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530"/>
  <workbookPr codeName="ThisWorkbook"/>
  <mc:AlternateContent xmlns:mc="http://schemas.openxmlformats.org/markup-compatibility/2006">
    <mc:Choice Requires="x15">
      <x15ac:absPath xmlns:x15ac="http://schemas.microsoft.com/office/spreadsheetml/2010/11/ac" url="https://d.docs.live.net/5afb5ebb3faf60e6/アフィリエイト/1.投資僧/計算シート/"/>
    </mc:Choice>
  </mc:AlternateContent>
  <xr:revisionPtr revIDLastSave="14" documentId="8_{07C32B48-C2A0-40D9-A4FE-8647F2E8851F}" xr6:coauthVersionLast="46" xr6:coauthVersionMax="46" xr10:uidLastSave="{7B6F4ED6-530D-402D-9827-4479FBAE108E}"/>
  <bookViews>
    <workbookView xWindow="-120" yWindow="-120" windowWidth="29040" windowHeight="16440" tabRatio="989" xr2:uid="{00000000-000D-0000-FFFF-FFFF00000000}"/>
  </bookViews>
  <sheets>
    <sheet name="入力シート" sheetId="55" r:id="rId1"/>
    <sheet name="物件概要" sheetId="52" r:id="rId2"/>
    <sheet name="収支" sheetId="8" r:id="rId3"/>
    <sheet name="年次キャッシュフロー" sheetId="41" r:id="rId4"/>
    <sheet name="評価額仮設定シート" sheetId="54" r:id="rId5"/>
    <sheet name="キャッシュフロー" sheetId="7" r:id="rId6"/>
    <sheet name="返済比率償還シートサポート" sheetId="50" r:id="rId7"/>
    <sheet name="返済比率償還シート" sheetId="38" r:id="rId8"/>
    <sheet name="実償還シート" sheetId="39" r:id="rId9"/>
    <sheet name="実償還シートサポート (2)" sheetId="51" r:id="rId10"/>
    <sheet name="重要シート" sheetId="40" r:id="rId11"/>
    <sheet name="Sheet2" sheetId="44" r:id="rId12"/>
  </sheets>
  <externalReferences>
    <externalReference r:id="rId13"/>
    <externalReference r:id="rId14"/>
    <externalReference r:id="rId15"/>
    <externalReference r:id="rId16"/>
  </externalReferences>
  <definedNames>
    <definedName name="___aeg1" localSheetId="1">#REF!</definedName>
    <definedName name="___aeg1">#REF!</definedName>
    <definedName name="___aeg2">#REF!</definedName>
    <definedName name="___aeg3">#REF!</definedName>
    <definedName name="___aeg4">#REF!</definedName>
    <definedName name="___aeg5">#REF!</definedName>
    <definedName name="___aeg6">#REF!</definedName>
    <definedName name="___arg1">#REF!</definedName>
    <definedName name="___arg2">#REF!</definedName>
    <definedName name="___arg3">#REF!</definedName>
    <definedName name="___arg4">#REF!</definedName>
    <definedName name="___arg5">#REF!</definedName>
    <definedName name="___arg6">#REF!</definedName>
    <definedName name="___To23">'[1]Ikoma Data'!$A$1</definedName>
    <definedName name="__aeg1" localSheetId="1">#REF!</definedName>
    <definedName name="__aeg1">#REF!</definedName>
    <definedName name="__aeg2" localSheetId="1">#REF!</definedName>
    <definedName name="__aeg2">#REF!</definedName>
    <definedName name="__aeg3" localSheetId="1">#REF!</definedName>
    <definedName name="__aeg3">#REF!</definedName>
    <definedName name="__aeg4">#REF!</definedName>
    <definedName name="__aeg5">#REF!</definedName>
    <definedName name="__aeg6">#REF!</definedName>
    <definedName name="__arg1">#REF!</definedName>
    <definedName name="__arg2">#REF!</definedName>
    <definedName name="__arg3">#REF!</definedName>
    <definedName name="__arg4">#REF!</definedName>
    <definedName name="__arg5">#REF!</definedName>
    <definedName name="__arg6">#REF!</definedName>
    <definedName name="__To23">'[1]Ikoma Data'!$A$1</definedName>
    <definedName name="_aeg1" localSheetId="1">#REF!</definedName>
    <definedName name="_aeg1">#REF!</definedName>
    <definedName name="_aeg2" localSheetId="1">#REF!</definedName>
    <definedName name="_aeg2">#REF!</definedName>
    <definedName name="_aeg3" localSheetId="1">#REF!</definedName>
    <definedName name="_aeg3">#REF!</definedName>
    <definedName name="_aeg4">#REF!</definedName>
    <definedName name="_aeg5">#REF!</definedName>
    <definedName name="_aeg6">#REF!</definedName>
    <definedName name="_arg1">#REF!</definedName>
    <definedName name="_arg2">#REF!</definedName>
    <definedName name="_arg3">#REF!</definedName>
    <definedName name="_arg4">#REF!</definedName>
    <definedName name="_arg5">#REF!</definedName>
    <definedName name="_arg6">#REF!</definedName>
    <definedName name="_To23">'[1]Ikoma Data'!$A$1</definedName>
    <definedName name="Ａ">[2]A行!$A$1:$G$242</definedName>
    <definedName name="aa" localSheetId="1">#REF!</definedName>
    <definedName name="aa">#REF!</definedName>
    <definedName name="accost" localSheetId="1">#REF!</definedName>
    <definedName name="accost">#REF!</definedName>
    <definedName name="Akasaka">'[1]Ikoma Data'!$A$116</definedName>
    <definedName name="altv" localSheetId="1">#REF!</definedName>
    <definedName name="altv">#REF!</definedName>
    <definedName name="Aoyama">'[1]Ikoma Data'!$A$122</definedName>
    <definedName name="apl" localSheetId="1">#REF!</definedName>
    <definedName name="apl">#REF!</definedName>
    <definedName name="APPLICATION" localSheetId="1">#REF!</definedName>
    <definedName name="APPLICATION">#REF!</definedName>
    <definedName name="as" localSheetId="1">{"Client Name or Project Name"}</definedName>
    <definedName name="as">{"Client Name or Project Name"}</definedName>
    <definedName name="AS2DocOpenMode" hidden="1">"AS2DocumentEdit"</definedName>
    <definedName name="Bancho">'[1]Ikoma Data'!$A$22</definedName>
    <definedName name="bltv" localSheetId="1">#REF!</definedName>
    <definedName name="bltv">#REF!</definedName>
    <definedName name="capres" localSheetId="1">#REF!</definedName>
    <definedName name="capres">#REF!</definedName>
    <definedName name="_xlnm.Criteria" localSheetId="1">#REF!</definedName>
    <definedName name="_xlnm.Criteria">#REF!</definedName>
    <definedName name="Current_Report_Date">#REF!</definedName>
    <definedName name="CUTOFF_DATE">#REF!</definedName>
    <definedName name="Cutoff_Period">#REF!</definedName>
    <definedName name="Cutoff_Period_2">#REF!</definedName>
    <definedName name="CUTOFF_PRD">#REF!</definedName>
    <definedName name="d" localSheetId="1">{"Client Name or Project Name"}</definedName>
    <definedName name="d">{"Client Name or Project Name"}</definedName>
    <definedName name="_xlnm.Database">#REF!</definedName>
    <definedName name="DB_Listing">#REF!</definedName>
    <definedName name="dc" localSheetId="1">{"Client Name or Project Name"}</definedName>
    <definedName name="dc">{"Client Name or Project Name"}</definedName>
    <definedName name="debt">#REF!</definedName>
    <definedName name="downtime">#REF!</definedName>
    <definedName name="dscr">#REF!</definedName>
    <definedName name="e" localSheetId="1">{"Client Name or Project Name"}</definedName>
    <definedName name="e">{"Client Name or Project Name"}</definedName>
    <definedName name="earth">#REF!</definedName>
    <definedName name="ecap">#REF!</definedName>
    <definedName name="ee">#REF!</definedName>
    <definedName name="eff">#REF!</definedName>
    <definedName name="efficient">#REF!</definedName>
    <definedName name="ENDORSEMENT">#REF!</definedName>
    <definedName name="Entity_Name">#REF!</definedName>
    <definedName name="equity">#REF!</definedName>
    <definedName name="er">#REF!</definedName>
    <definedName name="etc">[2]etc!$A$5:$G$25</definedName>
    <definedName name="excap" localSheetId="1">#REF!</definedName>
    <definedName name="excap">#REF!</definedName>
    <definedName name="exp" localSheetId="1">#REF!</definedName>
    <definedName name="exp">#REF!</definedName>
    <definedName name="Expense" localSheetId="1">{"Client Name or Project Name"}</definedName>
    <definedName name="Expense">{"Client Name or Project Name"}</definedName>
    <definedName name="_xlnm.Extract">#REF!</definedName>
    <definedName name="f" localSheetId="1">{"Client Name or Project Name"}</definedName>
    <definedName name="f">{"Client Name or Project Name"}</definedName>
    <definedName name="Fire">#REF!</definedName>
    <definedName name="First_Period">#REF!</definedName>
    <definedName name="FIRST_PRD">#REF!</definedName>
    <definedName name="ft">#REF!</definedName>
    <definedName name="g" localSheetId="1">{"Client Name or Project Name"}</definedName>
    <definedName name="g">{"Client Name or Project Name"}</definedName>
    <definedName name="gcap">#REF!</definedName>
    <definedName name="GFA">#REF!</definedName>
    <definedName name="Ginza">'[1]Ikoma Data'!$A$73</definedName>
    <definedName name="Gotanda">'[1]Ikoma Data'!$A$203</definedName>
    <definedName name="Gptanda">'[1]Ikoma Data'!$A$203</definedName>
    <definedName name="GT" localSheetId="1">#REF!</definedName>
    <definedName name="GT">#REF!</definedName>
    <definedName name="GTsubo" localSheetId="1">#REF!</definedName>
    <definedName name="GTsubo">#REF!</definedName>
    <definedName name="HA">[2]HA行!$A$4:$E$220</definedName>
    <definedName name="Hamamatsucho">'[1]Ikoma Data'!$A$98</definedName>
    <definedName name="hani" localSheetId="1">#REF!</definedName>
    <definedName name="hani">#REF!</definedName>
    <definedName name="hedge" localSheetId="1">#REF!</definedName>
    <definedName name="hedge">#REF!</definedName>
    <definedName name="HigaIkebukuro">'[1]Ikoma Data'!$A$172</definedName>
    <definedName name="Hongo">'[1]Ikoma Data'!$A$159</definedName>
    <definedName name="Iidabashi">'[1]Ikoma Data'!$A$47</definedName>
    <definedName name="int" localSheetId="1">#REF!</definedName>
    <definedName name="int">#REF!</definedName>
    <definedName name="Iwamotocho">'[1]Ikoma Data'!$A$66</definedName>
    <definedName name="k" localSheetId="1">{"Client Name or Project Name"}</definedName>
    <definedName name="k">{"Client Name or Project Name"}</definedName>
    <definedName name="KA">[2]KA行!$A$1:$E$148</definedName>
    <definedName name="Kandajibocho">'[1]Ikoma Data'!$A$53</definedName>
    <definedName name="Kannai">'[1]Ikoma Data'!$A$235</definedName>
    <definedName name="Kawasaki">'[1]Ikoma Data'!$A$221</definedName>
    <definedName name="Kinshicho">'[1]Ikoma Data'!$A$190</definedName>
    <definedName name="KitaOtsuka">'[1]Ikoma Data'!$A$178</definedName>
    <definedName name="ko" localSheetId="1">{"Client Name or Project Name"}</definedName>
    <definedName name="ko">{"Client Name or Project Name"}</definedName>
    <definedName name="Kojimachi">'[1]Ikoma Data'!$A$16</definedName>
    <definedName name="Koraku">'[1]Ikoma Data'!$A$153</definedName>
    <definedName name="Ｌ.Ａ" localSheetId="1">#REF!</definedName>
    <definedName name="Ｌ.Ａ">#REF!</definedName>
    <definedName name="Last_Period" localSheetId="1">#REF!</definedName>
    <definedName name="Last_Period">#REF!</definedName>
    <definedName name="Last_Period_2" localSheetId="1">#REF!</definedName>
    <definedName name="Last_Period_2">#REF!</definedName>
    <definedName name="Last_Report_Date">#REF!</definedName>
    <definedName name="Line">#REF!</definedName>
    <definedName name="Lock">#REF!</definedName>
    <definedName name="ltv">#REF!</definedName>
    <definedName name="MA">[2]MA行!$A$5:$F$167</definedName>
    <definedName name="market" localSheetId="1">{"Client Name or Project Name"}</definedName>
    <definedName name="market">{"Client Name or Project Name"}</definedName>
    <definedName name="Meguro">'[1]Ikoma Data'!$A$209</definedName>
    <definedName name="NA">[2]NA行!$A$6:$E$126</definedName>
    <definedName name="namae" localSheetId="1">#REF!</definedName>
    <definedName name="namae">#REF!</definedName>
    <definedName name="namae2" localSheetId="1">#REF!</definedName>
    <definedName name="namae2">#REF!</definedName>
    <definedName name="nettsubo" localSheetId="1">#REF!</definedName>
    <definedName name="nettsubo">#REF!</definedName>
    <definedName name="newequity">#REF!</definedName>
    <definedName name="NishiAzabu">'[1]Ikoma Data'!$A$128</definedName>
    <definedName name="NishIkebukuro">'[1]Ikoma Data'!$A$166</definedName>
    <definedName name="NOI" localSheetId="1">#REF!</definedName>
    <definedName name="NOI">#REF!</definedName>
    <definedName name="NRA" localSheetId="1">#REF!</definedName>
    <definedName name="NRA">#REF!</definedName>
    <definedName name="Okubo">'[1]Ikoma Data'!$A$141</definedName>
    <definedName name="p" localSheetId="1">{"Client Name or Project Name"}</definedName>
    <definedName name="p">{"Client Name or Project Name"}</definedName>
    <definedName name="pml">#REF!</definedName>
    <definedName name="_xlnm.Print_Area" localSheetId="5">キャッシュフロー!$A$1:$AP$48</definedName>
    <definedName name="_xlnm.Print_Area" localSheetId="9">'実償還シートサポート (2)'!$A$1:$X$29</definedName>
    <definedName name="_xlnm.Print_Area" localSheetId="2">収支!$A$1:$AY$62</definedName>
    <definedName name="_xlnm.Print_Area" localSheetId="3">年次キャッシュフロー!$A$1:$PG$25</definedName>
    <definedName name="_xlnm.Print_Area" localSheetId="4">評価額仮設定シート!$A$1:$W$12</definedName>
    <definedName name="_xlnm.Print_Area" localSheetId="1">物件概要!$A$1:$W$38</definedName>
    <definedName name="_xlnm.Print_Area" localSheetId="6">返済比率償還シートサポート!$A$1:$X$29</definedName>
    <definedName name="_xlnm.Print_Area">#REF!</definedName>
    <definedName name="PRINT_AREA_MI" localSheetId="1">#REF!</definedName>
    <definedName name="PRINT_AREA_MI">#REF!</definedName>
    <definedName name="_xlnm.Print_Titles">#N/A</definedName>
    <definedName name="PRINT_TITLES_MI" localSheetId="1">#REF!</definedName>
    <definedName name="PRINT_TITLES_MI">#REF!</definedName>
    <definedName name="Proj_Name" localSheetId="1">#REF!</definedName>
    <definedName name="Proj_Name">#REF!</definedName>
    <definedName name="PROJECT" localSheetId="1">#REF!</definedName>
    <definedName name="PROJECT">#REF!</definedName>
    <definedName name="ProjectName" localSheetId="1">{"Client Name or Project Name"}</definedName>
    <definedName name="ProjectName">{"Client Name or Project Name"}</definedName>
    <definedName name="purch">#REF!</definedName>
    <definedName name="q" localSheetId="1">{"Client Name or Project Name"}</definedName>
    <definedName name="q">{"Client Name or Project Name"}</definedName>
    <definedName name="RA">[2]RA行!$A$5:$E$102</definedName>
    <definedName name="rao" localSheetId="1">#REF!</definedName>
    <definedName name="rao">#REF!</definedName>
    <definedName name="RATE_A" localSheetId="1">#REF!</definedName>
    <definedName name="RATE_A">#REF!</definedName>
    <definedName name="RATE_B" localSheetId="1">#REF!</definedName>
    <definedName name="RATE_B">#REF!</definedName>
    <definedName name="RATE_C">#REF!</definedName>
    <definedName name="re" localSheetId="1">{"Client Name or Project Name"}</definedName>
    <definedName name="re">{"Client Name or Project Name"}</definedName>
    <definedName name="Receipt5" localSheetId="1">{"Client Name or Project Name"}</definedName>
    <definedName name="Receipt5">{"Client Name or Project Name"}</definedName>
    <definedName name="Recipt" localSheetId="1">{"Client Name or Project Name"}</definedName>
    <definedName name="Recipt">{"Client Name or Project Name"}</definedName>
    <definedName name="reno">#REF!</definedName>
    <definedName name="repcost">#REF!</definedName>
    <definedName name="Roppongi">'[1]Ikoma Data'!$A$110</definedName>
    <definedName name="s" localSheetId="1">{"Client Name or Project Name"}</definedName>
    <definedName name="s">{"Client Name or Project Name"}</definedName>
    <definedName name="SA">[2]SA行!$A$1:$E$189</definedName>
    <definedName name="Sapporochushin">'[1]Ikoma Data'!$A$267</definedName>
    <definedName name="SapporoSosegawahigahsi">'[1]Ikoma Data'!$A$273</definedName>
    <definedName name="scenario" localSheetId="1">#REF!</definedName>
    <definedName name="scenario">#REF!</definedName>
    <definedName name="secdep" localSheetId="1">#REF!</definedName>
    <definedName name="secdep">#REF!</definedName>
    <definedName name="ShibaMita">'[1]Ikoma Data'!$A$104</definedName>
    <definedName name="Shinbashi">'[1]Ikoma Data'!$A$86</definedName>
    <definedName name="ShinYo">'[1]Ikoma Data'!$A$253</definedName>
    <definedName name="SHPLYTD" localSheetId="1">#REF!</definedName>
    <definedName name="SHPLYTD">#REF!</definedName>
    <definedName name="spread" localSheetId="1">#REF!</definedName>
    <definedName name="spread">#REF!</definedName>
    <definedName name="sqft" localSheetId="1">#REF!</definedName>
    <definedName name="sqft">#REF!</definedName>
    <definedName name="ss">#REF!</definedName>
    <definedName name="swap">#REF!</definedName>
    <definedName name="t" localSheetId="1">{"Client Name or Project Name"}</definedName>
    <definedName name="t">{"Client Name or Project Name"}</definedName>
    <definedName name="TA">[2]TA行!$A$1:$IV$184</definedName>
    <definedName name="Takadanobaba">'[1]Ikoma Data'!$A$147</definedName>
    <definedName name="tax" localSheetId="1">#REF!</definedName>
    <definedName name="tax">#REF!</definedName>
    <definedName name="Toranomon">'[1]Ikoma Data'!$A$92</definedName>
    <definedName name="Toyocho">'[1]Ikoma Data'!$A$184</definedName>
    <definedName name="trust" localSheetId="1">#REF!</definedName>
    <definedName name="trust">#REF!</definedName>
    <definedName name="tsu" localSheetId="1">#REF!</definedName>
    <definedName name="tsu">#REF!</definedName>
    <definedName name="tsubo" localSheetId="1">#REF!</definedName>
    <definedName name="tsubo">#REF!</definedName>
    <definedName name="Tsukijima">'[1]Ikoma Data'!$A$79</definedName>
    <definedName name="turn" localSheetId="1">#REF!</definedName>
    <definedName name="turn">#REF!</definedName>
    <definedName name="u" localSheetId="1">{"Client Name or Project Name"}</definedName>
    <definedName name="u">{"Client Name or Project Name"}</definedName>
    <definedName name="Uchikanda">'[1]Ikoma Data'!$A$60</definedName>
    <definedName name="Uchisai">'[1]Ikoma Data'!$A$10</definedName>
    <definedName name="v" localSheetId="1">{"Client Name or Project Name"}</definedName>
    <definedName name="v">{"Client Name or Project Name"}</definedName>
    <definedName name="WA">[2]WA行!$A$4:$G$25</definedName>
    <definedName name="xrate" localSheetId="1">'[3]Approved Renov Payment Schedule'!#REF!</definedName>
    <definedName name="xrate">'[3]Approved Renov Payment Schedule'!#REF!</definedName>
    <definedName name="YA">[2]YA行!$A$5:$F$73</definedName>
    <definedName name="yen" localSheetId="1">#REF!</definedName>
    <definedName name="yen">#REF!</definedName>
    <definedName name="YoHigashi">'[1]Ikoma Data'!$A$247</definedName>
    <definedName name="Yokohama">'[1]Ikoma Data'!$A$229</definedName>
    <definedName name="YoNishi">'[1]Ikoma Data'!$A$241</definedName>
    <definedName name="Yotsuya">'[1]Ikoma Data'!$A$135</definedName>
    <definedName name="yr2or" localSheetId="1">#REF!</definedName>
    <definedName name="yr2or">#REF!</definedName>
    <definedName name="あ" localSheetId="1">{"Client Name or Project Name"}</definedName>
    <definedName name="あ">{"Client Name or Project Name"}</definedName>
    <definedName name="い">#REF!</definedName>
    <definedName name="え" localSheetId="1">{"Client Name or Project Name"}</definedName>
    <definedName name="え">{"Client Name or Project Name"}</definedName>
    <definedName name="システム２・１">#REF!</definedName>
    <definedName name="ﾆｼﾔﾏ">[4]王子一覧!#REF!</definedName>
    <definedName name="ﾆｼﾔﾏ2">[4]王子一覧!#REF!</definedName>
    <definedName name="ﾚﾝﾄﾛｰﾙ２" localSheetId="1">{"Client Name or Project Name"}</definedName>
    <definedName name="ﾚﾝﾄﾛｰﾙ２">{"Client Name or Project Name"}</definedName>
    <definedName name="管理項目">#REF!</definedName>
    <definedName name="管理体制">#REF!</definedName>
    <definedName name="菊本">#REF!</definedName>
    <definedName name="形態">#REF!</definedName>
    <definedName name="四谷">#REF!</definedName>
    <definedName name="四谷2">#REF!</definedName>
    <definedName name="四谷概要">#REF!</definedName>
    <definedName name="水道料">#REF!</definedName>
    <definedName name="請求入金" localSheetId="1">{"Client Name or Project Name"}</definedName>
    <definedName name="請求入金">{"Client Name or Project Name"}</definedName>
    <definedName name="設備">#REF!</definedName>
    <definedName name="総合管理">#REF!</definedName>
    <definedName name="大山">[4]王子一覧!#REF!</definedName>
    <definedName name="遅延" localSheetId="1">#REF!</definedName>
    <definedName name="遅延">#REF!</definedName>
    <definedName name="賃貸経費明細3月分" localSheetId="1">{"Client Name or Project Name"}</definedName>
    <definedName name="賃貸経費明細3月分">{"Client Name or Project Name"}</definedName>
    <definedName name="入金2月分" localSheetId="1">{"Client Name or Project Name"}</definedName>
    <definedName name="入金2月分">{"Client Name or Project Name"}</definedName>
    <definedName name="年間計画">#REF!</definedName>
    <definedName name="浜町">#REF!</definedName>
    <definedName name="敷金" localSheetId="1">{"Client Name or Project Name"}</definedName>
    <definedName name="敷金">{"Client Name or Project Name"}</definedName>
    <definedName name="平成05年8月23日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I11" i="55" l="1"/>
  <c r="U38" i="8" l="1"/>
  <c r="A54" i="8"/>
  <c r="A48" i="8"/>
  <c r="AK23" i="8"/>
  <c r="AF23" i="8" s="1"/>
  <c r="D23" i="7" s="1"/>
  <c r="G23" i="7" s="1"/>
  <c r="FD23" i="7" s="1"/>
  <c r="C21" i="7"/>
  <c r="C22" i="7"/>
  <c r="C23" i="7"/>
  <c r="C24" i="7"/>
  <c r="C25" i="7"/>
  <c r="C26" i="7"/>
  <c r="C27" i="7"/>
  <c r="D27" i="7"/>
  <c r="C20" i="7"/>
  <c r="C18" i="7"/>
  <c r="C19" i="7"/>
  <c r="D11" i="7"/>
  <c r="D12" i="7"/>
  <c r="C11" i="7"/>
  <c r="C12" i="7"/>
  <c r="C15" i="7"/>
  <c r="E20" i="8"/>
  <c r="PC23" i="7" l="1"/>
  <c r="OM23" i="7"/>
  <c r="NG23" i="7"/>
  <c r="MA23" i="7"/>
  <c r="KT23" i="7"/>
  <c r="JC23" i="7"/>
  <c r="GR23" i="7"/>
  <c r="OI23" i="7"/>
  <c r="NC23" i="7"/>
  <c r="LW23" i="7"/>
  <c r="LG23" i="7"/>
  <c r="KN23" i="7"/>
  <c r="IV23" i="7"/>
  <c r="HP23" i="7"/>
  <c r="GJ23" i="7"/>
  <c r="I23" i="7"/>
  <c r="M23" i="7"/>
  <c r="Q23" i="7"/>
  <c r="U23" i="7"/>
  <c r="Y23" i="7"/>
  <c r="AC23" i="7"/>
  <c r="AG23" i="7"/>
  <c r="AK23" i="7"/>
  <c r="AO23" i="7"/>
  <c r="AS23" i="7"/>
  <c r="AW23" i="7"/>
  <c r="BA23" i="7"/>
  <c r="BE23" i="7"/>
  <c r="BI23" i="7"/>
  <c r="BM23" i="7"/>
  <c r="BQ23" i="7"/>
  <c r="BU23" i="7"/>
  <c r="BY23" i="7"/>
  <c r="CC23" i="7"/>
  <c r="CG23" i="7"/>
  <c r="CK23" i="7"/>
  <c r="CO23" i="7"/>
  <c r="CS23" i="7"/>
  <c r="CW23" i="7"/>
  <c r="DA23" i="7"/>
  <c r="DE23" i="7"/>
  <c r="DI23" i="7"/>
  <c r="DM23" i="7"/>
  <c r="DQ23" i="7"/>
  <c r="DU23" i="7"/>
  <c r="DY23" i="7"/>
  <c r="EC23" i="7"/>
  <c r="EG23" i="7"/>
  <c r="EK23" i="7"/>
  <c r="EO23" i="7"/>
  <c r="ES23" i="7"/>
  <c r="EW23" i="7"/>
  <c r="FA23" i="7"/>
  <c r="FE23" i="7"/>
  <c r="FI23" i="7"/>
  <c r="FM23" i="7"/>
  <c r="FQ23" i="7"/>
  <c r="FU23" i="7"/>
  <c r="FY23" i="7"/>
  <c r="GC23" i="7"/>
  <c r="GG23" i="7"/>
  <c r="GK23" i="7"/>
  <c r="GO23" i="7"/>
  <c r="GS23" i="7"/>
  <c r="GW23" i="7"/>
  <c r="HA23" i="7"/>
  <c r="HE23" i="7"/>
  <c r="HI23" i="7"/>
  <c r="HM23" i="7"/>
  <c r="HQ23" i="7"/>
  <c r="HU23" i="7"/>
  <c r="HY23" i="7"/>
  <c r="IC23" i="7"/>
  <c r="IG23" i="7"/>
  <c r="IK23" i="7"/>
  <c r="IO23" i="7"/>
  <c r="IS23" i="7"/>
  <c r="IW23" i="7"/>
  <c r="JA23" i="7"/>
  <c r="JE23" i="7"/>
  <c r="JI23" i="7"/>
  <c r="JM23" i="7"/>
  <c r="JQ23" i="7"/>
  <c r="JU23" i="7"/>
  <c r="JY23" i="7"/>
  <c r="KC23" i="7"/>
  <c r="KG23" i="7"/>
  <c r="KK23" i="7"/>
  <c r="KO23" i="7"/>
  <c r="KS23" i="7"/>
  <c r="KW23" i="7"/>
  <c r="J23" i="7"/>
  <c r="N23" i="7"/>
  <c r="R23" i="7"/>
  <c r="V23" i="7"/>
  <c r="Z23" i="7"/>
  <c r="AD23" i="7"/>
  <c r="AH23" i="7"/>
  <c r="AL23" i="7"/>
  <c r="AP23" i="7"/>
  <c r="AT23" i="7"/>
  <c r="AX23" i="7"/>
  <c r="BB23" i="7"/>
  <c r="BF23" i="7"/>
  <c r="BJ23" i="7"/>
  <c r="BN23" i="7"/>
  <c r="BR23" i="7"/>
  <c r="BV23" i="7"/>
  <c r="BZ23" i="7"/>
  <c r="CD23" i="7"/>
  <c r="CH23" i="7"/>
  <c r="CL23" i="7"/>
  <c r="CP23" i="7"/>
  <c r="CT23" i="7"/>
  <c r="CX23" i="7"/>
  <c r="DB23" i="7"/>
  <c r="DF23" i="7"/>
  <c r="DJ23" i="7"/>
  <c r="DN23" i="7"/>
  <c r="DR23" i="7"/>
  <c r="DV23" i="7"/>
  <c r="DZ23" i="7"/>
  <c r="ED23" i="7"/>
  <c r="EH23" i="7"/>
  <c r="EL23" i="7"/>
  <c r="EP23" i="7"/>
  <c r="ET23" i="7"/>
  <c r="EX23" i="7"/>
  <c r="FB23" i="7"/>
  <c r="FF23" i="7"/>
  <c r="FJ23" i="7"/>
  <c r="FN23" i="7"/>
  <c r="FR23" i="7"/>
  <c r="FV23" i="7"/>
  <c r="FZ23" i="7"/>
  <c r="GD23" i="7"/>
  <c r="GH23" i="7"/>
  <c r="GL23" i="7"/>
  <c r="GP23" i="7"/>
  <c r="GT23" i="7"/>
  <c r="GX23" i="7"/>
  <c r="HB23" i="7"/>
  <c r="HF23" i="7"/>
  <c r="HJ23" i="7"/>
  <c r="HN23" i="7"/>
  <c r="HR23" i="7"/>
  <c r="HV23" i="7"/>
  <c r="HZ23" i="7"/>
  <c r="ID23" i="7"/>
  <c r="IH23" i="7"/>
  <c r="IL23" i="7"/>
  <c r="IP23" i="7"/>
  <c r="IT23" i="7"/>
  <c r="IX23" i="7"/>
  <c r="K23" i="7"/>
  <c r="O23" i="7"/>
  <c r="S23" i="7"/>
  <c r="W23" i="7"/>
  <c r="AA23" i="7"/>
  <c r="AE23" i="7"/>
  <c r="AI23" i="7"/>
  <c r="AM23" i="7"/>
  <c r="AQ23" i="7"/>
  <c r="AU23" i="7"/>
  <c r="AY23" i="7"/>
  <c r="BC23" i="7"/>
  <c r="BG23" i="7"/>
  <c r="BK23" i="7"/>
  <c r="BO23" i="7"/>
  <c r="BS23" i="7"/>
  <c r="BW23" i="7"/>
  <c r="CA23" i="7"/>
  <c r="CE23" i="7"/>
  <c r="CI23" i="7"/>
  <c r="CM23" i="7"/>
  <c r="CQ23" i="7"/>
  <c r="CU23" i="7"/>
  <c r="CY23" i="7"/>
  <c r="DC23" i="7"/>
  <c r="DG23" i="7"/>
  <c r="DK23" i="7"/>
  <c r="DO23" i="7"/>
  <c r="DS23" i="7"/>
  <c r="DW23" i="7"/>
  <c r="EA23" i="7"/>
  <c r="EE23" i="7"/>
  <c r="EI23" i="7"/>
  <c r="EM23" i="7"/>
  <c r="EQ23" i="7"/>
  <c r="EU23" i="7"/>
  <c r="EY23" i="7"/>
  <c r="X23" i="7"/>
  <c r="AN23" i="7"/>
  <c r="BD23" i="7"/>
  <c r="BT23" i="7"/>
  <c r="CJ23" i="7"/>
  <c r="CZ23" i="7"/>
  <c r="DP23" i="7"/>
  <c r="EF23" i="7"/>
  <c r="EV23" i="7"/>
  <c r="FG23" i="7"/>
  <c r="FO23" i="7"/>
  <c r="FW23" i="7"/>
  <c r="GE23" i="7"/>
  <c r="GM23" i="7"/>
  <c r="GU23" i="7"/>
  <c r="HC23" i="7"/>
  <c r="HK23" i="7"/>
  <c r="HS23" i="7"/>
  <c r="IA23" i="7"/>
  <c r="II23" i="7"/>
  <c r="IQ23" i="7"/>
  <c r="IY23" i="7"/>
  <c r="JD23" i="7"/>
  <c r="JJ23" i="7"/>
  <c r="JO23" i="7"/>
  <c r="JT23" i="7"/>
  <c r="JZ23" i="7"/>
  <c r="KE23" i="7"/>
  <c r="KJ23" i="7"/>
  <c r="KP23" i="7"/>
  <c r="KU23" i="7"/>
  <c r="KZ23" i="7"/>
  <c r="LD23" i="7"/>
  <c r="LH23" i="7"/>
  <c r="LL23" i="7"/>
  <c r="LP23" i="7"/>
  <c r="LT23" i="7"/>
  <c r="LX23" i="7"/>
  <c r="MB23" i="7"/>
  <c r="MF23" i="7"/>
  <c r="MJ23" i="7"/>
  <c r="MN23" i="7"/>
  <c r="MR23" i="7"/>
  <c r="MV23" i="7"/>
  <c r="MZ23" i="7"/>
  <c r="ND23" i="7"/>
  <c r="NH23" i="7"/>
  <c r="NL23" i="7"/>
  <c r="NP23" i="7"/>
  <c r="NT23" i="7"/>
  <c r="NX23" i="7"/>
  <c r="OB23" i="7"/>
  <c r="OF23" i="7"/>
  <c r="OJ23" i="7"/>
  <c r="ON23" i="7"/>
  <c r="OR23" i="7"/>
  <c r="OV23" i="7"/>
  <c r="OZ23" i="7"/>
  <c r="PD23" i="7"/>
  <c r="PH23" i="7"/>
  <c r="L23" i="7"/>
  <c r="AB23" i="7"/>
  <c r="AR23" i="7"/>
  <c r="BH23" i="7"/>
  <c r="BX23" i="7"/>
  <c r="CN23" i="7"/>
  <c r="DD23" i="7"/>
  <c r="DT23" i="7"/>
  <c r="EJ23" i="7"/>
  <c r="EZ23" i="7"/>
  <c r="FH23" i="7"/>
  <c r="FP23" i="7"/>
  <c r="FX23" i="7"/>
  <c r="GF23" i="7"/>
  <c r="GN23" i="7"/>
  <c r="GV23" i="7"/>
  <c r="HD23" i="7"/>
  <c r="HL23" i="7"/>
  <c r="HT23" i="7"/>
  <c r="IB23" i="7"/>
  <c r="IJ23" i="7"/>
  <c r="IR23" i="7"/>
  <c r="IZ23" i="7"/>
  <c r="JF23" i="7"/>
  <c r="JK23" i="7"/>
  <c r="JP23" i="7"/>
  <c r="JV23" i="7"/>
  <c r="KA23" i="7"/>
  <c r="KF23" i="7"/>
  <c r="KL23" i="7"/>
  <c r="KQ23" i="7"/>
  <c r="KV23" i="7"/>
  <c r="LA23" i="7"/>
  <c r="LE23" i="7"/>
  <c r="LI23" i="7"/>
  <c r="LM23" i="7"/>
  <c r="LQ23" i="7"/>
  <c r="LU23" i="7"/>
  <c r="LY23" i="7"/>
  <c r="MC23" i="7"/>
  <c r="MG23" i="7"/>
  <c r="MK23" i="7"/>
  <c r="MO23" i="7"/>
  <c r="MS23" i="7"/>
  <c r="MW23" i="7"/>
  <c r="NA23" i="7"/>
  <c r="NE23" i="7"/>
  <c r="NI23" i="7"/>
  <c r="NM23" i="7"/>
  <c r="NQ23" i="7"/>
  <c r="NU23" i="7"/>
  <c r="NY23" i="7"/>
  <c r="OC23" i="7"/>
  <c r="OG23" i="7"/>
  <c r="OK23" i="7"/>
  <c r="OO23" i="7"/>
  <c r="OS23" i="7"/>
  <c r="OW23" i="7"/>
  <c r="PA23" i="7"/>
  <c r="PE23" i="7"/>
  <c r="PI23" i="7"/>
  <c r="P23" i="7"/>
  <c r="AF23" i="7"/>
  <c r="AV23" i="7"/>
  <c r="CB23" i="7"/>
  <c r="CR23" i="7"/>
  <c r="DH23" i="7"/>
  <c r="DX23" i="7"/>
  <c r="EN23" i="7"/>
  <c r="FC23" i="7"/>
  <c r="FK23" i="7"/>
  <c r="FS23" i="7"/>
  <c r="GI23" i="7"/>
  <c r="GQ23" i="7"/>
  <c r="HG23" i="7"/>
  <c r="HW23" i="7"/>
  <c r="IM23" i="7"/>
  <c r="JB23" i="7"/>
  <c r="JG23" i="7"/>
  <c r="JR23" i="7"/>
  <c r="KB23" i="7"/>
  <c r="KM23" i="7"/>
  <c r="KX23" i="7"/>
  <c r="LF23" i="7"/>
  <c r="LN23" i="7"/>
  <c r="LV23" i="7"/>
  <c r="MD23" i="7"/>
  <c r="ML23" i="7"/>
  <c r="MT23" i="7"/>
  <c r="NB23" i="7"/>
  <c r="NJ23" i="7"/>
  <c r="NR23" i="7"/>
  <c r="NZ23" i="7"/>
  <c r="OH23" i="7"/>
  <c r="OP23" i="7"/>
  <c r="OX23" i="7"/>
  <c r="PF23" i="7"/>
  <c r="T23" i="7"/>
  <c r="AJ23" i="7"/>
  <c r="AZ23" i="7"/>
  <c r="BP23" i="7"/>
  <c r="CF23" i="7"/>
  <c r="CV23" i="7"/>
  <c r="DL23" i="7"/>
  <c r="EB23" i="7"/>
  <c r="ER23" i="7"/>
  <c r="BL23" i="7"/>
  <c r="GA23" i="7"/>
  <c r="GY23" i="7"/>
  <c r="HO23" i="7"/>
  <c r="IE23" i="7"/>
  <c r="IU23" i="7"/>
  <c r="JL23" i="7"/>
  <c r="JW23" i="7"/>
  <c r="KH23" i="7"/>
  <c r="KR23" i="7"/>
  <c r="LB23" i="7"/>
  <c r="LJ23" i="7"/>
  <c r="LR23" i="7"/>
  <c r="LZ23" i="7"/>
  <c r="MH23" i="7"/>
  <c r="MP23" i="7"/>
  <c r="MX23" i="7"/>
  <c r="NF23" i="7"/>
  <c r="NN23" i="7"/>
  <c r="NV23" i="7"/>
  <c r="OD23" i="7"/>
  <c r="OL23" i="7"/>
  <c r="OT23" i="7"/>
  <c r="PB23" i="7"/>
  <c r="PJ23" i="7"/>
  <c r="NW23" i="7"/>
  <c r="MQ23" i="7"/>
  <c r="LK23" i="7"/>
  <c r="JX23" i="7"/>
  <c r="HX23" i="7"/>
  <c r="FL23" i="7"/>
  <c r="OY23" i="7"/>
  <c r="NS23" i="7"/>
  <c r="MM23" i="7"/>
  <c r="JS23" i="7"/>
  <c r="H23" i="7"/>
  <c r="OU23" i="7"/>
  <c r="OE23" i="7"/>
  <c r="NO23" i="7"/>
  <c r="MY23" i="7"/>
  <c r="MI23" i="7"/>
  <c r="LS23" i="7"/>
  <c r="LC23" i="7"/>
  <c r="KI23" i="7"/>
  <c r="JN23" i="7"/>
  <c r="IN23" i="7"/>
  <c r="HH23" i="7"/>
  <c r="GB23" i="7"/>
  <c r="PG23" i="7"/>
  <c r="OQ23" i="7"/>
  <c r="OA23" i="7"/>
  <c r="NK23" i="7"/>
  <c r="MU23" i="7"/>
  <c r="ME23" i="7"/>
  <c r="LO23" i="7"/>
  <c r="KY23" i="7"/>
  <c r="KD23" i="7"/>
  <c r="JH23" i="7"/>
  <c r="IF23" i="7"/>
  <c r="GZ23" i="7"/>
  <c r="FT23" i="7"/>
  <c r="G5" i="52"/>
  <c r="Q1" i="8" s="1"/>
  <c r="C9" i="52"/>
  <c r="C8" i="52"/>
  <c r="C7" i="52"/>
  <c r="C5" i="52"/>
  <c r="C18" i="52"/>
  <c r="B2" i="54" s="1"/>
  <c r="C37" i="52"/>
  <c r="C35" i="52"/>
  <c r="C33" i="52"/>
  <c r="R10" i="8"/>
  <c r="E7" i="8"/>
  <c r="E6" i="8"/>
  <c r="E5" i="8"/>
  <c r="E1" i="8"/>
  <c r="V6" i="8"/>
  <c r="Q22" i="8"/>
  <c r="K20" i="8"/>
  <c r="G20" i="52"/>
  <c r="E26" i="8"/>
  <c r="AH10" i="8"/>
  <c r="B33" i="55"/>
  <c r="AF26" i="8" s="1"/>
  <c r="D26" i="7" s="1"/>
  <c r="MK26" i="7" s="1"/>
  <c r="B32" i="55"/>
  <c r="AF25" i="8" s="1"/>
  <c r="D25" i="7" s="1"/>
  <c r="D31" i="55"/>
  <c r="AF24" i="8" s="1"/>
  <c r="D24" i="7" s="1"/>
  <c r="C26" i="52"/>
  <c r="N11" i="54"/>
  <c r="G17" i="52"/>
  <c r="F28" i="52"/>
  <c r="C3" i="54" s="1"/>
  <c r="G22" i="52"/>
  <c r="C17" i="52"/>
  <c r="AB14" i="8" s="1"/>
  <c r="C32" i="52"/>
  <c r="E20" i="52"/>
  <c r="C20" i="52"/>
  <c r="G26" i="52"/>
  <c r="B4" i="54" s="1"/>
  <c r="C16" i="52"/>
  <c r="B5" i="54" s="1"/>
  <c r="B27" i="55" s="1"/>
  <c r="F25" i="52" s="1"/>
  <c r="C11" i="52"/>
  <c r="E33" i="8" l="1"/>
  <c r="AK26" i="7"/>
  <c r="NU26" i="7"/>
  <c r="OG26" i="7"/>
  <c r="BU26" i="7"/>
  <c r="PE26" i="7"/>
  <c r="HU26" i="7"/>
  <c r="JE26" i="7"/>
  <c r="GK26" i="7"/>
  <c r="KO26" i="7"/>
  <c r="GW26" i="7"/>
  <c r="DQ26" i="7"/>
  <c r="LA26" i="7"/>
  <c r="CG26" i="7"/>
  <c r="JQ26" i="7"/>
  <c r="AW26" i="7"/>
  <c r="IG26" i="7"/>
  <c r="BI26" i="7"/>
  <c r="M26" i="7"/>
  <c r="FM26" i="7"/>
  <c r="MW26" i="7"/>
  <c r="EC26" i="7"/>
  <c r="LM26" i="7"/>
  <c r="CS26" i="7"/>
  <c r="KC26" i="7"/>
  <c r="IS26" i="7"/>
  <c r="Y26" i="7"/>
  <c r="HI26" i="7"/>
  <c r="OS26" i="7"/>
  <c r="FY26" i="7"/>
  <c r="NI26" i="7"/>
  <c r="EO26" i="7"/>
  <c r="LY26" i="7"/>
  <c r="DE26" i="7"/>
  <c r="FA26" i="7"/>
  <c r="M20" i="8"/>
  <c r="M21" i="8" s="1"/>
  <c r="E10" i="8"/>
  <c r="W7" i="8"/>
  <c r="R8" i="8"/>
  <c r="AL14" i="8" s="1"/>
  <c r="E26" i="7" l="1"/>
  <c r="AI14" i="8"/>
  <c r="AK22" i="8"/>
  <c r="AF22" i="8" s="1"/>
  <c r="D22" i="7" s="1"/>
  <c r="AK21" i="8"/>
  <c r="AF21" i="8" s="1"/>
  <c r="D21" i="7" s="1"/>
  <c r="CA134" i="54" l="1"/>
  <c r="CA133" i="54"/>
  <c r="CA132" i="54"/>
  <c r="BW100" i="54"/>
  <c r="BM94" i="54"/>
  <c r="BF94" i="54"/>
  <c r="CF83" i="54"/>
  <c r="BV83" i="54"/>
  <c r="CC83" i="54" s="1"/>
  <c r="BV80" i="54"/>
  <c r="BJ94" i="54" s="1"/>
  <c r="BU80" i="54"/>
  <c r="BS80" i="54"/>
  <c r="BS77" i="54"/>
  <c r="BS76" i="54"/>
  <c r="CH75" i="54"/>
  <c r="BX72" i="54"/>
  <c r="BX80" i="54" s="1"/>
  <c r="BV72" i="54"/>
  <c r="BV75" i="54" s="1"/>
  <c r="BU72" i="54"/>
  <c r="BS72" i="54"/>
  <c r="BP65" i="54"/>
  <c r="AO63" i="54" s="1"/>
  <c r="AO62" i="54"/>
  <c r="AN43" i="54"/>
  <c r="AO43" i="54" s="1"/>
  <c r="AN42" i="54"/>
  <c r="AQ42" i="54" s="1"/>
  <c r="BG39" i="54"/>
  <c r="BD35" i="54"/>
  <c r="BC35" i="54" s="1"/>
  <c r="BB35" i="54" s="1"/>
  <c r="BE34" i="54"/>
  <c r="BE35" i="54" s="1"/>
  <c r="BE36" i="54" s="1"/>
  <c r="BE37" i="54" s="1"/>
  <c r="BE38" i="54" s="1"/>
  <c r="BE39" i="54" s="1"/>
  <c r="BD34" i="54"/>
  <c r="BC34" i="54" s="1"/>
  <c r="BB34" i="54" s="1"/>
  <c r="BE33" i="54"/>
  <c r="BD33" i="54"/>
  <c r="BC33" i="54" s="1"/>
  <c r="BB33" i="54" s="1"/>
  <c r="AT30" i="54"/>
  <c r="AU30" i="54" s="1"/>
  <c r="AO28" i="54"/>
  <c r="AM28" i="54"/>
  <c r="AP28" i="54" s="1"/>
  <c r="AO27" i="54"/>
  <c r="AM27" i="54"/>
  <c r="AP27" i="54" s="1"/>
  <c r="BF26" i="54"/>
  <c r="AP26" i="54"/>
  <c r="AO26" i="54"/>
  <c r="AM26" i="54"/>
  <c r="BF25" i="54"/>
  <c r="AX25" i="54"/>
  <c r="AX26" i="54" s="1"/>
  <c r="AZ26" i="54" s="1"/>
  <c r="AV25" i="54"/>
  <c r="BD38" i="54" s="1"/>
  <c r="BC38" i="54" s="1"/>
  <c r="BB38" i="54" s="1"/>
  <c r="AP25" i="54"/>
  <c r="AP29" i="54" s="1"/>
  <c r="AO25" i="54"/>
  <c r="AM25" i="54"/>
  <c r="N18" i="54"/>
  <c r="N17" i="54"/>
  <c r="F11" i="54"/>
  <c r="A11" i="54"/>
  <c r="B6" i="54"/>
  <c r="C5" i="54"/>
  <c r="C2" i="54"/>
  <c r="I15" i="54" s="1"/>
  <c r="J12" i="54" s="1"/>
  <c r="B30" i="55" l="1"/>
  <c r="AE7" i="8" s="1"/>
  <c r="B7" i="54"/>
  <c r="B26" i="55" s="1"/>
  <c r="C24" i="52" s="1"/>
  <c r="R9" i="8" s="1"/>
  <c r="B28" i="55"/>
  <c r="BX83" i="54"/>
  <c r="CA83" i="54" s="1"/>
  <c r="CA80" i="54"/>
  <c r="BD26" i="54"/>
  <c r="AV30" i="54" s="1"/>
  <c r="AP32" i="54"/>
  <c r="BF32" i="54"/>
  <c r="BF33" i="54" s="1"/>
  <c r="BF34" i="54" s="1"/>
  <c r="BF35" i="54" s="1"/>
  <c r="BF36" i="54" s="1"/>
  <c r="BF37" i="54" s="1"/>
  <c r="BF38" i="54" s="1"/>
  <c r="BF39" i="54" s="1"/>
  <c r="BP94" i="54"/>
  <c r="BS94" i="54" s="1"/>
  <c r="BJ97" i="54"/>
  <c r="E16" i="54"/>
  <c r="E17" i="54" s="1"/>
  <c r="N12" i="54"/>
  <c r="D12" i="54"/>
  <c r="AZ25" i="54"/>
  <c r="BD25" i="54" s="1"/>
  <c r="AV29" i="54" s="1"/>
  <c r="AV31" i="54" s="1"/>
  <c r="AO42" i="54"/>
  <c r="AO44" i="54" s="1"/>
  <c r="BD32" i="54"/>
  <c r="BC32" i="54" s="1"/>
  <c r="BB32" i="54" s="1"/>
  <c r="BD37" i="54"/>
  <c r="BC37" i="54" s="1"/>
  <c r="BB37" i="54" s="1"/>
  <c r="BD39" i="54"/>
  <c r="BC39" i="54" s="1"/>
  <c r="BB39" i="54" s="1"/>
  <c r="BW65" i="54"/>
  <c r="AV63" i="54" s="1"/>
  <c r="CA72" i="54"/>
  <c r="BX75" i="54"/>
  <c r="CA75" i="54" s="1"/>
  <c r="BD36" i="54"/>
  <c r="BC36" i="54" s="1"/>
  <c r="BB36" i="54" s="1"/>
  <c r="C27" i="52" l="1"/>
  <c r="H25" i="52"/>
  <c r="D29" i="52"/>
  <c r="J11" i="54"/>
  <c r="E15" i="54" s="1"/>
  <c r="C7" i="54"/>
  <c r="C12" i="54"/>
  <c r="E12" i="54"/>
  <c r="BF95" i="54"/>
  <c r="BV94" i="54"/>
  <c r="D11" i="54" l="1"/>
  <c r="E11" i="54" s="1"/>
  <c r="B29" i="55"/>
  <c r="E18" i="54"/>
  <c r="E19" i="54" s="1"/>
  <c r="CH80" i="54" s="1"/>
  <c r="C11" i="54" l="1"/>
  <c r="AE6" i="8"/>
  <c r="AH6" i="8" s="1"/>
  <c r="C23" i="52"/>
  <c r="CH83" i="54"/>
  <c r="CK80" i="54"/>
  <c r="BP63" i="54"/>
  <c r="BW63" i="54" s="1"/>
  <c r="CW69" i="54" l="1"/>
  <c r="CW71" i="54" s="1"/>
  <c r="CW74" i="54" s="1"/>
  <c r="CN80" i="54"/>
  <c r="CK83" i="54"/>
  <c r="CN83" i="54" l="1"/>
  <c r="DD69" i="54" s="1"/>
  <c r="CC72" i="54"/>
  <c r="CK72" i="54" l="1"/>
  <c r="CF72" i="54"/>
  <c r="CF75" i="54" s="1"/>
  <c r="CC75" i="54" s="1"/>
  <c r="CK75" i="54" l="1"/>
  <c r="CN75" i="54" s="1"/>
  <c r="CN72" i="54"/>
  <c r="F24" i="52" l="1"/>
  <c r="F23" i="52"/>
  <c r="G18" i="52"/>
  <c r="F16" i="52"/>
  <c r="G32" i="52" s="1"/>
  <c r="G5" i="51" l="1"/>
  <c r="BA437" i="51"/>
  <c r="BA436" i="51"/>
  <c r="BA435" i="51"/>
  <c r="BA434" i="51"/>
  <c r="BA433" i="51"/>
  <c r="BA432" i="51"/>
  <c r="BA431" i="51"/>
  <c r="BA430" i="51"/>
  <c r="BA429" i="51"/>
  <c r="BA428" i="51"/>
  <c r="BA427" i="51"/>
  <c r="BA426" i="51"/>
  <c r="BA425" i="51"/>
  <c r="BA424" i="51"/>
  <c r="BA423" i="51"/>
  <c r="BA422" i="51"/>
  <c r="BA421" i="51"/>
  <c r="BA420" i="51"/>
  <c r="BA419" i="51"/>
  <c r="BA418" i="51"/>
  <c r="BA417" i="51"/>
  <c r="BA416" i="51"/>
  <c r="BA415" i="51"/>
  <c r="BA414" i="51"/>
  <c r="BA413" i="51"/>
  <c r="BA412" i="51"/>
  <c r="BA411" i="51"/>
  <c r="BA410" i="51"/>
  <c r="BA409" i="51"/>
  <c r="BA408" i="51"/>
  <c r="BA407" i="51"/>
  <c r="BA406" i="51"/>
  <c r="BA405" i="51"/>
  <c r="BA404" i="51"/>
  <c r="BA403" i="51"/>
  <c r="BA402" i="51"/>
  <c r="BA401" i="51"/>
  <c r="BA400" i="51"/>
  <c r="BA399" i="51"/>
  <c r="BA398" i="51"/>
  <c r="BA397" i="51"/>
  <c r="BA396" i="51"/>
  <c r="BA395" i="51"/>
  <c r="BA394" i="51"/>
  <c r="BA393" i="51"/>
  <c r="BA392" i="51"/>
  <c r="BA391" i="51"/>
  <c r="BA390" i="51"/>
  <c r="BA389" i="51"/>
  <c r="BA388" i="51"/>
  <c r="BA387" i="51"/>
  <c r="BA386" i="51"/>
  <c r="BA385" i="51"/>
  <c r="BA384" i="51"/>
  <c r="BA383" i="51"/>
  <c r="BA382" i="51"/>
  <c r="BA381" i="51"/>
  <c r="BA380" i="51"/>
  <c r="BA379" i="51"/>
  <c r="BA378" i="51"/>
  <c r="BA377" i="51"/>
  <c r="BA376" i="51"/>
  <c r="BA375" i="51"/>
  <c r="BA374" i="51"/>
  <c r="BA373" i="51"/>
  <c r="BA372" i="51"/>
  <c r="BA371" i="51"/>
  <c r="BA370" i="51"/>
  <c r="BA369" i="51"/>
  <c r="BA368" i="51"/>
  <c r="BA367" i="51"/>
  <c r="BA366" i="51"/>
  <c r="BA365" i="51"/>
  <c r="BA364" i="51"/>
  <c r="BA363" i="51"/>
  <c r="BA362" i="51"/>
  <c r="BA361" i="51"/>
  <c r="BA360" i="51"/>
  <c r="BA359" i="51"/>
  <c r="BA358" i="51"/>
  <c r="BA357" i="51"/>
  <c r="BA356" i="51"/>
  <c r="BA355" i="51"/>
  <c r="BA354" i="51"/>
  <c r="BA353" i="51"/>
  <c r="BA352" i="51"/>
  <c r="BA351" i="51"/>
  <c r="BA350" i="51"/>
  <c r="BA349" i="51"/>
  <c r="BA348" i="51"/>
  <c r="BA347" i="51"/>
  <c r="BA346" i="51"/>
  <c r="BA345" i="51"/>
  <c r="BA344" i="51"/>
  <c r="BA343" i="51"/>
  <c r="BA342" i="51"/>
  <c r="BA341" i="51"/>
  <c r="BA340" i="51"/>
  <c r="BA339" i="51"/>
  <c r="BA338" i="51"/>
  <c r="BA337" i="51"/>
  <c r="BA336" i="51"/>
  <c r="BA335" i="51"/>
  <c r="BA334" i="51"/>
  <c r="BA333" i="51"/>
  <c r="BA332" i="51"/>
  <c r="BA331" i="51"/>
  <c r="BA330" i="51"/>
  <c r="BA329" i="51"/>
  <c r="BA328" i="51"/>
  <c r="BA327" i="51"/>
  <c r="BA326" i="51"/>
  <c r="BA325" i="51"/>
  <c r="BA324" i="51"/>
  <c r="BA323" i="51"/>
  <c r="BA322" i="51"/>
  <c r="BA321" i="51"/>
  <c r="BA320" i="51"/>
  <c r="BA319" i="51"/>
  <c r="BA318" i="51"/>
  <c r="BA317" i="51"/>
  <c r="BA316" i="51"/>
  <c r="BA315" i="51"/>
  <c r="BA314" i="51"/>
  <c r="BA313" i="51"/>
  <c r="BA312" i="51"/>
  <c r="BA311" i="51"/>
  <c r="BA310" i="51"/>
  <c r="BA309" i="51"/>
  <c r="BA308" i="51"/>
  <c r="BA307" i="51"/>
  <c r="BA306" i="51"/>
  <c r="BA305" i="51"/>
  <c r="BA304" i="51"/>
  <c r="BA303" i="51"/>
  <c r="BA302" i="51"/>
  <c r="BA301" i="51"/>
  <c r="BA300" i="51"/>
  <c r="BA299" i="51"/>
  <c r="BA298" i="51"/>
  <c r="BA297" i="51"/>
  <c r="BA296" i="51"/>
  <c r="BA295" i="51"/>
  <c r="BA294" i="51"/>
  <c r="BA293" i="51"/>
  <c r="BA292" i="51"/>
  <c r="BA291" i="51"/>
  <c r="BA290" i="51"/>
  <c r="BA289" i="51"/>
  <c r="BA288" i="51"/>
  <c r="BA287" i="51"/>
  <c r="BA286" i="51"/>
  <c r="BA285" i="51"/>
  <c r="BA284" i="51"/>
  <c r="BA283" i="51"/>
  <c r="BA282" i="51"/>
  <c r="BA281" i="51"/>
  <c r="BA280" i="51"/>
  <c r="BA279" i="51"/>
  <c r="BA278" i="51"/>
  <c r="BA277" i="51"/>
  <c r="BA276" i="51"/>
  <c r="BA275" i="51"/>
  <c r="BA274" i="51"/>
  <c r="BA273" i="51"/>
  <c r="BA272" i="51"/>
  <c r="BA271" i="51"/>
  <c r="BA270" i="51"/>
  <c r="BA269" i="51"/>
  <c r="BA268" i="51"/>
  <c r="BA267" i="51"/>
  <c r="BA266" i="51"/>
  <c r="BA265" i="51"/>
  <c r="BA264" i="51"/>
  <c r="BA263" i="51"/>
  <c r="BA262" i="51"/>
  <c r="BA261" i="51"/>
  <c r="BA260" i="51"/>
  <c r="BA259" i="51"/>
  <c r="BA258" i="51"/>
  <c r="BA257" i="51"/>
  <c r="BA256" i="51"/>
  <c r="BA255" i="51"/>
  <c r="BA254" i="51"/>
  <c r="BA253" i="51"/>
  <c r="BA252" i="51"/>
  <c r="BA251" i="51"/>
  <c r="BA250" i="51"/>
  <c r="BA249" i="51"/>
  <c r="BA248" i="51"/>
  <c r="BA247" i="51"/>
  <c r="BA246" i="51"/>
  <c r="BA245" i="51"/>
  <c r="BA244" i="51"/>
  <c r="BA243" i="51"/>
  <c r="BA242" i="51"/>
  <c r="BA241" i="51"/>
  <c r="BA240" i="51"/>
  <c r="BA239" i="51"/>
  <c r="BA238" i="51"/>
  <c r="BA237" i="51"/>
  <c r="BA236" i="51"/>
  <c r="BA235" i="51"/>
  <c r="BA234" i="51"/>
  <c r="BA233" i="51"/>
  <c r="BA232" i="51"/>
  <c r="BA231" i="51"/>
  <c r="BA230" i="51"/>
  <c r="BA229" i="51"/>
  <c r="BA228" i="51"/>
  <c r="BA227" i="51"/>
  <c r="BA226" i="51"/>
  <c r="BA225" i="51"/>
  <c r="BA224" i="51"/>
  <c r="BA223" i="51"/>
  <c r="BA222" i="51"/>
  <c r="BA221" i="51"/>
  <c r="BA220" i="51"/>
  <c r="BA219" i="51"/>
  <c r="BA218" i="51"/>
  <c r="BA217" i="51"/>
  <c r="BA216" i="51"/>
  <c r="BA215" i="51"/>
  <c r="BA214" i="51"/>
  <c r="BA213" i="51"/>
  <c r="BA212" i="51"/>
  <c r="BA211" i="51"/>
  <c r="BA210" i="51"/>
  <c r="BA209" i="51"/>
  <c r="BA208" i="51"/>
  <c r="BA207" i="51"/>
  <c r="BA206" i="51"/>
  <c r="BA205" i="51"/>
  <c r="BA204" i="51"/>
  <c r="BA203" i="51"/>
  <c r="BA202" i="51"/>
  <c r="BA201" i="51"/>
  <c r="BA200" i="51"/>
  <c r="BA199" i="51"/>
  <c r="BA198" i="51"/>
  <c r="BA197" i="51"/>
  <c r="BA196" i="51"/>
  <c r="BA195" i="51"/>
  <c r="BA194" i="51"/>
  <c r="BA193" i="51"/>
  <c r="BA192" i="51"/>
  <c r="BA191" i="51"/>
  <c r="BA190" i="51"/>
  <c r="BA189" i="51"/>
  <c r="BA188" i="51"/>
  <c r="BA187" i="51"/>
  <c r="BA186" i="51"/>
  <c r="BA185" i="51"/>
  <c r="BA184" i="51"/>
  <c r="BA183" i="51"/>
  <c r="BA182" i="51"/>
  <c r="BA181" i="51"/>
  <c r="BA180" i="51"/>
  <c r="BA179" i="51"/>
  <c r="BA178" i="51"/>
  <c r="BA177" i="51"/>
  <c r="BA176" i="51"/>
  <c r="BA175" i="51"/>
  <c r="BA174" i="51"/>
  <c r="BA173" i="51"/>
  <c r="BA172" i="51"/>
  <c r="BA171" i="51"/>
  <c r="BA170" i="51"/>
  <c r="BA169" i="51"/>
  <c r="BA168" i="51"/>
  <c r="BA167" i="51"/>
  <c r="BA166" i="51"/>
  <c r="BA165" i="51"/>
  <c r="BA164" i="51"/>
  <c r="BA163" i="51"/>
  <c r="BA162" i="51"/>
  <c r="BA161" i="51"/>
  <c r="BA160" i="51"/>
  <c r="BA159" i="51"/>
  <c r="BA158" i="51"/>
  <c r="BA157" i="51"/>
  <c r="BA156" i="51"/>
  <c r="BA155" i="51"/>
  <c r="BA154" i="51"/>
  <c r="BA153" i="51"/>
  <c r="BA152" i="51"/>
  <c r="BA151" i="51"/>
  <c r="BA150" i="51"/>
  <c r="BA149" i="51"/>
  <c r="BA148" i="51"/>
  <c r="BA147" i="51"/>
  <c r="BA146" i="51"/>
  <c r="BA145" i="51"/>
  <c r="BA144" i="51"/>
  <c r="BA143" i="51"/>
  <c r="BA142" i="51"/>
  <c r="BA141" i="51"/>
  <c r="BA140" i="51"/>
  <c r="BA139" i="51"/>
  <c r="BA138" i="51"/>
  <c r="BA137" i="51"/>
  <c r="BA136" i="51"/>
  <c r="BA135" i="51"/>
  <c r="BA134" i="51"/>
  <c r="BA133" i="51"/>
  <c r="BA132" i="51"/>
  <c r="BA131" i="51"/>
  <c r="BA130" i="51"/>
  <c r="BA129" i="51"/>
  <c r="BA128" i="51"/>
  <c r="BA127" i="51"/>
  <c r="BA126" i="51"/>
  <c r="BA125" i="51"/>
  <c r="BA124" i="51"/>
  <c r="BA123" i="51"/>
  <c r="BA122" i="51"/>
  <c r="BA121" i="51"/>
  <c r="BA120" i="51"/>
  <c r="BA119" i="51"/>
  <c r="BA118" i="51"/>
  <c r="BA117" i="51"/>
  <c r="BA116" i="51"/>
  <c r="BA115" i="51"/>
  <c r="BA114" i="51"/>
  <c r="BA113" i="51"/>
  <c r="BA112" i="51"/>
  <c r="BA111" i="51"/>
  <c r="BA110" i="51"/>
  <c r="BA109" i="51"/>
  <c r="BA108" i="51"/>
  <c r="BA107" i="51"/>
  <c r="BA106" i="51"/>
  <c r="BA105" i="51"/>
  <c r="BA104" i="51"/>
  <c r="BA103" i="51"/>
  <c r="BA102" i="51"/>
  <c r="BA101" i="51"/>
  <c r="BA100" i="51"/>
  <c r="BA99" i="51"/>
  <c r="BA98" i="51"/>
  <c r="BA97" i="51"/>
  <c r="BA96" i="51"/>
  <c r="BA95" i="51"/>
  <c r="BA94" i="51"/>
  <c r="BA93" i="51"/>
  <c r="BA92" i="51"/>
  <c r="BA91" i="51"/>
  <c r="BA90" i="51"/>
  <c r="BA89" i="51"/>
  <c r="BA88" i="51"/>
  <c r="BA87" i="51"/>
  <c r="BA86" i="51"/>
  <c r="BA85" i="51"/>
  <c r="BA84" i="51"/>
  <c r="BA83" i="51"/>
  <c r="BA82" i="51"/>
  <c r="BA81" i="51"/>
  <c r="BA80" i="51"/>
  <c r="BA79" i="51"/>
  <c r="BA78" i="51"/>
  <c r="BA77" i="51"/>
  <c r="BA76" i="51"/>
  <c r="BA75" i="51"/>
  <c r="BA74" i="51"/>
  <c r="BA73" i="51"/>
  <c r="BA72" i="51"/>
  <c r="BA71" i="51"/>
  <c r="BA70" i="51"/>
  <c r="BA69" i="51"/>
  <c r="BA68" i="51"/>
  <c r="BA67" i="51"/>
  <c r="BA66" i="51"/>
  <c r="BA65" i="51"/>
  <c r="BB65" i="51" s="1"/>
  <c r="BA64" i="51"/>
  <c r="BA63" i="51"/>
  <c r="BA62" i="51"/>
  <c r="BA61" i="51"/>
  <c r="BA60" i="51"/>
  <c r="BA59" i="51"/>
  <c r="BA58" i="51"/>
  <c r="BA57" i="51"/>
  <c r="BA56" i="51"/>
  <c r="BA55" i="51"/>
  <c r="BA54" i="51"/>
  <c r="BA53" i="51"/>
  <c r="BA52" i="51"/>
  <c r="BA51" i="51"/>
  <c r="BA50" i="51"/>
  <c r="BA49" i="51"/>
  <c r="BA48" i="51"/>
  <c r="BA47" i="51"/>
  <c r="BA46" i="51"/>
  <c r="BA45" i="51"/>
  <c r="BA44" i="51"/>
  <c r="BA43" i="51"/>
  <c r="BA42" i="51"/>
  <c r="BA41" i="51"/>
  <c r="BA40" i="51"/>
  <c r="BA39" i="51"/>
  <c r="BA38" i="51"/>
  <c r="BA37" i="51"/>
  <c r="BA36" i="51"/>
  <c r="BA35" i="51"/>
  <c r="BA34" i="51"/>
  <c r="BA33" i="51"/>
  <c r="BA32" i="51"/>
  <c r="BA31" i="51"/>
  <c r="BA30" i="51"/>
  <c r="BA29" i="51"/>
  <c r="BA28" i="51"/>
  <c r="BA27" i="51"/>
  <c r="BA26" i="51"/>
  <c r="BA25" i="51"/>
  <c r="BA24" i="51"/>
  <c r="BA23" i="51"/>
  <c r="BA22" i="51"/>
  <c r="BA21" i="51"/>
  <c r="BA20" i="51"/>
  <c r="E20" i="51"/>
  <c r="BA19" i="51"/>
  <c r="BB19" i="51" s="1"/>
  <c r="AZ9" i="51"/>
  <c r="P5" i="51"/>
  <c r="G5" i="50"/>
  <c r="D5" i="38"/>
  <c r="D6" i="38" s="1"/>
  <c r="BA437" i="50"/>
  <c r="BA436" i="50"/>
  <c r="BA435" i="50"/>
  <c r="BA434" i="50"/>
  <c r="BA433" i="50"/>
  <c r="BA432" i="50"/>
  <c r="BA431" i="50"/>
  <c r="BA430" i="50"/>
  <c r="BA429" i="50"/>
  <c r="BA428" i="50"/>
  <c r="BA427" i="50"/>
  <c r="BA426" i="50"/>
  <c r="BA425" i="50"/>
  <c r="BA424" i="50"/>
  <c r="BA423" i="50"/>
  <c r="BA422" i="50"/>
  <c r="BA421" i="50"/>
  <c r="BA420" i="50"/>
  <c r="BA419" i="50"/>
  <c r="BA418" i="50"/>
  <c r="BA417" i="50"/>
  <c r="BA416" i="50"/>
  <c r="BA415" i="50"/>
  <c r="BA414" i="50"/>
  <c r="BA413" i="50"/>
  <c r="BA412" i="50"/>
  <c r="BA411" i="50"/>
  <c r="BA410" i="50"/>
  <c r="BA409" i="50"/>
  <c r="BA408" i="50"/>
  <c r="BA407" i="50"/>
  <c r="BA406" i="50"/>
  <c r="BA405" i="50"/>
  <c r="BA404" i="50"/>
  <c r="BA403" i="50"/>
  <c r="BA402" i="50"/>
  <c r="BA401" i="50"/>
  <c r="BA400" i="50"/>
  <c r="BA399" i="50"/>
  <c r="BA398" i="50"/>
  <c r="BA397" i="50"/>
  <c r="BA396" i="50"/>
  <c r="BA395" i="50"/>
  <c r="BA394" i="50"/>
  <c r="BA393" i="50"/>
  <c r="BA392" i="50"/>
  <c r="BA391" i="50"/>
  <c r="BA390" i="50"/>
  <c r="BA389" i="50"/>
  <c r="BA388" i="50"/>
  <c r="BA387" i="50"/>
  <c r="BA386" i="50"/>
  <c r="BA385" i="50"/>
  <c r="BA384" i="50"/>
  <c r="BA383" i="50"/>
  <c r="BA382" i="50"/>
  <c r="BA381" i="50"/>
  <c r="BA380" i="50"/>
  <c r="BA379" i="50"/>
  <c r="BA378" i="50"/>
  <c r="BA377" i="50"/>
  <c r="BA376" i="50"/>
  <c r="BA375" i="50"/>
  <c r="BA374" i="50"/>
  <c r="BA373" i="50"/>
  <c r="BA372" i="50"/>
  <c r="BA371" i="50"/>
  <c r="BA370" i="50"/>
  <c r="BA369" i="50"/>
  <c r="BA368" i="50"/>
  <c r="BA367" i="50"/>
  <c r="BA366" i="50"/>
  <c r="BA365" i="50"/>
  <c r="BA364" i="50"/>
  <c r="BA363" i="50"/>
  <c r="BA362" i="50"/>
  <c r="BA361" i="50"/>
  <c r="BA360" i="50"/>
  <c r="BA359" i="50"/>
  <c r="BA358" i="50"/>
  <c r="BA357" i="50"/>
  <c r="BA356" i="50"/>
  <c r="BA355" i="50"/>
  <c r="BA354" i="50"/>
  <c r="BA353" i="50"/>
  <c r="BA352" i="50"/>
  <c r="BA351" i="50"/>
  <c r="BA350" i="50"/>
  <c r="BA349" i="50"/>
  <c r="BA348" i="50"/>
  <c r="BA347" i="50"/>
  <c r="BA346" i="50"/>
  <c r="BA345" i="50"/>
  <c r="BA344" i="50"/>
  <c r="BA343" i="50"/>
  <c r="BA342" i="50"/>
  <c r="BA341" i="50"/>
  <c r="BA340" i="50"/>
  <c r="BA339" i="50"/>
  <c r="BA338" i="50"/>
  <c r="BA337" i="50"/>
  <c r="BA336" i="50"/>
  <c r="BA335" i="50"/>
  <c r="BA334" i="50"/>
  <c r="BA333" i="50"/>
  <c r="BA332" i="50"/>
  <c r="BA331" i="50"/>
  <c r="BA330" i="50"/>
  <c r="BA329" i="50"/>
  <c r="BA328" i="50"/>
  <c r="BA327" i="50"/>
  <c r="BA326" i="50"/>
  <c r="BA325" i="50"/>
  <c r="BA324" i="50"/>
  <c r="BA323" i="50"/>
  <c r="BA322" i="50"/>
  <c r="BA321" i="50"/>
  <c r="BA320" i="50"/>
  <c r="BA319" i="50"/>
  <c r="BA318" i="50"/>
  <c r="BA317" i="50"/>
  <c r="BA316" i="50"/>
  <c r="BA315" i="50"/>
  <c r="BA314" i="50"/>
  <c r="BA313" i="50"/>
  <c r="BA312" i="50"/>
  <c r="BA311" i="50"/>
  <c r="BA310" i="50"/>
  <c r="BA309" i="50"/>
  <c r="BA308" i="50"/>
  <c r="BA307" i="50"/>
  <c r="BA306" i="50"/>
  <c r="BA305" i="50"/>
  <c r="BA304" i="50"/>
  <c r="BA303" i="50"/>
  <c r="BA302" i="50"/>
  <c r="BA301" i="50"/>
  <c r="BA300" i="50"/>
  <c r="BA299" i="50"/>
  <c r="BA298" i="50"/>
  <c r="BA297" i="50"/>
  <c r="BA296" i="50"/>
  <c r="BA295" i="50"/>
  <c r="BA294" i="50"/>
  <c r="BA293" i="50"/>
  <c r="BA292" i="50"/>
  <c r="BA291" i="50"/>
  <c r="BA290" i="50"/>
  <c r="BA289" i="50"/>
  <c r="BA288" i="50"/>
  <c r="BA287" i="50"/>
  <c r="BA286" i="50"/>
  <c r="BA285" i="50"/>
  <c r="BA284" i="50"/>
  <c r="BA283" i="50"/>
  <c r="BA282" i="50"/>
  <c r="BA281" i="50"/>
  <c r="BA280" i="50"/>
  <c r="BA279" i="50"/>
  <c r="BA278" i="50"/>
  <c r="BA277" i="50"/>
  <c r="BA276" i="50"/>
  <c r="BA275" i="50"/>
  <c r="BA274" i="50"/>
  <c r="BA273" i="50"/>
  <c r="BA272" i="50"/>
  <c r="BA271" i="50"/>
  <c r="BA270" i="50"/>
  <c r="BA269" i="50"/>
  <c r="BA268" i="50"/>
  <c r="BA267" i="50"/>
  <c r="BA266" i="50"/>
  <c r="BA265" i="50"/>
  <c r="BA264" i="50"/>
  <c r="BA263" i="50"/>
  <c r="BA262" i="50"/>
  <c r="BA261" i="50"/>
  <c r="BA260" i="50"/>
  <c r="BA259" i="50"/>
  <c r="BA258" i="50"/>
  <c r="BA257" i="50"/>
  <c r="BA256" i="50"/>
  <c r="BA255" i="50"/>
  <c r="BA254" i="50"/>
  <c r="BA253" i="50"/>
  <c r="BA252" i="50"/>
  <c r="BA251" i="50"/>
  <c r="BA250" i="50"/>
  <c r="BA249" i="50"/>
  <c r="BA248" i="50"/>
  <c r="BA247" i="50"/>
  <c r="BA246" i="50"/>
  <c r="BA245" i="50"/>
  <c r="BA244" i="50"/>
  <c r="BA243" i="50"/>
  <c r="BA242" i="50"/>
  <c r="BA241" i="50"/>
  <c r="BA240" i="50"/>
  <c r="BA239" i="50"/>
  <c r="BA238" i="50"/>
  <c r="BA237" i="50"/>
  <c r="BA236" i="50"/>
  <c r="BA235" i="50"/>
  <c r="BA234" i="50"/>
  <c r="BA233" i="50"/>
  <c r="BA232" i="50"/>
  <c r="BA231" i="50"/>
  <c r="BA230" i="50"/>
  <c r="BA229" i="50"/>
  <c r="BA228" i="50"/>
  <c r="BA227" i="50"/>
  <c r="BA226" i="50"/>
  <c r="BA225" i="50"/>
  <c r="BA224" i="50"/>
  <c r="BA223" i="50"/>
  <c r="BA222" i="50"/>
  <c r="BA221" i="50"/>
  <c r="BA220" i="50"/>
  <c r="BA219" i="50"/>
  <c r="BA218" i="50"/>
  <c r="BA217" i="50"/>
  <c r="BA216" i="50"/>
  <c r="BA215" i="50"/>
  <c r="BA214" i="50"/>
  <c r="BA213" i="50"/>
  <c r="BA212" i="50"/>
  <c r="BA211" i="50"/>
  <c r="BA210" i="50"/>
  <c r="BA209" i="50"/>
  <c r="BA208" i="50"/>
  <c r="BA207" i="50"/>
  <c r="BA206" i="50"/>
  <c r="BA205" i="50"/>
  <c r="BA204" i="50"/>
  <c r="BA203" i="50"/>
  <c r="BA202" i="50"/>
  <c r="BA201" i="50"/>
  <c r="BA200" i="50"/>
  <c r="BA199" i="50"/>
  <c r="BA198" i="50"/>
  <c r="BA197" i="50"/>
  <c r="BA196" i="50"/>
  <c r="BA195" i="50"/>
  <c r="BA194" i="50"/>
  <c r="BA193" i="50"/>
  <c r="BA192" i="50"/>
  <c r="BA191" i="50"/>
  <c r="BA190" i="50"/>
  <c r="BA189" i="50"/>
  <c r="BA188" i="50"/>
  <c r="BA187" i="50"/>
  <c r="BA186" i="50"/>
  <c r="BA185" i="50"/>
  <c r="BA184" i="50"/>
  <c r="BA183" i="50"/>
  <c r="BA182" i="50"/>
  <c r="BA181" i="50"/>
  <c r="BA180" i="50"/>
  <c r="BA179" i="50"/>
  <c r="BA178" i="50"/>
  <c r="BA177" i="50"/>
  <c r="BA176" i="50"/>
  <c r="BA175" i="50"/>
  <c r="BA174" i="50"/>
  <c r="BA173" i="50"/>
  <c r="BA172" i="50"/>
  <c r="BA171" i="50"/>
  <c r="BA170" i="50"/>
  <c r="BA169" i="50"/>
  <c r="BA168" i="50"/>
  <c r="BA167" i="50"/>
  <c r="BA166" i="50"/>
  <c r="BA165" i="50"/>
  <c r="BA164" i="50"/>
  <c r="BA163" i="50"/>
  <c r="BA162" i="50"/>
  <c r="BA161" i="50"/>
  <c r="BA160" i="50"/>
  <c r="BA159" i="50"/>
  <c r="BA158" i="50"/>
  <c r="BA157" i="50"/>
  <c r="BA156" i="50"/>
  <c r="BA155" i="50"/>
  <c r="BA154" i="50"/>
  <c r="BA153" i="50"/>
  <c r="BA152" i="50"/>
  <c r="BA151" i="50"/>
  <c r="BA150" i="50"/>
  <c r="BA149" i="50"/>
  <c r="BA148" i="50"/>
  <c r="BA147" i="50"/>
  <c r="BA146" i="50"/>
  <c r="BA145" i="50"/>
  <c r="BA144" i="50"/>
  <c r="BA143" i="50"/>
  <c r="BA142" i="50"/>
  <c r="BA141" i="50"/>
  <c r="BA140" i="50"/>
  <c r="BA139" i="50"/>
  <c r="BA138" i="50"/>
  <c r="BA137" i="50"/>
  <c r="BA136" i="50"/>
  <c r="BA135" i="50"/>
  <c r="BA134" i="50"/>
  <c r="BA133" i="50"/>
  <c r="BA132" i="50"/>
  <c r="BA131" i="50"/>
  <c r="BA130" i="50"/>
  <c r="BA129" i="50"/>
  <c r="BA128" i="50"/>
  <c r="BA127" i="50"/>
  <c r="BA126" i="50"/>
  <c r="BA125" i="50"/>
  <c r="BA124" i="50"/>
  <c r="BA123" i="50"/>
  <c r="BA122" i="50"/>
  <c r="BA121" i="50"/>
  <c r="BA120" i="50"/>
  <c r="BA119" i="50"/>
  <c r="BA118" i="50"/>
  <c r="BA117" i="50"/>
  <c r="BA116" i="50"/>
  <c r="BA115" i="50"/>
  <c r="BA114" i="50"/>
  <c r="BA113" i="50"/>
  <c r="BA112" i="50"/>
  <c r="BA111" i="50"/>
  <c r="BA110" i="50"/>
  <c r="BA109" i="50"/>
  <c r="BA108" i="50"/>
  <c r="BA107" i="50"/>
  <c r="BA106" i="50"/>
  <c r="BA105" i="50"/>
  <c r="BA104" i="50"/>
  <c r="BA103" i="50"/>
  <c r="BA102" i="50"/>
  <c r="BA101" i="50"/>
  <c r="BA100" i="50"/>
  <c r="BA99" i="50"/>
  <c r="BA98" i="50"/>
  <c r="BA97" i="50"/>
  <c r="BA96" i="50"/>
  <c r="BA95" i="50"/>
  <c r="BA94" i="50"/>
  <c r="BA93" i="50"/>
  <c r="BA92" i="50"/>
  <c r="BA91" i="50"/>
  <c r="BA90" i="50"/>
  <c r="BA89" i="50"/>
  <c r="BA88" i="50"/>
  <c r="BA87" i="50"/>
  <c r="BA86" i="50"/>
  <c r="BA85" i="50"/>
  <c r="BA84" i="50"/>
  <c r="BA83" i="50"/>
  <c r="BA82" i="50"/>
  <c r="BA81" i="50"/>
  <c r="BA80" i="50"/>
  <c r="BA79" i="50"/>
  <c r="BA78" i="50"/>
  <c r="BA77" i="50"/>
  <c r="BA76" i="50"/>
  <c r="BA75" i="50"/>
  <c r="BA74" i="50"/>
  <c r="BA73" i="50"/>
  <c r="BA72" i="50"/>
  <c r="BA71" i="50"/>
  <c r="BA70" i="50"/>
  <c r="BA69" i="50"/>
  <c r="BA68" i="50"/>
  <c r="BA67" i="50"/>
  <c r="BA66" i="50"/>
  <c r="BA65" i="50"/>
  <c r="BA64" i="50"/>
  <c r="BA63" i="50"/>
  <c r="BA62" i="50"/>
  <c r="BA61" i="50"/>
  <c r="BA60" i="50"/>
  <c r="BA59" i="50"/>
  <c r="BA58" i="50"/>
  <c r="BA57" i="50"/>
  <c r="BA56" i="50"/>
  <c r="BA55" i="50"/>
  <c r="BA54" i="50"/>
  <c r="BA53" i="50"/>
  <c r="BA52" i="50"/>
  <c r="BA51" i="50"/>
  <c r="BA50" i="50"/>
  <c r="BA49" i="50"/>
  <c r="BA48" i="50"/>
  <c r="BA47" i="50"/>
  <c r="BA46" i="50"/>
  <c r="BA45" i="50"/>
  <c r="BA44" i="50"/>
  <c r="BA43" i="50"/>
  <c r="BA42" i="50"/>
  <c r="BA41" i="50"/>
  <c r="BA40" i="50"/>
  <c r="BA39" i="50"/>
  <c r="BA38" i="50"/>
  <c r="BA37" i="50"/>
  <c r="BA36" i="50"/>
  <c r="BA35" i="50"/>
  <c r="BA34" i="50"/>
  <c r="BA33" i="50"/>
  <c r="BA32" i="50"/>
  <c r="BA31" i="50"/>
  <c r="BA30" i="50"/>
  <c r="BA29" i="50"/>
  <c r="BA28" i="50"/>
  <c r="BA27" i="50"/>
  <c r="BA26" i="50"/>
  <c r="BA25" i="50"/>
  <c r="BA24" i="50"/>
  <c r="BA23" i="50"/>
  <c r="BA22" i="50"/>
  <c r="BA21" i="50"/>
  <c r="BA20" i="50"/>
  <c r="E20" i="50"/>
  <c r="BA19" i="50"/>
  <c r="BB19" i="50" s="1"/>
  <c r="AZ9" i="50"/>
  <c r="P5" i="50"/>
  <c r="BB20" i="51" l="1"/>
  <c r="BB21" i="51" s="1"/>
  <c r="BA438" i="51"/>
  <c r="BC19" i="51"/>
  <c r="BD19" i="51" s="1"/>
  <c r="D7" i="38"/>
  <c r="BB20" i="50"/>
  <c r="BB21" i="50" s="1"/>
  <c r="BC21" i="50" s="1"/>
  <c r="BE21" i="50" s="1"/>
  <c r="BH21" i="50" s="1"/>
  <c r="BB65" i="50"/>
  <c r="BA438" i="50"/>
  <c r="BC19" i="50"/>
  <c r="BC21" i="51" l="1"/>
  <c r="BE21" i="51" s="1"/>
  <c r="BH21" i="51" s="1"/>
  <c r="BB22" i="51"/>
  <c r="BC20" i="51"/>
  <c r="BE20" i="51" s="1"/>
  <c r="BH20" i="51" s="1"/>
  <c r="BE19" i="51"/>
  <c r="D8" i="38"/>
  <c r="BC20" i="50"/>
  <c r="BE20" i="50" s="1"/>
  <c r="BH20" i="50" s="1"/>
  <c r="BD21" i="50"/>
  <c r="BB22" i="50"/>
  <c r="BE19" i="50"/>
  <c r="BD19" i="50"/>
  <c r="BD20" i="51" l="1"/>
  <c r="BB23" i="51"/>
  <c r="BC22" i="51"/>
  <c r="BE22" i="51" s="1"/>
  <c r="BH22" i="51" s="1"/>
  <c r="BH19" i="51"/>
  <c r="BD21" i="51"/>
  <c r="BD20" i="50"/>
  <c r="D9" i="38"/>
  <c r="BH19" i="50"/>
  <c r="BC22" i="50"/>
  <c r="BD22" i="50" s="1"/>
  <c r="BB23" i="50"/>
  <c r="BB24" i="51" l="1"/>
  <c r="BC23" i="51"/>
  <c r="BE23" i="51" s="1"/>
  <c r="BH23" i="51" s="1"/>
  <c r="BD22" i="51"/>
  <c r="D10" i="38"/>
  <c r="BE22" i="50"/>
  <c r="BC23" i="50"/>
  <c r="BE23" i="50" s="1"/>
  <c r="BH23" i="50" s="1"/>
  <c r="BB24" i="50"/>
  <c r="BC24" i="51" l="1"/>
  <c r="BB25" i="51"/>
  <c r="BD23" i="51"/>
  <c r="D11" i="38"/>
  <c r="BC24" i="50"/>
  <c r="BE24" i="50" s="1"/>
  <c r="BH24" i="50" s="1"/>
  <c r="BB25" i="50"/>
  <c r="BD23" i="50"/>
  <c r="BH22" i="50"/>
  <c r="BB26" i="51" l="1"/>
  <c r="BC25" i="51"/>
  <c r="BE25" i="51" s="1"/>
  <c r="BH25" i="51" s="1"/>
  <c r="BE24" i="51"/>
  <c r="BD24" i="51"/>
  <c r="D12" i="38"/>
  <c r="BB26" i="50"/>
  <c r="BC25" i="50"/>
  <c r="BD24" i="50"/>
  <c r="BB27" i="51" l="1"/>
  <c r="BC26" i="51"/>
  <c r="BH24" i="51"/>
  <c r="BD25" i="51"/>
  <c r="D13" i="38"/>
  <c r="BE25" i="50"/>
  <c r="BC26" i="50"/>
  <c r="BE26" i="50" s="1"/>
  <c r="BH26" i="50" s="1"/>
  <c r="BB27" i="50"/>
  <c r="BD25" i="50"/>
  <c r="BE26" i="51" l="1"/>
  <c r="BD26" i="51"/>
  <c r="BC27" i="51"/>
  <c r="BE27" i="51" s="1"/>
  <c r="BH27" i="51" s="1"/>
  <c r="BB28" i="51"/>
  <c r="D14" i="38"/>
  <c r="BB28" i="50"/>
  <c r="BC27" i="50"/>
  <c r="BE27" i="50" s="1"/>
  <c r="BH27" i="50" s="1"/>
  <c r="BD26" i="50"/>
  <c r="BH25" i="50"/>
  <c r="BB29" i="51" l="1"/>
  <c r="BC28" i="51"/>
  <c r="BE28" i="51" s="1"/>
  <c r="BH28" i="51" s="1"/>
  <c r="BH26" i="51"/>
  <c r="BD27" i="51"/>
  <c r="D15" i="38"/>
  <c r="BD27" i="50"/>
  <c r="BC28" i="50"/>
  <c r="BE28" i="50" s="1"/>
  <c r="BB29" i="50"/>
  <c r="BD28" i="51" l="1"/>
  <c r="BC29" i="51"/>
  <c r="BE29" i="51" s="1"/>
  <c r="BH29" i="51" s="1"/>
  <c r="BB30" i="51"/>
  <c r="BD28" i="50"/>
  <c r="BB30" i="50"/>
  <c r="BC29" i="50"/>
  <c r="BE29" i="50" s="1"/>
  <c r="BH29" i="50" s="1"/>
  <c r="BH28" i="50"/>
  <c r="BD29" i="51" l="1"/>
  <c r="BC30" i="51"/>
  <c r="BE30" i="51" s="1"/>
  <c r="BH30" i="51" s="1"/>
  <c r="BB31" i="51"/>
  <c r="BB31" i="50"/>
  <c r="BC30" i="50"/>
  <c r="BE30" i="50" s="1"/>
  <c r="BH30" i="50" s="1"/>
  <c r="BD29" i="50"/>
  <c r="BB32" i="51" l="1"/>
  <c r="BC31" i="51"/>
  <c r="BE31" i="51" s="1"/>
  <c r="BH31" i="51" s="1"/>
  <c r="BD30" i="51"/>
  <c r="BD30" i="50"/>
  <c r="BC31" i="50"/>
  <c r="BE31" i="50" s="1"/>
  <c r="BH31" i="50" s="1"/>
  <c r="BB32" i="50"/>
  <c r="BD31" i="51" l="1"/>
  <c r="BB33" i="51"/>
  <c r="BC32" i="51"/>
  <c r="BE32" i="51" s="1"/>
  <c r="BH32" i="51" s="1"/>
  <c r="BD31" i="50"/>
  <c r="BB33" i="50"/>
  <c r="BC32" i="50"/>
  <c r="BE32" i="50" s="1"/>
  <c r="BH32" i="50" s="1"/>
  <c r="BD32" i="51" l="1"/>
  <c r="BB34" i="51"/>
  <c r="BC33" i="51"/>
  <c r="BE33" i="51" s="1"/>
  <c r="BH33" i="51" s="1"/>
  <c r="BC33" i="50"/>
  <c r="BE33" i="50" s="1"/>
  <c r="BH33" i="50" s="1"/>
  <c r="BB34" i="50"/>
  <c r="BD32" i="50"/>
  <c r="BD33" i="51" l="1"/>
  <c r="BB35" i="51"/>
  <c r="BC34" i="51"/>
  <c r="BE34" i="51" s="1"/>
  <c r="BH34" i="51" s="1"/>
  <c r="BB35" i="50"/>
  <c r="BC34" i="50"/>
  <c r="BE34" i="50" s="1"/>
  <c r="BH34" i="50" s="1"/>
  <c r="BD33" i="50"/>
  <c r="BD34" i="51" l="1"/>
  <c r="BB36" i="51"/>
  <c r="BC35" i="51"/>
  <c r="BE35" i="51" s="1"/>
  <c r="BH35" i="51" s="1"/>
  <c r="BD34" i="50"/>
  <c r="BC35" i="50"/>
  <c r="BE35" i="50" s="1"/>
  <c r="BH35" i="50" s="1"/>
  <c r="BB36" i="50"/>
  <c r="BC36" i="51" l="1"/>
  <c r="BE36" i="51" s="1"/>
  <c r="BH36" i="51" s="1"/>
  <c r="BB37" i="51"/>
  <c r="BD35" i="51"/>
  <c r="BD35" i="50"/>
  <c r="BB37" i="50"/>
  <c r="BC36" i="50"/>
  <c r="BE36" i="50" s="1"/>
  <c r="BH36" i="50" s="1"/>
  <c r="BD36" i="51" l="1"/>
  <c r="BB38" i="51"/>
  <c r="BC37" i="51"/>
  <c r="BE37" i="51" s="1"/>
  <c r="BH37" i="51" s="1"/>
  <c r="BD36" i="50"/>
  <c r="BC37" i="50"/>
  <c r="BE37" i="50" s="1"/>
  <c r="BH37" i="50" s="1"/>
  <c r="BB38" i="50"/>
  <c r="BD37" i="51" l="1"/>
  <c r="BB39" i="51"/>
  <c r="BC38" i="51"/>
  <c r="BE38" i="51" s="1"/>
  <c r="BH38" i="51" s="1"/>
  <c r="BD37" i="50"/>
  <c r="BB39" i="50"/>
  <c r="BC38" i="50"/>
  <c r="BE38" i="50" s="1"/>
  <c r="BH38" i="50" s="1"/>
  <c r="BD38" i="51" l="1"/>
  <c r="BB40" i="51"/>
  <c r="BC39" i="51"/>
  <c r="BE39" i="51" s="1"/>
  <c r="BH39" i="51" s="1"/>
  <c r="BC39" i="50"/>
  <c r="BE39" i="50" s="1"/>
  <c r="BH39" i="50" s="1"/>
  <c r="BB40" i="50"/>
  <c r="BD38" i="50"/>
  <c r="BD39" i="51" l="1"/>
  <c r="BC40" i="51"/>
  <c r="BE40" i="51" s="1"/>
  <c r="BH40" i="51" s="1"/>
  <c r="BB41" i="51"/>
  <c r="BB41" i="50"/>
  <c r="BC40" i="50"/>
  <c r="BE40" i="50" s="1"/>
  <c r="BH40" i="50" s="1"/>
  <c r="BD39" i="50"/>
  <c r="BB42" i="51" l="1"/>
  <c r="BC41" i="51"/>
  <c r="BE41" i="51" s="1"/>
  <c r="BH41" i="51" s="1"/>
  <c r="BD40" i="51"/>
  <c r="BC41" i="50"/>
  <c r="BE41" i="50" s="1"/>
  <c r="BH41" i="50" s="1"/>
  <c r="BB42" i="50"/>
  <c r="BD40" i="50"/>
  <c r="BD41" i="51" l="1"/>
  <c r="BC42" i="51"/>
  <c r="BE42" i="51" s="1"/>
  <c r="BH42" i="51" s="1"/>
  <c r="BB43" i="51"/>
  <c r="BB43" i="50"/>
  <c r="BC42" i="50"/>
  <c r="BE42" i="50" s="1"/>
  <c r="BH42" i="50" s="1"/>
  <c r="BD41" i="50"/>
  <c r="BD42" i="51" l="1"/>
  <c r="BB44" i="51"/>
  <c r="BC43" i="51"/>
  <c r="BE43" i="51" s="1"/>
  <c r="BH43" i="51" s="1"/>
  <c r="BD42" i="50"/>
  <c r="BC43" i="50"/>
  <c r="BE43" i="50" s="1"/>
  <c r="BH43" i="50" s="1"/>
  <c r="BB44" i="50"/>
  <c r="BC44" i="51" l="1"/>
  <c r="BE44" i="51" s="1"/>
  <c r="BH44" i="51" s="1"/>
  <c r="BB45" i="51"/>
  <c r="BD43" i="51"/>
  <c r="BD43" i="50"/>
  <c r="BB45" i="50"/>
  <c r="BC44" i="50"/>
  <c r="BE44" i="50" s="1"/>
  <c r="BH44" i="50" s="1"/>
  <c r="BB46" i="51" l="1"/>
  <c r="BC45" i="51"/>
  <c r="BE45" i="51" s="1"/>
  <c r="BH45" i="51" s="1"/>
  <c r="BD44" i="51"/>
  <c r="BC45" i="50"/>
  <c r="BE45" i="50" s="1"/>
  <c r="BH45" i="50" s="1"/>
  <c r="BB46" i="50"/>
  <c r="BD44" i="50"/>
  <c r="BD45" i="51" l="1"/>
  <c r="BB47" i="51"/>
  <c r="BC46" i="51"/>
  <c r="BE46" i="51" s="1"/>
  <c r="BH46" i="51" s="1"/>
  <c r="BC46" i="50"/>
  <c r="BE46" i="50" s="1"/>
  <c r="BH46" i="50" s="1"/>
  <c r="BB47" i="50"/>
  <c r="BD45" i="50"/>
  <c r="BB48" i="51" l="1"/>
  <c r="BC47" i="51"/>
  <c r="BE47" i="51" s="1"/>
  <c r="BH47" i="51" s="1"/>
  <c r="BD46" i="51"/>
  <c r="BB48" i="50"/>
  <c r="BC47" i="50"/>
  <c r="BE47" i="50" s="1"/>
  <c r="BH47" i="50" s="1"/>
  <c r="BD46" i="50"/>
  <c r="BD47" i="51" l="1"/>
  <c r="BC48" i="51"/>
  <c r="BE48" i="51" s="1"/>
  <c r="BH48" i="51" s="1"/>
  <c r="BB49" i="51"/>
  <c r="BD47" i="50"/>
  <c r="BC48" i="50"/>
  <c r="BE48" i="50" s="1"/>
  <c r="BH48" i="50" s="1"/>
  <c r="BB49" i="50"/>
  <c r="BD48" i="50" l="1"/>
  <c r="BC49" i="51"/>
  <c r="BE49" i="51" s="1"/>
  <c r="BH49" i="51" s="1"/>
  <c r="BB50" i="51"/>
  <c r="BD48" i="51"/>
  <c r="BB50" i="50"/>
  <c r="BC49" i="50"/>
  <c r="BE49" i="50" s="1"/>
  <c r="BH49" i="50" s="1"/>
  <c r="BC50" i="51" l="1"/>
  <c r="BE50" i="51" s="1"/>
  <c r="BH50" i="51" s="1"/>
  <c r="BB51" i="51"/>
  <c r="BD49" i="51"/>
  <c r="BC50" i="50"/>
  <c r="BE50" i="50" s="1"/>
  <c r="BH50" i="50" s="1"/>
  <c r="BB51" i="50"/>
  <c r="BD49" i="50"/>
  <c r="BB52" i="51" l="1"/>
  <c r="BC51" i="51"/>
  <c r="BE51" i="51" s="1"/>
  <c r="BH51" i="51" s="1"/>
  <c r="BD50" i="51"/>
  <c r="BC51" i="50"/>
  <c r="BE51" i="50" s="1"/>
  <c r="BH51" i="50" s="1"/>
  <c r="BB52" i="50"/>
  <c r="BD50" i="50"/>
  <c r="BC52" i="51" l="1"/>
  <c r="BE52" i="51" s="1"/>
  <c r="BH52" i="51" s="1"/>
  <c r="BB53" i="51"/>
  <c r="BD51" i="51"/>
  <c r="BC52" i="50"/>
  <c r="BE52" i="50" s="1"/>
  <c r="BH52" i="50" s="1"/>
  <c r="BB53" i="50"/>
  <c r="BD51" i="50"/>
  <c r="BC53" i="51" l="1"/>
  <c r="BE53" i="51" s="1"/>
  <c r="BH53" i="51" s="1"/>
  <c r="BB54" i="51"/>
  <c r="BD52" i="51"/>
  <c r="BC53" i="50"/>
  <c r="BE53" i="50" s="1"/>
  <c r="BH53" i="50" s="1"/>
  <c r="BB54" i="50"/>
  <c r="BD52" i="50"/>
  <c r="BC54" i="51" l="1"/>
  <c r="BE54" i="51" s="1"/>
  <c r="BH54" i="51" s="1"/>
  <c r="BB55" i="51"/>
  <c r="BD53" i="51"/>
  <c r="BC54" i="50"/>
  <c r="BE54" i="50" s="1"/>
  <c r="BH54" i="50" s="1"/>
  <c r="BB55" i="50"/>
  <c r="BD53" i="50"/>
  <c r="BB56" i="51" l="1"/>
  <c r="BC55" i="51"/>
  <c r="BE55" i="51" s="1"/>
  <c r="BH55" i="51" s="1"/>
  <c r="BD54" i="51"/>
  <c r="BB56" i="50"/>
  <c r="BC55" i="50"/>
  <c r="BE55" i="50" s="1"/>
  <c r="BH55" i="50" s="1"/>
  <c r="BD54" i="50"/>
  <c r="BD55" i="51" l="1"/>
  <c r="BC56" i="51"/>
  <c r="BE56" i="51" s="1"/>
  <c r="BH56" i="51" s="1"/>
  <c r="BB57" i="51"/>
  <c r="BD55" i="50"/>
  <c r="BC56" i="50"/>
  <c r="BE56" i="50" s="1"/>
  <c r="BH56" i="50" s="1"/>
  <c r="BB57" i="50"/>
  <c r="BC57" i="51" l="1"/>
  <c r="BE57" i="51" s="1"/>
  <c r="BH57" i="51" s="1"/>
  <c r="BB58" i="51"/>
  <c r="BD56" i="51"/>
  <c r="BC57" i="50"/>
  <c r="BE57" i="50" s="1"/>
  <c r="BH57" i="50" s="1"/>
  <c r="BB58" i="50"/>
  <c r="BD56" i="50"/>
  <c r="BD57" i="51" l="1"/>
  <c r="BB59" i="51"/>
  <c r="BC58" i="51"/>
  <c r="BE58" i="51" s="1"/>
  <c r="BH58" i="51" s="1"/>
  <c r="BB59" i="50"/>
  <c r="BC58" i="50"/>
  <c r="BE58" i="50" s="1"/>
  <c r="BH58" i="50" s="1"/>
  <c r="BD57" i="50"/>
  <c r="BC59" i="51" l="1"/>
  <c r="BE59" i="51" s="1"/>
  <c r="BH59" i="51" s="1"/>
  <c r="BB60" i="51"/>
  <c r="BD58" i="51"/>
  <c r="BD58" i="50"/>
  <c r="BB60" i="50"/>
  <c r="BC59" i="50"/>
  <c r="BE59" i="50" s="1"/>
  <c r="BH59" i="50" s="1"/>
  <c r="BD59" i="51" l="1"/>
  <c r="BC60" i="51"/>
  <c r="BE60" i="51" s="1"/>
  <c r="BH60" i="51" s="1"/>
  <c r="BB61" i="51"/>
  <c r="BD59" i="50"/>
  <c r="BC60" i="50"/>
  <c r="BE60" i="50" s="1"/>
  <c r="BH60" i="50" s="1"/>
  <c r="BB61" i="50"/>
  <c r="BD60" i="50" l="1"/>
  <c r="BD60" i="51"/>
  <c r="BC61" i="51"/>
  <c r="BE61" i="51" s="1"/>
  <c r="BH61" i="51" s="1"/>
  <c r="BB62" i="51"/>
  <c r="BB62" i="50"/>
  <c r="BC61" i="50"/>
  <c r="BE61" i="50" s="1"/>
  <c r="BH61" i="50" s="1"/>
  <c r="BD61" i="51" l="1"/>
  <c r="BC62" i="51"/>
  <c r="BE62" i="51" s="1"/>
  <c r="BH62" i="51" s="1"/>
  <c r="BB63" i="51"/>
  <c r="BB63" i="50"/>
  <c r="BC62" i="50"/>
  <c r="BE62" i="50" s="1"/>
  <c r="BH62" i="50" s="1"/>
  <c r="BD61" i="50"/>
  <c r="BC63" i="51" l="1"/>
  <c r="BE63" i="51" s="1"/>
  <c r="BH63" i="51" s="1"/>
  <c r="BB64" i="51"/>
  <c r="BD62" i="51"/>
  <c r="BD62" i="50"/>
  <c r="BB64" i="50"/>
  <c r="BC63" i="50"/>
  <c r="BE63" i="50" s="1"/>
  <c r="BH63" i="50" s="1"/>
  <c r="BC64" i="51" l="1"/>
  <c r="BE64" i="51" s="1"/>
  <c r="BH64" i="51" s="1"/>
  <c r="BD63" i="51"/>
  <c r="BD63" i="50"/>
  <c r="BC64" i="50"/>
  <c r="BE64" i="50" s="1"/>
  <c r="BH64" i="50" s="1"/>
  <c r="BD64" i="51" l="1"/>
  <c r="BD64" i="50"/>
  <c r="B3" i="39" l="1"/>
  <c r="G8" i="51" s="1"/>
  <c r="AX44" i="51" l="1"/>
  <c r="AZ4" i="51"/>
  <c r="AX35" i="51"/>
  <c r="AX28" i="51"/>
  <c r="AX23" i="51"/>
  <c r="AX39" i="51"/>
  <c r="AX16" i="51"/>
  <c r="AX24" i="51"/>
  <c r="AX33" i="51"/>
  <c r="AX19" i="51"/>
  <c r="AX21" i="51"/>
  <c r="M30" i="51"/>
  <c r="BD7" i="51"/>
  <c r="AX26" i="51"/>
  <c r="AX18" i="51"/>
  <c r="AX29" i="51"/>
  <c r="BD4" i="51"/>
  <c r="AX27" i="51"/>
  <c r="AX17" i="51"/>
  <c r="AX43" i="51"/>
  <c r="AX40" i="51"/>
  <c r="AX34" i="51"/>
  <c r="AX38" i="51"/>
  <c r="AX32" i="51"/>
  <c r="AX20" i="51"/>
  <c r="AX22" i="51"/>
  <c r="BB11" i="51"/>
  <c r="AX42" i="51"/>
  <c r="AX36" i="51"/>
  <c r="BD6" i="51"/>
  <c r="AX45" i="51"/>
  <c r="AX30" i="51"/>
  <c r="AX25" i="51"/>
  <c r="AX41" i="51"/>
  <c r="AX37" i="51"/>
  <c r="BD5" i="51"/>
  <c r="AX31" i="51"/>
  <c r="AX46" i="51" l="1"/>
  <c r="AK7" i="8" l="1"/>
  <c r="AK6" i="8"/>
  <c r="OU24" i="41" l="1"/>
  <c r="OI24" i="41"/>
  <c r="NW24" i="41"/>
  <c r="NK24" i="41"/>
  <c r="MY24" i="41"/>
  <c r="AK33" i="8" l="1"/>
  <c r="AV50" i="8" l="1"/>
  <c r="GM9" i="41"/>
  <c r="GY9" i="41" s="1"/>
  <c r="BW9" i="41"/>
  <c r="CI9" i="41" s="1"/>
  <c r="CU9" i="41" s="1"/>
  <c r="DG9" i="41" s="1"/>
  <c r="DS9" i="41" s="1"/>
  <c r="EE9" i="41" s="1"/>
  <c r="EQ9" i="41" s="1"/>
  <c r="FC9" i="41" s="1"/>
  <c r="FO9" i="41" s="1"/>
  <c r="GA9" i="41" s="1"/>
  <c r="C9" i="41"/>
  <c r="DK101" i="8" l="1"/>
  <c r="HK9" i="41"/>
  <c r="HW9" i="41" s="1"/>
  <c r="II9" i="41" s="1"/>
  <c r="IU9" i="41" s="1"/>
  <c r="JG9" i="41" s="1"/>
  <c r="JS9" i="41" s="1"/>
  <c r="KE9" i="41" s="1"/>
  <c r="KQ9" i="41" s="1"/>
  <c r="LC9" i="41" s="1"/>
  <c r="LO9" i="41" s="1"/>
  <c r="MA9" i="41" s="1"/>
  <c r="MM9" i="41" s="1"/>
  <c r="MY9" i="41" s="1"/>
  <c r="NK9" i="41" s="1"/>
  <c r="NW9" i="41" s="1"/>
  <c r="OI9" i="41" s="1"/>
  <c r="OU9" i="41" s="1"/>
  <c r="O9" i="41"/>
  <c r="AA9" i="41" s="1"/>
  <c r="AM9" i="41" s="1"/>
  <c r="AY9" i="41" s="1"/>
  <c r="BK9" i="41" s="1"/>
  <c r="NO37" i="7" l="1"/>
  <c r="OA37" i="7"/>
  <c r="OM37" i="7"/>
  <c r="OY37" i="7"/>
  <c r="NO54" i="7"/>
  <c r="NK4" i="41" s="1"/>
  <c r="OA54" i="7"/>
  <c r="NW4" i="41" s="1"/>
  <c r="OM54" i="7"/>
  <c r="OI4" i="41" s="1"/>
  <c r="OY54" i="7"/>
  <c r="OU4" i="41" s="1"/>
  <c r="LG37" i="7"/>
  <c r="LS37" i="7"/>
  <c r="ME37" i="7"/>
  <c r="MQ37" i="7"/>
  <c r="NC37" i="7"/>
  <c r="LG54" i="7"/>
  <c r="LC4" i="41" s="1"/>
  <c r="LS54" i="7"/>
  <c r="LO4" i="41" s="1"/>
  <c r="ME54" i="7"/>
  <c r="MA4" i="41" s="1"/>
  <c r="MQ54" i="7"/>
  <c r="MM4" i="41" s="1"/>
  <c r="NC54" i="7"/>
  <c r="MY4" i="41" s="1"/>
  <c r="KU54" i="7"/>
  <c r="KQ4" i="41" s="1"/>
  <c r="KU37" i="7"/>
  <c r="AP14" i="8" l="1"/>
  <c r="AU52" i="8" s="1"/>
  <c r="E40" i="7" l="1"/>
  <c r="S37" i="7"/>
  <c r="AE37" i="7"/>
  <c r="AQ37" i="7"/>
  <c r="BC37" i="7"/>
  <c r="BO37" i="7"/>
  <c r="CA37" i="7"/>
  <c r="CM37" i="7"/>
  <c r="CY37" i="7"/>
  <c r="DK37" i="7"/>
  <c r="DW37" i="7"/>
  <c r="EI37" i="7"/>
  <c r="EU37" i="7"/>
  <c r="FG37" i="7"/>
  <c r="FS37" i="7"/>
  <c r="GE37" i="7"/>
  <c r="GQ37" i="7"/>
  <c r="HC37" i="7"/>
  <c r="HO37" i="7"/>
  <c r="IA37" i="7"/>
  <c r="IM37" i="7"/>
  <c r="IY37" i="7"/>
  <c r="JK37" i="7"/>
  <c r="JW37" i="7"/>
  <c r="KI37" i="7"/>
  <c r="AT33" i="8"/>
  <c r="DR150" i="8" l="1"/>
  <c r="DQ150" i="8"/>
  <c r="DP150" i="8"/>
  <c r="DO150" i="8"/>
  <c r="DN150" i="8"/>
  <c r="DM140" i="8"/>
  <c r="CQ121" i="8" l="1"/>
  <c r="CI121" i="8"/>
  <c r="CJ53" i="8"/>
  <c r="CJ47" i="8"/>
  <c r="CJ49" i="8" s="1"/>
  <c r="AE10" i="8" l="1"/>
  <c r="AN10" i="8"/>
  <c r="CI118" i="8"/>
  <c r="S54" i="7"/>
  <c r="AE54" i="7"/>
  <c r="AQ54" i="7"/>
  <c r="BC54" i="7"/>
  <c r="BO54" i="7"/>
  <c r="CA54" i="7"/>
  <c r="CM54" i="7"/>
  <c r="CY54" i="7"/>
  <c r="DK54" i="7"/>
  <c r="DW54" i="7"/>
  <c r="EI54" i="7"/>
  <c r="EU54" i="7"/>
  <c r="FG54" i="7"/>
  <c r="FS54" i="7"/>
  <c r="GE54" i="7"/>
  <c r="GQ54" i="7"/>
  <c r="HC54" i="7"/>
  <c r="HO54" i="7"/>
  <c r="IA54" i="7"/>
  <c r="IM54" i="7"/>
  <c r="IY54" i="7"/>
  <c r="JK54" i="7"/>
  <c r="JW54" i="7"/>
  <c r="KI54" i="7"/>
  <c r="D136" i="7"/>
  <c r="D137" i="7"/>
  <c r="D138" i="7"/>
  <c r="C136" i="7"/>
  <c r="C137" i="7"/>
  <c r="C138" i="7"/>
  <c r="D105" i="7"/>
  <c r="D106" i="7"/>
  <c r="D107" i="7"/>
  <c r="D108" i="7"/>
  <c r="D109" i="7"/>
  <c r="D110" i="7"/>
  <c r="D111" i="7"/>
  <c r="D112" i="7"/>
  <c r="D113" i="7"/>
  <c r="D114" i="7"/>
  <c r="D115" i="7"/>
  <c r="D116" i="7"/>
  <c r="D117" i="7"/>
  <c r="D118" i="7"/>
  <c r="D119" i="7"/>
  <c r="D104" i="7"/>
  <c r="H3" i="7"/>
  <c r="G30" i="7"/>
  <c r="E42" i="7"/>
  <c r="AK10" i="8" l="1"/>
  <c r="CC31" i="8"/>
  <c r="GY4" i="41"/>
  <c r="DG4" i="41"/>
  <c r="O4" i="41"/>
  <c r="GM4" i="41"/>
  <c r="JS4" i="41"/>
  <c r="GA4" i="41"/>
  <c r="CI4" i="41"/>
  <c r="KE4" i="41"/>
  <c r="JG4" i="41"/>
  <c r="FO4" i="41"/>
  <c r="BW4" i="41"/>
  <c r="IU4" i="41"/>
  <c r="FC4" i="41"/>
  <c r="BK4" i="41"/>
  <c r="II4" i="41"/>
  <c r="EQ4" i="41"/>
  <c r="AY4" i="41"/>
  <c r="CU4" i="41"/>
  <c r="HW4" i="41"/>
  <c r="EE4" i="41"/>
  <c r="AM4" i="41"/>
  <c r="HK4" i="41"/>
  <c r="DS4" i="41"/>
  <c r="AA4" i="41"/>
  <c r="G114" i="7"/>
  <c r="G104" i="7"/>
  <c r="G116" i="7"/>
  <c r="G112" i="7"/>
  <c r="G108" i="7"/>
  <c r="G117" i="7"/>
  <c r="G136" i="7" s="1"/>
  <c r="CI119" i="8"/>
  <c r="H110" i="7"/>
  <c r="G107" i="7"/>
  <c r="G110" i="7"/>
  <c r="H108" i="7"/>
  <c r="I3" i="7"/>
  <c r="I107" i="7" s="1"/>
  <c r="H117" i="7"/>
  <c r="H136" i="7" s="1"/>
  <c r="H113" i="7"/>
  <c r="H109" i="7"/>
  <c r="G109" i="7"/>
  <c r="H118" i="7"/>
  <c r="H137" i="7" s="1"/>
  <c r="H112" i="7"/>
  <c r="H107" i="7"/>
  <c r="H30" i="7"/>
  <c r="G118" i="7"/>
  <c r="G137" i="7" s="1"/>
  <c r="G113" i="7"/>
  <c r="H116" i="7"/>
  <c r="H111" i="7"/>
  <c r="G111" i="7"/>
  <c r="H104" i="7"/>
  <c r="H115" i="7"/>
  <c r="G119" i="7"/>
  <c r="G138" i="7" s="1"/>
  <c r="H114" i="7"/>
  <c r="G115" i="7"/>
  <c r="H119" i="7"/>
  <c r="H138" i="7" s="1"/>
  <c r="H106" i="7"/>
  <c r="G106" i="7"/>
  <c r="G105" i="7"/>
  <c r="H105" i="7"/>
  <c r="C17" i="7"/>
  <c r="C105" i="7"/>
  <c r="C124" i="7" s="1"/>
  <c r="C106" i="7"/>
  <c r="C125" i="7" s="1"/>
  <c r="C107" i="7"/>
  <c r="C126" i="7" s="1"/>
  <c r="C108" i="7"/>
  <c r="C127" i="7" s="1"/>
  <c r="C109" i="7"/>
  <c r="C128" i="7" s="1"/>
  <c r="C110" i="7"/>
  <c r="C129" i="7" s="1"/>
  <c r="C111" i="7"/>
  <c r="C130" i="7" s="1"/>
  <c r="C112" i="7"/>
  <c r="C131" i="7" s="1"/>
  <c r="C113" i="7"/>
  <c r="C132" i="7" s="1"/>
  <c r="C114" i="7"/>
  <c r="C133" i="7" s="1"/>
  <c r="C115" i="7"/>
  <c r="C134" i="7" s="1"/>
  <c r="C116" i="7"/>
  <c r="C135" i="7" s="1"/>
  <c r="D128" i="7"/>
  <c r="D129" i="7"/>
  <c r="D130" i="7"/>
  <c r="D131" i="7"/>
  <c r="D132" i="7"/>
  <c r="D133" i="7"/>
  <c r="D134" i="7"/>
  <c r="D135" i="7"/>
  <c r="E31" i="7"/>
  <c r="C6" i="7"/>
  <c r="C7" i="7"/>
  <c r="H12" i="7"/>
  <c r="H14" i="7"/>
  <c r="H11" i="7"/>
  <c r="D6" i="7"/>
  <c r="D9" i="7"/>
  <c r="D4" i="7"/>
  <c r="B16" i="7"/>
  <c r="C5" i="7"/>
  <c r="C8" i="7"/>
  <c r="C9" i="7"/>
  <c r="C10" i="7"/>
  <c r="C4" i="7"/>
  <c r="H129" i="7" l="1"/>
  <c r="G135" i="7"/>
  <c r="H135" i="7"/>
  <c r="I109" i="7"/>
  <c r="I128" i="7" s="1"/>
  <c r="H134" i="7"/>
  <c r="G133" i="7"/>
  <c r="H133" i="7"/>
  <c r="G132" i="7"/>
  <c r="H132" i="7"/>
  <c r="G131" i="7"/>
  <c r="H131" i="7"/>
  <c r="H130" i="7"/>
  <c r="G128" i="7"/>
  <c r="H128" i="7"/>
  <c r="G130" i="7"/>
  <c r="I106" i="7"/>
  <c r="G134" i="7"/>
  <c r="G129" i="7"/>
  <c r="I115" i="7"/>
  <c r="I134" i="7" s="1"/>
  <c r="I119" i="7"/>
  <c r="I138" i="7" s="1"/>
  <c r="I118" i="7"/>
  <c r="I137" i="7" s="1"/>
  <c r="I111" i="7"/>
  <c r="I130" i="7" s="1"/>
  <c r="D125" i="7"/>
  <c r="D124" i="7"/>
  <c r="E11" i="7"/>
  <c r="D127" i="7"/>
  <c r="D126" i="7"/>
  <c r="I105" i="7"/>
  <c r="I114" i="7"/>
  <c r="I133" i="7" s="1"/>
  <c r="I110" i="7"/>
  <c r="I129" i="7" s="1"/>
  <c r="D123" i="7"/>
  <c r="I117" i="7"/>
  <c r="I136" i="7" s="1"/>
  <c r="J3" i="7"/>
  <c r="I108" i="7"/>
  <c r="I113" i="7"/>
  <c r="I132" i="7" s="1"/>
  <c r="I104" i="7"/>
  <c r="I116" i="7"/>
  <c r="I135" i="7" s="1"/>
  <c r="I30" i="7"/>
  <c r="I112" i="7"/>
  <c r="I131" i="7" s="1"/>
  <c r="I127" i="7" l="1"/>
  <c r="I123" i="7"/>
  <c r="I31" i="7" s="1"/>
  <c r="I126" i="7"/>
  <c r="I124" i="7"/>
  <c r="I125" i="7"/>
  <c r="G127" i="7"/>
  <c r="H127" i="7"/>
  <c r="G126" i="7"/>
  <c r="H126" i="7"/>
  <c r="G125" i="7"/>
  <c r="H125" i="7"/>
  <c r="G124" i="7"/>
  <c r="H124" i="7"/>
  <c r="G123" i="7"/>
  <c r="G31" i="7" s="1"/>
  <c r="H123" i="7"/>
  <c r="H31" i="7" s="1"/>
  <c r="K3" i="7"/>
  <c r="J104" i="7"/>
  <c r="J123" i="7" s="1"/>
  <c r="J31" i="7" s="1"/>
  <c r="J116" i="7"/>
  <c r="J135" i="7" s="1"/>
  <c r="J112" i="7"/>
  <c r="J131" i="7" s="1"/>
  <c r="J108" i="7"/>
  <c r="J127" i="7" s="1"/>
  <c r="J119" i="7"/>
  <c r="J138" i="7" s="1"/>
  <c r="J115" i="7"/>
  <c r="J134" i="7" s="1"/>
  <c r="J117" i="7"/>
  <c r="J136" i="7" s="1"/>
  <c r="J109" i="7"/>
  <c r="J128" i="7" s="1"/>
  <c r="J114" i="7"/>
  <c r="J133" i="7" s="1"/>
  <c r="J118" i="7"/>
  <c r="J137" i="7" s="1"/>
  <c r="J110" i="7"/>
  <c r="J129" i="7" s="1"/>
  <c r="J107" i="7"/>
  <c r="J126" i="7" s="1"/>
  <c r="J111" i="7"/>
  <c r="J130" i="7" s="1"/>
  <c r="J106" i="7"/>
  <c r="J125" i="7" s="1"/>
  <c r="J113" i="7"/>
  <c r="J132" i="7" s="1"/>
  <c r="J105" i="7"/>
  <c r="J124" i="7" s="1"/>
  <c r="J30" i="7"/>
  <c r="CI112" i="8"/>
  <c r="CI110" i="8"/>
  <c r="CI104" i="8"/>
  <c r="CI102" i="8"/>
  <c r="CI100" i="8"/>
  <c r="B4" i="39"/>
  <c r="D5" i="39"/>
  <c r="D6" i="39" s="1"/>
  <c r="H3" i="39"/>
  <c r="Z1" i="39"/>
  <c r="AF98" i="8"/>
  <c r="AF96" i="8"/>
  <c r="CW98" i="8"/>
  <c r="CN98" i="8"/>
  <c r="AF34" i="8"/>
  <c r="AF36" i="8"/>
  <c r="AF14" i="8"/>
  <c r="AF15" i="8" s="1"/>
  <c r="E9" i="8" l="1"/>
  <c r="C30" i="52"/>
  <c r="F3" i="39"/>
  <c r="G9" i="51"/>
  <c r="K113" i="7"/>
  <c r="K132" i="7" s="1"/>
  <c r="K108" i="7"/>
  <c r="K127" i="7" s="1"/>
  <c r="K109" i="7"/>
  <c r="K128" i="7" s="1"/>
  <c r="K104" i="7"/>
  <c r="K123" i="7" s="1"/>
  <c r="K31" i="7" s="1"/>
  <c r="K116" i="7"/>
  <c r="K135" i="7" s="1"/>
  <c r="L3" i="7"/>
  <c r="K112" i="7"/>
  <c r="K131" i="7" s="1"/>
  <c r="K107" i="7"/>
  <c r="K126" i="7" s="1"/>
  <c r="K115" i="7"/>
  <c r="K134" i="7" s="1"/>
  <c r="K105" i="7"/>
  <c r="K124" i="7" s="1"/>
  <c r="K117" i="7"/>
  <c r="K136" i="7" s="1"/>
  <c r="K106" i="7"/>
  <c r="K125" i="7" s="1"/>
  <c r="K30" i="7"/>
  <c r="K118" i="7"/>
  <c r="K137" i="7" s="1"/>
  <c r="K110" i="7"/>
  <c r="K129" i="7" s="1"/>
  <c r="K114" i="7"/>
  <c r="K133" i="7" s="1"/>
  <c r="K119" i="7"/>
  <c r="K138" i="7" s="1"/>
  <c r="K111" i="7"/>
  <c r="K130" i="7" s="1"/>
  <c r="D7" i="39"/>
  <c r="B5" i="39"/>
  <c r="CD127" i="8"/>
  <c r="F14" i="52" l="1"/>
  <c r="G6" i="55"/>
  <c r="AZ5" i="51"/>
  <c r="BA4" i="51" s="1"/>
  <c r="BA9" i="51" s="1"/>
  <c r="BB9" i="51" s="1"/>
  <c r="BC9" i="51" s="1"/>
  <c r="P9" i="51" s="1"/>
  <c r="U23" i="51" s="1"/>
  <c r="M3" i="7"/>
  <c r="L112" i="7"/>
  <c r="L131" i="7" s="1"/>
  <c r="L108" i="7"/>
  <c r="L127" i="7" s="1"/>
  <c r="L104" i="7"/>
  <c r="L123" i="7" s="1"/>
  <c r="L31" i="7" s="1"/>
  <c r="L116" i="7"/>
  <c r="L135" i="7" s="1"/>
  <c r="L117" i="7"/>
  <c r="L136" i="7" s="1"/>
  <c r="L109" i="7"/>
  <c r="L128" i="7" s="1"/>
  <c r="L110" i="7"/>
  <c r="L129" i="7" s="1"/>
  <c r="L119" i="7"/>
  <c r="L138" i="7" s="1"/>
  <c r="L118" i="7"/>
  <c r="L137" i="7" s="1"/>
  <c r="L114" i="7"/>
  <c r="L133" i="7" s="1"/>
  <c r="L107" i="7"/>
  <c r="L126" i="7" s="1"/>
  <c r="L111" i="7"/>
  <c r="L130" i="7" s="1"/>
  <c r="L113" i="7"/>
  <c r="L132" i="7" s="1"/>
  <c r="L105" i="7"/>
  <c r="L124" i="7" s="1"/>
  <c r="L115" i="7"/>
  <c r="L134" i="7" s="1"/>
  <c r="L106" i="7"/>
  <c r="L125" i="7" s="1"/>
  <c r="L30" i="7"/>
  <c r="B6" i="39"/>
  <c r="D8" i="39"/>
  <c r="B4" i="38"/>
  <c r="G9" i="50" s="1"/>
  <c r="B3" i="38"/>
  <c r="G8" i="50" s="1"/>
  <c r="H3" i="38"/>
  <c r="Z1" i="38"/>
  <c r="V23" i="51" l="1"/>
  <c r="X23" i="51" s="1"/>
  <c r="W23" i="51"/>
  <c r="W6" i="51"/>
  <c r="BD7" i="50"/>
  <c r="AX45" i="50"/>
  <c r="AX31" i="50"/>
  <c r="AX27" i="50"/>
  <c r="AX17" i="50"/>
  <c r="AX39" i="50"/>
  <c r="AX26" i="50"/>
  <c r="AX42" i="50"/>
  <c r="AX35" i="50"/>
  <c r="AX22" i="50"/>
  <c r="BB11" i="50"/>
  <c r="AX30" i="50"/>
  <c r="AX43" i="50"/>
  <c r="AX34" i="50"/>
  <c r="BD6" i="50"/>
  <c r="AX24" i="50"/>
  <c r="AX41" i="50"/>
  <c r="AX38" i="50"/>
  <c r="AX20" i="50"/>
  <c r="AX33" i="50"/>
  <c r="AX23" i="50"/>
  <c r="AX37" i="50"/>
  <c r="AX28" i="50"/>
  <c r="AZ4" i="50"/>
  <c r="AX18" i="50"/>
  <c r="BD4" i="50"/>
  <c r="AX44" i="50"/>
  <c r="AX36" i="50"/>
  <c r="AX16" i="50"/>
  <c r="BD5" i="50"/>
  <c r="AX21" i="50"/>
  <c r="AX19" i="50"/>
  <c r="AX25" i="50"/>
  <c r="AX29" i="50"/>
  <c r="M30" i="50"/>
  <c r="AX32" i="50"/>
  <c r="AX40" i="50"/>
  <c r="AZ5" i="50"/>
  <c r="P7" i="51"/>
  <c r="B5" i="38"/>
  <c r="B6" i="38" s="1"/>
  <c r="L3" i="38" s="1"/>
  <c r="M109" i="7"/>
  <c r="M128" i="7" s="1"/>
  <c r="M116" i="7"/>
  <c r="M135" i="7" s="1"/>
  <c r="M112" i="7"/>
  <c r="M131" i="7" s="1"/>
  <c r="M108" i="7"/>
  <c r="M127" i="7" s="1"/>
  <c r="M104" i="7"/>
  <c r="M123" i="7" s="1"/>
  <c r="M31" i="7" s="1"/>
  <c r="N3" i="7"/>
  <c r="N113" i="7" s="1"/>
  <c r="M118" i="7"/>
  <c r="M137" i="7" s="1"/>
  <c r="M106" i="7"/>
  <c r="M125" i="7" s="1"/>
  <c r="M30" i="7"/>
  <c r="M113" i="7"/>
  <c r="M132" i="7" s="1"/>
  <c r="M117" i="7"/>
  <c r="M136" i="7" s="1"/>
  <c r="M110" i="7"/>
  <c r="M129" i="7" s="1"/>
  <c r="M119" i="7"/>
  <c r="M138" i="7" s="1"/>
  <c r="M114" i="7"/>
  <c r="M133" i="7" s="1"/>
  <c r="M107" i="7"/>
  <c r="M126" i="7" s="1"/>
  <c r="M111" i="7"/>
  <c r="M130" i="7" s="1"/>
  <c r="M115" i="7"/>
  <c r="M134" i="7" s="1"/>
  <c r="M105" i="7"/>
  <c r="M124" i="7" s="1"/>
  <c r="B7" i="39"/>
  <c r="L3" i="39"/>
  <c r="D9" i="39"/>
  <c r="F3" i="38"/>
  <c r="BA4" i="50" l="1"/>
  <c r="BA9" i="50" s="1"/>
  <c r="BB9" i="50" s="1"/>
  <c r="BC9" i="50" s="1"/>
  <c r="P9" i="50" s="1"/>
  <c r="U23" i="50" s="1"/>
  <c r="W23" i="50" s="1"/>
  <c r="U29" i="51"/>
  <c r="W10" i="51"/>
  <c r="W9" i="51"/>
  <c r="N18" i="51"/>
  <c r="B7" i="38"/>
  <c r="B8" i="38" s="1"/>
  <c r="AX46" i="50"/>
  <c r="N112" i="7"/>
  <c r="N131" i="7" s="1"/>
  <c r="N108" i="7"/>
  <c r="N127" i="7" s="1"/>
  <c r="N104" i="7"/>
  <c r="N123" i="7" s="1"/>
  <c r="N31" i="7" s="1"/>
  <c r="N116" i="7"/>
  <c r="N135" i="7" s="1"/>
  <c r="N119" i="7"/>
  <c r="N138" i="7" s="1"/>
  <c r="N118" i="7"/>
  <c r="N137" i="7" s="1"/>
  <c r="N110" i="7"/>
  <c r="N129" i="7" s="1"/>
  <c r="N107" i="7"/>
  <c r="N126" i="7" s="1"/>
  <c r="N132" i="7"/>
  <c r="N117" i="7"/>
  <c r="N136" i="7" s="1"/>
  <c r="N109" i="7"/>
  <c r="N128" i="7" s="1"/>
  <c r="N115" i="7"/>
  <c r="N134" i="7" s="1"/>
  <c r="N114" i="7"/>
  <c r="N133" i="7" s="1"/>
  <c r="N111" i="7"/>
  <c r="N130" i="7" s="1"/>
  <c r="N106" i="7"/>
  <c r="N125" i="7" s="1"/>
  <c r="N105" i="7"/>
  <c r="N124" i="7" s="1"/>
  <c r="N30" i="7"/>
  <c r="O3" i="7"/>
  <c r="B8" i="39"/>
  <c r="D10" i="39"/>
  <c r="P7" i="50" l="1"/>
  <c r="N18" i="50" s="1"/>
  <c r="W6" i="50"/>
  <c r="V23" i="50"/>
  <c r="X23" i="50" s="1"/>
  <c r="U29" i="50" s="1"/>
  <c r="V29" i="51"/>
  <c r="W29" i="51"/>
  <c r="E4" i="39"/>
  <c r="P18" i="51"/>
  <c r="F4" i="39" s="1"/>
  <c r="O18" i="51"/>
  <c r="G4" i="39" s="1"/>
  <c r="W5" i="51"/>
  <c r="W7" i="51" s="1"/>
  <c r="W8" i="51" s="1"/>
  <c r="O116" i="7"/>
  <c r="O135" i="7" s="1"/>
  <c r="O112" i="7"/>
  <c r="O131" i="7" s="1"/>
  <c r="O117" i="7"/>
  <c r="O136" i="7" s="1"/>
  <c r="O108" i="7"/>
  <c r="O127" i="7" s="1"/>
  <c r="O104" i="7"/>
  <c r="O123" i="7" s="1"/>
  <c r="O31" i="7" s="1"/>
  <c r="O109" i="7"/>
  <c r="O128" i="7" s="1"/>
  <c r="O118" i="7"/>
  <c r="O137" i="7" s="1"/>
  <c r="O119" i="7"/>
  <c r="O138" i="7" s="1"/>
  <c r="O105" i="7"/>
  <c r="O124" i="7" s="1"/>
  <c r="O107" i="7"/>
  <c r="O126" i="7" s="1"/>
  <c r="O110" i="7"/>
  <c r="O129" i="7" s="1"/>
  <c r="O113" i="7"/>
  <c r="O132" i="7" s="1"/>
  <c r="O111" i="7"/>
  <c r="O130" i="7" s="1"/>
  <c r="O115" i="7"/>
  <c r="O134" i="7" s="1"/>
  <c r="O114" i="7"/>
  <c r="O133" i="7" s="1"/>
  <c r="O106" i="7"/>
  <c r="O125" i="7" s="1"/>
  <c r="P3" i="7"/>
  <c r="O30" i="7"/>
  <c r="D11" i="39"/>
  <c r="B9" i="39"/>
  <c r="R3" i="39"/>
  <c r="B9" i="38"/>
  <c r="R3" i="38"/>
  <c r="W10" i="50" l="1"/>
  <c r="W9" i="50"/>
  <c r="AY18" i="51"/>
  <c r="BF18" i="51"/>
  <c r="Q18" i="51"/>
  <c r="W29" i="50"/>
  <c r="V29" i="50"/>
  <c r="BG18" i="51"/>
  <c r="E4" i="38"/>
  <c r="CW131" i="8" s="1"/>
  <c r="CW133" i="8" s="1"/>
  <c r="W5" i="50"/>
  <c r="W7" i="50" s="1"/>
  <c r="W8" i="50" s="1"/>
  <c r="O18" i="50"/>
  <c r="G4" i="38" s="1"/>
  <c r="P18" i="50"/>
  <c r="X29" i="51"/>
  <c r="P108" i="7"/>
  <c r="P127" i="7" s="1"/>
  <c r="P104" i="7"/>
  <c r="P123" i="7" s="1"/>
  <c r="P31" i="7" s="1"/>
  <c r="P116" i="7"/>
  <c r="P135" i="7" s="1"/>
  <c r="P112" i="7"/>
  <c r="P131" i="7" s="1"/>
  <c r="P113" i="7"/>
  <c r="P132" i="7" s="1"/>
  <c r="P115" i="7"/>
  <c r="P134" i="7" s="1"/>
  <c r="P118" i="7"/>
  <c r="P137" i="7" s="1"/>
  <c r="P110" i="7"/>
  <c r="P129" i="7" s="1"/>
  <c r="P111" i="7"/>
  <c r="P130" i="7" s="1"/>
  <c r="P117" i="7"/>
  <c r="P136" i="7" s="1"/>
  <c r="P109" i="7"/>
  <c r="P128" i="7" s="1"/>
  <c r="P107" i="7"/>
  <c r="P126" i="7" s="1"/>
  <c r="P105" i="7"/>
  <c r="P124" i="7" s="1"/>
  <c r="P114" i="7"/>
  <c r="P133" i="7" s="1"/>
  <c r="P119" i="7"/>
  <c r="P138" i="7" s="1"/>
  <c r="P106" i="7"/>
  <c r="P125" i="7" s="1"/>
  <c r="Q3" i="7"/>
  <c r="P30" i="7"/>
  <c r="D12" i="39"/>
  <c r="B10" i="39"/>
  <c r="B10" i="38"/>
  <c r="AY18" i="50" l="1"/>
  <c r="F4" i="38"/>
  <c r="X29" i="50"/>
  <c r="BG18" i="50"/>
  <c r="U35" i="51"/>
  <c r="BF18" i="50"/>
  <c r="Q18" i="50"/>
  <c r="H4" i="39"/>
  <c r="N19" i="51"/>
  <c r="E5" i="39" s="1"/>
  <c r="Q112" i="7"/>
  <c r="Q131" i="7" s="1"/>
  <c r="Q117" i="7"/>
  <c r="Q136" i="7" s="1"/>
  <c r="Q108" i="7"/>
  <c r="Q127" i="7" s="1"/>
  <c r="Q113" i="7"/>
  <c r="Q132" i="7" s="1"/>
  <c r="Q104" i="7"/>
  <c r="Q123" i="7" s="1"/>
  <c r="Q31" i="7" s="1"/>
  <c r="Q116" i="7"/>
  <c r="Q135" i="7" s="1"/>
  <c r="Q109" i="7"/>
  <c r="Q128" i="7" s="1"/>
  <c r="Q119" i="7"/>
  <c r="Q138" i="7" s="1"/>
  <c r="Q107" i="7"/>
  <c r="Q126" i="7" s="1"/>
  <c r="Q111" i="7"/>
  <c r="Q130" i="7" s="1"/>
  <c r="Q115" i="7"/>
  <c r="Q134" i="7" s="1"/>
  <c r="Q118" i="7"/>
  <c r="Q137" i="7" s="1"/>
  <c r="Q106" i="7"/>
  <c r="Q125" i="7" s="1"/>
  <c r="Q110" i="7"/>
  <c r="Q129" i="7" s="1"/>
  <c r="Q114" i="7"/>
  <c r="Q133" i="7" s="1"/>
  <c r="Q105" i="7"/>
  <c r="Q124" i="7" s="1"/>
  <c r="Q30" i="7"/>
  <c r="R3" i="7"/>
  <c r="D13" i="39"/>
  <c r="X3" i="39"/>
  <c r="B11" i="39"/>
  <c r="B11" i="38"/>
  <c r="X3" i="38"/>
  <c r="W35" i="51" l="1"/>
  <c r="V35" i="51"/>
  <c r="O19" i="51"/>
  <c r="G5" i="39" s="1"/>
  <c r="P19" i="51"/>
  <c r="F5" i="39" s="1"/>
  <c r="U35" i="50"/>
  <c r="H4" i="38"/>
  <c r="N19" i="50"/>
  <c r="E5" i="38" s="1"/>
  <c r="R116" i="7"/>
  <c r="R112" i="7"/>
  <c r="R108" i="7"/>
  <c r="R104" i="7"/>
  <c r="R110" i="7"/>
  <c r="R119" i="7"/>
  <c r="R115" i="7"/>
  <c r="R117" i="7"/>
  <c r="R109" i="7"/>
  <c r="R114" i="7"/>
  <c r="R118" i="7"/>
  <c r="R107" i="7"/>
  <c r="R111" i="7"/>
  <c r="R113" i="7"/>
  <c r="R105" i="7"/>
  <c r="R106" i="7"/>
  <c r="S3" i="7"/>
  <c r="R30" i="7"/>
  <c r="D14" i="39"/>
  <c r="V35" i="50" l="1"/>
  <c r="W35" i="50"/>
  <c r="BF19" i="51"/>
  <c r="Q19" i="51"/>
  <c r="H5" i="39" s="1"/>
  <c r="BG19" i="51"/>
  <c r="AY19" i="51"/>
  <c r="X35" i="51"/>
  <c r="O19" i="50"/>
  <c r="G5" i="38" s="1"/>
  <c r="P19" i="50"/>
  <c r="S105" i="7"/>
  <c r="S112" i="7"/>
  <c r="S116" i="7"/>
  <c r="S106" i="7"/>
  <c r="S115" i="7"/>
  <c r="S119" i="7"/>
  <c r="S118" i="7"/>
  <c r="S109" i="7"/>
  <c r="S107" i="7"/>
  <c r="S114" i="7"/>
  <c r="S108" i="7"/>
  <c r="S111" i="7"/>
  <c r="S110" i="7"/>
  <c r="S104" i="7"/>
  <c r="S117" i="7"/>
  <c r="S113" i="7"/>
  <c r="R125" i="7"/>
  <c r="R126" i="7"/>
  <c r="R136" i="7"/>
  <c r="R123" i="7"/>
  <c r="R31" i="7" s="1"/>
  <c r="R137" i="7"/>
  <c r="R134" i="7"/>
  <c r="R132" i="7"/>
  <c r="R133" i="7"/>
  <c r="R138" i="7"/>
  <c r="R131" i="7"/>
  <c r="R124" i="7"/>
  <c r="R127" i="7"/>
  <c r="R130" i="7"/>
  <c r="R128" i="7"/>
  <c r="R129" i="7"/>
  <c r="R135" i="7"/>
  <c r="S30" i="7"/>
  <c r="T3" i="7"/>
  <c r="D15" i="39"/>
  <c r="AY19" i="50" l="1"/>
  <c r="F5" i="38"/>
  <c r="N20" i="51"/>
  <c r="E6" i="39" s="1"/>
  <c r="BF19" i="50"/>
  <c r="Q19" i="50"/>
  <c r="H5" i="38" s="1"/>
  <c r="BG19" i="50"/>
  <c r="U41" i="51"/>
  <c r="X35" i="50"/>
  <c r="T109" i="7"/>
  <c r="S128" i="7"/>
  <c r="T116" i="7"/>
  <c r="S135" i="7"/>
  <c r="T108" i="7"/>
  <c r="S127" i="7"/>
  <c r="T112" i="7"/>
  <c r="S131" i="7"/>
  <c r="T114" i="7"/>
  <c r="S133" i="7"/>
  <c r="T115" i="7"/>
  <c r="S134" i="7"/>
  <c r="T104" i="7"/>
  <c r="S123" i="7"/>
  <c r="S31" i="7" s="1"/>
  <c r="T107" i="7"/>
  <c r="S126" i="7"/>
  <c r="T110" i="7"/>
  <c r="S129" i="7"/>
  <c r="T111" i="7"/>
  <c r="S130" i="7"/>
  <c r="T105" i="7"/>
  <c r="S124" i="7"/>
  <c r="T119" i="7"/>
  <c r="S138" i="7"/>
  <c r="T113" i="7"/>
  <c r="S132" i="7"/>
  <c r="T118" i="7"/>
  <c r="S137" i="7"/>
  <c r="T117" i="7"/>
  <c r="S136" i="7"/>
  <c r="T106" i="7"/>
  <c r="S125" i="7"/>
  <c r="U3" i="7"/>
  <c r="T30" i="7"/>
  <c r="D16" i="39"/>
  <c r="U41" i="50" l="1"/>
  <c r="P20" i="51"/>
  <c r="F6" i="39" s="1"/>
  <c r="O20" i="51"/>
  <c r="N20" i="50"/>
  <c r="E6" i="38" s="1"/>
  <c r="W41" i="51"/>
  <c r="V41" i="51"/>
  <c r="U106" i="7"/>
  <c r="T125" i="7"/>
  <c r="U119" i="7"/>
  <c r="T138" i="7"/>
  <c r="U111" i="7"/>
  <c r="T130" i="7"/>
  <c r="U107" i="7"/>
  <c r="T126" i="7"/>
  <c r="U115" i="7"/>
  <c r="T134" i="7"/>
  <c r="U112" i="7"/>
  <c r="T131" i="7"/>
  <c r="U116" i="7"/>
  <c r="T135" i="7"/>
  <c r="U118" i="7"/>
  <c r="T137" i="7"/>
  <c r="U117" i="7"/>
  <c r="T136" i="7"/>
  <c r="U113" i="7"/>
  <c r="T132" i="7"/>
  <c r="U105" i="7"/>
  <c r="T124" i="7"/>
  <c r="U110" i="7"/>
  <c r="T129" i="7"/>
  <c r="U104" i="7"/>
  <c r="T123" i="7"/>
  <c r="T31" i="7" s="1"/>
  <c r="U114" i="7"/>
  <c r="T133" i="7"/>
  <c r="U108" i="7"/>
  <c r="T127" i="7"/>
  <c r="U109" i="7"/>
  <c r="T128" i="7"/>
  <c r="U30" i="7"/>
  <c r="V3" i="7"/>
  <c r="D17" i="39"/>
  <c r="AY20" i="51" l="1"/>
  <c r="G6" i="39"/>
  <c r="O20" i="50"/>
  <c r="G6" i="38" s="1"/>
  <c r="P20" i="50"/>
  <c r="F6" i="38" s="1"/>
  <c r="BF20" i="51"/>
  <c r="Q20" i="51"/>
  <c r="H6" i="39" s="1"/>
  <c r="BG20" i="51"/>
  <c r="X41" i="51"/>
  <c r="W41" i="50"/>
  <c r="V41" i="50"/>
  <c r="V109" i="7"/>
  <c r="U128" i="7"/>
  <c r="V110" i="7"/>
  <c r="U129" i="7"/>
  <c r="V118" i="7"/>
  <c r="U137" i="7"/>
  <c r="V107" i="7"/>
  <c r="U126" i="7"/>
  <c r="V114" i="7"/>
  <c r="U133" i="7"/>
  <c r="V113" i="7"/>
  <c r="U132" i="7"/>
  <c r="V112" i="7"/>
  <c r="U131" i="7"/>
  <c r="V119" i="7"/>
  <c r="U138" i="7"/>
  <c r="V108" i="7"/>
  <c r="U127" i="7"/>
  <c r="V104" i="7"/>
  <c r="U123" i="7"/>
  <c r="U31" i="7" s="1"/>
  <c r="V105" i="7"/>
  <c r="U124" i="7"/>
  <c r="V117" i="7"/>
  <c r="U136" i="7"/>
  <c r="V116" i="7"/>
  <c r="U135" i="7"/>
  <c r="V115" i="7"/>
  <c r="U134" i="7"/>
  <c r="V111" i="7"/>
  <c r="U130" i="7"/>
  <c r="V106" i="7"/>
  <c r="U125" i="7"/>
  <c r="W3" i="7"/>
  <c r="V30" i="7"/>
  <c r="D18" i="39"/>
  <c r="AY20" i="50" l="1"/>
  <c r="N21" i="51"/>
  <c r="E7" i="39" s="1"/>
  <c r="X41" i="50"/>
  <c r="U47" i="51"/>
  <c r="BG20" i="50"/>
  <c r="BF20" i="50"/>
  <c r="Q20" i="50"/>
  <c r="H6" i="38" s="1"/>
  <c r="W106" i="7"/>
  <c r="V125" i="7"/>
  <c r="W115" i="7"/>
  <c r="V134" i="7"/>
  <c r="W117" i="7"/>
  <c r="V136" i="7"/>
  <c r="W104" i="7"/>
  <c r="V123" i="7"/>
  <c r="V31" i="7" s="1"/>
  <c r="W119" i="7"/>
  <c r="V138" i="7"/>
  <c r="W113" i="7"/>
  <c r="V132" i="7"/>
  <c r="W107" i="7"/>
  <c r="V126" i="7"/>
  <c r="W110" i="7"/>
  <c r="V129" i="7"/>
  <c r="W111" i="7"/>
  <c r="V130" i="7"/>
  <c r="W116" i="7"/>
  <c r="V135" i="7"/>
  <c r="W105" i="7"/>
  <c r="V124" i="7"/>
  <c r="W108" i="7"/>
  <c r="V127" i="7"/>
  <c r="W112" i="7"/>
  <c r="V131" i="7"/>
  <c r="W114" i="7"/>
  <c r="V133" i="7"/>
  <c r="W118" i="7"/>
  <c r="V137" i="7"/>
  <c r="W109" i="7"/>
  <c r="V128" i="7"/>
  <c r="X3" i="7"/>
  <c r="W30" i="7"/>
  <c r="D19" i="39"/>
  <c r="D16" i="38"/>
  <c r="U47" i="50" l="1"/>
  <c r="N21" i="50"/>
  <c r="E7" i="38" s="1"/>
  <c r="P21" i="51"/>
  <c r="F7" i="39" s="1"/>
  <c r="O21" i="51"/>
  <c r="G7" i="39" s="1"/>
  <c r="W47" i="51"/>
  <c r="V47" i="51"/>
  <c r="X47" i="51" s="1"/>
  <c r="U53" i="51" s="1"/>
  <c r="X109" i="7"/>
  <c r="W128" i="7"/>
  <c r="X114" i="7"/>
  <c r="W133" i="7"/>
  <c r="X108" i="7"/>
  <c r="W127" i="7"/>
  <c r="X116" i="7"/>
  <c r="W135" i="7"/>
  <c r="X110" i="7"/>
  <c r="W129" i="7"/>
  <c r="X113" i="7"/>
  <c r="W132" i="7"/>
  <c r="X104" i="7"/>
  <c r="W123" i="7"/>
  <c r="W31" i="7" s="1"/>
  <c r="X115" i="7"/>
  <c r="W134" i="7"/>
  <c r="X118" i="7"/>
  <c r="W137" i="7"/>
  <c r="X112" i="7"/>
  <c r="W131" i="7"/>
  <c r="X105" i="7"/>
  <c r="W124" i="7"/>
  <c r="X111" i="7"/>
  <c r="W130" i="7"/>
  <c r="X107" i="7"/>
  <c r="W126" i="7"/>
  <c r="X119" i="7"/>
  <c r="W138" i="7"/>
  <c r="X117" i="7"/>
  <c r="W136" i="7"/>
  <c r="X106" i="7"/>
  <c r="W125" i="7"/>
  <c r="X30" i="7"/>
  <c r="Y3" i="7"/>
  <c r="D20" i="39"/>
  <c r="D17" i="38"/>
  <c r="BG21" i="51" l="1"/>
  <c r="AY21" i="51"/>
  <c r="BF21" i="51"/>
  <c r="Q21" i="51"/>
  <c r="H7" i="39" s="1"/>
  <c r="P21" i="50"/>
  <c r="F7" i="38" s="1"/>
  <c r="O21" i="50"/>
  <c r="W53" i="51"/>
  <c r="V53" i="51"/>
  <c r="X53" i="51" s="1"/>
  <c r="U59" i="51" s="1"/>
  <c r="W47" i="50"/>
  <c r="V47" i="50"/>
  <c r="X47" i="50" s="1"/>
  <c r="U53" i="50" s="1"/>
  <c r="Y106" i="7"/>
  <c r="X125" i="7"/>
  <c r="Y119" i="7"/>
  <c r="X138" i="7"/>
  <c r="Y111" i="7"/>
  <c r="X130" i="7"/>
  <c r="Y112" i="7"/>
  <c r="X131" i="7"/>
  <c r="Y115" i="7"/>
  <c r="X134" i="7"/>
  <c r="Y113" i="7"/>
  <c r="X132" i="7"/>
  <c r="Y116" i="7"/>
  <c r="X135" i="7"/>
  <c r="Y114" i="7"/>
  <c r="X133" i="7"/>
  <c r="Y117" i="7"/>
  <c r="X136" i="7"/>
  <c r="Y107" i="7"/>
  <c r="X126" i="7"/>
  <c r="Y105" i="7"/>
  <c r="X124" i="7"/>
  <c r="Y118" i="7"/>
  <c r="X137" i="7"/>
  <c r="Y104" i="7"/>
  <c r="X123" i="7"/>
  <c r="X31" i="7" s="1"/>
  <c r="Y110" i="7"/>
  <c r="X129" i="7"/>
  <c r="Y108" i="7"/>
  <c r="X127" i="7"/>
  <c r="Y109" i="7"/>
  <c r="X128" i="7"/>
  <c r="Z3" i="7"/>
  <c r="Y30" i="7"/>
  <c r="D21" i="39"/>
  <c r="D18" i="38"/>
  <c r="AY21" i="50" l="1"/>
  <c r="G7" i="38"/>
  <c r="V53" i="50"/>
  <c r="X53" i="50" s="1"/>
  <c r="U59" i="50" s="1"/>
  <c r="W53" i="50"/>
  <c r="N22" i="51"/>
  <c r="E8" i="39" s="1"/>
  <c r="W59" i="51"/>
  <c r="V59" i="51"/>
  <c r="X59" i="51" s="1"/>
  <c r="U65" i="51" s="1"/>
  <c r="BG21" i="50"/>
  <c r="BF21" i="50"/>
  <c r="Q21" i="50"/>
  <c r="H7" i="38" s="1"/>
  <c r="Z109" i="7"/>
  <c r="Y128" i="7"/>
  <c r="Z110" i="7"/>
  <c r="Y129" i="7"/>
  <c r="Z118" i="7"/>
  <c r="Y137" i="7"/>
  <c r="Z107" i="7"/>
  <c r="Y126" i="7"/>
  <c r="Z114" i="7"/>
  <c r="Y133" i="7"/>
  <c r="Z113" i="7"/>
  <c r="Y132" i="7"/>
  <c r="Z112" i="7"/>
  <c r="Y131" i="7"/>
  <c r="Z119" i="7"/>
  <c r="Y138" i="7"/>
  <c r="Z108" i="7"/>
  <c r="Y127" i="7"/>
  <c r="Z104" i="7"/>
  <c r="Y123" i="7"/>
  <c r="Y31" i="7" s="1"/>
  <c r="Z105" i="7"/>
  <c r="Y124" i="7"/>
  <c r="Z117" i="7"/>
  <c r="Y136" i="7"/>
  <c r="Z116" i="7"/>
  <c r="Y135" i="7"/>
  <c r="Z115" i="7"/>
  <c r="Y134" i="7"/>
  <c r="Z111" i="7"/>
  <c r="Y130" i="7"/>
  <c r="Z106" i="7"/>
  <c r="Y125" i="7"/>
  <c r="AA3" i="7"/>
  <c r="Z30" i="7"/>
  <c r="D22" i="39"/>
  <c r="D19" i="38"/>
  <c r="V65" i="51" l="1"/>
  <c r="X65" i="51" s="1"/>
  <c r="U71" i="51" s="1"/>
  <c r="W65" i="51"/>
  <c r="P22" i="51"/>
  <c r="F8" i="39" s="1"/>
  <c r="O22" i="51"/>
  <c r="N22" i="50"/>
  <c r="E8" i="38" s="1"/>
  <c r="V59" i="50"/>
  <c r="X59" i="50" s="1"/>
  <c r="U65" i="50" s="1"/>
  <c r="W59" i="50"/>
  <c r="AA106" i="7"/>
  <c r="Z125" i="7"/>
  <c r="AA115" i="7"/>
  <c r="Z134" i="7"/>
  <c r="AA117" i="7"/>
  <c r="Z136" i="7"/>
  <c r="AA104" i="7"/>
  <c r="Z123" i="7"/>
  <c r="Z31" i="7" s="1"/>
  <c r="AA119" i="7"/>
  <c r="Z138" i="7"/>
  <c r="AA113" i="7"/>
  <c r="Z132" i="7"/>
  <c r="AA107" i="7"/>
  <c r="Z126" i="7"/>
  <c r="AA110" i="7"/>
  <c r="Z129" i="7"/>
  <c r="AA111" i="7"/>
  <c r="Z130" i="7"/>
  <c r="AA116" i="7"/>
  <c r="Z135" i="7"/>
  <c r="AA105" i="7"/>
  <c r="Z124" i="7"/>
  <c r="AA108" i="7"/>
  <c r="Z127" i="7"/>
  <c r="AA112" i="7"/>
  <c r="Z131" i="7"/>
  <c r="AA114" i="7"/>
  <c r="Z133" i="7"/>
  <c r="AA118" i="7"/>
  <c r="Z137" i="7"/>
  <c r="AA109" i="7"/>
  <c r="Z128" i="7"/>
  <c r="AB3" i="7"/>
  <c r="AA30" i="7"/>
  <c r="D23" i="39"/>
  <c r="D20" i="38"/>
  <c r="AY22" i="51" l="1"/>
  <c r="G8" i="39"/>
  <c r="O22" i="50"/>
  <c r="G8" i="38" s="1"/>
  <c r="P22" i="50"/>
  <c r="BF22" i="51"/>
  <c r="Q22" i="51"/>
  <c r="H8" i="39" s="1"/>
  <c r="BG22" i="51"/>
  <c r="W65" i="50"/>
  <c r="V65" i="50"/>
  <c r="X65" i="50" s="1"/>
  <c r="U71" i="50" s="1"/>
  <c r="V71" i="51"/>
  <c r="X71" i="51" s="1"/>
  <c r="U77" i="51" s="1"/>
  <c r="W71" i="51"/>
  <c r="AB109" i="7"/>
  <c r="AA128" i="7"/>
  <c r="AB114" i="7"/>
  <c r="AA133" i="7"/>
  <c r="AB108" i="7"/>
  <c r="AA127" i="7"/>
  <c r="AB116" i="7"/>
  <c r="AA135" i="7"/>
  <c r="AB110" i="7"/>
  <c r="AA129" i="7"/>
  <c r="AB113" i="7"/>
  <c r="AA132" i="7"/>
  <c r="AB104" i="7"/>
  <c r="AA123" i="7"/>
  <c r="AA31" i="7" s="1"/>
  <c r="AB115" i="7"/>
  <c r="AA134" i="7"/>
  <c r="AB118" i="7"/>
  <c r="AA137" i="7"/>
  <c r="AB112" i="7"/>
  <c r="AA131" i="7"/>
  <c r="AB105" i="7"/>
  <c r="AA124" i="7"/>
  <c r="AB111" i="7"/>
  <c r="AA130" i="7"/>
  <c r="AB107" i="7"/>
  <c r="AA126" i="7"/>
  <c r="AB119" i="7"/>
  <c r="AA138" i="7"/>
  <c r="AB117" i="7"/>
  <c r="AA136" i="7"/>
  <c r="AB106" i="7"/>
  <c r="AA125" i="7"/>
  <c r="AB30" i="7"/>
  <c r="AC3" i="7"/>
  <c r="D24" i="39"/>
  <c r="D21" i="38"/>
  <c r="AY22" i="50" l="1"/>
  <c r="F8" i="38"/>
  <c r="N23" i="51"/>
  <c r="E9" i="39" s="1"/>
  <c r="V77" i="51"/>
  <c r="X77" i="51" s="1"/>
  <c r="U83" i="51" s="1"/>
  <c r="W77" i="51"/>
  <c r="BG22" i="50"/>
  <c r="BF22" i="50"/>
  <c r="Q22" i="50"/>
  <c r="H8" i="38" s="1"/>
  <c r="W71" i="50"/>
  <c r="V71" i="50"/>
  <c r="X71" i="50" s="1"/>
  <c r="U77" i="50" s="1"/>
  <c r="AC106" i="7"/>
  <c r="AB125" i="7"/>
  <c r="AC119" i="7"/>
  <c r="AB138" i="7"/>
  <c r="AC111" i="7"/>
  <c r="AB130" i="7"/>
  <c r="AC112" i="7"/>
  <c r="AB131" i="7"/>
  <c r="AC115" i="7"/>
  <c r="AB134" i="7"/>
  <c r="AC113" i="7"/>
  <c r="AB132" i="7"/>
  <c r="AC116" i="7"/>
  <c r="AB135" i="7"/>
  <c r="AC114" i="7"/>
  <c r="AB133" i="7"/>
  <c r="AC117" i="7"/>
  <c r="AB136" i="7"/>
  <c r="AC107" i="7"/>
  <c r="AB126" i="7"/>
  <c r="AC105" i="7"/>
  <c r="AB124" i="7"/>
  <c r="AC118" i="7"/>
  <c r="AB137" i="7"/>
  <c r="AC104" i="7"/>
  <c r="AB123" i="7"/>
  <c r="AB31" i="7" s="1"/>
  <c r="AC110" i="7"/>
  <c r="AB129" i="7"/>
  <c r="AC108" i="7"/>
  <c r="AB127" i="7"/>
  <c r="AC109" i="7"/>
  <c r="AB128" i="7"/>
  <c r="AD3" i="7"/>
  <c r="AC30" i="7"/>
  <c r="D25" i="39"/>
  <c r="D22" i="38"/>
  <c r="V77" i="50" l="1"/>
  <c r="X77" i="50" s="1"/>
  <c r="U83" i="50" s="1"/>
  <c r="W77" i="50"/>
  <c r="W83" i="51"/>
  <c r="V83" i="51"/>
  <c r="X83" i="51" s="1"/>
  <c r="U89" i="51" s="1"/>
  <c r="N23" i="50"/>
  <c r="E9" i="38" s="1"/>
  <c r="O23" i="51"/>
  <c r="P23" i="51"/>
  <c r="F9" i="39" s="1"/>
  <c r="AD109" i="7"/>
  <c r="AC128" i="7"/>
  <c r="AD110" i="7"/>
  <c r="AC129" i="7"/>
  <c r="AD118" i="7"/>
  <c r="AC137" i="7"/>
  <c r="AD107" i="7"/>
  <c r="AC126" i="7"/>
  <c r="AD114" i="7"/>
  <c r="AC133" i="7"/>
  <c r="AD113" i="7"/>
  <c r="AC132" i="7"/>
  <c r="AD112" i="7"/>
  <c r="AC131" i="7"/>
  <c r="AD119" i="7"/>
  <c r="AC138" i="7"/>
  <c r="AD108" i="7"/>
  <c r="AC127" i="7"/>
  <c r="AD104" i="7"/>
  <c r="AC123" i="7"/>
  <c r="AC31" i="7" s="1"/>
  <c r="AD105" i="7"/>
  <c r="AC124" i="7"/>
  <c r="AD117" i="7"/>
  <c r="AC136" i="7"/>
  <c r="AD116" i="7"/>
  <c r="AC135" i="7"/>
  <c r="AD115" i="7"/>
  <c r="AC134" i="7"/>
  <c r="AD111" i="7"/>
  <c r="AC130" i="7"/>
  <c r="AD106" i="7"/>
  <c r="AC125" i="7"/>
  <c r="AE3" i="7"/>
  <c r="AD30" i="7"/>
  <c r="D26" i="39"/>
  <c r="D23" i="38"/>
  <c r="AY23" i="51" l="1"/>
  <c r="G9" i="39"/>
  <c r="P23" i="50"/>
  <c r="F9" i="38" s="1"/>
  <c r="O23" i="50"/>
  <c r="V89" i="51"/>
  <c r="X89" i="51" s="1"/>
  <c r="U95" i="51" s="1"/>
  <c r="W89" i="51"/>
  <c r="BG23" i="51"/>
  <c r="BF23" i="51"/>
  <c r="Q23" i="51"/>
  <c r="H9" i="39" s="1"/>
  <c r="V83" i="50"/>
  <c r="X83" i="50" s="1"/>
  <c r="U89" i="50" s="1"/>
  <c r="W83" i="50"/>
  <c r="AE106" i="7"/>
  <c r="AD125" i="7"/>
  <c r="AE115" i="7"/>
  <c r="AD134" i="7"/>
  <c r="AE117" i="7"/>
  <c r="AD136" i="7"/>
  <c r="AE104" i="7"/>
  <c r="AD123" i="7"/>
  <c r="AD31" i="7" s="1"/>
  <c r="AE119" i="7"/>
  <c r="AD138" i="7"/>
  <c r="AE113" i="7"/>
  <c r="AD132" i="7"/>
  <c r="AE107" i="7"/>
  <c r="AD126" i="7"/>
  <c r="AE110" i="7"/>
  <c r="AD129" i="7"/>
  <c r="AE111" i="7"/>
  <c r="AD130" i="7"/>
  <c r="AE116" i="7"/>
  <c r="AD135" i="7"/>
  <c r="AE105" i="7"/>
  <c r="AD124" i="7"/>
  <c r="AE108" i="7"/>
  <c r="AD127" i="7"/>
  <c r="AE112" i="7"/>
  <c r="AD131" i="7"/>
  <c r="AE114" i="7"/>
  <c r="AD133" i="7"/>
  <c r="AE118" i="7"/>
  <c r="AD137" i="7"/>
  <c r="AE109" i="7"/>
  <c r="AD128" i="7"/>
  <c r="AE30" i="7"/>
  <c r="AF3" i="7"/>
  <c r="D27" i="39"/>
  <c r="D24" i="38"/>
  <c r="AY23" i="50" l="1"/>
  <c r="G9" i="38"/>
  <c r="V95" i="51"/>
  <c r="X95" i="51" s="1"/>
  <c r="U101" i="51" s="1"/>
  <c r="W95" i="51"/>
  <c r="W89" i="50"/>
  <c r="V89" i="50"/>
  <c r="X89" i="50" s="1"/>
  <c r="U95" i="50" s="1"/>
  <c r="BF23" i="50"/>
  <c r="Q23" i="50"/>
  <c r="H9" i="38" s="1"/>
  <c r="BG23" i="50"/>
  <c r="N24" i="51"/>
  <c r="E10" i="39" s="1"/>
  <c r="AF109" i="7"/>
  <c r="AE128" i="7"/>
  <c r="AF114" i="7"/>
  <c r="AE133" i="7"/>
  <c r="AF108" i="7"/>
  <c r="AE127" i="7"/>
  <c r="AF116" i="7"/>
  <c r="AE135" i="7"/>
  <c r="AF110" i="7"/>
  <c r="AE129" i="7"/>
  <c r="AF113" i="7"/>
  <c r="AE132" i="7"/>
  <c r="AF104" i="7"/>
  <c r="AE123" i="7"/>
  <c r="AE31" i="7" s="1"/>
  <c r="AF115" i="7"/>
  <c r="AE134" i="7"/>
  <c r="AF118" i="7"/>
  <c r="AE137" i="7"/>
  <c r="AF112" i="7"/>
  <c r="AE131" i="7"/>
  <c r="AF105" i="7"/>
  <c r="AE124" i="7"/>
  <c r="AF111" i="7"/>
  <c r="AE130" i="7"/>
  <c r="AF107" i="7"/>
  <c r="AE126" i="7"/>
  <c r="AF119" i="7"/>
  <c r="AE138" i="7"/>
  <c r="AF117" i="7"/>
  <c r="AE136" i="7"/>
  <c r="AF106" i="7"/>
  <c r="AE125" i="7"/>
  <c r="AF30" i="7"/>
  <c r="AG3" i="7"/>
  <c r="D28" i="39"/>
  <c r="D25" i="38"/>
  <c r="N24" i="50" l="1"/>
  <c r="E10" i="38" s="1"/>
  <c r="W95" i="50"/>
  <c r="V95" i="50"/>
  <c r="X95" i="50" s="1"/>
  <c r="U101" i="50" s="1"/>
  <c r="P24" i="51"/>
  <c r="F10" i="39" s="1"/>
  <c r="O24" i="51"/>
  <c r="G10" i="39" s="1"/>
  <c r="V101" i="51"/>
  <c r="X101" i="51" s="1"/>
  <c r="U107" i="51" s="1"/>
  <c r="W101" i="51"/>
  <c r="AG106" i="7"/>
  <c r="AF125" i="7"/>
  <c r="AG119" i="7"/>
  <c r="AF138" i="7"/>
  <c r="AG111" i="7"/>
  <c r="AF130" i="7"/>
  <c r="AG112" i="7"/>
  <c r="AF131" i="7"/>
  <c r="AG115" i="7"/>
  <c r="AF134" i="7"/>
  <c r="AG113" i="7"/>
  <c r="AF132" i="7"/>
  <c r="AG116" i="7"/>
  <c r="AF135" i="7"/>
  <c r="AG114" i="7"/>
  <c r="AF133" i="7"/>
  <c r="AG117" i="7"/>
  <c r="AF136" i="7"/>
  <c r="AG107" i="7"/>
  <c r="AF126" i="7"/>
  <c r="AG105" i="7"/>
  <c r="AF124" i="7"/>
  <c r="AG118" i="7"/>
  <c r="AF137" i="7"/>
  <c r="AG104" i="7"/>
  <c r="AF123" i="7"/>
  <c r="AF31" i="7" s="1"/>
  <c r="AG110" i="7"/>
  <c r="AF129" i="7"/>
  <c r="AG108" i="7"/>
  <c r="AF127" i="7"/>
  <c r="AG109" i="7"/>
  <c r="AF128" i="7"/>
  <c r="AH3" i="7"/>
  <c r="AG30" i="7"/>
  <c r="D29" i="39"/>
  <c r="D26" i="38"/>
  <c r="BG24" i="51" l="1"/>
  <c r="V101" i="50"/>
  <c r="X101" i="50" s="1"/>
  <c r="U107" i="50" s="1"/>
  <c r="W101" i="50"/>
  <c r="P24" i="50"/>
  <c r="F10" i="38" s="1"/>
  <c r="O24" i="50"/>
  <c r="G10" i="38" s="1"/>
  <c r="AY24" i="51"/>
  <c r="BF24" i="51"/>
  <c r="Q24" i="51"/>
  <c r="H10" i="39" s="1"/>
  <c r="W107" i="51"/>
  <c r="V107" i="51"/>
  <c r="X107" i="51" s="1"/>
  <c r="U113" i="51" s="1"/>
  <c r="AH109" i="7"/>
  <c r="AG128" i="7"/>
  <c r="AH110" i="7"/>
  <c r="AG129" i="7"/>
  <c r="AH118" i="7"/>
  <c r="AG137" i="7"/>
  <c r="AH107" i="7"/>
  <c r="AG126" i="7"/>
  <c r="AH114" i="7"/>
  <c r="AG133" i="7"/>
  <c r="AH113" i="7"/>
  <c r="AG132" i="7"/>
  <c r="AH112" i="7"/>
  <c r="AG131" i="7"/>
  <c r="AH119" i="7"/>
  <c r="AG138" i="7"/>
  <c r="AH108" i="7"/>
  <c r="AG127" i="7"/>
  <c r="AH104" i="7"/>
  <c r="AG123" i="7"/>
  <c r="AG31" i="7" s="1"/>
  <c r="AH105" i="7"/>
  <c r="AG124" i="7"/>
  <c r="AH117" i="7"/>
  <c r="AG136" i="7"/>
  <c r="AH116" i="7"/>
  <c r="AG135" i="7"/>
  <c r="AH115" i="7"/>
  <c r="AG134" i="7"/>
  <c r="AH111" i="7"/>
  <c r="AG130" i="7"/>
  <c r="AH106" i="7"/>
  <c r="AG125" i="7"/>
  <c r="AI3" i="7"/>
  <c r="AH30" i="7"/>
  <c r="D30" i="39"/>
  <c r="D27" i="38"/>
  <c r="BF24" i="50" l="1"/>
  <c r="Q24" i="50"/>
  <c r="H10" i="38" s="1"/>
  <c r="BG24" i="50"/>
  <c r="N25" i="51"/>
  <c r="E11" i="39" s="1"/>
  <c r="V107" i="50"/>
  <c r="X107" i="50" s="1"/>
  <c r="U113" i="50" s="1"/>
  <c r="W107" i="50"/>
  <c r="W113" i="51"/>
  <c r="V113" i="51"/>
  <c r="X113" i="51" s="1"/>
  <c r="U119" i="51" s="1"/>
  <c r="AY24" i="50"/>
  <c r="AI106" i="7"/>
  <c r="AH125" i="7"/>
  <c r="AI115" i="7"/>
  <c r="AH134" i="7"/>
  <c r="AI117" i="7"/>
  <c r="AH136" i="7"/>
  <c r="AI104" i="7"/>
  <c r="AH123" i="7"/>
  <c r="AH31" i="7" s="1"/>
  <c r="AI119" i="7"/>
  <c r="AH138" i="7"/>
  <c r="AI113" i="7"/>
  <c r="AH132" i="7"/>
  <c r="AI107" i="7"/>
  <c r="AH126" i="7"/>
  <c r="AI110" i="7"/>
  <c r="AH129" i="7"/>
  <c r="AI111" i="7"/>
  <c r="AH130" i="7"/>
  <c r="AI116" i="7"/>
  <c r="AH135" i="7"/>
  <c r="AI105" i="7"/>
  <c r="AH124" i="7"/>
  <c r="AI108" i="7"/>
  <c r="AH127" i="7"/>
  <c r="AI112" i="7"/>
  <c r="AH131" i="7"/>
  <c r="AI114" i="7"/>
  <c r="AH133" i="7"/>
  <c r="AI118" i="7"/>
  <c r="AH137" i="7"/>
  <c r="AI109" i="7"/>
  <c r="AH128" i="7"/>
  <c r="AJ3" i="7"/>
  <c r="AI30" i="7"/>
  <c r="D31" i="39"/>
  <c r="D28" i="38"/>
  <c r="P25" i="51" l="1"/>
  <c r="F11" i="39" s="1"/>
  <c r="O25" i="51"/>
  <c r="G11" i="39" s="1"/>
  <c r="V119" i="51"/>
  <c r="X119" i="51" s="1"/>
  <c r="U125" i="51" s="1"/>
  <c r="W119" i="51"/>
  <c r="N25" i="50"/>
  <c r="E11" i="38" s="1"/>
  <c r="W113" i="50"/>
  <c r="V113" i="50"/>
  <c r="X113" i="50" s="1"/>
  <c r="U119" i="50" s="1"/>
  <c r="AJ109" i="7"/>
  <c r="AI128" i="7"/>
  <c r="AJ114" i="7"/>
  <c r="AI133" i="7"/>
  <c r="AJ108" i="7"/>
  <c r="AI127" i="7"/>
  <c r="AJ116" i="7"/>
  <c r="AI135" i="7"/>
  <c r="AJ110" i="7"/>
  <c r="AI129" i="7"/>
  <c r="AJ113" i="7"/>
  <c r="AI132" i="7"/>
  <c r="AJ104" i="7"/>
  <c r="AI123" i="7"/>
  <c r="AI31" i="7" s="1"/>
  <c r="AJ115" i="7"/>
  <c r="AI134" i="7"/>
  <c r="AJ118" i="7"/>
  <c r="AI137" i="7"/>
  <c r="AJ112" i="7"/>
  <c r="AI131" i="7"/>
  <c r="AJ105" i="7"/>
  <c r="AI124" i="7"/>
  <c r="AJ111" i="7"/>
  <c r="AI130" i="7"/>
  <c r="AJ107" i="7"/>
  <c r="AI126" i="7"/>
  <c r="AJ119" i="7"/>
  <c r="AI138" i="7"/>
  <c r="AJ117" i="7"/>
  <c r="AI136" i="7"/>
  <c r="AJ106" i="7"/>
  <c r="AI125" i="7"/>
  <c r="AJ30" i="7"/>
  <c r="AK3" i="7"/>
  <c r="D32" i="39"/>
  <c r="D29" i="38"/>
  <c r="O25" i="50" l="1"/>
  <c r="G11" i="38" s="1"/>
  <c r="P25" i="50"/>
  <c r="V125" i="51"/>
  <c r="X125" i="51" s="1"/>
  <c r="U131" i="51" s="1"/>
  <c r="W125" i="51"/>
  <c r="AY25" i="51"/>
  <c r="BF25" i="51"/>
  <c r="Q25" i="51"/>
  <c r="H11" i="39" s="1"/>
  <c r="W119" i="50"/>
  <c r="V119" i="50"/>
  <c r="X119" i="50" s="1"/>
  <c r="U125" i="50" s="1"/>
  <c r="BG25" i="51"/>
  <c r="AK106" i="7"/>
  <c r="AJ125" i="7"/>
  <c r="AK119" i="7"/>
  <c r="AJ138" i="7"/>
  <c r="AK111" i="7"/>
  <c r="AJ130" i="7"/>
  <c r="AK112" i="7"/>
  <c r="AJ131" i="7"/>
  <c r="AK115" i="7"/>
  <c r="AJ134" i="7"/>
  <c r="AK113" i="7"/>
  <c r="AJ132" i="7"/>
  <c r="AK116" i="7"/>
  <c r="AJ135" i="7"/>
  <c r="AK114" i="7"/>
  <c r="AJ133" i="7"/>
  <c r="AK117" i="7"/>
  <c r="AJ136" i="7"/>
  <c r="AK107" i="7"/>
  <c r="AJ126" i="7"/>
  <c r="AK105" i="7"/>
  <c r="AJ124" i="7"/>
  <c r="AK118" i="7"/>
  <c r="AJ137" i="7"/>
  <c r="AK104" i="7"/>
  <c r="AJ123" i="7"/>
  <c r="AJ31" i="7" s="1"/>
  <c r="AK110" i="7"/>
  <c r="AJ129" i="7"/>
  <c r="AK108" i="7"/>
  <c r="AJ127" i="7"/>
  <c r="AK109" i="7"/>
  <c r="AJ128" i="7"/>
  <c r="AL3" i="7"/>
  <c r="AK30" i="7"/>
  <c r="D33" i="39"/>
  <c r="D30" i="38"/>
  <c r="AY25" i="50" l="1"/>
  <c r="F11" i="38"/>
  <c r="W131" i="51"/>
  <c r="V131" i="51"/>
  <c r="X131" i="51" s="1"/>
  <c r="U137" i="51" s="1"/>
  <c r="V125" i="50"/>
  <c r="X125" i="50" s="1"/>
  <c r="U131" i="50" s="1"/>
  <c r="W125" i="50"/>
  <c r="BG25" i="50"/>
  <c r="N26" i="51"/>
  <c r="E12" i="39" s="1"/>
  <c r="BF25" i="50"/>
  <c r="Q25" i="50"/>
  <c r="H11" i="38" s="1"/>
  <c r="AL109" i="7"/>
  <c r="AK128" i="7"/>
  <c r="AL110" i="7"/>
  <c r="AK129" i="7"/>
  <c r="AL118" i="7"/>
  <c r="AK137" i="7"/>
  <c r="AL107" i="7"/>
  <c r="AK126" i="7"/>
  <c r="AL114" i="7"/>
  <c r="AK133" i="7"/>
  <c r="AL113" i="7"/>
  <c r="AK132" i="7"/>
  <c r="AL112" i="7"/>
  <c r="AK131" i="7"/>
  <c r="AL119" i="7"/>
  <c r="AK138" i="7"/>
  <c r="AL108" i="7"/>
  <c r="AK127" i="7"/>
  <c r="AL104" i="7"/>
  <c r="AK123" i="7"/>
  <c r="AK31" i="7" s="1"/>
  <c r="AL105" i="7"/>
  <c r="AK124" i="7"/>
  <c r="AL117" i="7"/>
  <c r="AK136" i="7"/>
  <c r="AL116" i="7"/>
  <c r="AK135" i="7"/>
  <c r="AL115" i="7"/>
  <c r="AK134" i="7"/>
  <c r="AL111" i="7"/>
  <c r="AK130" i="7"/>
  <c r="AL106" i="7"/>
  <c r="AK125" i="7"/>
  <c r="AM3" i="7"/>
  <c r="AL30" i="7"/>
  <c r="D34" i="39"/>
  <c r="D31" i="38"/>
  <c r="N26" i="50" l="1"/>
  <c r="E12" i="38" s="1"/>
  <c r="P26" i="51"/>
  <c r="F12" i="39" s="1"/>
  <c r="O26" i="51"/>
  <c r="V131" i="50"/>
  <c r="X131" i="50" s="1"/>
  <c r="U137" i="50" s="1"/>
  <c r="W131" i="50"/>
  <c r="V137" i="51"/>
  <c r="X137" i="51" s="1"/>
  <c r="U143" i="51" s="1"/>
  <c r="W137" i="51"/>
  <c r="AM106" i="7"/>
  <c r="AL125" i="7"/>
  <c r="AM115" i="7"/>
  <c r="AL134" i="7"/>
  <c r="AM117" i="7"/>
  <c r="AL136" i="7"/>
  <c r="AM104" i="7"/>
  <c r="AL123" i="7"/>
  <c r="AL31" i="7" s="1"/>
  <c r="AM119" i="7"/>
  <c r="AL138" i="7"/>
  <c r="AM113" i="7"/>
  <c r="AL132" i="7"/>
  <c r="AM107" i="7"/>
  <c r="AL126" i="7"/>
  <c r="AM110" i="7"/>
  <c r="AL129" i="7"/>
  <c r="AM111" i="7"/>
  <c r="AL130" i="7"/>
  <c r="AM116" i="7"/>
  <c r="AL135" i="7"/>
  <c r="AM105" i="7"/>
  <c r="AL124" i="7"/>
  <c r="AM108" i="7"/>
  <c r="AL127" i="7"/>
  <c r="AM112" i="7"/>
  <c r="AL131" i="7"/>
  <c r="AM114" i="7"/>
  <c r="AL133" i="7"/>
  <c r="AM118" i="7"/>
  <c r="AL137" i="7"/>
  <c r="AM109" i="7"/>
  <c r="AL128" i="7"/>
  <c r="AN3" i="7"/>
  <c r="AM30" i="7"/>
  <c r="D35" i="39"/>
  <c r="D32" i="38"/>
  <c r="AY26" i="51" l="1"/>
  <c r="G12" i="39"/>
  <c r="BF26" i="51"/>
  <c r="Q26" i="51"/>
  <c r="H12" i="39" s="1"/>
  <c r="BG26" i="51"/>
  <c r="V137" i="50"/>
  <c r="X137" i="50" s="1"/>
  <c r="U143" i="50" s="1"/>
  <c r="W137" i="50"/>
  <c r="V143" i="51"/>
  <c r="X143" i="51" s="1"/>
  <c r="U149" i="51" s="1"/>
  <c r="W143" i="51"/>
  <c r="O26" i="50"/>
  <c r="G12" i="38" s="1"/>
  <c r="P26" i="50"/>
  <c r="F12" i="38" s="1"/>
  <c r="AN109" i="7"/>
  <c r="AM128" i="7"/>
  <c r="AN114" i="7"/>
  <c r="AM133" i="7"/>
  <c r="AN108" i="7"/>
  <c r="AM127" i="7"/>
  <c r="AN116" i="7"/>
  <c r="AM135" i="7"/>
  <c r="AN110" i="7"/>
  <c r="AM129" i="7"/>
  <c r="AN113" i="7"/>
  <c r="AM132" i="7"/>
  <c r="AN104" i="7"/>
  <c r="AM123" i="7"/>
  <c r="AM31" i="7" s="1"/>
  <c r="AN115" i="7"/>
  <c r="AM134" i="7"/>
  <c r="AN118" i="7"/>
  <c r="AM137" i="7"/>
  <c r="AN112" i="7"/>
  <c r="AM131" i="7"/>
  <c r="AN105" i="7"/>
  <c r="AM124" i="7"/>
  <c r="AN111" i="7"/>
  <c r="AM130" i="7"/>
  <c r="AN107" i="7"/>
  <c r="AM126" i="7"/>
  <c r="AN119" i="7"/>
  <c r="AM138" i="7"/>
  <c r="AN117" i="7"/>
  <c r="AM136" i="7"/>
  <c r="AN106" i="7"/>
  <c r="AM125" i="7"/>
  <c r="AN30" i="7"/>
  <c r="AO3" i="7"/>
  <c r="D36" i="39"/>
  <c r="D33" i="38"/>
  <c r="AY26" i="50" l="1"/>
  <c r="W143" i="50"/>
  <c r="V143" i="50"/>
  <c r="X143" i="50" s="1"/>
  <c r="U149" i="50" s="1"/>
  <c r="BG26" i="50"/>
  <c r="V149" i="51"/>
  <c r="X149" i="51" s="1"/>
  <c r="U155" i="51" s="1"/>
  <c r="W149" i="51"/>
  <c r="BF26" i="50"/>
  <c r="Q26" i="50"/>
  <c r="H12" i="38" s="1"/>
  <c r="N27" i="51"/>
  <c r="E13" i="39" s="1"/>
  <c r="AO106" i="7"/>
  <c r="AN125" i="7"/>
  <c r="AO119" i="7"/>
  <c r="AN138" i="7"/>
  <c r="AO111" i="7"/>
  <c r="AN130" i="7"/>
  <c r="AO112" i="7"/>
  <c r="AN131" i="7"/>
  <c r="AO115" i="7"/>
  <c r="AN134" i="7"/>
  <c r="AO113" i="7"/>
  <c r="AN132" i="7"/>
  <c r="AO116" i="7"/>
  <c r="AN135" i="7"/>
  <c r="AO114" i="7"/>
  <c r="AN133" i="7"/>
  <c r="AO117" i="7"/>
  <c r="AN136" i="7"/>
  <c r="AO107" i="7"/>
  <c r="AN126" i="7"/>
  <c r="AO105" i="7"/>
  <c r="AN124" i="7"/>
  <c r="AO118" i="7"/>
  <c r="AN137" i="7"/>
  <c r="AO104" i="7"/>
  <c r="AN123" i="7"/>
  <c r="AN31" i="7" s="1"/>
  <c r="AO110" i="7"/>
  <c r="AN129" i="7"/>
  <c r="AO108" i="7"/>
  <c r="AN127" i="7"/>
  <c r="AO109" i="7"/>
  <c r="AN128" i="7"/>
  <c r="AP3" i="7"/>
  <c r="AO30" i="7"/>
  <c r="D37" i="39"/>
  <c r="D34" i="38"/>
  <c r="W155" i="51" l="1"/>
  <c r="V155" i="51"/>
  <c r="X155" i="51" s="1"/>
  <c r="U161" i="51" s="1"/>
  <c r="P27" i="51"/>
  <c r="F13" i="39" s="1"/>
  <c r="O27" i="51"/>
  <c r="V149" i="50"/>
  <c r="X149" i="50" s="1"/>
  <c r="U155" i="50" s="1"/>
  <c r="W149" i="50"/>
  <c r="N27" i="50"/>
  <c r="E13" i="38" s="1"/>
  <c r="AP109" i="7"/>
  <c r="AO128" i="7"/>
  <c r="AP110" i="7"/>
  <c r="AO129" i="7"/>
  <c r="AP118" i="7"/>
  <c r="AO137" i="7"/>
  <c r="AP107" i="7"/>
  <c r="AO126" i="7"/>
  <c r="AP114" i="7"/>
  <c r="AO133" i="7"/>
  <c r="AP113" i="7"/>
  <c r="AO132" i="7"/>
  <c r="AP112" i="7"/>
  <c r="AO131" i="7"/>
  <c r="AP119" i="7"/>
  <c r="AO138" i="7"/>
  <c r="AP108" i="7"/>
  <c r="AO127" i="7"/>
  <c r="AP104" i="7"/>
  <c r="AO123" i="7"/>
  <c r="AO31" i="7" s="1"/>
  <c r="AP105" i="7"/>
  <c r="AO124" i="7"/>
  <c r="AP117" i="7"/>
  <c r="AO136" i="7"/>
  <c r="AP116" i="7"/>
  <c r="AO135" i="7"/>
  <c r="AP115" i="7"/>
  <c r="AO134" i="7"/>
  <c r="AP111" i="7"/>
  <c r="AO130" i="7"/>
  <c r="AP106" i="7"/>
  <c r="AO125" i="7"/>
  <c r="AQ3" i="7"/>
  <c r="AP30" i="7"/>
  <c r="D38" i="39"/>
  <c r="D35" i="38"/>
  <c r="AY27" i="51" l="1"/>
  <c r="G13" i="39"/>
  <c r="V155" i="50"/>
  <c r="X155" i="50" s="1"/>
  <c r="U161" i="50" s="1"/>
  <c r="W155" i="50"/>
  <c r="BF27" i="51"/>
  <c r="Q27" i="51"/>
  <c r="H13" i="39" s="1"/>
  <c r="BG27" i="51"/>
  <c r="P27" i="50"/>
  <c r="F13" i="38" s="1"/>
  <c r="O27" i="50"/>
  <c r="W161" i="51"/>
  <c r="V161" i="51"/>
  <c r="X161" i="51" s="1"/>
  <c r="U167" i="51" s="1"/>
  <c r="AQ106" i="7"/>
  <c r="AP125" i="7"/>
  <c r="AQ115" i="7"/>
  <c r="AP134" i="7"/>
  <c r="AQ117" i="7"/>
  <c r="AP136" i="7"/>
  <c r="AQ104" i="7"/>
  <c r="AP123" i="7"/>
  <c r="AP31" i="7" s="1"/>
  <c r="AQ119" i="7"/>
  <c r="AP138" i="7"/>
  <c r="AQ113" i="7"/>
  <c r="AP132" i="7"/>
  <c r="AQ107" i="7"/>
  <c r="AP126" i="7"/>
  <c r="AQ110" i="7"/>
  <c r="AP129" i="7"/>
  <c r="AQ111" i="7"/>
  <c r="AP130" i="7"/>
  <c r="AQ116" i="7"/>
  <c r="AP135" i="7"/>
  <c r="AQ105" i="7"/>
  <c r="AP124" i="7"/>
  <c r="AQ108" i="7"/>
  <c r="AP127" i="7"/>
  <c r="AQ112" i="7"/>
  <c r="AP131" i="7"/>
  <c r="AQ114" i="7"/>
  <c r="AP133" i="7"/>
  <c r="AQ118" i="7"/>
  <c r="AP137" i="7"/>
  <c r="AQ109" i="7"/>
  <c r="AP128" i="7"/>
  <c r="AR3" i="7"/>
  <c r="AQ30" i="7"/>
  <c r="D39" i="39"/>
  <c r="D36" i="38"/>
  <c r="AY27" i="50" l="1"/>
  <c r="G13" i="38"/>
  <c r="W167" i="51"/>
  <c r="V167" i="51"/>
  <c r="X167" i="51" s="1"/>
  <c r="U173" i="51" s="1"/>
  <c r="N28" i="51"/>
  <c r="E14" i="39" s="1"/>
  <c r="BF27" i="50"/>
  <c r="Q27" i="50"/>
  <c r="H13" i="38" s="1"/>
  <c r="BG27" i="50"/>
  <c r="W161" i="50"/>
  <c r="V161" i="50"/>
  <c r="X161" i="50" s="1"/>
  <c r="U167" i="50" s="1"/>
  <c r="AR109" i="7"/>
  <c r="AQ128" i="7"/>
  <c r="AR114" i="7"/>
  <c r="AQ133" i="7"/>
  <c r="AR108" i="7"/>
  <c r="AQ127" i="7"/>
  <c r="AR116" i="7"/>
  <c r="AQ135" i="7"/>
  <c r="AR110" i="7"/>
  <c r="AQ129" i="7"/>
  <c r="AR113" i="7"/>
  <c r="AQ132" i="7"/>
  <c r="AR104" i="7"/>
  <c r="AQ123" i="7"/>
  <c r="AQ31" i="7" s="1"/>
  <c r="AR115" i="7"/>
  <c r="AQ134" i="7"/>
  <c r="AR118" i="7"/>
  <c r="AQ137" i="7"/>
  <c r="AR112" i="7"/>
  <c r="AQ131" i="7"/>
  <c r="AR105" i="7"/>
  <c r="AQ124" i="7"/>
  <c r="AR111" i="7"/>
  <c r="AQ130" i="7"/>
  <c r="AR107" i="7"/>
  <c r="AQ126" i="7"/>
  <c r="AR119" i="7"/>
  <c r="AQ138" i="7"/>
  <c r="AR117" i="7"/>
  <c r="AQ136" i="7"/>
  <c r="AR106" i="7"/>
  <c r="AQ125" i="7"/>
  <c r="AR30" i="7"/>
  <c r="AS3" i="7"/>
  <c r="D40" i="39"/>
  <c r="D37" i="38"/>
  <c r="W167" i="50" l="1"/>
  <c r="V167" i="50"/>
  <c r="X167" i="50" s="1"/>
  <c r="U173" i="50" s="1"/>
  <c r="O28" i="51"/>
  <c r="P28" i="51"/>
  <c r="F14" i="39" s="1"/>
  <c r="N28" i="50"/>
  <c r="E14" i="38" s="1"/>
  <c r="V173" i="51"/>
  <c r="X173" i="51" s="1"/>
  <c r="U179" i="51" s="1"/>
  <c r="W173" i="51"/>
  <c r="AS106" i="7"/>
  <c r="AR125" i="7"/>
  <c r="AS119" i="7"/>
  <c r="AR138" i="7"/>
  <c r="AS111" i="7"/>
  <c r="AR130" i="7"/>
  <c r="AS112" i="7"/>
  <c r="AR131" i="7"/>
  <c r="AS115" i="7"/>
  <c r="AR134" i="7"/>
  <c r="AS113" i="7"/>
  <c r="AR132" i="7"/>
  <c r="AS116" i="7"/>
  <c r="AR135" i="7"/>
  <c r="AS114" i="7"/>
  <c r="AR133" i="7"/>
  <c r="AS117" i="7"/>
  <c r="AR136" i="7"/>
  <c r="AS107" i="7"/>
  <c r="AR126" i="7"/>
  <c r="AS105" i="7"/>
  <c r="AR124" i="7"/>
  <c r="AS118" i="7"/>
  <c r="AR137" i="7"/>
  <c r="AS104" i="7"/>
  <c r="AR123" i="7"/>
  <c r="AR31" i="7" s="1"/>
  <c r="AS110" i="7"/>
  <c r="AR129" i="7"/>
  <c r="AS108" i="7"/>
  <c r="AR127" i="7"/>
  <c r="AS109" i="7"/>
  <c r="AR128" i="7"/>
  <c r="AT3" i="7"/>
  <c r="AS30" i="7"/>
  <c r="D41" i="39"/>
  <c r="D38" i="38"/>
  <c r="AY28" i="51" l="1"/>
  <c r="G14" i="39"/>
  <c r="O28" i="50"/>
  <c r="G14" i="38" s="1"/>
  <c r="P28" i="50"/>
  <c r="BG28" i="51"/>
  <c r="BF28" i="51"/>
  <c r="Q28" i="51"/>
  <c r="H14" i="39" s="1"/>
  <c r="W179" i="51"/>
  <c r="V179" i="51"/>
  <c r="X179" i="51" s="1"/>
  <c r="U185" i="51" s="1"/>
  <c r="W173" i="50"/>
  <c r="V173" i="50"/>
  <c r="X173" i="50" s="1"/>
  <c r="U179" i="50" s="1"/>
  <c r="AT109" i="7"/>
  <c r="AS128" i="7"/>
  <c r="AT110" i="7"/>
  <c r="AS129" i="7"/>
  <c r="AT118" i="7"/>
  <c r="AS137" i="7"/>
  <c r="AT107" i="7"/>
  <c r="AS126" i="7"/>
  <c r="AT114" i="7"/>
  <c r="AS133" i="7"/>
  <c r="AT113" i="7"/>
  <c r="AS132" i="7"/>
  <c r="AT112" i="7"/>
  <c r="AS131" i="7"/>
  <c r="AT119" i="7"/>
  <c r="AS138" i="7"/>
  <c r="AT108" i="7"/>
  <c r="AS127" i="7"/>
  <c r="AT104" i="7"/>
  <c r="AS123" i="7"/>
  <c r="AS31" i="7" s="1"/>
  <c r="AT105" i="7"/>
  <c r="AS124" i="7"/>
  <c r="AT117" i="7"/>
  <c r="AS136" i="7"/>
  <c r="AT116" i="7"/>
  <c r="AS135" i="7"/>
  <c r="AT115" i="7"/>
  <c r="AS134" i="7"/>
  <c r="AT111" i="7"/>
  <c r="AS130" i="7"/>
  <c r="AT106" i="7"/>
  <c r="AS125" i="7"/>
  <c r="AU3" i="7"/>
  <c r="AT30" i="7"/>
  <c r="D42" i="39"/>
  <c r="D39" i="38"/>
  <c r="AY28" i="50" l="1"/>
  <c r="F14" i="38"/>
  <c r="W179" i="50"/>
  <c r="V179" i="50"/>
  <c r="X179" i="50" s="1"/>
  <c r="U185" i="50" s="1"/>
  <c r="BG28" i="50"/>
  <c r="BF28" i="50"/>
  <c r="Q28" i="50"/>
  <c r="H14" i="38" s="1"/>
  <c r="W185" i="51"/>
  <c r="V185" i="51"/>
  <c r="X185" i="51" s="1"/>
  <c r="U191" i="51" s="1"/>
  <c r="N29" i="51"/>
  <c r="E15" i="39" s="1"/>
  <c r="AU106" i="7"/>
  <c r="AT125" i="7"/>
  <c r="AU115" i="7"/>
  <c r="AT134" i="7"/>
  <c r="AU117" i="7"/>
  <c r="AT136" i="7"/>
  <c r="AU104" i="7"/>
  <c r="AT123" i="7"/>
  <c r="AT31" i="7" s="1"/>
  <c r="AU119" i="7"/>
  <c r="AT138" i="7"/>
  <c r="AU113" i="7"/>
  <c r="AT132" i="7"/>
  <c r="AU107" i="7"/>
  <c r="AT126" i="7"/>
  <c r="AU110" i="7"/>
  <c r="AT129" i="7"/>
  <c r="AU111" i="7"/>
  <c r="AT130" i="7"/>
  <c r="AU116" i="7"/>
  <c r="AT135" i="7"/>
  <c r="AU105" i="7"/>
  <c r="AT124" i="7"/>
  <c r="AU108" i="7"/>
  <c r="AT127" i="7"/>
  <c r="AU112" i="7"/>
  <c r="AT131" i="7"/>
  <c r="AU114" i="7"/>
  <c r="AT133" i="7"/>
  <c r="AU118" i="7"/>
  <c r="AT137" i="7"/>
  <c r="AU109" i="7"/>
  <c r="AT128" i="7"/>
  <c r="AV3" i="7"/>
  <c r="AU30" i="7"/>
  <c r="D43" i="39"/>
  <c r="D40" i="38"/>
  <c r="N29" i="50" l="1"/>
  <c r="E15" i="38" s="1"/>
  <c r="P29" i="51"/>
  <c r="F15" i="39" s="1"/>
  <c r="O29" i="51"/>
  <c r="V185" i="50"/>
  <c r="X185" i="50" s="1"/>
  <c r="U191" i="50" s="1"/>
  <c r="W185" i="50"/>
  <c r="W191" i="51"/>
  <c r="V191" i="51"/>
  <c r="X191" i="51" s="1"/>
  <c r="U197" i="51" s="1"/>
  <c r="AV109" i="7"/>
  <c r="AU128" i="7"/>
  <c r="AV114" i="7"/>
  <c r="AU133" i="7"/>
  <c r="AV108" i="7"/>
  <c r="AU127" i="7"/>
  <c r="AV116" i="7"/>
  <c r="AU135" i="7"/>
  <c r="AV110" i="7"/>
  <c r="AU129" i="7"/>
  <c r="AV113" i="7"/>
  <c r="AU132" i="7"/>
  <c r="AV104" i="7"/>
  <c r="AU123" i="7"/>
  <c r="AU31" i="7" s="1"/>
  <c r="AV115" i="7"/>
  <c r="AU134" i="7"/>
  <c r="AV118" i="7"/>
  <c r="AU137" i="7"/>
  <c r="AV112" i="7"/>
  <c r="AU131" i="7"/>
  <c r="AV105" i="7"/>
  <c r="AU124" i="7"/>
  <c r="AV111" i="7"/>
  <c r="AU130" i="7"/>
  <c r="AV107" i="7"/>
  <c r="AU126" i="7"/>
  <c r="AV119" i="7"/>
  <c r="AU138" i="7"/>
  <c r="AV117" i="7"/>
  <c r="AU136" i="7"/>
  <c r="AV106" i="7"/>
  <c r="AU125" i="7"/>
  <c r="AV30" i="7"/>
  <c r="AW3" i="7"/>
  <c r="D44" i="39"/>
  <c r="D41" i="38"/>
  <c r="AY29" i="51" l="1"/>
  <c r="G15" i="39"/>
  <c r="D3" i="40" s="1"/>
  <c r="V191" i="50"/>
  <c r="X191" i="50" s="1"/>
  <c r="U197" i="50" s="1"/>
  <c r="W191" i="50"/>
  <c r="C3" i="40"/>
  <c r="H3" i="40" s="1"/>
  <c r="BF29" i="51"/>
  <c r="Q29" i="51"/>
  <c r="H15" i="39" s="1"/>
  <c r="V197" i="51"/>
  <c r="X197" i="51" s="1"/>
  <c r="U203" i="51" s="1"/>
  <c r="W197" i="51"/>
  <c r="BG29" i="51"/>
  <c r="O29" i="50"/>
  <c r="G15" i="38" s="1"/>
  <c r="P29" i="50"/>
  <c r="F15" i="38" s="1"/>
  <c r="AW106" i="7"/>
  <c r="AV125" i="7"/>
  <c r="AW119" i="7"/>
  <c r="AV138" i="7"/>
  <c r="AW111" i="7"/>
  <c r="AV130" i="7"/>
  <c r="AW112" i="7"/>
  <c r="AV131" i="7"/>
  <c r="AW115" i="7"/>
  <c r="AV134" i="7"/>
  <c r="AW113" i="7"/>
  <c r="AV132" i="7"/>
  <c r="AW116" i="7"/>
  <c r="AV135" i="7"/>
  <c r="AW114" i="7"/>
  <c r="AV133" i="7"/>
  <c r="AW117" i="7"/>
  <c r="AV136" i="7"/>
  <c r="AW107" i="7"/>
  <c r="AV126" i="7"/>
  <c r="AW105" i="7"/>
  <c r="AV124" i="7"/>
  <c r="AW118" i="7"/>
  <c r="AV137" i="7"/>
  <c r="AW104" i="7"/>
  <c r="AV123" i="7"/>
  <c r="AV31" i="7" s="1"/>
  <c r="AW110" i="7"/>
  <c r="AV129" i="7"/>
  <c r="AW108" i="7"/>
  <c r="AV127" i="7"/>
  <c r="AW109" i="7"/>
  <c r="AV128" i="7"/>
  <c r="AX3" i="7"/>
  <c r="AW30" i="7"/>
  <c r="D45" i="39"/>
  <c r="D42" i="38"/>
  <c r="AY29" i="50" l="1"/>
  <c r="V203" i="51"/>
  <c r="X203" i="51" s="1"/>
  <c r="U209" i="51" s="1"/>
  <c r="W203" i="51"/>
  <c r="E3" i="40"/>
  <c r="N30" i="51"/>
  <c r="E16" i="39" s="1"/>
  <c r="BG29" i="50"/>
  <c r="BF29" i="50"/>
  <c r="Q29" i="50"/>
  <c r="H15" i="38" s="1"/>
  <c r="W197" i="50"/>
  <c r="V197" i="50"/>
  <c r="X197" i="50" s="1"/>
  <c r="U203" i="50" s="1"/>
  <c r="AX109" i="7"/>
  <c r="AW128" i="7"/>
  <c r="AX110" i="7"/>
  <c r="AW129" i="7"/>
  <c r="AX118" i="7"/>
  <c r="AW137" i="7"/>
  <c r="AX107" i="7"/>
  <c r="AW126" i="7"/>
  <c r="AX114" i="7"/>
  <c r="AW133" i="7"/>
  <c r="AX113" i="7"/>
  <c r="AW132" i="7"/>
  <c r="AX112" i="7"/>
  <c r="AW131" i="7"/>
  <c r="AX119" i="7"/>
  <c r="AW138" i="7"/>
  <c r="AX108" i="7"/>
  <c r="AW127" i="7"/>
  <c r="AX104" i="7"/>
  <c r="AW123" i="7"/>
  <c r="AW31" i="7" s="1"/>
  <c r="AX105" i="7"/>
  <c r="AW124" i="7"/>
  <c r="AX117" i="7"/>
  <c r="AW136" i="7"/>
  <c r="AX116" i="7"/>
  <c r="AW135" i="7"/>
  <c r="AX115" i="7"/>
  <c r="AW134" i="7"/>
  <c r="AX111" i="7"/>
  <c r="AW130" i="7"/>
  <c r="AX106" i="7"/>
  <c r="AW125" i="7"/>
  <c r="AY3" i="7"/>
  <c r="AX30" i="7"/>
  <c r="D46" i="39"/>
  <c r="D43" i="38"/>
  <c r="V203" i="50" l="1"/>
  <c r="X203" i="50" s="1"/>
  <c r="U209" i="50" s="1"/>
  <c r="W203" i="50"/>
  <c r="P30" i="51"/>
  <c r="F16" i="39" s="1"/>
  <c r="O30" i="51"/>
  <c r="N30" i="50"/>
  <c r="E16" i="38" s="1"/>
  <c r="W209" i="51"/>
  <c r="V209" i="51"/>
  <c r="X209" i="51" s="1"/>
  <c r="U215" i="51" s="1"/>
  <c r="AY106" i="7"/>
  <c r="AX125" i="7"/>
  <c r="AY115" i="7"/>
  <c r="AX134" i="7"/>
  <c r="AY117" i="7"/>
  <c r="AX136" i="7"/>
  <c r="AY104" i="7"/>
  <c r="AX123" i="7"/>
  <c r="AX31" i="7" s="1"/>
  <c r="AY119" i="7"/>
  <c r="AX138" i="7"/>
  <c r="AY113" i="7"/>
  <c r="AX132" i="7"/>
  <c r="AY107" i="7"/>
  <c r="AX126" i="7"/>
  <c r="AY110" i="7"/>
  <c r="AX129" i="7"/>
  <c r="AY111" i="7"/>
  <c r="AX130" i="7"/>
  <c r="AY116" i="7"/>
  <c r="AX135" i="7"/>
  <c r="AY105" i="7"/>
  <c r="AX124" i="7"/>
  <c r="AY108" i="7"/>
  <c r="AX127" i="7"/>
  <c r="AY112" i="7"/>
  <c r="AX131" i="7"/>
  <c r="AY114" i="7"/>
  <c r="AX133" i="7"/>
  <c r="AY118" i="7"/>
  <c r="AX137" i="7"/>
  <c r="AY109" i="7"/>
  <c r="AX128" i="7"/>
  <c r="AY30" i="7"/>
  <c r="AZ3" i="7"/>
  <c r="D47" i="39"/>
  <c r="D44" i="38"/>
  <c r="AY30" i="51" l="1"/>
  <c r="G16" i="39"/>
  <c r="BF30" i="51"/>
  <c r="Q30" i="51"/>
  <c r="H16" i="39" s="1"/>
  <c r="BG30" i="51"/>
  <c r="W215" i="51"/>
  <c r="V215" i="51"/>
  <c r="X215" i="51" s="1"/>
  <c r="U221" i="51" s="1"/>
  <c r="P30" i="50"/>
  <c r="F16" i="38" s="1"/>
  <c r="O30" i="50"/>
  <c r="W209" i="50"/>
  <c r="V209" i="50"/>
  <c r="X209" i="50" s="1"/>
  <c r="U215" i="50" s="1"/>
  <c r="AZ109" i="7"/>
  <c r="AY128" i="7"/>
  <c r="AZ114" i="7"/>
  <c r="AY133" i="7"/>
  <c r="AZ108" i="7"/>
  <c r="AY127" i="7"/>
  <c r="AZ116" i="7"/>
  <c r="AY135" i="7"/>
  <c r="AZ110" i="7"/>
  <c r="AY129" i="7"/>
  <c r="AZ113" i="7"/>
  <c r="AY132" i="7"/>
  <c r="AZ104" i="7"/>
  <c r="AY123" i="7"/>
  <c r="AY31" i="7" s="1"/>
  <c r="AZ115" i="7"/>
  <c r="AY134" i="7"/>
  <c r="AZ118" i="7"/>
  <c r="AY137" i="7"/>
  <c r="AZ112" i="7"/>
  <c r="AY131" i="7"/>
  <c r="AZ105" i="7"/>
  <c r="AY124" i="7"/>
  <c r="AZ111" i="7"/>
  <c r="AY130" i="7"/>
  <c r="AZ107" i="7"/>
  <c r="AY126" i="7"/>
  <c r="AZ119" i="7"/>
  <c r="AY138" i="7"/>
  <c r="AZ117" i="7"/>
  <c r="AY136" i="7"/>
  <c r="AZ106" i="7"/>
  <c r="AY125" i="7"/>
  <c r="AZ30" i="7"/>
  <c r="BA3" i="7"/>
  <c r="D48" i="39"/>
  <c r="D45" i="38"/>
  <c r="AY30" i="50" l="1"/>
  <c r="G16" i="38"/>
  <c r="W221" i="51"/>
  <c r="V221" i="51"/>
  <c r="X221" i="51" s="1"/>
  <c r="U227" i="51" s="1"/>
  <c r="W215" i="50"/>
  <c r="V215" i="50"/>
  <c r="X215" i="50" s="1"/>
  <c r="U221" i="50" s="1"/>
  <c r="N31" i="51"/>
  <c r="E17" i="39" s="1"/>
  <c r="BF30" i="50"/>
  <c r="Q30" i="50"/>
  <c r="H16" i="38" s="1"/>
  <c r="BG30" i="50"/>
  <c r="BA106" i="7"/>
  <c r="AZ125" i="7"/>
  <c r="BA119" i="7"/>
  <c r="AZ138" i="7"/>
  <c r="BA111" i="7"/>
  <c r="AZ130" i="7"/>
  <c r="BA112" i="7"/>
  <c r="AZ131" i="7"/>
  <c r="BA115" i="7"/>
  <c r="AZ134" i="7"/>
  <c r="BA113" i="7"/>
  <c r="AZ132" i="7"/>
  <c r="BA116" i="7"/>
  <c r="AZ135" i="7"/>
  <c r="BA114" i="7"/>
  <c r="AZ133" i="7"/>
  <c r="BA117" i="7"/>
  <c r="AZ136" i="7"/>
  <c r="BA107" i="7"/>
  <c r="AZ126" i="7"/>
  <c r="BA105" i="7"/>
  <c r="AZ124" i="7"/>
  <c r="BA118" i="7"/>
  <c r="AZ137" i="7"/>
  <c r="BA104" i="7"/>
  <c r="AZ123" i="7"/>
  <c r="AZ31" i="7" s="1"/>
  <c r="BA110" i="7"/>
  <c r="AZ129" i="7"/>
  <c r="BA108" i="7"/>
  <c r="AZ127" i="7"/>
  <c r="BA109" i="7"/>
  <c r="AZ128" i="7"/>
  <c r="BB3" i="7"/>
  <c r="BA30" i="7"/>
  <c r="D49" i="39"/>
  <c r="D46" i="38"/>
  <c r="O31" i="51" l="1"/>
  <c r="G17" i="39" s="1"/>
  <c r="P31" i="51"/>
  <c r="F17" i="39" s="1"/>
  <c r="W221" i="50"/>
  <c r="V221" i="50"/>
  <c r="X221" i="50" s="1"/>
  <c r="U227" i="50" s="1"/>
  <c r="N31" i="50"/>
  <c r="E17" i="38" s="1"/>
  <c r="V227" i="51"/>
  <c r="X227" i="51" s="1"/>
  <c r="U233" i="51" s="1"/>
  <c r="W227" i="51"/>
  <c r="BB109" i="7"/>
  <c r="BA128" i="7"/>
  <c r="BB110" i="7"/>
  <c r="BA129" i="7"/>
  <c r="BB118" i="7"/>
  <c r="BA137" i="7"/>
  <c r="BB107" i="7"/>
  <c r="BA126" i="7"/>
  <c r="BB114" i="7"/>
  <c r="BA133" i="7"/>
  <c r="BB113" i="7"/>
  <c r="BA132" i="7"/>
  <c r="BB112" i="7"/>
  <c r="BA131" i="7"/>
  <c r="BB119" i="7"/>
  <c r="BA138" i="7"/>
  <c r="BB108" i="7"/>
  <c r="BA127" i="7"/>
  <c r="BB104" i="7"/>
  <c r="BA123" i="7"/>
  <c r="BA31" i="7" s="1"/>
  <c r="BB105" i="7"/>
  <c r="BA124" i="7"/>
  <c r="BB117" i="7"/>
  <c r="BA136" i="7"/>
  <c r="BB116" i="7"/>
  <c r="BA135" i="7"/>
  <c r="BB115" i="7"/>
  <c r="BA134" i="7"/>
  <c r="BB111" i="7"/>
  <c r="BA130" i="7"/>
  <c r="BB106" i="7"/>
  <c r="BA125" i="7"/>
  <c r="BC3" i="7"/>
  <c r="BB30" i="7"/>
  <c r="D50" i="39"/>
  <c r="D47" i="38"/>
  <c r="AY31" i="51" l="1"/>
  <c r="O31" i="50"/>
  <c r="G17" i="38" s="1"/>
  <c r="P31" i="50"/>
  <c r="BG31" i="51"/>
  <c r="BF31" i="51"/>
  <c r="Q31" i="51"/>
  <c r="H17" i="39" s="1"/>
  <c r="V227" i="50"/>
  <c r="X227" i="50" s="1"/>
  <c r="U233" i="50" s="1"/>
  <c r="W227" i="50"/>
  <c r="W233" i="51"/>
  <c r="V233" i="51"/>
  <c r="X233" i="51" s="1"/>
  <c r="U239" i="51" s="1"/>
  <c r="BC106" i="7"/>
  <c r="BB125" i="7"/>
  <c r="BC115" i="7"/>
  <c r="BB134" i="7"/>
  <c r="BC117" i="7"/>
  <c r="BB136" i="7"/>
  <c r="BC104" i="7"/>
  <c r="BB123" i="7"/>
  <c r="BB31" i="7" s="1"/>
  <c r="BC119" i="7"/>
  <c r="BB138" i="7"/>
  <c r="BC113" i="7"/>
  <c r="BB132" i="7"/>
  <c r="BC107" i="7"/>
  <c r="BB126" i="7"/>
  <c r="BC110" i="7"/>
  <c r="BB129" i="7"/>
  <c r="BC111" i="7"/>
  <c r="BB130" i="7"/>
  <c r="BC116" i="7"/>
  <c r="BB135" i="7"/>
  <c r="BC105" i="7"/>
  <c r="BB124" i="7"/>
  <c r="BC108" i="7"/>
  <c r="BB127" i="7"/>
  <c r="BC112" i="7"/>
  <c r="BB131" i="7"/>
  <c r="BC114" i="7"/>
  <c r="BB133" i="7"/>
  <c r="BC118" i="7"/>
  <c r="BB137" i="7"/>
  <c r="BC109" i="7"/>
  <c r="BB128" i="7"/>
  <c r="BD3" i="7"/>
  <c r="BC30" i="7"/>
  <c r="D51" i="39"/>
  <c r="D48" i="38"/>
  <c r="AY31" i="50" l="1"/>
  <c r="F17" i="38"/>
  <c r="W239" i="51"/>
  <c r="V239" i="51"/>
  <c r="X239" i="51" s="1"/>
  <c r="U245" i="51" s="1"/>
  <c r="BG31" i="50"/>
  <c r="W233" i="50"/>
  <c r="V233" i="50"/>
  <c r="X233" i="50" s="1"/>
  <c r="U239" i="50" s="1"/>
  <c r="BF31" i="50"/>
  <c r="Q31" i="50"/>
  <c r="H17" i="38" s="1"/>
  <c r="N32" i="51"/>
  <c r="E18" i="39" s="1"/>
  <c r="BD109" i="7"/>
  <c r="BC128" i="7"/>
  <c r="BD114" i="7"/>
  <c r="BC133" i="7"/>
  <c r="BD108" i="7"/>
  <c r="BC127" i="7"/>
  <c r="BD116" i="7"/>
  <c r="BC135" i="7"/>
  <c r="BD110" i="7"/>
  <c r="BC129" i="7"/>
  <c r="BD113" i="7"/>
  <c r="BC132" i="7"/>
  <c r="BD104" i="7"/>
  <c r="BC123" i="7"/>
  <c r="BC31" i="7" s="1"/>
  <c r="BD115" i="7"/>
  <c r="BC134" i="7"/>
  <c r="BD118" i="7"/>
  <c r="BC137" i="7"/>
  <c r="BD112" i="7"/>
  <c r="BC131" i="7"/>
  <c r="BD105" i="7"/>
  <c r="BC124" i="7"/>
  <c r="BD111" i="7"/>
  <c r="BC130" i="7"/>
  <c r="BD107" i="7"/>
  <c r="BC126" i="7"/>
  <c r="BD119" i="7"/>
  <c r="BC138" i="7"/>
  <c r="BD117" i="7"/>
  <c r="BC136" i="7"/>
  <c r="BD106" i="7"/>
  <c r="BC125" i="7"/>
  <c r="BD30" i="7"/>
  <c r="BE3" i="7"/>
  <c r="D52" i="39"/>
  <c r="D49" i="38"/>
  <c r="W239" i="50" l="1"/>
  <c r="V239" i="50"/>
  <c r="X239" i="50" s="1"/>
  <c r="U245" i="50" s="1"/>
  <c r="P32" i="51"/>
  <c r="F18" i="39" s="1"/>
  <c r="O32" i="51"/>
  <c r="W245" i="51"/>
  <c r="V245" i="51"/>
  <c r="X245" i="51" s="1"/>
  <c r="U251" i="51" s="1"/>
  <c r="N32" i="50"/>
  <c r="E18" i="38" s="1"/>
  <c r="BE106" i="7"/>
  <c r="BD125" i="7"/>
  <c r="BE119" i="7"/>
  <c r="BD138" i="7"/>
  <c r="BE111" i="7"/>
  <c r="BD130" i="7"/>
  <c r="BE112" i="7"/>
  <c r="BD131" i="7"/>
  <c r="BE115" i="7"/>
  <c r="BD134" i="7"/>
  <c r="BE113" i="7"/>
  <c r="BD132" i="7"/>
  <c r="BE116" i="7"/>
  <c r="BD135" i="7"/>
  <c r="BE114" i="7"/>
  <c r="BD133" i="7"/>
  <c r="BE117" i="7"/>
  <c r="BD136" i="7"/>
  <c r="BE107" i="7"/>
  <c r="BD126" i="7"/>
  <c r="BE105" i="7"/>
  <c r="BD124" i="7"/>
  <c r="BE118" i="7"/>
  <c r="BD137" i="7"/>
  <c r="BE104" i="7"/>
  <c r="BD123" i="7"/>
  <c r="BD31" i="7" s="1"/>
  <c r="BE110" i="7"/>
  <c r="BD129" i="7"/>
  <c r="BE108" i="7"/>
  <c r="BD127" i="7"/>
  <c r="BE109" i="7"/>
  <c r="BD128" i="7"/>
  <c r="BF3" i="7"/>
  <c r="BE30" i="7"/>
  <c r="D53" i="39"/>
  <c r="D50" i="38"/>
  <c r="AY32" i="51" l="1"/>
  <c r="G18" i="39"/>
  <c r="W251" i="51"/>
  <c r="V251" i="51"/>
  <c r="X251" i="51" s="1"/>
  <c r="U257" i="51" s="1"/>
  <c r="BF32" i="51"/>
  <c r="Q32" i="51"/>
  <c r="H18" i="39" s="1"/>
  <c r="BG32" i="51"/>
  <c r="V245" i="50"/>
  <c r="X245" i="50" s="1"/>
  <c r="U251" i="50" s="1"/>
  <c r="W245" i="50"/>
  <c r="P32" i="50"/>
  <c r="F18" i="38" s="1"/>
  <c r="O32" i="50"/>
  <c r="BF109" i="7"/>
  <c r="BE128" i="7"/>
  <c r="BF110" i="7"/>
  <c r="BE129" i="7"/>
  <c r="BF118" i="7"/>
  <c r="BE137" i="7"/>
  <c r="BF107" i="7"/>
  <c r="BE126" i="7"/>
  <c r="BF114" i="7"/>
  <c r="BE133" i="7"/>
  <c r="BF113" i="7"/>
  <c r="BE132" i="7"/>
  <c r="BF112" i="7"/>
  <c r="BE131" i="7"/>
  <c r="BF119" i="7"/>
  <c r="BE138" i="7"/>
  <c r="BF108" i="7"/>
  <c r="BE127" i="7"/>
  <c r="BF104" i="7"/>
  <c r="BE123" i="7"/>
  <c r="BE31" i="7" s="1"/>
  <c r="BF105" i="7"/>
  <c r="BE124" i="7"/>
  <c r="BF117" i="7"/>
  <c r="BE136" i="7"/>
  <c r="BF116" i="7"/>
  <c r="BE135" i="7"/>
  <c r="BF115" i="7"/>
  <c r="BE134" i="7"/>
  <c r="BF111" i="7"/>
  <c r="BE130" i="7"/>
  <c r="BF106" i="7"/>
  <c r="BE125" i="7"/>
  <c r="BG3" i="7"/>
  <c r="BF30" i="7"/>
  <c r="D54" i="39"/>
  <c r="D51" i="38"/>
  <c r="AY32" i="50" l="1"/>
  <c r="G18" i="38"/>
  <c r="V251" i="50"/>
  <c r="X251" i="50" s="1"/>
  <c r="U257" i="50" s="1"/>
  <c r="W251" i="50"/>
  <c r="N33" i="51"/>
  <c r="E19" i="39" s="1"/>
  <c r="BF32" i="50"/>
  <c r="Q32" i="50"/>
  <c r="H18" i="38" s="1"/>
  <c r="BG32" i="50"/>
  <c r="V257" i="51"/>
  <c r="X257" i="51" s="1"/>
  <c r="U263" i="51" s="1"/>
  <c r="W257" i="51"/>
  <c r="BG106" i="7"/>
  <c r="BF125" i="7"/>
  <c r="BG115" i="7"/>
  <c r="BF134" i="7"/>
  <c r="BG117" i="7"/>
  <c r="BF136" i="7"/>
  <c r="BG104" i="7"/>
  <c r="BF123" i="7"/>
  <c r="BF31" i="7" s="1"/>
  <c r="BG119" i="7"/>
  <c r="BF138" i="7"/>
  <c r="BG113" i="7"/>
  <c r="BF132" i="7"/>
  <c r="BG107" i="7"/>
  <c r="BF126" i="7"/>
  <c r="BG110" i="7"/>
  <c r="BF129" i="7"/>
  <c r="BG111" i="7"/>
  <c r="BF130" i="7"/>
  <c r="BG116" i="7"/>
  <c r="BF135" i="7"/>
  <c r="BG105" i="7"/>
  <c r="BF124" i="7"/>
  <c r="BG108" i="7"/>
  <c r="BF127" i="7"/>
  <c r="BG112" i="7"/>
  <c r="BF131" i="7"/>
  <c r="BG114" i="7"/>
  <c r="BF133" i="7"/>
  <c r="BG118" i="7"/>
  <c r="BF137" i="7"/>
  <c r="BG109" i="7"/>
  <c r="BF128" i="7"/>
  <c r="BH3" i="7"/>
  <c r="BG30" i="7"/>
  <c r="D55" i="39"/>
  <c r="D52" i="38"/>
  <c r="V263" i="51" l="1"/>
  <c r="X263" i="51" s="1"/>
  <c r="U269" i="51" s="1"/>
  <c r="W263" i="51"/>
  <c r="P33" i="51"/>
  <c r="F19" i="39" s="1"/>
  <c r="O33" i="51"/>
  <c r="N33" i="50"/>
  <c r="E19" i="38" s="1"/>
  <c r="W257" i="50"/>
  <c r="V257" i="50"/>
  <c r="X257" i="50" s="1"/>
  <c r="U263" i="50" s="1"/>
  <c r="BH109" i="7"/>
  <c r="BG128" i="7"/>
  <c r="BH114" i="7"/>
  <c r="BG133" i="7"/>
  <c r="BH108" i="7"/>
  <c r="BG127" i="7"/>
  <c r="BH116" i="7"/>
  <c r="BG135" i="7"/>
  <c r="BH110" i="7"/>
  <c r="BG129" i="7"/>
  <c r="BH113" i="7"/>
  <c r="BG132" i="7"/>
  <c r="BH104" i="7"/>
  <c r="BG123" i="7"/>
  <c r="BG31" i="7" s="1"/>
  <c r="BH115" i="7"/>
  <c r="BG134" i="7"/>
  <c r="BH118" i="7"/>
  <c r="BG137" i="7"/>
  <c r="BH112" i="7"/>
  <c r="BG131" i="7"/>
  <c r="BH105" i="7"/>
  <c r="BG124" i="7"/>
  <c r="BH111" i="7"/>
  <c r="BG130" i="7"/>
  <c r="BH107" i="7"/>
  <c r="BG126" i="7"/>
  <c r="BH119" i="7"/>
  <c r="BG138" i="7"/>
  <c r="BH117" i="7"/>
  <c r="BG136" i="7"/>
  <c r="BH106" i="7"/>
  <c r="BG125" i="7"/>
  <c r="BH30" i="7"/>
  <c r="BI3" i="7"/>
  <c r="D56" i="39"/>
  <c r="D53" i="38"/>
  <c r="AY33" i="51" l="1"/>
  <c r="G19" i="39"/>
  <c r="P33" i="50"/>
  <c r="O33" i="50"/>
  <c r="G19" i="38" s="1"/>
  <c r="BF33" i="51"/>
  <c r="Q33" i="51"/>
  <c r="H19" i="39" s="1"/>
  <c r="BG33" i="51"/>
  <c r="W263" i="50"/>
  <c r="V263" i="50"/>
  <c r="X263" i="50" s="1"/>
  <c r="U269" i="50" s="1"/>
  <c r="W269" i="51"/>
  <c r="V269" i="51"/>
  <c r="X269" i="51" s="1"/>
  <c r="U275" i="51" s="1"/>
  <c r="BI106" i="7"/>
  <c r="BH125" i="7"/>
  <c r="BI119" i="7"/>
  <c r="BH138" i="7"/>
  <c r="BI111" i="7"/>
  <c r="BH130" i="7"/>
  <c r="BI112" i="7"/>
  <c r="BH131" i="7"/>
  <c r="BI115" i="7"/>
  <c r="BH134" i="7"/>
  <c r="BI113" i="7"/>
  <c r="BH132" i="7"/>
  <c r="BI116" i="7"/>
  <c r="BH135" i="7"/>
  <c r="BI114" i="7"/>
  <c r="BH133" i="7"/>
  <c r="BI117" i="7"/>
  <c r="BH136" i="7"/>
  <c r="BI107" i="7"/>
  <c r="BH126" i="7"/>
  <c r="BI105" i="7"/>
  <c r="BH124" i="7"/>
  <c r="BI118" i="7"/>
  <c r="BH137" i="7"/>
  <c r="BI104" i="7"/>
  <c r="BH123" i="7"/>
  <c r="BH31" i="7" s="1"/>
  <c r="BI110" i="7"/>
  <c r="BH129" i="7"/>
  <c r="BI108" i="7"/>
  <c r="BH127" i="7"/>
  <c r="BI109" i="7"/>
  <c r="BH128" i="7"/>
  <c r="BJ3" i="7"/>
  <c r="BI30" i="7"/>
  <c r="D57" i="39"/>
  <c r="D54" i="38"/>
  <c r="AY33" i="50" l="1"/>
  <c r="F19" i="38"/>
  <c r="N34" i="51"/>
  <c r="E20" i="39" s="1"/>
  <c r="W275" i="51"/>
  <c r="V275" i="51"/>
  <c r="X275" i="51" s="1"/>
  <c r="U281" i="51" s="1"/>
  <c r="V269" i="50"/>
  <c r="X269" i="50" s="1"/>
  <c r="U275" i="50" s="1"/>
  <c r="W269" i="50"/>
  <c r="BF33" i="50"/>
  <c r="Q33" i="50"/>
  <c r="H19" i="38" s="1"/>
  <c r="BG33" i="50"/>
  <c r="BJ109" i="7"/>
  <c r="BI128" i="7"/>
  <c r="BJ110" i="7"/>
  <c r="BI129" i="7"/>
  <c r="BJ118" i="7"/>
  <c r="BI137" i="7"/>
  <c r="BJ107" i="7"/>
  <c r="BI126" i="7"/>
  <c r="BJ114" i="7"/>
  <c r="BI133" i="7"/>
  <c r="BJ113" i="7"/>
  <c r="BI132" i="7"/>
  <c r="BJ112" i="7"/>
  <c r="BI131" i="7"/>
  <c r="BJ119" i="7"/>
  <c r="BI138" i="7"/>
  <c r="BJ108" i="7"/>
  <c r="BI127" i="7"/>
  <c r="BJ104" i="7"/>
  <c r="BI123" i="7"/>
  <c r="BI31" i="7" s="1"/>
  <c r="BJ105" i="7"/>
  <c r="BI124" i="7"/>
  <c r="BJ117" i="7"/>
  <c r="BI136" i="7"/>
  <c r="BJ116" i="7"/>
  <c r="BI135" i="7"/>
  <c r="BJ115" i="7"/>
  <c r="BI134" i="7"/>
  <c r="BJ111" i="7"/>
  <c r="BI130" i="7"/>
  <c r="BJ106" i="7"/>
  <c r="BI125" i="7"/>
  <c r="BK3" i="7"/>
  <c r="BJ30" i="7"/>
  <c r="D58" i="39"/>
  <c r="D55" i="38"/>
  <c r="W275" i="50" l="1"/>
  <c r="V275" i="50"/>
  <c r="X275" i="50" s="1"/>
  <c r="U281" i="50" s="1"/>
  <c r="W281" i="51"/>
  <c r="V281" i="51"/>
  <c r="X281" i="51" s="1"/>
  <c r="U287" i="51" s="1"/>
  <c r="N34" i="50"/>
  <c r="E20" i="38" s="1"/>
  <c r="P34" i="51"/>
  <c r="F20" i="39" s="1"/>
  <c r="O34" i="51"/>
  <c r="G20" i="39" s="1"/>
  <c r="BK106" i="7"/>
  <c r="BJ125" i="7"/>
  <c r="BK115" i="7"/>
  <c r="BJ134" i="7"/>
  <c r="BK117" i="7"/>
  <c r="BJ136" i="7"/>
  <c r="BK104" i="7"/>
  <c r="BJ123" i="7"/>
  <c r="BJ31" i="7" s="1"/>
  <c r="BK119" i="7"/>
  <c r="BJ138" i="7"/>
  <c r="BK113" i="7"/>
  <c r="BJ132" i="7"/>
  <c r="BK107" i="7"/>
  <c r="BJ126" i="7"/>
  <c r="BK110" i="7"/>
  <c r="BJ129" i="7"/>
  <c r="BK111" i="7"/>
  <c r="BJ130" i="7"/>
  <c r="BK116" i="7"/>
  <c r="BJ135" i="7"/>
  <c r="BK105" i="7"/>
  <c r="BJ124" i="7"/>
  <c r="BK108" i="7"/>
  <c r="BJ127" i="7"/>
  <c r="BK112" i="7"/>
  <c r="BJ131" i="7"/>
  <c r="BK114" i="7"/>
  <c r="BJ133" i="7"/>
  <c r="BK118" i="7"/>
  <c r="BJ137" i="7"/>
  <c r="BK109" i="7"/>
  <c r="BJ128" i="7"/>
  <c r="BL3" i="7"/>
  <c r="BK30" i="7"/>
  <c r="D59" i="39"/>
  <c r="D56" i="38"/>
  <c r="AY34" i="51" l="1"/>
  <c r="P34" i="50"/>
  <c r="F20" i="38" s="1"/>
  <c r="O34" i="50"/>
  <c r="W287" i="51"/>
  <c r="V287" i="51"/>
  <c r="X287" i="51" s="1"/>
  <c r="U293" i="51" s="1"/>
  <c r="BF34" i="51"/>
  <c r="Q34" i="51"/>
  <c r="H20" i="39" s="1"/>
  <c r="V281" i="50"/>
  <c r="X281" i="50" s="1"/>
  <c r="U287" i="50" s="1"/>
  <c r="W281" i="50"/>
  <c r="BG34" i="51"/>
  <c r="BL109" i="7"/>
  <c r="BK128" i="7"/>
  <c r="BL114" i="7"/>
  <c r="BK133" i="7"/>
  <c r="BL108" i="7"/>
  <c r="BK127" i="7"/>
  <c r="BL116" i="7"/>
  <c r="BK135" i="7"/>
  <c r="BL110" i="7"/>
  <c r="BK129" i="7"/>
  <c r="BL113" i="7"/>
  <c r="BK132" i="7"/>
  <c r="BL104" i="7"/>
  <c r="BK123" i="7"/>
  <c r="BK31" i="7" s="1"/>
  <c r="BL115" i="7"/>
  <c r="BK134" i="7"/>
  <c r="BL118" i="7"/>
  <c r="BK137" i="7"/>
  <c r="BL112" i="7"/>
  <c r="BK131" i="7"/>
  <c r="BL105" i="7"/>
  <c r="BK124" i="7"/>
  <c r="BL111" i="7"/>
  <c r="BK130" i="7"/>
  <c r="BL107" i="7"/>
  <c r="BK126" i="7"/>
  <c r="BL119" i="7"/>
  <c r="BK138" i="7"/>
  <c r="BL117" i="7"/>
  <c r="BK136" i="7"/>
  <c r="BL106" i="7"/>
  <c r="BK125" i="7"/>
  <c r="BM3" i="7"/>
  <c r="BL30" i="7"/>
  <c r="D60" i="39"/>
  <c r="D57" i="38"/>
  <c r="AY34" i="50" l="1"/>
  <c r="G20" i="38"/>
  <c r="W293" i="51"/>
  <c r="V293" i="51"/>
  <c r="X293" i="51" s="1"/>
  <c r="U299" i="51" s="1"/>
  <c r="BF34" i="50"/>
  <c r="Q34" i="50"/>
  <c r="H20" i="38" s="1"/>
  <c r="W287" i="50"/>
  <c r="V287" i="50"/>
  <c r="X287" i="50" s="1"/>
  <c r="U293" i="50" s="1"/>
  <c r="BG34" i="50"/>
  <c r="N35" i="51"/>
  <c r="E21" i="39" s="1"/>
  <c r="BM106" i="7"/>
  <c r="BL125" i="7"/>
  <c r="BM119" i="7"/>
  <c r="BL138" i="7"/>
  <c r="BM111" i="7"/>
  <c r="BL130" i="7"/>
  <c r="BM112" i="7"/>
  <c r="BL131" i="7"/>
  <c r="BM115" i="7"/>
  <c r="BL134" i="7"/>
  <c r="BM113" i="7"/>
  <c r="BL132" i="7"/>
  <c r="BM116" i="7"/>
  <c r="BL135" i="7"/>
  <c r="BM114" i="7"/>
  <c r="BL133" i="7"/>
  <c r="BM117" i="7"/>
  <c r="BL136" i="7"/>
  <c r="BM107" i="7"/>
  <c r="BL126" i="7"/>
  <c r="BM105" i="7"/>
  <c r="BL124" i="7"/>
  <c r="BM118" i="7"/>
  <c r="BL137" i="7"/>
  <c r="BM104" i="7"/>
  <c r="BL123" i="7"/>
  <c r="BL31" i="7" s="1"/>
  <c r="BM110" i="7"/>
  <c r="BL129" i="7"/>
  <c r="BM108" i="7"/>
  <c r="BL127" i="7"/>
  <c r="BM109" i="7"/>
  <c r="BL128" i="7"/>
  <c r="BN3" i="7"/>
  <c r="BM30" i="7"/>
  <c r="D61" i="39"/>
  <c r="D58" i="38"/>
  <c r="N35" i="50" l="1"/>
  <c r="E21" i="38" s="1"/>
  <c r="W293" i="50"/>
  <c r="V293" i="50"/>
  <c r="X293" i="50" s="1"/>
  <c r="U299" i="50" s="1"/>
  <c r="P35" i="51"/>
  <c r="F21" i="39" s="1"/>
  <c r="O35" i="51"/>
  <c r="G21" i="39" s="1"/>
  <c r="W299" i="51"/>
  <c r="V299" i="51"/>
  <c r="X299" i="51" s="1"/>
  <c r="U305" i="51" s="1"/>
  <c r="BN109" i="7"/>
  <c r="BM128" i="7"/>
  <c r="BN110" i="7"/>
  <c r="BM129" i="7"/>
  <c r="BN118" i="7"/>
  <c r="BM137" i="7"/>
  <c r="BN107" i="7"/>
  <c r="BM126" i="7"/>
  <c r="BN114" i="7"/>
  <c r="BM133" i="7"/>
  <c r="BN113" i="7"/>
  <c r="BM132" i="7"/>
  <c r="BN112" i="7"/>
  <c r="BM131" i="7"/>
  <c r="BN119" i="7"/>
  <c r="BM138" i="7"/>
  <c r="BN108" i="7"/>
  <c r="BM127" i="7"/>
  <c r="BN104" i="7"/>
  <c r="BM123" i="7"/>
  <c r="BM31" i="7" s="1"/>
  <c r="BN105" i="7"/>
  <c r="BM124" i="7"/>
  <c r="BN117" i="7"/>
  <c r="BM136" i="7"/>
  <c r="BN116" i="7"/>
  <c r="BM135" i="7"/>
  <c r="BN115" i="7"/>
  <c r="BM134" i="7"/>
  <c r="BN111" i="7"/>
  <c r="BM130" i="7"/>
  <c r="BN106" i="7"/>
  <c r="BM125" i="7"/>
  <c r="BO3" i="7"/>
  <c r="BN30" i="7"/>
  <c r="D62" i="39"/>
  <c r="D59" i="38"/>
  <c r="BF35" i="51" l="1"/>
  <c r="Q35" i="51"/>
  <c r="H21" i="39" s="1"/>
  <c r="V299" i="50"/>
  <c r="X299" i="50" s="1"/>
  <c r="U305" i="50" s="1"/>
  <c r="W299" i="50"/>
  <c r="W305" i="51"/>
  <c r="V305" i="51"/>
  <c r="X305" i="51" s="1"/>
  <c r="U311" i="51" s="1"/>
  <c r="P35" i="50"/>
  <c r="F21" i="38" s="1"/>
  <c r="O35" i="50"/>
  <c r="G21" i="38" s="1"/>
  <c r="BG35" i="51"/>
  <c r="AY35" i="51"/>
  <c r="BO106" i="7"/>
  <c r="BN125" i="7"/>
  <c r="BO115" i="7"/>
  <c r="BN134" i="7"/>
  <c r="BO117" i="7"/>
  <c r="BN136" i="7"/>
  <c r="BO104" i="7"/>
  <c r="BN123" i="7"/>
  <c r="BN31" i="7" s="1"/>
  <c r="BO119" i="7"/>
  <c r="BN138" i="7"/>
  <c r="BO113" i="7"/>
  <c r="BN132" i="7"/>
  <c r="BO107" i="7"/>
  <c r="BN126" i="7"/>
  <c r="BO110" i="7"/>
  <c r="BN129" i="7"/>
  <c r="BO111" i="7"/>
  <c r="BN130" i="7"/>
  <c r="BO116" i="7"/>
  <c r="BN135" i="7"/>
  <c r="BO105" i="7"/>
  <c r="BN124" i="7"/>
  <c r="BO108" i="7"/>
  <c r="BN127" i="7"/>
  <c r="BO112" i="7"/>
  <c r="BN131" i="7"/>
  <c r="BO114" i="7"/>
  <c r="BN133" i="7"/>
  <c r="BO118" i="7"/>
  <c r="BN137" i="7"/>
  <c r="BO109" i="7"/>
  <c r="BN128" i="7"/>
  <c r="BP3" i="7"/>
  <c r="BO30" i="7"/>
  <c r="D63" i="39"/>
  <c r="D60" i="38"/>
  <c r="AY35" i="50" l="1"/>
  <c r="W311" i="51"/>
  <c r="V311" i="51"/>
  <c r="X311" i="51" s="1"/>
  <c r="U317" i="51" s="1"/>
  <c r="W305" i="50"/>
  <c r="V305" i="50"/>
  <c r="X305" i="50" s="1"/>
  <c r="U311" i="50" s="1"/>
  <c r="N36" i="51"/>
  <c r="E22" i="39" s="1"/>
  <c r="BF35" i="50"/>
  <c r="Q35" i="50"/>
  <c r="H21" i="38" s="1"/>
  <c r="BG35" i="50"/>
  <c r="BP109" i="7"/>
  <c r="BO128" i="7"/>
  <c r="BP114" i="7"/>
  <c r="BO133" i="7"/>
  <c r="BP108" i="7"/>
  <c r="BO127" i="7"/>
  <c r="BP116" i="7"/>
  <c r="BO135" i="7"/>
  <c r="BP110" i="7"/>
  <c r="BO129" i="7"/>
  <c r="BP113" i="7"/>
  <c r="BO132" i="7"/>
  <c r="BP104" i="7"/>
  <c r="BO123" i="7"/>
  <c r="BO31" i="7" s="1"/>
  <c r="BP115" i="7"/>
  <c r="BO134" i="7"/>
  <c r="BP118" i="7"/>
  <c r="BO137" i="7"/>
  <c r="BP112" i="7"/>
  <c r="BO131" i="7"/>
  <c r="BP105" i="7"/>
  <c r="BO124" i="7"/>
  <c r="BP111" i="7"/>
  <c r="BO130" i="7"/>
  <c r="BP107" i="7"/>
  <c r="BO126" i="7"/>
  <c r="BP119" i="7"/>
  <c r="BO138" i="7"/>
  <c r="BP117" i="7"/>
  <c r="BO136" i="7"/>
  <c r="BP106" i="7"/>
  <c r="BO125" i="7"/>
  <c r="BQ3" i="7"/>
  <c r="BP30" i="7"/>
  <c r="D64" i="39"/>
  <c r="D61" i="38"/>
  <c r="P36" i="51" l="1"/>
  <c r="F22" i="39" s="1"/>
  <c r="O36" i="51"/>
  <c r="G22" i="39" s="1"/>
  <c r="W311" i="50"/>
  <c r="V311" i="50"/>
  <c r="X311" i="50" s="1"/>
  <c r="U317" i="50" s="1"/>
  <c r="N36" i="50"/>
  <c r="E22" i="38" s="1"/>
  <c r="W317" i="51"/>
  <c r="V317" i="51"/>
  <c r="X317" i="51" s="1"/>
  <c r="U323" i="51" s="1"/>
  <c r="BQ106" i="7"/>
  <c r="BP125" i="7"/>
  <c r="BQ119" i="7"/>
  <c r="BP138" i="7"/>
  <c r="BQ111" i="7"/>
  <c r="BP130" i="7"/>
  <c r="BQ112" i="7"/>
  <c r="BP131" i="7"/>
  <c r="BQ115" i="7"/>
  <c r="BP134" i="7"/>
  <c r="BQ113" i="7"/>
  <c r="BP132" i="7"/>
  <c r="BQ116" i="7"/>
  <c r="BP135" i="7"/>
  <c r="BQ114" i="7"/>
  <c r="BP133" i="7"/>
  <c r="BQ117" i="7"/>
  <c r="BP136" i="7"/>
  <c r="BQ107" i="7"/>
  <c r="BP126" i="7"/>
  <c r="BQ105" i="7"/>
  <c r="BP124" i="7"/>
  <c r="BQ118" i="7"/>
  <c r="BP137" i="7"/>
  <c r="BQ104" i="7"/>
  <c r="BP123" i="7"/>
  <c r="BP31" i="7" s="1"/>
  <c r="BQ110" i="7"/>
  <c r="BP129" i="7"/>
  <c r="BQ108" i="7"/>
  <c r="BP127" i="7"/>
  <c r="BQ109" i="7"/>
  <c r="BP128" i="7"/>
  <c r="BQ30" i="7"/>
  <c r="BR3" i="7"/>
  <c r="D65" i="39"/>
  <c r="D62" i="38"/>
  <c r="AY36" i="51" l="1"/>
  <c r="P36" i="50"/>
  <c r="F22" i="38" s="1"/>
  <c r="O36" i="50"/>
  <c r="V317" i="50"/>
  <c r="X317" i="50" s="1"/>
  <c r="U323" i="50" s="1"/>
  <c r="W317" i="50"/>
  <c r="V323" i="51"/>
  <c r="X323" i="51" s="1"/>
  <c r="U329" i="51" s="1"/>
  <c r="W323" i="51"/>
  <c r="BF36" i="51"/>
  <c r="Q36" i="51"/>
  <c r="H22" i="39" s="1"/>
  <c r="BG36" i="51"/>
  <c r="BR109" i="7"/>
  <c r="BQ128" i="7"/>
  <c r="BR110" i="7"/>
  <c r="BQ129" i="7"/>
  <c r="BR118" i="7"/>
  <c r="BQ137" i="7"/>
  <c r="BR107" i="7"/>
  <c r="BQ126" i="7"/>
  <c r="BR114" i="7"/>
  <c r="BQ133" i="7"/>
  <c r="BR113" i="7"/>
  <c r="BQ132" i="7"/>
  <c r="BR112" i="7"/>
  <c r="BQ131" i="7"/>
  <c r="BR119" i="7"/>
  <c r="BQ138" i="7"/>
  <c r="BR108" i="7"/>
  <c r="BQ127" i="7"/>
  <c r="BR104" i="7"/>
  <c r="BQ123" i="7"/>
  <c r="BQ31" i="7" s="1"/>
  <c r="BR105" i="7"/>
  <c r="BQ124" i="7"/>
  <c r="BR117" i="7"/>
  <c r="BQ136" i="7"/>
  <c r="BR116" i="7"/>
  <c r="BQ135" i="7"/>
  <c r="BR115" i="7"/>
  <c r="BQ134" i="7"/>
  <c r="BR111" i="7"/>
  <c r="BQ130" i="7"/>
  <c r="BR106" i="7"/>
  <c r="BQ125" i="7"/>
  <c r="BS3" i="7"/>
  <c r="BR30" i="7"/>
  <c r="D66" i="39"/>
  <c r="D63" i="38"/>
  <c r="AY36" i="50" l="1"/>
  <c r="G22" i="38"/>
  <c r="W323" i="50"/>
  <c r="V323" i="50"/>
  <c r="X323" i="50" s="1"/>
  <c r="U329" i="50" s="1"/>
  <c r="V329" i="51"/>
  <c r="X329" i="51" s="1"/>
  <c r="U335" i="51" s="1"/>
  <c r="W329" i="51"/>
  <c r="N37" i="51"/>
  <c r="E23" i="39" s="1"/>
  <c r="BF36" i="50"/>
  <c r="Q36" i="50"/>
  <c r="H22" i="38" s="1"/>
  <c r="BG36" i="50"/>
  <c r="BS106" i="7"/>
  <c r="BR125" i="7"/>
  <c r="BS115" i="7"/>
  <c r="BR134" i="7"/>
  <c r="BS117" i="7"/>
  <c r="BR136" i="7"/>
  <c r="BS104" i="7"/>
  <c r="BR123" i="7"/>
  <c r="BR31" i="7" s="1"/>
  <c r="BS119" i="7"/>
  <c r="BR138" i="7"/>
  <c r="BS113" i="7"/>
  <c r="BR132" i="7"/>
  <c r="BS107" i="7"/>
  <c r="BR126" i="7"/>
  <c r="BS110" i="7"/>
  <c r="BR129" i="7"/>
  <c r="BS111" i="7"/>
  <c r="BR130" i="7"/>
  <c r="BS116" i="7"/>
  <c r="BR135" i="7"/>
  <c r="BS105" i="7"/>
  <c r="BR124" i="7"/>
  <c r="BS108" i="7"/>
  <c r="BR127" i="7"/>
  <c r="BS112" i="7"/>
  <c r="BR131" i="7"/>
  <c r="BS114" i="7"/>
  <c r="BR133" i="7"/>
  <c r="BS118" i="7"/>
  <c r="BR137" i="7"/>
  <c r="BS109" i="7"/>
  <c r="BR128" i="7"/>
  <c r="BT3" i="7"/>
  <c r="BS30" i="7"/>
  <c r="D67" i="39"/>
  <c r="D64" i="38"/>
  <c r="O37" i="51" l="1"/>
  <c r="P37" i="51"/>
  <c r="F23" i="39" s="1"/>
  <c r="V335" i="51"/>
  <c r="X335" i="51" s="1"/>
  <c r="U341" i="51" s="1"/>
  <c r="W335" i="51"/>
  <c r="N37" i="50"/>
  <c r="E23" i="38" s="1"/>
  <c r="W329" i="50"/>
  <c r="V329" i="50"/>
  <c r="X329" i="50" s="1"/>
  <c r="U335" i="50" s="1"/>
  <c r="BT109" i="7"/>
  <c r="BS128" i="7"/>
  <c r="BT114" i="7"/>
  <c r="BS133" i="7"/>
  <c r="BT108" i="7"/>
  <c r="BS127" i="7"/>
  <c r="BT116" i="7"/>
  <c r="BS135" i="7"/>
  <c r="BT110" i="7"/>
  <c r="BS129" i="7"/>
  <c r="BT113" i="7"/>
  <c r="BS132" i="7"/>
  <c r="BT104" i="7"/>
  <c r="BS123" i="7"/>
  <c r="BS31" i="7" s="1"/>
  <c r="BT115" i="7"/>
  <c r="BS134" i="7"/>
  <c r="BT118" i="7"/>
  <c r="BS137" i="7"/>
  <c r="BT112" i="7"/>
  <c r="BS131" i="7"/>
  <c r="BT105" i="7"/>
  <c r="BS124" i="7"/>
  <c r="BT111" i="7"/>
  <c r="BS130" i="7"/>
  <c r="BT107" i="7"/>
  <c r="BS126" i="7"/>
  <c r="BT119" i="7"/>
  <c r="BS138" i="7"/>
  <c r="BT117" i="7"/>
  <c r="BS136" i="7"/>
  <c r="BT106" i="7"/>
  <c r="BS125" i="7"/>
  <c r="BU3" i="7"/>
  <c r="BT30" i="7"/>
  <c r="D68" i="39"/>
  <c r="D65" i="38"/>
  <c r="AY37" i="51" l="1"/>
  <c r="G23" i="39"/>
  <c r="P37" i="50"/>
  <c r="F23" i="38" s="1"/>
  <c r="O37" i="50"/>
  <c r="V341" i="51"/>
  <c r="X341" i="51" s="1"/>
  <c r="U347" i="51" s="1"/>
  <c r="W341" i="51"/>
  <c r="W335" i="50"/>
  <c r="V335" i="50"/>
  <c r="X335" i="50" s="1"/>
  <c r="U341" i="50" s="1"/>
  <c r="BG37" i="51"/>
  <c r="BF37" i="51"/>
  <c r="Q37" i="51"/>
  <c r="H23" i="39" s="1"/>
  <c r="BU106" i="7"/>
  <c r="BT125" i="7"/>
  <c r="BU119" i="7"/>
  <c r="BT138" i="7"/>
  <c r="BU111" i="7"/>
  <c r="BT130" i="7"/>
  <c r="BU112" i="7"/>
  <c r="BT131" i="7"/>
  <c r="BU115" i="7"/>
  <c r="BT134" i="7"/>
  <c r="BU113" i="7"/>
  <c r="BT132" i="7"/>
  <c r="BU116" i="7"/>
  <c r="BT135" i="7"/>
  <c r="BU114" i="7"/>
  <c r="BT133" i="7"/>
  <c r="BU117" i="7"/>
  <c r="BT136" i="7"/>
  <c r="BU107" i="7"/>
  <c r="BT126" i="7"/>
  <c r="BU105" i="7"/>
  <c r="BT124" i="7"/>
  <c r="BU118" i="7"/>
  <c r="BT137" i="7"/>
  <c r="BU104" i="7"/>
  <c r="BT123" i="7"/>
  <c r="BT31" i="7" s="1"/>
  <c r="BU110" i="7"/>
  <c r="BT129" i="7"/>
  <c r="BU108" i="7"/>
  <c r="BT127" i="7"/>
  <c r="BU109" i="7"/>
  <c r="BT128" i="7"/>
  <c r="BV3" i="7"/>
  <c r="BU30" i="7"/>
  <c r="D69" i="39"/>
  <c r="D66" i="38"/>
  <c r="AY37" i="50" l="1"/>
  <c r="G23" i="38"/>
  <c r="W341" i="50"/>
  <c r="V341" i="50"/>
  <c r="X341" i="50" s="1"/>
  <c r="U347" i="50" s="1"/>
  <c r="N38" i="51"/>
  <c r="E24" i="39" s="1"/>
  <c r="V347" i="51"/>
  <c r="X347" i="51" s="1"/>
  <c r="U353" i="51" s="1"/>
  <c r="W347" i="51"/>
  <c r="BF37" i="50"/>
  <c r="Q37" i="50"/>
  <c r="H23" i="38" s="1"/>
  <c r="BG37" i="50"/>
  <c r="BV109" i="7"/>
  <c r="BU128" i="7"/>
  <c r="BV110" i="7"/>
  <c r="BU129" i="7"/>
  <c r="BV118" i="7"/>
  <c r="BU137" i="7"/>
  <c r="BV107" i="7"/>
  <c r="BU126" i="7"/>
  <c r="BV114" i="7"/>
  <c r="BU133" i="7"/>
  <c r="BV113" i="7"/>
  <c r="BU132" i="7"/>
  <c r="BV112" i="7"/>
  <c r="BU131" i="7"/>
  <c r="BV119" i="7"/>
  <c r="BU138" i="7"/>
  <c r="BV108" i="7"/>
  <c r="BU127" i="7"/>
  <c r="BV104" i="7"/>
  <c r="BU123" i="7"/>
  <c r="BU31" i="7" s="1"/>
  <c r="BV105" i="7"/>
  <c r="BU124" i="7"/>
  <c r="BV117" i="7"/>
  <c r="BU136" i="7"/>
  <c r="BV116" i="7"/>
  <c r="BU135" i="7"/>
  <c r="BV115" i="7"/>
  <c r="BU134" i="7"/>
  <c r="BV111" i="7"/>
  <c r="BU130" i="7"/>
  <c r="BV106" i="7"/>
  <c r="BU125" i="7"/>
  <c r="BW3" i="7"/>
  <c r="BV30" i="7"/>
  <c r="D70" i="39"/>
  <c r="D67" i="38"/>
  <c r="V353" i="51" l="1"/>
  <c r="X353" i="51" s="1"/>
  <c r="U359" i="51" s="1"/>
  <c r="W353" i="51"/>
  <c r="P38" i="51"/>
  <c r="F24" i="39" s="1"/>
  <c r="O38" i="51"/>
  <c r="N38" i="50"/>
  <c r="E24" i="38" s="1"/>
  <c r="W347" i="50"/>
  <c r="V347" i="50"/>
  <c r="X347" i="50" s="1"/>
  <c r="U353" i="50" s="1"/>
  <c r="BW106" i="7"/>
  <c r="BV125" i="7"/>
  <c r="BW115" i="7"/>
  <c r="BV134" i="7"/>
  <c r="BW117" i="7"/>
  <c r="BV136" i="7"/>
  <c r="BW104" i="7"/>
  <c r="BV123" i="7"/>
  <c r="BV31" i="7" s="1"/>
  <c r="BW119" i="7"/>
  <c r="BV138" i="7"/>
  <c r="BW113" i="7"/>
  <c r="BV132" i="7"/>
  <c r="BW107" i="7"/>
  <c r="BV126" i="7"/>
  <c r="BW110" i="7"/>
  <c r="BV129" i="7"/>
  <c r="BW111" i="7"/>
  <c r="BV130" i="7"/>
  <c r="BW116" i="7"/>
  <c r="BV135" i="7"/>
  <c r="BW105" i="7"/>
  <c r="BV124" i="7"/>
  <c r="BW108" i="7"/>
  <c r="BV127" i="7"/>
  <c r="BW112" i="7"/>
  <c r="BV131" i="7"/>
  <c r="BW114" i="7"/>
  <c r="BV133" i="7"/>
  <c r="BW118" i="7"/>
  <c r="BV137" i="7"/>
  <c r="BW109" i="7"/>
  <c r="BV128" i="7"/>
  <c r="BX3" i="7"/>
  <c r="BW30" i="7"/>
  <c r="D71" i="39"/>
  <c r="D68" i="38"/>
  <c r="AY38" i="51" l="1"/>
  <c r="G24" i="39"/>
  <c r="O38" i="50"/>
  <c r="G24" i="38" s="1"/>
  <c r="P38" i="50"/>
  <c r="F24" i="38" s="1"/>
  <c r="BF38" i="51"/>
  <c r="Q38" i="51"/>
  <c r="H24" i="39" s="1"/>
  <c r="BG38" i="51"/>
  <c r="W353" i="50"/>
  <c r="V353" i="50"/>
  <c r="X353" i="50" s="1"/>
  <c r="U359" i="50" s="1"/>
  <c r="W359" i="51"/>
  <c r="V359" i="51"/>
  <c r="X359" i="51" s="1"/>
  <c r="U365" i="51" s="1"/>
  <c r="BX109" i="7"/>
  <c r="BW128" i="7"/>
  <c r="BX114" i="7"/>
  <c r="BW133" i="7"/>
  <c r="BX108" i="7"/>
  <c r="BW127" i="7"/>
  <c r="BX116" i="7"/>
  <c r="BW135" i="7"/>
  <c r="BX110" i="7"/>
  <c r="BW129" i="7"/>
  <c r="BX113" i="7"/>
  <c r="BW132" i="7"/>
  <c r="BX104" i="7"/>
  <c r="BW123" i="7"/>
  <c r="BW31" i="7" s="1"/>
  <c r="BX115" i="7"/>
  <c r="BW134" i="7"/>
  <c r="BX118" i="7"/>
  <c r="BW137" i="7"/>
  <c r="BX112" i="7"/>
  <c r="BW131" i="7"/>
  <c r="BX105" i="7"/>
  <c r="BW124" i="7"/>
  <c r="BX111" i="7"/>
  <c r="BW130" i="7"/>
  <c r="BX107" i="7"/>
  <c r="BW126" i="7"/>
  <c r="BX119" i="7"/>
  <c r="BW138" i="7"/>
  <c r="BX117" i="7"/>
  <c r="BW136" i="7"/>
  <c r="BX106" i="7"/>
  <c r="BW125" i="7"/>
  <c r="BY3" i="7"/>
  <c r="BX30" i="7"/>
  <c r="D72" i="39"/>
  <c r="D69" i="38"/>
  <c r="AY38" i="50" l="1"/>
  <c r="N39" i="51"/>
  <c r="E25" i="39" s="1"/>
  <c r="V365" i="51"/>
  <c r="X365" i="51" s="1"/>
  <c r="U371" i="51" s="1"/>
  <c r="W365" i="51"/>
  <c r="W359" i="50"/>
  <c r="V359" i="50"/>
  <c r="X359" i="50" s="1"/>
  <c r="U365" i="50" s="1"/>
  <c r="BG38" i="50"/>
  <c r="BF38" i="50"/>
  <c r="Q38" i="50"/>
  <c r="H24" i="38" s="1"/>
  <c r="BY106" i="7"/>
  <c r="BX125" i="7"/>
  <c r="BY119" i="7"/>
  <c r="BX138" i="7"/>
  <c r="BY111" i="7"/>
  <c r="BX130" i="7"/>
  <c r="BY112" i="7"/>
  <c r="BX131" i="7"/>
  <c r="BY115" i="7"/>
  <c r="BX134" i="7"/>
  <c r="BY113" i="7"/>
  <c r="BX132" i="7"/>
  <c r="BY116" i="7"/>
  <c r="BX135" i="7"/>
  <c r="BY114" i="7"/>
  <c r="BX133" i="7"/>
  <c r="BY117" i="7"/>
  <c r="BX136" i="7"/>
  <c r="BY107" i="7"/>
  <c r="BX126" i="7"/>
  <c r="BY105" i="7"/>
  <c r="BX124" i="7"/>
  <c r="BY118" i="7"/>
  <c r="BX137" i="7"/>
  <c r="BY104" i="7"/>
  <c r="BX123" i="7"/>
  <c r="BX31" i="7" s="1"/>
  <c r="BY110" i="7"/>
  <c r="BX129" i="7"/>
  <c r="BY108" i="7"/>
  <c r="BX127" i="7"/>
  <c r="BY109" i="7"/>
  <c r="BX128" i="7"/>
  <c r="BZ3" i="7"/>
  <c r="BY30" i="7"/>
  <c r="D73" i="39"/>
  <c r="D70" i="38"/>
  <c r="V371" i="51" l="1"/>
  <c r="X371" i="51" s="1"/>
  <c r="U377" i="51" s="1"/>
  <c r="W371" i="51"/>
  <c r="W365" i="50"/>
  <c r="V365" i="50"/>
  <c r="X365" i="50" s="1"/>
  <c r="U371" i="50" s="1"/>
  <c r="P39" i="51"/>
  <c r="F25" i="39" s="1"/>
  <c r="O39" i="51"/>
  <c r="N39" i="50"/>
  <c r="E25" i="38" s="1"/>
  <c r="BZ109" i="7"/>
  <c r="BY128" i="7"/>
  <c r="BZ110" i="7"/>
  <c r="BY129" i="7"/>
  <c r="BZ118" i="7"/>
  <c r="BY137" i="7"/>
  <c r="BZ107" i="7"/>
  <c r="BY126" i="7"/>
  <c r="BZ114" i="7"/>
  <c r="BY133" i="7"/>
  <c r="BZ113" i="7"/>
  <c r="BY132" i="7"/>
  <c r="BZ112" i="7"/>
  <c r="BY131" i="7"/>
  <c r="BZ119" i="7"/>
  <c r="BY138" i="7"/>
  <c r="BZ108" i="7"/>
  <c r="BY127" i="7"/>
  <c r="BZ104" i="7"/>
  <c r="BY123" i="7"/>
  <c r="BY31" i="7" s="1"/>
  <c r="BZ105" i="7"/>
  <c r="BY124" i="7"/>
  <c r="BZ117" i="7"/>
  <c r="BY136" i="7"/>
  <c r="BZ116" i="7"/>
  <c r="BY135" i="7"/>
  <c r="BZ115" i="7"/>
  <c r="BY134" i="7"/>
  <c r="BZ111" i="7"/>
  <c r="BY130" i="7"/>
  <c r="BZ106" i="7"/>
  <c r="BY125" i="7"/>
  <c r="CA3" i="7"/>
  <c r="BZ30" i="7"/>
  <c r="D74" i="39"/>
  <c r="D71" i="38"/>
  <c r="AY39" i="51" l="1"/>
  <c r="G25" i="39"/>
  <c r="BF39" i="51"/>
  <c r="Q39" i="51"/>
  <c r="H25" i="39" s="1"/>
  <c r="BG39" i="51"/>
  <c r="W371" i="50"/>
  <c r="V371" i="50"/>
  <c r="X371" i="50" s="1"/>
  <c r="U377" i="50" s="1"/>
  <c r="P39" i="50"/>
  <c r="F25" i="38" s="1"/>
  <c r="O39" i="50"/>
  <c r="V377" i="51"/>
  <c r="X377" i="51" s="1"/>
  <c r="U383" i="51" s="1"/>
  <c r="W377" i="51"/>
  <c r="CA106" i="7"/>
  <c r="BZ125" i="7"/>
  <c r="CA115" i="7"/>
  <c r="BZ134" i="7"/>
  <c r="CA117" i="7"/>
  <c r="BZ136" i="7"/>
  <c r="CA104" i="7"/>
  <c r="BZ123" i="7"/>
  <c r="BZ31" i="7" s="1"/>
  <c r="CA119" i="7"/>
  <c r="BZ138" i="7"/>
  <c r="CA113" i="7"/>
  <c r="BZ132" i="7"/>
  <c r="CA107" i="7"/>
  <c r="BZ126" i="7"/>
  <c r="CA110" i="7"/>
  <c r="BZ129" i="7"/>
  <c r="CA111" i="7"/>
  <c r="BZ130" i="7"/>
  <c r="CA116" i="7"/>
  <c r="BZ135" i="7"/>
  <c r="CA105" i="7"/>
  <c r="BZ124" i="7"/>
  <c r="CA108" i="7"/>
  <c r="BZ127" i="7"/>
  <c r="CA112" i="7"/>
  <c r="BZ131" i="7"/>
  <c r="CA114" i="7"/>
  <c r="BZ133" i="7"/>
  <c r="CA118" i="7"/>
  <c r="BZ137" i="7"/>
  <c r="CA109" i="7"/>
  <c r="BZ128" i="7"/>
  <c r="CB3" i="7"/>
  <c r="CA30" i="7"/>
  <c r="D75" i="39"/>
  <c r="D72" i="38"/>
  <c r="AY39" i="50" l="1"/>
  <c r="G25" i="38"/>
  <c r="W377" i="50"/>
  <c r="V377" i="50"/>
  <c r="X377" i="50" s="1"/>
  <c r="U383" i="50" s="1"/>
  <c r="V383" i="51"/>
  <c r="X383" i="51" s="1"/>
  <c r="U389" i="51" s="1"/>
  <c r="W383" i="51"/>
  <c r="BF39" i="50"/>
  <c r="Q39" i="50"/>
  <c r="H25" i="38" s="1"/>
  <c r="N40" i="51"/>
  <c r="E26" i="39" s="1"/>
  <c r="BG39" i="50"/>
  <c r="CB109" i="7"/>
  <c r="CA128" i="7"/>
  <c r="CB114" i="7"/>
  <c r="CA133" i="7"/>
  <c r="CB108" i="7"/>
  <c r="CA127" i="7"/>
  <c r="CB116" i="7"/>
  <c r="CA135" i="7"/>
  <c r="CB110" i="7"/>
  <c r="CA129" i="7"/>
  <c r="CB113" i="7"/>
  <c r="CA132" i="7"/>
  <c r="CB104" i="7"/>
  <c r="CA123" i="7"/>
  <c r="CA31" i="7" s="1"/>
  <c r="CB115" i="7"/>
  <c r="CA134" i="7"/>
  <c r="CB118" i="7"/>
  <c r="CA137" i="7"/>
  <c r="CB112" i="7"/>
  <c r="CA131" i="7"/>
  <c r="CB105" i="7"/>
  <c r="CA124" i="7"/>
  <c r="CB111" i="7"/>
  <c r="CA130" i="7"/>
  <c r="CB107" i="7"/>
  <c r="CA126" i="7"/>
  <c r="CB119" i="7"/>
  <c r="CA138" i="7"/>
  <c r="CB117" i="7"/>
  <c r="CA136" i="7"/>
  <c r="CB106" i="7"/>
  <c r="CA125" i="7"/>
  <c r="CC3" i="7"/>
  <c r="CB30" i="7"/>
  <c r="D76" i="39"/>
  <c r="D73" i="38"/>
  <c r="W389" i="51" l="1"/>
  <c r="V389" i="51"/>
  <c r="X389" i="51" s="1"/>
  <c r="U395" i="51" s="1"/>
  <c r="W383" i="50"/>
  <c r="V383" i="50"/>
  <c r="X383" i="50" s="1"/>
  <c r="U389" i="50" s="1"/>
  <c r="N40" i="50"/>
  <c r="E26" i="38" s="1"/>
  <c r="O40" i="51"/>
  <c r="P40" i="51"/>
  <c r="F26" i="39" s="1"/>
  <c r="CC106" i="7"/>
  <c r="CB125" i="7"/>
  <c r="CC119" i="7"/>
  <c r="CB138" i="7"/>
  <c r="CC111" i="7"/>
  <c r="CB130" i="7"/>
  <c r="CC112" i="7"/>
  <c r="CB131" i="7"/>
  <c r="CC115" i="7"/>
  <c r="CB134" i="7"/>
  <c r="CC113" i="7"/>
  <c r="CB132" i="7"/>
  <c r="CC116" i="7"/>
  <c r="CB135" i="7"/>
  <c r="CC114" i="7"/>
  <c r="CB133" i="7"/>
  <c r="CC117" i="7"/>
  <c r="CB136" i="7"/>
  <c r="CC107" i="7"/>
  <c r="CB126" i="7"/>
  <c r="CC105" i="7"/>
  <c r="CB124" i="7"/>
  <c r="CC118" i="7"/>
  <c r="CB137" i="7"/>
  <c r="CC104" i="7"/>
  <c r="CB123" i="7"/>
  <c r="CB31" i="7" s="1"/>
  <c r="CC110" i="7"/>
  <c r="CB129" i="7"/>
  <c r="CC108" i="7"/>
  <c r="CB127" i="7"/>
  <c r="CC109" i="7"/>
  <c r="CB128" i="7"/>
  <c r="CD3" i="7"/>
  <c r="CC30" i="7"/>
  <c r="D77" i="39"/>
  <c r="D74" i="38"/>
  <c r="AY40" i="51" l="1"/>
  <c r="G26" i="39"/>
  <c r="P40" i="50"/>
  <c r="F26" i="38" s="1"/>
  <c r="O40" i="50"/>
  <c r="V389" i="50"/>
  <c r="X389" i="50" s="1"/>
  <c r="U395" i="50" s="1"/>
  <c r="W389" i="50"/>
  <c r="BG40" i="51"/>
  <c r="V395" i="51"/>
  <c r="X395" i="51" s="1"/>
  <c r="U401" i="51" s="1"/>
  <c r="W395" i="51"/>
  <c r="BF40" i="51"/>
  <c r="Q40" i="51"/>
  <c r="H26" i="39" s="1"/>
  <c r="CD109" i="7"/>
  <c r="CC128" i="7"/>
  <c r="CD110" i="7"/>
  <c r="CC129" i="7"/>
  <c r="CD118" i="7"/>
  <c r="CC137" i="7"/>
  <c r="CD107" i="7"/>
  <c r="CC126" i="7"/>
  <c r="CD114" i="7"/>
  <c r="CC133" i="7"/>
  <c r="CD113" i="7"/>
  <c r="CC132" i="7"/>
  <c r="CD112" i="7"/>
  <c r="CC131" i="7"/>
  <c r="CD119" i="7"/>
  <c r="CC138" i="7"/>
  <c r="CD108" i="7"/>
  <c r="CC127" i="7"/>
  <c r="CD104" i="7"/>
  <c r="CC123" i="7"/>
  <c r="CC31" i="7" s="1"/>
  <c r="CD105" i="7"/>
  <c r="CC124" i="7"/>
  <c r="CD117" i="7"/>
  <c r="CC136" i="7"/>
  <c r="CD116" i="7"/>
  <c r="CC135" i="7"/>
  <c r="CD115" i="7"/>
  <c r="CC134" i="7"/>
  <c r="CD111" i="7"/>
  <c r="CC130" i="7"/>
  <c r="CD106" i="7"/>
  <c r="CC125" i="7"/>
  <c r="CE3" i="7"/>
  <c r="CD30" i="7"/>
  <c r="D78" i="39"/>
  <c r="D75" i="38"/>
  <c r="AY40" i="50" l="1"/>
  <c r="G26" i="38"/>
  <c r="N41" i="51"/>
  <c r="E27" i="39" s="1"/>
  <c r="V395" i="50"/>
  <c r="X395" i="50" s="1"/>
  <c r="U401" i="50" s="1"/>
  <c r="W395" i="50"/>
  <c r="BF40" i="50"/>
  <c r="Q40" i="50"/>
  <c r="H26" i="38" s="1"/>
  <c r="BG40" i="50"/>
  <c r="W401" i="51"/>
  <c r="V401" i="51"/>
  <c r="X401" i="51" s="1"/>
  <c r="U407" i="51" s="1"/>
  <c r="CE106" i="7"/>
  <c r="CD125" i="7"/>
  <c r="CE115" i="7"/>
  <c r="CD134" i="7"/>
  <c r="CE117" i="7"/>
  <c r="CD136" i="7"/>
  <c r="CE104" i="7"/>
  <c r="CD123" i="7"/>
  <c r="CD31" i="7" s="1"/>
  <c r="CE119" i="7"/>
  <c r="CD138" i="7"/>
  <c r="CE113" i="7"/>
  <c r="CD132" i="7"/>
  <c r="CE107" i="7"/>
  <c r="CD126" i="7"/>
  <c r="CE110" i="7"/>
  <c r="CD129" i="7"/>
  <c r="CE111" i="7"/>
  <c r="CD130" i="7"/>
  <c r="CE116" i="7"/>
  <c r="CD135" i="7"/>
  <c r="CE105" i="7"/>
  <c r="CD124" i="7"/>
  <c r="CE108" i="7"/>
  <c r="CD127" i="7"/>
  <c r="CE112" i="7"/>
  <c r="CD131" i="7"/>
  <c r="CE114" i="7"/>
  <c r="CD133" i="7"/>
  <c r="CE118" i="7"/>
  <c r="CD137" i="7"/>
  <c r="CE109" i="7"/>
  <c r="CD128" i="7"/>
  <c r="CF3" i="7"/>
  <c r="CE30" i="7"/>
  <c r="D79" i="39"/>
  <c r="D76" i="38"/>
  <c r="N41" i="50" l="1"/>
  <c r="E27" i="38" s="1"/>
  <c r="V407" i="51"/>
  <c r="X407" i="51" s="1"/>
  <c r="U413" i="51" s="1"/>
  <c r="W407" i="51"/>
  <c r="W401" i="50"/>
  <c r="V401" i="50"/>
  <c r="X401" i="50" s="1"/>
  <c r="U407" i="50" s="1"/>
  <c r="P41" i="51"/>
  <c r="F27" i="39" s="1"/>
  <c r="C4" i="40" s="1"/>
  <c r="H4" i="40" s="1"/>
  <c r="O41" i="51"/>
  <c r="G27" i="39" s="1"/>
  <c r="D4" i="40" s="1"/>
  <c r="CF109" i="7"/>
  <c r="CE128" i="7"/>
  <c r="CF114" i="7"/>
  <c r="CE133" i="7"/>
  <c r="CF108" i="7"/>
  <c r="CE127" i="7"/>
  <c r="CF116" i="7"/>
  <c r="CE135" i="7"/>
  <c r="CF110" i="7"/>
  <c r="CE129" i="7"/>
  <c r="CF113" i="7"/>
  <c r="CE132" i="7"/>
  <c r="CF104" i="7"/>
  <c r="CE123" i="7"/>
  <c r="CE31" i="7" s="1"/>
  <c r="CF115" i="7"/>
  <c r="CE134" i="7"/>
  <c r="CF118" i="7"/>
  <c r="CE137" i="7"/>
  <c r="CF112" i="7"/>
  <c r="CE131" i="7"/>
  <c r="CF105" i="7"/>
  <c r="CE124" i="7"/>
  <c r="CF111" i="7"/>
  <c r="CE130" i="7"/>
  <c r="CF107" i="7"/>
  <c r="CE126" i="7"/>
  <c r="CF119" i="7"/>
  <c r="CE138" i="7"/>
  <c r="CF117" i="7"/>
  <c r="CE136" i="7"/>
  <c r="CF106" i="7"/>
  <c r="CE125" i="7"/>
  <c r="CG3" i="7"/>
  <c r="CF30" i="7"/>
  <c r="D80" i="39"/>
  <c r="D77" i="38"/>
  <c r="AY41" i="51" l="1"/>
  <c r="W413" i="51"/>
  <c r="V413" i="51"/>
  <c r="X413" i="51" s="1"/>
  <c r="U419" i="51" s="1"/>
  <c r="BF41" i="51"/>
  <c r="Q41" i="51"/>
  <c r="H27" i="39" s="1"/>
  <c r="E4" i="40" s="1"/>
  <c r="P41" i="50"/>
  <c r="F27" i="38" s="1"/>
  <c r="O41" i="50"/>
  <c r="G27" i="38" s="1"/>
  <c r="V407" i="50"/>
  <c r="X407" i="50" s="1"/>
  <c r="U413" i="50" s="1"/>
  <c r="W407" i="50"/>
  <c r="BG41" i="51"/>
  <c r="CG106" i="7"/>
  <c r="CF125" i="7"/>
  <c r="CG119" i="7"/>
  <c r="CF138" i="7"/>
  <c r="CG111" i="7"/>
  <c r="CF130" i="7"/>
  <c r="CG112" i="7"/>
  <c r="CF131" i="7"/>
  <c r="CG115" i="7"/>
  <c r="CF134" i="7"/>
  <c r="CG113" i="7"/>
  <c r="CF132" i="7"/>
  <c r="CG116" i="7"/>
  <c r="CF135" i="7"/>
  <c r="CG114" i="7"/>
  <c r="CF133" i="7"/>
  <c r="CG117" i="7"/>
  <c r="CF136" i="7"/>
  <c r="CG107" i="7"/>
  <c r="CF126" i="7"/>
  <c r="CG105" i="7"/>
  <c r="CF124" i="7"/>
  <c r="CG118" i="7"/>
  <c r="CF137" i="7"/>
  <c r="CG104" i="7"/>
  <c r="CF123" i="7"/>
  <c r="CF31" i="7" s="1"/>
  <c r="CG110" i="7"/>
  <c r="CF129" i="7"/>
  <c r="CG108" i="7"/>
  <c r="CF127" i="7"/>
  <c r="CG109" i="7"/>
  <c r="CF128" i="7"/>
  <c r="CG30" i="7"/>
  <c r="CH3" i="7"/>
  <c r="D81" i="39"/>
  <c r="D78" i="38"/>
  <c r="BF41" i="50" l="1"/>
  <c r="Q41" i="50"/>
  <c r="H27" i="38" s="1"/>
  <c r="N42" i="51"/>
  <c r="E28" i="39" s="1"/>
  <c r="BG41" i="50"/>
  <c r="W413" i="50"/>
  <c r="V413" i="50"/>
  <c r="X413" i="50" s="1"/>
  <c r="U419" i="50" s="1"/>
  <c r="V419" i="51"/>
  <c r="X419" i="51" s="1"/>
  <c r="U425" i="51" s="1"/>
  <c r="W419" i="51"/>
  <c r="AY41" i="50"/>
  <c r="CH109" i="7"/>
  <c r="CG128" i="7"/>
  <c r="CH110" i="7"/>
  <c r="CG129" i="7"/>
  <c r="CH118" i="7"/>
  <c r="CG137" i="7"/>
  <c r="CH107" i="7"/>
  <c r="CG126" i="7"/>
  <c r="CH114" i="7"/>
  <c r="CG133" i="7"/>
  <c r="CH113" i="7"/>
  <c r="CG132" i="7"/>
  <c r="CH112" i="7"/>
  <c r="CG131" i="7"/>
  <c r="CH119" i="7"/>
  <c r="CG138" i="7"/>
  <c r="CH108" i="7"/>
  <c r="CG127" i="7"/>
  <c r="CH104" i="7"/>
  <c r="CG123" i="7"/>
  <c r="CG31" i="7" s="1"/>
  <c r="CH105" i="7"/>
  <c r="CG124" i="7"/>
  <c r="CH117" i="7"/>
  <c r="CG136" i="7"/>
  <c r="CH116" i="7"/>
  <c r="CG135" i="7"/>
  <c r="CH115" i="7"/>
  <c r="CG134" i="7"/>
  <c r="CH111" i="7"/>
  <c r="CG130" i="7"/>
  <c r="CH106" i="7"/>
  <c r="CG125" i="7"/>
  <c r="CI3" i="7"/>
  <c r="CH30" i="7"/>
  <c r="D82" i="39"/>
  <c r="D79" i="38"/>
  <c r="O42" i="51" l="1"/>
  <c r="P42" i="51"/>
  <c r="F28" i="39" s="1"/>
  <c r="W425" i="51"/>
  <c r="V425" i="51"/>
  <c r="X425" i="51" s="1"/>
  <c r="U431" i="51" s="1"/>
  <c r="V419" i="50"/>
  <c r="X419" i="50" s="1"/>
  <c r="U425" i="50" s="1"/>
  <c r="W419" i="50"/>
  <c r="N42" i="50"/>
  <c r="E28" i="38" s="1"/>
  <c r="CI106" i="7"/>
  <c r="CH125" i="7"/>
  <c r="CI115" i="7"/>
  <c r="CH134" i="7"/>
  <c r="CI117" i="7"/>
  <c r="CH136" i="7"/>
  <c r="CI104" i="7"/>
  <c r="CH123" i="7"/>
  <c r="CH31" i="7" s="1"/>
  <c r="CI119" i="7"/>
  <c r="CH138" i="7"/>
  <c r="CI113" i="7"/>
  <c r="CH132" i="7"/>
  <c r="CI107" i="7"/>
  <c r="CH126" i="7"/>
  <c r="CI110" i="7"/>
  <c r="CH129" i="7"/>
  <c r="CI111" i="7"/>
  <c r="CH130" i="7"/>
  <c r="CI116" i="7"/>
  <c r="CH135" i="7"/>
  <c r="CI105" i="7"/>
  <c r="CH124" i="7"/>
  <c r="CI108" i="7"/>
  <c r="CH127" i="7"/>
  <c r="CI112" i="7"/>
  <c r="CH131" i="7"/>
  <c r="CI114" i="7"/>
  <c r="CH133" i="7"/>
  <c r="CI118" i="7"/>
  <c r="CH137" i="7"/>
  <c r="CI109" i="7"/>
  <c r="CH128" i="7"/>
  <c r="CJ3" i="7"/>
  <c r="CI30" i="7"/>
  <c r="D83" i="39"/>
  <c r="D80" i="38"/>
  <c r="AY42" i="51" l="1"/>
  <c r="G28" i="39"/>
  <c r="V431" i="51"/>
  <c r="X431" i="51" s="1"/>
  <c r="W431" i="51"/>
  <c r="BG42" i="51"/>
  <c r="P42" i="50"/>
  <c r="F28" i="38" s="1"/>
  <c r="O42" i="50"/>
  <c r="G28" i="38" s="1"/>
  <c r="BF42" i="51"/>
  <c r="Q42" i="51"/>
  <c r="H28" i="39" s="1"/>
  <c r="W425" i="50"/>
  <c r="V425" i="50"/>
  <c r="X425" i="50" s="1"/>
  <c r="U431" i="50" s="1"/>
  <c r="CJ109" i="7"/>
  <c r="CI128" i="7"/>
  <c r="CJ114" i="7"/>
  <c r="CI133" i="7"/>
  <c r="CJ108" i="7"/>
  <c r="CI127" i="7"/>
  <c r="CJ116" i="7"/>
  <c r="CI135" i="7"/>
  <c r="CJ110" i="7"/>
  <c r="CI129" i="7"/>
  <c r="CJ113" i="7"/>
  <c r="CI132" i="7"/>
  <c r="CJ104" i="7"/>
  <c r="CI123" i="7"/>
  <c r="CI31" i="7" s="1"/>
  <c r="CJ115" i="7"/>
  <c r="CI134" i="7"/>
  <c r="CJ118" i="7"/>
  <c r="CI137" i="7"/>
  <c r="CJ112" i="7"/>
  <c r="CI131" i="7"/>
  <c r="CJ105" i="7"/>
  <c r="CI124" i="7"/>
  <c r="CJ111" i="7"/>
  <c r="CI130" i="7"/>
  <c r="CJ107" i="7"/>
  <c r="CI126" i="7"/>
  <c r="CJ119" i="7"/>
  <c r="CI138" i="7"/>
  <c r="CJ117" i="7"/>
  <c r="CI136" i="7"/>
  <c r="CJ106" i="7"/>
  <c r="CI125" i="7"/>
  <c r="CK3" i="7"/>
  <c r="CJ30" i="7"/>
  <c r="D84" i="39"/>
  <c r="D81" i="38"/>
  <c r="BG42" i="50" l="1"/>
  <c r="AY42" i="50"/>
  <c r="BF42" i="50"/>
  <c r="Q42" i="50"/>
  <c r="H28" i="38" s="1"/>
  <c r="V431" i="50"/>
  <c r="X431" i="50" s="1"/>
  <c r="W431" i="50"/>
  <c r="N43" i="51"/>
  <c r="E29" i="39" s="1"/>
  <c r="U437" i="51"/>
  <c r="CK106" i="7"/>
  <c r="CJ125" i="7"/>
  <c r="CK119" i="7"/>
  <c r="CJ138" i="7"/>
  <c r="CK111" i="7"/>
  <c r="CJ130" i="7"/>
  <c r="CK112" i="7"/>
  <c r="CJ131" i="7"/>
  <c r="CK115" i="7"/>
  <c r="CJ134" i="7"/>
  <c r="CK113" i="7"/>
  <c r="CJ132" i="7"/>
  <c r="CK116" i="7"/>
  <c r="CJ135" i="7"/>
  <c r="CK114" i="7"/>
  <c r="CJ133" i="7"/>
  <c r="CK117" i="7"/>
  <c r="CJ136" i="7"/>
  <c r="CK107" i="7"/>
  <c r="CJ126" i="7"/>
  <c r="CK105" i="7"/>
  <c r="CJ124" i="7"/>
  <c r="CK118" i="7"/>
  <c r="CJ137" i="7"/>
  <c r="CK104" i="7"/>
  <c r="CJ123" i="7"/>
  <c r="CJ31" i="7" s="1"/>
  <c r="CK110" i="7"/>
  <c r="CJ129" i="7"/>
  <c r="CK108" i="7"/>
  <c r="CJ127" i="7"/>
  <c r="CK109" i="7"/>
  <c r="CJ128" i="7"/>
  <c r="CL3" i="7"/>
  <c r="CK30" i="7"/>
  <c r="D85" i="39"/>
  <c r="D82" i="38"/>
  <c r="U437" i="50" l="1"/>
  <c r="N43" i="50"/>
  <c r="E29" i="38" s="1"/>
  <c r="W437" i="51"/>
  <c r="W438" i="51" s="1"/>
  <c r="V437" i="51"/>
  <c r="U438" i="51"/>
  <c r="P43" i="51"/>
  <c r="F29" i="39" s="1"/>
  <c r="O43" i="51"/>
  <c r="CL109" i="7"/>
  <c r="CK128" i="7"/>
  <c r="CL110" i="7"/>
  <c r="CK129" i="7"/>
  <c r="CL118" i="7"/>
  <c r="CK137" i="7"/>
  <c r="CL107" i="7"/>
  <c r="CK126" i="7"/>
  <c r="CL114" i="7"/>
  <c r="CK133" i="7"/>
  <c r="CL113" i="7"/>
  <c r="CK132" i="7"/>
  <c r="CL112" i="7"/>
  <c r="CK131" i="7"/>
  <c r="CL119" i="7"/>
  <c r="CK138" i="7"/>
  <c r="CL108" i="7"/>
  <c r="CK127" i="7"/>
  <c r="CL104" i="7"/>
  <c r="CK123" i="7"/>
  <c r="CK31" i="7" s="1"/>
  <c r="CL105" i="7"/>
  <c r="CK124" i="7"/>
  <c r="CL117" i="7"/>
  <c r="CK136" i="7"/>
  <c r="CL116" i="7"/>
  <c r="CK135" i="7"/>
  <c r="CL115" i="7"/>
  <c r="CK134" i="7"/>
  <c r="CL111" i="7"/>
  <c r="CK130" i="7"/>
  <c r="CL106" i="7"/>
  <c r="CK125" i="7"/>
  <c r="CM3" i="7"/>
  <c r="CL30" i="7"/>
  <c r="D86" i="39"/>
  <c r="D83" i="38"/>
  <c r="AY43" i="51" l="1"/>
  <c r="G29" i="39"/>
  <c r="V438" i="51"/>
  <c r="X437" i="51"/>
  <c r="X438" i="51" s="1"/>
  <c r="P43" i="50"/>
  <c r="F29" i="38" s="1"/>
  <c r="O43" i="50"/>
  <c r="BF43" i="51"/>
  <c r="Q43" i="51"/>
  <c r="H29" i="39" s="1"/>
  <c r="BG43" i="51"/>
  <c r="W437" i="50"/>
  <c r="W438" i="50" s="1"/>
  <c r="V437" i="50"/>
  <c r="U438" i="50"/>
  <c r="CM106" i="7"/>
  <c r="CL125" i="7"/>
  <c r="CM115" i="7"/>
  <c r="CL134" i="7"/>
  <c r="CM117" i="7"/>
  <c r="CL136" i="7"/>
  <c r="CM104" i="7"/>
  <c r="CL123" i="7"/>
  <c r="CL31" i="7" s="1"/>
  <c r="CM119" i="7"/>
  <c r="CL138" i="7"/>
  <c r="CM113" i="7"/>
  <c r="CL132" i="7"/>
  <c r="CM107" i="7"/>
  <c r="CL126" i="7"/>
  <c r="CM110" i="7"/>
  <c r="CL129" i="7"/>
  <c r="CM111" i="7"/>
  <c r="CL130" i="7"/>
  <c r="CM116" i="7"/>
  <c r="CL135" i="7"/>
  <c r="CM105" i="7"/>
  <c r="CL124" i="7"/>
  <c r="CM108" i="7"/>
  <c r="CL127" i="7"/>
  <c r="CM112" i="7"/>
  <c r="CL131" i="7"/>
  <c r="CM114" i="7"/>
  <c r="CL133" i="7"/>
  <c r="CM118" i="7"/>
  <c r="CL137" i="7"/>
  <c r="CM109" i="7"/>
  <c r="CL128" i="7"/>
  <c r="CN3" i="7"/>
  <c r="CM30" i="7"/>
  <c r="D87" i="39"/>
  <c r="D84" i="38"/>
  <c r="AY43" i="50" l="1"/>
  <c r="G29" i="38"/>
  <c r="V438" i="50"/>
  <c r="X437" i="50"/>
  <c r="X438" i="50" s="1"/>
  <c r="BF43" i="50"/>
  <c r="Q43" i="50"/>
  <c r="H29" i="38" s="1"/>
  <c r="BG43" i="50"/>
  <c r="N44" i="51"/>
  <c r="E30" i="39" s="1"/>
  <c r="CN109" i="7"/>
  <c r="CM128" i="7"/>
  <c r="CN114" i="7"/>
  <c r="CM133" i="7"/>
  <c r="CN108" i="7"/>
  <c r="CM127" i="7"/>
  <c r="CN116" i="7"/>
  <c r="CM135" i="7"/>
  <c r="CN110" i="7"/>
  <c r="CM129" i="7"/>
  <c r="CN113" i="7"/>
  <c r="CM132" i="7"/>
  <c r="CN104" i="7"/>
  <c r="CM123" i="7"/>
  <c r="CM31" i="7" s="1"/>
  <c r="CN115" i="7"/>
  <c r="CM134" i="7"/>
  <c r="CN118" i="7"/>
  <c r="CM137" i="7"/>
  <c r="CN112" i="7"/>
  <c r="CM131" i="7"/>
  <c r="CN105" i="7"/>
  <c r="CM124" i="7"/>
  <c r="CN111" i="7"/>
  <c r="CM130" i="7"/>
  <c r="CN107" i="7"/>
  <c r="CM126" i="7"/>
  <c r="CN119" i="7"/>
  <c r="CM138" i="7"/>
  <c r="CN117" i="7"/>
  <c r="CM136" i="7"/>
  <c r="CN106" i="7"/>
  <c r="CM125" i="7"/>
  <c r="CO3" i="7"/>
  <c r="CN30" i="7"/>
  <c r="D88" i="39"/>
  <c r="D85" i="38"/>
  <c r="N44" i="50" l="1"/>
  <c r="E30" i="38" s="1"/>
  <c r="O44" i="51"/>
  <c r="G30" i="39" s="1"/>
  <c r="P44" i="51"/>
  <c r="F30" i="39" s="1"/>
  <c r="CO106" i="7"/>
  <c r="CN125" i="7"/>
  <c r="CO119" i="7"/>
  <c r="CN138" i="7"/>
  <c r="CO111" i="7"/>
  <c r="CN130" i="7"/>
  <c r="CO112" i="7"/>
  <c r="CN131" i="7"/>
  <c r="CO115" i="7"/>
  <c r="CN134" i="7"/>
  <c r="CO113" i="7"/>
  <c r="CN132" i="7"/>
  <c r="CO116" i="7"/>
  <c r="CN135" i="7"/>
  <c r="CO114" i="7"/>
  <c r="CN133" i="7"/>
  <c r="CO117" i="7"/>
  <c r="CN136" i="7"/>
  <c r="CO107" i="7"/>
  <c r="CN126" i="7"/>
  <c r="CO105" i="7"/>
  <c r="CN124" i="7"/>
  <c r="CO118" i="7"/>
  <c r="CN137" i="7"/>
  <c r="CO104" i="7"/>
  <c r="CN123" i="7"/>
  <c r="CN31" i="7" s="1"/>
  <c r="CO110" i="7"/>
  <c r="CN129" i="7"/>
  <c r="CO108" i="7"/>
  <c r="CN127" i="7"/>
  <c r="CO109" i="7"/>
  <c r="CN128" i="7"/>
  <c r="CP3" i="7"/>
  <c r="CO30" i="7"/>
  <c r="D89" i="39"/>
  <c r="D86" i="38"/>
  <c r="BG44" i="51" l="1"/>
  <c r="AY44" i="51"/>
  <c r="BF44" i="51"/>
  <c r="Q44" i="51"/>
  <c r="H30" i="39" s="1"/>
  <c r="P44" i="50"/>
  <c r="F30" i="38" s="1"/>
  <c r="O44" i="50"/>
  <c r="G30" i="38" s="1"/>
  <c r="CP109" i="7"/>
  <c r="CO128" i="7"/>
  <c r="CP110" i="7"/>
  <c r="CO129" i="7"/>
  <c r="CP118" i="7"/>
  <c r="CO137" i="7"/>
  <c r="CP107" i="7"/>
  <c r="CO126" i="7"/>
  <c r="CP114" i="7"/>
  <c r="CO133" i="7"/>
  <c r="CP113" i="7"/>
  <c r="CO132" i="7"/>
  <c r="CP112" i="7"/>
  <c r="CO131" i="7"/>
  <c r="CP119" i="7"/>
  <c r="CO138" i="7"/>
  <c r="CP108" i="7"/>
  <c r="CO127" i="7"/>
  <c r="CP104" i="7"/>
  <c r="CO123" i="7"/>
  <c r="CO31" i="7" s="1"/>
  <c r="CP105" i="7"/>
  <c r="CO124" i="7"/>
  <c r="CP117" i="7"/>
  <c r="CO136" i="7"/>
  <c r="CP116" i="7"/>
  <c r="CO135" i="7"/>
  <c r="CP115" i="7"/>
  <c r="CO134" i="7"/>
  <c r="CP111" i="7"/>
  <c r="CO130" i="7"/>
  <c r="CP106" i="7"/>
  <c r="CO125" i="7"/>
  <c r="CQ3" i="7"/>
  <c r="CP30" i="7"/>
  <c r="D90" i="39"/>
  <c r="D87" i="38"/>
  <c r="BG44" i="50" l="1"/>
  <c r="N45" i="51"/>
  <c r="E31" i="39" s="1"/>
  <c r="AY44" i="50"/>
  <c r="BF44" i="50"/>
  <c r="Q44" i="50"/>
  <c r="H30" i="38" s="1"/>
  <c r="CQ106" i="7"/>
  <c r="CP125" i="7"/>
  <c r="CQ115" i="7"/>
  <c r="CP134" i="7"/>
  <c r="CQ117" i="7"/>
  <c r="CP136" i="7"/>
  <c r="CQ104" i="7"/>
  <c r="CP123" i="7"/>
  <c r="CP31" i="7" s="1"/>
  <c r="CQ119" i="7"/>
  <c r="CP138" i="7"/>
  <c r="CQ113" i="7"/>
  <c r="CP132" i="7"/>
  <c r="CQ107" i="7"/>
  <c r="CP126" i="7"/>
  <c r="CQ110" i="7"/>
  <c r="CP129" i="7"/>
  <c r="CQ111" i="7"/>
  <c r="CP130" i="7"/>
  <c r="CQ116" i="7"/>
  <c r="CP135" i="7"/>
  <c r="CQ105" i="7"/>
  <c r="CP124" i="7"/>
  <c r="CQ108" i="7"/>
  <c r="CP127" i="7"/>
  <c r="CQ112" i="7"/>
  <c r="CP131" i="7"/>
  <c r="CQ114" i="7"/>
  <c r="CP133" i="7"/>
  <c r="CQ118" i="7"/>
  <c r="CP137" i="7"/>
  <c r="CQ109" i="7"/>
  <c r="CP128" i="7"/>
  <c r="CR3" i="7"/>
  <c r="CQ30" i="7"/>
  <c r="D91" i="39"/>
  <c r="D88" i="38"/>
  <c r="P45" i="51" l="1"/>
  <c r="F31" i="39" s="1"/>
  <c r="O45" i="51"/>
  <c r="N45" i="50"/>
  <c r="E31" i="38" s="1"/>
  <c r="CR109" i="7"/>
  <c r="CQ128" i="7"/>
  <c r="CR114" i="7"/>
  <c r="CQ133" i="7"/>
  <c r="CR108" i="7"/>
  <c r="CQ127" i="7"/>
  <c r="CR116" i="7"/>
  <c r="CQ135" i="7"/>
  <c r="CR110" i="7"/>
  <c r="CQ129" i="7"/>
  <c r="CR113" i="7"/>
  <c r="CQ132" i="7"/>
  <c r="CR104" i="7"/>
  <c r="CQ123" i="7"/>
  <c r="CQ31" i="7" s="1"/>
  <c r="CR115" i="7"/>
  <c r="CQ134" i="7"/>
  <c r="CR118" i="7"/>
  <c r="CQ137" i="7"/>
  <c r="CR112" i="7"/>
  <c r="CQ131" i="7"/>
  <c r="CR105" i="7"/>
  <c r="CQ124" i="7"/>
  <c r="CR111" i="7"/>
  <c r="CQ130" i="7"/>
  <c r="CR107" i="7"/>
  <c r="CQ126" i="7"/>
  <c r="CR119" i="7"/>
  <c r="CQ138" i="7"/>
  <c r="CR117" i="7"/>
  <c r="CQ136" i="7"/>
  <c r="CR106" i="7"/>
  <c r="CQ125" i="7"/>
  <c r="CS3" i="7"/>
  <c r="CR30" i="7"/>
  <c r="D92" i="39"/>
  <c r="D89" i="38"/>
  <c r="AY45" i="51" l="1"/>
  <c r="G31" i="39"/>
  <c r="P45" i="50"/>
  <c r="F31" i="38" s="1"/>
  <c r="O45" i="50"/>
  <c r="BF45" i="51"/>
  <c r="Q45" i="51"/>
  <c r="H31" i="39" s="1"/>
  <c r="BG45" i="51"/>
  <c r="CS106" i="7"/>
  <c r="CR125" i="7"/>
  <c r="CS119" i="7"/>
  <c r="CR138" i="7"/>
  <c r="CS111" i="7"/>
  <c r="CR130" i="7"/>
  <c r="CS112" i="7"/>
  <c r="CR131" i="7"/>
  <c r="CS115" i="7"/>
  <c r="CR134" i="7"/>
  <c r="CS113" i="7"/>
  <c r="CR132" i="7"/>
  <c r="CS116" i="7"/>
  <c r="CR135" i="7"/>
  <c r="CS114" i="7"/>
  <c r="CR133" i="7"/>
  <c r="CS117" i="7"/>
  <c r="CR136" i="7"/>
  <c r="CS107" i="7"/>
  <c r="CR126" i="7"/>
  <c r="CS105" i="7"/>
  <c r="CR124" i="7"/>
  <c r="CS118" i="7"/>
  <c r="CR137" i="7"/>
  <c r="CS104" i="7"/>
  <c r="CR123" i="7"/>
  <c r="CR31" i="7" s="1"/>
  <c r="CS110" i="7"/>
  <c r="CR129" i="7"/>
  <c r="CS108" i="7"/>
  <c r="CR127" i="7"/>
  <c r="CS109" i="7"/>
  <c r="CR128" i="7"/>
  <c r="CT3" i="7"/>
  <c r="CS30" i="7"/>
  <c r="D93" i="39"/>
  <c r="D90" i="38"/>
  <c r="AY45" i="50" l="1"/>
  <c r="G31" i="38"/>
  <c r="BF45" i="50"/>
  <c r="Q45" i="50"/>
  <c r="H31" i="38" s="1"/>
  <c r="BG45" i="50"/>
  <c r="N46" i="51"/>
  <c r="E32" i="39" s="1"/>
  <c r="CT109" i="7"/>
  <c r="CS128" i="7"/>
  <c r="CT110" i="7"/>
  <c r="CS129" i="7"/>
  <c r="CT118" i="7"/>
  <c r="CS137" i="7"/>
  <c r="CT107" i="7"/>
  <c r="CS126" i="7"/>
  <c r="CT114" i="7"/>
  <c r="CS133" i="7"/>
  <c r="CT113" i="7"/>
  <c r="CS132" i="7"/>
  <c r="CT112" i="7"/>
  <c r="CS131" i="7"/>
  <c r="CT119" i="7"/>
  <c r="CS138" i="7"/>
  <c r="CT108" i="7"/>
  <c r="CS127" i="7"/>
  <c r="CT104" i="7"/>
  <c r="CS123" i="7"/>
  <c r="CS31" i="7" s="1"/>
  <c r="CT105" i="7"/>
  <c r="CS124" i="7"/>
  <c r="CT117" i="7"/>
  <c r="CS136" i="7"/>
  <c r="CT116" i="7"/>
  <c r="CS135" i="7"/>
  <c r="CT115" i="7"/>
  <c r="CS134" i="7"/>
  <c r="CT111" i="7"/>
  <c r="CS130" i="7"/>
  <c r="CT106" i="7"/>
  <c r="CS125" i="7"/>
  <c r="CU3" i="7"/>
  <c r="CT30" i="7"/>
  <c r="D94" i="39"/>
  <c r="D91" i="38"/>
  <c r="P46" i="51" l="1"/>
  <c r="F32" i="39" s="1"/>
  <c r="O46" i="51"/>
  <c r="N46" i="50"/>
  <c r="E32" i="38" s="1"/>
  <c r="CU106" i="7"/>
  <c r="CT125" i="7"/>
  <c r="CU115" i="7"/>
  <c r="CT134" i="7"/>
  <c r="CU117" i="7"/>
  <c r="CT136" i="7"/>
  <c r="CU104" i="7"/>
  <c r="CT123" i="7"/>
  <c r="CT31" i="7" s="1"/>
  <c r="CU119" i="7"/>
  <c r="CT138" i="7"/>
  <c r="CU113" i="7"/>
  <c r="CT132" i="7"/>
  <c r="CU107" i="7"/>
  <c r="CT126" i="7"/>
  <c r="CU110" i="7"/>
  <c r="CT129" i="7"/>
  <c r="CU111" i="7"/>
  <c r="CT130" i="7"/>
  <c r="CU116" i="7"/>
  <c r="CT135" i="7"/>
  <c r="CU105" i="7"/>
  <c r="CT124" i="7"/>
  <c r="CU108" i="7"/>
  <c r="CT127" i="7"/>
  <c r="CU112" i="7"/>
  <c r="CT131" i="7"/>
  <c r="CU114" i="7"/>
  <c r="CT133" i="7"/>
  <c r="CU118" i="7"/>
  <c r="CT137" i="7"/>
  <c r="CU109" i="7"/>
  <c r="CT128" i="7"/>
  <c r="CV3" i="7"/>
  <c r="CU30" i="7"/>
  <c r="D95" i="39"/>
  <c r="D92" i="38"/>
  <c r="AY46" i="51" l="1"/>
  <c r="G32" i="39"/>
  <c r="P46" i="50"/>
  <c r="F32" i="38" s="1"/>
  <c r="O46" i="50"/>
  <c r="BF46" i="51"/>
  <c r="Q46" i="51"/>
  <c r="H32" i="39" s="1"/>
  <c r="BG46" i="51"/>
  <c r="CV109" i="7"/>
  <c r="CU128" i="7"/>
  <c r="CV114" i="7"/>
  <c r="CU133" i="7"/>
  <c r="CV108" i="7"/>
  <c r="CU127" i="7"/>
  <c r="CV116" i="7"/>
  <c r="CU135" i="7"/>
  <c r="CV110" i="7"/>
  <c r="CU129" i="7"/>
  <c r="CV113" i="7"/>
  <c r="CU132" i="7"/>
  <c r="CV104" i="7"/>
  <c r="CU123" i="7"/>
  <c r="CU31" i="7" s="1"/>
  <c r="CV115" i="7"/>
  <c r="CU134" i="7"/>
  <c r="CV118" i="7"/>
  <c r="CU137" i="7"/>
  <c r="CV112" i="7"/>
  <c r="CU131" i="7"/>
  <c r="CV105" i="7"/>
  <c r="CU124" i="7"/>
  <c r="CV111" i="7"/>
  <c r="CU130" i="7"/>
  <c r="CV107" i="7"/>
  <c r="CU126" i="7"/>
  <c r="CV119" i="7"/>
  <c r="CU138" i="7"/>
  <c r="CV117" i="7"/>
  <c r="CU136" i="7"/>
  <c r="CV106" i="7"/>
  <c r="CU125" i="7"/>
  <c r="CW3" i="7"/>
  <c r="CV30" i="7"/>
  <c r="D96" i="39"/>
  <c r="D93" i="38"/>
  <c r="AY46" i="50" l="1"/>
  <c r="G32" i="38"/>
  <c r="BF46" i="50"/>
  <c r="Q46" i="50"/>
  <c r="H32" i="38" s="1"/>
  <c r="BG46" i="50"/>
  <c r="N47" i="51"/>
  <c r="E33" i="39" s="1"/>
  <c r="CW106" i="7"/>
  <c r="CV125" i="7"/>
  <c r="CW119" i="7"/>
  <c r="CV138" i="7"/>
  <c r="CW111" i="7"/>
  <c r="CV130" i="7"/>
  <c r="CW112" i="7"/>
  <c r="CV131" i="7"/>
  <c r="CW115" i="7"/>
  <c r="CV134" i="7"/>
  <c r="CW113" i="7"/>
  <c r="CV132" i="7"/>
  <c r="CW116" i="7"/>
  <c r="CV135" i="7"/>
  <c r="CW114" i="7"/>
  <c r="CV133" i="7"/>
  <c r="CW117" i="7"/>
  <c r="CV136" i="7"/>
  <c r="CW107" i="7"/>
  <c r="CV126" i="7"/>
  <c r="CW105" i="7"/>
  <c r="CV124" i="7"/>
  <c r="CW118" i="7"/>
  <c r="CV137" i="7"/>
  <c r="CW104" i="7"/>
  <c r="CV123" i="7"/>
  <c r="CV31" i="7" s="1"/>
  <c r="CW110" i="7"/>
  <c r="CV129" i="7"/>
  <c r="CW108" i="7"/>
  <c r="CV127" i="7"/>
  <c r="CW109" i="7"/>
  <c r="CV128" i="7"/>
  <c r="CX3" i="7"/>
  <c r="CW30" i="7"/>
  <c r="D97" i="39"/>
  <c r="D94" i="38"/>
  <c r="P47" i="51" l="1"/>
  <c r="F33" i="39" s="1"/>
  <c r="O47" i="51"/>
  <c r="N47" i="50"/>
  <c r="E33" i="38" s="1"/>
  <c r="CX109" i="7"/>
  <c r="CW128" i="7"/>
  <c r="CX110" i="7"/>
  <c r="CW129" i="7"/>
  <c r="CX118" i="7"/>
  <c r="CW137" i="7"/>
  <c r="CX107" i="7"/>
  <c r="CW126" i="7"/>
  <c r="CX114" i="7"/>
  <c r="CW133" i="7"/>
  <c r="CX113" i="7"/>
  <c r="CW132" i="7"/>
  <c r="CX112" i="7"/>
  <c r="CW131" i="7"/>
  <c r="CX119" i="7"/>
  <c r="CW138" i="7"/>
  <c r="CX108" i="7"/>
  <c r="CW127" i="7"/>
  <c r="CX104" i="7"/>
  <c r="CW123" i="7"/>
  <c r="CW31" i="7" s="1"/>
  <c r="CX105" i="7"/>
  <c r="CW124" i="7"/>
  <c r="CX117" i="7"/>
  <c r="CW136" i="7"/>
  <c r="CX116" i="7"/>
  <c r="CW135" i="7"/>
  <c r="CX115" i="7"/>
  <c r="CW134" i="7"/>
  <c r="CX111" i="7"/>
  <c r="CW130" i="7"/>
  <c r="CX106" i="7"/>
  <c r="CW125" i="7"/>
  <c r="CY3" i="7"/>
  <c r="CX30" i="7"/>
  <c r="D98" i="39"/>
  <c r="D95" i="38"/>
  <c r="AY47" i="51" l="1"/>
  <c r="G33" i="39"/>
  <c r="P47" i="50"/>
  <c r="F33" i="38" s="1"/>
  <c r="O47" i="50"/>
  <c r="BF47" i="51"/>
  <c r="Q47" i="51"/>
  <c r="H33" i="39" s="1"/>
  <c r="BG47" i="51"/>
  <c r="CY106" i="7"/>
  <c r="CX125" i="7"/>
  <c r="CY115" i="7"/>
  <c r="CX134" i="7"/>
  <c r="CY117" i="7"/>
  <c r="CX136" i="7"/>
  <c r="CY104" i="7"/>
  <c r="CX123" i="7"/>
  <c r="CX31" i="7" s="1"/>
  <c r="CY119" i="7"/>
  <c r="CX138" i="7"/>
  <c r="CY113" i="7"/>
  <c r="CX132" i="7"/>
  <c r="CY107" i="7"/>
  <c r="CX126" i="7"/>
  <c r="CY110" i="7"/>
  <c r="CX129" i="7"/>
  <c r="CY111" i="7"/>
  <c r="CX130" i="7"/>
  <c r="CY116" i="7"/>
  <c r="CX135" i="7"/>
  <c r="CY105" i="7"/>
  <c r="CX124" i="7"/>
  <c r="CY108" i="7"/>
  <c r="CX127" i="7"/>
  <c r="CY112" i="7"/>
  <c r="CX131" i="7"/>
  <c r="CY114" i="7"/>
  <c r="CX133" i="7"/>
  <c r="CY118" i="7"/>
  <c r="CX137" i="7"/>
  <c r="CY109" i="7"/>
  <c r="CX128" i="7"/>
  <c r="CZ3" i="7"/>
  <c r="CY30" i="7"/>
  <c r="D99" i="39"/>
  <c r="D96" i="38"/>
  <c r="AY47" i="50" l="1"/>
  <c r="G33" i="38"/>
  <c r="BF47" i="50"/>
  <c r="Q47" i="50"/>
  <c r="H33" i="38" s="1"/>
  <c r="BG47" i="50"/>
  <c r="N48" i="51"/>
  <c r="E34" i="39" s="1"/>
  <c r="CZ109" i="7"/>
  <c r="CY128" i="7"/>
  <c r="CZ114" i="7"/>
  <c r="CY133" i="7"/>
  <c r="CZ108" i="7"/>
  <c r="CY127" i="7"/>
  <c r="CZ116" i="7"/>
  <c r="CY135" i="7"/>
  <c r="CZ110" i="7"/>
  <c r="CY129" i="7"/>
  <c r="CZ113" i="7"/>
  <c r="CY132" i="7"/>
  <c r="CZ104" i="7"/>
  <c r="CY123" i="7"/>
  <c r="CY31" i="7" s="1"/>
  <c r="CZ115" i="7"/>
  <c r="CY134" i="7"/>
  <c r="CZ118" i="7"/>
  <c r="CY137" i="7"/>
  <c r="CZ112" i="7"/>
  <c r="CY131" i="7"/>
  <c r="CZ105" i="7"/>
  <c r="CY124" i="7"/>
  <c r="CZ111" i="7"/>
  <c r="CY130" i="7"/>
  <c r="CZ107" i="7"/>
  <c r="CY126" i="7"/>
  <c r="CZ119" i="7"/>
  <c r="CY138" i="7"/>
  <c r="CZ117" i="7"/>
  <c r="CY136" i="7"/>
  <c r="CZ106" i="7"/>
  <c r="CY125" i="7"/>
  <c r="DA3" i="7"/>
  <c r="CZ30" i="7"/>
  <c r="D100" i="39"/>
  <c r="D97" i="38"/>
  <c r="P48" i="51" l="1"/>
  <c r="F34" i="39" s="1"/>
  <c r="O48" i="51"/>
  <c r="N48" i="50"/>
  <c r="E34" i="38" s="1"/>
  <c r="DA106" i="7"/>
  <c r="CZ125" i="7"/>
  <c r="DA119" i="7"/>
  <c r="CZ138" i="7"/>
  <c r="DA111" i="7"/>
  <c r="CZ130" i="7"/>
  <c r="DA112" i="7"/>
  <c r="CZ131" i="7"/>
  <c r="DA115" i="7"/>
  <c r="CZ134" i="7"/>
  <c r="DA113" i="7"/>
  <c r="CZ132" i="7"/>
  <c r="DA116" i="7"/>
  <c r="CZ135" i="7"/>
  <c r="DA114" i="7"/>
  <c r="CZ133" i="7"/>
  <c r="DA117" i="7"/>
  <c r="CZ136" i="7"/>
  <c r="DA107" i="7"/>
  <c r="CZ126" i="7"/>
  <c r="DA105" i="7"/>
  <c r="CZ124" i="7"/>
  <c r="DA118" i="7"/>
  <c r="CZ137" i="7"/>
  <c r="DA104" i="7"/>
  <c r="CZ123" i="7"/>
  <c r="CZ31" i="7" s="1"/>
  <c r="DA110" i="7"/>
  <c r="CZ129" i="7"/>
  <c r="DA108" i="7"/>
  <c r="CZ127" i="7"/>
  <c r="DA109" i="7"/>
  <c r="CZ128" i="7"/>
  <c r="DB3" i="7"/>
  <c r="DA30" i="7"/>
  <c r="D101" i="39"/>
  <c r="D98" i="38"/>
  <c r="AY48" i="51" l="1"/>
  <c r="G34" i="39"/>
  <c r="P48" i="50"/>
  <c r="F34" i="38" s="1"/>
  <c r="O48" i="50"/>
  <c r="BF48" i="51"/>
  <c r="Q48" i="51"/>
  <c r="H34" i="39" s="1"/>
  <c r="BG48" i="51"/>
  <c r="DB109" i="7"/>
  <c r="DA128" i="7"/>
  <c r="DB110" i="7"/>
  <c r="DA129" i="7"/>
  <c r="DB118" i="7"/>
  <c r="DA137" i="7"/>
  <c r="DB107" i="7"/>
  <c r="DA126" i="7"/>
  <c r="DB114" i="7"/>
  <c r="DA133" i="7"/>
  <c r="DB113" i="7"/>
  <c r="DA132" i="7"/>
  <c r="DB112" i="7"/>
  <c r="DA131" i="7"/>
  <c r="DB119" i="7"/>
  <c r="DA138" i="7"/>
  <c r="DB108" i="7"/>
  <c r="DA127" i="7"/>
  <c r="DB104" i="7"/>
  <c r="DA123" i="7"/>
  <c r="DA31" i="7" s="1"/>
  <c r="DB105" i="7"/>
  <c r="DA124" i="7"/>
  <c r="DB117" i="7"/>
  <c r="DA136" i="7"/>
  <c r="DB116" i="7"/>
  <c r="DA135" i="7"/>
  <c r="DB115" i="7"/>
  <c r="DA134" i="7"/>
  <c r="DB111" i="7"/>
  <c r="DA130" i="7"/>
  <c r="DB106" i="7"/>
  <c r="DA125" i="7"/>
  <c r="DC3" i="7"/>
  <c r="DB30" i="7"/>
  <c r="D102" i="39"/>
  <c r="D99" i="38"/>
  <c r="AY48" i="50" l="1"/>
  <c r="G34" i="38"/>
  <c r="N49" i="51"/>
  <c r="E35" i="39" s="1"/>
  <c r="BF48" i="50"/>
  <c r="Q48" i="50"/>
  <c r="H34" i="38" s="1"/>
  <c r="BG48" i="50"/>
  <c r="DC106" i="7"/>
  <c r="DB125" i="7"/>
  <c r="DC115" i="7"/>
  <c r="DB134" i="7"/>
  <c r="DC117" i="7"/>
  <c r="DB136" i="7"/>
  <c r="DC104" i="7"/>
  <c r="DB123" i="7"/>
  <c r="DB31" i="7" s="1"/>
  <c r="DC119" i="7"/>
  <c r="DB138" i="7"/>
  <c r="DC113" i="7"/>
  <c r="DB132" i="7"/>
  <c r="DC107" i="7"/>
  <c r="DB126" i="7"/>
  <c r="DC110" i="7"/>
  <c r="DB129" i="7"/>
  <c r="DC111" i="7"/>
  <c r="DB130" i="7"/>
  <c r="DC116" i="7"/>
  <c r="DB135" i="7"/>
  <c r="DC105" i="7"/>
  <c r="DB124" i="7"/>
  <c r="DC108" i="7"/>
  <c r="DB127" i="7"/>
  <c r="DC112" i="7"/>
  <c r="DB131" i="7"/>
  <c r="DC114" i="7"/>
  <c r="DB133" i="7"/>
  <c r="DC118" i="7"/>
  <c r="DB137" i="7"/>
  <c r="DC109" i="7"/>
  <c r="DB128" i="7"/>
  <c r="DD3" i="7"/>
  <c r="DC30" i="7"/>
  <c r="D103" i="39"/>
  <c r="D100" i="38"/>
  <c r="N49" i="50" l="1"/>
  <c r="E35" i="38" s="1"/>
  <c r="P49" i="51"/>
  <c r="F35" i="39" s="1"/>
  <c r="O49" i="51"/>
  <c r="G35" i="39" s="1"/>
  <c r="DD109" i="7"/>
  <c r="DC128" i="7"/>
  <c r="DD114" i="7"/>
  <c r="DC133" i="7"/>
  <c r="DD108" i="7"/>
  <c r="DC127" i="7"/>
  <c r="DD116" i="7"/>
  <c r="DC135" i="7"/>
  <c r="DD110" i="7"/>
  <c r="DC129" i="7"/>
  <c r="DD113" i="7"/>
  <c r="DC132" i="7"/>
  <c r="DD104" i="7"/>
  <c r="DC123" i="7"/>
  <c r="DC31" i="7" s="1"/>
  <c r="DD115" i="7"/>
  <c r="DC134" i="7"/>
  <c r="DD118" i="7"/>
  <c r="DC137" i="7"/>
  <c r="DD112" i="7"/>
  <c r="DC131" i="7"/>
  <c r="DD105" i="7"/>
  <c r="DC124" i="7"/>
  <c r="DD111" i="7"/>
  <c r="DC130" i="7"/>
  <c r="DD107" i="7"/>
  <c r="DC126" i="7"/>
  <c r="DD119" i="7"/>
  <c r="DC138" i="7"/>
  <c r="DD117" i="7"/>
  <c r="DC136" i="7"/>
  <c r="DD106" i="7"/>
  <c r="DC125" i="7"/>
  <c r="DE3" i="7"/>
  <c r="DD30" i="7"/>
  <c r="D104" i="39"/>
  <c r="D101" i="38"/>
  <c r="BG49" i="51" l="1"/>
  <c r="BF49" i="51"/>
  <c r="Q49" i="51"/>
  <c r="H35" i="39" s="1"/>
  <c r="P49" i="50"/>
  <c r="F35" i="38" s="1"/>
  <c r="O49" i="50"/>
  <c r="G35" i="38" s="1"/>
  <c r="AY49" i="51"/>
  <c r="DE106" i="7"/>
  <c r="DD125" i="7"/>
  <c r="DE119" i="7"/>
  <c r="DD138" i="7"/>
  <c r="DE111" i="7"/>
  <c r="DD130" i="7"/>
  <c r="DE112" i="7"/>
  <c r="DD131" i="7"/>
  <c r="DE115" i="7"/>
  <c r="DD134" i="7"/>
  <c r="DE113" i="7"/>
  <c r="DD132" i="7"/>
  <c r="DE116" i="7"/>
  <c r="DD135" i="7"/>
  <c r="DE114" i="7"/>
  <c r="DD133" i="7"/>
  <c r="DE117" i="7"/>
  <c r="DD136" i="7"/>
  <c r="DE107" i="7"/>
  <c r="DD126" i="7"/>
  <c r="DE105" i="7"/>
  <c r="DD124" i="7"/>
  <c r="DE118" i="7"/>
  <c r="DD137" i="7"/>
  <c r="DE104" i="7"/>
  <c r="DD123" i="7"/>
  <c r="DD31" i="7" s="1"/>
  <c r="DE110" i="7"/>
  <c r="DD129" i="7"/>
  <c r="DE108" i="7"/>
  <c r="DD127" i="7"/>
  <c r="DE109" i="7"/>
  <c r="DD128" i="7"/>
  <c r="DF3" i="7"/>
  <c r="DE30" i="7"/>
  <c r="D105" i="39"/>
  <c r="D102" i="38"/>
  <c r="BF49" i="50" l="1"/>
  <c r="Q49" i="50"/>
  <c r="H35" i="38" s="1"/>
  <c r="BG49" i="50"/>
  <c r="N50" i="51"/>
  <c r="E36" i="39" s="1"/>
  <c r="AY49" i="50"/>
  <c r="DF109" i="7"/>
  <c r="DE128" i="7"/>
  <c r="DF110" i="7"/>
  <c r="DE129" i="7"/>
  <c r="DF118" i="7"/>
  <c r="DE137" i="7"/>
  <c r="DF107" i="7"/>
  <c r="DE126" i="7"/>
  <c r="DF114" i="7"/>
  <c r="DE133" i="7"/>
  <c r="DF113" i="7"/>
  <c r="DE132" i="7"/>
  <c r="DF112" i="7"/>
  <c r="DE131" i="7"/>
  <c r="DF119" i="7"/>
  <c r="DE138" i="7"/>
  <c r="DF108" i="7"/>
  <c r="DE127" i="7"/>
  <c r="DF104" i="7"/>
  <c r="DE123" i="7"/>
  <c r="DE31" i="7" s="1"/>
  <c r="DF105" i="7"/>
  <c r="DE124" i="7"/>
  <c r="DF117" i="7"/>
  <c r="DE136" i="7"/>
  <c r="DF116" i="7"/>
  <c r="DE135" i="7"/>
  <c r="DF115" i="7"/>
  <c r="DE134" i="7"/>
  <c r="DF111" i="7"/>
  <c r="DE130" i="7"/>
  <c r="DF106" i="7"/>
  <c r="DE125" i="7"/>
  <c r="DG3" i="7"/>
  <c r="DF30" i="7"/>
  <c r="D106" i="39"/>
  <c r="D103" i="38"/>
  <c r="O50" i="51" l="1"/>
  <c r="G36" i="39" s="1"/>
  <c r="P50" i="51"/>
  <c r="F36" i="39" s="1"/>
  <c r="N50" i="50"/>
  <c r="E36" i="38" s="1"/>
  <c r="DG106" i="7"/>
  <c r="DF125" i="7"/>
  <c r="DG115" i="7"/>
  <c r="DF134" i="7"/>
  <c r="DG117" i="7"/>
  <c r="DF136" i="7"/>
  <c r="DG104" i="7"/>
  <c r="DF123" i="7"/>
  <c r="DF31" i="7" s="1"/>
  <c r="DG119" i="7"/>
  <c r="DF138" i="7"/>
  <c r="DG113" i="7"/>
  <c r="DF132" i="7"/>
  <c r="DG107" i="7"/>
  <c r="DF126" i="7"/>
  <c r="DG110" i="7"/>
  <c r="DF129" i="7"/>
  <c r="DG111" i="7"/>
  <c r="DF130" i="7"/>
  <c r="DG116" i="7"/>
  <c r="DF135" i="7"/>
  <c r="DG105" i="7"/>
  <c r="DF124" i="7"/>
  <c r="DG108" i="7"/>
  <c r="DF127" i="7"/>
  <c r="DG112" i="7"/>
  <c r="DF131" i="7"/>
  <c r="DG114" i="7"/>
  <c r="DF133" i="7"/>
  <c r="DG118" i="7"/>
  <c r="DF137" i="7"/>
  <c r="DG109" i="7"/>
  <c r="DF128" i="7"/>
  <c r="DH3" i="7"/>
  <c r="DG30" i="7"/>
  <c r="D107" i="39"/>
  <c r="D104" i="38"/>
  <c r="AY50" i="51" l="1"/>
  <c r="O50" i="50"/>
  <c r="P50" i="50"/>
  <c r="F36" i="38" s="1"/>
  <c r="BG50" i="51"/>
  <c r="BF50" i="51"/>
  <c r="Q50" i="51"/>
  <c r="H36" i="39" s="1"/>
  <c r="DH109" i="7"/>
  <c r="DG128" i="7"/>
  <c r="DH114" i="7"/>
  <c r="DG133" i="7"/>
  <c r="DH108" i="7"/>
  <c r="DG127" i="7"/>
  <c r="DH116" i="7"/>
  <c r="DG135" i="7"/>
  <c r="DH110" i="7"/>
  <c r="DG129" i="7"/>
  <c r="DH113" i="7"/>
  <c r="DG132" i="7"/>
  <c r="DH104" i="7"/>
  <c r="DG123" i="7"/>
  <c r="DG31" i="7" s="1"/>
  <c r="DH115" i="7"/>
  <c r="DG134" i="7"/>
  <c r="DH118" i="7"/>
  <c r="DG137" i="7"/>
  <c r="DH112" i="7"/>
  <c r="DG131" i="7"/>
  <c r="DH105" i="7"/>
  <c r="DG124" i="7"/>
  <c r="DH111" i="7"/>
  <c r="DG130" i="7"/>
  <c r="DH107" i="7"/>
  <c r="DG126" i="7"/>
  <c r="DH119" i="7"/>
  <c r="DG138" i="7"/>
  <c r="DH117" i="7"/>
  <c r="DG136" i="7"/>
  <c r="DH106" i="7"/>
  <c r="DG125" i="7"/>
  <c r="DI3" i="7"/>
  <c r="DH30" i="7"/>
  <c r="D108" i="39"/>
  <c r="D105" i="38"/>
  <c r="AY50" i="50" l="1"/>
  <c r="G36" i="38"/>
  <c r="BG50" i="50"/>
  <c r="BF50" i="50"/>
  <c r="Q50" i="50"/>
  <c r="H36" i="38" s="1"/>
  <c r="N51" i="51"/>
  <c r="E37" i="39" s="1"/>
  <c r="DI106" i="7"/>
  <c r="DH125" i="7"/>
  <c r="DI119" i="7"/>
  <c r="DH138" i="7"/>
  <c r="DI111" i="7"/>
  <c r="DH130" i="7"/>
  <c r="DI112" i="7"/>
  <c r="DH131" i="7"/>
  <c r="DI115" i="7"/>
  <c r="DH134" i="7"/>
  <c r="DI113" i="7"/>
  <c r="DH132" i="7"/>
  <c r="DI116" i="7"/>
  <c r="DH135" i="7"/>
  <c r="DI114" i="7"/>
  <c r="DH133" i="7"/>
  <c r="DI117" i="7"/>
  <c r="DH136" i="7"/>
  <c r="DI107" i="7"/>
  <c r="DH126" i="7"/>
  <c r="DI105" i="7"/>
  <c r="DH124" i="7"/>
  <c r="DI118" i="7"/>
  <c r="DH137" i="7"/>
  <c r="DI104" i="7"/>
  <c r="DH123" i="7"/>
  <c r="DH31" i="7" s="1"/>
  <c r="DI110" i="7"/>
  <c r="DH129" i="7"/>
  <c r="DI108" i="7"/>
  <c r="DH127" i="7"/>
  <c r="DI109" i="7"/>
  <c r="DH128" i="7"/>
  <c r="DJ3" i="7"/>
  <c r="DI30" i="7"/>
  <c r="D109" i="39"/>
  <c r="D106" i="38"/>
  <c r="N51" i="50" l="1"/>
  <c r="E37" i="38" s="1"/>
  <c r="P51" i="51"/>
  <c r="F37" i="39" s="1"/>
  <c r="O51" i="51"/>
  <c r="G37" i="39" s="1"/>
  <c r="DJ109" i="7"/>
  <c r="DI128" i="7"/>
  <c r="DJ110" i="7"/>
  <c r="DI129" i="7"/>
  <c r="DJ118" i="7"/>
  <c r="DI137" i="7"/>
  <c r="DJ107" i="7"/>
  <c r="DI126" i="7"/>
  <c r="DJ114" i="7"/>
  <c r="DI133" i="7"/>
  <c r="DJ113" i="7"/>
  <c r="DI132" i="7"/>
  <c r="DJ112" i="7"/>
  <c r="DI131" i="7"/>
  <c r="DJ119" i="7"/>
  <c r="DI138" i="7"/>
  <c r="DJ108" i="7"/>
  <c r="DI127" i="7"/>
  <c r="DJ104" i="7"/>
  <c r="DI123" i="7"/>
  <c r="DI31" i="7" s="1"/>
  <c r="DJ105" i="7"/>
  <c r="DI124" i="7"/>
  <c r="DJ117" i="7"/>
  <c r="DI136" i="7"/>
  <c r="DJ116" i="7"/>
  <c r="DI135" i="7"/>
  <c r="DJ115" i="7"/>
  <c r="DI134" i="7"/>
  <c r="DJ111" i="7"/>
  <c r="DI130" i="7"/>
  <c r="DJ106" i="7"/>
  <c r="DI125" i="7"/>
  <c r="DK3" i="7"/>
  <c r="DJ30" i="7"/>
  <c r="D110" i="39"/>
  <c r="D107" i="38"/>
  <c r="AY51" i="51" l="1"/>
  <c r="BG51" i="51"/>
  <c r="BF51" i="51"/>
  <c r="Q51" i="51"/>
  <c r="H37" i="39" s="1"/>
  <c r="P51" i="50"/>
  <c r="F37" i="38" s="1"/>
  <c r="O51" i="50"/>
  <c r="G37" i="38" s="1"/>
  <c r="DK106" i="7"/>
  <c r="DJ125" i="7"/>
  <c r="DK115" i="7"/>
  <c r="DJ134" i="7"/>
  <c r="DK117" i="7"/>
  <c r="DJ136" i="7"/>
  <c r="DK104" i="7"/>
  <c r="DJ123" i="7"/>
  <c r="DJ31" i="7" s="1"/>
  <c r="DK119" i="7"/>
  <c r="DJ138" i="7"/>
  <c r="DK113" i="7"/>
  <c r="DJ132" i="7"/>
  <c r="DK107" i="7"/>
  <c r="DJ126" i="7"/>
  <c r="DK110" i="7"/>
  <c r="DJ129" i="7"/>
  <c r="DK111" i="7"/>
  <c r="DJ130" i="7"/>
  <c r="DK116" i="7"/>
  <c r="DJ135" i="7"/>
  <c r="DK105" i="7"/>
  <c r="DJ124" i="7"/>
  <c r="DK108" i="7"/>
  <c r="DJ127" i="7"/>
  <c r="DK112" i="7"/>
  <c r="DJ131" i="7"/>
  <c r="DK114" i="7"/>
  <c r="DJ133" i="7"/>
  <c r="DK118" i="7"/>
  <c r="DJ137" i="7"/>
  <c r="DK109" i="7"/>
  <c r="DJ128" i="7"/>
  <c r="DL3" i="7"/>
  <c r="DK30" i="7"/>
  <c r="D111" i="39"/>
  <c r="D108" i="38"/>
  <c r="BF51" i="50" l="1"/>
  <c r="Q51" i="50"/>
  <c r="H37" i="38" s="1"/>
  <c r="N52" i="51"/>
  <c r="E38" i="39" s="1"/>
  <c r="BG51" i="50"/>
  <c r="AY51" i="50"/>
  <c r="DL109" i="7"/>
  <c r="DK128" i="7"/>
  <c r="DL114" i="7"/>
  <c r="DK133" i="7"/>
  <c r="DL108" i="7"/>
  <c r="DK127" i="7"/>
  <c r="DL116" i="7"/>
  <c r="DK135" i="7"/>
  <c r="DL110" i="7"/>
  <c r="DK129" i="7"/>
  <c r="DL113" i="7"/>
  <c r="DK132" i="7"/>
  <c r="DL104" i="7"/>
  <c r="DK123" i="7"/>
  <c r="DK31" i="7" s="1"/>
  <c r="DL115" i="7"/>
  <c r="DK134" i="7"/>
  <c r="DL118" i="7"/>
  <c r="DK137" i="7"/>
  <c r="DL112" i="7"/>
  <c r="DK131" i="7"/>
  <c r="DL105" i="7"/>
  <c r="DK124" i="7"/>
  <c r="DL111" i="7"/>
  <c r="DK130" i="7"/>
  <c r="DL107" i="7"/>
  <c r="DK126" i="7"/>
  <c r="DL119" i="7"/>
  <c r="DK138" i="7"/>
  <c r="DL117" i="7"/>
  <c r="DK136" i="7"/>
  <c r="DL106" i="7"/>
  <c r="DK125" i="7"/>
  <c r="DM3" i="7"/>
  <c r="DL30" i="7"/>
  <c r="D112" i="39"/>
  <c r="D109" i="38"/>
  <c r="P52" i="51" l="1"/>
  <c r="F38" i="39" s="1"/>
  <c r="O52" i="51"/>
  <c r="G38" i="39" s="1"/>
  <c r="N52" i="50"/>
  <c r="E38" i="38" s="1"/>
  <c r="DM106" i="7"/>
  <c r="DL125" i="7"/>
  <c r="DM119" i="7"/>
  <c r="DL138" i="7"/>
  <c r="DM111" i="7"/>
  <c r="DL130" i="7"/>
  <c r="DM112" i="7"/>
  <c r="DL131" i="7"/>
  <c r="DM115" i="7"/>
  <c r="DL134" i="7"/>
  <c r="DM113" i="7"/>
  <c r="DL132" i="7"/>
  <c r="DM116" i="7"/>
  <c r="DL135" i="7"/>
  <c r="DM114" i="7"/>
  <c r="DL133" i="7"/>
  <c r="DM117" i="7"/>
  <c r="DL136" i="7"/>
  <c r="DM107" i="7"/>
  <c r="DL126" i="7"/>
  <c r="DM105" i="7"/>
  <c r="DL124" i="7"/>
  <c r="DM118" i="7"/>
  <c r="DL137" i="7"/>
  <c r="DM104" i="7"/>
  <c r="DL123" i="7"/>
  <c r="DL31" i="7" s="1"/>
  <c r="DM110" i="7"/>
  <c r="DL129" i="7"/>
  <c r="DM108" i="7"/>
  <c r="DL127" i="7"/>
  <c r="DM109" i="7"/>
  <c r="DL128" i="7"/>
  <c r="DN3" i="7"/>
  <c r="DM30" i="7"/>
  <c r="D113" i="39"/>
  <c r="D110" i="38"/>
  <c r="AY52" i="51" l="1"/>
  <c r="O52" i="50"/>
  <c r="P52" i="50"/>
  <c r="F38" i="38" s="1"/>
  <c r="BF52" i="51"/>
  <c r="Q52" i="51"/>
  <c r="H38" i="39" s="1"/>
  <c r="BG52" i="51"/>
  <c r="DN109" i="7"/>
  <c r="DM128" i="7"/>
  <c r="DN110" i="7"/>
  <c r="DM129" i="7"/>
  <c r="DN118" i="7"/>
  <c r="DM137" i="7"/>
  <c r="DN107" i="7"/>
  <c r="DM126" i="7"/>
  <c r="DN114" i="7"/>
  <c r="DM133" i="7"/>
  <c r="DN113" i="7"/>
  <c r="DM132" i="7"/>
  <c r="DN112" i="7"/>
  <c r="DM131" i="7"/>
  <c r="DN119" i="7"/>
  <c r="DM138" i="7"/>
  <c r="DN108" i="7"/>
  <c r="DM127" i="7"/>
  <c r="DN104" i="7"/>
  <c r="DM123" i="7"/>
  <c r="DM31" i="7" s="1"/>
  <c r="DN105" i="7"/>
  <c r="DM124" i="7"/>
  <c r="DN117" i="7"/>
  <c r="DM136" i="7"/>
  <c r="DN116" i="7"/>
  <c r="DM135" i="7"/>
  <c r="DN115" i="7"/>
  <c r="DM134" i="7"/>
  <c r="DN111" i="7"/>
  <c r="DM130" i="7"/>
  <c r="DN106" i="7"/>
  <c r="DM125" i="7"/>
  <c r="DO3" i="7"/>
  <c r="DN30" i="7"/>
  <c r="D114" i="39"/>
  <c r="D111" i="38"/>
  <c r="AY52" i="50" l="1"/>
  <c r="G38" i="38"/>
  <c r="N53" i="51"/>
  <c r="E39" i="39" s="1"/>
  <c r="BG52" i="50"/>
  <c r="BF52" i="50"/>
  <c r="Q52" i="50"/>
  <c r="H38" i="38" s="1"/>
  <c r="DO106" i="7"/>
  <c r="DN125" i="7"/>
  <c r="DO115" i="7"/>
  <c r="DN134" i="7"/>
  <c r="DO117" i="7"/>
  <c r="DN136" i="7"/>
  <c r="DO104" i="7"/>
  <c r="DN123" i="7"/>
  <c r="DN31" i="7" s="1"/>
  <c r="DO119" i="7"/>
  <c r="DN138" i="7"/>
  <c r="DO113" i="7"/>
  <c r="DN132" i="7"/>
  <c r="DO107" i="7"/>
  <c r="DN126" i="7"/>
  <c r="DO110" i="7"/>
  <c r="DN129" i="7"/>
  <c r="DO111" i="7"/>
  <c r="DN130" i="7"/>
  <c r="DO116" i="7"/>
  <c r="DN135" i="7"/>
  <c r="DO105" i="7"/>
  <c r="DN124" i="7"/>
  <c r="DO108" i="7"/>
  <c r="DN127" i="7"/>
  <c r="DO112" i="7"/>
  <c r="DN131" i="7"/>
  <c r="DO114" i="7"/>
  <c r="DN133" i="7"/>
  <c r="DO118" i="7"/>
  <c r="DN137" i="7"/>
  <c r="DO109" i="7"/>
  <c r="DN128" i="7"/>
  <c r="DP3" i="7"/>
  <c r="DO30" i="7"/>
  <c r="D115" i="39"/>
  <c r="D112" i="38"/>
  <c r="N53" i="50" l="1"/>
  <c r="E39" i="38" s="1"/>
  <c r="O53" i="51"/>
  <c r="G39" i="39" s="1"/>
  <c r="D5" i="40" s="1"/>
  <c r="P53" i="51"/>
  <c r="F39" i="39" s="1"/>
  <c r="C5" i="40" s="1"/>
  <c r="H5" i="40" s="1"/>
  <c r="DP109" i="7"/>
  <c r="DO128" i="7"/>
  <c r="DP114" i="7"/>
  <c r="DO133" i="7"/>
  <c r="DP108" i="7"/>
  <c r="DO127" i="7"/>
  <c r="DP116" i="7"/>
  <c r="DO135" i="7"/>
  <c r="DP110" i="7"/>
  <c r="DO129" i="7"/>
  <c r="DP113" i="7"/>
  <c r="DO132" i="7"/>
  <c r="DP104" i="7"/>
  <c r="DO123" i="7"/>
  <c r="DO31" i="7" s="1"/>
  <c r="DP115" i="7"/>
  <c r="DO134" i="7"/>
  <c r="DP118" i="7"/>
  <c r="DO137" i="7"/>
  <c r="DP112" i="7"/>
  <c r="DO131" i="7"/>
  <c r="DP105" i="7"/>
  <c r="DO124" i="7"/>
  <c r="DP111" i="7"/>
  <c r="DO130" i="7"/>
  <c r="DP107" i="7"/>
  <c r="DO126" i="7"/>
  <c r="DP119" i="7"/>
  <c r="DO138" i="7"/>
  <c r="DP117" i="7"/>
  <c r="DO136" i="7"/>
  <c r="DP106" i="7"/>
  <c r="DO125" i="7"/>
  <c r="DQ3" i="7"/>
  <c r="DP30" i="7"/>
  <c r="D116" i="39"/>
  <c r="D113" i="38"/>
  <c r="BF53" i="51" l="1"/>
  <c r="Q53" i="51"/>
  <c r="H39" i="39" s="1"/>
  <c r="E5" i="40" s="1"/>
  <c r="BG53" i="51"/>
  <c r="P53" i="50"/>
  <c r="F39" i="38" s="1"/>
  <c r="O53" i="50"/>
  <c r="G39" i="38" s="1"/>
  <c r="AY53" i="51"/>
  <c r="DQ106" i="7"/>
  <c r="DP125" i="7"/>
  <c r="DQ119" i="7"/>
  <c r="DP138" i="7"/>
  <c r="DQ111" i="7"/>
  <c r="DP130" i="7"/>
  <c r="DQ112" i="7"/>
  <c r="DP131" i="7"/>
  <c r="DQ115" i="7"/>
  <c r="DP134" i="7"/>
  <c r="DQ113" i="7"/>
  <c r="DP132" i="7"/>
  <c r="DQ116" i="7"/>
  <c r="DP135" i="7"/>
  <c r="DQ114" i="7"/>
  <c r="DP133" i="7"/>
  <c r="DQ117" i="7"/>
  <c r="DP136" i="7"/>
  <c r="DQ107" i="7"/>
  <c r="DP126" i="7"/>
  <c r="DQ105" i="7"/>
  <c r="DP124" i="7"/>
  <c r="DQ118" i="7"/>
  <c r="DP137" i="7"/>
  <c r="DQ104" i="7"/>
  <c r="DP123" i="7"/>
  <c r="DP31" i="7" s="1"/>
  <c r="DQ110" i="7"/>
  <c r="DP129" i="7"/>
  <c r="DQ108" i="7"/>
  <c r="DP127" i="7"/>
  <c r="DQ109" i="7"/>
  <c r="DP128" i="7"/>
  <c r="DR3" i="7"/>
  <c r="DQ30" i="7"/>
  <c r="D117" i="39"/>
  <c r="D114" i="38"/>
  <c r="BF53" i="50" l="1"/>
  <c r="Q53" i="50"/>
  <c r="H39" i="38" s="1"/>
  <c r="N54" i="51"/>
  <c r="E40" i="39" s="1"/>
  <c r="BG53" i="50"/>
  <c r="AY53" i="50"/>
  <c r="DR109" i="7"/>
  <c r="DQ128" i="7"/>
  <c r="DR110" i="7"/>
  <c r="DQ129" i="7"/>
  <c r="DR118" i="7"/>
  <c r="DQ137" i="7"/>
  <c r="DR107" i="7"/>
  <c r="DQ126" i="7"/>
  <c r="DR114" i="7"/>
  <c r="DQ133" i="7"/>
  <c r="DR113" i="7"/>
  <c r="DQ132" i="7"/>
  <c r="DR112" i="7"/>
  <c r="DQ131" i="7"/>
  <c r="DR119" i="7"/>
  <c r="DQ138" i="7"/>
  <c r="DR108" i="7"/>
  <c r="DQ127" i="7"/>
  <c r="DR104" i="7"/>
  <c r="DQ123" i="7"/>
  <c r="DQ31" i="7" s="1"/>
  <c r="DR105" i="7"/>
  <c r="DQ124" i="7"/>
  <c r="DR117" i="7"/>
  <c r="DQ136" i="7"/>
  <c r="DR116" i="7"/>
  <c r="DQ135" i="7"/>
  <c r="DR115" i="7"/>
  <c r="DQ134" i="7"/>
  <c r="DR111" i="7"/>
  <c r="DQ130" i="7"/>
  <c r="DR106" i="7"/>
  <c r="DQ125" i="7"/>
  <c r="DS3" i="7"/>
  <c r="DR30" i="7"/>
  <c r="D118" i="39"/>
  <c r="D115" i="38"/>
  <c r="O54" i="51" l="1"/>
  <c r="G40" i="39" s="1"/>
  <c r="P54" i="51"/>
  <c r="N54" i="50"/>
  <c r="E40" i="38" s="1"/>
  <c r="DS106" i="7"/>
  <c r="DR125" i="7"/>
  <c r="DS115" i="7"/>
  <c r="DR134" i="7"/>
  <c r="DS117" i="7"/>
  <c r="DR136" i="7"/>
  <c r="DS104" i="7"/>
  <c r="DR123" i="7"/>
  <c r="DR31" i="7" s="1"/>
  <c r="DS119" i="7"/>
  <c r="DR138" i="7"/>
  <c r="DS113" i="7"/>
  <c r="DR132" i="7"/>
  <c r="DS107" i="7"/>
  <c r="DR126" i="7"/>
  <c r="DS110" i="7"/>
  <c r="DR129" i="7"/>
  <c r="DS111" i="7"/>
  <c r="DR130" i="7"/>
  <c r="DS116" i="7"/>
  <c r="DR135" i="7"/>
  <c r="DS105" i="7"/>
  <c r="DR124" i="7"/>
  <c r="DS108" i="7"/>
  <c r="DR127" i="7"/>
  <c r="DS112" i="7"/>
  <c r="DR131" i="7"/>
  <c r="DS114" i="7"/>
  <c r="DR133" i="7"/>
  <c r="DS118" i="7"/>
  <c r="DR137" i="7"/>
  <c r="DS109" i="7"/>
  <c r="DR128" i="7"/>
  <c r="DT3" i="7"/>
  <c r="DS30" i="7"/>
  <c r="D119" i="39"/>
  <c r="D116" i="38"/>
  <c r="AY54" i="51" l="1"/>
  <c r="F40" i="39"/>
  <c r="P54" i="50"/>
  <c r="F40" i="38" s="1"/>
  <c r="O54" i="50"/>
  <c r="BG54" i="51"/>
  <c r="BF54" i="51"/>
  <c r="Q54" i="51"/>
  <c r="H40" i="39" s="1"/>
  <c r="DT109" i="7"/>
  <c r="DS128" i="7"/>
  <c r="DT114" i="7"/>
  <c r="DS133" i="7"/>
  <c r="DT108" i="7"/>
  <c r="DS127" i="7"/>
  <c r="DT116" i="7"/>
  <c r="DS135" i="7"/>
  <c r="DT110" i="7"/>
  <c r="DS129" i="7"/>
  <c r="DT113" i="7"/>
  <c r="DS132" i="7"/>
  <c r="DT104" i="7"/>
  <c r="DS123" i="7"/>
  <c r="DS31" i="7" s="1"/>
  <c r="DT115" i="7"/>
  <c r="DS134" i="7"/>
  <c r="DT118" i="7"/>
  <c r="DS137" i="7"/>
  <c r="DT112" i="7"/>
  <c r="DS131" i="7"/>
  <c r="DT105" i="7"/>
  <c r="DS124" i="7"/>
  <c r="DT111" i="7"/>
  <c r="DS130" i="7"/>
  <c r="DT107" i="7"/>
  <c r="DS126" i="7"/>
  <c r="DT119" i="7"/>
  <c r="DS138" i="7"/>
  <c r="DT117" i="7"/>
  <c r="DS136" i="7"/>
  <c r="DT106" i="7"/>
  <c r="DS125" i="7"/>
  <c r="DU3" i="7"/>
  <c r="DT30" i="7"/>
  <c r="D120" i="39"/>
  <c r="D117" i="38"/>
  <c r="AY54" i="50" l="1"/>
  <c r="G40" i="38"/>
  <c r="BF54" i="50"/>
  <c r="Q54" i="50"/>
  <c r="H40" i="38" s="1"/>
  <c r="BG54" i="50"/>
  <c r="N55" i="51"/>
  <c r="E41" i="39" s="1"/>
  <c r="DU106" i="7"/>
  <c r="DT125" i="7"/>
  <c r="DU119" i="7"/>
  <c r="DT138" i="7"/>
  <c r="DU111" i="7"/>
  <c r="DT130" i="7"/>
  <c r="DU112" i="7"/>
  <c r="DT131" i="7"/>
  <c r="DU115" i="7"/>
  <c r="DT134" i="7"/>
  <c r="DU113" i="7"/>
  <c r="DT132" i="7"/>
  <c r="DU116" i="7"/>
  <c r="DT135" i="7"/>
  <c r="DU114" i="7"/>
  <c r="DT133" i="7"/>
  <c r="DU117" i="7"/>
  <c r="DT136" i="7"/>
  <c r="DU107" i="7"/>
  <c r="DT126" i="7"/>
  <c r="DU105" i="7"/>
  <c r="DT124" i="7"/>
  <c r="DU118" i="7"/>
  <c r="DT137" i="7"/>
  <c r="DU104" i="7"/>
  <c r="DT123" i="7"/>
  <c r="DT31" i="7" s="1"/>
  <c r="DU110" i="7"/>
  <c r="DT129" i="7"/>
  <c r="DU108" i="7"/>
  <c r="DT127" i="7"/>
  <c r="DU109" i="7"/>
  <c r="DT128" i="7"/>
  <c r="DV3" i="7"/>
  <c r="DU30" i="7"/>
  <c r="D121" i="39"/>
  <c r="D118" i="38"/>
  <c r="N55" i="50" l="1"/>
  <c r="E41" i="38" s="1"/>
  <c r="P55" i="51"/>
  <c r="F41" i="39" s="1"/>
  <c r="O55" i="51"/>
  <c r="G41" i="39" s="1"/>
  <c r="DV109" i="7"/>
  <c r="DU128" i="7"/>
  <c r="DV110" i="7"/>
  <c r="DU129" i="7"/>
  <c r="DV118" i="7"/>
  <c r="DU137" i="7"/>
  <c r="DV107" i="7"/>
  <c r="DU126" i="7"/>
  <c r="DV114" i="7"/>
  <c r="DU133" i="7"/>
  <c r="DV113" i="7"/>
  <c r="DU132" i="7"/>
  <c r="DV112" i="7"/>
  <c r="DU131" i="7"/>
  <c r="DV119" i="7"/>
  <c r="DU138" i="7"/>
  <c r="DV108" i="7"/>
  <c r="DU127" i="7"/>
  <c r="DV104" i="7"/>
  <c r="DU123" i="7"/>
  <c r="DU31" i="7" s="1"/>
  <c r="DV105" i="7"/>
  <c r="DU124" i="7"/>
  <c r="DV117" i="7"/>
  <c r="DU136" i="7"/>
  <c r="DV116" i="7"/>
  <c r="DU135" i="7"/>
  <c r="DV115" i="7"/>
  <c r="DU134" i="7"/>
  <c r="DV111" i="7"/>
  <c r="DU130" i="7"/>
  <c r="DV106" i="7"/>
  <c r="DU125" i="7"/>
  <c r="DW3" i="7"/>
  <c r="DV30" i="7"/>
  <c r="D122" i="39"/>
  <c r="D119" i="38"/>
  <c r="BF55" i="51" l="1"/>
  <c r="Q55" i="51"/>
  <c r="H41" i="39" s="1"/>
  <c r="BG55" i="51"/>
  <c r="AY55" i="51"/>
  <c r="P55" i="50"/>
  <c r="F41" i="38" s="1"/>
  <c r="O55" i="50"/>
  <c r="DW106" i="7"/>
  <c r="DV125" i="7"/>
  <c r="DW115" i="7"/>
  <c r="DV134" i="7"/>
  <c r="DW117" i="7"/>
  <c r="DV136" i="7"/>
  <c r="DW104" i="7"/>
  <c r="DV123" i="7"/>
  <c r="DV31" i="7" s="1"/>
  <c r="DW119" i="7"/>
  <c r="DV138" i="7"/>
  <c r="DW113" i="7"/>
  <c r="DV132" i="7"/>
  <c r="DW107" i="7"/>
  <c r="DV126" i="7"/>
  <c r="DW110" i="7"/>
  <c r="DV129" i="7"/>
  <c r="DW111" i="7"/>
  <c r="DV130" i="7"/>
  <c r="DW116" i="7"/>
  <c r="DV135" i="7"/>
  <c r="DW105" i="7"/>
  <c r="DV124" i="7"/>
  <c r="DW108" i="7"/>
  <c r="DV127" i="7"/>
  <c r="DW112" i="7"/>
  <c r="DV131" i="7"/>
  <c r="DW114" i="7"/>
  <c r="DV133" i="7"/>
  <c r="DW118" i="7"/>
  <c r="DV137" i="7"/>
  <c r="DW109" i="7"/>
  <c r="DV128" i="7"/>
  <c r="DX3" i="7"/>
  <c r="DW30" i="7"/>
  <c r="D123" i="39"/>
  <c r="D120" i="38"/>
  <c r="AY55" i="50" l="1"/>
  <c r="G41" i="38"/>
  <c r="BG55" i="50"/>
  <c r="N56" i="51"/>
  <c r="E42" i="39" s="1"/>
  <c r="BF55" i="50"/>
  <c r="Q55" i="50"/>
  <c r="H41" i="38" s="1"/>
  <c r="DX109" i="7"/>
  <c r="DW128" i="7"/>
  <c r="DX114" i="7"/>
  <c r="DW133" i="7"/>
  <c r="DX108" i="7"/>
  <c r="DW127" i="7"/>
  <c r="DX116" i="7"/>
  <c r="DW135" i="7"/>
  <c r="DX110" i="7"/>
  <c r="DW129" i="7"/>
  <c r="DX113" i="7"/>
  <c r="DW132" i="7"/>
  <c r="DX104" i="7"/>
  <c r="DW123" i="7"/>
  <c r="DW31" i="7" s="1"/>
  <c r="DX115" i="7"/>
  <c r="DW134" i="7"/>
  <c r="DX118" i="7"/>
  <c r="DW137" i="7"/>
  <c r="DX112" i="7"/>
  <c r="DW131" i="7"/>
  <c r="DX105" i="7"/>
  <c r="DW124" i="7"/>
  <c r="DX111" i="7"/>
  <c r="DW130" i="7"/>
  <c r="DX107" i="7"/>
  <c r="DW126" i="7"/>
  <c r="DX119" i="7"/>
  <c r="DW138" i="7"/>
  <c r="DX117" i="7"/>
  <c r="DW136" i="7"/>
  <c r="DX106" i="7"/>
  <c r="DW125" i="7"/>
  <c r="DY3" i="7"/>
  <c r="DX30" i="7"/>
  <c r="J4" i="39"/>
  <c r="D121" i="38"/>
  <c r="P56" i="51" l="1"/>
  <c r="F42" i="39" s="1"/>
  <c r="O56" i="51"/>
  <c r="G42" i="39" s="1"/>
  <c r="N56" i="50"/>
  <c r="E42" i="38" s="1"/>
  <c r="DW32" i="7"/>
  <c r="DY106" i="7"/>
  <c r="DX125" i="7"/>
  <c r="DY119" i="7"/>
  <c r="DX138" i="7"/>
  <c r="DY111" i="7"/>
  <c r="DX130" i="7"/>
  <c r="DY112" i="7"/>
  <c r="DX131" i="7"/>
  <c r="DY115" i="7"/>
  <c r="DX134" i="7"/>
  <c r="DY113" i="7"/>
  <c r="DX132" i="7"/>
  <c r="DY116" i="7"/>
  <c r="DX135" i="7"/>
  <c r="DY114" i="7"/>
  <c r="DX133" i="7"/>
  <c r="DY117" i="7"/>
  <c r="DX136" i="7"/>
  <c r="DY107" i="7"/>
  <c r="DX126" i="7"/>
  <c r="DY105" i="7"/>
  <c r="DX124" i="7"/>
  <c r="DY118" i="7"/>
  <c r="DX137" i="7"/>
  <c r="DY104" i="7"/>
  <c r="DX123" i="7"/>
  <c r="DX31" i="7" s="1"/>
  <c r="DY110" i="7"/>
  <c r="DX129" i="7"/>
  <c r="DY108" i="7"/>
  <c r="DX127" i="7"/>
  <c r="DY109" i="7"/>
  <c r="DX128" i="7"/>
  <c r="DZ3" i="7"/>
  <c r="DY30" i="7"/>
  <c r="J5" i="39"/>
  <c r="D122" i="38"/>
  <c r="O56" i="50" l="1"/>
  <c r="G42" i="38" s="1"/>
  <c r="P56" i="50"/>
  <c r="F42" i="38" s="1"/>
  <c r="AY56" i="51"/>
  <c r="BF56" i="51"/>
  <c r="Q56" i="51"/>
  <c r="H42" i="39" s="1"/>
  <c r="BG56" i="51"/>
  <c r="DX32" i="7"/>
  <c r="DZ109" i="7"/>
  <c r="DY128" i="7"/>
  <c r="DZ110" i="7"/>
  <c r="DY129" i="7"/>
  <c r="DZ118" i="7"/>
  <c r="DY137" i="7"/>
  <c r="DZ107" i="7"/>
  <c r="DY126" i="7"/>
  <c r="DZ114" i="7"/>
  <c r="DY133" i="7"/>
  <c r="DZ113" i="7"/>
  <c r="DY132" i="7"/>
  <c r="DZ112" i="7"/>
  <c r="DY131" i="7"/>
  <c r="DZ119" i="7"/>
  <c r="DY138" i="7"/>
  <c r="DZ108" i="7"/>
  <c r="DY127" i="7"/>
  <c r="DZ104" i="7"/>
  <c r="DY123" i="7"/>
  <c r="DY31" i="7" s="1"/>
  <c r="DZ105" i="7"/>
  <c r="DY124" i="7"/>
  <c r="DZ117" i="7"/>
  <c r="DY136" i="7"/>
  <c r="DZ116" i="7"/>
  <c r="DY135" i="7"/>
  <c r="DZ115" i="7"/>
  <c r="DY134" i="7"/>
  <c r="DZ111" i="7"/>
  <c r="DY130" i="7"/>
  <c r="DZ106" i="7"/>
  <c r="DY125" i="7"/>
  <c r="EA3" i="7"/>
  <c r="DZ30" i="7"/>
  <c r="J6" i="39"/>
  <c r="D123" i="38"/>
  <c r="AY56" i="50" l="1"/>
  <c r="N57" i="51"/>
  <c r="E43" i="39" s="1"/>
  <c r="BG56" i="50"/>
  <c r="BF56" i="50"/>
  <c r="Q56" i="50"/>
  <c r="H42" i="38" s="1"/>
  <c r="DY32" i="7"/>
  <c r="EA106" i="7"/>
  <c r="DZ125" i="7"/>
  <c r="EA115" i="7"/>
  <c r="DZ134" i="7"/>
  <c r="EA117" i="7"/>
  <c r="DZ136" i="7"/>
  <c r="EA104" i="7"/>
  <c r="DZ123" i="7"/>
  <c r="DZ31" i="7" s="1"/>
  <c r="EA119" i="7"/>
  <c r="DZ138" i="7"/>
  <c r="EA113" i="7"/>
  <c r="DZ132" i="7"/>
  <c r="EA107" i="7"/>
  <c r="DZ126" i="7"/>
  <c r="EA110" i="7"/>
  <c r="DZ129" i="7"/>
  <c r="EA111" i="7"/>
  <c r="DZ130" i="7"/>
  <c r="EA116" i="7"/>
  <c r="DZ135" i="7"/>
  <c r="EA105" i="7"/>
  <c r="DZ124" i="7"/>
  <c r="EA108" i="7"/>
  <c r="DZ127" i="7"/>
  <c r="EA112" i="7"/>
  <c r="DZ131" i="7"/>
  <c r="EA114" i="7"/>
  <c r="DZ133" i="7"/>
  <c r="EA118" i="7"/>
  <c r="DZ137" i="7"/>
  <c r="EA109" i="7"/>
  <c r="DZ128" i="7"/>
  <c r="EB3" i="7"/>
  <c r="EA30" i="7"/>
  <c r="J7" i="39"/>
  <c r="J4" i="38"/>
  <c r="N57" i="50" l="1"/>
  <c r="E43" i="38" s="1"/>
  <c r="O57" i="51"/>
  <c r="G43" i="39" s="1"/>
  <c r="P57" i="51"/>
  <c r="DZ32" i="7"/>
  <c r="EB109" i="7"/>
  <c r="EA128" i="7"/>
  <c r="EB114" i="7"/>
  <c r="EA133" i="7"/>
  <c r="EB108" i="7"/>
  <c r="EA127" i="7"/>
  <c r="EB116" i="7"/>
  <c r="EA135" i="7"/>
  <c r="EB110" i="7"/>
  <c r="EA129" i="7"/>
  <c r="EB113" i="7"/>
  <c r="EA132" i="7"/>
  <c r="EB104" i="7"/>
  <c r="EA123" i="7"/>
  <c r="EA31" i="7" s="1"/>
  <c r="EB115" i="7"/>
  <c r="EA134" i="7"/>
  <c r="EB118" i="7"/>
  <c r="EA137" i="7"/>
  <c r="EB112" i="7"/>
  <c r="EA131" i="7"/>
  <c r="EB105" i="7"/>
  <c r="EA124" i="7"/>
  <c r="EB111" i="7"/>
  <c r="EA130" i="7"/>
  <c r="EB107" i="7"/>
  <c r="EA126" i="7"/>
  <c r="EB119" i="7"/>
  <c r="EA138" i="7"/>
  <c r="EB117" i="7"/>
  <c r="EA136" i="7"/>
  <c r="EB106" i="7"/>
  <c r="EA125" i="7"/>
  <c r="EC3" i="7"/>
  <c r="EB30" i="7"/>
  <c r="J8" i="39"/>
  <c r="J5" i="38"/>
  <c r="AY57" i="51" l="1"/>
  <c r="F43" i="39"/>
  <c r="BF57" i="51"/>
  <c r="Q57" i="51"/>
  <c r="H43" i="39" s="1"/>
  <c r="P57" i="50"/>
  <c r="F43" i="38" s="1"/>
  <c r="O57" i="50"/>
  <c r="BG57" i="51"/>
  <c r="EA32" i="7"/>
  <c r="EC106" i="7"/>
  <c r="EB125" i="7"/>
  <c r="EC119" i="7"/>
  <c r="EB138" i="7"/>
  <c r="EC111" i="7"/>
  <c r="EB130" i="7"/>
  <c r="EC112" i="7"/>
  <c r="EB131" i="7"/>
  <c r="EC115" i="7"/>
  <c r="EB134" i="7"/>
  <c r="EC113" i="7"/>
  <c r="EB132" i="7"/>
  <c r="EC116" i="7"/>
  <c r="EB135" i="7"/>
  <c r="EC114" i="7"/>
  <c r="EB133" i="7"/>
  <c r="EC117" i="7"/>
  <c r="EB136" i="7"/>
  <c r="EC107" i="7"/>
  <c r="EB126" i="7"/>
  <c r="EC105" i="7"/>
  <c r="EB124" i="7"/>
  <c r="EC118" i="7"/>
  <c r="EB137" i="7"/>
  <c r="EC104" i="7"/>
  <c r="EB123" i="7"/>
  <c r="EB31" i="7" s="1"/>
  <c r="EC110" i="7"/>
  <c r="EB129" i="7"/>
  <c r="EC108" i="7"/>
  <c r="EB127" i="7"/>
  <c r="EC109" i="7"/>
  <c r="EB128" i="7"/>
  <c r="EC30" i="7"/>
  <c r="ED3" i="7"/>
  <c r="J9" i="39"/>
  <c r="J6" i="38"/>
  <c r="AY57" i="50" l="1"/>
  <c r="G43" i="38"/>
  <c r="BF57" i="50"/>
  <c r="Q57" i="50"/>
  <c r="H43" i="38" s="1"/>
  <c r="BG57" i="50"/>
  <c r="N58" i="51"/>
  <c r="E44" i="39" s="1"/>
  <c r="EB32" i="7"/>
  <c r="ED109" i="7"/>
  <c r="EC128" i="7"/>
  <c r="ED110" i="7"/>
  <c r="EC129" i="7"/>
  <c r="ED118" i="7"/>
  <c r="EC137" i="7"/>
  <c r="ED107" i="7"/>
  <c r="EC126" i="7"/>
  <c r="ED114" i="7"/>
  <c r="EC133" i="7"/>
  <c r="ED113" i="7"/>
  <c r="EC132" i="7"/>
  <c r="ED112" i="7"/>
  <c r="EC131" i="7"/>
  <c r="ED119" i="7"/>
  <c r="EC138" i="7"/>
  <c r="ED108" i="7"/>
  <c r="EC127" i="7"/>
  <c r="ED104" i="7"/>
  <c r="EC123" i="7"/>
  <c r="EC31" i="7" s="1"/>
  <c r="ED105" i="7"/>
  <c r="EC124" i="7"/>
  <c r="ED117" i="7"/>
  <c r="EC136" i="7"/>
  <c r="ED116" i="7"/>
  <c r="EC135" i="7"/>
  <c r="ED115" i="7"/>
  <c r="EC134" i="7"/>
  <c r="ED111" i="7"/>
  <c r="EC130" i="7"/>
  <c r="ED106" i="7"/>
  <c r="EC125" i="7"/>
  <c r="EE3" i="7"/>
  <c r="ED30" i="7"/>
  <c r="J10" i="39"/>
  <c r="J7" i="38"/>
  <c r="O58" i="51" l="1"/>
  <c r="G44" i="39" s="1"/>
  <c r="P58" i="51"/>
  <c r="N58" i="50"/>
  <c r="E44" i="38" s="1"/>
  <c r="EC32" i="7"/>
  <c r="EE106" i="7"/>
  <c r="ED125" i="7"/>
  <c r="EE115" i="7"/>
  <c r="ED134" i="7"/>
  <c r="EE117" i="7"/>
  <c r="ED136" i="7"/>
  <c r="EE104" i="7"/>
  <c r="ED123" i="7"/>
  <c r="ED31" i="7" s="1"/>
  <c r="EE119" i="7"/>
  <c r="ED138" i="7"/>
  <c r="EE113" i="7"/>
  <c r="ED132" i="7"/>
  <c r="EE107" i="7"/>
  <c r="ED126" i="7"/>
  <c r="EE110" i="7"/>
  <c r="ED129" i="7"/>
  <c r="EE111" i="7"/>
  <c r="ED130" i="7"/>
  <c r="EE116" i="7"/>
  <c r="ED135" i="7"/>
  <c r="EE105" i="7"/>
  <c r="ED124" i="7"/>
  <c r="EE108" i="7"/>
  <c r="ED127" i="7"/>
  <c r="EE112" i="7"/>
  <c r="ED131" i="7"/>
  <c r="EE114" i="7"/>
  <c r="ED133" i="7"/>
  <c r="EE118" i="7"/>
  <c r="ED137" i="7"/>
  <c r="EE109" i="7"/>
  <c r="ED128" i="7"/>
  <c r="EF3" i="7"/>
  <c r="EE30" i="7"/>
  <c r="J11" i="39"/>
  <c r="J8" i="38"/>
  <c r="AY58" i="51" l="1"/>
  <c r="F44" i="39"/>
  <c r="P58" i="50"/>
  <c r="F44" i="38" s="1"/>
  <c r="O58" i="50"/>
  <c r="BG58" i="51"/>
  <c r="BF58" i="51"/>
  <c r="Q58" i="51"/>
  <c r="H44" i="39" s="1"/>
  <c r="ED32" i="7"/>
  <c r="EF109" i="7"/>
  <c r="EE128" i="7"/>
  <c r="EF114" i="7"/>
  <c r="EE133" i="7"/>
  <c r="EF108" i="7"/>
  <c r="EE127" i="7"/>
  <c r="EF116" i="7"/>
  <c r="EE135" i="7"/>
  <c r="EF110" i="7"/>
  <c r="EE129" i="7"/>
  <c r="EF113" i="7"/>
  <c r="EE132" i="7"/>
  <c r="EF104" i="7"/>
  <c r="EE123" i="7"/>
  <c r="EE31" i="7" s="1"/>
  <c r="EF115" i="7"/>
  <c r="EE134" i="7"/>
  <c r="EF118" i="7"/>
  <c r="EE137" i="7"/>
  <c r="EF112" i="7"/>
  <c r="EE131" i="7"/>
  <c r="EF105" i="7"/>
  <c r="EE124" i="7"/>
  <c r="EF111" i="7"/>
  <c r="EE130" i="7"/>
  <c r="EF107" i="7"/>
  <c r="EE126" i="7"/>
  <c r="EF119" i="7"/>
  <c r="EE138" i="7"/>
  <c r="EF117" i="7"/>
  <c r="EE136" i="7"/>
  <c r="EF106" i="7"/>
  <c r="EE125" i="7"/>
  <c r="EF30" i="7"/>
  <c r="EG3" i="7"/>
  <c r="J12" i="39"/>
  <c r="J9" i="38"/>
  <c r="AY58" i="50" l="1"/>
  <c r="G44" i="38"/>
  <c r="BF58" i="50"/>
  <c r="Q58" i="50"/>
  <c r="H44" i="38" s="1"/>
  <c r="BG58" i="50"/>
  <c r="N59" i="51"/>
  <c r="E45" i="39" s="1"/>
  <c r="EE32" i="7"/>
  <c r="EG106" i="7"/>
  <c r="EF125" i="7"/>
  <c r="EG119" i="7"/>
  <c r="EF138" i="7"/>
  <c r="EG111" i="7"/>
  <c r="EF130" i="7"/>
  <c r="EG112" i="7"/>
  <c r="EF131" i="7"/>
  <c r="EG115" i="7"/>
  <c r="EF134" i="7"/>
  <c r="EG113" i="7"/>
  <c r="EF132" i="7"/>
  <c r="EG116" i="7"/>
  <c r="EF135" i="7"/>
  <c r="EG114" i="7"/>
  <c r="EF133" i="7"/>
  <c r="EG117" i="7"/>
  <c r="EF136" i="7"/>
  <c r="EG107" i="7"/>
  <c r="EF126" i="7"/>
  <c r="EG105" i="7"/>
  <c r="EF124" i="7"/>
  <c r="EG118" i="7"/>
  <c r="EF137" i="7"/>
  <c r="EG104" i="7"/>
  <c r="EF123" i="7"/>
  <c r="EF31" i="7" s="1"/>
  <c r="EG110" i="7"/>
  <c r="EF129" i="7"/>
  <c r="EG108" i="7"/>
  <c r="EF127" i="7"/>
  <c r="EG109" i="7"/>
  <c r="EF128" i="7"/>
  <c r="EH3" i="7"/>
  <c r="EG30" i="7"/>
  <c r="J13" i="39"/>
  <c r="J10" i="38"/>
  <c r="N59" i="50" l="1"/>
  <c r="E45" i="38" s="1"/>
  <c r="P59" i="51"/>
  <c r="F45" i="39" s="1"/>
  <c r="O59" i="51"/>
  <c r="G45" i="39" s="1"/>
  <c r="EF32" i="7"/>
  <c r="EH109" i="7"/>
  <c r="EG128" i="7"/>
  <c r="EH110" i="7"/>
  <c r="EG129" i="7"/>
  <c r="EH118" i="7"/>
  <c r="EG137" i="7"/>
  <c r="EH107" i="7"/>
  <c r="EG126" i="7"/>
  <c r="EH114" i="7"/>
  <c r="EG133" i="7"/>
  <c r="EH113" i="7"/>
  <c r="EG132" i="7"/>
  <c r="EH112" i="7"/>
  <c r="EG131" i="7"/>
  <c r="EH119" i="7"/>
  <c r="EG138" i="7"/>
  <c r="EH108" i="7"/>
  <c r="EG127" i="7"/>
  <c r="EH104" i="7"/>
  <c r="EG123" i="7"/>
  <c r="EG31" i="7" s="1"/>
  <c r="EH105" i="7"/>
  <c r="EG124" i="7"/>
  <c r="EH117" i="7"/>
  <c r="EG136" i="7"/>
  <c r="EH116" i="7"/>
  <c r="EG135" i="7"/>
  <c r="EH115" i="7"/>
  <c r="EG134" i="7"/>
  <c r="EH111" i="7"/>
  <c r="EG130" i="7"/>
  <c r="EH106" i="7"/>
  <c r="EG125" i="7"/>
  <c r="EI3" i="7"/>
  <c r="EH30" i="7"/>
  <c r="J14" i="39"/>
  <c r="J11" i="38"/>
  <c r="BF59" i="51" l="1"/>
  <c r="Q59" i="51"/>
  <c r="H45" i="39" s="1"/>
  <c r="BG59" i="51"/>
  <c r="P59" i="50"/>
  <c r="F45" i="38" s="1"/>
  <c r="O59" i="50"/>
  <c r="G45" i="38" s="1"/>
  <c r="AY59" i="51"/>
  <c r="EG32" i="7"/>
  <c r="EI106" i="7"/>
  <c r="EH125" i="7"/>
  <c r="EI115" i="7"/>
  <c r="EH134" i="7"/>
  <c r="EI117" i="7"/>
  <c r="EH136" i="7"/>
  <c r="EI104" i="7"/>
  <c r="EH123" i="7"/>
  <c r="EH31" i="7" s="1"/>
  <c r="EI119" i="7"/>
  <c r="EH138" i="7"/>
  <c r="EI113" i="7"/>
  <c r="EH132" i="7"/>
  <c r="EI107" i="7"/>
  <c r="EH126" i="7"/>
  <c r="EI110" i="7"/>
  <c r="EH129" i="7"/>
  <c r="EI111" i="7"/>
  <c r="EH130" i="7"/>
  <c r="EI116" i="7"/>
  <c r="EH135" i="7"/>
  <c r="EI105" i="7"/>
  <c r="EH124" i="7"/>
  <c r="EI108" i="7"/>
  <c r="EH127" i="7"/>
  <c r="EI112" i="7"/>
  <c r="EH131" i="7"/>
  <c r="EI114" i="7"/>
  <c r="EH133" i="7"/>
  <c r="EI118" i="7"/>
  <c r="EH137" i="7"/>
  <c r="EI109" i="7"/>
  <c r="EH128" i="7"/>
  <c r="EJ3" i="7"/>
  <c r="EI30" i="7"/>
  <c r="J15" i="39"/>
  <c r="J12" i="38"/>
  <c r="BF59" i="50" l="1"/>
  <c r="Q59" i="50"/>
  <c r="H45" i="38" s="1"/>
  <c r="BG59" i="50"/>
  <c r="N60" i="51"/>
  <c r="E46" i="39" s="1"/>
  <c r="AY59" i="50"/>
  <c r="EH32" i="7"/>
  <c r="DS7" i="41" s="1"/>
  <c r="EJ109" i="7"/>
  <c r="EI128" i="7"/>
  <c r="EJ114" i="7"/>
  <c r="EI133" i="7"/>
  <c r="EJ108" i="7"/>
  <c r="EI127" i="7"/>
  <c r="EJ116" i="7"/>
  <c r="EI135" i="7"/>
  <c r="EJ110" i="7"/>
  <c r="EI129" i="7"/>
  <c r="EJ113" i="7"/>
  <c r="EI132" i="7"/>
  <c r="EJ104" i="7"/>
  <c r="EI123" i="7"/>
  <c r="EI31" i="7" s="1"/>
  <c r="EJ115" i="7"/>
  <c r="EI134" i="7"/>
  <c r="EJ118" i="7"/>
  <c r="EI137" i="7"/>
  <c r="EJ112" i="7"/>
  <c r="EI131" i="7"/>
  <c r="EJ105" i="7"/>
  <c r="EI124" i="7"/>
  <c r="EJ111" i="7"/>
  <c r="EI130" i="7"/>
  <c r="EJ107" i="7"/>
  <c r="EI126" i="7"/>
  <c r="EJ119" i="7"/>
  <c r="EI138" i="7"/>
  <c r="EJ117" i="7"/>
  <c r="EI136" i="7"/>
  <c r="EJ106" i="7"/>
  <c r="EI125" i="7"/>
  <c r="EK3" i="7"/>
  <c r="EJ30" i="7"/>
  <c r="J16" i="39"/>
  <c r="J13" i="38"/>
  <c r="P60" i="51" l="1"/>
  <c r="F46" i="39" s="1"/>
  <c r="O60" i="51"/>
  <c r="G46" i="39" s="1"/>
  <c r="N60" i="50"/>
  <c r="E46" i="38" s="1"/>
  <c r="DS8" i="41"/>
  <c r="EI32" i="7"/>
  <c r="EK106" i="7"/>
  <c r="EJ125" i="7"/>
  <c r="EK119" i="7"/>
  <c r="EJ138" i="7"/>
  <c r="EK111" i="7"/>
  <c r="EJ130" i="7"/>
  <c r="EK112" i="7"/>
  <c r="EJ131" i="7"/>
  <c r="EK115" i="7"/>
  <c r="EJ134" i="7"/>
  <c r="EK113" i="7"/>
  <c r="EJ132" i="7"/>
  <c r="EK116" i="7"/>
  <c r="EJ135" i="7"/>
  <c r="EK114" i="7"/>
  <c r="EJ133" i="7"/>
  <c r="EK117" i="7"/>
  <c r="EJ136" i="7"/>
  <c r="EK107" i="7"/>
  <c r="EJ126" i="7"/>
  <c r="EK105" i="7"/>
  <c r="EJ124" i="7"/>
  <c r="EK118" i="7"/>
  <c r="EJ137" i="7"/>
  <c r="EK104" i="7"/>
  <c r="EJ123" i="7"/>
  <c r="EJ31" i="7" s="1"/>
  <c r="EK110" i="7"/>
  <c r="EJ129" i="7"/>
  <c r="EK108" i="7"/>
  <c r="EJ127" i="7"/>
  <c r="EK109" i="7"/>
  <c r="EJ128" i="7"/>
  <c r="EL3" i="7"/>
  <c r="EK30" i="7"/>
  <c r="J17" i="39"/>
  <c r="J14" i="38"/>
  <c r="AY60" i="51" l="1"/>
  <c r="O60" i="50"/>
  <c r="P60" i="50"/>
  <c r="F46" i="38" s="1"/>
  <c r="BF60" i="51"/>
  <c r="Q60" i="51"/>
  <c r="H46" i="39" s="1"/>
  <c r="BG60" i="51"/>
  <c r="EJ32" i="7"/>
  <c r="EL109" i="7"/>
  <c r="EK128" i="7"/>
  <c r="EL110" i="7"/>
  <c r="EK129" i="7"/>
  <c r="EL118" i="7"/>
  <c r="EK137" i="7"/>
  <c r="EL107" i="7"/>
  <c r="EK126" i="7"/>
  <c r="EL114" i="7"/>
  <c r="EK133" i="7"/>
  <c r="EL113" i="7"/>
  <c r="EK132" i="7"/>
  <c r="EL112" i="7"/>
  <c r="EK131" i="7"/>
  <c r="EL119" i="7"/>
  <c r="EK138" i="7"/>
  <c r="EL108" i="7"/>
  <c r="EK127" i="7"/>
  <c r="EL104" i="7"/>
  <c r="EK123" i="7"/>
  <c r="EK31" i="7" s="1"/>
  <c r="EL105" i="7"/>
  <c r="EK124" i="7"/>
  <c r="EL117" i="7"/>
  <c r="EK136" i="7"/>
  <c r="EL116" i="7"/>
  <c r="EK135" i="7"/>
  <c r="EL115" i="7"/>
  <c r="EK134" i="7"/>
  <c r="EL111" i="7"/>
  <c r="EK130" i="7"/>
  <c r="EL106" i="7"/>
  <c r="EK125" i="7"/>
  <c r="EL30" i="7"/>
  <c r="EM3" i="7"/>
  <c r="J18" i="39"/>
  <c r="J15" i="38"/>
  <c r="AY60" i="50" l="1"/>
  <c r="G46" i="38"/>
  <c r="BG60" i="50"/>
  <c r="BF60" i="50"/>
  <c r="Q60" i="50"/>
  <c r="H46" i="38" s="1"/>
  <c r="N61" i="51"/>
  <c r="E47" i="39" s="1"/>
  <c r="EK32" i="7"/>
  <c r="EM106" i="7"/>
  <c r="EL125" i="7"/>
  <c r="EM115" i="7"/>
  <c r="EL134" i="7"/>
  <c r="EM117" i="7"/>
  <c r="EL136" i="7"/>
  <c r="EM104" i="7"/>
  <c r="EL123" i="7"/>
  <c r="EL31" i="7" s="1"/>
  <c r="EM119" i="7"/>
  <c r="EL138" i="7"/>
  <c r="EM113" i="7"/>
  <c r="EL132" i="7"/>
  <c r="EM107" i="7"/>
  <c r="EL126" i="7"/>
  <c r="EM110" i="7"/>
  <c r="EL129" i="7"/>
  <c r="EM111" i="7"/>
  <c r="EL130" i="7"/>
  <c r="EM116" i="7"/>
  <c r="EL135" i="7"/>
  <c r="EM105" i="7"/>
  <c r="EL124" i="7"/>
  <c r="EM108" i="7"/>
  <c r="EL127" i="7"/>
  <c r="EM112" i="7"/>
  <c r="EL131" i="7"/>
  <c r="EM114" i="7"/>
  <c r="EL133" i="7"/>
  <c r="EM118" i="7"/>
  <c r="EL137" i="7"/>
  <c r="EM109" i="7"/>
  <c r="EL128" i="7"/>
  <c r="EN3" i="7"/>
  <c r="EM30" i="7"/>
  <c r="J19" i="39"/>
  <c r="J16" i="38"/>
  <c r="N61" i="50" l="1"/>
  <c r="E47" i="38" s="1"/>
  <c r="O61" i="51"/>
  <c r="G47" i="39" s="1"/>
  <c r="P61" i="51"/>
  <c r="F47" i="39" s="1"/>
  <c r="EL32" i="7"/>
  <c r="EN109" i="7"/>
  <c r="EM128" i="7"/>
  <c r="EN114" i="7"/>
  <c r="EM133" i="7"/>
  <c r="EN108" i="7"/>
  <c r="EM127" i="7"/>
  <c r="EN116" i="7"/>
  <c r="EM135" i="7"/>
  <c r="EN110" i="7"/>
  <c r="EM129" i="7"/>
  <c r="EN113" i="7"/>
  <c r="EM132" i="7"/>
  <c r="EN104" i="7"/>
  <c r="EM123" i="7"/>
  <c r="EM31" i="7" s="1"/>
  <c r="EN115" i="7"/>
  <c r="EM134" i="7"/>
  <c r="EN118" i="7"/>
  <c r="EM137" i="7"/>
  <c r="EN112" i="7"/>
  <c r="EM131" i="7"/>
  <c r="EN105" i="7"/>
  <c r="EM124" i="7"/>
  <c r="EN111" i="7"/>
  <c r="EM130" i="7"/>
  <c r="EN107" i="7"/>
  <c r="EM126" i="7"/>
  <c r="EN119" i="7"/>
  <c r="EM138" i="7"/>
  <c r="EN117" i="7"/>
  <c r="EM136" i="7"/>
  <c r="EN106" i="7"/>
  <c r="EM125" i="7"/>
  <c r="EO3" i="7"/>
  <c r="EN30" i="7"/>
  <c r="J20" i="39"/>
  <c r="J17" i="38"/>
  <c r="BG61" i="51" l="1"/>
  <c r="BF61" i="51"/>
  <c r="Q61" i="51"/>
  <c r="H47" i="39" s="1"/>
  <c r="O61" i="50"/>
  <c r="G47" i="38" s="1"/>
  <c r="P61" i="50"/>
  <c r="F47" i="38" s="1"/>
  <c r="AY61" i="51"/>
  <c r="EM32" i="7"/>
  <c r="EO106" i="7"/>
  <c r="EN125" i="7"/>
  <c r="EO119" i="7"/>
  <c r="EN138" i="7"/>
  <c r="EO111" i="7"/>
  <c r="EN130" i="7"/>
  <c r="EO112" i="7"/>
  <c r="EN131" i="7"/>
  <c r="EO115" i="7"/>
  <c r="EN134" i="7"/>
  <c r="EO113" i="7"/>
  <c r="EN132" i="7"/>
  <c r="EO116" i="7"/>
  <c r="EN135" i="7"/>
  <c r="EO114" i="7"/>
  <c r="EN133" i="7"/>
  <c r="EO117" i="7"/>
  <c r="EN136" i="7"/>
  <c r="EO107" i="7"/>
  <c r="EN126" i="7"/>
  <c r="EO105" i="7"/>
  <c r="EN124" i="7"/>
  <c r="EO118" i="7"/>
  <c r="EN137" i="7"/>
  <c r="EO104" i="7"/>
  <c r="EN123" i="7"/>
  <c r="EN31" i="7" s="1"/>
  <c r="EO110" i="7"/>
  <c r="EN129" i="7"/>
  <c r="EO108" i="7"/>
  <c r="EN127" i="7"/>
  <c r="EO109" i="7"/>
  <c r="EN128" i="7"/>
  <c r="EP3" i="7"/>
  <c r="EO30" i="7"/>
  <c r="J21" i="39"/>
  <c r="J18" i="38"/>
  <c r="BG61" i="50" l="1"/>
  <c r="N62" i="51"/>
  <c r="E48" i="39" s="1"/>
  <c r="BF61" i="50"/>
  <c r="Q61" i="50"/>
  <c r="H47" i="38" s="1"/>
  <c r="AY61" i="50"/>
  <c r="EN32" i="7"/>
  <c r="EP109" i="7"/>
  <c r="EO128" i="7"/>
  <c r="EP110" i="7"/>
  <c r="EO129" i="7"/>
  <c r="EP118" i="7"/>
  <c r="EO137" i="7"/>
  <c r="EP107" i="7"/>
  <c r="EO126" i="7"/>
  <c r="EP114" i="7"/>
  <c r="EO133" i="7"/>
  <c r="EP113" i="7"/>
  <c r="EO132" i="7"/>
  <c r="EP112" i="7"/>
  <c r="EO131" i="7"/>
  <c r="EP119" i="7"/>
  <c r="EO138" i="7"/>
  <c r="EP108" i="7"/>
  <c r="EO127" i="7"/>
  <c r="EP104" i="7"/>
  <c r="EO123" i="7"/>
  <c r="EO31" i="7" s="1"/>
  <c r="EP105" i="7"/>
  <c r="EO124" i="7"/>
  <c r="EP117" i="7"/>
  <c r="EO136" i="7"/>
  <c r="EP116" i="7"/>
  <c r="EO135" i="7"/>
  <c r="EP115" i="7"/>
  <c r="EO134" i="7"/>
  <c r="EP111" i="7"/>
  <c r="EO130" i="7"/>
  <c r="EP106" i="7"/>
  <c r="EO125" i="7"/>
  <c r="EQ3" i="7"/>
  <c r="EP30" i="7"/>
  <c r="J22" i="39"/>
  <c r="J19" i="38"/>
  <c r="O62" i="51" l="1"/>
  <c r="G48" i="39" s="1"/>
  <c r="P62" i="51"/>
  <c r="N62" i="50"/>
  <c r="E48" i="38" s="1"/>
  <c r="EO32" i="7"/>
  <c r="EQ106" i="7"/>
  <c r="EP125" i="7"/>
  <c r="EQ115" i="7"/>
  <c r="EP134" i="7"/>
  <c r="EQ117" i="7"/>
  <c r="EP136" i="7"/>
  <c r="EQ104" i="7"/>
  <c r="EP123" i="7"/>
  <c r="EP31" i="7" s="1"/>
  <c r="EQ119" i="7"/>
  <c r="EP138" i="7"/>
  <c r="EQ113" i="7"/>
  <c r="EP132" i="7"/>
  <c r="EQ107" i="7"/>
  <c r="EP126" i="7"/>
  <c r="EQ110" i="7"/>
  <c r="EP129" i="7"/>
  <c r="EQ111" i="7"/>
  <c r="EP130" i="7"/>
  <c r="EQ116" i="7"/>
  <c r="EP135" i="7"/>
  <c r="EQ105" i="7"/>
  <c r="EP124" i="7"/>
  <c r="EQ108" i="7"/>
  <c r="EP127" i="7"/>
  <c r="EQ112" i="7"/>
  <c r="EP131" i="7"/>
  <c r="EQ114" i="7"/>
  <c r="EP133" i="7"/>
  <c r="EQ118" i="7"/>
  <c r="EP137" i="7"/>
  <c r="EQ109" i="7"/>
  <c r="EP128" i="7"/>
  <c r="ER3" i="7"/>
  <c r="EQ30" i="7"/>
  <c r="J23" i="39"/>
  <c r="J20" i="38"/>
  <c r="AY62" i="51" l="1"/>
  <c r="F48" i="39"/>
  <c r="P62" i="50"/>
  <c r="F48" i="38" s="1"/>
  <c r="O62" i="50"/>
  <c r="G48" i="38" s="1"/>
  <c r="BG62" i="51"/>
  <c r="BF62" i="51"/>
  <c r="Q62" i="51"/>
  <c r="H48" i="39" s="1"/>
  <c r="EP32" i="7"/>
  <c r="ER109" i="7"/>
  <c r="EQ128" i="7"/>
  <c r="ER114" i="7"/>
  <c r="EQ133" i="7"/>
  <c r="ER108" i="7"/>
  <c r="EQ127" i="7"/>
  <c r="ER116" i="7"/>
  <c r="EQ135" i="7"/>
  <c r="ER110" i="7"/>
  <c r="EQ129" i="7"/>
  <c r="ER113" i="7"/>
  <c r="EQ132" i="7"/>
  <c r="ER104" i="7"/>
  <c r="EQ123" i="7"/>
  <c r="EQ31" i="7" s="1"/>
  <c r="ER115" i="7"/>
  <c r="EQ134" i="7"/>
  <c r="ER118" i="7"/>
  <c r="EQ137" i="7"/>
  <c r="ER112" i="7"/>
  <c r="EQ131" i="7"/>
  <c r="ER105" i="7"/>
  <c r="EQ124" i="7"/>
  <c r="ER111" i="7"/>
  <c r="EQ130" i="7"/>
  <c r="ER107" i="7"/>
  <c r="EQ126" i="7"/>
  <c r="ER119" i="7"/>
  <c r="EQ138" i="7"/>
  <c r="ER117" i="7"/>
  <c r="EQ136" i="7"/>
  <c r="ER106" i="7"/>
  <c r="EQ125" i="7"/>
  <c r="ES3" i="7"/>
  <c r="ER30" i="7"/>
  <c r="J24" i="39"/>
  <c r="J21" i="38"/>
  <c r="AY62" i="50" l="1"/>
  <c r="BF62" i="50"/>
  <c r="Q62" i="50"/>
  <c r="H48" i="38" s="1"/>
  <c r="BG62" i="50"/>
  <c r="N63" i="51"/>
  <c r="E49" i="39" s="1"/>
  <c r="EQ32" i="7"/>
  <c r="ES106" i="7"/>
  <c r="ER125" i="7"/>
  <c r="ES119" i="7"/>
  <c r="ER138" i="7"/>
  <c r="ES111" i="7"/>
  <c r="ER130" i="7"/>
  <c r="ES112" i="7"/>
  <c r="ER131" i="7"/>
  <c r="ES115" i="7"/>
  <c r="ER134" i="7"/>
  <c r="ES113" i="7"/>
  <c r="ER132" i="7"/>
  <c r="ES116" i="7"/>
  <c r="ER135" i="7"/>
  <c r="ES114" i="7"/>
  <c r="ER133" i="7"/>
  <c r="ES117" i="7"/>
  <c r="ER136" i="7"/>
  <c r="ES107" i="7"/>
  <c r="ER126" i="7"/>
  <c r="ES105" i="7"/>
  <c r="ER124" i="7"/>
  <c r="ES118" i="7"/>
  <c r="ER137" i="7"/>
  <c r="ES104" i="7"/>
  <c r="ER123" i="7"/>
  <c r="ER31" i="7" s="1"/>
  <c r="ES110" i="7"/>
  <c r="ER129" i="7"/>
  <c r="ES108" i="7"/>
  <c r="ER127" i="7"/>
  <c r="ES109" i="7"/>
  <c r="ER128" i="7"/>
  <c r="ES30" i="7"/>
  <c r="ET3" i="7"/>
  <c r="J25" i="39"/>
  <c r="J22" i="38"/>
  <c r="N63" i="50" l="1"/>
  <c r="E49" i="38" s="1"/>
  <c r="P63" i="51"/>
  <c r="F49" i="39" s="1"/>
  <c r="O63" i="51"/>
  <c r="G49" i="39" s="1"/>
  <c r="ER32" i="7"/>
  <c r="ET109" i="7"/>
  <c r="ES128" i="7"/>
  <c r="ET110" i="7"/>
  <c r="ES129" i="7"/>
  <c r="ET118" i="7"/>
  <c r="ES137" i="7"/>
  <c r="ET107" i="7"/>
  <c r="ES126" i="7"/>
  <c r="ET114" i="7"/>
  <c r="ES133" i="7"/>
  <c r="ET113" i="7"/>
  <c r="ES132" i="7"/>
  <c r="ET112" i="7"/>
  <c r="ES131" i="7"/>
  <c r="ET119" i="7"/>
  <c r="ES138" i="7"/>
  <c r="ET108" i="7"/>
  <c r="ES127" i="7"/>
  <c r="ET104" i="7"/>
  <c r="ES123" i="7"/>
  <c r="ES31" i="7" s="1"/>
  <c r="ET105" i="7"/>
  <c r="ES124" i="7"/>
  <c r="ET117" i="7"/>
  <c r="ES136" i="7"/>
  <c r="ET116" i="7"/>
  <c r="ES135" i="7"/>
  <c r="ET115" i="7"/>
  <c r="ES134" i="7"/>
  <c r="ET111" i="7"/>
  <c r="ES130" i="7"/>
  <c r="ET106" i="7"/>
  <c r="ES125" i="7"/>
  <c r="EU3" i="7"/>
  <c r="ET30" i="7"/>
  <c r="J26" i="39"/>
  <c r="J23" i="38"/>
  <c r="BF63" i="51" l="1"/>
  <c r="Q63" i="51"/>
  <c r="H49" i="39" s="1"/>
  <c r="AY63" i="51"/>
  <c r="BG63" i="51"/>
  <c r="P63" i="50"/>
  <c r="F49" i="38" s="1"/>
  <c r="O63" i="50"/>
  <c r="ES32" i="7"/>
  <c r="EU106" i="7"/>
  <c r="ET125" i="7"/>
  <c r="EU115" i="7"/>
  <c r="ET134" i="7"/>
  <c r="EU117" i="7"/>
  <c r="ET136" i="7"/>
  <c r="EU104" i="7"/>
  <c r="ET123" i="7"/>
  <c r="ET31" i="7" s="1"/>
  <c r="EU119" i="7"/>
  <c r="ET138" i="7"/>
  <c r="EU113" i="7"/>
  <c r="ET132" i="7"/>
  <c r="EU107" i="7"/>
  <c r="ET126" i="7"/>
  <c r="EU110" i="7"/>
  <c r="ET129" i="7"/>
  <c r="EU111" i="7"/>
  <c r="ET130" i="7"/>
  <c r="EU116" i="7"/>
  <c r="ET135" i="7"/>
  <c r="EU105" i="7"/>
  <c r="ET124" i="7"/>
  <c r="EU108" i="7"/>
  <c r="ET127" i="7"/>
  <c r="EU112" i="7"/>
  <c r="ET131" i="7"/>
  <c r="EU114" i="7"/>
  <c r="ET133" i="7"/>
  <c r="EU118" i="7"/>
  <c r="ET137" i="7"/>
  <c r="EU109" i="7"/>
  <c r="ET128" i="7"/>
  <c r="EV3" i="7"/>
  <c r="EU30" i="7"/>
  <c r="J27" i="39"/>
  <c r="J24" i="38"/>
  <c r="AY63" i="50" l="1"/>
  <c r="G49" i="38"/>
  <c r="N64" i="51"/>
  <c r="E50" i="39" s="1"/>
  <c r="BG63" i="50"/>
  <c r="BF63" i="50"/>
  <c r="Q63" i="50"/>
  <c r="H49" i="38" s="1"/>
  <c r="ET32" i="7"/>
  <c r="EE7" i="41" s="1"/>
  <c r="EV109" i="7"/>
  <c r="EU128" i="7"/>
  <c r="EV114" i="7"/>
  <c r="EU133" i="7"/>
  <c r="EV108" i="7"/>
  <c r="EU127" i="7"/>
  <c r="EV116" i="7"/>
  <c r="EU135" i="7"/>
  <c r="EV110" i="7"/>
  <c r="EU129" i="7"/>
  <c r="EV113" i="7"/>
  <c r="EU132" i="7"/>
  <c r="EV104" i="7"/>
  <c r="EU123" i="7"/>
  <c r="EU31" i="7" s="1"/>
  <c r="EV115" i="7"/>
  <c r="EU134" i="7"/>
  <c r="EV118" i="7"/>
  <c r="EU137" i="7"/>
  <c r="EV112" i="7"/>
  <c r="EU131" i="7"/>
  <c r="EV105" i="7"/>
  <c r="EU124" i="7"/>
  <c r="EV111" i="7"/>
  <c r="EU130" i="7"/>
  <c r="EV107" i="7"/>
  <c r="EU126" i="7"/>
  <c r="EV119" i="7"/>
  <c r="EU138" i="7"/>
  <c r="EV117" i="7"/>
  <c r="EU136" i="7"/>
  <c r="EV106" i="7"/>
  <c r="EU125" i="7"/>
  <c r="EW3" i="7"/>
  <c r="EV30" i="7"/>
  <c r="J28" i="39"/>
  <c r="J25" i="38"/>
  <c r="N64" i="50" l="1"/>
  <c r="E50" i="38" s="1"/>
  <c r="P64" i="51"/>
  <c r="F50" i="39" s="1"/>
  <c r="O64" i="51"/>
  <c r="EE8" i="41"/>
  <c r="EU32" i="7"/>
  <c r="EW106" i="7"/>
  <c r="EV125" i="7"/>
  <c r="EW119" i="7"/>
  <c r="EV138" i="7"/>
  <c r="EW111" i="7"/>
  <c r="EV130" i="7"/>
  <c r="EW112" i="7"/>
  <c r="EV131" i="7"/>
  <c r="EW115" i="7"/>
  <c r="EV134" i="7"/>
  <c r="EW113" i="7"/>
  <c r="EV132" i="7"/>
  <c r="EW116" i="7"/>
  <c r="EV135" i="7"/>
  <c r="EW114" i="7"/>
  <c r="EV133" i="7"/>
  <c r="EW117" i="7"/>
  <c r="EV136" i="7"/>
  <c r="EW107" i="7"/>
  <c r="EV126" i="7"/>
  <c r="EW105" i="7"/>
  <c r="EV124" i="7"/>
  <c r="EW118" i="7"/>
  <c r="EV137" i="7"/>
  <c r="EW104" i="7"/>
  <c r="EV123" i="7"/>
  <c r="EV31" i="7" s="1"/>
  <c r="EW110" i="7"/>
  <c r="EV129" i="7"/>
  <c r="EW108" i="7"/>
  <c r="EV127" i="7"/>
  <c r="EW109" i="7"/>
  <c r="EV128" i="7"/>
  <c r="EX3" i="7"/>
  <c r="EW30" i="7"/>
  <c r="J29" i="39"/>
  <c r="J26" i="38"/>
  <c r="AY64" i="51" l="1"/>
  <c r="G50" i="39"/>
  <c r="BF64" i="51"/>
  <c r="Q64" i="51"/>
  <c r="H50" i="39" s="1"/>
  <c r="BG64" i="51"/>
  <c r="O64" i="50"/>
  <c r="G50" i="38" s="1"/>
  <c r="P64" i="50"/>
  <c r="F50" i="38" s="1"/>
  <c r="EV32" i="7"/>
  <c r="EX109" i="7"/>
  <c r="EW128" i="7"/>
  <c r="EX110" i="7"/>
  <c r="EW129" i="7"/>
  <c r="EX118" i="7"/>
  <c r="EW137" i="7"/>
  <c r="EX107" i="7"/>
  <c r="EW126" i="7"/>
  <c r="EX114" i="7"/>
  <c r="EW133" i="7"/>
  <c r="EX113" i="7"/>
  <c r="EW132" i="7"/>
  <c r="EX112" i="7"/>
  <c r="EW131" i="7"/>
  <c r="EX119" i="7"/>
  <c r="EW138" i="7"/>
  <c r="EX108" i="7"/>
  <c r="EW127" i="7"/>
  <c r="EX104" i="7"/>
  <c r="EW123" i="7"/>
  <c r="EW31" i="7" s="1"/>
  <c r="EX105" i="7"/>
  <c r="EW124" i="7"/>
  <c r="EX117" i="7"/>
  <c r="EW136" i="7"/>
  <c r="EX116" i="7"/>
  <c r="EW135" i="7"/>
  <c r="EX115" i="7"/>
  <c r="EW134" i="7"/>
  <c r="EX111" i="7"/>
  <c r="EW130" i="7"/>
  <c r="EX106" i="7"/>
  <c r="EW125" i="7"/>
  <c r="EY3" i="7"/>
  <c r="EX30" i="7"/>
  <c r="J30" i="39"/>
  <c r="J27" i="38"/>
  <c r="BG64" i="50" l="1"/>
  <c r="N65" i="51"/>
  <c r="E51" i="39" s="1"/>
  <c r="BF64" i="50"/>
  <c r="Q64" i="50"/>
  <c r="H50" i="38" s="1"/>
  <c r="AY64" i="50"/>
  <c r="EW32" i="7"/>
  <c r="EY106" i="7"/>
  <c r="EX125" i="7"/>
  <c r="EY115" i="7"/>
  <c r="EX134" i="7"/>
  <c r="EY117" i="7"/>
  <c r="EX136" i="7"/>
  <c r="EY104" i="7"/>
  <c r="EX123" i="7"/>
  <c r="EX31" i="7" s="1"/>
  <c r="EY119" i="7"/>
  <c r="EX138" i="7"/>
  <c r="EY113" i="7"/>
  <c r="EX132" i="7"/>
  <c r="EY107" i="7"/>
  <c r="EX126" i="7"/>
  <c r="EY110" i="7"/>
  <c r="EX129" i="7"/>
  <c r="EY111" i="7"/>
  <c r="EX130" i="7"/>
  <c r="EY116" i="7"/>
  <c r="EX135" i="7"/>
  <c r="EY105" i="7"/>
  <c r="EX124" i="7"/>
  <c r="EY108" i="7"/>
  <c r="EX127" i="7"/>
  <c r="EY112" i="7"/>
  <c r="EX131" i="7"/>
  <c r="EY114" i="7"/>
  <c r="EX133" i="7"/>
  <c r="EY118" i="7"/>
  <c r="EX137" i="7"/>
  <c r="EY109" i="7"/>
  <c r="EX128" i="7"/>
  <c r="EZ3" i="7"/>
  <c r="EY30" i="7"/>
  <c r="J31" i="39"/>
  <c r="J28" i="38"/>
  <c r="N65" i="50" l="1"/>
  <c r="E51" i="38" s="1"/>
  <c r="O65" i="51"/>
  <c r="G51" i="39" s="1"/>
  <c r="D6" i="40" s="1"/>
  <c r="P65" i="51"/>
  <c r="F51" i="39" s="1"/>
  <c r="C6" i="40" s="1"/>
  <c r="H6" i="40" s="1"/>
  <c r="EX32" i="7"/>
  <c r="EZ109" i="7"/>
  <c r="EY128" i="7"/>
  <c r="EZ114" i="7"/>
  <c r="EY133" i="7"/>
  <c r="EZ108" i="7"/>
  <c r="EY127" i="7"/>
  <c r="EZ116" i="7"/>
  <c r="EY135" i="7"/>
  <c r="EZ110" i="7"/>
  <c r="EY129" i="7"/>
  <c r="EZ113" i="7"/>
  <c r="EY132" i="7"/>
  <c r="EZ104" i="7"/>
  <c r="EY123" i="7"/>
  <c r="EY31" i="7" s="1"/>
  <c r="EZ115" i="7"/>
  <c r="EY134" i="7"/>
  <c r="EZ118" i="7"/>
  <c r="EY137" i="7"/>
  <c r="EZ112" i="7"/>
  <c r="EY131" i="7"/>
  <c r="EZ105" i="7"/>
  <c r="EY124" i="7"/>
  <c r="EZ111" i="7"/>
  <c r="EY130" i="7"/>
  <c r="EZ107" i="7"/>
  <c r="EY126" i="7"/>
  <c r="EZ119" i="7"/>
  <c r="EY138" i="7"/>
  <c r="EZ117" i="7"/>
  <c r="EY136" i="7"/>
  <c r="EZ106" i="7"/>
  <c r="EY125" i="7"/>
  <c r="FA3" i="7"/>
  <c r="EZ30" i="7"/>
  <c r="J32" i="39"/>
  <c r="J29" i="38"/>
  <c r="BG65" i="51" l="1"/>
  <c r="BF65" i="51"/>
  <c r="BC65" i="51" s="1"/>
  <c r="Q65" i="51"/>
  <c r="H51" i="39" s="1"/>
  <c r="E6" i="40" s="1"/>
  <c r="AY65" i="51"/>
  <c r="P65" i="50"/>
  <c r="F51" i="38" s="1"/>
  <c r="O65" i="50"/>
  <c r="EY32" i="7"/>
  <c r="FA106" i="7"/>
  <c r="EZ125" i="7"/>
  <c r="FA119" i="7"/>
  <c r="EZ138" i="7"/>
  <c r="FA111" i="7"/>
  <c r="EZ130" i="7"/>
  <c r="FA112" i="7"/>
  <c r="EZ131" i="7"/>
  <c r="FA115" i="7"/>
  <c r="EZ134" i="7"/>
  <c r="FA113" i="7"/>
  <c r="EZ132" i="7"/>
  <c r="FA116" i="7"/>
  <c r="EZ135" i="7"/>
  <c r="FA114" i="7"/>
  <c r="EZ133" i="7"/>
  <c r="FA117" i="7"/>
  <c r="EZ136" i="7"/>
  <c r="FA107" i="7"/>
  <c r="EZ126" i="7"/>
  <c r="FA105" i="7"/>
  <c r="EZ124" i="7"/>
  <c r="FA118" i="7"/>
  <c r="EZ137" i="7"/>
  <c r="FA104" i="7"/>
  <c r="EZ123" i="7"/>
  <c r="EZ31" i="7" s="1"/>
  <c r="FA110" i="7"/>
  <c r="EZ129" i="7"/>
  <c r="FA108" i="7"/>
  <c r="EZ127" i="7"/>
  <c r="FA109" i="7"/>
  <c r="EZ128" i="7"/>
  <c r="FB3" i="7"/>
  <c r="FA30" i="7"/>
  <c r="J33" i="39"/>
  <c r="J30" i="38"/>
  <c r="AY65" i="50" l="1"/>
  <c r="G51" i="38"/>
  <c r="BG65" i="50"/>
  <c r="N66" i="51"/>
  <c r="E52" i="39" s="1"/>
  <c r="BE65" i="51"/>
  <c r="BH65" i="51" s="1"/>
  <c r="BD65" i="51"/>
  <c r="BB66" i="51" s="1"/>
  <c r="BF65" i="50"/>
  <c r="BC65" i="50" s="1"/>
  <c r="Q65" i="50"/>
  <c r="H51" i="38" s="1"/>
  <c r="EZ32" i="7"/>
  <c r="FB109" i="7"/>
  <c r="FA128" i="7"/>
  <c r="FB110" i="7"/>
  <c r="FA129" i="7"/>
  <c r="FB118" i="7"/>
  <c r="FA137" i="7"/>
  <c r="FB107" i="7"/>
  <c r="FA126" i="7"/>
  <c r="FB114" i="7"/>
  <c r="FA133" i="7"/>
  <c r="FB113" i="7"/>
  <c r="FA132" i="7"/>
  <c r="FB112" i="7"/>
  <c r="FA131" i="7"/>
  <c r="FB119" i="7"/>
  <c r="FA138" i="7"/>
  <c r="FB108" i="7"/>
  <c r="FA127" i="7"/>
  <c r="FB104" i="7"/>
  <c r="FA123" i="7"/>
  <c r="FA31" i="7" s="1"/>
  <c r="FB105" i="7"/>
  <c r="FA124" i="7"/>
  <c r="FB117" i="7"/>
  <c r="FA136" i="7"/>
  <c r="FB116" i="7"/>
  <c r="FA135" i="7"/>
  <c r="FB115" i="7"/>
  <c r="FA134" i="7"/>
  <c r="FB111" i="7"/>
  <c r="FA130" i="7"/>
  <c r="FB106" i="7"/>
  <c r="FA125" i="7"/>
  <c r="FC3" i="7"/>
  <c r="FB30" i="7"/>
  <c r="J34" i="39"/>
  <c r="J31" i="38"/>
  <c r="N66" i="50" l="1"/>
  <c r="E52" i="38" s="1"/>
  <c r="O66" i="51"/>
  <c r="G52" i="39" s="1"/>
  <c r="P66" i="51"/>
  <c r="BD65" i="50"/>
  <c r="BB66" i="50" s="1"/>
  <c r="BE65" i="50"/>
  <c r="BH65" i="50" s="1"/>
  <c r="FA32" i="7"/>
  <c r="FC106" i="7"/>
  <c r="FB125" i="7"/>
  <c r="FC115" i="7"/>
  <c r="FB134" i="7"/>
  <c r="FC117" i="7"/>
  <c r="FB136" i="7"/>
  <c r="FC104" i="7"/>
  <c r="FB123" i="7"/>
  <c r="FB31" i="7" s="1"/>
  <c r="FC119" i="7"/>
  <c r="FB138" i="7"/>
  <c r="FC113" i="7"/>
  <c r="FB132" i="7"/>
  <c r="FC107" i="7"/>
  <c r="FB126" i="7"/>
  <c r="FC110" i="7"/>
  <c r="FB129" i="7"/>
  <c r="FC111" i="7"/>
  <c r="FB130" i="7"/>
  <c r="FC116" i="7"/>
  <c r="FB135" i="7"/>
  <c r="FC105" i="7"/>
  <c r="FB124" i="7"/>
  <c r="FC108" i="7"/>
  <c r="FB127" i="7"/>
  <c r="FC112" i="7"/>
  <c r="FB131" i="7"/>
  <c r="FC114" i="7"/>
  <c r="FB133" i="7"/>
  <c r="FC118" i="7"/>
  <c r="FB137" i="7"/>
  <c r="FC109" i="7"/>
  <c r="FB128" i="7"/>
  <c r="FC30" i="7"/>
  <c r="FD3" i="7"/>
  <c r="J35" i="39"/>
  <c r="J32" i="38"/>
  <c r="AY66" i="51" l="1"/>
  <c r="F52" i="39"/>
  <c r="BF66" i="51"/>
  <c r="BC66" i="51" s="1"/>
  <c r="Q66" i="51"/>
  <c r="H52" i="39" s="1"/>
  <c r="P66" i="50"/>
  <c r="F52" i="38" s="1"/>
  <c r="O66" i="50"/>
  <c r="G52" i="38" s="1"/>
  <c r="BG66" i="51"/>
  <c r="FB32" i="7"/>
  <c r="FD109" i="7"/>
  <c r="FC128" i="7"/>
  <c r="FD114" i="7"/>
  <c r="FC133" i="7"/>
  <c r="FD108" i="7"/>
  <c r="FC127" i="7"/>
  <c r="FD116" i="7"/>
  <c r="FC135" i="7"/>
  <c r="FD110" i="7"/>
  <c r="FC129" i="7"/>
  <c r="FD113" i="7"/>
  <c r="FC132" i="7"/>
  <c r="FD104" i="7"/>
  <c r="FC123" i="7"/>
  <c r="FC31" i="7" s="1"/>
  <c r="FD115" i="7"/>
  <c r="FC134" i="7"/>
  <c r="FD118" i="7"/>
  <c r="FC137" i="7"/>
  <c r="FD112" i="7"/>
  <c r="FC131" i="7"/>
  <c r="FD105" i="7"/>
  <c r="FC124" i="7"/>
  <c r="FD111" i="7"/>
  <c r="FC130" i="7"/>
  <c r="FD107" i="7"/>
  <c r="FC126" i="7"/>
  <c r="FD119" i="7"/>
  <c r="FC138" i="7"/>
  <c r="FD117" i="7"/>
  <c r="FC136" i="7"/>
  <c r="FD106" i="7"/>
  <c r="FC125" i="7"/>
  <c r="FE3" i="7"/>
  <c r="FD30" i="7"/>
  <c r="J36" i="39"/>
  <c r="J33" i="38"/>
  <c r="BF66" i="50" l="1"/>
  <c r="BC66" i="50" s="1"/>
  <c r="Q66" i="50"/>
  <c r="H52" i="38" s="1"/>
  <c r="AY66" i="50"/>
  <c r="BG66" i="50"/>
  <c r="N67" i="51"/>
  <c r="E53" i="39" s="1"/>
  <c r="BE66" i="51"/>
  <c r="BH66" i="51" s="1"/>
  <c r="BD66" i="51"/>
  <c r="BB67" i="51" s="1"/>
  <c r="FC32" i="7"/>
  <c r="FE106" i="7"/>
  <c r="FD125" i="7"/>
  <c r="FE119" i="7"/>
  <c r="FD138" i="7"/>
  <c r="FE111" i="7"/>
  <c r="FD130" i="7"/>
  <c r="FE112" i="7"/>
  <c r="FD131" i="7"/>
  <c r="FE115" i="7"/>
  <c r="FD134" i="7"/>
  <c r="FE113" i="7"/>
  <c r="FD132" i="7"/>
  <c r="FE116" i="7"/>
  <c r="FD135" i="7"/>
  <c r="FE114" i="7"/>
  <c r="FD133" i="7"/>
  <c r="FE117" i="7"/>
  <c r="FD136" i="7"/>
  <c r="FE107" i="7"/>
  <c r="FD126" i="7"/>
  <c r="FE105" i="7"/>
  <c r="FD124" i="7"/>
  <c r="FE118" i="7"/>
  <c r="FD137" i="7"/>
  <c r="FE104" i="7"/>
  <c r="FD123" i="7"/>
  <c r="FD31" i="7" s="1"/>
  <c r="FE110" i="7"/>
  <c r="FD129" i="7"/>
  <c r="FE108" i="7"/>
  <c r="FD127" i="7"/>
  <c r="FE109" i="7"/>
  <c r="FD128" i="7"/>
  <c r="FF3" i="7"/>
  <c r="FE30" i="7"/>
  <c r="J37" i="39"/>
  <c r="J34" i="38"/>
  <c r="P67" i="51" l="1"/>
  <c r="F53" i="39" s="1"/>
  <c r="O67" i="51"/>
  <c r="G53" i="39" s="1"/>
  <c r="N67" i="50"/>
  <c r="E53" i="38" s="1"/>
  <c r="BE66" i="50"/>
  <c r="BH66" i="50" s="1"/>
  <c r="BD66" i="50"/>
  <c r="BB67" i="50" s="1"/>
  <c r="FD32" i="7"/>
  <c r="FF109" i="7"/>
  <c r="FE128" i="7"/>
  <c r="FF110" i="7"/>
  <c r="FE129" i="7"/>
  <c r="FF118" i="7"/>
  <c r="FE137" i="7"/>
  <c r="FF107" i="7"/>
  <c r="FE126" i="7"/>
  <c r="FF114" i="7"/>
  <c r="FE133" i="7"/>
  <c r="FF113" i="7"/>
  <c r="FE132" i="7"/>
  <c r="FF112" i="7"/>
  <c r="FE131" i="7"/>
  <c r="FF119" i="7"/>
  <c r="FE138" i="7"/>
  <c r="FF108" i="7"/>
  <c r="FE127" i="7"/>
  <c r="FF104" i="7"/>
  <c r="FE123" i="7"/>
  <c r="FE31" i="7" s="1"/>
  <c r="FF105" i="7"/>
  <c r="FE124" i="7"/>
  <c r="FF117" i="7"/>
  <c r="FE136" i="7"/>
  <c r="FF116" i="7"/>
  <c r="FE135" i="7"/>
  <c r="FF115" i="7"/>
  <c r="FE134" i="7"/>
  <c r="FF111" i="7"/>
  <c r="FE130" i="7"/>
  <c r="FF106" i="7"/>
  <c r="FE125" i="7"/>
  <c r="FF30" i="7"/>
  <c r="FG3" i="7"/>
  <c r="J38" i="39"/>
  <c r="J35" i="38"/>
  <c r="AY67" i="51" l="1"/>
  <c r="BF67" i="51"/>
  <c r="BC67" i="51" s="1"/>
  <c r="Q67" i="51"/>
  <c r="H53" i="39" s="1"/>
  <c r="P67" i="50"/>
  <c r="F53" i="38" s="1"/>
  <c r="O67" i="50"/>
  <c r="BG67" i="51"/>
  <c r="FE32" i="7"/>
  <c r="FG106" i="7"/>
  <c r="FF125" i="7"/>
  <c r="FG115" i="7"/>
  <c r="FF134" i="7"/>
  <c r="FG117" i="7"/>
  <c r="FF136" i="7"/>
  <c r="FG104" i="7"/>
  <c r="FF123" i="7"/>
  <c r="FF31" i="7" s="1"/>
  <c r="FG119" i="7"/>
  <c r="FF138" i="7"/>
  <c r="FG113" i="7"/>
  <c r="FF132" i="7"/>
  <c r="FG107" i="7"/>
  <c r="FF126" i="7"/>
  <c r="FG110" i="7"/>
  <c r="FF129" i="7"/>
  <c r="FG111" i="7"/>
  <c r="FF130" i="7"/>
  <c r="FG116" i="7"/>
  <c r="FF135" i="7"/>
  <c r="FG105" i="7"/>
  <c r="FF124" i="7"/>
  <c r="FG108" i="7"/>
  <c r="FF127" i="7"/>
  <c r="FG112" i="7"/>
  <c r="FF131" i="7"/>
  <c r="FG114" i="7"/>
  <c r="FF133" i="7"/>
  <c r="FG118" i="7"/>
  <c r="FF137" i="7"/>
  <c r="FG109" i="7"/>
  <c r="FF128" i="7"/>
  <c r="FH3" i="7"/>
  <c r="FG30" i="7"/>
  <c r="J39" i="39"/>
  <c r="J36" i="38"/>
  <c r="AY67" i="50" l="1"/>
  <c r="G53" i="38"/>
  <c r="BF67" i="50"/>
  <c r="BC67" i="50" s="1"/>
  <c r="Q67" i="50"/>
  <c r="H53" i="38" s="1"/>
  <c r="BG67" i="50"/>
  <c r="N68" i="51"/>
  <c r="E54" i="39" s="1"/>
  <c r="BE67" i="51"/>
  <c r="BH67" i="51" s="1"/>
  <c r="BD67" i="51"/>
  <c r="BB68" i="51" s="1"/>
  <c r="FF32" i="7"/>
  <c r="EQ7" i="41" s="1"/>
  <c r="FH109" i="7"/>
  <c r="FG128" i="7"/>
  <c r="FH114" i="7"/>
  <c r="FG133" i="7"/>
  <c r="FH108" i="7"/>
  <c r="FG127" i="7"/>
  <c r="FH116" i="7"/>
  <c r="FG135" i="7"/>
  <c r="FH110" i="7"/>
  <c r="FG129" i="7"/>
  <c r="FH113" i="7"/>
  <c r="FG132" i="7"/>
  <c r="FH104" i="7"/>
  <c r="FG123" i="7"/>
  <c r="FG31" i="7" s="1"/>
  <c r="FH115" i="7"/>
  <c r="FG134" i="7"/>
  <c r="FH118" i="7"/>
  <c r="FG137" i="7"/>
  <c r="FH112" i="7"/>
  <c r="FG131" i="7"/>
  <c r="FH105" i="7"/>
  <c r="FG124" i="7"/>
  <c r="FH111" i="7"/>
  <c r="FG130" i="7"/>
  <c r="FH107" i="7"/>
  <c r="FG126" i="7"/>
  <c r="FH119" i="7"/>
  <c r="FG138" i="7"/>
  <c r="FH117" i="7"/>
  <c r="FG136" i="7"/>
  <c r="FH106" i="7"/>
  <c r="FG125" i="7"/>
  <c r="FI3" i="7"/>
  <c r="FH30" i="7"/>
  <c r="J40" i="39"/>
  <c r="J37" i="38"/>
  <c r="O68" i="51" l="1"/>
  <c r="G54" i="39" s="1"/>
  <c r="P68" i="51"/>
  <c r="N68" i="50"/>
  <c r="E54" i="38" s="1"/>
  <c r="BE67" i="50"/>
  <c r="BH67" i="50" s="1"/>
  <c r="BD67" i="50"/>
  <c r="BB68" i="50" s="1"/>
  <c r="EQ8" i="41"/>
  <c r="FG32" i="7"/>
  <c r="FI106" i="7"/>
  <c r="FH125" i="7"/>
  <c r="FI119" i="7"/>
  <c r="FH138" i="7"/>
  <c r="FI111" i="7"/>
  <c r="FH130" i="7"/>
  <c r="FI112" i="7"/>
  <c r="FH131" i="7"/>
  <c r="FI115" i="7"/>
  <c r="FH134" i="7"/>
  <c r="FI113" i="7"/>
  <c r="FH132" i="7"/>
  <c r="FI116" i="7"/>
  <c r="FH135" i="7"/>
  <c r="FI114" i="7"/>
  <c r="FH133" i="7"/>
  <c r="FI117" i="7"/>
  <c r="FH136" i="7"/>
  <c r="FI107" i="7"/>
  <c r="FH126" i="7"/>
  <c r="FI105" i="7"/>
  <c r="FH124" i="7"/>
  <c r="FI118" i="7"/>
  <c r="FH137" i="7"/>
  <c r="FI104" i="7"/>
  <c r="FH123" i="7"/>
  <c r="FH31" i="7" s="1"/>
  <c r="FI110" i="7"/>
  <c r="FH129" i="7"/>
  <c r="FI108" i="7"/>
  <c r="FH127" i="7"/>
  <c r="FI109" i="7"/>
  <c r="FH128" i="7"/>
  <c r="FJ3" i="7"/>
  <c r="FI30" i="7"/>
  <c r="J41" i="39"/>
  <c r="J38" i="38"/>
  <c r="AY68" i="51" l="1"/>
  <c r="F54" i="39"/>
  <c r="O68" i="50"/>
  <c r="G54" i="38" s="1"/>
  <c r="P68" i="50"/>
  <c r="BG68" i="51"/>
  <c r="BF68" i="51"/>
  <c r="BC68" i="51" s="1"/>
  <c r="Q68" i="51"/>
  <c r="H54" i="39" s="1"/>
  <c r="FH32" i="7"/>
  <c r="FJ109" i="7"/>
  <c r="FI128" i="7"/>
  <c r="FJ110" i="7"/>
  <c r="FI129" i="7"/>
  <c r="FJ118" i="7"/>
  <c r="FI137" i="7"/>
  <c r="FJ107" i="7"/>
  <c r="FI126" i="7"/>
  <c r="FJ114" i="7"/>
  <c r="FI133" i="7"/>
  <c r="FJ113" i="7"/>
  <c r="FI132" i="7"/>
  <c r="FJ112" i="7"/>
  <c r="FI131" i="7"/>
  <c r="FJ119" i="7"/>
  <c r="FI138" i="7"/>
  <c r="FJ108" i="7"/>
  <c r="FI127" i="7"/>
  <c r="FJ104" i="7"/>
  <c r="FI123" i="7"/>
  <c r="FI31" i="7" s="1"/>
  <c r="FJ105" i="7"/>
  <c r="FI124" i="7"/>
  <c r="FJ117" i="7"/>
  <c r="FI136" i="7"/>
  <c r="FJ116" i="7"/>
  <c r="FI135" i="7"/>
  <c r="FJ115" i="7"/>
  <c r="FI134" i="7"/>
  <c r="FJ111" i="7"/>
  <c r="FI130" i="7"/>
  <c r="FJ106" i="7"/>
  <c r="FI125" i="7"/>
  <c r="FK3" i="7"/>
  <c r="FJ30" i="7"/>
  <c r="J42" i="39"/>
  <c r="J39" i="38"/>
  <c r="AY68" i="50" l="1"/>
  <c r="F54" i="38"/>
  <c r="BG68" i="50"/>
  <c r="N69" i="51"/>
  <c r="E55" i="39" s="1"/>
  <c r="BF68" i="50"/>
  <c r="BC68" i="50" s="1"/>
  <c r="Q68" i="50"/>
  <c r="H54" i="38" s="1"/>
  <c r="BE68" i="51"/>
  <c r="BH68" i="51" s="1"/>
  <c r="BD68" i="51"/>
  <c r="BB69" i="51" s="1"/>
  <c r="FI32" i="7"/>
  <c r="FK106" i="7"/>
  <c r="FJ125" i="7"/>
  <c r="FK115" i="7"/>
  <c r="FJ134" i="7"/>
  <c r="FK117" i="7"/>
  <c r="FJ136" i="7"/>
  <c r="FK104" i="7"/>
  <c r="FJ123" i="7"/>
  <c r="FJ31" i="7" s="1"/>
  <c r="FK119" i="7"/>
  <c r="FJ138" i="7"/>
  <c r="FK113" i="7"/>
  <c r="FJ132" i="7"/>
  <c r="FK107" i="7"/>
  <c r="FJ126" i="7"/>
  <c r="FK110" i="7"/>
  <c r="FJ129" i="7"/>
  <c r="FK111" i="7"/>
  <c r="FJ130" i="7"/>
  <c r="FK116" i="7"/>
  <c r="FJ135" i="7"/>
  <c r="FK105" i="7"/>
  <c r="FJ124" i="7"/>
  <c r="FK108" i="7"/>
  <c r="FJ127" i="7"/>
  <c r="FK112" i="7"/>
  <c r="FJ131" i="7"/>
  <c r="FK114" i="7"/>
  <c r="FJ133" i="7"/>
  <c r="FK118" i="7"/>
  <c r="FJ137" i="7"/>
  <c r="FK109" i="7"/>
  <c r="FJ128" i="7"/>
  <c r="FL3" i="7"/>
  <c r="FK30" i="7"/>
  <c r="J43" i="39"/>
  <c r="J40" i="38"/>
  <c r="N69" i="50" l="1"/>
  <c r="E55" i="38" s="1"/>
  <c r="P69" i="51"/>
  <c r="F55" i="39" s="1"/>
  <c r="O69" i="51"/>
  <c r="G55" i="39" s="1"/>
  <c r="BE68" i="50"/>
  <c r="BH68" i="50" s="1"/>
  <c r="BD68" i="50"/>
  <c r="BB69" i="50" s="1"/>
  <c r="FJ32" i="7"/>
  <c r="FL109" i="7"/>
  <c r="FK128" i="7"/>
  <c r="FL114" i="7"/>
  <c r="FK133" i="7"/>
  <c r="FL108" i="7"/>
  <c r="FK127" i="7"/>
  <c r="FL116" i="7"/>
  <c r="FK135" i="7"/>
  <c r="FL110" i="7"/>
  <c r="FK129" i="7"/>
  <c r="FL113" i="7"/>
  <c r="FK132" i="7"/>
  <c r="FL104" i="7"/>
  <c r="FK123" i="7"/>
  <c r="FK31" i="7" s="1"/>
  <c r="FL115" i="7"/>
  <c r="FK134" i="7"/>
  <c r="FL118" i="7"/>
  <c r="FK137" i="7"/>
  <c r="FL112" i="7"/>
  <c r="FK131" i="7"/>
  <c r="FL105" i="7"/>
  <c r="FK124" i="7"/>
  <c r="FL111" i="7"/>
  <c r="FK130" i="7"/>
  <c r="FL107" i="7"/>
  <c r="FK126" i="7"/>
  <c r="FL119" i="7"/>
  <c r="FK138" i="7"/>
  <c r="FL117" i="7"/>
  <c r="FK136" i="7"/>
  <c r="FL106" i="7"/>
  <c r="FK125" i="7"/>
  <c r="FL30" i="7"/>
  <c r="FM3" i="7"/>
  <c r="J44" i="39"/>
  <c r="J41" i="38"/>
  <c r="AY69" i="51" l="1"/>
  <c r="BF69" i="51"/>
  <c r="BC69" i="51" s="1"/>
  <c r="Q69" i="51"/>
  <c r="H55" i="39" s="1"/>
  <c r="BG69" i="51"/>
  <c r="O69" i="50"/>
  <c r="G55" i="38" s="1"/>
  <c r="P69" i="50"/>
  <c r="F55" i="38" s="1"/>
  <c r="FK32" i="7"/>
  <c r="FM106" i="7"/>
  <c r="FL125" i="7"/>
  <c r="FM119" i="7"/>
  <c r="FL138" i="7"/>
  <c r="FM111" i="7"/>
  <c r="FL130" i="7"/>
  <c r="FM112" i="7"/>
  <c r="FL131" i="7"/>
  <c r="FM115" i="7"/>
  <c r="FL134" i="7"/>
  <c r="FM113" i="7"/>
  <c r="FL132" i="7"/>
  <c r="FM116" i="7"/>
  <c r="FL135" i="7"/>
  <c r="FM114" i="7"/>
  <c r="FL133" i="7"/>
  <c r="FM117" i="7"/>
  <c r="FL136" i="7"/>
  <c r="FM107" i="7"/>
  <c r="FL126" i="7"/>
  <c r="FM105" i="7"/>
  <c r="FL124" i="7"/>
  <c r="FM118" i="7"/>
  <c r="FL137" i="7"/>
  <c r="FM104" i="7"/>
  <c r="FL123" i="7"/>
  <c r="FL31" i="7" s="1"/>
  <c r="FM110" i="7"/>
  <c r="FL129" i="7"/>
  <c r="FM108" i="7"/>
  <c r="FL127" i="7"/>
  <c r="FM109" i="7"/>
  <c r="FL128" i="7"/>
  <c r="FN3" i="7"/>
  <c r="FM30" i="7"/>
  <c r="J45" i="39"/>
  <c r="J42" i="38"/>
  <c r="BF69" i="50" l="1"/>
  <c r="BC69" i="50" s="1"/>
  <c r="Q69" i="50"/>
  <c r="H55" i="38" s="1"/>
  <c r="N70" i="51"/>
  <c r="E56" i="39" s="1"/>
  <c r="AY69" i="50"/>
  <c r="BE69" i="51"/>
  <c r="BH69" i="51" s="1"/>
  <c r="BD69" i="51"/>
  <c r="BB70" i="51" s="1"/>
  <c r="BG69" i="50"/>
  <c r="FL32" i="7"/>
  <c r="FN109" i="7"/>
  <c r="FM128" i="7"/>
  <c r="FN110" i="7"/>
  <c r="FM129" i="7"/>
  <c r="FN118" i="7"/>
  <c r="FM137" i="7"/>
  <c r="FN107" i="7"/>
  <c r="FM126" i="7"/>
  <c r="FN114" i="7"/>
  <c r="FM133" i="7"/>
  <c r="FN113" i="7"/>
  <c r="FM132" i="7"/>
  <c r="FN112" i="7"/>
  <c r="FM131" i="7"/>
  <c r="FN119" i="7"/>
  <c r="FM138" i="7"/>
  <c r="FN108" i="7"/>
  <c r="FM127" i="7"/>
  <c r="FN104" i="7"/>
  <c r="FM123" i="7"/>
  <c r="FM31" i="7" s="1"/>
  <c r="FN105" i="7"/>
  <c r="FM124" i="7"/>
  <c r="FN117" i="7"/>
  <c r="FM136" i="7"/>
  <c r="FN116" i="7"/>
  <c r="FM135" i="7"/>
  <c r="FN115" i="7"/>
  <c r="FM134" i="7"/>
  <c r="FN111" i="7"/>
  <c r="FM130" i="7"/>
  <c r="FN106" i="7"/>
  <c r="FM125" i="7"/>
  <c r="FO3" i="7"/>
  <c r="FN30" i="7"/>
  <c r="J46" i="39"/>
  <c r="J43" i="38"/>
  <c r="P70" i="51" l="1"/>
  <c r="F56" i="39" s="1"/>
  <c r="O70" i="51"/>
  <c r="G56" i="39" s="1"/>
  <c r="N70" i="50"/>
  <c r="E56" i="38" s="1"/>
  <c r="BE69" i="50"/>
  <c r="BH69" i="50" s="1"/>
  <c r="BD69" i="50"/>
  <c r="BB70" i="50" s="1"/>
  <c r="FM32" i="7"/>
  <c r="FO106" i="7"/>
  <c r="FN125" i="7"/>
  <c r="FO115" i="7"/>
  <c r="FN134" i="7"/>
  <c r="FO117" i="7"/>
  <c r="FN136" i="7"/>
  <c r="FO104" i="7"/>
  <c r="FN123" i="7"/>
  <c r="FN31" i="7" s="1"/>
  <c r="FO119" i="7"/>
  <c r="FN138" i="7"/>
  <c r="FO113" i="7"/>
  <c r="FN132" i="7"/>
  <c r="FO107" i="7"/>
  <c r="FN126" i="7"/>
  <c r="FO110" i="7"/>
  <c r="FN129" i="7"/>
  <c r="FO111" i="7"/>
  <c r="FN130" i="7"/>
  <c r="FO116" i="7"/>
  <c r="FN135" i="7"/>
  <c r="FO105" i="7"/>
  <c r="FN124" i="7"/>
  <c r="FO108" i="7"/>
  <c r="FN127" i="7"/>
  <c r="FO112" i="7"/>
  <c r="FN131" i="7"/>
  <c r="FO114" i="7"/>
  <c r="FN133" i="7"/>
  <c r="FO118" i="7"/>
  <c r="FN137" i="7"/>
  <c r="FO109" i="7"/>
  <c r="FN128" i="7"/>
  <c r="FP3" i="7"/>
  <c r="FO30" i="7"/>
  <c r="J47" i="39"/>
  <c r="J44" i="38"/>
  <c r="AY70" i="51" l="1"/>
  <c r="P70" i="50"/>
  <c r="F56" i="38" s="1"/>
  <c r="O70" i="50"/>
  <c r="BF70" i="51"/>
  <c r="BC70" i="51" s="1"/>
  <c r="Q70" i="51"/>
  <c r="H56" i="39" s="1"/>
  <c r="BG70" i="51"/>
  <c r="FN32" i="7"/>
  <c r="FP109" i="7"/>
  <c r="FO128" i="7"/>
  <c r="FP114" i="7"/>
  <c r="FO133" i="7"/>
  <c r="FP108" i="7"/>
  <c r="FO127" i="7"/>
  <c r="FP116" i="7"/>
  <c r="FO135" i="7"/>
  <c r="FP110" i="7"/>
  <c r="FO129" i="7"/>
  <c r="FP113" i="7"/>
  <c r="FO132" i="7"/>
  <c r="FP104" i="7"/>
  <c r="FO123" i="7"/>
  <c r="FO31" i="7" s="1"/>
  <c r="FP115" i="7"/>
  <c r="FO134" i="7"/>
  <c r="FP118" i="7"/>
  <c r="FO137" i="7"/>
  <c r="FP112" i="7"/>
  <c r="FO131" i="7"/>
  <c r="FP105" i="7"/>
  <c r="FO124" i="7"/>
  <c r="FP111" i="7"/>
  <c r="FO130" i="7"/>
  <c r="FP107" i="7"/>
  <c r="FO126" i="7"/>
  <c r="FP119" i="7"/>
  <c r="FO138" i="7"/>
  <c r="FP117" i="7"/>
  <c r="FO136" i="7"/>
  <c r="FP106" i="7"/>
  <c r="FO125" i="7"/>
  <c r="FQ3" i="7"/>
  <c r="FP30" i="7"/>
  <c r="J48" i="39"/>
  <c r="J45" i="38"/>
  <c r="AY70" i="50" l="1"/>
  <c r="G56" i="38"/>
  <c r="N71" i="51"/>
  <c r="E57" i="39" s="1"/>
  <c r="BE70" i="51"/>
  <c r="BH70" i="51" s="1"/>
  <c r="BD70" i="51"/>
  <c r="BB71" i="51" s="1"/>
  <c r="BF70" i="50"/>
  <c r="BC70" i="50" s="1"/>
  <c r="Q70" i="50"/>
  <c r="H56" i="38" s="1"/>
  <c r="BG70" i="50"/>
  <c r="FO32" i="7"/>
  <c r="FQ106" i="7"/>
  <c r="FP125" i="7"/>
  <c r="FQ119" i="7"/>
  <c r="FP138" i="7"/>
  <c r="FQ111" i="7"/>
  <c r="FP130" i="7"/>
  <c r="FQ112" i="7"/>
  <c r="FP131" i="7"/>
  <c r="FQ115" i="7"/>
  <c r="FP134" i="7"/>
  <c r="FQ113" i="7"/>
  <c r="FP132" i="7"/>
  <c r="FQ116" i="7"/>
  <c r="FP135" i="7"/>
  <c r="FQ114" i="7"/>
  <c r="FP133" i="7"/>
  <c r="FQ117" i="7"/>
  <c r="FP136" i="7"/>
  <c r="FQ107" i="7"/>
  <c r="FP126" i="7"/>
  <c r="FQ105" i="7"/>
  <c r="FP124" i="7"/>
  <c r="FQ118" i="7"/>
  <c r="FP137" i="7"/>
  <c r="FQ104" i="7"/>
  <c r="FP123" i="7"/>
  <c r="FP31" i="7" s="1"/>
  <c r="FQ110" i="7"/>
  <c r="FP129" i="7"/>
  <c r="FQ108" i="7"/>
  <c r="FP127" i="7"/>
  <c r="FQ109" i="7"/>
  <c r="FP128" i="7"/>
  <c r="FR3" i="7"/>
  <c r="FQ30" i="7"/>
  <c r="J49" i="39"/>
  <c r="J46" i="38"/>
  <c r="N71" i="50" l="1"/>
  <c r="E57" i="38" s="1"/>
  <c r="BE70" i="50"/>
  <c r="BH70" i="50" s="1"/>
  <c r="BD70" i="50"/>
  <c r="BB71" i="50" s="1"/>
  <c r="O71" i="51"/>
  <c r="G57" i="39" s="1"/>
  <c r="P71" i="51"/>
  <c r="F57" i="39" s="1"/>
  <c r="FP32" i="7"/>
  <c r="FR109" i="7"/>
  <c r="FQ128" i="7"/>
  <c r="FR110" i="7"/>
  <c r="FQ129" i="7"/>
  <c r="FR118" i="7"/>
  <c r="FQ137" i="7"/>
  <c r="FR107" i="7"/>
  <c r="FQ126" i="7"/>
  <c r="FR114" i="7"/>
  <c r="FQ133" i="7"/>
  <c r="FR113" i="7"/>
  <c r="FQ132" i="7"/>
  <c r="FR112" i="7"/>
  <c r="FQ131" i="7"/>
  <c r="FR119" i="7"/>
  <c r="FQ138" i="7"/>
  <c r="FR108" i="7"/>
  <c r="FQ127" i="7"/>
  <c r="FR104" i="7"/>
  <c r="FQ123" i="7"/>
  <c r="FQ31" i="7" s="1"/>
  <c r="FR105" i="7"/>
  <c r="FQ124" i="7"/>
  <c r="FR117" i="7"/>
  <c r="FQ136" i="7"/>
  <c r="FR116" i="7"/>
  <c r="FQ135" i="7"/>
  <c r="FR115" i="7"/>
  <c r="FQ134" i="7"/>
  <c r="FR111" i="7"/>
  <c r="FQ130" i="7"/>
  <c r="FR106" i="7"/>
  <c r="FQ125" i="7"/>
  <c r="FS3" i="7"/>
  <c r="FR30" i="7"/>
  <c r="J50" i="39"/>
  <c r="J47" i="38"/>
  <c r="BF71" i="51" l="1"/>
  <c r="BC71" i="51" s="1"/>
  <c r="Q71" i="51"/>
  <c r="H57" i="39" s="1"/>
  <c r="AY71" i="51"/>
  <c r="P71" i="50"/>
  <c r="F57" i="38" s="1"/>
  <c r="O71" i="50"/>
  <c r="G57" i="38" s="1"/>
  <c r="BG71" i="51"/>
  <c r="FQ32" i="7"/>
  <c r="FS106" i="7"/>
  <c r="FR125" i="7"/>
  <c r="FS115" i="7"/>
  <c r="FR134" i="7"/>
  <c r="FS117" i="7"/>
  <c r="FR136" i="7"/>
  <c r="FS104" i="7"/>
  <c r="FR123" i="7"/>
  <c r="FR31" i="7" s="1"/>
  <c r="FS119" i="7"/>
  <c r="FR138" i="7"/>
  <c r="FS113" i="7"/>
  <c r="FR132" i="7"/>
  <c r="FS107" i="7"/>
  <c r="FR126" i="7"/>
  <c r="FS110" i="7"/>
  <c r="FR129" i="7"/>
  <c r="FS111" i="7"/>
  <c r="FR130" i="7"/>
  <c r="FS116" i="7"/>
  <c r="FR135" i="7"/>
  <c r="FS105" i="7"/>
  <c r="FR124" i="7"/>
  <c r="FS108" i="7"/>
  <c r="FR127" i="7"/>
  <c r="FS112" i="7"/>
  <c r="FR131" i="7"/>
  <c r="FS114" i="7"/>
  <c r="FR133" i="7"/>
  <c r="FS118" i="7"/>
  <c r="FR137" i="7"/>
  <c r="FS109" i="7"/>
  <c r="FR128" i="7"/>
  <c r="FT3" i="7"/>
  <c r="FS30" i="7"/>
  <c r="J51" i="39"/>
  <c r="J48" i="38"/>
  <c r="BF71" i="50" l="1"/>
  <c r="BC71" i="50" s="1"/>
  <c r="Q71" i="50"/>
  <c r="H57" i="38" s="1"/>
  <c r="N72" i="51"/>
  <c r="E58" i="39" s="1"/>
  <c r="BE71" i="51"/>
  <c r="BH71" i="51" s="1"/>
  <c r="BD71" i="51"/>
  <c r="BB72" i="51" s="1"/>
  <c r="BG71" i="50"/>
  <c r="AY71" i="50"/>
  <c r="FR32" i="7"/>
  <c r="FC7" i="41" s="1"/>
  <c r="FT109" i="7"/>
  <c r="FS128" i="7"/>
  <c r="FT114" i="7"/>
  <c r="FS133" i="7"/>
  <c r="FT108" i="7"/>
  <c r="FS127" i="7"/>
  <c r="FT116" i="7"/>
  <c r="FS135" i="7"/>
  <c r="FT110" i="7"/>
  <c r="FS129" i="7"/>
  <c r="FT113" i="7"/>
  <c r="FS132" i="7"/>
  <c r="FT104" i="7"/>
  <c r="FS123" i="7"/>
  <c r="FS31" i="7" s="1"/>
  <c r="FT115" i="7"/>
  <c r="FS134" i="7"/>
  <c r="FT118" i="7"/>
  <c r="FS137" i="7"/>
  <c r="FT112" i="7"/>
  <c r="FS131" i="7"/>
  <c r="FT105" i="7"/>
  <c r="FS124" i="7"/>
  <c r="FT111" i="7"/>
  <c r="FS130" i="7"/>
  <c r="FT107" i="7"/>
  <c r="FS126" i="7"/>
  <c r="FT119" i="7"/>
  <c r="FS138" i="7"/>
  <c r="FT117" i="7"/>
  <c r="FS136" i="7"/>
  <c r="FT106" i="7"/>
  <c r="FS125" i="7"/>
  <c r="FU3" i="7"/>
  <c r="FT30" i="7"/>
  <c r="J52" i="39"/>
  <c r="J49" i="38"/>
  <c r="O72" i="51" l="1"/>
  <c r="G58" i="39" s="1"/>
  <c r="P72" i="51"/>
  <c r="N72" i="50"/>
  <c r="E58" i="38" s="1"/>
  <c r="BE71" i="50"/>
  <c r="BH71" i="50" s="1"/>
  <c r="BD71" i="50"/>
  <c r="BB72" i="50" s="1"/>
  <c r="FC8" i="41"/>
  <c r="FS32" i="7"/>
  <c r="FU106" i="7"/>
  <c r="FT125" i="7"/>
  <c r="FU119" i="7"/>
  <c r="FT138" i="7"/>
  <c r="FU111" i="7"/>
  <c r="FT130" i="7"/>
  <c r="FU112" i="7"/>
  <c r="FT131" i="7"/>
  <c r="FU115" i="7"/>
  <c r="FT134" i="7"/>
  <c r="FU113" i="7"/>
  <c r="FT132" i="7"/>
  <c r="FU116" i="7"/>
  <c r="FT135" i="7"/>
  <c r="FU114" i="7"/>
  <c r="FT133" i="7"/>
  <c r="FU117" i="7"/>
  <c r="FT136" i="7"/>
  <c r="FU107" i="7"/>
  <c r="FT126" i="7"/>
  <c r="FU105" i="7"/>
  <c r="FT124" i="7"/>
  <c r="FU118" i="7"/>
  <c r="FT137" i="7"/>
  <c r="FU104" i="7"/>
  <c r="FT123" i="7"/>
  <c r="FT31" i="7" s="1"/>
  <c r="FU110" i="7"/>
  <c r="FT129" i="7"/>
  <c r="FU108" i="7"/>
  <c r="FT127" i="7"/>
  <c r="FU109" i="7"/>
  <c r="FT128" i="7"/>
  <c r="FV3" i="7"/>
  <c r="FU30" i="7"/>
  <c r="J53" i="39"/>
  <c r="J50" i="38"/>
  <c r="AY72" i="51" l="1"/>
  <c r="F58" i="39"/>
  <c r="O72" i="50"/>
  <c r="G58" i="38" s="1"/>
  <c r="P72" i="50"/>
  <c r="F58" i="38" s="1"/>
  <c r="BG72" i="51"/>
  <c r="BF72" i="51"/>
  <c r="BC72" i="51" s="1"/>
  <c r="Q72" i="51"/>
  <c r="H58" i="39" s="1"/>
  <c r="FT32" i="7"/>
  <c r="FV109" i="7"/>
  <c r="FU128" i="7"/>
  <c r="FV110" i="7"/>
  <c r="FU129" i="7"/>
  <c r="FV118" i="7"/>
  <c r="FU137" i="7"/>
  <c r="FV107" i="7"/>
  <c r="FU126" i="7"/>
  <c r="FV114" i="7"/>
  <c r="FU133" i="7"/>
  <c r="FV113" i="7"/>
  <c r="FU132" i="7"/>
  <c r="FV112" i="7"/>
  <c r="FU131" i="7"/>
  <c r="FV119" i="7"/>
  <c r="FU138" i="7"/>
  <c r="FV108" i="7"/>
  <c r="FU127" i="7"/>
  <c r="FV104" i="7"/>
  <c r="FU123" i="7"/>
  <c r="FU31" i="7" s="1"/>
  <c r="FV105" i="7"/>
  <c r="FU124" i="7"/>
  <c r="FV117" i="7"/>
  <c r="FU136" i="7"/>
  <c r="FV116" i="7"/>
  <c r="FU135" i="7"/>
  <c r="FV115" i="7"/>
  <c r="FU134" i="7"/>
  <c r="FV111" i="7"/>
  <c r="FU130" i="7"/>
  <c r="FV106" i="7"/>
  <c r="FU125" i="7"/>
  <c r="FW3" i="7"/>
  <c r="FV30" i="7"/>
  <c r="J54" i="39"/>
  <c r="J51" i="38"/>
  <c r="AY72" i="50" l="1"/>
  <c r="BE72" i="51"/>
  <c r="BH72" i="51" s="1"/>
  <c r="BD72" i="51"/>
  <c r="BB73" i="51" s="1"/>
  <c r="BG72" i="50"/>
  <c r="BF72" i="50"/>
  <c r="BC72" i="50" s="1"/>
  <c r="Q72" i="50"/>
  <c r="H58" i="38" s="1"/>
  <c r="N73" i="51"/>
  <c r="E59" i="39" s="1"/>
  <c r="FU32" i="7"/>
  <c r="FW106" i="7"/>
  <c r="FV125" i="7"/>
  <c r="FW115" i="7"/>
  <c r="FV134" i="7"/>
  <c r="FW117" i="7"/>
  <c r="FV136" i="7"/>
  <c r="FW104" i="7"/>
  <c r="FV123" i="7"/>
  <c r="FV31" i="7" s="1"/>
  <c r="FW119" i="7"/>
  <c r="FV138" i="7"/>
  <c r="FW113" i="7"/>
  <c r="FV132" i="7"/>
  <c r="FW107" i="7"/>
  <c r="FV126" i="7"/>
  <c r="FW110" i="7"/>
  <c r="FV129" i="7"/>
  <c r="FW111" i="7"/>
  <c r="FV130" i="7"/>
  <c r="FW116" i="7"/>
  <c r="FV135" i="7"/>
  <c r="FW105" i="7"/>
  <c r="FV124" i="7"/>
  <c r="FW108" i="7"/>
  <c r="FV127" i="7"/>
  <c r="FW112" i="7"/>
  <c r="FV131" i="7"/>
  <c r="FW114" i="7"/>
  <c r="FV133" i="7"/>
  <c r="FW118" i="7"/>
  <c r="FV137" i="7"/>
  <c r="FW109" i="7"/>
  <c r="FV128" i="7"/>
  <c r="FX3" i="7"/>
  <c r="FW30" i="7"/>
  <c r="J55" i="39"/>
  <c r="J52" i="38"/>
  <c r="BE72" i="50" l="1"/>
  <c r="BH72" i="50" s="1"/>
  <c r="BD72" i="50"/>
  <c r="BB73" i="50" s="1"/>
  <c r="N73" i="50"/>
  <c r="E59" i="38" s="1"/>
  <c r="O73" i="51"/>
  <c r="G59" i="39" s="1"/>
  <c r="P73" i="51"/>
  <c r="F59" i="39" s="1"/>
  <c r="FV32" i="7"/>
  <c r="FX109" i="7"/>
  <c r="FW128" i="7"/>
  <c r="FX114" i="7"/>
  <c r="FW133" i="7"/>
  <c r="FX108" i="7"/>
  <c r="FW127" i="7"/>
  <c r="FX116" i="7"/>
  <c r="FW135" i="7"/>
  <c r="FX110" i="7"/>
  <c r="FW129" i="7"/>
  <c r="FX113" i="7"/>
  <c r="FW132" i="7"/>
  <c r="FX104" i="7"/>
  <c r="FW123" i="7"/>
  <c r="FW31" i="7" s="1"/>
  <c r="FX115" i="7"/>
  <c r="FW134" i="7"/>
  <c r="FX118" i="7"/>
  <c r="FW137" i="7"/>
  <c r="FX112" i="7"/>
  <c r="FW131" i="7"/>
  <c r="FX105" i="7"/>
  <c r="FW124" i="7"/>
  <c r="FX111" i="7"/>
  <c r="FW130" i="7"/>
  <c r="FX107" i="7"/>
  <c r="FW126" i="7"/>
  <c r="FX119" i="7"/>
  <c r="FW138" i="7"/>
  <c r="FX117" i="7"/>
  <c r="FW136" i="7"/>
  <c r="FX106" i="7"/>
  <c r="FW125" i="7"/>
  <c r="FY3" i="7"/>
  <c r="FX30" i="7"/>
  <c r="J56" i="39"/>
  <c r="J53" i="38"/>
  <c r="BF73" i="51" l="1"/>
  <c r="BC73" i="51" s="1"/>
  <c r="Q73" i="51"/>
  <c r="H59" i="39" s="1"/>
  <c r="P73" i="50"/>
  <c r="F59" i="38" s="1"/>
  <c r="O73" i="50"/>
  <c r="AY73" i="51"/>
  <c r="BG73" i="51"/>
  <c r="FW32" i="7"/>
  <c r="FY106" i="7"/>
  <c r="FX125" i="7"/>
  <c r="FY119" i="7"/>
  <c r="FX138" i="7"/>
  <c r="FY111" i="7"/>
  <c r="FX130" i="7"/>
  <c r="FY112" i="7"/>
  <c r="FX131" i="7"/>
  <c r="FY115" i="7"/>
  <c r="FX134" i="7"/>
  <c r="FY113" i="7"/>
  <c r="FX132" i="7"/>
  <c r="FY116" i="7"/>
  <c r="FX135" i="7"/>
  <c r="FY114" i="7"/>
  <c r="FX133" i="7"/>
  <c r="FY117" i="7"/>
  <c r="FX136" i="7"/>
  <c r="FY107" i="7"/>
  <c r="FX126" i="7"/>
  <c r="FY105" i="7"/>
  <c r="FX124" i="7"/>
  <c r="FY118" i="7"/>
  <c r="FX137" i="7"/>
  <c r="FY104" i="7"/>
  <c r="FX123" i="7"/>
  <c r="FX31" i="7" s="1"/>
  <c r="FY110" i="7"/>
  <c r="FX129" i="7"/>
  <c r="FY108" i="7"/>
  <c r="FX127" i="7"/>
  <c r="FY109" i="7"/>
  <c r="FX128" i="7"/>
  <c r="FZ3" i="7"/>
  <c r="FY30" i="7"/>
  <c r="J57" i="39"/>
  <c r="J54" i="38"/>
  <c r="AY73" i="50" l="1"/>
  <c r="G59" i="38"/>
  <c r="BF73" i="50"/>
  <c r="BC73" i="50" s="1"/>
  <c r="Q73" i="50"/>
  <c r="H59" i="38" s="1"/>
  <c r="BG73" i="50"/>
  <c r="N74" i="51"/>
  <c r="E60" i="39" s="1"/>
  <c r="BE73" i="51"/>
  <c r="BH73" i="51" s="1"/>
  <c r="BD73" i="51"/>
  <c r="BB74" i="51" s="1"/>
  <c r="FX32" i="7"/>
  <c r="FZ109" i="7"/>
  <c r="FY128" i="7"/>
  <c r="FZ110" i="7"/>
  <c r="FY129" i="7"/>
  <c r="FZ118" i="7"/>
  <c r="FY137" i="7"/>
  <c r="FZ107" i="7"/>
  <c r="FY126" i="7"/>
  <c r="FZ114" i="7"/>
  <c r="FY133" i="7"/>
  <c r="FZ113" i="7"/>
  <c r="FY132" i="7"/>
  <c r="FZ112" i="7"/>
  <c r="FY131" i="7"/>
  <c r="FZ119" i="7"/>
  <c r="FY138" i="7"/>
  <c r="FZ108" i="7"/>
  <c r="FY127" i="7"/>
  <c r="FZ104" i="7"/>
  <c r="FY123" i="7"/>
  <c r="FY31" i="7" s="1"/>
  <c r="FZ105" i="7"/>
  <c r="FY124" i="7"/>
  <c r="FZ117" i="7"/>
  <c r="FY136" i="7"/>
  <c r="FZ116" i="7"/>
  <c r="FY135" i="7"/>
  <c r="FZ115" i="7"/>
  <c r="FY134" i="7"/>
  <c r="FZ111" i="7"/>
  <c r="FY130" i="7"/>
  <c r="FZ106" i="7"/>
  <c r="FY125" i="7"/>
  <c r="GA3" i="7"/>
  <c r="FZ30" i="7"/>
  <c r="J58" i="39"/>
  <c r="J55" i="38"/>
  <c r="O74" i="51" l="1"/>
  <c r="G60" i="39" s="1"/>
  <c r="P74" i="51"/>
  <c r="N74" i="50"/>
  <c r="E60" i="38" s="1"/>
  <c r="BE73" i="50"/>
  <c r="BH73" i="50" s="1"/>
  <c r="BD73" i="50"/>
  <c r="BB74" i="50" s="1"/>
  <c r="FY32" i="7"/>
  <c r="GA106" i="7"/>
  <c r="FZ125" i="7"/>
  <c r="GA115" i="7"/>
  <c r="FZ134" i="7"/>
  <c r="GA117" i="7"/>
  <c r="FZ136" i="7"/>
  <c r="GA104" i="7"/>
  <c r="FZ123" i="7"/>
  <c r="FZ31" i="7" s="1"/>
  <c r="GA119" i="7"/>
  <c r="FZ138" i="7"/>
  <c r="GA113" i="7"/>
  <c r="FZ132" i="7"/>
  <c r="GA107" i="7"/>
  <c r="FZ126" i="7"/>
  <c r="GA110" i="7"/>
  <c r="FZ129" i="7"/>
  <c r="GA111" i="7"/>
  <c r="FZ130" i="7"/>
  <c r="GA116" i="7"/>
  <c r="FZ135" i="7"/>
  <c r="GA105" i="7"/>
  <c r="FZ124" i="7"/>
  <c r="GA108" i="7"/>
  <c r="FZ127" i="7"/>
  <c r="GA112" i="7"/>
  <c r="FZ131" i="7"/>
  <c r="GA114" i="7"/>
  <c r="FZ133" i="7"/>
  <c r="GA118" i="7"/>
  <c r="FZ137" i="7"/>
  <c r="GA109" i="7"/>
  <c r="FZ128" i="7"/>
  <c r="GB3" i="7"/>
  <c r="GA30" i="7"/>
  <c r="J59" i="39"/>
  <c r="J56" i="38"/>
  <c r="AY74" i="51" l="1"/>
  <c r="F60" i="39"/>
  <c r="P74" i="50"/>
  <c r="F60" i="38" s="1"/>
  <c r="O74" i="50"/>
  <c r="G60" i="38" s="1"/>
  <c r="BG74" i="51"/>
  <c r="BF74" i="51"/>
  <c r="BC74" i="51" s="1"/>
  <c r="Q74" i="51"/>
  <c r="H60" i="39" s="1"/>
  <c r="FZ32" i="7"/>
  <c r="GB109" i="7"/>
  <c r="GA128" i="7"/>
  <c r="GB114" i="7"/>
  <c r="GA133" i="7"/>
  <c r="GB108" i="7"/>
  <c r="GA127" i="7"/>
  <c r="GB116" i="7"/>
  <c r="GA135" i="7"/>
  <c r="GB110" i="7"/>
  <c r="GA129" i="7"/>
  <c r="GB113" i="7"/>
  <c r="GA132" i="7"/>
  <c r="GB104" i="7"/>
  <c r="GA123" i="7"/>
  <c r="GA31" i="7" s="1"/>
  <c r="GB115" i="7"/>
  <c r="GA134" i="7"/>
  <c r="GB118" i="7"/>
  <c r="GA137" i="7"/>
  <c r="GB112" i="7"/>
  <c r="GA131" i="7"/>
  <c r="GB105" i="7"/>
  <c r="GA124" i="7"/>
  <c r="GB111" i="7"/>
  <c r="GA130" i="7"/>
  <c r="GB107" i="7"/>
  <c r="GA126" i="7"/>
  <c r="GB119" i="7"/>
  <c r="GA138" i="7"/>
  <c r="GB117" i="7"/>
  <c r="GA136" i="7"/>
  <c r="GB106" i="7"/>
  <c r="GA125" i="7"/>
  <c r="GC3" i="7"/>
  <c r="GB30" i="7"/>
  <c r="J60" i="39"/>
  <c r="J57" i="38"/>
  <c r="AY74" i="50" l="1"/>
  <c r="BF74" i="50"/>
  <c r="BC74" i="50" s="1"/>
  <c r="Q74" i="50"/>
  <c r="H60" i="38" s="1"/>
  <c r="N75" i="51"/>
  <c r="E61" i="39" s="1"/>
  <c r="BG74" i="50"/>
  <c r="BE74" i="51"/>
  <c r="BH74" i="51" s="1"/>
  <c r="BD74" i="51"/>
  <c r="BB75" i="51" s="1"/>
  <c r="GA32" i="7"/>
  <c r="GC106" i="7"/>
  <c r="GB125" i="7"/>
  <c r="GC119" i="7"/>
  <c r="GB138" i="7"/>
  <c r="GC111" i="7"/>
  <c r="GB130" i="7"/>
  <c r="GC112" i="7"/>
  <c r="GB131" i="7"/>
  <c r="GC115" i="7"/>
  <c r="GB134" i="7"/>
  <c r="GC113" i="7"/>
  <c r="GB132" i="7"/>
  <c r="GC116" i="7"/>
  <c r="GB135" i="7"/>
  <c r="GC114" i="7"/>
  <c r="GB133" i="7"/>
  <c r="GC117" i="7"/>
  <c r="GB136" i="7"/>
  <c r="GC107" i="7"/>
  <c r="GB126" i="7"/>
  <c r="GC105" i="7"/>
  <c r="GB124" i="7"/>
  <c r="GC118" i="7"/>
  <c r="GB137" i="7"/>
  <c r="GC104" i="7"/>
  <c r="GB123" i="7"/>
  <c r="GB31" i="7" s="1"/>
  <c r="GC110" i="7"/>
  <c r="GB129" i="7"/>
  <c r="GC108" i="7"/>
  <c r="GB127" i="7"/>
  <c r="GC109" i="7"/>
  <c r="GB128" i="7"/>
  <c r="GD3" i="7"/>
  <c r="GC30" i="7"/>
  <c r="J61" i="39"/>
  <c r="J58" i="38"/>
  <c r="O75" i="51" l="1"/>
  <c r="G61" i="39" s="1"/>
  <c r="P75" i="51"/>
  <c r="F61" i="39" s="1"/>
  <c r="N75" i="50"/>
  <c r="E61" i="38" s="1"/>
  <c r="BE74" i="50"/>
  <c r="BH74" i="50" s="1"/>
  <c r="BD74" i="50"/>
  <c r="BB75" i="50" s="1"/>
  <c r="GB32" i="7"/>
  <c r="GD109" i="7"/>
  <c r="GC128" i="7"/>
  <c r="GD110" i="7"/>
  <c r="GC129" i="7"/>
  <c r="GD118" i="7"/>
  <c r="GC137" i="7"/>
  <c r="GD107" i="7"/>
  <c r="GC126" i="7"/>
  <c r="GD114" i="7"/>
  <c r="GC133" i="7"/>
  <c r="GD113" i="7"/>
  <c r="GC132" i="7"/>
  <c r="GD112" i="7"/>
  <c r="GC131" i="7"/>
  <c r="GD119" i="7"/>
  <c r="GC138" i="7"/>
  <c r="GD108" i="7"/>
  <c r="GC127" i="7"/>
  <c r="GD104" i="7"/>
  <c r="GC123" i="7"/>
  <c r="GC31" i="7" s="1"/>
  <c r="GD105" i="7"/>
  <c r="GC124" i="7"/>
  <c r="GD117" i="7"/>
  <c r="GC136" i="7"/>
  <c r="GD116" i="7"/>
  <c r="GC135" i="7"/>
  <c r="GD115" i="7"/>
  <c r="GC134" i="7"/>
  <c r="GD111" i="7"/>
  <c r="GC130" i="7"/>
  <c r="GD106" i="7"/>
  <c r="GC125" i="7"/>
  <c r="GE3" i="7"/>
  <c r="GD30" i="7"/>
  <c r="J62" i="39"/>
  <c r="J59" i="38"/>
  <c r="AY75" i="51" l="1"/>
  <c r="P75" i="50"/>
  <c r="F61" i="38" s="1"/>
  <c r="O75" i="50"/>
  <c r="BG75" i="51"/>
  <c r="BF75" i="51"/>
  <c r="BC75" i="51" s="1"/>
  <c r="Q75" i="51"/>
  <c r="H61" i="39" s="1"/>
  <c r="GC32" i="7"/>
  <c r="GE106" i="7"/>
  <c r="GD125" i="7"/>
  <c r="GE115" i="7"/>
  <c r="GD134" i="7"/>
  <c r="GE117" i="7"/>
  <c r="GD136" i="7"/>
  <c r="GE104" i="7"/>
  <c r="GD123" i="7"/>
  <c r="GD31" i="7" s="1"/>
  <c r="GE119" i="7"/>
  <c r="GD138" i="7"/>
  <c r="GE113" i="7"/>
  <c r="GD132" i="7"/>
  <c r="GE107" i="7"/>
  <c r="GD126" i="7"/>
  <c r="GE110" i="7"/>
  <c r="GD129" i="7"/>
  <c r="GE111" i="7"/>
  <c r="GD130" i="7"/>
  <c r="GE116" i="7"/>
  <c r="GD135" i="7"/>
  <c r="GE105" i="7"/>
  <c r="GD124" i="7"/>
  <c r="GE108" i="7"/>
  <c r="GD127" i="7"/>
  <c r="GE112" i="7"/>
  <c r="GD131" i="7"/>
  <c r="GE114" i="7"/>
  <c r="GD133" i="7"/>
  <c r="GE118" i="7"/>
  <c r="GD137" i="7"/>
  <c r="GE109" i="7"/>
  <c r="GD128" i="7"/>
  <c r="GF3" i="7"/>
  <c r="GE30" i="7"/>
  <c r="J63" i="39"/>
  <c r="J60" i="38"/>
  <c r="AY75" i="50" l="1"/>
  <c r="G61" i="38"/>
  <c r="BF75" i="50"/>
  <c r="BC75" i="50" s="1"/>
  <c r="Q75" i="50"/>
  <c r="H61" i="38" s="1"/>
  <c r="N76" i="51"/>
  <c r="E62" i="39" s="1"/>
  <c r="BG75" i="50"/>
  <c r="BE75" i="51"/>
  <c r="BH75" i="51" s="1"/>
  <c r="BD75" i="51"/>
  <c r="BB76" i="51" s="1"/>
  <c r="GD32" i="7"/>
  <c r="FO7" i="41" s="1"/>
  <c r="GF109" i="7"/>
  <c r="GE128" i="7"/>
  <c r="GF114" i="7"/>
  <c r="GE133" i="7"/>
  <c r="GF108" i="7"/>
  <c r="GE127" i="7"/>
  <c r="GF116" i="7"/>
  <c r="GE135" i="7"/>
  <c r="GF110" i="7"/>
  <c r="GE129" i="7"/>
  <c r="GF113" i="7"/>
  <c r="GE132" i="7"/>
  <c r="GF104" i="7"/>
  <c r="GE123" i="7"/>
  <c r="GE31" i="7" s="1"/>
  <c r="GF115" i="7"/>
  <c r="GE134" i="7"/>
  <c r="GF118" i="7"/>
  <c r="GE137" i="7"/>
  <c r="GF112" i="7"/>
  <c r="GE131" i="7"/>
  <c r="GF105" i="7"/>
  <c r="GE124" i="7"/>
  <c r="GF111" i="7"/>
  <c r="GE130" i="7"/>
  <c r="GF107" i="7"/>
  <c r="GE126" i="7"/>
  <c r="GF119" i="7"/>
  <c r="GE138" i="7"/>
  <c r="GF117" i="7"/>
  <c r="GE136" i="7"/>
  <c r="GF106" i="7"/>
  <c r="GE125" i="7"/>
  <c r="GG3" i="7"/>
  <c r="GF30" i="7"/>
  <c r="J64" i="39"/>
  <c r="J61" i="38"/>
  <c r="P76" i="51" l="1"/>
  <c r="F62" i="39" s="1"/>
  <c r="O76" i="51"/>
  <c r="G62" i="39" s="1"/>
  <c r="N76" i="50"/>
  <c r="E62" i="38" s="1"/>
  <c r="BE75" i="50"/>
  <c r="BH75" i="50" s="1"/>
  <c r="BD75" i="50"/>
  <c r="BB76" i="50" s="1"/>
  <c r="FO8" i="41"/>
  <c r="GE32" i="7"/>
  <c r="GG106" i="7"/>
  <c r="GF125" i="7"/>
  <c r="GG119" i="7"/>
  <c r="GF138" i="7"/>
  <c r="GG111" i="7"/>
  <c r="GF130" i="7"/>
  <c r="GG112" i="7"/>
  <c r="GF131" i="7"/>
  <c r="GG115" i="7"/>
  <c r="GF134" i="7"/>
  <c r="GG113" i="7"/>
  <c r="GF132" i="7"/>
  <c r="GG116" i="7"/>
  <c r="GF135" i="7"/>
  <c r="GG114" i="7"/>
  <c r="GF133" i="7"/>
  <c r="GG117" i="7"/>
  <c r="GF136" i="7"/>
  <c r="GG107" i="7"/>
  <c r="GF126" i="7"/>
  <c r="GG105" i="7"/>
  <c r="GF124" i="7"/>
  <c r="GG118" i="7"/>
  <c r="GF137" i="7"/>
  <c r="GG104" i="7"/>
  <c r="GF123" i="7"/>
  <c r="GF31" i="7" s="1"/>
  <c r="GG110" i="7"/>
  <c r="GF129" i="7"/>
  <c r="GG108" i="7"/>
  <c r="GF127" i="7"/>
  <c r="GG109" i="7"/>
  <c r="GF128" i="7"/>
  <c r="GH3" i="7"/>
  <c r="GG30" i="7"/>
  <c r="J65" i="39"/>
  <c r="J62" i="38"/>
  <c r="AY76" i="51" l="1"/>
  <c r="O76" i="50"/>
  <c r="G62" i="38" s="1"/>
  <c r="P76" i="50"/>
  <c r="F62" i="38" s="1"/>
  <c r="BF76" i="51"/>
  <c r="BC76" i="51" s="1"/>
  <c r="Q76" i="51"/>
  <c r="H62" i="39" s="1"/>
  <c r="BG76" i="51"/>
  <c r="GF32" i="7"/>
  <c r="GH109" i="7"/>
  <c r="GG128" i="7"/>
  <c r="GH110" i="7"/>
  <c r="GG129" i="7"/>
  <c r="GH118" i="7"/>
  <c r="GG137" i="7"/>
  <c r="GH107" i="7"/>
  <c r="GG126" i="7"/>
  <c r="GH114" i="7"/>
  <c r="GG133" i="7"/>
  <c r="GH113" i="7"/>
  <c r="GG132" i="7"/>
  <c r="GH112" i="7"/>
  <c r="GG131" i="7"/>
  <c r="GH119" i="7"/>
  <c r="GG138" i="7"/>
  <c r="GH108" i="7"/>
  <c r="GG127" i="7"/>
  <c r="GH104" i="7"/>
  <c r="GG123" i="7"/>
  <c r="GG31" i="7" s="1"/>
  <c r="GH105" i="7"/>
  <c r="GG124" i="7"/>
  <c r="GH117" i="7"/>
  <c r="GG136" i="7"/>
  <c r="GH116" i="7"/>
  <c r="GG135" i="7"/>
  <c r="GH115" i="7"/>
  <c r="GG134" i="7"/>
  <c r="GH111" i="7"/>
  <c r="GG130" i="7"/>
  <c r="GH106" i="7"/>
  <c r="GG125" i="7"/>
  <c r="GI3" i="7"/>
  <c r="GH30" i="7"/>
  <c r="J66" i="39"/>
  <c r="J63" i="38"/>
  <c r="AY76" i="50" l="1"/>
  <c r="N77" i="51"/>
  <c r="E63" i="39" s="1"/>
  <c r="BE76" i="51"/>
  <c r="BH76" i="51" s="1"/>
  <c r="BD76" i="51"/>
  <c r="BB77" i="51" s="1"/>
  <c r="BG76" i="50"/>
  <c r="BF76" i="50"/>
  <c r="BC76" i="50" s="1"/>
  <c r="Q76" i="50"/>
  <c r="H62" i="38" s="1"/>
  <c r="GG32" i="7"/>
  <c r="GI106" i="7"/>
  <c r="GH125" i="7"/>
  <c r="GI115" i="7"/>
  <c r="GH134" i="7"/>
  <c r="GI117" i="7"/>
  <c r="GH136" i="7"/>
  <c r="GI104" i="7"/>
  <c r="GH123" i="7"/>
  <c r="GH31" i="7" s="1"/>
  <c r="GI119" i="7"/>
  <c r="GH138" i="7"/>
  <c r="GI113" i="7"/>
  <c r="GH132" i="7"/>
  <c r="GI107" i="7"/>
  <c r="GH126" i="7"/>
  <c r="GI110" i="7"/>
  <c r="GH129" i="7"/>
  <c r="GI111" i="7"/>
  <c r="GH130" i="7"/>
  <c r="GI116" i="7"/>
  <c r="GH135" i="7"/>
  <c r="GI105" i="7"/>
  <c r="GH124" i="7"/>
  <c r="GI108" i="7"/>
  <c r="GH127" i="7"/>
  <c r="GI112" i="7"/>
  <c r="GH131" i="7"/>
  <c r="GI114" i="7"/>
  <c r="GH133" i="7"/>
  <c r="GI118" i="7"/>
  <c r="GH137" i="7"/>
  <c r="GI109" i="7"/>
  <c r="GH128" i="7"/>
  <c r="GJ3" i="7"/>
  <c r="GI30" i="7"/>
  <c r="J67" i="39"/>
  <c r="J64" i="38"/>
  <c r="N77" i="50" l="1"/>
  <c r="E63" i="38" s="1"/>
  <c r="O77" i="51"/>
  <c r="G63" i="39" s="1"/>
  <c r="D7" i="40" s="1"/>
  <c r="P77" i="51"/>
  <c r="F63" i="39" s="1"/>
  <c r="C7" i="40" s="1"/>
  <c r="H7" i="40" s="1"/>
  <c r="BE76" i="50"/>
  <c r="BH76" i="50" s="1"/>
  <c r="BD76" i="50"/>
  <c r="BB77" i="50" s="1"/>
  <c r="GH32" i="7"/>
  <c r="GJ109" i="7"/>
  <c r="GI128" i="7"/>
  <c r="GJ114" i="7"/>
  <c r="GI133" i="7"/>
  <c r="GJ108" i="7"/>
  <c r="GI127" i="7"/>
  <c r="GJ116" i="7"/>
  <c r="GI135" i="7"/>
  <c r="GJ110" i="7"/>
  <c r="GI129" i="7"/>
  <c r="GJ113" i="7"/>
  <c r="GI132" i="7"/>
  <c r="GJ104" i="7"/>
  <c r="GI123" i="7"/>
  <c r="GI31" i="7" s="1"/>
  <c r="GJ115" i="7"/>
  <c r="GI134" i="7"/>
  <c r="GJ118" i="7"/>
  <c r="GI137" i="7"/>
  <c r="GJ112" i="7"/>
  <c r="GI131" i="7"/>
  <c r="GJ105" i="7"/>
  <c r="GI124" i="7"/>
  <c r="GJ111" i="7"/>
  <c r="GI130" i="7"/>
  <c r="GJ107" i="7"/>
  <c r="GI126" i="7"/>
  <c r="GJ119" i="7"/>
  <c r="GI138" i="7"/>
  <c r="GJ117" i="7"/>
  <c r="GI136" i="7"/>
  <c r="GJ106" i="7"/>
  <c r="GI125" i="7"/>
  <c r="GK3" i="7"/>
  <c r="GJ30" i="7"/>
  <c r="J68" i="39"/>
  <c r="J65" i="38"/>
  <c r="AY77" i="51" l="1"/>
  <c r="BF77" i="51"/>
  <c r="BC77" i="51" s="1"/>
  <c r="Q77" i="51"/>
  <c r="H63" i="39" s="1"/>
  <c r="E7" i="40" s="1"/>
  <c r="O77" i="50"/>
  <c r="G63" i="38" s="1"/>
  <c r="P77" i="50"/>
  <c r="BG77" i="51"/>
  <c r="GI32" i="7"/>
  <c r="GK106" i="7"/>
  <c r="GJ125" i="7"/>
  <c r="GK119" i="7"/>
  <c r="GJ138" i="7"/>
  <c r="GK111" i="7"/>
  <c r="GJ130" i="7"/>
  <c r="GK112" i="7"/>
  <c r="GJ131" i="7"/>
  <c r="GK115" i="7"/>
  <c r="GJ134" i="7"/>
  <c r="GK113" i="7"/>
  <c r="GJ132" i="7"/>
  <c r="GK116" i="7"/>
  <c r="GJ135" i="7"/>
  <c r="GK114" i="7"/>
  <c r="GJ133" i="7"/>
  <c r="GK117" i="7"/>
  <c r="GJ136" i="7"/>
  <c r="GK107" i="7"/>
  <c r="GJ126" i="7"/>
  <c r="GK105" i="7"/>
  <c r="GJ124" i="7"/>
  <c r="GK118" i="7"/>
  <c r="GJ137" i="7"/>
  <c r="GK104" i="7"/>
  <c r="GJ123" i="7"/>
  <c r="GJ31" i="7" s="1"/>
  <c r="GK110" i="7"/>
  <c r="GJ129" i="7"/>
  <c r="GK108" i="7"/>
  <c r="GJ127" i="7"/>
  <c r="GK109" i="7"/>
  <c r="GJ128" i="7"/>
  <c r="GL3" i="7"/>
  <c r="GK30" i="7"/>
  <c r="J69" i="39"/>
  <c r="J66" i="38"/>
  <c r="AY77" i="50" l="1"/>
  <c r="F63" i="38"/>
  <c r="BG77" i="50"/>
  <c r="BF77" i="50"/>
  <c r="BC77" i="50" s="1"/>
  <c r="Q77" i="50"/>
  <c r="H63" i="38" s="1"/>
  <c r="N78" i="51"/>
  <c r="E64" i="39" s="1"/>
  <c r="BE77" i="51"/>
  <c r="BH77" i="51" s="1"/>
  <c r="BD77" i="51"/>
  <c r="BB78" i="51" s="1"/>
  <c r="GJ32" i="7"/>
  <c r="GL109" i="7"/>
  <c r="GK128" i="7"/>
  <c r="GL110" i="7"/>
  <c r="GK129" i="7"/>
  <c r="GL118" i="7"/>
  <c r="GK137" i="7"/>
  <c r="GL107" i="7"/>
  <c r="GK126" i="7"/>
  <c r="GL114" i="7"/>
  <c r="GK133" i="7"/>
  <c r="GL113" i="7"/>
  <c r="GK132" i="7"/>
  <c r="GL112" i="7"/>
  <c r="GK131" i="7"/>
  <c r="GL119" i="7"/>
  <c r="GK138" i="7"/>
  <c r="GL108" i="7"/>
  <c r="GK127" i="7"/>
  <c r="GL104" i="7"/>
  <c r="GK123" i="7"/>
  <c r="GK31" i="7" s="1"/>
  <c r="GL105" i="7"/>
  <c r="GK124" i="7"/>
  <c r="GL117" i="7"/>
  <c r="GK136" i="7"/>
  <c r="GL116" i="7"/>
  <c r="GK135" i="7"/>
  <c r="GL115" i="7"/>
  <c r="GK134" i="7"/>
  <c r="GL111" i="7"/>
  <c r="GK130" i="7"/>
  <c r="GL106" i="7"/>
  <c r="GK125" i="7"/>
  <c r="GM3" i="7"/>
  <c r="GL30" i="7"/>
  <c r="J70" i="39"/>
  <c r="J67" i="38"/>
  <c r="N78" i="50" l="1"/>
  <c r="E64" i="38" s="1"/>
  <c r="BE77" i="50"/>
  <c r="BH77" i="50" s="1"/>
  <c r="BD77" i="50"/>
  <c r="BB78" i="50" s="1"/>
  <c r="O78" i="51"/>
  <c r="G64" i="39" s="1"/>
  <c r="P78" i="51"/>
  <c r="F64" i="39" s="1"/>
  <c r="GK32" i="7"/>
  <c r="GM106" i="7"/>
  <c r="GL125" i="7"/>
  <c r="GM115" i="7"/>
  <c r="GL134" i="7"/>
  <c r="GM117" i="7"/>
  <c r="GL136" i="7"/>
  <c r="GM104" i="7"/>
  <c r="GL123" i="7"/>
  <c r="GL31" i="7" s="1"/>
  <c r="GM119" i="7"/>
  <c r="GL138" i="7"/>
  <c r="GM113" i="7"/>
  <c r="GL132" i="7"/>
  <c r="GM107" i="7"/>
  <c r="GL126" i="7"/>
  <c r="GM110" i="7"/>
  <c r="GL129" i="7"/>
  <c r="GM111" i="7"/>
  <c r="GL130" i="7"/>
  <c r="GM116" i="7"/>
  <c r="GL135" i="7"/>
  <c r="GM105" i="7"/>
  <c r="GL124" i="7"/>
  <c r="GM108" i="7"/>
  <c r="GL127" i="7"/>
  <c r="GM112" i="7"/>
  <c r="GL131" i="7"/>
  <c r="GM114" i="7"/>
  <c r="GL133" i="7"/>
  <c r="GM118" i="7"/>
  <c r="GL137" i="7"/>
  <c r="GM109" i="7"/>
  <c r="GL128" i="7"/>
  <c r="GN3" i="7"/>
  <c r="GM30" i="7"/>
  <c r="J71" i="39"/>
  <c r="J68" i="38"/>
  <c r="BF78" i="51" l="1"/>
  <c r="BC78" i="51" s="1"/>
  <c r="Q78" i="51"/>
  <c r="H64" i="39" s="1"/>
  <c r="AY78" i="51"/>
  <c r="P78" i="50"/>
  <c r="F64" i="38" s="1"/>
  <c r="O78" i="50"/>
  <c r="G64" i="38" s="1"/>
  <c r="BG78" i="51"/>
  <c r="GL32" i="7"/>
  <c r="GN109" i="7"/>
  <c r="GM128" i="7"/>
  <c r="GN114" i="7"/>
  <c r="GM133" i="7"/>
  <c r="GN108" i="7"/>
  <c r="GM127" i="7"/>
  <c r="GN116" i="7"/>
  <c r="GM135" i="7"/>
  <c r="GN110" i="7"/>
  <c r="GM129" i="7"/>
  <c r="GN113" i="7"/>
  <c r="GM132" i="7"/>
  <c r="GN104" i="7"/>
  <c r="GM123" i="7"/>
  <c r="GM31" i="7" s="1"/>
  <c r="GN115" i="7"/>
  <c r="GM134" i="7"/>
  <c r="GN118" i="7"/>
  <c r="GM137" i="7"/>
  <c r="GN112" i="7"/>
  <c r="GM131" i="7"/>
  <c r="GN105" i="7"/>
  <c r="GM124" i="7"/>
  <c r="GN111" i="7"/>
  <c r="GM130" i="7"/>
  <c r="GN107" i="7"/>
  <c r="GM126" i="7"/>
  <c r="GN119" i="7"/>
  <c r="GM138" i="7"/>
  <c r="GN117" i="7"/>
  <c r="GM136" i="7"/>
  <c r="GN106" i="7"/>
  <c r="GM125" i="7"/>
  <c r="GO3" i="7"/>
  <c r="GN30" i="7"/>
  <c r="J72" i="39"/>
  <c r="J69" i="38"/>
  <c r="BF78" i="50" l="1"/>
  <c r="BC78" i="50" s="1"/>
  <c r="Q78" i="50"/>
  <c r="H64" i="38" s="1"/>
  <c r="BG78" i="50"/>
  <c r="N79" i="51"/>
  <c r="E65" i="39" s="1"/>
  <c r="BE78" i="51"/>
  <c r="BH78" i="51" s="1"/>
  <c r="BD78" i="51"/>
  <c r="BB79" i="51" s="1"/>
  <c r="AY78" i="50"/>
  <c r="GM32" i="7"/>
  <c r="GO106" i="7"/>
  <c r="GN125" i="7"/>
  <c r="GO119" i="7"/>
  <c r="GN138" i="7"/>
  <c r="GO111" i="7"/>
  <c r="GN130" i="7"/>
  <c r="GO112" i="7"/>
  <c r="GN131" i="7"/>
  <c r="GO115" i="7"/>
  <c r="GN134" i="7"/>
  <c r="GO113" i="7"/>
  <c r="GN132" i="7"/>
  <c r="GO116" i="7"/>
  <c r="GN135" i="7"/>
  <c r="GO114" i="7"/>
  <c r="GN133" i="7"/>
  <c r="GO117" i="7"/>
  <c r="GN136" i="7"/>
  <c r="GO107" i="7"/>
  <c r="GN126" i="7"/>
  <c r="GO105" i="7"/>
  <c r="GN124" i="7"/>
  <c r="GO118" i="7"/>
  <c r="GN137" i="7"/>
  <c r="GO104" i="7"/>
  <c r="GN123" i="7"/>
  <c r="GN31" i="7" s="1"/>
  <c r="GO110" i="7"/>
  <c r="GN129" i="7"/>
  <c r="GO108" i="7"/>
  <c r="GN127" i="7"/>
  <c r="GO109" i="7"/>
  <c r="GN128" i="7"/>
  <c r="GO30" i="7"/>
  <c r="GP3" i="7"/>
  <c r="J73" i="39"/>
  <c r="J70" i="38"/>
  <c r="P79" i="51" l="1"/>
  <c r="F65" i="39" s="1"/>
  <c r="O79" i="51"/>
  <c r="G65" i="39" s="1"/>
  <c r="N79" i="50"/>
  <c r="E65" i="38" s="1"/>
  <c r="BE78" i="50"/>
  <c r="BH78" i="50" s="1"/>
  <c r="BD78" i="50"/>
  <c r="BB79" i="50" s="1"/>
  <c r="GN32" i="7"/>
  <c r="GP109" i="7"/>
  <c r="GO128" i="7"/>
  <c r="GP110" i="7"/>
  <c r="GO129" i="7"/>
  <c r="GP118" i="7"/>
  <c r="GO137" i="7"/>
  <c r="GP107" i="7"/>
  <c r="GO126" i="7"/>
  <c r="GP114" i="7"/>
  <c r="GO133" i="7"/>
  <c r="GP113" i="7"/>
  <c r="GO132" i="7"/>
  <c r="GP112" i="7"/>
  <c r="GO131" i="7"/>
  <c r="GP119" i="7"/>
  <c r="GO138" i="7"/>
  <c r="GP108" i="7"/>
  <c r="GO127" i="7"/>
  <c r="GP104" i="7"/>
  <c r="GO123" i="7"/>
  <c r="GO31" i="7" s="1"/>
  <c r="GP105" i="7"/>
  <c r="GO124" i="7"/>
  <c r="GP117" i="7"/>
  <c r="GO136" i="7"/>
  <c r="GP116" i="7"/>
  <c r="GO135" i="7"/>
  <c r="GP115" i="7"/>
  <c r="GO134" i="7"/>
  <c r="GP111" i="7"/>
  <c r="GO130" i="7"/>
  <c r="GP106" i="7"/>
  <c r="GO125" i="7"/>
  <c r="GQ3" i="7"/>
  <c r="GP30" i="7"/>
  <c r="J74" i="39"/>
  <c r="J71" i="38"/>
  <c r="AY79" i="51" l="1"/>
  <c r="P79" i="50"/>
  <c r="F65" i="38" s="1"/>
  <c r="O79" i="50"/>
  <c r="G65" i="38" s="1"/>
  <c r="BF79" i="51"/>
  <c r="BC79" i="51" s="1"/>
  <c r="Q79" i="51"/>
  <c r="H65" i="39" s="1"/>
  <c r="BG79" i="51"/>
  <c r="GO32" i="7"/>
  <c r="GQ106" i="7"/>
  <c r="GP125" i="7"/>
  <c r="GQ115" i="7"/>
  <c r="GP134" i="7"/>
  <c r="GQ117" i="7"/>
  <c r="GP136" i="7"/>
  <c r="GQ104" i="7"/>
  <c r="GP123" i="7"/>
  <c r="GP31" i="7" s="1"/>
  <c r="GQ119" i="7"/>
  <c r="GP138" i="7"/>
  <c r="GQ113" i="7"/>
  <c r="GP132" i="7"/>
  <c r="GQ107" i="7"/>
  <c r="GP126" i="7"/>
  <c r="GQ110" i="7"/>
  <c r="GP129" i="7"/>
  <c r="GQ111" i="7"/>
  <c r="GP130" i="7"/>
  <c r="GQ116" i="7"/>
  <c r="GP135" i="7"/>
  <c r="GQ105" i="7"/>
  <c r="GP124" i="7"/>
  <c r="GQ108" i="7"/>
  <c r="GP127" i="7"/>
  <c r="GQ112" i="7"/>
  <c r="GP131" i="7"/>
  <c r="GQ114" i="7"/>
  <c r="GP133" i="7"/>
  <c r="GQ118" i="7"/>
  <c r="GP137" i="7"/>
  <c r="GQ109" i="7"/>
  <c r="GP128" i="7"/>
  <c r="GR3" i="7"/>
  <c r="GQ30" i="7"/>
  <c r="J75" i="39"/>
  <c r="J72" i="38"/>
  <c r="AY79" i="50" l="1"/>
  <c r="BE79" i="51"/>
  <c r="BH79" i="51" s="1"/>
  <c r="BD79" i="51"/>
  <c r="BB80" i="51" s="1"/>
  <c r="BF79" i="50"/>
  <c r="BC79" i="50" s="1"/>
  <c r="Q79" i="50"/>
  <c r="H65" i="38" s="1"/>
  <c r="BG79" i="50"/>
  <c r="N80" i="51"/>
  <c r="E66" i="39" s="1"/>
  <c r="GP32" i="7"/>
  <c r="GA7" i="41" s="1"/>
  <c r="GR109" i="7"/>
  <c r="GQ128" i="7"/>
  <c r="GR114" i="7"/>
  <c r="GQ133" i="7"/>
  <c r="GR108" i="7"/>
  <c r="GQ127" i="7"/>
  <c r="GR116" i="7"/>
  <c r="GQ135" i="7"/>
  <c r="GR110" i="7"/>
  <c r="GQ129" i="7"/>
  <c r="GR113" i="7"/>
  <c r="GQ132" i="7"/>
  <c r="GR104" i="7"/>
  <c r="GQ123" i="7"/>
  <c r="GQ31" i="7" s="1"/>
  <c r="GR115" i="7"/>
  <c r="GQ134" i="7"/>
  <c r="GR118" i="7"/>
  <c r="GQ137" i="7"/>
  <c r="GR112" i="7"/>
  <c r="GQ131" i="7"/>
  <c r="GR105" i="7"/>
  <c r="GQ124" i="7"/>
  <c r="GR111" i="7"/>
  <c r="GQ130" i="7"/>
  <c r="GR107" i="7"/>
  <c r="GQ126" i="7"/>
  <c r="GR119" i="7"/>
  <c r="GQ138" i="7"/>
  <c r="GR117" i="7"/>
  <c r="GQ136" i="7"/>
  <c r="GR106" i="7"/>
  <c r="GQ125" i="7"/>
  <c r="GS3" i="7"/>
  <c r="GR30" i="7"/>
  <c r="J76" i="39"/>
  <c r="J73" i="38"/>
  <c r="N80" i="50" l="1"/>
  <c r="E66" i="38" s="1"/>
  <c r="BE79" i="50"/>
  <c r="BH79" i="50" s="1"/>
  <c r="BD79" i="50"/>
  <c r="BB80" i="50" s="1"/>
  <c r="P80" i="51"/>
  <c r="F66" i="39" s="1"/>
  <c r="O80" i="51"/>
  <c r="G66" i="39" s="1"/>
  <c r="GA8" i="41"/>
  <c r="GQ32" i="7"/>
  <c r="GS106" i="7"/>
  <c r="GR125" i="7"/>
  <c r="GS119" i="7"/>
  <c r="GR138" i="7"/>
  <c r="GS111" i="7"/>
  <c r="GR130" i="7"/>
  <c r="GS112" i="7"/>
  <c r="GR131" i="7"/>
  <c r="GS115" i="7"/>
  <c r="GR134" i="7"/>
  <c r="GS113" i="7"/>
  <c r="GR132" i="7"/>
  <c r="GS116" i="7"/>
  <c r="GR135" i="7"/>
  <c r="GS114" i="7"/>
  <c r="GR133" i="7"/>
  <c r="GS117" i="7"/>
  <c r="GR136" i="7"/>
  <c r="GS107" i="7"/>
  <c r="GR126" i="7"/>
  <c r="GS105" i="7"/>
  <c r="GR124" i="7"/>
  <c r="GS118" i="7"/>
  <c r="GR137" i="7"/>
  <c r="GS104" i="7"/>
  <c r="GR123" i="7"/>
  <c r="GR31" i="7" s="1"/>
  <c r="GS110" i="7"/>
  <c r="GR129" i="7"/>
  <c r="GS108" i="7"/>
  <c r="GR127" i="7"/>
  <c r="GS109" i="7"/>
  <c r="GR128" i="7"/>
  <c r="GT3" i="7"/>
  <c r="GS30" i="7"/>
  <c r="J77" i="39"/>
  <c r="J74" i="38"/>
  <c r="AY80" i="51" l="1"/>
  <c r="BF80" i="51"/>
  <c r="BC80" i="51" s="1"/>
  <c r="Q80" i="51"/>
  <c r="H66" i="39" s="1"/>
  <c r="BG80" i="51"/>
  <c r="O80" i="50"/>
  <c r="P80" i="50"/>
  <c r="F66" i="38" s="1"/>
  <c r="GR32" i="7"/>
  <c r="GT109" i="7"/>
  <c r="GS128" i="7"/>
  <c r="GT110" i="7"/>
  <c r="GS129" i="7"/>
  <c r="GT118" i="7"/>
  <c r="GS137" i="7"/>
  <c r="GT107" i="7"/>
  <c r="GS126" i="7"/>
  <c r="GT114" i="7"/>
  <c r="GS133" i="7"/>
  <c r="GT113" i="7"/>
  <c r="GS132" i="7"/>
  <c r="GT112" i="7"/>
  <c r="GS131" i="7"/>
  <c r="GT119" i="7"/>
  <c r="GS138" i="7"/>
  <c r="GT108" i="7"/>
  <c r="GS127" i="7"/>
  <c r="GT104" i="7"/>
  <c r="GS123" i="7"/>
  <c r="GS31" i="7" s="1"/>
  <c r="GT105" i="7"/>
  <c r="GS124" i="7"/>
  <c r="GT117" i="7"/>
  <c r="GS136" i="7"/>
  <c r="GT116" i="7"/>
  <c r="GS135" i="7"/>
  <c r="GT115" i="7"/>
  <c r="GS134" i="7"/>
  <c r="GT111" i="7"/>
  <c r="GS130" i="7"/>
  <c r="GT106" i="7"/>
  <c r="GS125" i="7"/>
  <c r="GU3" i="7"/>
  <c r="GT30" i="7"/>
  <c r="J78" i="39"/>
  <c r="J75" i="38"/>
  <c r="AY80" i="50" l="1"/>
  <c r="G66" i="38"/>
  <c r="N81" i="51"/>
  <c r="E67" i="39" s="1"/>
  <c r="BE80" i="51"/>
  <c r="BH80" i="51" s="1"/>
  <c r="BD80" i="51"/>
  <c r="BB81" i="51" s="1"/>
  <c r="BG80" i="50"/>
  <c r="BF80" i="50"/>
  <c r="BC80" i="50" s="1"/>
  <c r="Q80" i="50"/>
  <c r="H66" i="38" s="1"/>
  <c r="GS32" i="7"/>
  <c r="GU106" i="7"/>
  <c r="GT125" i="7"/>
  <c r="GU115" i="7"/>
  <c r="GT134" i="7"/>
  <c r="GU117" i="7"/>
  <c r="GT136" i="7"/>
  <c r="GU104" i="7"/>
  <c r="GT123" i="7"/>
  <c r="GT31" i="7" s="1"/>
  <c r="GU119" i="7"/>
  <c r="GT138" i="7"/>
  <c r="GU113" i="7"/>
  <c r="GT132" i="7"/>
  <c r="GU107" i="7"/>
  <c r="GT126" i="7"/>
  <c r="GU110" i="7"/>
  <c r="GT129" i="7"/>
  <c r="GU111" i="7"/>
  <c r="GT130" i="7"/>
  <c r="GU116" i="7"/>
  <c r="GT135" i="7"/>
  <c r="GU105" i="7"/>
  <c r="GT124" i="7"/>
  <c r="GU108" i="7"/>
  <c r="GT127" i="7"/>
  <c r="GU112" i="7"/>
  <c r="GT131" i="7"/>
  <c r="GU114" i="7"/>
  <c r="GT133" i="7"/>
  <c r="GU118" i="7"/>
  <c r="GT137" i="7"/>
  <c r="GU109" i="7"/>
  <c r="GT128" i="7"/>
  <c r="GV3" i="7"/>
  <c r="GU30" i="7"/>
  <c r="J79" i="39"/>
  <c r="J76" i="38"/>
  <c r="N81" i="50" l="1"/>
  <c r="E67" i="38" s="1"/>
  <c r="O81" i="51"/>
  <c r="G67" i="39" s="1"/>
  <c r="P81" i="51"/>
  <c r="F67" i="39" s="1"/>
  <c r="BE80" i="50"/>
  <c r="BH80" i="50" s="1"/>
  <c r="BD80" i="50"/>
  <c r="BB81" i="50" s="1"/>
  <c r="GT32" i="7"/>
  <c r="GV109" i="7"/>
  <c r="GU128" i="7"/>
  <c r="GV114" i="7"/>
  <c r="GU133" i="7"/>
  <c r="GV108" i="7"/>
  <c r="GU127" i="7"/>
  <c r="GV116" i="7"/>
  <c r="GU135" i="7"/>
  <c r="GV110" i="7"/>
  <c r="GU129" i="7"/>
  <c r="GV113" i="7"/>
  <c r="GU132" i="7"/>
  <c r="GV104" i="7"/>
  <c r="GU123" i="7"/>
  <c r="GU31" i="7" s="1"/>
  <c r="GV115" i="7"/>
  <c r="GU134" i="7"/>
  <c r="GV118" i="7"/>
  <c r="GU137" i="7"/>
  <c r="GV112" i="7"/>
  <c r="GU131" i="7"/>
  <c r="GV105" i="7"/>
  <c r="GU124" i="7"/>
  <c r="GV111" i="7"/>
  <c r="GU130" i="7"/>
  <c r="GV107" i="7"/>
  <c r="GU126" i="7"/>
  <c r="GV119" i="7"/>
  <c r="GU138" i="7"/>
  <c r="GV117" i="7"/>
  <c r="GU136" i="7"/>
  <c r="GV106" i="7"/>
  <c r="GU125" i="7"/>
  <c r="GW3" i="7"/>
  <c r="GV30" i="7"/>
  <c r="J80" i="39"/>
  <c r="J77" i="38"/>
  <c r="AY81" i="51" l="1"/>
  <c r="BF81" i="51"/>
  <c r="BC81" i="51" s="1"/>
  <c r="Q81" i="51"/>
  <c r="H67" i="39" s="1"/>
  <c r="BG81" i="51"/>
  <c r="O81" i="50"/>
  <c r="G67" i="38" s="1"/>
  <c r="P81" i="50"/>
  <c r="F67" i="38" s="1"/>
  <c r="GU32" i="7"/>
  <c r="GW106" i="7"/>
  <c r="GV125" i="7"/>
  <c r="GW119" i="7"/>
  <c r="GV138" i="7"/>
  <c r="GW111" i="7"/>
  <c r="GV130" i="7"/>
  <c r="GW112" i="7"/>
  <c r="GV131" i="7"/>
  <c r="GW115" i="7"/>
  <c r="GV134" i="7"/>
  <c r="GW113" i="7"/>
  <c r="GV132" i="7"/>
  <c r="GW116" i="7"/>
  <c r="GV135" i="7"/>
  <c r="GW114" i="7"/>
  <c r="GV133" i="7"/>
  <c r="GW117" i="7"/>
  <c r="GV136" i="7"/>
  <c r="GW107" i="7"/>
  <c r="GV126" i="7"/>
  <c r="GW105" i="7"/>
  <c r="GV124" i="7"/>
  <c r="GW118" i="7"/>
  <c r="GV137" i="7"/>
  <c r="GW104" i="7"/>
  <c r="GV123" i="7"/>
  <c r="GV31" i="7" s="1"/>
  <c r="GW110" i="7"/>
  <c r="GV129" i="7"/>
  <c r="GW108" i="7"/>
  <c r="GV127" i="7"/>
  <c r="GW109" i="7"/>
  <c r="GV128" i="7"/>
  <c r="GX3" i="7"/>
  <c r="GW30" i="7"/>
  <c r="J81" i="39"/>
  <c r="J78" i="38"/>
  <c r="BG81" i="50" l="1"/>
  <c r="N82" i="51"/>
  <c r="E68" i="39" s="1"/>
  <c r="BF81" i="50"/>
  <c r="BC81" i="50" s="1"/>
  <c r="Q81" i="50"/>
  <c r="H67" i="38" s="1"/>
  <c r="BE81" i="51"/>
  <c r="BH81" i="51" s="1"/>
  <c r="BD81" i="51"/>
  <c r="BB82" i="51" s="1"/>
  <c r="AY81" i="50"/>
  <c r="GV32" i="7"/>
  <c r="GX109" i="7"/>
  <c r="GW128" i="7"/>
  <c r="GX110" i="7"/>
  <c r="GW129" i="7"/>
  <c r="GX118" i="7"/>
  <c r="GW137" i="7"/>
  <c r="GX107" i="7"/>
  <c r="GW126" i="7"/>
  <c r="GX114" i="7"/>
  <c r="GW133" i="7"/>
  <c r="GX113" i="7"/>
  <c r="GW132" i="7"/>
  <c r="GX112" i="7"/>
  <c r="GW131" i="7"/>
  <c r="GX119" i="7"/>
  <c r="GW138" i="7"/>
  <c r="GX108" i="7"/>
  <c r="GW127" i="7"/>
  <c r="GX104" i="7"/>
  <c r="GW123" i="7"/>
  <c r="GW31" i="7" s="1"/>
  <c r="GX105" i="7"/>
  <c r="GW124" i="7"/>
  <c r="GX117" i="7"/>
  <c r="GW136" i="7"/>
  <c r="GX116" i="7"/>
  <c r="GW135" i="7"/>
  <c r="GX115" i="7"/>
  <c r="GW134" i="7"/>
  <c r="GX111" i="7"/>
  <c r="GW130" i="7"/>
  <c r="GX106" i="7"/>
  <c r="GW125" i="7"/>
  <c r="GY3" i="7"/>
  <c r="GX30" i="7"/>
  <c r="J82" i="39"/>
  <c r="J79" i="38"/>
  <c r="N82" i="50" l="1"/>
  <c r="E68" i="38" s="1"/>
  <c r="BE81" i="50"/>
  <c r="BH81" i="50" s="1"/>
  <c r="BD81" i="50"/>
  <c r="BB82" i="50" s="1"/>
  <c r="O82" i="51"/>
  <c r="G68" i="39" s="1"/>
  <c r="P82" i="51"/>
  <c r="F68" i="39" s="1"/>
  <c r="GW32" i="7"/>
  <c r="GY106" i="7"/>
  <c r="GX125" i="7"/>
  <c r="GY115" i="7"/>
  <c r="GX134" i="7"/>
  <c r="GY117" i="7"/>
  <c r="GX136" i="7"/>
  <c r="GY104" i="7"/>
  <c r="GX123" i="7"/>
  <c r="GX31" i="7" s="1"/>
  <c r="GY119" i="7"/>
  <c r="GX138" i="7"/>
  <c r="GY113" i="7"/>
  <c r="GX132" i="7"/>
  <c r="GY107" i="7"/>
  <c r="GX126" i="7"/>
  <c r="GY110" i="7"/>
  <c r="GX129" i="7"/>
  <c r="GY111" i="7"/>
  <c r="GX130" i="7"/>
  <c r="GY116" i="7"/>
  <c r="GX135" i="7"/>
  <c r="GY105" i="7"/>
  <c r="GX124" i="7"/>
  <c r="GY108" i="7"/>
  <c r="GX127" i="7"/>
  <c r="GY112" i="7"/>
  <c r="GX131" i="7"/>
  <c r="GY114" i="7"/>
  <c r="GX133" i="7"/>
  <c r="GY118" i="7"/>
  <c r="GX137" i="7"/>
  <c r="GY109" i="7"/>
  <c r="GX128" i="7"/>
  <c r="GZ3" i="7"/>
  <c r="GY30" i="7"/>
  <c r="J83" i="39"/>
  <c r="J80" i="38"/>
  <c r="BG82" i="51" l="1"/>
  <c r="O82" i="50"/>
  <c r="G68" i="38" s="1"/>
  <c r="P82" i="50"/>
  <c r="F68" i="38" s="1"/>
  <c r="BF82" i="51"/>
  <c r="BC82" i="51" s="1"/>
  <c r="Q82" i="51"/>
  <c r="H68" i="39" s="1"/>
  <c r="AY82" i="51"/>
  <c r="GX32" i="7"/>
  <c r="GZ109" i="7"/>
  <c r="GY128" i="7"/>
  <c r="GZ114" i="7"/>
  <c r="GY133" i="7"/>
  <c r="GZ108" i="7"/>
  <c r="GY127" i="7"/>
  <c r="GZ116" i="7"/>
  <c r="GY135" i="7"/>
  <c r="GZ110" i="7"/>
  <c r="GY129" i="7"/>
  <c r="GZ113" i="7"/>
  <c r="GY132" i="7"/>
  <c r="GZ104" i="7"/>
  <c r="GY123" i="7"/>
  <c r="GY31" i="7" s="1"/>
  <c r="GZ115" i="7"/>
  <c r="GY134" i="7"/>
  <c r="GZ118" i="7"/>
  <c r="GY137" i="7"/>
  <c r="GZ112" i="7"/>
  <c r="GY131" i="7"/>
  <c r="GZ105" i="7"/>
  <c r="GY124" i="7"/>
  <c r="GZ111" i="7"/>
  <c r="GY130" i="7"/>
  <c r="GZ107" i="7"/>
  <c r="GY126" i="7"/>
  <c r="GZ119" i="7"/>
  <c r="GY138" i="7"/>
  <c r="GZ117" i="7"/>
  <c r="GY136" i="7"/>
  <c r="GZ106" i="7"/>
  <c r="GY125" i="7"/>
  <c r="HA3" i="7"/>
  <c r="GZ30" i="7"/>
  <c r="J84" i="39"/>
  <c r="J81" i="38"/>
  <c r="BG82" i="50" l="1"/>
  <c r="BF82" i="50"/>
  <c r="BC82" i="50" s="1"/>
  <c r="Q82" i="50"/>
  <c r="H68" i="38" s="1"/>
  <c r="N83" i="51"/>
  <c r="E69" i="39" s="1"/>
  <c r="AY82" i="50"/>
  <c r="BE82" i="51"/>
  <c r="BH82" i="51" s="1"/>
  <c r="BD82" i="51"/>
  <c r="BB83" i="51" s="1"/>
  <c r="GY32" i="7"/>
  <c r="HA106" i="7"/>
  <c r="GZ125" i="7"/>
  <c r="HA119" i="7"/>
  <c r="GZ138" i="7"/>
  <c r="HA111" i="7"/>
  <c r="GZ130" i="7"/>
  <c r="HA112" i="7"/>
  <c r="GZ131" i="7"/>
  <c r="HA115" i="7"/>
  <c r="GZ134" i="7"/>
  <c r="HA113" i="7"/>
  <c r="GZ132" i="7"/>
  <c r="HA116" i="7"/>
  <c r="GZ135" i="7"/>
  <c r="HA114" i="7"/>
  <c r="GZ133" i="7"/>
  <c r="HA117" i="7"/>
  <c r="GZ136" i="7"/>
  <c r="HA107" i="7"/>
  <c r="GZ126" i="7"/>
  <c r="HA105" i="7"/>
  <c r="GZ124" i="7"/>
  <c r="HA118" i="7"/>
  <c r="GZ137" i="7"/>
  <c r="HA104" i="7"/>
  <c r="GZ123" i="7"/>
  <c r="GZ31" i="7" s="1"/>
  <c r="HA110" i="7"/>
  <c r="GZ129" i="7"/>
  <c r="HA108" i="7"/>
  <c r="GZ127" i="7"/>
  <c r="HA109" i="7"/>
  <c r="GZ128" i="7"/>
  <c r="HB3" i="7"/>
  <c r="HA30" i="7"/>
  <c r="J85" i="39"/>
  <c r="J82" i="38"/>
  <c r="N83" i="50" l="1"/>
  <c r="E69" i="38" s="1"/>
  <c r="P83" i="51"/>
  <c r="F69" i="39" s="1"/>
  <c r="O83" i="51"/>
  <c r="G69" i="39" s="1"/>
  <c r="BE82" i="50"/>
  <c r="BH82" i="50" s="1"/>
  <c r="BD82" i="50"/>
  <c r="BB83" i="50" s="1"/>
  <c r="GZ32" i="7"/>
  <c r="HB109" i="7"/>
  <c r="HA128" i="7"/>
  <c r="HB110" i="7"/>
  <c r="HA129" i="7"/>
  <c r="HB118" i="7"/>
  <c r="HA137" i="7"/>
  <c r="HB107" i="7"/>
  <c r="HA126" i="7"/>
  <c r="HB114" i="7"/>
  <c r="HA133" i="7"/>
  <c r="HB113" i="7"/>
  <c r="HA132" i="7"/>
  <c r="HB112" i="7"/>
  <c r="HA131" i="7"/>
  <c r="HB119" i="7"/>
  <c r="HA138" i="7"/>
  <c r="HB108" i="7"/>
  <c r="HA127" i="7"/>
  <c r="HB104" i="7"/>
  <c r="HA123" i="7"/>
  <c r="HA31" i="7" s="1"/>
  <c r="HB105" i="7"/>
  <c r="HA124" i="7"/>
  <c r="HB117" i="7"/>
  <c r="HA136" i="7"/>
  <c r="HB116" i="7"/>
  <c r="HA135" i="7"/>
  <c r="HB115" i="7"/>
  <c r="HA134" i="7"/>
  <c r="HB111" i="7"/>
  <c r="HA130" i="7"/>
  <c r="HB106" i="7"/>
  <c r="HA125" i="7"/>
  <c r="HC3" i="7"/>
  <c r="HB30" i="7"/>
  <c r="J86" i="39"/>
  <c r="J83" i="38"/>
  <c r="AY83" i="51" l="1"/>
  <c r="BF83" i="51"/>
  <c r="BC83" i="51" s="1"/>
  <c r="Q83" i="51"/>
  <c r="H69" i="39" s="1"/>
  <c r="BG83" i="51"/>
  <c r="P83" i="50"/>
  <c r="F69" i="38" s="1"/>
  <c r="O83" i="50"/>
  <c r="G69" i="38" s="1"/>
  <c r="HA32" i="7"/>
  <c r="HC106" i="7"/>
  <c r="HB125" i="7"/>
  <c r="HC115" i="7"/>
  <c r="HB134" i="7"/>
  <c r="HC117" i="7"/>
  <c r="HB136" i="7"/>
  <c r="HC104" i="7"/>
  <c r="HB123" i="7"/>
  <c r="HB31" i="7" s="1"/>
  <c r="HC119" i="7"/>
  <c r="HB138" i="7"/>
  <c r="HC113" i="7"/>
  <c r="HB132" i="7"/>
  <c r="HC107" i="7"/>
  <c r="HB126" i="7"/>
  <c r="HC110" i="7"/>
  <c r="HB129" i="7"/>
  <c r="HC111" i="7"/>
  <c r="HB130" i="7"/>
  <c r="HC116" i="7"/>
  <c r="HB135" i="7"/>
  <c r="HC105" i="7"/>
  <c r="HB124" i="7"/>
  <c r="HC108" i="7"/>
  <c r="HB127" i="7"/>
  <c r="HC112" i="7"/>
  <c r="HB131" i="7"/>
  <c r="HC114" i="7"/>
  <c r="HB133" i="7"/>
  <c r="HC118" i="7"/>
  <c r="HB137" i="7"/>
  <c r="HC109" i="7"/>
  <c r="HB128" i="7"/>
  <c r="HD3" i="7"/>
  <c r="HC30" i="7"/>
  <c r="J87" i="39"/>
  <c r="J84" i="38"/>
  <c r="BF83" i="50" l="1"/>
  <c r="BC83" i="50" s="1"/>
  <c r="Q83" i="50"/>
  <c r="H69" i="38" s="1"/>
  <c r="N84" i="51"/>
  <c r="E70" i="39" s="1"/>
  <c r="BG83" i="50"/>
  <c r="BE83" i="51"/>
  <c r="BH83" i="51" s="1"/>
  <c r="BD83" i="51"/>
  <c r="BB84" i="51" s="1"/>
  <c r="AY83" i="50"/>
  <c r="HB32" i="7"/>
  <c r="GM7" i="41" s="1"/>
  <c r="HD109" i="7"/>
  <c r="HC128" i="7"/>
  <c r="HD114" i="7"/>
  <c r="HC133" i="7"/>
  <c r="HD108" i="7"/>
  <c r="HC127" i="7"/>
  <c r="HD116" i="7"/>
  <c r="HC135" i="7"/>
  <c r="HD110" i="7"/>
  <c r="HC129" i="7"/>
  <c r="HD113" i="7"/>
  <c r="HC132" i="7"/>
  <c r="HD104" i="7"/>
  <c r="HC123" i="7"/>
  <c r="HC31" i="7" s="1"/>
  <c r="HD115" i="7"/>
  <c r="HC134" i="7"/>
  <c r="HD118" i="7"/>
  <c r="HC137" i="7"/>
  <c r="HD112" i="7"/>
  <c r="HC131" i="7"/>
  <c r="HD105" i="7"/>
  <c r="HC124" i="7"/>
  <c r="HD111" i="7"/>
  <c r="HC130" i="7"/>
  <c r="HD107" i="7"/>
  <c r="HC126" i="7"/>
  <c r="HD119" i="7"/>
  <c r="HC138" i="7"/>
  <c r="HD117" i="7"/>
  <c r="HC136" i="7"/>
  <c r="HD106" i="7"/>
  <c r="HC125" i="7"/>
  <c r="HE3" i="7"/>
  <c r="HD30" i="7"/>
  <c r="J88" i="39"/>
  <c r="J85" i="38"/>
  <c r="P84" i="51" l="1"/>
  <c r="F70" i="39" s="1"/>
  <c r="O84" i="51"/>
  <c r="G70" i="39" s="1"/>
  <c r="N84" i="50"/>
  <c r="E70" i="38" s="1"/>
  <c r="BE83" i="50"/>
  <c r="BH83" i="50" s="1"/>
  <c r="BD83" i="50"/>
  <c r="BB84" i="50" s="1"/>
  <c r="GM8" i="41"/>
  <c r="HC32" i="7"/>
  <c r="HE106" i="7"/>
  <c r="HD125" i="7"/>
  <c r="HE119" i="7"/>
  <c r="HD138" i="7"/>
  <c r="HE111" i="7"/>
  <c r="HD130" i="7"/>
  <c r="HE112" i="7"/>
  <c r="HD131" i="7"/>
  <c r="HE115" i="7"/>
  <c r="HD134" i="7"/>
  <c r="HE113" i="7"/>
  <c r="HD132" i="7"/>
  <c r="HE116" i="7"/>
  <c r="HD135" i="7"/>
  <c r="HE114" i="7"/>
  <c r="HD133" i="7"/>
  <c r="HE117" i="7"/>
  <c r="HD136" i="7"/>
  <c r="HE107" i="7"/>
  <c r="HD126" i="7"/>
  <c r="HE105" i="7"/>
  <c r="HD124" i="7"/>
  <c r="HE118" i="7"/>
  <c r="HD137" i="7"/>
  <c r="HE104" i="7"/>
  <c r="HD123" i="7"/>
  <c r="HD31" i="7" s="1"/>
  <c r="HE110" i="7"/>
  <c r="HD129" i="7"/>
  <c r="HE108" i="7"/>
  <c r="HD127" i="7"/>
  <c r="HE109" i="7"/>
  <c r="HD128" i="7"/>
  <c r="HE30" i="7"/>
  <c r="HF3" i="7"/>
  <c r="J89" i="39"/>
  <c r="J86" i="38"/>
  <c r="O84" i="50" l="1"/>
  <c r="P84" i="50"/>
  <c r="F70" i="38" s="1"/>
  <c r="AY84" i="51"/>
  <c r="BF84" i="51"/>
  <c r="BC84" i="51" s="1"/>
  <c r="Q84" i="51"/>
  <c r="H70" i="39" s="1"/>
  <c r="BG84" i="51"/>
  <c r="HD32" i="7"/>
  <c r="HF109" i="7"/>
  <c r="HE128" i="7"/>
  <c r="HF110" i="7"/>
  <c r="HE129" i="7"/>
  <c r="HF118" i="7"/>
  <c r="HE137" i="7"/>
  <c r="HF107" i="7"/>
  <c r="HE126" i="7"/>
  <c r="HF114" i="7"/>
  <c r="HE133" i="7"/>
  <c r="HF113" i="7"/>
  <c r="HE132" i="7"/>
  <c r="HF112" i="7"/>
  <c r="HE131" i="7"/>
  <c r="HF119" i="7"/>
  <c r="HE138" i="7"/>
  <c r="HF108" i="7"/>
  <c r="HE127" i="7"/>
  <c r="HF104" i="7"/>
  <c r="HE123" i="7"/>
  <c r="HE31" i="7" s="1"/>
  <c r="HF105" i="7"/>
  <c r="HE124" i="7"/>
  <c r="HF117" i="7"/>
  <c r="HE136" i="7"/>
  <c r="HF116" i="7"/>
  <c r="HE135" i="7"/>
  <c r="HF115" i="7"/>
  <c r="HE134" i="7"/>
  <c r="HF111" i="7"/>
  <c r="HE130" i="7"/>
  <c r="HF106" i="7"/>
  <c r="HE125" i="7"/>
  <c r="HG3" i="7"/>
  <c r="HF30" i="7"/>
  <c r="J90" i="39"/>
  <c r="J87" i="38"/>
  <c r="AY84" i="50" l="1"/>
  <c r="G70" i="38"/>
  <c r="N85" i="51"/>
  <c r="E71" i="39" s="1"/>
  <c r="BE84" i="51"/>
  <c r="BH84" i="51" s="1"/>
  <c r="BD84" i="51"/>
  <c r="BB85" i="51" s="1"/>
  <c r="BG84" i="50"/>
  <c r="BF84" i="50"/>
  <c r="BC84" i="50" s="1"/>
  <c r="Q84" i="50"/>
  <c r="H70" i="38" s="1"/>
  <c r="HE32" i="7"/>
  <c r="HG106" i="7"/>
  <c r="HF125" i="7"/>
  <c r="HG115" i="7"/>
  <c r="HF134" i="7"/>
  <c r="HG117" i="7"/>
  <c r="HF136" i="7"/>
  <c r="HG104" i="7"/>
  <c r="HF123" i="7"/>
  <c r="HF31" i="7" s="1"/>
  <c r="HG119" i="7"/>
  <c r="HF138" i="7"/>
  <c r="HG113" i="7"/>
  <c r="HF132" i="7"/>
  <c r="HG107" i="7"/>
  <c r="HF126" i="7"/>
  <c r="HG110" i="7"/>
  <c r="HF129" i="7"/>
  <c r="HG111" i="7"/>
  <c r="HF130" i="7"/>
  <c r="HG116" i="7"/>
  <c r="HF135" i="7"/>
  <c r="HG105" i="7"/>
  <c r="HF124" i="7"/>
  <c r="HG108" i="7"/>
  <c r="HF127" i="7"/>
  <c r="HG112" i="7"/>
  <c r="HF131" i="7"/>
  <c r="HG114" i="7"/>
  <c r="HF133" i="7"/>
  <c r="HG118" i="7"/>
  <c r="HF137" i="7"/>
  <c r="HG109" i="7"/>
  <c r="HF128" i="7"/>
  <c r="HH3" i="7"/>
  <c r="HG30" i="7"/>
  <c r="J91" i="39"/>
  <c r="J88" i="38"/>
  <c r="N85" i="50" l="1"/>
  <c r="E71" i="38" s="1"/>
  <c r="O85" i="51"/>
  <c r="G71" i="39" s="1"/>
  <c r="P85" i="51"/>
  <c r="BE84" i="50"/>
  <c r="BH84" i="50" s="1"/>
  <c r="BD84" i="50"/>
  <c r="BB85" i="50" s="1"/>
  <c r="HF32" i="7"/>
  <c r="HH109" i="7"/>
  <c r="HG128" i="7"/>
  <c r="HH114" i="7"/>
  <c r="HG133" i="7"/>
  <c r="HH108" i="7"/>
  <c r="HG127" i="7"/>
  <c r="HH116" i="7"/>
  <c r="HG135" i="7"/>
  <c r="HH110" i="7"/>
  <c r="HG129" i="7"/>
  <c r="HH113" i="7"/>
  <c r="HG132" i="7"/>
  <c r="HH104" i="7"/>
  <c r="HG123" i="7"/>
  <c r="HG31" i="7" s="1"/>
  <c r="HH115" i="7"/>
  <c r="HG134" i="7"/>
  <c r="HH118" i="7"/>
  <c r="HG137" i="7"/>
  <c r="HH112" i="7"/>
  <c r="HG131" i="7"/>
  <c r="HH105" i="7"/>
  <c r="HG124" i="7"/>
  <c r="HH111" i="7"/>
  <c r="HG130" i="7"/>
  <c r="HH107" i="7"/>
  <c r="HG126" i="7"/>
  <c r="HH119" i="7"/>
  <c r="HG138" i="7"/>
  <c r="HH117" i="7"/>
  <c r="HG136" i="7"/>
  <c r="HH106" i="7"/>
  <c r="HG125" i="7"/>
  <c r="HI3" i="7"/>
  <c r="HH30" i="7"/>
  <c r="J92" i="39"/>
  <c r="J89" i="38"/>
  <c r="AY85" i="51" l="1"/>
  <c r="F71" i="39"/>
  <c r="BF85" i="51"/>
  <c r="BC85" i="51" s="1"/>
  <c r="Q85" i="51"/>
  <c r="H71" i="39" s="1"/>
  <c r="BG85" i="51"/>
  <c r="P85" i="50"/>
  <c r="F71" i="38" s="1"/>
  <c r="O85" i="50"/>
  <c r="G71" i="38" s="1"/>
  <c r="HG32" i="7"/>
  <c r="HI106" i="7"/>
  <c r="HH125" i="7"/>
  <c r="HI119" i="7"/>
  <c r="HH138" i="7"/>
  <c r="HI111" i="7"/>
  <c r="HH130" i="7"/>
  <c r="HI112" i="7"/>
  <c r="HH131" i="7"/>
  <c r="HI115" i="7"/>
  <c r="HH134" i="7"/>
  <c r="HI113" i="7"/>
  <c r="HH132" i="7"/>
  <c r="HI116" i="7"/>
  <c r="HH135" i="7"/>
  <c r="HI114" i="7"/>
  <c r="HH133" i="7"/>
  <c r="HI117" i="7"/>
  <c r="HH136" i="7"/>
  <c r="HI107" i="7"/>
  <c r="HH126" i="7"/>
  <c r="HI105" i="7"/>
  <c r="HH124" i="7"/>
  <c r="HI118" i="7"/>
  <c r="HH137" i="7"/>
  <c r="HI104" i="7"/>
  <c r="HH123" i="7"/>
  <c r="HH31" i="7" s="1"/>
  <c r="HI110" i="7"/>
  <c r="HH129" i="7"/>
  <c r="HI108" i="7"/>
  <c r="HH127" i="7"/>
  <c r="HI109" i="7"/>
  <c r="HH128" i="7"/>
  <c r="HJ3" i="7"/>
  <c r="HI30" i="7"/>
  <c r="J93" i="39"/>
  <c r="J90" i="38"/>
  <c r="BF85" i="50" l="1"/>
  <c r="BC85" i="50" s="1"/>
  <c r="Q85" i="50"/>
  <c r="H71" i="38" s="1"/>
  <c r="BG85" i="50"/>
  <c r="N86" i="51"/>
  <c r="E72" i="39" s="1"/>
  <c r="BE85" i="51"/>
  <c r="BH85" i="51" s="1"/>
  <c r="BD85" i="51"/>
  <c r="BB86" i="51" s="1"/>
  <c r="AY85" i="50"/>
  <c r="HH32" i="7"/>
  <c r="HJ109" i="7"/>
  <c r="HI128" i="7"/>
  <c r="HJ110" i="7"/>
  <c r="HI129" i="7"/>
  <c r="HJ118" i="7"/>
  <c r="HI137" i="7"/>
  <c r="HJ107" i="7"/>
  <c r="HI126" i="7"/>
  <c r="HJ114" i="7"/>
  <c r="HI133" i="7"/>
  <c r="HJ113" i="7"/>
  <c r="HI132" i="7"/>
  <c r="HJ112" i="7"/>
  <c r="HI131" i="7"/>
  <c r="HJ119" i="7"/>
  <c r="HI138" i="7"/>
  <c r="HJ108" i="7"/>
  <c r="HI127" i="7"/>
  <c r="HJ104" i="7"/>
  <c r="HI123" i="7"/>
  <c r="HI31" i="7" s="1"/>
  <c r="HJ105" i="7"/>
  <c r="HI124" i="7"/>
  <c r="HJ117" i="7"/>
  <c r="HI136" i="7"/>
  <c r="HJ116" i="7"/>
  <c r="HI135" i="7"/>
  <c r="HJ115" i="7"/>
  <c r="HI134" i="7"/>
  <c r="HJ111" i="7"/>
  <c r="HI130" i="7"/>
  <c r="HJ106" i="7"/>
  <c r="HI125" i="7"/>
  <c r="HK3" i="7"/>
  <c r="HJ30" i="7"/>
  <c r="J94" i="39"/>
  <c r="J91" i="38"/>
  <c r="P86" i="51" l="1"/>
  <c r="F72" i="39" s="1"/>
  <c r="O86" i="51"/>
  <c r="N86" i="50"/>
  <c r="E72" i="38" s="1"/>
  <c r="BE85" i="50"/>
  <c r="BH85" i="50" s="1"/>
  <c r="BD85" i="50"/>
  <c r="BB86" i="50" s="1"/>
  <c r="HI32" i="7"/>
  <c r="HK106" i="7"/>
  <c r="HJ125" i="7"/>
  <c r="HK115" i="7"/>
  <c r="HJ134" i="7"/>
  <c r="HK117" i="7"/>
  <c r="HJ136" i="7"/>
  <c r="HK104" i="7"/>
  <c r="HJ123" i="7"/>
  <c r="HJ31" i="7" s="1"/>
  <c r="HK119" i="7"/>
  <c r="HJ138" i="7"/>
  <c r="HK113" i="7"/>
  <c r="HJ132" i="7"/>
  <c r="HK107" i="7"/>
  <c r="HJ126" i="7"/>
  <c r="HK110" i="7"/>
  <c r="HJ129" i="7"/>
  <c r="HK111" i="7"/>
  <c r="HJ130" i="7"/>
  <c r="HK116" i="7"/>
  <c r="HJ135" i="7"/>
  <c r="HK105" i="7"/>
  <c r="HJ124" i="7"/>
  <c r="HK108" i="7"/>
  <c r="HJ127" i="7"/>
  <c r="HK112" i="7"/>
  <c r="HJ131" i="7"/>
  <c r="HK114" i="7"/>
  <c r="HJ133" i="7"/>
  <c r="HK118" i="7"/>
  <c r="HJ137" i="7"/>
  <c r="HK109" i="7"/>
  <c r="HJ128" i="7"/>
  <c r="HL3" i="7"/>
  <c r="HK30" i="7"/>
  <c r="J95" i="39"/>
  <c r="J92" i="38"/>
  <c r="AY86" i="51" l="1"/>
  <c r="G72" i="39"/>
  <c r="O86" i="50"/>
  <c r="P86" i="50"/>
  <c r="F72" i="38" s="1"/>
  <c r="BF86" i="51"/>
  <c r="BC86" i="51" s="1"/>
  <c r="Q86" i="51"/>
  <c r="H72" i="39" s="1"/>
  <c r="BG86" i="51"/>
  <c r="HJ32" i="7"/>
  <c r="HL109" i="7"/>
  <c r="HK128" i="7"/>
  <c r="HL114" i="7"/>
  <c r="HK133" i="7"/>
  <c r="HL108" i="7"/>
  <c r="HK127" i="7"/>
  <c r="HL116" i="7"/>
  <c r="HK135" i="7"/>
  <c r="HL110" i="7"/>
  <c r="HK129" i="7"/>
  <c r="HL113" i="7"/>
  <c r="HK132" i="7"/>
  <c r="HL104" i="7"/>
  <c r="HK123" i="7"/>
  <c r="HK31" i="7" s="1"/>
  <c r="HL115" i="7"/>
  <c r="HK134" i="7"/>
  <c r="HL118" i="7"/>
  <c r="HK137" i="7"/>
  <c r="HL112" i="7"/>
  <c r="HK131" i="7"/>
  <c r="HL105" i="7"/>
  <c r="HK124" i="7"/>
  <c r="HL111" i="7"/>
  <c r="HK130" i="7"/>
  <c r="HL107" i="7"/>
  <c r="HK126" i="7"/>
  <c r="HL119" i="7"/>
  <c r="HK138" i="7"/>
  <c r="HL117" i="7"/>
  <c r="HK136" i="7"/>
  <c r="HL106" i="7"/>
  <c r="HK125" i="7"/>
  <c r="HM3" i="7"/>
  <c r="HL30" i="7"/>
  <c r="J96" i="39"/>
  <c r="J93" i="38"/>
  <c r="AY86" i="50" l="1"/>
  <c r="G72" i="38"/>
  <c r="BE86" i="51"/>
  <c r="BH86" i="51" s="1"/>
  <c r="BD86" i="51"/>
  <c r="BB87" i="51" s="1"/>
  <c r="BG86" i="50"/>
  <c r="BF86" i="50"/>
  <c r="BC86" i="50" s="1"/>
  <c r="Q86" i="50"/>
  <c r="H72" i="38" s="1"/>
  <c r="N87" i="51"/>
  <c r="E73" i="39" s="1"/>
  <c r="HK32" i="7"/>
  <c r="HM106" i="7"/>
  <c r="HL125" i="7"/>
  <c r="HM119" i="7"/>
  <c r="HL138" i="7"/>
  <c r="HM111" i="7"/>
  <c r="HL130" i="7"/>
  <c r="HM112" i="7"/>
  <c r="HL131" i="7"/>
  <c r="HM115" i="7"/>
  <c r="HL134" i="7"/>
  <c r="HM113" i="7"/>
  <c r="HL132" i="7"/>
  <c r="HM116" i="7"/>
  <c r="HL135" i="7"/>
  <c r="HM114" i="7"/>
  <c r="HL133" i="7"/>
  <c r="HM117" i="7"/>
  <c r="HL136" i="7"/>
  <c r="HM107" i="7"/>
  <c r="HL126" i="7"/>
  <c r="HM105" i="7"/>
  <c r="HL124" i="7"/>
  <c r="HM118" i="7"/>
  <c r="HL137" i="7"/>
  <c r="HM104" i="7"/>
  <c r="HL123" i="7"/>
  <c r="HL31" i="7" s="1"/>
  <c r="HM110" i="7"/>
  <c r="HL129" i="7"/>
  <c r="HM108" i="7"/>
  <c r="HL127" i="7"/>
  <c r="HM109" i="7"/>
  <c r="HL128" i="7"/>
  <c r="HN3" i="7"/>
  <c r="HM30" i="7"/>
  <c r="J97" i="39"/>
  <c r="J94" i="38"/>
  <c r="BE86" i="50" l="1"/>
  <c r="BH86" i="50" s="1"/>
  <c r="BD86" i="50"/>
  <c r="BB87" i="50" s="1"/>
  <c r="N87" i="50"/>
  <c r="E73" i="38" s="1"/>
  <c r="P87" i="51"/>
  <c r="F73" i="39" s="1"/>
  <c r="O87" i="51"/>
  <c r="HL32" i="7"/>
  <c r="HN109" i="7"/>
  <c r="HM128" i="7"/>
  <c r="HN110" i="7"/>
  <c r="HM129" i="7"/>
  <c r="HN118" i="7"/>
  <c r="HM137" i="7"/>
  <c r="HN107" i="7"/>
  <c r="HM126" i="7"/>
  <c r="HN114" i="7"/>
  <c r="HM133" i="7"/>
  <c r="HN113" i="7"/>
  <c r="HM132" i="7"/>
  <c r="HN112" i="7"/>
  <c r="HM131" i="7"/>
  <c r="HN119" i="7"/>
  <c r="HM138" i="7"/>
  <c r="HN108" i="7"/>
  <c r="HM127" i="7"/>
  <c r="HN104" i="7"/>
  <c r="HM123" i="7"/>
  <c r="HM31" i="7" s="1"/>
  <c r="HN105" i="7"/>
  <c r="HM124" i="7"/>
  <c r="HN117" i="7"/>
  <c r="HM136" i="7"/>
  <c r="HN116" i="7"/>
  <c r="HM135" i="7"/>
  <c r="HN115" i="7"/>
  <c r="HM134" i="7"/>
  <c r="HN111" i="7"/>
  <c r="HM130" i="7"/>
  <c r="HN106" i="7"/>
  <c r="HM125" i="7"/>
  <c r="HO3" i="7"/>
  <c r="HN30" i="7"/>
  <c r="J98" i="39"/>
  <c r="J95" i="38"/>
  <c r="AY87" i="51" l="1"/>
  <c r="G73" i="39"/>
  <c r="BG87" i="51"/>
  <c r="P87" i="50"/>
  <c r="F73" i="38" s="1"/>
  <c r="O87" i="50"/>
  <c r="BF87" i="51"/>
  <c r="BC87" i="51" s="1"/>
  <c r="Q87" i="51"/>
  <c r="H73" i="39" s="1"/>
  <c r="HM32" i="7"/>
  <c r="HO106" i="7"/>
  <c r="HN125" i="7"/>
  <c r="HO115" i="7"/>
  <c r="HN134" i="7"/>
  <c r="HO117" i="7"/>
  <c r="HN136" i="7"/>
  <c r="HO104" i="7"/>
  <c r="HN123" i="7"/>
  <c r="HN31" i="7" s="1"/>
  <c r="HO119" i="7"/>
  <c r="HN138" i="7"/>
  <c r="HO113" i="7"/>
  <c r="HN132" i="7"/>
  <c r="HO107" i="7"/>
  <c r="HN126" i="7"/>
  <c r="HO110" i="7"/>
  <c r="HN129" i="7"/>
  <c r="HO111" i="7"/>
  <c r="HN130" i="7"/>
  <c r="HO116" i="7"/>
  <c r="HN135" i="7"/>
  <c r="HO105" i="7"/>
  <c r="HN124" i="7"/>
  <c r="HO108" i="7"/>
  <c r="HN127" i="7"/>
  <c r="HO112" i="7"/>
  <c r="HN131" i="7"/>
  <c r="HO114" i="7"/>
  <c r="HN133" i="7"/>
  <c r="HO118" i="7"/>
  <c r="HN137" i="7"/>
  <c r="HO109" i="7"/>
  <c r="HN128" i="7"/>
  <c r="HP3" i="7"/>
  <c r="HO30" i="7"/>
  <c r="J99" i="39"/>
  <c r="J96" i="38"/>
  <c r="AY87" i="50" l="1"/>
  <c r="G73" i="38"/>
  <c r="BF87" i="50"/>
  <c r="BC87" i="50" s="1"/>
  <c r="Q87" i="50"/>
  <c r="H73" i="38" s="1"/>
  <c r="BG87" i="50"/>
  <c r="N88" i="51"/>
  <c r="E74" i="39" s="1"/>
  <c r="BE87" i="51"/>
  <c r="BH87" i="51" s="1"/>
  <c r="BD87" i="51"/>
  <c r="BB88" i="51" s="1"/>
  <c r="HN32" i="7"/>
  <c r="GY7" i="41" s="1"/>
  <c r="HP109" i="7"/>
  <c r="HO128" i="7"/>
  <c r="HP114" i="7"/>
  <c r="HO133" i="7"/>
  <c r="HP108" i="7"/>
  <c r="HO127" i="7"/>
  <c r="HP116" i="7"/>
  <c r="HO135" i="7"/>
  <c r="HP110" i="7"/>
  <c r="HO129" i="7"/>
  <c r="HP113" i="7"/>
  <c r="HO132" i="7"/>
  <c r="HP104" i="7"/>
  <c r="HO123" i="7"/>
  <c r="HO31" i="7" s="1"/>
  <c r="HP115" i="7"/>
  <c r="HO134" i="7"/>
  <c r="HP118" i="7"/>
  <c r="HO137" i="7"/>
  <c r="HP112" i="7"/>
  <c r="HO131" i="7"/>
  <c r="HP105" i="7"/>
  <c r="HO124" i="7"/>
  <c r="HP111" i="7"/>
  <c r="HO130" i="7"/>
  <c r="HP107" i="7"/>
  <c r="HO126" i="7"/>
  <c r="HP119" i="7"/>
  <c r="HO138" i="7"/>
  <c r="HP117" i="7"/>
  <c r="HO136" i="7"/>
  <c r="HP106" i="7"/>
  <c r="HO125" i="7"/>
  <c r="HQ3" i="7"/>
  <c r="HP30" i="7"/>
  <c r="J100" i="39"/>
  <c r="J97" i="38"/>
  <c r="P88" i="51" l="1"/>
  <c r="F74" i="39" s="1"/>
  <c r="O88" i="51"/>
  <c r="G74" i="39" s="1"/>
  <c r="N88" i="50"/>
  <c r="E74" i="38" s="1"/>
  <c r="BE87" i="50"/>
  <c r="BH87" i="50" s="1"/>
  <c r="BD87" i="50"/>
  <c r="BB88" i="50" s="1"/>
  <c r="GY8" i="41"/>
  <c r="HO32" i="7"/>
  <c r="HQ106" i="7"/>
  <c r="HP125" i="7"/>
  <c r="HQ119" i="7"/>
  <c r="HP138" i="7"/>
  <c r="HQ111" i="7"/>
  <c r="HP130" i="7"/>
  <c r="HQ112" i="7"/>
  <c r="HP131" i="7"/>
  <c r="HQ115" i="7"/>
  <c r="HP134" i="7"/>
  <c r="HQ113" i="7"/>
  <c r="HP132" i="7"/>
  <c r="HQ116" i="7"/>
  <c r="HP135" i="7"/>
  <c r="HQ114" i="7"/>
  <c r="HP133" i="7"/>
  <c r="HQ117" i="7"/>
  <c r="HP136" i="7"/>
  <c r="HQ107" i="7"/>
  <c r="HP126" i="7"/>
  <c r="HQ105" i="7"/>
  <c r="HP124" i="7"/>
  <c r="HQ118" i="7"/>
  <c r="HP137" i="7"/>
  <c r="HQ104" i="7"/>
  <c r="HP123" i="7"/>
  <c r="HP31" i="7" s="1"/>
  <c r="HQ110" i="7"/>
  <c r="HP129" i="7"/>
  <c r="HQ108" i="7"/>
  <c r="HP127" i="7"/>
  <c r="HQ109" i="7"/>
  <c r="HP128" i="7"/>
  <c r="HR3" i="7"/>
  <c r="HQ30" i="7"/>
  <c r="J101" i="39"/>
  <c r="J98" i="38"/>
  <c r="O88" i="50" l="1"/>
  <c r="P88" i="50"/>
  <c r="F74" i="38" s="1"/>
  <c r="AY88" i="51"/>
  <c r="BF88" i="51"/>
  <c r="BC88" i="51" s="1"/>
  <c r="Q88" i="51"/>
  <c r="H74" i="39" s="1"/>
  <c r="BG88" i="51"/>
  <c r="HP32" i="7"/>
  <c r="HR109" i="7"/>
  <c r="HQ128" i="7"/>
  <c r="HR110" i="7"/>
  <c r="HQ129" i="7"/>
  <c r="HR118" i="7"/>
  <c r="HQ137" i="7"/>
  <c r="HR107" i="7"/>
  <c r="HQ126" i="7"/>
  <c r="HR114" i="7"/>
  <c r="HQ133" i="7"/>
  <c r="HR113" i="7"/>
  <c r="HQ132" i="7"/>
  <c r="HR112" i="7"/>
  <c r="HQ131" i="7"/>
  <c r="HR119" i="7"/>
  <c r="HQ138" i="7"/>
  <c r="HR108" i="7"/>
  <c r="HQ127" i="7"/>
  <c r="HR104" i="7"/>
  <c r="HQ123" i="7"/>
  <c r="HQ31" i="7" s="1"/>
  <c r="HR105" i="7"/>
  <c r="HQ124" i="7"/>
  <c r="HR117" i="7"/>
  <c r="HQ136" i="7"/>
  <c r="HR116" i="7"/>
  <c r="HQ135" i="7"/>
  <c r="HR115" i="7"/>
  <c r="HQ134" i="7"/>
  <c r="HR111" i="7"/>
  <c r="HQ130" i="7"/>
  <c r="HR106" i="7"/>
  <c r="HQ125" i="7"/>
  <c r="HS3" i="7"/>
  <c r="HR30" i="7"/>
  <c r="J102" i="39"/>
  <c r="J99" i="38"/>
  <c r="AY88" i="50" l="1"/>
  <c r="G74" i="38"/>
  <c r="N89" i="51"/>
  <c r="E75" i="39" s="1"/>
  <c r="BE88" i="51"/>
  <c r="BH88" i="51" s="1"/>
  <c r="BD88" i="51"/>
  <c r="BB89" i="51" s="1"/>
  <c r="BG88" i="50"/>
  <c r="BF88" i="50"/>
  <c r="BC88" i="50" s="1"/>
  <c r="Q88" i="50"/>
  <c r="H74" i="38" s="1"/>
  <c r="HQ32" i="7"/>
  <c r="HS106" i="7"/>
  <c r="HR125" i="7"/>
  <c r="HS115" i="7"/>
  <c r="HR134" i="7"/>
  <c r="HS117" i="7"/>
  <c r="HR136" i="7"/>
  <c r="HS104" i="7"/>
  <c r="HR123" i="7"/>
  <c r="HR31" i="7" s="1"/>
  <c r="HS119" i="7"/>
  <c r="HR138" i="7"/>
  <c r="HS113" i="7"/>
  <c r="HR132" i="7"/>
  <c r="HS107" i="7"/>
  <c r="HR126" i="7"/>
  <c r="HS110" i="7"/>
  <c r="HR129" i="7"/>
  <c r="HS111" i="7"/>
  <c r="HR130" i="7"/>
  <c r="HS116" i="7"/>
  <c r="HR135" i="7"/>
  <c r="HS105" i="7"/>
  <c r="HR124" i="7"/>
  <c r="HS108" i="7"/>
  <c r="HR127" i="7"/>
  <c r="HS112" i="7"/>
  <c r="HR131" i="7"/>
  <c r="HS114" i="7"/>
  <c r="HR133" i="7"/>
  <c r="HS118" i="7"/>
  <c r="HR137" i="7"/>
  <c r="HS109" i="7"/>
  <c r="HR128" i="7"/>
  <c r="HT3" i="7"/>
  <c r="HS30" i="7"/>
  <c r="J103" i="39"/>
  <c r="J100" i="38"/>
  <c r="N89" i="50" l="1"/>
  <c r="E75" i="38" s="1"/>
  <c r="O89" i="51"/>
  <c r="G75" i="39" s="1"/>
  <c r="D8" i="40" s="1"/>
  <c r="P89" i="51"/>
  <c r="F75" i="39" s="1"/>
  <c r="C8" i="40" s="1"/>
  <c r="H8" i="40" s="1"/>
  <c r="BE88" i="50"/>
  <c r="BH88" i="50" s="1"/>
  <c r="BD88" i="50"/>
  <c r="BB89" i="50" s="1"/>
  <c r="HR32" i="7"/>
  <c r="HT109" i="7"/>
  <c r="HS128" i="7"/>
  <c r="HT114" i="7"/>
  <c r="HS133" i="7"/>
  <c r="HT108" i="7"/>
  <c r="HS127" i="7"/>
  <c r="HT116" i="7"/>
  <c r="HS135" i="7"/>
  <c r="HT110" i="7"/>
  <c r="HS129" i="7"/>
  <c r="HT113" i="7"/>
  <c r="HS132" i="7"/>
  <c r="HT104" i="7"/>
  <c r="HS123" i="7"/>
  <c r="HS31" i="7" s="1"/>
  <c r="HT115" i="7"/>
  <c r="HS134" i="7"/>
  <c r="HT118" i="7"/>
  <c r="HS137" i="7"/>
  <c r="HT112" i="7"/>
  <c r="HS131" i="7"/>
  <c r="HT105" i="7"/>
  <c r="HS124" i="7"/>
  <c r="HT111" i="7"/>
  <c r="HS130" i="7"/>
  <c r="HT107" i="7"/>
  <c r="HS126" i="7"/>
  <c r="HT119" i="7"/>
  <c r="HS138" i="7"/>
  <c r="HT117" i="7"/>
  <c r="HS136" i="7"/>
  <c r="HT106" i="7"/>
  <c r="HS125" i="7"/>
  <c r="HU3" i="7"/>
  <c r="HT30" i="7"/>
  <c r="J104" i="39"/>
  <c r="J101" i="38"/>
  <c r="AY89" i="51" l="1"/>
  <c r="BF89" i="51"/>
  <c r="BC89" i="51" s="1"/>
  <c r="Q89" i="51"/>
  <c r="H75" i="39" s="1"/>
  <c r="E8" i="40" s="1"/>
  <c r="P89" i="50"/>
  <c r="F75" i="38" s="1"/>
  <c r="O89" i="50"/>
  <c r="BG89" i="51"/>
  <c r="HS32" i="7"/>
  <c r="HU106" i="7"/>
  <c r="HT125" i="7"/>
  <c r="HU119" i="7"/>
  <c r="HT138" i="7"/>
  <c r="HU111" i="7"/>
  <c r="HT130" i="7"/>
  <c r="HU112" i="7"/>
  <c r="HT131" i="7"/>
  <c r="HU115" i="7"/>
  <c r="HT134" i="7"/>
  <c r="HU113" i="7"/>
  <c r="HT132" i="7"/>
  <c r="HU116" i="7"/>
  <c r="HT135" i="7"/>
  <c r="HU114" i="7"/>
  <c r="HT133" i="7"/>
  <c r="HU117" i="7"/>
  <c r="HT136" i="7"/>
  <c r="HU107" i="7"/>
  <c r="HT126" i="7"/>
  <c r="HU105" i="7"/>
  <c r="HT124" i="7"/>
  <c r="HU118" i="7"/>
  <c r="HT137" i="7"/>
  <c r="HU104" i="7"/>
  <c r="HT123" i="7"/>
  <c r="HT31" i="7" s="1"/>
  <c r="HU110" i="7"/>
  <c r="HT129" i="7"/>
  <c r="HU108" i="7"/>
  <c r="HT127" i="7"/>
  <c r="HU109" i="7"/>
  <c r="HT128" i="7"/>
  <c r="HU30" i="7"/>
  <c r="HV3" i="7"/>
  <c r="J105" i="39"/>
  <c r="J102" i="38"/>
  <c r="AY89" i="50" l="1"/>
  <c r="G75" i="38"/>
  <c r="BF89" i="50"/>
  <c r="BC89" i="50" s="1"/>
  <c r="Q89" i="50"/>
  <c r="H75" i="38" s="1"/>
  <c r="BG89" i="50"/>
  <c r="N90" i="51"/>
  <c r="E76" i="39" s="1"/>
  <c r="BE89" i="51"/>
  <c r="BH89" i="51" s="1"/>
  <c r="BD89" i="51"/>
  <c r="BB90" i="51" s="1"/>
  <c r="HT32" i="7"/>
  <c r="HV109" i="7"/>
  <c r="HU128" i="7"/>
  <c r="HV110" i="7"/>
  <c r="HU129" i="7"/>
  <c r="HV118" i="7"/>
  <c r="HU137" i="7"/>
  <c r="HV107" i="7"/>
  <c r="HU126" i="7"/>
  <c r="HV114" i="7"/>
  <c r="HU133" i="7"/>
  <c r="HV113" i="7"/>
  <c r="HU132" i="7"/>
  <c r="HV112" i="7"/>
  <c r="HU131" i="7"/>
  <c r="HV119" i="7"/>
  <c r="HU138" i="7"/>
  <c r="HV108" i="7"/>
  <c r="HU127" i="7"/>
  <c r="HV104" i="7"/>
  <c r="HU123" i="7"/>
  <c r="HU31" i="7" s="1"/>
  <c r="HV105" i="7"/>
  <c r="HU124" i="7"/>
  <c r="HV117" i="7"/>
  <c r="HU136" i="7"/>
  <c r="HV116" i="7"/>
  <c r="HU135" i="7"/>
  <c r="HV115" i="7"/>
  <c r="HU134" i="7"/>
  <c r="HV111" i="7"/>
  <c r="HU130" i="7"/>
  <c r="HV106" i="7"/>
  <c r="HU125" i="7"/>
  <c r="HW3" i="7"/>
  <c r="HV30" i="7"/>
  <c r="J106" i="39"/>
  <c r="J103" i="38"/>
  <c r="P90" i="51" l="1"/>
  <c r="F76" i="39" s="1"/>
  <c r="O90" i="51"/>
  <c r="G76" i="39" s="1"/>
  <c r="N90" i="50"/>
  <c r="E76" i="38" s="1"/>
  <c r="BE89" i="50"/>
  <c r="BH89" i="50" s="1"/>
  <c r="BD89" i="50"/>
  <c r="BB90" i="50" s="1"/>
  <c r="HU32" i="7"/>
  <c r="HW106" i="7"/>
  <c r="HV125" i="7"/>
  <c r="HW115" i="7"/>
  <c r="HV134" i="7"/>
  <c r="HW117" i="7"/>
  <c r="HV136" i="7"/>
  <c r="HW104" i="7"/>
  <c r="HV123" i="7"/>
  <c r="HV31" i="7" s="1"/>
  <c r="HW119" i="7"/>
  <c r="HV138" i="7"/>
  <c r="HW113" i="7"/>
  <c r="HV132" i="7"/>
  <c r="HW107" i="7"/>
  <c r="HV126" i="7"/>
  <c r="HW110" i="7"/>
  <c r="HV129" i="7"/>
  <c r="HW111" i="7"/>
  <c r="HV130" i="7"/>
  <c r="HW116" i="7"/>
  <c r="HV135" i="7"/>
  <c r="HW105" i="7"/>
  <c r="HV124" i="7"/>
  <c r="HW108" i="7"/>
  <c r="HV127" i="7"/>
  <c r="HW112" i="7"/>
  <c r="HV131" i="7"/>
  <c r="HW114" i="7"/>
  <c r="HV133" i="7"/>
  <c r="HW118" i="7"/>
  <c r="HV137" i="7"/>
  <c r="HW109" i="7"/>
  <c r="HV128" i="7"/>
  <c r="HX3" i="7"/>
  <c r="HW30" i="7"/>
  <c r="J107" i="39"/>
  <c r="J104" i="38"/>
  <c r="AY90" i="51" l="1"/>
  <c r="BF90" i="51"/>
  <c r="BC90" i="51" s="1"/>
  <c r="Q90" i="51"/>
  <c r="H76" i="39" s="1"/>
  <c r="BG90" i="51"/>
  <c r="O90" i="50"/>
  <c r="G76" i="38" s="1"/>
  <c r="P90" i="50"/>
  <c r="F76" i="38" s="1"/>
  <c r="HV32" i="7"/>
  <c r="HX109" i="7"/>
  <c r="HW128" i="7"/>
  <c r="HX114" i="7"/>
  <c r="HW133" i="7"/>
  <c r="HX108" i="7"/>
  <c r="HW127" i="7"/>
  <c r="HX116" i="7"/>
  <c r="HW135" i="7"/>
  <c r="HX110" i="7"/>
  <c r="HW129" i="7"/>
  <c r="HX113" i="7"/>
  <c r="HW132" i="7"/>
  <c r="HX104" i="7"/>
  <c r="HW123" i="7"/>
  <c r="HW31" i="7" s="1"/>
  <c r="HX115" i="7"/>
  <c r="HW134" i="7"/>
  <c r="HX118" i="7"/>
  <c r="HW137" i="7"/>
  <c r="HX112" i="7"/>
  <c r="HW131" i="7"/>
  <c r="HX105" i="7"/>
  <c r="HW124" i="7"/>
  <c r="HX111" i="7"/>
  <c r="HW130" i="7"/>
  <c r="HX107" i="7"/>
  <c r="HW126" i="7"/>
  <c r="HX119" i="7"/>
  <c r="HW138" i="7"/>
  <c r="HX117" i="7"/>
  <c r="HW136" i="7"/>
  <c r="HX106" i="7"/>
  <c r="HW125" i="7"/>
  <c r="HY3" i="7"/>
  <c r="HX30" i="7"/>
  <c r="J108" i="39"/>
  <c r="J105" i="38"/>
  <c r="BG90" i="50" l="1"/>
  <c r="BF90" i="50"/>
  <c r="BC90" i="50" s="1"/>
  <c r="Q90" i="50"/>
  <c r="H76" i="38" s="1"/>
  <c r="N91" i="51"/>
  <c r="E77" i="39" s="1"/>
  <c r="BE90" i="51"/>
  <c r="BH90" i="51" s="1"/>
  <c r="BD90" i="51"/>
  <c r="BB91" i="51" s="1"/>
  <c r="AY90" i="50"/>
  <c r="HW32" i="7"/>
  <c r="HY106" i="7"/>
  <c r="HX125" i="7"/>
  <c r="HY119" i="7"/>
  <c r="HX138" i="7"/>
  <c r="HY111" i="7"/>
  <c r="HX130" i="7"/>
  <c r="HY112" i="7"/>
  <c r="HX131" i="7"/>
  <c r="HY115" i="7"/>
  <c r="HX134" i="7"/>
  <c r="HY113" i="7"/>
  <c r="HX132" i="7"/>
  <c r="HY116" i="7"/>
  <c r="HX135" i="7"/>
  <c r="HY114" i="7"/>
  <c r="HX133" i="7"/>
  <c r="HY117" i="7"/>
  <c r="HX136" i="7"/>
  <c r="HY107" i="7"/>
  <c r="HX126" i="7"/>
  <c r="HY105" i="7"/>
  <c r="HX124" i="7"/>
  <c r="HY118" i="7"/>
  <c r="HX137" i="7"/>
  <c r="HY104" i="7"/>
  <c r="HX123" i="7"/>
  <c r="HX31" i="7" s="1"/>
  <c r="HY110" i="7"/>
  <c r="HX129" i="7"/>
  <c r="HY108" i="7"/>
  <c r="HX127" i="7"/>
  <c r="HY109" i="7"/>
  <c r="HX128" i="7"/>
  <c r="HZ3" i="7"/>
  <c r="HY30" i="7"/>
  <c r="J109" i="39"/>
  <c r="J106" i="38"/>
  <c r="P91" i="51" l="1"/>
  <c r="F77" i="39" s="1"/>
  <c r="O91" i="51"/>
  <c r="N91" i="50"/>
  <c r="E77" i="38" s="1"/>
  <c r="BE90" i="50"/>
  <c r="BH90" i="50" s="1"/>
  <c r="BD90" i="50"/>
  <c r="BB91" i="50" s="1"/>
  <c r="HX32" i="7"/>
  <c r="HZ109" i="7"/>
  <c r="HY128" i="7"/>
  <c r="HZ110" i="7"/>
  <c r="HY129" i="7"/>
  <c r="HZ118" i="7"/>
  <c r="HY137" i="7"/>
  <c r="HZ107" i="7"/>
  <c r="HY126" i="7"/>
  <c r="HZ114" i="7"/>
  <c r="HY133" i="7"/>
  <c r="HZ113" i="7"/>
  <c r="HY132" i="7"/>
  <c r="HZ112" i="7"/>
  <c r="HY131" i="7"/>
  <c r="HZ119" i="7"/>
  <c r="HY138" i="7"/>
  <c r="HZ108" i="7"/>
  <c r="HY127" i="7"/>
  <c r="HZ104" i="7"/>
  <c r="HY123" i="7"/>
  <c r="HY31" i="7" s="1"/>
  <c r="HZ105" i="7"/>
  <c r="HY124" i="7"/>
  <c r="HZ117" i="7"/>
  <c r="HY136" i="7"/>
  <c r="HZ116" i="7"/>
  <c r="HY135" i="7"/>
  <c r="HZ115" i="7"/>
  <c r="HY134" i="7"/>
  <c r="HZ111" i="7"/>
  <c r="HY130" i="7"/>
  <c r="HZ106" i="7"/>
  <c r="HY125" i="7"/>
  <c r="IA3" i="7"/>
  <c r="HZ30" i="7"/>
  <c r="J110" i="39"/>
  <c r="J107" i="38"/>
  <c r="AY91" i="51" l="1"/>
  <c r="G77" i="39"/>
  <c r="P91" i="50"/>
  <c r="F77" i="38" s="1"/>
  <c r="O91" i="50"/>
  <c r="BF91" i="51"/>
  <c r="BC91" i="51" s="1"/>
  <c r="Q91" i="51"/>
  <c r="H77" i="39" s="1"/>
  <c r="BG91" i="51"/>
  <c r="HY32" i="7"/>
  <c r="IA106" i="7"/>
  <c r="HZ125" i="7"/>
  <c r="IA115" i="7"/>
  <c r="HZ134" i="7"/>
  <c r="IA117" i="7"/>
  <c r="HZ136" i="7"/>
  <c r="IA104" i="7"/>
  <c r="HZ123" i="7"/>
  <c r="HZ31" i="7" s="1"/>
  <c r="IA119" i="7"/>
  <c r="HZ138" i="7"/>
  <c r="IA113" i="7"/>
  <c r="HZ132" i="7"/>
  <c r="IA107" i="7"/>
  <c r="HZ126" i="7"/>
  <c r="IA110" i="7"/>
  <c r="HZ129" i="7"/>
  <c r="IA111" i="7"/>
  <c r="HZ130" i="7"/>
  <c r="IA116" i="7"/>
  <c r="HZ135" i="7"/>
  <c r="IA105" i="7"/>
  <c r="HZ124" i="7"/>
  <c r="IA108" i="7"/>
  <c r="HZ127" i="7"/>
  <c r="IA112" i="7"/>
  <c r="HZ131" i="7"/>
  <c r="IA114" i="7"/>
  <c r="HZ133" i="7"/>
  <c r="IA118" i="7"/>
  <c r="HZ137" i="7"/>
  <c r="IA109" i="7"/>
  <c r="HZ128" i="7"/>
  <c r="IB3" i="7"/>
  <c r="IA30" i="7"/>
  <c r="J111" i="39"/>
  <c r="J108" i="38"/>
  <c r="AY91" i="50" l="1"/>
  <c r="G77" i="38"/>
  <c r="BE91" i="51"/>
  <c r="BH91" i="51" s="1"/>
  <c r="BD91" i="51"/>
  <c r="BB92" i="51" s="1"/>
  <c r="BF91" i="50"/>
  <c r="BC91" i="50" s="1"/>
  <c r="Q91" i="50"/>
  <c r="H77" i="38" s="1"/>
  <c r="BG91" i="50"/>
  <c r="N92" i="51"/>
  <c r="E78" i="39" s="1"/>
  <c r="HZ32" i="7"/>
  <c r="HK7" i="41" s="1"/>
  <c r="IB109" i="7"/>
  <c r="IA128" i="7"/>
  <c r="IB114" i="7"/>
  <c r="IA133" i="7"/>
  <c r="IB108" i="7"/>
  <c r="IA127" i="7"/>
  <c r="IB116" i="7"/>
  <c r="IA135" i="7"/>
  <c r="IB110" i="7"/>
  <c r="IA129" i="7"/>
  <c r="IB113" i="7"/>
  <c r="IA132" i="7"/>
  <c r="IB104" i="7"/>
  <c r="IA123" i="7"/>
  <c r="IA31" i="7" s="1"/>
  <c r="IB115" i="7"/>
  <c r="IA134" i="7"/>
  <c r="IB118" i="7"/>
  <c r="IA137" i="7"/>
  <c r="IB112" i="7"/>
  <c r="IA131" i="7"/>
  <c r="IB105" i="7"/>
  <c r="IA124" i="7"/>
  <c r="IB111" i="7"/>
  <c r="IA130" i="7"/>
  <c r="IB107" i="7"/>
  <c r="IA126" i="7"/>
  <c r="IB119" i="7"/>
  <c r="IA138" i="7"/>
  <c r="IB117" i="7"/>
  <c r="IA136" i="7"/>
  <c r="IB106" i="7"/>
  <c r="IA125" i="7"/>
  <c r="IC3" i="7"/>
  <c r="IB30" i="7"/>
  <c r="J112" i="39"/>
  <c r="J109" i="38"/>
  <c r="N92" i="50" l="1"/>
  <c r="E78" i="38" s="1"/>
  <c r="BE91" i="50"/>
  <c r="BH91" i="50" s="1"/>
  <c r="BD91" i="50"/>
  <c r="BB92" i="50" s="1"/>
  <c r="P92" i="51"/>
  <c r="F78" i="39" s="1"/>
  <c r="O92" i="51"/>
  <c r="G78" i="39" s="1"/>
  <c r="HK8" i="41"/>
  <c r="IA32" i="7"/>
  <c r="IC106" i="7"/>
  <c r="IB125" i="7"/>
  <c r="IC119" i="7"/>
  <c r="IB138" i="7"/>
  <c r="IC111" i="7"/>
  <c r="IB130" i="7"/>
  <c r="IC112" i="7"/>
  <c r="IB131" i="7"/>
  <c r="IC115" i="7"/>
  <c r="IB134" i="7"/>
  <c r="IC113" i="7"/>
  <c r="IB132" i="7"/>
  <c r="IC116" i="7"/>
  <c r="IB135" i="7"/>
  <c r="IC114" i="7"/>
  <c r="IB133" i="7"/>
  <c r="IC117" i="7"/>
  <c r="IB136" i="7"/>
  <c r="IC107" i="7"/>
  <c r="IB126" i="7"/>
  <c r="IC105" i="7"/>
  <c r="IB124" i="7"/>
  <c r="IC118" i="7"/>
  <c r="IB137" i="7"/>
  <c r="IC104" i="7"/>
  <c r="IB123" i="7"/>
  <c r="IB31" i="7" s="1"/>
  <c r="IC110" i="7"/>
  <c r="IB129" i="7"/>
  <c r="IC108" i="7"/>
  <c r="IB127" i="7"/>
  <c r="IC109" i="7"/>
  <c r="IB128" i="7"/>
  <c r="ID3" i="7"/>
  <c r="IC30" i="7"/>
  <c r="J113" i="39"/>
  <c r="J110" i="38"/>
  <c r="AY92" i="51" l="1"/>
  <c r="BF92" i="51"/>
  <c r="BC92" i="51" s="1"/>
  <c r="Q92" i="51"/>
  <c r="H78" i="39" s="1"/>
  <c r="O92" i="50"/>
  <c r="G78" i="38" s="1"/>
  <c r="P92" i="50"/>
  <c r="F78" i="38" s="1"/>
  <c r="BG92" i="51"/>
  <c r="IB32" i="7"/>
  <c r="ID109" i="7"/>
  <c r="IC128" i="7"/>
  <c r="ID110" i="7"/>
  <c r="IC129" i="7"/>
  <c r="ID118" i="7"/>
  <c r="IC137" i="7"/>
  <c r="ID107" i="7"/>
  <c r="IC126" i="7"/>
  <c r="ID114" i="7"/>
  <c r="IC133" i="7"/>
  <c r="ID113" i="7"/>
  <c r="IC132" i="7"/>
  <c r="ID112" i="7"/>
  <c r="IC131" i="7"/>
  <c r="ID119" i="7"/>
  <c r="IC138" i="7"/>
  <c r="ID108" i="7"/>
  <c r="IC127" i="7"/>
  <c r="ID104" i="7"/>
  <c r="IC123" i="7"/>
  <c r="IC31" i="7" s="1"/>
  <c r="ID105" i="7"/>
  <c r="IC124" i="7"/>
  <c r="ID117" i="7"/>
  <c r="IC136" i="7"/>
  <c r="ID116" i="7"/>
  <c r="IC135" i="7"/>
  <c r="ID115" i="7"/>
  <c r="IC134" i="7"/>
  <c r="ID111" i="7"/>
  <c r="IC130" i="7"/>
  <c r="ID106" i="7"/>
  <c r="IC125" i="7"/>
  <c r="IE3" i="7"/>
  <c r="ID30" i="7"/>
  <c r="J114" i="39"/>
  <c r="J111" i="38"/>
  <c r="BG92" i="50" l="1"/>
  <c r="N93" i="51"/>
  <c r="E79" i="39" s="1"/>
  <c r="BE92" i="51"/>
  <c r="BH92" i="51" s="1"/>
  <c r="BD92" i="51"/>
  <c r="BB93" i="51" s="1"/>
  <c r="BF92" i="50"/>
  <c r="BC92" i="50" s="1"/>
  <c r="Q92" i="50"/>
  <c r="H78" i="38" s="1"/>
  <c r="AY92" i="50"/>
  <c r="IC32" i="7"/>
  <c r="IE106" i="7"/>
  <c r="ID125" i="7"/>
  <c r="IE115" i="7"/>
  <c r="ID134" i="7"/>
  <c r="IE117" i="7"/>
  <c r="ID136" i="7"/>
  <c r="IE104" i="7"/>
  <c r="ID123" i="7"/>
  <c r="ID31" i="7" s="1"/>
  <c r="IE119" i="7"/>
  <c r="ID138" i="7"/>
  <c r="IE113" i="7"/>
  <c r="ID132" i="7"/>
  <c r="IE107" i="7"/>
  <c r="ID126" i="7"/>
  <c r="IE110" i="7"/>
  <c r="ID129" i="7"/>
  <c r="IE111" i="7"/>
  <c r="ID130" i="7"/>
  <c r="IE116" i="7"/>
  <c r="ID135" i="7"/>
  <c r="IE105" i="7"/>
  <c r="ID124" i="7"/>
  <c r="IE108" i="7"/>
  <c r="ID127" i="7"/>
  <c r="IE112" i="7"/>
  <c r="ID131" i="7"/>
  <c r="IE114" i="7"/>
  <c r="ID133" i="7"/>
  <c r="IE118" i="7"/>
  <c r="ID137" i="7"/>
  <c r="IE109" i="7"/>
  <c r="ID128" i="7"/>
  <c r="IF3" i="7"/>
  <c r="IE30" i="7"/>
  <c r="J115" i="39"/>
  <c r="J112" i="38"/>
  <c r="O93" i="51" l="1"/>
  <c r="G79" i="39" s="1"/>
  <c r="P93" i="51"/>
  <c r="N93" i="50"/>
  <c r="E79" i="38" s="1"/>
  <c r="BE92" i="50"/>
  <c r="BH92" i="50" s="1"/>
  <c r="BD92" i="50"/>
  <c r="BB93" i="50" s="1"/>
  <c r="ID32" i="7"/>
  <c r="IF109" i="7"/>
  <c r="IE128" i="7"/>
  <c r="IF114" i="7"/>
  <c r="IE133" i="7"/>
  <c r="IF108" i="7"/>
  <c r="IE127" i="7"/>
  <c r="IF116" i="7"/>
  <c r="IE135" i="7"/>
  <c r="IF110" i="7"/>
  <c r="IE129" i="7"/>
  <c r="IF113" i="7"/>
  <c r="IE132" i="7"/>
  <c r="IF104" i="7"/>
  <c r="IE123" i="7"/>
  <c r="IE31" i="7" s="1"/>
  <c r="IF115" i="7"/>
  <c r="IE134" i="7"/>
  <c r="IF118" i="7"/>
  <c r="IE137" i="7"/>
  <c r="IF112" i="7"/>
  <c r="IE131" i="7"/>
  <c r="IF105" i="7"/>
  <c r="IE124" i="7"/>
  <c r="IF111" i="7"/>
  <c r="IE130" i="7"/>
  <c r="IF107" i="7"/>
  <c r="IE126" i="7"/>
  <c r="IF119" i="7"/>
  <c r="IE138" i="7"/>
  <c r="IF117" i="7"/>
  <c r="IE136" i="7"/>
  <c r="IF106" i="7"/>
  <c r="IE125" i="7"/>
  <c r="IG3" i="7"/>
  <c r="IF30" i="7"/>
  <c r="J116" i="39"/>
  <c r="J113" i="38"/>
  <c r="AY93" i="51" l="1"/>
  <c r="F79" i="39"/>
  <c r="BG93" i="51"/>
  <c r="BF93" i="51"/>
  <c r="BC93" i="51" s="1"/>
  <c r="Q93" i="51"/>
  <c r="H79" i="39" s="1"/>
  <c r="P93" i="50"/>
  <c r="F79" i="38" s="1"/>
  <c r="O93" i="50"/>
  <c r="G79" i="38" s="1"/>
  <c r="IE32" i="7"/>
  <c r="IG106" i="7"/>
  <c r="IF125" i="7"/>
  <c r="IG119" i="7"/>
  <c r="IF138" i="7"/>
  <c r="IG111" i="7"/>
  <c r="IF130" i="7"/>
  <c r="IG112" i="7"/>
  <c r="IF131" i="7"/>
  <c r="IG115" i="7"/>
  <c r="IF134" i="7"/>
  <c r="IG113" i="7"/>
  <c r="IF132" i="7"/>
  <c r="IG116" i="7"/>
  <c r="IF135" i="7"/>
  <c r="IG114" i="7"/>
  <c r="IF133" i="7"/>
  <c r="IG117" i="7"/>
  <c r="IF136" i="7"/>
  <c r="IG107" i="7"/>
  <c r="IF126" i="7"/>
  <c r="IG105" i="7"/>
  <c r="IF124" i="7"/>
  <c r="IG118" i="7"/>
  <c r="IF137" i="7"/>
  <c r="IG104" i="7"/>
  <c r="IF123" i="7"/>
  <c r="IF31" i="7" s="1"/>
  <c r="IG110" i="7"/>
  <c r="IF129" i="7"/>
  <c r="IG108" i="7"/>
  <c r="IF127" i="7"/>
  <c r="IG109" i="7"/>
  <c r="IF128" i="7"/>
  <c r="IH3" i="7"/>
  <c r="IG30" i="7"/>
  <c r="J117" i="39"/>
  <c r="J114" i="38"/>
  <c r="BF93" i="50" l="1"/>
  <c r="BC93" i="50" s="1"/>
  <c r="Q93" i="50"/>
  <c r="H79" i="38" s="1"/>
  <c r="N94" i="51"/>
  <c r="E80" i="39" s="1"/>
  <c r="BG93" i="50"/>
  <c r="BE93" i="51"/>
  <c r="BH93" i="51" s="1"/>
  <c r="BD93" i="51"/>
  <c r="BB94" i="51" s="1"/>
  <c r="AY93" i="50"/>
  <c r="IF32" i="7"/>
  <c r="IH109" i="7"/>
  <c r="IG128" i="7"/>
  <c r="IH110" i="7"/>
  <c r="IG129" i="7"/>
  <c r="IH118" i="7"/>
  <c r="IG137" i="7"/>
  <c r="IH107" i="7"/>
  <c r="IG126" i="7"/>
  <c r="IH114" i="7"/>
  <c r="IG133" i="7"/>
  <c r="IH113" i="7"/>
  <c r="IG132" i="7"/>
  <c r="IH112" i="7"/>
  <c r="IG131" i="7"/>
  <c r="IH119" i="7"/>
  <c r="IG138" i="7"/>
  <c r="IH108" i="7"/>
  <c r="IG127" i="7"/>
  <c r="IH104" i="7"/>
  <c r="IG123" i="7"/>
  <c r="IG31" i="7" s="1"/>
  <c r="IH105" i="7"/>
  <c r="IG124" i="7"/>
  <c r="IH117" i="7"/>
  <c r="IG136" i="7"/>
  <c r="IH116" i="7"/>
  <c r="IG135" i="7"/>
  <c r="IH115" i="7"/>
  <c r="IG134" i="7"/>
  <c r="IH111" i="7"/>
  <c r="IG130" i="7"/>
  <c r="IH106" i="7"/>
  <c r="IG125" i="7"/>
  <c r="II3" i="7"/>
  <c r="IH30" i="7"/>
  <c r="J118" i="39"/>
  <c r="J115" i="38"/>
  <c r="P94" i="51" l="1"/>
  <c r="O94" i="51"/>
  <c r="G80" i="39" s="1"/>
  <c r="N94" i="50"/>
  <c r="E80" i="38" s="1"/>
  <c r="BE93" i="50"/>
  <c r="BH93" i="50" s="1"/>
  <c r="BD93" i="50"/>
  <c r="BB94" i="50" s="1"/>
  <c r="IG32" i="7"/>
  <c r="II106" i="7"/>
  <c r="IH125" i="7"/>
  <c r="II115" i="7"/>
  <c r="IH134" i="7"/>
  <c r="II117" i="7"/>
  <c r="IH136" i="7"/>
  <c r="II104" i="7"/>
  <c r="IH123" i="7"/>
  <c r="IH31" i="7" s="1"/>
  <c r="II119" i="7"/>
  <c r="IH138" i="7"/>
  <c r="II113" i="7"/>
  <c r="IH132" i="7"/>
  <c r="II107" i="7"/>
  <c r="IH126" i="7"/>
  <c r="II110" i="7"/>
  <c r="IH129" i="7"/>
  <c r="II111" i="7"/>
  <c r="IH130" i="7"/>
  <c r="II116" i="7"/>
  <c r="IH135" i="7"/>
  <c r="II105" i="7"/>
  <c r="IH124" i="7"/>
  <c r="II108" i="7"/>
  <c r="IH127" i="7"/>
  <c r="II112" i="7"/>
  <c r="IH131" i="7"/>
  <c r="II114" i="7"/>
  <c r="IH133" i="7"/>
  <c r="II118" i="7"/>
  <c r="IH137" i="7"/>
  <c r="II109" i="7"/>
  <c r="IH128" i="7"/>
  <c r="IJ3" i="7"/>
  <c r="II30" i="7"/>
  <c r="J119" i="39"/>
  <c r="J116" i="38"/>
  <c r="AY94" i="51" l="1"/>
  <c r="F80" i="39"/>
  <c r="P94" i="50"/>
  <c r="F80" i="38" s="1"/>
  <c r="O94" i="50"/>
  <c r="BF94" i="51"/>
  <c r="BC94" i="51" s="1"/>
  <c r="Q94" i="51"/>
  <c r="H80" i="39" s="1"/>
  <c r="BG94" i="51"/>
  <c r="IH32" i="7"/>
  <c r="IJ109" i="7"/>
  <c r="II128" i="7"/>
  <c r="IJ114" i="7"/>
  <c r="II133" i="7"/>
  <c r="IJ108" i="7"/>
  <c r="II127" i="7"/>
  <c r="IJ116" i="7"/>
  <c r="II135" i="7"/>
  <c r="IJ110" i="7"/>
  <c r="II129" i="7"/>
  <c r="IJ113" i="7"/>
  <c r="II132" i="7"/>
  <c r="IJ104" i="7"/>
  <c r="II123" i="7"/>
  <c r="II31" i="7" s="1"/>
  <c r="IJ115" i="7"/>
  <c r="II134" i="7"/>
  <c r="IJ118" i="7"/>
  <c r="II137" i="7"/>
  <c r="IJ112" i="7"/>
  <c r="II131" i="7"/>
  <c r="IJ105" i="7"/>
  <c r="II124" i="7"/>
  <c r="IJ111" i="7"/>
  <c r="II130" i="7"/>
  <c r="IJ107" i="7"/>
  <c r="II126" i="7"/>
  <c r="IJ119" i="7"/>
  <c r="II138" i="7"/>
  <c r="IJ117" i="7"/>
  <c r="II136" i="7"/>
  <c r="IJ106" i="7"/>
  <c r="II125" i="7"/>
  <c r="IK3" i="7"/>
  <c r="IJ30" i="7"/>
  <c r="J120" i="39"/>
  <c r="J117" i="38"/>
  <c r="AY94" i="50" l="1"/>
  <c r="G80" i="38"/>
  <c r="N95" i="51"/>
  <c r="E81" i="39" s="1"/>
  <c r="BE94" i="51"/>
  <c r="BH94" i="51" s="1"/>
  <c r="BD94" i="51"/>
  <c r="BB95" i="51" s="1"/>
  <c r="BF94" i="50"/>
  <c r="BC94" i="50" s="1"/>
  <c r="Q94" i="50"/>
  <c r="H80" i="38" s="1"/>
  <c r="BG94" i="50"/>
  <c r="II32" i="7"/>
  <c r="IK106" i="7"/>
  <c r="IJ125" i="7"/>
  <c r="IK119" i="7"/>
  <c r="IJ138" i="7"/>
  <c r="IK111" i="7"/>
  <c r="IJ130" i="7"/>
  <c r="IK112" i="7"/>
  <c r="IJ131" i="7"/>
  <c r="IK115" i="7"/>
  <c r="IJ134" i="7"/>
  <c r="IK113" i="7"/>
  <c r="IJ132" i="7"/>
  <c r="IK116" i="7"/>
  <c r="IJ135" i="7"/>
  <c r="IK114" i="7"/>
  <c r="IJ133" i="7"/>
  <c r="IK117" i="7"/>
  <c r="IJ136" i="7"/>
  <c r="IK107" i="7"/>
  <c r="IJ126" i="7"/>
  <c r="IK105" i="7"/>
  <c r="IJ124" i="7"/>
  <c r="IK118" i="7"/>
  <c r="IJ137" i="7"/>
  <c r="IK104" i="7"/>
  <c r="IJ123" i="7"/>
  <c r="IJ31" i="7" s="1"/>
  <c r="IK110" i="7"/>
  <c r="IJ129" i="7"/>
  <c r="IK108" i="7"/>
  <c r="IJ127" i="7"/>
  <c r="IK109" i="7"/>
  <c r="IJ128" i="7"/>
  <c r="IK30" i="7"/>
  <c r="IL3" i="7"/>
  <c r="J121" i="39"/>
  <c r="J118" i="38"/>
  <c r="N95" i="50" l="1"/>
  <c r="E81" i="38" s="1"/>
  <c r="BE94" i="50"/>
  <c r="BH94" i="50" s="1"/>
  <c r="BD94" i="50"/>
  <c r="BB95" i="50" s="1"/>
  <c r="P95" i="51"/>
  <c r="F81" i="39" s="1"/>
  <c r="O95" i="51"/>
  <c r="G81" i="39" s="1"/>
  <c r="IJ32" i="7"/>
  <c r="IL109" i="7"/>
  <c r="IK128" i="7"/>
  <c r="IL110" i="7"/>
  <c r="IK129" i="7"/>
  <c r="IL118" i="7"/>
  <c r="IK137" i="7"/>
  <c r="IL107" i="7"/>
  <c r="IK126" i="7"/>
  <c r="IL114" i="7"/>
  <c r="IK133" i="7"/>
  <c r="IL113" i="7"/>
  <c r="IK132" i="7"/>
  <c r="IL112" i="7"/>
  <c r="IK131" i="7"/>
  <c r="IL119" i="7"/>
  <c r="IK138" i="7"/>
  <c r="IL108" i="7"/>
  <c r="IK127" i="7"/>
  <c r="IL104" i="7"/>
  <c r="IK123" i="7"/>
  <c r="IK31" i="7" s="1"/>
  <c r="IL105" i="7"/>
  <c r="IK124" i="7"/>
  <c r="IL117" i="7"/>
  <c r="IK136" i="7"/>
  <c r="IL116" i="7"/>
  <c r="IK135" i="7"/>
  <c r="IL115" i="7"/>
  <c r="IK134" i="7"/>
  <c r="IL111" i="7"/>
  <c r="IK130" i="7"/>
  <c r="IL106" i="7"/>
  <c r="IK125" i="7"/>
  <c r="IM3" i="7"/>
  <c r="IL30" i="7"/>
  <c r="J122" i="39"/>
  <c r="J119" i="38"/>
  <c r="BG95" i="51" l="1"/>
  <c r="P95" i="50"/>
  <c r="F81" i="38" s="1"/>
  <c r="O95" i="50"/>
  <c r="AY95" i="51"/>
  <c r="BF95" i="51"/>
  <c r="BC95" i="51" s="1"/>
  <c r="Q95" i="51"/>
  <c r="H81" i="39" s="1"/>
  <c r="IK32" i="7"/>
  <c r="IM106" i="7"/>
  <c r="IL125" i="7"/>
  <c r="IM115" i="7"/>
  <c r="IL134" i="7"/>
  <c r="IM117" i="7"/>
  <c r="IL136" i="7"/>
  <c r="IM104" i="7"/>
  <c r="IL123" i="7"/>
  <c r="IL31" i="7" s="1"/>
  <c r="IM119" i="7"/>
  <c r="IL138" i="7"/>
  <c r="IM113" i="7"/>
  <c r="IL132" i="7"/>
  <c r="IM107" i="7"/>
  <c r="IL126" i="7"/>
  <c r="IM110" i="7"/>
  <c r="IL129" i="7"/>
  <c r="IM111" i="7"/>
  <c r="IL130" i="7"/>
  <c r="IM116" i="7"/>
  <c r="IL135" i="7"/>
  <c r="IM105" i="7"/>
  <c r="IL124" i="7"/>
  <c r="IM108" i="7"/>
  <c r="IL127" i="7"/>
  <c r="IM112" i="7"/>
  <c r="IL131" i="7"/>
  <c r="IM114" i="7"/>
  <c r="IL133" i="7"/>
  <c r="IM118" i="7"/>
  <c r="IL137" i="7"/>
  <c r="IM109" i="7"/>
  <c r="IL128" i="7"/>
  <c r="IN3" i="7"/>
  <c r="IM30" i="7"/>
  <c r="J123" i="39"/>
  <c r="J120" i="38"/>
  <c r="AY95" i="50" l="1"/>
  <c r="G81" i="38"/>
  <c r="BF95" i="50"/>
  <c r="BC95" i="50" s="1"/>
  <c r="Q95" i="50"/>
  <c r="H81" i="38" s="1"/>
  <c r="BG95" i="50"/>
  <c r="N96" i="51"/>
  <c r="E82" i="39" s="1"/>
  <c r="BE95" i="51"/>
  <c r="BH95" i="51" s="1"/>
  <c r="BD95" i="51"/>
  <c r="BB96" i="51" s="1"/>
  <c r="IL32" i="7"/>
  <c r="HW7" i="41" s="1"/>
  <c r="IN109" i="7"/>
  <c r="IM128" i="7"/>
  <c r="IN114" i="7"/>
  <c r="IM133" i="7"/>
  <c r="IN108" i="7"/>
  <c r="IM127" i="7"/>
  <c r="IN116" i="7"/>
  <c r="IM135" i="7"/>
  <c r="IN110" i="7"/>
  <c r="IM129" i="7"/>
  <c r="IN113" i="7"/>
  <c r="IM132" i="7"/>
  <c r="IN104" i="7"/>
  <c r="IM123" i="7"/>
  <c r="IM31" i="7" s="1"/>
  <c r="IN115" i="7"/>
  <c r="IM134" i="7"/>
  <c r="IN118" i="7"/>
  <c r="IM137" i="7"/>
  <c r="IN112" i="7"/>
  <c r="IM131" i="7"/>
  <c r="IN105" i="7"/>
  <c r="IM124" i="7"/>
  <c r="IN111" i="7"/>
  <c r="IM130" i="7"/>
  <c r="IN107" i="7"/>
  <c r="IM126" i="7"/>
  <c r="IN119" i="7"/>
  <c r="IM138" i="7"/>
  <c r="IN117" i="7"/>
  <c r="IM136" i="7"/>
  <c r="IN106" i="7"/>
  <c r="IM125" i="7"/>
  <c r="IO3" i="7"/>
  <c r="IN30" i="7"/>
  <c r="P4" i="39"/>
  <c r="J121" i="38"/>
  <c r="P96" i="51" l="1"/>
  <c r="F82" i="39" s="1"/>
  <c r="O96" i="51"/>
  <c r="N96" i="50"/>
  <c r="E82" i="38" s="1"/>
  <c r="BE95" i="50"/>
  <c r="BH95" i="50" s="1"/>
  <c r="BD95" i="50"/>
  <c r="BB96" i="50" s="1"/>
  <c r="HW8" i="41"/>
  <c r="IM32" i="7"/>
  <c r="IO106" i="7"/>
  <c r="IN125" i="7"/>
  <c r="IO119" i="7"/>
  <c r="IN138" i="7"/>
  <c r="IO111" i="7"/>
  <c r="IN130" i="7"/>
  <c r="IO112" i="7"/>
  <c r="IN131" i="7"/>
  <c r="IO115" i="7"/>
  <c r="IN134" i="7"/>
  <c r="IO113" i="7"/>
  <c r="IN132" i="7"/>
  <c r="IO116" i="7"/>
  <c r="IN135" i="7"/>
  <c r="IO114" i="7"/>
  <c r="IN133" i="7"/>
  <c r="IO117" i="7"/>
  <c r="IN136" i="7"/>
  <c r="IO107" i="7"/>
  <c r="IN126" i="7"/>
  <c r="IO105" i="7"/>
  <c r="IN124" i="7"/>
  <c r="IO118" i="7"/>
  <c r="IN137" i="7"/>
  <c r="IO104" i="7"/>
  <c r="IN123" i="7"/>
  <c r="IN31" i="7" s="1"/>
  <c r="IO110" i="7"/>
  <c r="IN129" i="7"/>
  <c r="IO108" i="7"/>
  <c r="IN127" i="7"/>
  <c r="IO109" i="7"/>
  <c r="IN128" i="7"/>
  <c r="IP3" i="7"/>
  <c r="IO30" i="7"/>
  <c r="P5" i="39"/>
  <c r="J122" i="38"/>
  <c r="AY96" i="51" l="1"/>
  <c r="G82" i="39"/>
  <c r="O96" i="50"/>
  <c r="G82" i="38" s="1"/>
  <c r="P96" i="50"/>
  <c r="F82" i="38" s="1"/>
  <c r="BF96" i="51"/>
  <c r="BC96" i="51" s="1"/>
  <c r="Q96" i="51"/>
  <c r="H82" i="39" s="1"/>
  <c r="BG96" i="51"/>
  <c r="IN32" i="7"/>
  <c r="IP109" i="7"/>
  <c r="IO128" i="7"/>
  <c r="IP110" i="7"/>
  <c r="IO129" i="7"/>
  <c r="IP118" i="7"/>
  <c r="IO137" i="7"/>
  <c r="IP107" i="7"/>
  <c r="IO126" i="7"/>
  <c r="IP114" i="7"/>
  <c r="IO133" i="7"/>
  <c r="IP113" i="7"/>
  <c r="IO132" i="7"/>
  <c r="IP112" i="7"/>
  <c r="IO131" i="7"/>
  <c r="IP119" i="7"/>
  <c r="IO138" i="7"/>
  <c r="IP108" i="7"/>
  <c r="IO127" i="7"/>
  <c r="IP104" i="7"/>
  <c r="IO123" i="7"/>
  <c r="IO31" i="7" s="1"/>
  <c r="IP105" i="7"/>
  <c r="IO124" i="7"/>
  <c r="IP117" i="7"/>
  <c r="IO136" i="7"/>
  <c r="IP116" i="7"/>
  <c r="IO135" i="7"/>
  <c r="IP115" i="7"/>
  <c r="IO134" i="7"/>
  <c r="IP111" i="7"/>
  <c r="IO130" i="7"/>
  <c r="IP106" i="7"/>
  <c r="IO125" i="7"/>
  <c r="IQ3" i="7"/>
  <c r="IP30" i="7"/>
  <c r="P6" i="39"/>
  <c r="J123" i="38"/>
  <c r="AY96" i="50" l="1"/>
  <c r="BE96" i="51"/>
  <c r="BH96" i="51" s="1"/>
  <c r="BD96" i="51"/>
  <c r="BB97" i="51" s="1"/>
  <c r="N97" i="51"/>
  <c r="E83" i="39" s="1"/>
  <c r="BG96" i="50"/>
  <c r="BF96" i="50"/>
  <c r="BC96" i="50" s="1"/>
  <c r="Q96" i="50"/>
  <c r="H82" i="38" s="1"/>
  <c r="IO32" i="7"/>
  <c r="IQ106" i="7"/>
  <c r="IP125" i="7"/>
  <c r="IQ115" i="7"/>
  <c r="IP134" i="7"/>
  <c r="IQ117" i="7"/>
  <c r="IP136" i="7"/>
  <c r="IQ104" i="7"/>
  <c r="IP123" i="7"/>
  <c r="IP31" i="7" s="1"/>
  <c r="IQ119" i="7"/>
  <c r="IP138" i="7"/>
  <c r="IQ113" i="7"/>
  <c r="IP132" i="7"/>
  <c r="IQ107" i="7"/>
  <c r="IP126" i="7"/>
  <c r="IQ110" i="7"/>
  <c r="IP129" i="7"/>
  <c r="IQ111" i="7"/>
  <c r="IP130" i="7"/>
  <c r="IQ116" i="7"/>
  <c r="IP135" i="7"/>
  <c r="IQ105" i="7"/>
  <c r="IP124" i="7"/>
  <c r="IQ108" i="7"/>
  <c r="IP127" i="7"/>
  <c r="IQ112" i="7"/>
  <c r="IP131" i="7"/>
  <c r="IQ114" i="7"/>
  <c r="IP133" i="7"/>
  <c r="IQ118" i="7"/>
  <c r="IP137" i="7"/>
  <c r="IQ109" i="7"/>
  <c r="IP128" i="7"/>
  <c r="IR3" i="7"/>
  <c r="IQ30" i="7"/>
  <c r="P7" i="39"/>
  <c r="P4" i="38"/>
  <c r="O97" i="51" l="1"/>
  <c r="G83" i="39" s="1"/>
  <c r="P97" i="51"/>
  <c r="N97" i="50"/>
  <c r="E83" i="38" s="1"/>
  <c r="BE96" i="50"/>
  <c r="BH96" i="50" s="1"/>
  <c r="BD96" i="50"/>
  <c r="BB97" i="50" s="1"/>
  <c r="IP32" i="7"/>
  <c r="IR109" i="7"/>
  <c r="IQ128" i="7"/>
  <c r="IR114" i="7"/>
  <c r="IQ133" i="7"/>
  <c r="IR108" i="7"/>
  <c r="IQ127" i="7"/>
  <c r="IR116" i="7"/>
  <c r="IQ135" i="7"/>
  <c r="IR110" i="7"/>
  <c r="IQ129" i="7"/>
  <c r="IR113" i="7"/>
  <c r="IQ132" i="7"/>
  <c r="IR104" i="7"/>
  <c r="IQ123" i="7"/>
  <c r="IQ31" i="7" s="1"/>
  <c r="IR115" i="7"/>
  <c r="IQ134" i="7"/>
  <c r="IR118" i="7"/>
  <c r="IQ137" i="7"/>
  <c r="IR112" i="7"/>
  <c r="IQ131" i="7"/>
  <c r="IR105" i="7"/>
  <c r="IQ124" i="7"/>
  <c r="IR111" i="7"/>
  <c r="IQ130" i="7"/>
  <c r="IR107" i="7"/>
  <c r="IQ126" i="7"/>
  <c r="IR119" i="7"/>
  <c r="IQ138" i="7"/>
  <c r="IR117" i="7"/>
  <c r="IQ136" i="7"/>
  <c r="IR106" i="7"/>
  <c r="IQ125" i="7"/>
  <c r="IS3" i="7"/>
  <c r="IR30" i="7"/>
  <c r="P8" i="39"/>
  <c r="P5" i="38"/>
  <c r="AY97" i="51" l="1"/>
  <c r="F83" i="39"/>
  <c r="P97" i="50"/>
  <c r="F83" i="38" s="1"/>
  <c r="O97" i="50"/>
  <c r="BG97" i="51"/>
  <c r="BF97" i="51"/>
  <c r="BC97" i="51" s="1"/>
  <c r="Q97" i="51"/>
  <c r="H83" i="39" s="1"/>
  <c r="IQ32" i="7"/>
  <c r="IS106" i="7"/>
  <c r="IR125" i="7"/>
  <c r="IS119" i="7"/>
  <c r="IR138" i="7"/>
  <c r="IS111" i="7"/>
  <c r="IR130" i="7"/>
  <c r="IS112" i="7"/>
  <c r="IR131" i="7"/>
  <c r="IS115" i="7"/>
  <c r="IR134" i="7"/>
  <c r="IS113" i="7"/>
  <c r="IR132" i="7"/>
  <c r="IS116" i="7"/>
  <c r="IR135" i="7"/>
  <c r="IS114" i="7"/>
  <c r="IR133" i="7"/>
  <c r="IS117" i="7"/>
  <c r="IR136" i="7"/>
  <c r="IS107" i="7"/>
  <c r="IR126" i="7"/>
  <c r="IS105" i="7"/>
  <c r="IR124" i="7"/>
  <c r="IS118" i="7"/>
  <c r="IR137" i="7"/>
  <c r="IS104" i="7"/>
  <c r="IR123" i="7"/>
  <c r="IR31" i="7" s="1"/>
  <c r="IS110" i="7"/>
  <c r="IR129" i="7"/>
  <c r="IS108" i="7"/>
  <c r="IR127" i="7"/>
  <c r="IS109" i="7"/>
  <c r="IR128" i="7"/>
  <c r="IT3" i="7"/>
  <c r="IS30" i="7"/>
  <c r="P9" i="39"/>
  <c r="P6" i="38"/>
  <c r="AY97" i="50" l="1"/>
  <c r="G83" i="38"/>
  <c r="BF97" i="50"/>
  <c r="BC97" i="50" s="1"/>
  <c r="Q97" i="50"/>
  <c r="H83" i="38" s="1"/>
  <c r="N98" i="51"/>
  <c r="E84" i="39" s="1"/>
  <c r="BG97" i="50"/>
  <c r="BE97" i="51"/>
  <c r="BH97" i="51" s="1"/>
  <c r="BD97" i="51"/>
  <c r="BB98" i="51" s="1"/>
  <c r="IR32" i="7"/>
  <c r="IT109" i="7"/>
  <c r="IS128" i="7"/>
  <c r="IT110" i="7"/>
  <c r="IS129" i="7"/>
  <c r="IT118" i="7"/>
  <c r="IS137" i="7"/>
  <c r="IT107" i="7"/>
  <c r="IS126" i="7"/>
  <c r="IT114" i="7"/>
  <c r="IS133" i="7"/>
  <c r="IT113" i="7"/>
  <c r="IS132" i="7"/>
  <c r="IT112" i="7"/>
  <c r="IS131" i="7"/>
  <c r="IT119" i="7"/>
  <c r="IS138" i="7"/>
  <c r="IT108" i="7"/>
  <c r="IS127" i="7"/>
  <c r="IT104" i="7"/>
  <c r="IS123" i="7"/>
  <c r="IS31" i="7" s="1"/>
  <c r="IT105" i="7"/>
  <c r="IS124" i="7"/>
  <c r="IT117" i="7"/>
  <c r="IS136" i="7"/>
  <c r="IT116" i="7"/>
  <c r="IS135" i="7"/>
  <c r="IT115" i="7"/>
  <c r="IS134" i="7"/>
  <c r="IT111" i="7"/>
  <c r="IS130" i="7"/>
  <c r="IT106" i="7"/>
  <c r="IS125" i="7"/>
  <c r="IU3" i="7"/>
  <c r="IT30" i="7"/>
  <c r="P10" i="39"/>
  <c r="P7" i="38"/>
  <c r="P98" i="51" l="1"/>
  <c r="O98" i="51"/>
  <c r="G84" i="39" s="1"/>
  <c r="N98" i="50"/>
  <c r="E84" i="38" s="1"/>
  <c r="BE97" i="50"/>
  <c r="BH97" i="50" s="1"/>
  <c r="BD97" i="50"/>
  <c r="BB98" i="50" s="1"/>
  <c r="IS32" i="7"/>
  <c r="IU106" i="7"/>
  <c r="IT125" i="7"/>
  <c r="IU115" i="7"/>
  <c r="IT134" i="7"/>
  <c r="IU117" i="7"/>
  <c r="IT136" i="7"/>
  <c r="IU104" i="7"/>
  <c r="IT123" i="7"/>
  <c r="IT31" i="7" s="1"/>
  <c r="IU119" i="7"/>
  <c r="IT138" i="7"/>
  <c r="IU113" i="7"/>
  <c r="IT132" i="7"/>
  <c r="IU107" i="7"/>
  <c r="IT126" i="7"/>
  <c r="IU110" i="7"/>
  <c r="IT129" i="7"/>
  <c r="IU111" i="7"/>
  <c r="IT130" i="7"/>
  <c r="IU116" i="7"/>
  <c r="IT135" i="7"/>
  <c r="IU105" i="7"/>
  <c r="IT124" i="7"/>
  <c r="IU108" i="7"/>
  <c r="IT127" i="7"/>
  <c r="IU112" i="7"/>
  <c r="IT131" i="7"/>
  <c r="IU114" i="7"/>
  <c r="IT133" i="7"/>
  <c r="IU118" i="7"/>
  <c r="IT137" i="7"/>
  <c r="IU109" i="7"/>
  <c r="IT128" i="7"/>
  <c r="IV3" i="7"/>
  <c r="IU30" i="7"/>
  <c r="P11" i="39"/>
  <c r="P8" i="38"/>
  <c r="AY98" i="51" l="1"/>
  <c r="F84" i="39"/>
  <c r="P98" i="50"/>
  <c r="F84" i="38" s="1"/>
  <c r="O98" i="50"/>
  <c r="BF98" i="51"/>
  <c r="BC98" i="51" s="1"/>
  <c r="Q98" i="51"/>
  <c r="H84" i="39" s="1"/>
  <c r="BG98" i="51"/>
  <c r="IT32" i="7"/>
  <c r="IV109" i="7"/>
  <c r="IU128" i="7"/>
  <c r="IV114" i="7"/>
  <c r="IU133" i="7"/>
  <c r="IV108" i="7"/>
  <c r="IU127" i="7"/>
  <c r="IV116" i="7"/>
  <c r="IU135" i="7"/>
  <c r="IV110" i="7"/>
  <c r="IU129" i="7"/>
  <c r="IV113" i="7"/>
  <c r="IU132" i="7"/>
  <c r="IV104" i="7"/>
  <c r="IU123" i="7"/>
  <c r="IU31" i="7" s="1"/>
  <c r="IV115" i="7"/>
  <c r="IU134" i="7"/>
  <c r="IV118" i="7"/>
  <c r="IU137" i="7"/>
  <c r="IV112" i="7"/>
  <c r="IU131" i="7"/>
  <c r="IV105" i="7"/>
  <c r="IU124" i="7"/>
  <c r="IV111" i="7"/>
  <c r="IU130" i="7"/>
  <c r="IV107" i="7"/>
  <c r="IU126" i="7"/>
  <c r="IV119" i="7"/>
  <c r="IU138" i="7"/>
  <c r="IV117" i="7"/>
  <c r="IU136" i="7"/>
  <c r="IV106" i="7"/>
  <c r="IU125" i="7"/>
  <c r="IW3" i="7"/>
  <c r="IV30" i="7"/>
  <c r="P12" i="39"/>
  <c r="P9" i="38"/>
  <c r="AY98" i="50" l="1"/>
  <c r="G84" i="38"/>
  <c r="BE98" i="51"/>
  <c r="BH98" i="51" s="1"/>
  <c r="BD98" i="51"/>
  <c r="BB99" i="51" s="1"/>
  <c r="N99" i="51"/>
  <c r="E85" i="39" s="1"/>
  <c r="BF98" i="50"/>
  <c r="BC98" i="50" s="1"/>
  <c r="Q98" i="50"/>
  <c r="H84" i="38" s="1"/>
  <c r="BG98" i="50"/>
  <c r="IU32" i="7"/>
  <c r="IW106" i="7"/>
  <c r="IV125" i="7"/>
  <c r="IW119" i="7"/>
  <c r="IV138" i="7"/>
  <c r="IW111" i="7"/>
  <c r="IV130" i="7"/>
  <c r="IW112" i="7"/>
  <c r="IV131" i="7"/>
  <c r="IW115" i="7"/>
  <c r="IV134" i="7"/>
  <c r="IW113" i="7"/>
  <c r="IV132" i="7"/>
  <c r="IW116" i="7"/>
  <c r="IV135" i="7"/>
  <c r="IW114" i="7"/>
  <c r="IV133" i="7"/>
  <c r="IW117" i="7"/>
  <c r="IV136" i="7"/>
  <c r="IW107" i="7"/>
  <c r="IV126" i="7"/>
  <c r="IW105" i="7"/>
  <c r="IV124" i="7"/>
  <c r="IW118" i="7"/>
  <c r="IV137" i="7"/>
  <c r="IW104" i="7"/>
  <c r="IV123" i="7"/>
  <c r="IV31" i="7" s="1"/>
  <c r="IW110" i="7"/>
  <c r="IV129" i="7"/>
  <c r="IW108" i="7"/>
  <c r="IV127" i="7"/>
  <c r="IW109" i="7"/>
  <c r="IV128" i="7"/>
  <c r="IX3" i="7"/>
  <c r="IW30" i="7"/>
  <c r="P13" i="39"/>
  <c r="P10" i="38"/>
  <c r="N99" i="50" l="1"/>
  <c r="E85" i="38" s="1"/>
  <c r="BE98" i="50"/>
  <c r="BH98" i="50" s="1"/>
  <c r="BD98" i="50"/>
  <c r="BB99" i="50" s="1"/>
  <c r="P99" i="51"/>
  <c r="F85" i="39" s="1"/>
  <c r="O99" i="51"/>
  <c r="G85" i="39" s="1"/>
  <c r="IV32" i="7"/>
  <c r="IX109" i="7"/>
  <c r="IW128" i="7"/>
  <c r="IX110" i="7"/>
  <c r="IW129" i="7"/>
  <c r="IX118" i="7"/>
  <c r="IW137" i="7"/>
  <c r="IX107" i="7"/>
  <c r="IW126" i="7"/>
  <c r="IX114" i="7"/>
  <c r="IW133" i="7"/>
  <c r="IX113" i="7"/>
  <c r="IW132" i="7"/>
  <c r="IX112" i="7"/>
  <c r="IW131" i="7"/>
  <c r="IX119" i="7"/>
  <c r="IW138" i="7"/>
  <c r="IX108" i="7"/>
  <c r="IW127" i="7"/>
  <c r="IX104" i="7"/>
  <c r="IW123" i="7"/>
  <c r="IW31" i="7" s="1"/>
  <c r="IX105" i="7"/>
  <c r="IW124" i="7"/>
  <c r="IX117" i="7"/>
  <c r="IW136" i="7"/>
  <c r="IX116" i="7"/>
  <c r="IW135" i="7"/>
  <c r="IX115" i="7"/>
  <c r="IW134" i="7"/>
  <c r="IX111" i="7"/>
  <c r="IW130" i="7"/>
  <c r="IX106" i="7"/>
  <c r="IW125" i="7"/>
  <c r="IY3" i="7"/>
  <c r="IX30" i="7"/>
  <c r="P14" i="39"/>
  <c r="P11" i="38"/>
  <c r="AY99" i="51" l="1"/>
  <c r="BF99" i="51"/>
  <c r="BC99" i="51" s="1"/>
  <c r="Q99" i="51"/>
  <c r="H85" i="39" s="1"/>
  <c r="BG99" i="51"/>
  <c r="O99" i="50"/>
  <c r="P99" i="50"/>
  <c r="F85" i="38" s="1"/>
  <c r="IW32" i="7"/>
  <c r="IY106" i="7"/>
  <c r="IX125" i="7"/>
  <c r="IY115" i="7"/>
  <c r="IX134" i="7"/>
  <c r="IY117" i="7"/>
  <c r="IX136" i="7"/>
  <c r="IY104" i="7"/>
  <c r="IX123" i="7"/>
  <c r="IX31" i="7" s="1"/>
  <c r="IY119" i="7"/>
  <c r="IX138" i="7"/>
  <c r="IY113" i="7"/>
  <c r="IX132" i="7"/>
  <c r="IY107" i="7"/>
  <c r="IX126" i="7"/>
  <c r="IY110" i="7"/>
  <c r="IX129" i="7"/>
  <c r="IY111" i="7"/>
  <c r="IX130" i="7"/>
  <c r="IY116" i="7"/>
  <c r="IX135" i="7"/>
  <c r="IY105" i="7"/>
  <c r="IX124" i="7"/>
  <c r="IY108" i="7"/>
  <c r="IX127" i="7"/>
  <c r="IY112" i="7"/>
  <c r="IX131" i="7"/>
  <c r="IY114" i="7"/>
  <c r="IX133" i="7"/>
  <c r="IY118" i="7"/>
  <c r="IX137" i="7"/>
  <c r="IY109" i="7"/>
  <c r="IX128" i="7"/>
  <c r="IZ3" i="7"/>
  <c r="IY30" i="7"/>
  <c r="P15" i="39"/>
  <c r="P12" i="38"/>
  <c r="AY99" i="50" l="1"/>
  <c r="G85" i="38"/>
  <c r="N100" i="51"/>
  <c r="E86" i="39" s="1"/>
  <c r="BE99" i="51"/>
  <c r="BH99" i="51" s="1"/>
  <c r="BD99" i="51"/>
  <c r="BB100" i="51" s="1"/>
  <c r="BG99" i="50"/>
  <c r="BF99" i="50"/>
  <c r="BC99" i="50" s="1"/>
  <c r="Q99" i="50"/>
  <c r="H85" i="38" s="1"/>
  <c r="IX32" i="7"/>
  <c r="II7" i="41" s="1"/>
  <c r="IZ109" i="7"/>
  <c r="IY128" i="7"/>
  <c r="IZ114" i="7"/>
  <c r="IY133" i="7"/>
  <c r="IZ108" i="7"/>
  <c r="IY127" i="7"/>
  <c r="IZ116" i="7"/>
  <c r="IY135" i="7"/>
  <c r="IZ110" i="7"/>
  <c r="IY129" i="7"/>
  <c r="IZ113" i="7"/>
  <c r="IY132" i="7"/>
  <c r="IZ104" i="7"/>
  <c r="IY123" i="7"/>
  <c r="IY31" i="7" s="1"/>
  <c r="IZ115" i="7"/>
  <c r="IY134" i="7"/>
  <c r="IZ118" i="7"/>
  <c r="IY137" i="7"/>
  <c r="IZ112" i="7"/>
  <c r="IY131" i="7"/>
  <c r="IZ105" i="7"/>
  <c r="IY124" i="7"/>
  <c r="IZ111" i="7"/>
  <c r="IY130" i="7"/>
  <c r="IZ107" i="7"/>
  <c r="IY126" i="7"/>
  <c r="IZ119" i="7"/>
  <c r="IY138" i="7"/>
  <c r="IZ117" i="7"/>
  <c r="IY136" i="7"/>
  <c r="IZ106" i="7"/>
  <c r="IY125" i="7"/>
  <c r="JA3" i="7"/>
  <c r="IZ30" i="7"/>
  <c r="P16" i="39"/>
  <c r="P13" i="38"/>
  <c r="N100" i="50" l="1"/>
  <c r="E86" i="38" s="1"/>
  <c r="P100" i="51"/>
  <c r="F86" i="39" s="1"/>
  <c r="O100" i="51"/>
  <c r="G86" i="39" s="1"/>
  <c r="BE99" i="50"/>
  <c r="BH99" i="50" s="1"/>
  <c r="BD99" i="50"/>
  <c r="BB100" i="50" s="1"/>
  <c r="II8" i="41"/>
  <c r="IY32" i="7"/>
  <c r="JA106" i="7"/>
  <c r="IZ125" i="7"/>
  <c r="JA119" i="7"/>
  <c r="IZ138" i="7"/>
  <c r="JA111" i="7"/>
  <c r="IZ130" i="7"/>
  <c r="JA112" i="7"/>
  <c r="IZ131" i="7"/>
  <c r="JA115" i="7"/>
  <c r="IZ134" i="7"/>
  <c r="JA113" i="7"/>
  <c r="IZ132" i="7"/>
  <c r="JA116" i="7"/>
  <c r="IZ135" i="7"/>
  <c r="JA114" i="7"/>
  <c r="IZ133" i="7"/>
  <c r="JA117" i="7"/>
  <c r="IZ136" i="7"/>
  <c r="JA107" i="7"/>
  <c r="IZ126" i="7"/>
  <c r="JA105" i="7"/>
  <c r="IZ124" i="7"/>
  <c r="JA118" i="7"/>
  <c r="IZ137" i="7"/>
  <c r="JA104" i="7"/>
  <c r="IZ123" i="7"/>
  <c r="IZ31" i="7" s="1"/>
  <c r="JA110" i="7"/>
  <c r="IZ129" i="7"/>
  <c r="JA108" i="7"/>
  <c r="IZ127" i="7"/>
  <c r="JA109" i="7"/>
  <c r="IZ128" i="7"/>
  <c r="JB3" i="7"/>
  <c r="JA30" i="7"/>
  <c r="P17" i="39"/>
  <c r="P14" i="38"/>
  <c r="BG100" i="51" l="1"/>
  <c r="AY100" i="51"/>
  <c r="BF100" i="51"/>
  <c r="BC100" i="51" s="1"/>
  <c r="Q100" i="51"/>
  <c r="H86" i="39" s="1"/>
  <c r="O100" i="50"/>
  <c r="G86" i="38" s="1"/>
  <c r="P100" i="50"/>
  <c r="F86" i="38" s="1"/>
  <c r="IZ32" i="7"/>
  <c r="JB109" i="7"/>
  <c r="JA128" i="7"/>
  <c r="JB110" i="7"/>
  <c r="JA129" i="7"/>
  <c r="JB118" i="7"/>
  <c r="JA137" i="7"/>
  <c r="JB107" i="7"/>
  <c r="JA126" i="7"/>
  <c r="JB114" i="7"/>
  <c r="JA133" i="7"/>
  <c r="JB113" i="7"/>
  <c r="JA132" i="7"/>
  <c r="JB112" i="7"/>
  <c r="JA131" i="7"/>
  <c r="JB119" i="7"/>
  <c r="JA138" i="7"/>
  <c r="JB108" i="7"/>
  <c r="JA127" i="7"/>
  <c r="JB104" i="7"/>
  <c r="JA123" i="7"/>
  <c r="JA31" i="7" s="1"/>
  <c r="JB105" i="7"/>
  <c r="JA124" i="7"/>
  <c r="JB117" i="7"/>
  <c r="JA136" i="7"/>
  <c r="JB116" i="7"/>
  <c r="JA135" i="7"/>
  <c r="JB115" i="7"/>
  <c r="JA134" i="7"/>
  <c r="JB111" i="7"/>
  <c r="JA130" i="7"/>
  <c r="JB106" i="7"/>
  <c r="JA125" i="7"/>
  <c r="JC3" i="7"/>
  <c r="JB30" i="7"/>
  <c r="P18" i="39"/>
  <c r="P15" i="38"/>
  <c r="BF100" i="50" l="1"/>
  <c r="BC100" i="50" s="1"/>
  <c r="Q100" i="50"/>
  <c r="H86" i="38" s="1"/>
  <c r="N101" i="51"/>
  <c r="E87" i="39" s="1"/>
  <c r="BE100" i="51"/>
  <c r="BH100" i="51" s="1"/>
  <c r="BD100" i="51"/>
  <c r="BB101" i="51" s="1"/>
  <c r="AY100" i="50"/>
  <c r="BG100" i="50"/>
  <c r="JA32" i="7"/>
  <c r="JC106" i="7"/>
  <c r="JB125" i="7"/>
  <c r="JC115" i="7"/>
  <c r="JB134" i="7"/>
  <c r="JC117" i="7"/>
  <c r="JB136" i="7"/>
  <c r="JC104" i="7"/>
  <c r="JB123" i="7"/>
  <c r="JB31" i="7" s="1"/>
  <c r="JC119" i="7"/>
  <c r="JB138" i="7"/>
  <c r="JC113" i="7"/>
  <c r="JB132" i="7"/>
  <c r="JC107" i="7"/>
  <c r="JB126" i="7"/>
  <c r="JC110" i="7"/>
  <c r="JB129" i="7"/>
  <c r="JC111" i="7"/>
  <c r="JB130" i="7"/>
  <c r="JC116" i="7"/>
  <c r="JB135" i="7"/>
  <c r="JC105" i="7"/>
  <c r="JB124" i="7"/>
  <c r="JC108" i="7"/>
  <c r="JB127" i="7"/>
  <c r="JC112" i="7"/>
  <c r="JB131" i="7"/>
  <c r="JC114" i="7"/>
  <c r="JB133" i="7"/>
  <c r="JC118" i="7"/>
  <c r="JB137" i="7"/>
  <c r="JC109" i="7"/>
  <c r="JB128" i="7"/>
  <c r="JD3" i="7"/>
  <c r="JC30" i="7"/>
  <c r="P19" i="39"/>
  <c r="P16" i="38"/>
  <c r="O101" i="51" l="1"/>
  <c r="G87" i="39" s="1"/>
  <c r="D9" i="40" s="1"/>
  <c r="P101" i="51"/>
  <c r="N101" i="50"/>
  <c r="E87" i="38" s="1"/>
  <c r="BE100" i="50"/>
  <c r="BH100" i="50" s="1"/>
  <c r="BD100" i="50"/>
  <c r="BB101" i="50" s="1"/>
  <c r="JB32" i="7"/>
  <c r="JD109" i="7"/>
  <c r="JC128" i="7"/>
  <c r="JD114" i="7"/>
  <c r="JC133" i="7"/>
  <c r="JD108" i="7"/>
  <c r="JC127" i="7"/>
  <c r="JD116" i="7"/>
  <c r="JC135" i="7"/>
  <c r="JD110" i="7"/>
  <c r="JC129" i="7"/>
  <c r="JD113" i="7"/>
  <c r="JC132" i="7"/>
  <c r="JD104" i="7"/>
  <c r="JC123" i="7"/>
  <c r="JC31" i="7" s="1"/>
  <c r="JD115" i="7"/>
  <c r="JC134" i="7"/>
  <c r="JD118" i="7"/>
  <c r="JC137" i="7"/>
  <c r="JD112" i="7"/>
  <c r="JC131" i="7"/>
  <c r="JD105" i="7"/>
  <c r="JC124" i="7"/>
  <c r="JD111" i="7"/>
  <c r="JC130" i="7"/>
  <c r="JD107" i="7"/>
  <c r="JC126" i="7"/>
  <c r="JD119" i="7"/>
  <c r="JC138" i="7"/>
  <c r="JD117" i="7"/>
  <c r="JC136" i="7"/>
  <c r="JD106" i="7"/>
  <c r="JC125" i="7"/>
  <c r="JE3" i="7"/>
  <c r="JD30" i="7"/>
  <c r="P20" i="39"/>
  <c r="P17" i="38"/>
  <c r="AY101" i="51" l="1"/>
  <c r="F87" i="39"/>
  <c r="C9" i="40" s="1"/>
  <c r="H9" i="40" s="1"/>
  <c r="P101" i="50"/>
  <c r="F87" i="38" s="1"/>
  <c r="O101" i="50"/>
  <c r="G87" i="38" s="1"/>
  <c r="BG101" i="51"/>
  <c r="BF101" i="51"/>
  <c r="BC101" i="51" s="1"/>
  <c r="Q101" i="51"/>
  <c r="H87" i="39" s="1"/>
  <c r="E9" i="40" s="1"/>
  <c r="JC32" i="7"/>
  <c r="JE106" i="7"/>
  <c r="JD125" i="7"/>
  <c r="JE119" i="7"/>
  <c r="JD138" i="7"/>
  <c r="JE111" i="7"/>
  <c r="JD130" i="7"/>
  <c r="JE112" i="7"/>
  <c r="JD131" i="7"/>
  <c r="JE115" i="7"/>
  <c r="JD134" i="7"/>
  <c r="JE113" i="7"/>
  <c r="JD132" i="7"/>
  <c r="JE116" i="7"/>
  <c r="JD135" i="7"/>
  <c r="JE114" i="7"/>
  <c r="JD133" i="7"/>
  <c r="JE117" i="7"/>
  <c r="JD136" i="7"/>
  <c r="JE107" i="7"/>
  <c r="JD126" i="7"/>
  <c r="JE105" i="7"/>
  <c r="JD124" i="7"/>
  <c r="JE118" i="7"/>
  <c r="JD137" i="7"/>
  <c r="JE104" i="7"/>
  <c r="JD123" i="7"/>
  <c r="JD31" i="7" s="1"/>
  <c r="JE110" i="7"/>
  <c r="JD129" i="7"/>
  <c r="JE108" i="7"/>
  <c r="JD127" i="7"/>
  <c r="JE109" i="7"/>
  <c r="JD128" i="7"/>
  <c r="JF3" i="7"/>
  <c r="JE30" i="7"/>
  <c r="P21" i="39"/>
  <c r="P18" i="38"/>
  <c r="AY101" i="50" l="1"/>
  <c r="BE101" i="51"/>
  <c r="BH101" i="51" s="1"/>
  <c r="BD101" i="51"/>
  <c r="BB102" i="51" s="1"/>
  <c r="BF101" i="50"/>
  <c r="BC101" i="50" s="1"/>
  <c r="Q101" i="50"/>
  <c r="H87" i="38" s="1"/>
  <c r="BG101" i="50"/>
  <c r="N102" i="51"/>
  <c r="E88" i="39" s="1"/>
  <c r="JD32" i="7"/>
  <c r="JF109" i="7"/>
  <c r="JE128" i="7"/>
  <c r="JF110" i="7"/>
  <c r="JE129" i="7"/>
  <c r="JF118" i="7"/>
  <c r="JE137" i="7"/>
  <c r="JF107" i="7"/>
  <c r="JE126" i="7"/>
  <c r="JF114" i="7"/>
  <c r="JE133" i="7"/>
  <c r="JF113" i="7"/>
  <c r="JE132" i="7"/>
  <c r="JF112" i="7"/>
  <c r="JE131" i="7"/>
  <c r="JF119" i="7"/>
  <c r="JE138" i="7"/>
  <c r="JF108" i="7"/>
  <c r="JE127" i="7"/>
  <c r="JF104" i="7"/>
  <c r="JE123" i="7"/>
  <c r="JE31" i="7" s="1"/>
  <c r="JF105" i="7"/>
  <c r="JE124" i="7"/>
  <c r="JF117" i="7"/>
  <c r="JE136" i="7"/>
  <c r="JF116" i="7"/>
  <c r="JE135" i="7"/>
  <c r="JF115" i="7"/>
  <c r="JE134" i="7"/>
  <c r="JF111" i="7"/>
  <c r="JE130" i="7"/>
  <c r="JF106" i="7"/>
  <c r="JE125" i="7"/>
  <c r="JG3" i="7"/>
  <c r="JF30" i="7"/>
  <c r="P22" i="39"/>
  <c r="P19" i="38"/>
  <c r="BE101" i="50" l="1"/>
  <c r="BH101" i="50" s="1"/>
  <c r="BD101" i="50"/>
  <c r="BB102" i="50" s="1"/>
  <c r="N102" i="50"/>
  <c r="E88" i="38" s="1"/>
  <c r="O102" i="51"/>
  <c r="G88" i="39" s="1"/>
  <c r="P102" i="51"/>
  <c r="F88" i="39" s="1"/>
  <c r="JE32" i="7"/>
  <c r="JG106" i="7"/>
  <c r="JF125" i="7"/>
  <c r="JG115" i="7"/>
  <c r="JF134" i="7"/>
  <c r="JG117" i="7"/>
  <c r="JF136" i="7"/>
  <c r="JG104" i="7"/>
  <c r="JF123" i="7"/>
  <c r="JF31" i="7" s="1"/>
  <c r="JG119" i="7"/>
  <c r="JF138" i="7"/>
  <c r="JG113" i="7"/>
  <c r="JF132" i="7"/>
  <c r="JG107" i="7"/>
  <c r="JF126" i="7"/>
  <c r="JG110" i="7"/>
  <c r="JF129" i="7"/>
  <c r="JG111" i="7"/>
  <c r="JF130" i="7"/>
  <c r="JG116" i="7"/>
  <c r="JF135" i="7"/>
  <c r="JG105" i="7"/>
  <c r="JF124" i="7"/>
  <c r="JG108" i="7"/>
  <c r="JF127" i="7"/>
  <c r="JG112" i="7"/>
  <c r="JF131" i="7"/>
  <c r="JG114" i="7"/>
  <c r="JF133" i="7"/>
  <c r="JG118" i="7"/>
  <c r="JF137" i="7"/>
  <c r="JG109" i="7"/>
  <c r="JF128" i="7"/>
  <c r="JH3" i="7"/>
  <c r="JG30" i="7"/>
  <c r="P23" i="39"/>
  <c r="P20" i="38"/>
  <c r="BG102" i="51" l="1"/>
  <c r="BF102" i="51"/>
  <c r="BC102" i="51" s="1"/>
  <c r="Q102" i="51"/>
  <c r="H88" i="39" s="1"/>
  <c r="O102" i="50"/>
  <c r="G88" i="38" s="1"/>
  <c r="P102" i="50"/>
  <c r="F88" i="38" s="1"/>
  <c r="AY102" i="51"/>
  <c r="JF32" i="7"/>
  <c r="JH109" i="7"/>
  <c r="JG128" i="7"/>
  <c r="JH114" i="7"/>
  <c r="JG133" i="7"/>
  <c r="JH108" i="7"/>
  <c r="JG127" i="7"/>
  <c r="JH116" i="7"/>
  <c r="JG135" i="7"/>
  <c r="JH110" i="7"/>
  <c r="JG129" i="7"/>
  <c r="JH113" i="7"/>
  <c r="JG132" i="7"/>
  <c r="JH104" i="7"/>
  <c r="JG123" i="7"/>
  <c r="JG31" i="7" s="1"/>
  <c r="JH115" i="7"/>
  <c r="JG134" i="7"/>
  <c r="JH118" i="7"/>
  <c r="JG137" i="7"/>
  <c r="JH112" i="7"/>
  <c r="JG131" i="7"/>
  <c r="JH105" i="7"/>
  <c r="JG124" i="7"/>
  <c r="JH111" i="7"/>
  <c r="JG130" i="7"/>
  <c r="JH107" i="7"/>
  <c r="JG126" i="7"/>
  <c r="JH119" i="7"/>
  <c r="JG138" i="7"/>
  <c r="JH117" i="7"/>
  <c r="JG136" i="7"/>
  <c r="JH106" i="7"/>
  <c r="JG125" i="7"/>
  <c r="JH30" i="7"/>
  <c r="JI3" i="7"/>
  <c r="P24" i="39"/>
  <c r="P21" i="38"/>
  <c r="BG102" i="50" l="1"/>
  <c r="N103" i="51"/>
  <c r="E89" i="39" s="1"/>
  <c r="BE102" i="51"/>
  <c r="BH102" i="51" s="1"/>
  <c r="BD102" i="51"/>
  <c r="BB103" i="51" s="1"/>
  <c r="BF102" i="50"/>
  <c r="BC102" i="50" s="1"/>
  <c r="Q102" i="50"/>
  <c r="H88" i="38" s="1"/>
  <c r="AY102" i="50"/>
  <c r="JG32" i="7"/>
  <c r="JI106" i="7"/>
  <c r="JH125" i="7"/>
  <c r="JI119" i="7"/>
  <c r="JH138" i="7"/>
  <c r="JI111" i="7"/>
  <c r="JH130" i="7"/>
  <c r="JI112" i="7"/>
  <c r="JH131" i="7"/>
  <c r="JI115" i="7"/>
  <c r="JH134" i="7"/>
  <c r="JI113" i="7"/>
  <c r="JH132" i="7"/>
  <c r="JI116" i="7"/>
  <c r="JH135" i="7"/>
  <c r="JI114" i="7"/>
  <c r="JH133" i="7"/>
  <c r="JI117" i="7"/>
  <c r="JH136" i="7"/>
  <c r="JI107" i="7"/>
  <c r="JH126" i="7"/>
  <c r="JI105" i="7"/>
  <c r="JH124" i="7"/>
  <c r="JI118" i="7"/>
  <c r="JH137" i="7"/>
  <c r="JI104" i="7"/>
  <c r="JH123" i="7"/>
  <c r="JH31" i="7" s="1"/>
  <c r="JI110" i="7"/>
  <c r="JH129" i="7"/>
  <c r="JI108" i="7"/>
  <c r="JH127" i="7"/>
  <c r="JI109" i="7"/>
  <c r="JH128" i="7"/>
  <c r="JJ3" i="7"/>
  <c r="JI30" i="7"/>
  <c r="P25" i="39"/>
  <c r="P22" i="38"/>
  <c r="N103" i="50" l="1"/>
  <c r="E89" i="38" s="1"/>
  <c r="P103" i="51"/>
  <c r="F89" i="39" s="1"/>
  <c r="O103" i="51"/>
  <c r="BE102" i="50"/>
  <c r="BH102" i="50" s="1"/>
  <c r="BD102" i="50"/>
  <c r="BB103" i="50" s="1"/>
  <c r="JH32" i="7"/>
  <c r="JJ109" i="7"/>
  <c r="JI128" i="7"/>
  <c r="JJ110" i="7"/>
  <c r="JI129" i="7"/>
  <c r="JJ118" i="7"/>
  <c r="JI137" i="7"/>
  <c r="JJ107" i="7"/>
  <c r="JI126" i="7"/>
  <c r="JJ114" i="7"/>
  <c r="JI133" i="7"/>
  <c r="JJ113" i="7"/>
  <c r="JI132" i="7"/>
  <c r="JJ112" i="7"/>
  <c r="JI131" i="7"/>
  <c r="JJ119" i="7"/>
  <c r="JI138" i="7"/>
  <c r="JJ108" i="7"/>
  <c r="JI127" i="7"/>
  <c r="JJ104" i="7"/>
  <c r="JI123" i="7"/>
  <c r="JI31" i="7" s="1"/>
  <c r="JJ105" i="7"/>
  <c r="JI124" i="7"/>
  <c r="JJ117" i="7"/>
  <c r="JI136" i="7"/>
  <c r="JJ116" i="7"/>
  <c r="JI135" i="7"/>
  <c r="JJ115" i="7"/>
  <c r="JI134" i="7"/>
  <c r="JJ111" i="7"/>
  <c r="JI130" i="7"/>
  <c r="JJ106" i="7"/>
  <c r="JI125" i="7"/>
  <c r="JK3" i="7"/>
  <c r="JJ30" i="7"/>
  <c r="P26" i="39"/>
  <c r="P23" i="38"/>
  <c r="AY103" i="51" l="1"/>
  <c r="G89" i="39"/>
  <c r="BF103" i="51"/>
  <c r="BC103" i="51" s="1"/>
  <c r="Q103" i="51"/>
  <c r="H89" i="39" s="1"/>
  <c r="BG103" i="51"/>
  <c r="O103" i="50"/>
  <c r="G89" i="38" s="1"/>
  <c r="P103" i="50"/>
  <c r="F89" i="38" s="1"/>
  <c r="JI32" i="7"/>
  <c r="JK106" i="7"/>
  <c r="JJ125" i="7"/>
  <c r="JK115" i="7"/>
  <c r="JJ134" i="7"/>
  <c r="JK117" i="7"/>
  <c r="JJ136" i="7"/>
  <c r="JK104" i="7"/>
  <c r="JJ123" i="7"/>
  <c r="JJ31" i="7" s="1"/>
  <c r="JK119" i="7"/>
  <c r="JJ138" i="7"/>
  <c r="JK113" i="7"/>
  <c r="JJ132" i="7"/>
  <c r="JK107" i="7"/>
  <c r="JJ126" i="7"/>
  <c r="JK110" i="7"/>
  <c r="JJ129" i="7"/>
  <c r="JK111" i="7"/>
  <c r="JJ130" i="7"/>
  <c r="JK116" i="7"/>
  <c r="JJ135" i="7"/>
  <c r="JK105" i="7"/>
  <c r="JJ124" i="7"/>
  <c r="JK108" i="7"/>
  <c r="JJ127" i="7"/>
  <c r="JK112" i="7"/>
  <c r="JJ131" i="7"/>
  <c r="JK114" i="7"/>
  <c r="JJ133" i="7"/>
  <c r="JK118" i="7"/>
  <c r="JJ137" i="7"/>
  <c r="JK109" i="7"/>
  <c r="JJ128" i="7"/>
  <c r="JL3" i="7"/>
  <c r="JK30" i="7"/>
  <c r="P27" i="39"/>
  <c r="P24" i="38"/>
  <c r="BG103" i="50" l="1"/>
  <c r="BF103" i="50"/>
  <c r="BC103" i="50" s="1"/>
  <c r="Q103" i="50"/>
  <c r="H89" i="38" s="1"/>
  <c r="N104" i="51"/>
  <c r="E90" i="39" s="1"/>
  <c r="BE103" i="51"/>
  <c r="BH103" i="51" s="1"/>
  <c r="BD103" i="51"/>
  <c r="BB104" i="51" s="1"/>
  <c r="AY103" i="50"/>
  <c r="JJ32" i="7"/>
  <c r="IU7" i="41" s="1"/>
  <c r="JL109" i="7"/>
  <c r="JK128" i="7"/>
  <c r="JL114" i="7"/>
  <c r="JK133" i="7"/>
  <c r="JL108" i="7"/>
  <c r="JK127" i="7"/>
  <c r="JL116" i="7"/>
  <c r="JK135" i="7"/>
  <c r="JL110" i="7"/>
  <c r="JK129" i="7"/>
  <c r="JL113" i="7"/>
  <c r="JK132" i="7"/>
  <c r="JL104" i="7"/>
  <c r="JK123" i="7"/>
  <c r="JK31" i="7" s="1"/>
  <c r="JL115" i="7"/>
  <c r="JK134" i="7"/>
  <c r="JL118" i="7"/>
  <c r="JK137" i="7"/>
  <c r="JL112" i="7"/>
  <c r="JK131" i="7"/>
  <c r="JL105" i="7"/>
  <c r="JK124" i="7"/>
  <c r="JL111" i="7"/>
  <c r="JK130" i="7"/>
  <c r="JL107" i="7"/>
  <c r="JK126" i="7"/>
  <c r="JL119" i="7"/>
  <c r="JK138" i="7"/>
  <c r="JL117" i="7"/>
  <c r="JK136" i="7"/>
  <c r="JL106" i="7"/>
  <c r="JK125" i="7"/>
  <c r="JM3" i="7"/>
  <c r="JL30" i="7"/>
  <c r="P28" i="39"/>
  <c r="P25" i="38"/>
  <c r="P104" i="51" l="1"/>
  <c r="F90" i="39" s="1"/>
  <c r="O104" i="51"/>
  <c r="N104" i="50"/>
  <c r="E90" i="38" s="1"/>
  <c r="BE103" i="50"/>
  <c r="BH103" i="50" s="1"/>
  <c r="BD103" i="50"/>
  <c r="BB104" i="50" s="1"/>
  <c r="IU8" i="41"/>
  <c r="JK32" i="7"/>
  <c r="JM106" i="7"/>
  <c r="JL125" i="7"/>
  <c r="JM119" i="7"/>
  <c r="JL138" i="7"/>
  <c r="JM111" i="7"/>
  <c r="JL130" i="7"/>
  <c r="JM112" i="7"/>
  <c r="JL131" i="7"/>
  <c r="JM115" i="7"/>
  <c r="JL134" i="7"/>
  <c r="JM113" i="7"/>
  <c r="JL132" i="7"/>
  <c r="JM116" i="7"/>
  <c r="JL135" i="7"/>
  <c r="JM114" i="7"/>
  <c r="JL133" i="7"/>
  <c r="JM117" i="7"/>
  <c r="JL136" i="7"/>
  <c r="JM107" i="7"/>
  <c r="JL126" i="7"/>
  <c r="JM105" i="7"/>
  <c r="JL124" i="7"/>
  <c r="JM118" i="7"/>
  <c r="JL137" i="7"/>
  <c r="JM104" i="7"/>
  <c r="JL123" i="7"/>
  <c r="JL31" i="7" s="1"/>
  <c r="JM110" i="7"/>
  <c r="JL129" i="7"/>
  <c r="JM108" i="7"/>
  <c r="JL127" i="7"/>
  <c r="JM109" i="7"/>
  <c r="JL128" i="7"/>
  <c r="JN3" i="7"/>
  <c r="JM30" i="7"/>
  <c r="P29" i="39"/>
  <c r="P26" i="38"/>
  <c r="AY104" i="51" l="1"/>
  <c r="G90" i="39"/>
  <c r="P104" i="50"/>
  <c r="F90" i="38" s="1"/>
  <c r="O104" i="50"/>
  <c r="BF104" i="51"/>
  <c r="BC104" i="51" s="1"/>
  <c r="Q104" i="51"/>
  <c r="H90" i="39" s="1"/>
  <c r="BG104" i="51"/>
  <c r="JL32" i="7"/>
  <c r="JN109" i="7"/>
  <c r="JM128" i="7"/>
  <c r="JN110" i="7"/>
  <c r="JM129" i="7"/>
  <c r="JN118" i="7"/>
  <c r="JM137" i="7"/>
  <c r="JN107" i="7"/>
  <c r="JM126" i="7"/>
  <c r="JN114" i="7"/>
  <c r="JM133" i="7"/>
  <c r="JN113" i="7"/>
  <c r="JM132" i="7"/>
  <c r="JN112" i="7"/>
  <c r="JM131" i="7"/>
  <c r="JN119" i="7"/>
  <c r="JM138" i="7"/>
  <c r="JN108" i="7"/>
  <c r="JM127" i="7"/>
  <c r="JN104" i="7"/>
  <c r="JM123" i="7"/>
  <c r="JM31" i="7" s="1"/>
  <c r="JN105" i="7"/>
  <c r="JM124" i="7"/>
  <c r="JN117" i="7"/>
  <c r="JM136" i="7"/>
  <c r="JN116" i="7"/>
  <c r="JM135" i="7"/>
  <c r="JN115" i="7"/>
  <c r="JM134" i="7"/>
  <c r="JN111" i="7"/>
  <c r="JM130" i="7"/>
  <c r="JN106" i="7"/>
  <c r="JM125" i="7"/>
  <c r="JO3" i="7"/>
  <c r="JN30" i="7"/>
  <c r="P30" i="39"/>
  <c r="P27" i="38"/>
  <c r="AY104" i="50" l="1"/>
  <c r="G90" i="38"/>
  <c r="BE104" i="51"/>
  <c r="BH104" i="51" s="1"/>
  <c r="BD104" i="51"/>
  <c r="BB105" i="51" s="1"/>
  <c r="BF104" i="50"/>
  <c r="BC104" i="50" s="1"/>
  <c r="Q104" i="50"/>
  <c r="H90" i="38" s="1"/>
  <c r="BG104" i="50"/>
  <c r="N105" i="51"/>
  <c r="E91" i="39" s="1"/>
  <c r="JM32" i="7"/>
  <c r="JO106" i="7"/>
  <c r="JN125" i="7"/>
  <c r="JO115" i="7"/>
  <c r="JN134" i="7"/>
  <c r="JO117" i="7"/>
  <c r="JN136" i="7"/>
  <c r="JO104" i="7"/>
  <c r="JN123" i="7"/>
  <c r="JN31" i="7" s="1"/>
  <c r="JO119" i="7"/>
  <c r="JN138" i="7"/>
  <c r="JO113" i="7"/>
  <c r="JN132" i="7"/>
  <c r="JO107" i="7"/>
  <c r="JN126" i="7"/>
  <c r="JO110" i="7"/>
  <c r="JN129" i="7"/>
  <c r="JO111" i="7"/>
  <c r="JN130" i="7"/>
  <c r="JO116" i="7"/>
  <c r="JN135" i="7"/>
  <c r="JO105" i="7"/>
  <c r="JN124" i="7"/>
  <c r="JO108" i="7"/>
  <c r="JN127" i="7"/>
  <c r="JO112" i="7"/>
  <c r="JN131" i="7"/>
  <c r="JO114" i="7"/>
  <c r="JN133" i="7"/>
  <c r="JO118" i="7"/>
  <c r="JN137" i="7"/>
  <c r="JO109" i="7"/>
  <c r="JN128" i="7"/>
  <c r="JP3" i="7"/>
  <c r="JO30" i="7"/>
  <c r="P31" i="39"/>
  <c r="P28" i="38"/>
  <c r="N105" i="50" l="1"/>
  <c r="E91" i="38" s="1"/>
  <c r="BE104" i="50"/>
  <c r="BH104" i="50" s="1"/>
  <c r="BD104" i="50"/>
  <c r="BB105" i="50" s="1"/>
  <c r="O105" i="51"/>
  <c r="G91" i="39" s="1"/>
  <c r="P105" i="51"/>
  <c r="F91" i="39" s="1"/>
  <c r="JN32" i="7"/>
  <c r="JP109" i="7"/>
  <c r="JO128" i="7"/>
  <c r="JP114" i="7"/>
  <c r="JO133" i="7"/>
  <c r="JP108" i="7"/>
  <c r="JO127" i="7"/>
  <c r="JP116" i="7"/>
  <c r="JO135" i="7"/>
  <c r="JP110" i="7"/>
  <c r="JO129" i="7"/>
  <c r="JP113" i="7"/>
  <c r="JO132" i="7"/>
  <c r="JP104" i="7"/>
  <c r="JO123" i="7"/>
  <c r="JO31" i="7" s="1"/>
  <c r="JP115" i="7"/>
  <c r="JO134" i="7"/>
  <c r="JP118" i="7"/>
  <c r="JO137" i="7"/>
  <c r="JP112" i="7"/>
  <c r="JO131" i="7"/>
  <c r="JP105" i="7"/>
  <c r="JO124" i="7"/>
  <c r="JP111" i="7"/>
  <c r="JO130" i="7"/>
  <c r="JP107" i="7"/>
  <c r="JO126" i="7"/>
  <c r="JP119" i="7"/>
  <c r="JO138" i="7"/>
  <c r="JP117" i="7"/>
  <c r="JO136" i="7"/>
  <c r="JP106" i="7"/>
  <c r="JO125" i="7"/>
  <c r="JQ3" i="7"/>
  <c r="JP30" i="7"/>
  <c r="P32" i="39"/>
  <c r="P29" i="38"/>
  <c r="BF105" i="51" l="1"/>
  <c r="BC105" i="51" s="1"/>
  <c r="Q105" i="51"/>
  <c r="H91" i="39" s="1"/>
  <c r="AY105" i="51"/>
  <c r="P105" i="50"/>
  <c r="F91" i="38" s="1"/>
  <c r="O105" i="50"/>
  <c r="G91" i="38" s="1"/>
  <c r="BG105" i="51"/>
  <c r="JO32" i="7"/>
  <c r="JQ106" i="7"/>
  <c r="JP125" i="7"/>
  <c r="JQ119" i="7"/>
  <c r="JP138" i="7"/>
  <c r="JQ111" i="7"/>
  <c r="JP130" i="7"/>
  <c r="JQ112" i="7"/>
  <c r="JP131" i="7"/>
  <c r="JQ115" i="7"/>
  <c r="JP134" i="7"/>
  <c r="JQ113" i="7"/>
  <c r="JP132" i="7"/>
  <c r="JQ116" i="7"/>
  <c r="JP135" i="7"/>
  <c r="JQ114" i="7"/>
  <c r="JP133" i="7"/>
  <c r="JQ117" i="7"/>
  <c r="JP136" i="7"/>
  <c r="JQ107" i="7"/>
  <c r="JP126" i="7"/>
  <c r="JQ105" i="7"/>
  <c r="JP124" i="7"/>
  <c r="JQ118" i="7"/>
  <c r="JP137" i="7"/>
  <c r="JQ104" i="7"/>
  <c r="JP123" i="7"/>
  <c r="JP31" i="7" s="1"/>
  <c r="JQ110" i="7"/>
  <c r="JP129" i="7"/>
  <c r="JQ108" i="7"/>
  <c r="JP127" i="7"/>
  <c r="JQ109" i="7"/>
  <c r="JP128" i="7"/>
  <c r="JR3" i="7"/>
  <c r="JQ30" i="7"/>
  <c r="P33" i="39"/>
  <c r="P30" i="38"/>
  <c r="BF105" i="50" l="1"/>
  <c r="BC105" i="50" s="1"/>
  <c r="Q105" i="50"/>
  <c r="H91" i="38" s="1"/>
  <c r="BG105" i="50"/>
  <c r="N106" i="51"/>
  <c r="E92" i="39" s="1"/>
  <c r="BE105" i="51"/>
  <c r="BH105" i="51" s="1"/>
  <c r="BD105" i="51"/>
  <c r="BB106" i="51" s="1"/>
  <c r="AY105" i="50"/>
  <c r="JP32" i="7"/>
  <c r="JR109" i="7"/>
  <c r="JQ128" i="7"/>
  <c r="JR110" i="7"/>
  <c r="JQ129" i="7"/>
  <c r="JR118" i="7"/>
  <c r="JQ137" i="7"/>
  <c r="JR107" i="7"/>
  <c r="JQ126" i="7"/>
  <c r="JR114" i="7"/>
  <c r="JQ133" i="7"/>
  <c r="JR113" i="7"/>
  <c r="JQ132" i="7"/>
  <c r="JR112" i="7"/>
  <c r="JQ131" i="7"/>
  <c r="JR119" i="7"/>
  <c r="JQ138" i="7"/>
  <c r="JR108" i="7"/>
  <c r="JQ127" i="7"/>
  <c r="JR104" i="7"/>
  <c r="JQ123" i="7"/>
  <c r="JQ31" i="7" s="1"/>
  <c r="JR105" i="7"/>
  <c r="JQ124" i="7"/>
  <c r="JR117" i="7"/>
  <c r="JQ136" i="7"/>
  <c r="JR116" i="7"/>
  <c r="JQ135" i="7"/>
  <c r="JR115" i="7"/>
  <c r="JQ134" i="7"/>
  <c r="JR111" i="7"/>
  <c r="JQ130" i="7"/>
  <c r="JR106" i="7"/>
  <c r="JQ125" i="7"/>
  <c r="JS3" i="7"/>
  <c r="JR30" i="7"/>
  <c r="P34" i="39"/>
  <c r="P31" i="38"/>
  <c r="P106" i="51" l="1"/>
  <c r="F92" i="39" s="1"/>
  <c r="O106" i="51"/>
  <c r="N106" i="50"/>
  <c r="E92" i="38" s="1"/>
  <c r="BE105" i="50"/>
  <c r="BH105" i="50" s="1"/>
  <c r="BD105" i="50"/>
  <c r="BB106" i="50" s="1"/>
  <c r="JQ32" i="7"/>
  <c r="JS106" i="7"/>
  <c r="JR125" i="7"/>
  <c r="JS115" i="7"/>
  <c r="JR134" i="7"/>
  <c r="JS117" i="7"/>
  <c r="JR136" i="7"/>
  <c r="JS104" i="7"/>
  <c r="JR123" i="7"/>
  <c r="JR31" i="7" s="1"/>
  <c r="JS119" i="7"/>
  <c r="JR138" i="7"/>
  <c r="JS113" i="7"/>
  <c r="JR132" i="7"/>
  <c r="JS107" i="7"/>
  <c r="JR126" i="7"/>
  <c r="JS110" i="7"/>
  <c r="JR129" i="7"/>
  <c r="JS111" i="7"/>
  <c r="JR130" i="7"/>
  <c r="JS116" i="7"/>
  <c r="JR135" i="7"/>
  <c r="JS105" i="7"/>
  <c r="JR124" i="7"/>
  <c r="JS108" i="7"/>
  <c r="JR127" i="7"/>
  <c r="JS112" i="7"/>
  <c r="JR131" i="7"/>
  <c r="JS114" i="7"/>
  <c r="JR133" i="7"/>
  <c r="JS118" i="7"/>
  <c r="JR137" i="7"/>
  <c r="JS109" i="7"/>
  <c r="JR128" i="7"/>
  <c r="JT3" i="7"/>
  <c r="JS30" i="7"/>
  <c r="P35" i="39"/>
  <c r="P32" i="38"/>
  <c r="AY106" i="51" l="1"/>
  <c r="G92" i="39"/>
  <c r="P106" i="50"/>
  <c r="F92" i="38" s="1"/>
  <c r="O106" i="50"/>
  <c r="G92" i="38" s="1"/>
  <c r="BF106" i="51"/>
  <c r="BC106" i="51" s="1"/>
  <c r="Q106" i="51"/>
  <c r="H92" i="39" s="1"/>
  <c r="BG106" i="51"/>
  <c r="JR32" i="7"/>
  <c r="JT109" i="7"/>
  <c r="JS128" i="7"/>
  <c r="JT114" i="7"/>
  <c r="JS133" i="7"/>
  <c r="JT108" i="7"/>
  <c r="JS127" i="7"/>
  <c r="JT116" i="7"/>
  <c r="JS135" i="7"/>
  <c r="JT110" i="7"/>
  <c r="JS129" i="7"/>
  <c r="JT113" i="7"/>
  <c r="JS132" i="7"/>
  <c r="JT104" i="7"/>
  <c r="JS123" i="7"/>
  <c r="JS31" i="7" s="1"/>
  <c r="JT115" i="7"/>
  <c r="JS134" i="7"/>
  <c r="JT118" i="7"/>
  <c r="JS137" i="7"/>
  <c r="JT112" i="7"/>
  <c r="JS131" i="7"/>
  <c r="JT105" i="7"/>
  <c r="JS124" i="7"/>
  <c r="JT111" i="7"/>
  <c r="JS130" i="7"/>
  <c r="JT107" i="7"/>
  <c r="JS126" i="7"/>
  <c r="JT119" i="7"/>
  <c r="JS138" i="7"/>
  <c r="JT117" i="7"/>
  <c r="JS136" i="7"/>
  <c r="JT106" i="7"/>
  <c r="JS125" i="7"/>
  <c r="JU3" i="7"/>
  <c r="JT30" i="7"/>
  <c r="P36" i="39"/>
  <c r="P33" i="38"/>
  <c r="AY106" i="50" l="1"/>
  <c r="BE106" i="51"/>
  <c r="BH106" i="51" s="1"/>
  <c r="BD106" i="51"/>
  <c r="BB107" i="51" s="1"/>
  <c r="N107" i="51"/>
  <c r="E93" i="39" s="1"/>
  <c r="BF106" i="50"/>
  <c r="BC106" i="50" s="1"/>
  <c r="Q106" i="50"/>
  <c r="H92" i="38" s="1"/>
  <c r="BG106" i="50"/>
  <c r="JS32" i="7"/>
  <c r="JU106" i="7"/>
  <c r="JT125" i="7"/>
  <c r="JU119" i="7"/>
  <c r="JT138" i="7"/>
  <c r="JU111" i="7"/>
  <c r="JT130" i="7"/>
  <c r="JU112" i="7"/>
  <c r="JT131" i="7"/>
  <c r="JU115" i="7"/>
  <c r="JT134" i="7"/>
  <c r="JU113" i="7"/>
  <c r="JT132" i="7"/>
  <c r="JU116" i="7"/>
  <c r="JT135" i="7"/>
  <c r="JU114" i="7"/>
  <c r="JT133" i="7"/>
  <c r="JU117" i="7"/>
  <c r="JT136" i="7"/>
  <c r="JU107" i="7"/>
  <c r="JT126" i="7"/>
  <c r="JU105" i="7"/>
  <c r="JT124" i="7"/>
  <c r="JU118" i="7"/>
  <c r="JT137" i="7"/>
  <c r="JU104" i="7"/>
  <c r="JT123" i="7"/>
  <c r="JT31" i="7" s="1"/>
  <c r="JU110" i="7"/>
  <c r="JT129" i="7"/>
  <c r="JU108" i="7"/>
  <c r="JT127" i="7"/>
  <c r="JU109" i="7"/>
  <c r="JT128" i="7"/>
  <c r="JV3" i="7"/>
  <c r="JU30" i="7"/>
  <c r="P37" i="39"/>
  <c r="P34" i="38"/>
  <c r="N107" i="50" l="1"/>
  <c r="E93" i="38" s="1"/>
  <c r="P107" i="51"/>
  <c r="F93" i="39" s="1"/>
  <c r="O107" i="51"/>
  <c r="G93" i="39" s="1"/>
  <c r="BE106" i="50"/>
  <c r="BH106" i="50" s="1"/>
  <c r="BD106" i="50"/>
  <c r="BB107" i="50" s="1"/>
  <c r="JT32" i="7"/>
  <c r="JV109" i="7"/>
  <c r="JU128" i="7"/>
  <c r="JV110" i="7"/>
  <c r="JU129" i="7"/>
  <c r="JV118" i="7"/>
  <c r="JU137" i="7"/>
  <c r="JV107" i="7"/>
  <c r="JU126" i="7"/>
  <c r="JV114" i="7"/>
  <c r="JU133" i="7"/>
  <c r="JV113" i="7"/>
  <c r="JU132" i="7"/>
  <c r="JV112" i="7"/>
  <c r="JU131" i="7"/>
  <c r="JV119" i="7"/>
  <c r="JU138" i="7"/>
  <c r="JV108" i="7"/>
  <c r="JU127" i="7"/>
  <c r="JV104" i="7"/>
  <c r="JU123" i="7"/>
  <c r="JU31" i="7" s="1"/>
  <c r="JV105" i="7"/>
  <c r="JU124" i="7"/>
  <c r="JV117" i="7"/>
  <c r="JU136" i="7"/>
  <c r="JV116" i="7"/>
  <c r="JU135" i="7"/>
  <c r="JV115" i="7"/>
  <c r="JU134" i="7"/>
  <c r="JV111" i="7"/>
  <c r="JU130" i="7"/>
  <c r="JV106" i="7"/>
  <c r="JU125" i="7"/>
  <c r="JW3" i="7"/>
  <c r="JV30" i="7"/>
  <c r="P38" i="39"/>
  <c r="P35" i="38"/>
  <c r="AY107" i="51" l="1"/>
  <c r="BF107" i="51"/>
  <c r="BC107" i="51" s="1"/>
  <c r="Q107" i="51"/>
  <c r="H93" i="39" s="1"/>
  <c r="BG107" i="51"/>
  <c r="P107" i="50"/>
  <c r="F93" i="38" s="1"/>
  <c r="O107" i="50"/>
  <c r="JU32" i="7"/>
  <c r="JW106" i="7"/>
  <c r="JV125" i="7"/>
  <c r="JW115" i="7"/>
  <c r="JV134" i="7"/>
  <c r="JW117" i="7"/>
  <c r="JV136" i="7"/>
  <c r="JW104" i="7"/>
  <c r="JV123" i="7"/>
  <c r="JV31" i="7" s="1"/>
  <c r="JW119" i="7"/>
  <c r="JV138" i="7"/>
  <c r="JW113" i="7"/>
  <c r="JV132" i="7"/>
  <c r="JW107" i="7"/>
  <c r="JV126" i="7"/>
  <c r="JW110" i="7"/>
  <c r="JV129" i="7"/>
  <c r="JW111" i="7"/>
  <c r="JV130" i="7"/>
  <c r="JW116" i="7"/>
  <c r="JV135" i="7"/>
  <c r="JW105" i="7"/>
  <c r="JV124" i="7"/>
  <c r="JW108" i="7"/>
  <c r="JV127" i="7"/>
  <c r="JW112" i="7"/>
  <c r="JV131" i="7"/>
  <c r="JW114" i="7"/>
  <c r="JV133" i="7"/>
  <c r="JW118" i="7"/>
  <c r="JV137" i="7"/>
  <c r="JW109" i="7"/>
  <c r="JV128" i="7"/>
  <c r="JX3" i="7"/>
  <c r="JW30" i="7"/>
  <c r="P39" i="39"/>
  <c r="P36" i="38"/>
  <c r="AY107" i="50" l="1"/>
  <c r="G93" i="38"/>
  <c r="N108" i="51"/>
  <c r="E94" i="39" s="1"/>
  <c r="BE107" i="51"/>
  <c r="BH107" i="51" s="1"/>
  <c r="BD107" i="51"/>
  <c r="BB108" i="51" s="1"/>
  <c r="BF107" i="50"/>
  <c r="BC107" i="50" s="1"/>
  <c r="Q107" i="50"/>
  <c r="H93" i="38" s="1"/>
  <c r="BG107" i="50"/>
  <c r="JV32" i="7"/>
  <c r="JG7" i="41" s="1"/>
  <c r="JX109" i="7"/>
  <c r="JW128" i="7"/>
  <c r="JX114" i="7"/>
  <c r="JW133" i="7"/>
  <c r="JX108" i="7"/>
  <c r="JW127" i="7"/>
  <c r="JX116" i="7"/>
  <c r="JW135" i="7"/>
  <c r="JX110" i="7"/>
  <c r="JW129" i="7"/>
  <c r="JX113" i="7"/>
  <c r="JW132" i="7"/>
  <c r="JX104" i="7"/>
  <c r="JW123" i="7"/>
  <c r="JW31" i="7" s="1"/>
  <c r="JX115" i="7"/>
  <c r="JW134" i="7"/>
  <c r="JX118" i="7"/>
  <c r="JW137" i="7"/>
  <c r="JX112" i="7"/>
  <c r="JW131" i="7"/>
  <c r="JX105" i="7"/>
  <c r="JW124" i="7"/>
  <c r="JX111" i="7"/>
  <c r="JW130" i="7"/>
  <c r="JX107" i="7"/>
  <c r="JW126" i="7"/>
  <c r="JX119" i="7"/>
  <c r="JW138" i="7"/>
  <c r="JX117" i="7"/>
  <c r="JW136" i="7"/>
  <c r="JX106" i="7"/>
  <c r="JW125" i="7"/>
  <c r="JY3" i="7"/>
  <c r="JX30" i="7"/>
  <c r="P40" i="39"/>
  <c r="P37" i="38"/>
  <c r="N108" i="50" l="1"/>
  <c r="E94" i="38" s="1"/>
  <c r="BE107" i="50"/>
  <c r="BH107" i="50" s="1"/>
  <c r="BD107" i="50"/>
  <c r="BB108" i="50" s="1"/>
  <c r="P108" i="51"/>
  <c r="F94" i="39" s="1"/>
  <c r="O108" i="51"/>
  <c r="JG8" i="41"/>
  <c r="JW32" i="7"/>
  <c r="JY106" i="7"/>
  <c r="JX125" i="7"/>
  <c r="JY119" i="7"/>
  <c r="JX138" i="7"/>
  <c r="JY111" i="7"/>
  <c r="JX130" i="7"/>
  <c r="JY112" i="7"/>
  <c r="JX131" i="7"/>
  <c r="JY115" i="7"/>
  <c r="JX134" i="7"/>
  <c r="JY113" i="7"/>
  <c r="JX132" i="7"/>
  <c r="JY116" i="7"/>
  <c r="JX135" i="7"/>
  <c r="JY114" i="7"/>
  <c r="JX133" i="7"/>
  <c r="JY117" i="7"/>
  <c r="JX136" i="7"/>
  <c r="JY107" i="7"/>
  <c r="JX126" i="7"/>
  <c r="JY105" i="7"/>
  <c r="JX124" i="7"/>
  <c r="JY118" i="7"/>
  <c r="JX137" i="7"/>
  <c r="JY104" i="7"/>
  <c r="JX123" i="7"/>
  <c r="JX31" i="7" s="1"/>
  <c r="JY110" i="7"/>
  <c r="JX129" i="7"/>
  <c r="JY108" i="7"/>
  <c r="JX127" i="7"/>
  <c r="JY109" i="7"/>
  <c r="JX128" i="7"/>
  <c r="JZ3" i="7"/>
  <c r="JY30" i="7"/>
  <c r="P41" i="39"/>
  <c r="P38" i="38"/>
  <c r="AY108" i="51" l="1"/>
  <c r="G94" i="39"/>
  <c r="BG108" i="51"/>
  <c r="O108" i="50"/>
  <c r="G94" i="38" s="1"/>
  <c r="P108" i="50"/>
  <c r="F94" i="38" s="1"/>
  <c r="BF108" i="51"/>
  <c r="BC108" i="51" s="1"/>
  <c r="Q108" i="51"/>
  <c r="H94" i="39" s="1"/>
  <c r="JX32" i="7"/>
  <c r="JZ109" i="7"/>
  <c r="JY128" i="7"/>
  <c r="JZ110" i="7"/>
  <c r="JY129" i="7"/>
  <c r="JZ118" i="7"/>
  <c r="JY137" i="7"/>
  <c r="JZ107" i="7"/>
  <c r="JY126" i="7"/>
  <c r="JZ114" i="7"/>
  <c r="JY133" i="7"/>
  <c r="JZ113" i="7"/>
  <c r="JY132" i="7"/>
  <c r="JZ112" i="7"/>
  <c r="JY131" i="7"/>
  <c r="JZ119" i="7"/>
  <c r="JY138" i="7"/>
  <c r="JZ108" i="7"/>
  <c r="JY127" i="7"/>
  <c r="JZ104" i="7"/>
  <c r="JY123" i="7"/>
  <c r="JY31" i="7" s="1"/>
  <c r="JZ105" i="7"/>
  <c r="JY124" i="7"/>
  <c r="JZ117" i="7"/>
  <c r="JY136" i="7"/>
  <c r="JZ116" i="7"/>
  <c r="JY135" i="7"/>
  <c r="JZ115" i="7"/>
  <c r="JY134" i="7"/>
  <c r="JZ111" i="7"/>
  <c r="JY130" i="7"/>
  <c r="JZ106" i="7"/>
  <c r="JY125" i="7"/>
  <c r="KA3" i="7"/>
  <c r="JZ30" i="7"/>
  <c r="P42" i="39"/>
  <c r="P39" i="38"/>
  <c r="BG108" i="50" l="1"/>
  <c r="BF108" i="50"/>
  <c r="BC108" i="50" s="1"/>
  <c r="Q108" i="50"/>
  <c r="H94" i="38" s="1"/>
  <c r="AY108" i="50"/>
  <c r="N109" i="51"/>
  <c r="E95" i="39" s="1"/>
  <c r="BE108" i="51"/>
  <c r="BH108" i="51" s="1"/>
  <c r="BD108" i="51"/>
  <c r="BB109" i="51" s="1"/>
  <c r="JY32" i="7"/>
  <c r="KA106" i="7"/>
  <c r="JZ125" i="7"/>
  <c r="KA115" i="7"/>
  <c r="JZ134" i="7"/>
  <c r="KA117" i="7"/>
  <c r="JZ136" i="7"/>
  <c r="KA104" i="7"/>
  <c r="JZ123" i="7"/>
  <c r="JZ31" i="7" s="1"/>
  <c r="KA119" i="7"/>
  <c r="JZ138" i="7"/>
  <c r="KA113" i="7"/>
  <c r="JZ132" i="7"/>
  <c r="KA107" i="7"/>
  <c r="JZ126" i="7"/>
  <c r="KA110" i="7"/>
  <c r="JZ129" i="7"/>
  <c r="KA111" i="7"/>
  <c r="JZ130" i="7"/>
  <c r="KA116" i="7"/>
  <c r="JZ135" i="7"/>
  <c r="KA105" i="7"/>
  <c r="JZ124" i="7"/>
  <c r="KA108" i="7"/>
  <c r="JZ127" i="7"/>
  <c r="KA112" i="7"/>
  <c r="JZ131" i="7"/>
  <c r="KA114" i="7"/>
  <c r="JZ133" i="7"/>
  <c r="KA118" i="7"/>
  <c r="JZ137" i="7"/>
  <c r="KA109" i="7"/>
  <c r="JZ128" i="7"/>
  <c r="KB3" i="7"/>
  <c r="KA30" i="7"/>
  <c r="P43" i="39"/>
  <c r="P40" i="38"/>
  <c r="O109" i="51" l="1"/>
  <c r="P109" i="51"/>
  <c r="F95" i="39" s="1"/>
  <c r="N109" i="50"/>
  <c r="E95" i="38" s="1"/>
  <c r="BE108" i="50"/>
  <c r="BH108" i="50" s="1"/>
  <c r="BD108" i="50"/>
  <c r="BB109" i="50" s="1"/>
  <c r="JZ32" i="7"/>
  <c r="KB109" i="7"/>
  <c r="KA128" i="7"/>
  <c r="KB114" i="7"/>
  <c r="KA133" i="7"/>
  <c r="KB108" i="7"/>
  <c r="KA127" i="7"/>
  <c r="KB116" i="7"/>
  <c r="KA135" i="7"/>
  <c r="KB110" i="7"/>
  <c r="KA129" i="7"/>
  <c r="KB113" i="7"/>
  <c r="KA132" i="7"/>
  <c r="KB104" i="7"/>
  <c r="KA123" i="7"/>
  <c r="KA31" i="7" s="1"/>
  <c r="KB115" i="7"/>
  <c r="KA134" i="7"/>
  <c r="KB118" i="7"/>
  <c r="KA137" i="7"/>
  <c r="KB112" i="7"/>
  <c r="KA131" i="7"/>
  <c r="KB105" i="7"/>
  <c r="KA124" i="7"/>
  <c r="KB111" i="7"/>
  <c r="KA130" i="7"/>
  <c r="KB107" i="7"/>
  <c r="KA126" i="7"/>
  <c r="KB119" i="7"/>
  <c r="KA138" i="7"/>
  <c r="KB117" i="7"/>
  <c r="KA136" i="7"/>
  <c r="KB106" i="7"/>
  <c r="KA125" i="7"/>
  <c r="KC3" i="7"/>
  <c r="KB30" i="7"/>
  <c r="P44" i="39"/>
  <c r="P41" i="38"/>
  <c r="AY109" i="51" l="1"/>
  <c r="G95" i="39"/>
  <c r="O109" i="50"/>
  <c r="G95" i="38" s="1"/>
  <c r="P109" i="50"/>
  <c r="BG109" i="51"/>
  <c r="BF109" i="51"/>
  <c r="BC109" i="51" s="1"/>
  <c r="Q109" i="51"/>
  <c r="H95" i="39" s="1"/>
  <c r="KA32" i="7"/>
  <c r="KC106" i="7"/>
  <c r="KB125" i="7"/>
  <c r="KC119" i="7"/>
  <c r="KB138" i="7"/>
  <c r="KC111" i="7"/>
  <c r="KB130" i="7"/>
  <c r="KC112" i="7"/>
  <c r="KB131" i="7"/>
  <c r="KC115" i="7"/>
  <c r="KB134" i="7"/>
  <c r="KC113" i="7"/>
  <c r="KB132" i="7"/>
  <c r="KC116" i="7"/>
  <c r="KB135" i="7"/>
  <c r="KC114" i="7"/>
  <c r="KB133" i="7"/>
  <c r="KC117" i="7"/>
  <c r="KB136" i="7"/>
  <c r="KC107" i="7"/>
  <c r="KB126" i="7"/>
  <c r="KC105" i="7"/>
  <c r="KB124" i="7"/>
  <c r="KC118" i="7"/>
  <c r="KB137" i="7"/>
  <c r="KC104" i="7"/>
  <c r="KB123" i="7"/>
  <c r="KB31" i="7" s="1"/>
  <c r="KC110" i="7"/>
  <c r="KB129" i="7"/>
  <c r="KC108" i="7"/>
  <c r="KB127" i="7"/>
  <c r="KC109" i="7"/>
  <c r="KB128" i="7"/>
  <c r="KD3" i="7"/>
  <c r="KC30" i="7"/>
  <c r="P45" i="39"/>
  <c r="P42" i="38"/>
  <c r="AY109" i="50" l="1"/>
  <c r="F95" i="38"/>
  <c r="BE109" i="51"/>
  <c r="BH109" i="51" s="1"/>
  <c r="BD109" i="51"/>
  <c r="BB110" i="51" s="1"/>
  <c r="BG109" i="50"/>
  <c r="BF109" i="50"/>
  <c r="BC109" i="50" s="1"/>
  <c r="Q109" i="50"/>
  <c r="H95" i="38" s="1"/>
  <c r="N110" i="51"/>
  <c r="E96" i="39" s="1"/>
  <c r="KB32" i="7"/>
  <c r="KD109" i="7"/>
  <c r="KC128" i="7"/>
  <c r="KD110" i="7"/>
  <c r="KC129" i="7"/>
  <c r="KD118" i="7"/>
  <c r="KC137" i="7"/>
  <c r="KD107" i="7"/>
  <c r="KC126" i="7"/>
  <c r="KD114" i="7"/>
  <c r="KC133" i="7"/>
  <c r="KD113" i="7"/>
  <c r="KC132" i="7"/>
  <c r="KD112" i="7"/>
  <c r="KC131" i="7"/>
  <c r="KD119" i="7"/>
  <c r="KC138" i="7"/>
  <c r="KD108" i="7"/>
  <c r="KC127" i="7"/>
  <c r="KD104" i="7"/>
  <c r="KC123" i="7"/>
  <c r="KC31" i="7" s="1"/>
  <c r="KD105" i="7"/>
  <c r="KC124" i="7"/>
  <c r="KD117" i="7"/>
  <c r="KC136" i="7"/>
  <c r="KD116" i="7"/>
  <c r="KC135" i="7"/>
  <c r="KD115" i="7"/>
  <c r="KC134" i="7"/>
  <c r="KD111" i="7"/>
  <c r="KC130" i="7"/>
  <c r="KD106" i="7"/>
  <c r="KC125" i="7"/>
  <c r="KE3" i="7"/>
  <c r="KD30" i="7"/>
  <c r="P46" i="39"/>
  <c r="P43" i="38"/>
  <c r="BE109" i="50" l="1"/>
  <c r="BH109" i="50" s="1"/>
  <c r="BD109" i="50"/>
  <c r="BB110" i="50" s="1"/>
  <c r="N110" i="50"/>
  <c r="E96" i="38" s="1"/>
  <c r="O110" i="51"/>
  <c r="G96" i="39" s="1"/>
  <c r="P110" i="51"/>
  <c r="F96" i="39" s="1"/>
  <c r="KC32" i="7"/>
  <c r="KE106" i="7"/>
  <c r="KD125" i="7"/>
  <c r="KE115" i="7"/>
  <c r="KD134" i="7"/>
  <c r="KE117" i="7"/>
  <c r="KD136" i="7"/>
  <c r="KE104" i="7"/>
  <c r="KD123" i="7"/>
  <c r="KD31" i="7" s="1"/>
  <c r="KE119" i="7"/>
  <c r="KD138" i="7"/>
  <c r="KE113" i="7"/>
  <c r="KD132" i="7"/>
  <c r="KE107" i="7"/>
  <c r="KD126" i="7"/>
  <c r="KE110" i="7"/>
  <c r="KD129" i="7"/>
  <c r="KE111" i="7"/>
  <c r="KD130" i="7"/>
  <c r="KE116" i="7"/>
  <c r="KD135" i="7"/>
  <c r="KE105" i="7"/>
  <c r="KD124" i="7"/>
  <c r="KE108" i="7"/>
  <c r="KD127" i="7"/>
  <c r="KE112" i="7"/>
  <c r="KD131" i="7"/>
  <c r="KE114" i="7"/>
  <c r="KD133" i="7"/>
  <c r="KE118" i="7"/>
  <c r="KD137" i="7"/>
  <c r="KE109" i="7"/>
  <c r="KD128" i="7"/>
  <c r="KF3" i="7"/>
  <c r="KE30" i="7"/>
  <c r="P47" i="39"/>
  <c r="P44" i="38"/>
  <c r="BF110" i="51" l="1"/>
  <c r="BC110" i="51" s="1"/>
  <c r="Q110" i="51"/>
  <c r="H96" i="39" s="1"/>
  <c r="P110" i="50"/>
  <c r="F96" i="38" s="1"/>
  <c r="O110" i="50"/>
  <c r="G96" i="38" s="1"/>
  <c r="AY110" i="51"/>
  <c r="BG110" i="51"/>
  <c r="KD32" i="7"/>
  <c r="KF109" i="7"/>
  <c r="KE128" i="7"/>
  <c r="KF114" i="7"/>
  <c r="KE133" i="7"/>
  <c r="KF108" i="7"/>
  <c r="KE127" i="7"/>
  <c r="KF116" i="7"/>
  <c r="KE135" i="7"/>
  <c r="KF110" i="7"/>
  <c r="KE129" i="7"/>
  <c r="KF113" i="7"/>
  <c r="KE132" i="7"/>
  <c r="KF104" i="7"/>
  <c r="KE123" i="7"/>
  <c r="KE31" i="7" s="1"/>
  <c r="KF115" i="7"/>
  <c r="KE134" i="7"/>
  <c r="KF118" i="7"/>
  <c r="KE137" i="7"/>
  <c r="KF112" i="7"/>
  <c r="KE131" i="7"/>
  <c r="KF105" i="7"/>
  <c r="KE124" i="7"/>
  <c r="KF111" i="7"/>
  <c r="KE130" i="7"/>
  <c r="KF107" i="7"/>
  <c r="KE126" i="7"/>
  <c r="KF119" i="7"/>
  <c r="KE138" i="7"/>
  <c r="KF117" i="7"/>
  <c r="KE136" i="7"/>
  <c r="KF106" i="7"/>
  <c r="KE125" i="7"/>
  <c r="KG3" i="7"/>
  <c r="KF30" i="7"/>
  <c r="P48" i="39"/>
  <c r="P45" i="38"/>
  <c r="AY110" i="50" l="1"/>
  <c r="BF110" i="50"/>
  <c r="BC110" i="50" s="1"/>
  <c r="Q110" i="50"/>
  <c r="H96" i="38" s="1"/>
  <c r="BG110" i="50"/>
  <c r="N111" i="51"/>
  <c r="E97" i="39" s="1"/>
  <c r="BE110" i="51"/>
  <c r="BH110" i="51" s="1"/>
  <c r="BD110" i="51"/>
  <c r="BB111" i="51" s="1"/>
  <c r="KE32" i="7"/>
  <c r="KG106" i="7"/>
  <c r="KF125" i="7"/>
  <c r="KG119" i="7"/>
  <c r="KF138" i="7"/>
  <c r="KG111" i="7"/>
  <c r="KF130" i="7"/>
  <c r="KG112" i="7"/>
  <c r="KF131" i="7"/>
  <c r="KG115" i="7"/>
  <c r="KF134" i="7"/>
  <c r="KG113" i="7"/>
  <c r="KF132" i="7"/>
  <c r="KG116" i="7"/>
  <c r="KF135" i="7"/>
  <c r="KG114" i="7"/>
  <c r="KF133" i="7"/>
  <c r="KG117" i="7"/>
  <c r="KF136" i="7"/>
  <c r="KG107" i="7"/>
  <c r="KF126" i="7"/>
  <c r="KG105" i="7"/>
  <c r="KF124" i="7"/>
  <c r="KG118" i="7"/>
  <c r="KF137" i="7"/>
  <c r="KG104" i="7"/>
  <c r="KF123" i="7"/>
  <c r="KF31" i="7" s="1"/>
  <c r="KG110" i="7"/>
  <c r="KF129" i="7"/>
  <c r="KG108" i="7"/>
  <c r="KF127" i="7"/>
  <c r="KG109" i="7"/>
  <c r="KF128" i="7"/>
  <c r="KH3" i="7"/>
  <c r="KG30" i="7"/>
  <c r="P49" i="39"/>
  <c r="P46" i="38"/>
  <c r="O111" i="51" l="1"/>
  <c r="G97" i="39" s="1"/>
  <c r="P111" i="51"/>
  <c r="F97" i="39" s="1"/>
  <c r="N111" i="50"/>
  <c r="E97" i="38" s="1"/>
  <c r="BE110" i="50"/>
  <c r="BH110" i="50" s="1"/>
  <c r="BD110" i="50"/>
  <c r="BB111" i="50" s="1"/>
  <c r="KF32" i="7"/>
  <c r="KH109" i="7"/>
  <c r="KG128" i="7"/>
  <c r="KH110" i="7"/>
  <c r="KG129" i="7"/>
  <c r="KH118" i="7"/>
  <c r="KG137" i="7"/>
  <c r="KH107" i="7"/>
  <c r="KG126" i="7"/>
  <c r="KH114" i="7"/>
  <c r="KG133" i="7"/>
  <c r="KH113" i="7"/>
  <c r="KG132" i="7"/>
  <c r="KH112" i="7"/>
  <c r="KG131" i="7"/>
  <c r="KH119" i="7"/>
  <c r="KG138" i="7"/>
  <c r="KH108" i="7"/>
  <c r="KG127" i="7"/>
  <c r="KH104" i="7"/>
  <c r="KG123" i="7"/>
  <c r="KG31" i="7" s="1"/>
  <c r="KH105" i="7"/>
  <c r="KG124" i="7"/>
  <c r="KH117" i="7"/>
  <c r="KG136" i="7"/>
  <c r="KH116" i="7"/>
  <c r="KG135" i="7"/>
  <c r="KH115" i="7"/>
  <c r="KG134" i="7"/>
  <c r="KH111" i="7"/>
  <c r="KG130" i="7"/>
  <c r="KH106" i="7"/>
  <c r="KG125" i="7"/>
  <c r="KI3" i="7"/>
  <c r="KH30" i="7"/>
  <c r="P50" i="39"/>
  <c r="P47" i="38"/>
  <c r="AY111" i="51" l="1"/>
  <c r="P111" i="50"/>
  <c r="F97" i="38" s="1"/>
  <c r="O111" i="50"/>
  <c r="G97" i="38" s="1"/>
  <c r="BG111" i="51"/>
  <c r="BF111" i="51"/>
  <c r="BC111" i="51" s="1"/>
  <c r="Q111" i="51"/>
  <c r="H97" i="39" s="1"/>
  <c r="KG32" i="7"/>
  <c r="KI106" i="7"/>
  <c r="KH125" i="7"/>
  <c r="KI115" i="7"/>
  <c r="KH134" i="7"/>
  <c r="KI117" i="7"/>
  <c r="KH136" i="7"/>
  <c r="KI104" i="7"/>
  <c r="KH123" i="7"/>
  <c r="KH31" i="7" s="1"/>
  <c r="KI119" i="7"/>
  <c r="KH138" i="7"/>
  <c r="KI113" i="7"/>
  <c r="KH132" i="7"/>
  <c r="KI107" i="7"/>
  <c r="KH126" i="7"/>
  <c r="KI110" i="7"/>
  <c r="KH129" i="7"/>
  <c r="KI111" i="7"/>
  <c r="KH130" i="7"/>
  <c r="KI116" i="7"/>
  <c r="KH135" i="7"/>
  <c r="KI105" i="7"/>
  <c r="KH124" i="7"/>
  <c r="KI108" i="7"/>
  <c r="KH127" i="7"/>
  <c r="KI112" i="7"/>
  <c r="KH131" i="7"/>
  <c r="KI114" i="7"/>
  <c r="KH133" i="7"/>
  <c r="KI118" i="7"/>
  <c r="KH137" i="7"/>
  <c r="KI109" i="7"/>
  <c r="KH128" i="7"/>
  <c r="KJ3" i="7"/>
  <c r="KI30" i="7"/>
  <c r="P51" i="39"/>
  <c r="P48" i="38"/>
  <c r="AY111" i="50" l="1"/>
  <c r="BF111" i="50"/>
  <c r="BC111" i="50" s="1"/>
  <c r="Q111" i="50"/>
  <c r="H97" i="38" s="1"/>
  <c r="N112" i="51"/>
  <c r="E98" i="39" s="1"/>
  <c r="BG111" i="50"/>
  <c r="BE111" i="51"/>
  <c r="BH111" i="51" s="1"/>
  <c r="BD111" i="51"/>
  <c r="BB112" i="51" s="1"/>
  <c r="KH32" i="7"/>
  <c r="JS7" i="41" s="1"/>
  <c r="KJ109" i="7"/>
  <c r="KI128" i="7"/>
  <c r="KJ114" i="7"/>
  <c r="KI133" i="7"/>
  <c r="KJ108" i="7"/>
  <c r="KI127" i="7"/>
  <c r="KJ116" i="7"/>
  <c r="KI135" i="7"/>
  <c r="KJ110" i="7"/>
  <c r="KI129" i="7"/>
  <c r="KJ113" i="7"/>
  <c r="KI132" i="7"/>
  <c r="KJ104" i="7"/>
  <c r="KI123" i="7"/>
  <c r="KI31" i="7" s="1"/>
  <c r="KJ115" i="7"/>
  <c r="KI134" i="7"/>
  <c r="KJ118" i="7"/>
  <c r="KI137" i="7"/>
  <c r="KJ112" i="7"/>
  <c r="KI131" i="7"/>
  <c r="KJ105" i="7"/>
  <c r="KI124" i="7"/>
  <c r="KJ111" i="7"/>
  <c r="KI130" i="7"/>
  <c r="KJ107" i="7"/>
  <c r="KI126" i="7"/>
  <c r="KJ119" i="7"/>
  <c r="KI138" i="7"/>
  <c r="KJ117" i="7"/>
  <c r="KI136" i="7"/>
  <c r="KJ106" i="7"/>
  <c r="KI125" i="7"/>
  <c r="KK3" i="7"/>
  <c r="KJ30" i="7"/>
  <c r="P52" i="39"/>
  <c r="P49" i="38"/>
  <c r="P112" i="51" l="1"/>
  <c r="F98" i="39" s="1"/>
  <c r="O112" i="51"/>
  <c r="N112" i="50"/>
  <c r="E98" i="38" s="1"/>
  <c r="BE111" i="50"/>
  <c r="BH111" i="50" s="1"/>
  <c r="BD111" i="50"/>
  <c r="BB112" i="50" s="1"/>
  <c r="JS8" i="41"/>
  <c r="KI32" i="7"/>
  <c r="KK106" i="7"/>
  <c r="KJ125" i="7"/>
  <c r="KK119" i="7"/>
  <c r="KJ138" i="7"/>
  <c r="KK111" i="7"/>
  <c r="KJ130" i="7"/>
  <c r="KK112" i="7"/>
  <c r="KJ131" i="7"/>
  <c r="KK115" i="7"/>
  <c r="KJ134" i="7"/>
  <c r="KK113" i="7"/>
  <c r="KJ132" i="7"/>
  <c r="KK116" i="7"/>
  <c r="KJ135" i="7"/>
  <c r="KK114" i="7"/>
  <c r="KJ133" i="7"/>
  <c r="KK117" i="7"/>
  <c r="KJ136" i="7"/>
  <c r="KK107" i="7"/>
  <c r="KJ126" i="7"/>
  <c r="KK105" i="7"/>
  <c r="KJ124" i="7"/>
  <c r="KK118" i="7"/>
  <c r="KJ137" i="7"/>
  <c r="KK104" i="7"/>
  <c r="KJ123" i="7"/>
  <c r="KJ31" i="7" s="1"/>
  <c r="KK110" i="7"/>
  <c r="KJ129" i="7"/>
  <c r="KK108" i="7"/>
  <c r="KJ127" i="7"/>
  <c r="KK109" i="7"/>
  <c r="KJ128" i="7"/>
  <c r="KL3" i="7"/>
  <c r="KK30" i="7"/>
  <c r="P53" i="39"/>
  <c r="P50" i="38"/>
  <c r="AY112" i="51" l="1"/>
  <c r="G98" i="39"/>
  <c r="P112" i="50"/>
  <c r="F98" i="38" s="1"/>
  <c r="O112" i="50"/>
  <c r="BF112" i="51"/>
  <c r="BC112" i="51" s="1"/>
  <c r="Q112" i="51"/>
  <c r="H98" i="39" s="1"/>
  <c r="BG112" i="51"/>
  <c r="KJ32" i="7"/>
  <c r="KL109" i="7"/>
  <c r="KK128" i="7"/>
  <c r="KL110" i="7"/>
  <c r="KK129" i="7"/>
  <c r="KL118" i="7"/>
  <c r="KK137" i="7"/>
  <c r="KL107" i="7"/>
  <c r="KK126" i="7"/>
  <c r="KL114" i="7"/>
  <c r="KK133" i="7"/>
  <c r="KL113" i="7"/>
  <c r="KK132" i="7"/>
  <c r="KL112" i="7"/>
  <c r="KK131" i="7"/>
  <c r="KL119" i="7"/>
  <c r="KK138" i="7"/>
  <c r="KL108" i="7"/>
  <c r="KK127" i="7"/>
  <c r="KL104" i="7"/>
  <c r="KK123" i="7"/>
  <c r="KK31" i="7" s="1"/>
  <c r="KL105" i="7"/>
  <c r="KK124" i="7"/>
  <c r="KL117" i="7"/>
  <c r="KK136" i="7"/>
  <c r="KL116" i="7"/>
  <c r="KK135" i="7"/>
  <c r="KL115" i="7"/>
  <c r="KK134" i="7"/>
  <c r="KL111" i="7"/>
  <c r="KK130" i="7"/>
  <c r="KL106" i="7"/>
  <c r="KK125" i="7"/>
  <c r="KM3" i="7"/>
  <c r="KL30" i="7"/>
  <c r="P54" i="39"/>
  <c r="P51" i="38"/>
  <c r="AY112" i="50" l="1"/>
  <c r="G98" i="38"/>
  <c r="N113" i="51"/>
  <c r="E99" i="39" s="1"/>
  <c r="BE112" i="51"/>
  <c r="BH112" i="51" s="1"/>
  <c r="BD112" i="51"/>
  <c r="BB113" i="51" s="1"/>
  <c r="BF112" i="50"/>
  <c r="BC112" i="50" s="1"/>
  <c r="Q112" i="50"/>
  <c r="H98" i="38" s="1"/>
  <c r="BG112" i="50"/>
  <c r="KK32" i="7"/>
  <c r="KM106" i="7"/>
  <c r="KL125" i="7"/>
  <c r="KM115" i="7"/>
  <c r="KL134" i="7"/>
  <c r="KM117" i="7"/>
  <c r="KL136" i="7"/>
  <c r="KM104" i="7"/>
  <c r="KL123" i="7"/>
  <c r="KL31" i="7" s="1"/>
  <c r="KM119" i="7"/>
  <c r="KL138" i="7"/>
  <c r="KM113" i="7"/>
  <c r="KL132" i="7"/>
  <c r="KM107" i="7"/>
  <c r="KL126" i="7"/>
  <c r="KM110" i="7"/>
  <c r="KL129" i="7"/>
  <c r="KM111" i="7"/>
  <c r="KL130" i="7"/>
  <c r="KM116" i="7"/>
  <c r="KL135" i="7"/>
  <c r="KM105" i="7"/>
  <c r="KL124" i="7"/>
  <c r="KM108" i="7"/>
  <c r="KL127" i="7"/>
  <c r="KM112" i="7"/>
  <c r="KL131" i="7"/>
  <c r="KM114" i="7"/>
  <c r="KL133" i="7"/>
  <c r="KM118" i="7"/>
  <c r="KL137" i="7"/>
  <c r="KM109" i="7"/>
  <c r="KL128" i="7"/>
  <c r="KN3" i="7"/>
  <c r="KM30" i="7"/>
  <c r="P55" i="39"/>
  <c r="P52" i="38"/>
  <c r="N113" i="50" l="1"/>
  <c r="E99" i="38" s="1"/>
  <c r="BE112" i="50"/>
  <c r="BH112" i="50" s="1"/>
  <c r="BD112" i="50"/>
  <c r="BB113" i="50" s="1"/>
  <c r="O113" i="51"/>
  <c r="G99" i="39" s="1"/>
  <c r="D10" i="40" s="1"/>
  <c r="P113" i="51"/>
  <c r="F99" i="39" s="1"/>
  <c r="C10" i="40" s="1"/>
  <c r="H10" i="40" s="1"/>
  <c r="KL32" i="7"/>
  <c r="KN109" i="7"/>
  <c r="KM128" i="7"/>
  <c r="KN114" i="7"/>
  <c r="KM133" i="7"/>
  <c r="KN108" i="7"/>
  <c r="KM127" i="7"/>
  <c r="KN116" i="7"/>
  <c r="KM135" i="7"/>
  <c r="KN110" i="7"/>
  <c r="KM129" i="7"/>
  <c r="KN113" i="7"/>
  <c r="KM132" i="7"/>
  <c r="KN104" i="7"/>
  <c r="KM123" i="7"/>
  <c r="KM31" i="7" s="1"/>
  <c r="KN115" i="7"/>
  <c r="KM134" i="7"/>
  <c r="KN118" i="7"/>
  <c r="KM137" i="7"/>
  <c r="KN112" i="7"/>
  <c r="KM131" i="7"/>
  <c r="KN105" i="7"/>
  <c r="KM124" i="7"/>
  <c r="KN111" i="7"/>
  <c r="KM130" i="7"/>
  <c r="KN107" i="7"/>
  <c r="KM126" i="7"/>
  <c r="KN119" i="7"/>
  <c r="KM138" i="7"/>
  <c r="KN117" i="7"/>
  <c r="KM136" i="7"/>
  <c r="KN106" i="7"/>
  <c r="KM125" i="7"/>
  <c r="KO3" i="7"/>
  <c r="KN30" i="7"/>
  <c r="P56" i="39"/>
  <c r="P53" i="38"/>
  <c r="BF113" i="51" l="1"/>
  <c r="BC113" i="51" s="1"/>
  <c r="Q113" i="51"/>
  <c r="H99" i="39" s="1"/>
  <c r="E10" i="40" s="1"/>
  <c r="AY113" i="51"/>
  <c r="P113" i="50"/>
  <c r="F99" i="38" s="1"/>
  <c r="O113" i="50"/>
  <c r="G99" i="38" s="1"/>
  <c r="BG113" i="51"/>
  <c r="KM32" i="7"/>
  <c r="KO106" i="7"/>
  <c r="KN125" i="7"/>
  <c r="KO119" i="7"/>
  <c r="KN138" i="7"/>
  <c r="KO111" i="7"/>
  <c r="KN130" i="7"/>
  <c r="KO112" i="7"/>
  <c r="KN131" i="7"/>
  <c r="KO115" i="7"/>
  <c r="KN134" i="7"/>
  <c r="KO113" i="7"/>
  <c r="KN132" i="7"/>
  <c r="KO116" i="7"/>
  <c r="KN135" i="7"/>
  <c r="KO114" i="7"/>
  <c r="KN133" i="7"/>
  <c r="KO117" i="7"/>
  <c r="KN136" i="7"/>
  <c r="KO107" i="7"/>
  <c r="KN126" i="7"/>
  <c r="KO105" i="7"/>
  <c r="KN124" i="7"/>
  <c r="KO118" i="7"/>
  <c r="KN137" i="7"/>
  <c r="KO104" i="7"/>
  <c r="KN123" i="7"/>
  <c r="KN31" i="7" s="1"/>
  <c r="KO110" i="7"/>
  <c r="KN129" i="7"/>
  <c r="KO108" i="7"/>
  <c r="KN127" i="7"/>
  <c r="KO109" i="7"/>
  <c r="KN128" i="7"/>
  <c r="KP3" i="7"/>
  <c r="KO30" i="7"/>
  <c r="P57" i="39"/>
  <c r="P54" i="38"/>
  <c r="BF113" i="50" l="1"/>
  <c r="BC113" i="50" s="1"/>
  <c r="Q113" i="50"/>
  <c r="H99" i="38" s="1"/>
  <c r="BG113" i="50"/>
  <c r="N114" i="51"/>
  <c r="E100" i="39" s="1"/>
  <c r="BE113" i="51"/>
  <c r="BH113" i="51" s="1"/>
  <c r="BD113" i="51"/>
  <c r="BB114" i="51" s="1"/>
  <c r="AY113" i="50"/>
  <c r="KN32" i="7"/>
  <c r="KP109" i="7"/>
  <c r="KO128" i="7"/>
  <c r="KP110" i="7"/>
  <c r="KO129" i="7"/>
  <c r="KP118" i="7"/>
  <c r="KO137" i="7"/>
  <c r="KP107" i="7"/>
  <c r="KO126" i="7"/>
  <c r="KP114" i="7"/>
  <c r="KO133" i="7"/>
  <c r="KP113" i="7"/>
  <c r="KO132" i="7"/>
  <c r="KP112" i="7"/>
  <c r="KO131" i="7"/>
  <c r="KP119" i="7"/>
  <c r="KO138" i="7"/>
  <c r="KP108" i="7"/>
  <c r="KO127" i="7"/>
  <c r="KP104" i="7"/>
  <c r="KO123" i="7"/>
  <c r="KO31" i="7" s="1"/>
  <c r="KP105" i="7"/>
  <c r="KO124" i="7"/>
  <c r="KP117" i="7"/>
  <c r="KO136" i="7"/>
  <c r="KP116" i="7"/>
  <c r="KO135" i="7"/>
  <c r="KP115" i="7"/>
  <c r="KO134" i="7"/>
  <c r="KP111" i="7"/>
  <c r="KO130" i="7"/>
  <c r="KP106" i="7"/>
  <c r="KO125" i="7"/>
  <c r="KQ3" i="7"/>
  <c r="KP30" i="7"/>
  <c r="P58" i="39"/>
  <c r="P55" i="38"/>
  <c r="O114" i="51" l="1"/>
  <c r="P114" i="51"/>
  <c r="F100" i="39" s="1"/>
  <c r="N114" i="50"/>
  <c r="E100" i="38" s="1"/>
  <c r="BE113" i="50"/>
  <c r="BH113" i="50" s="1"/>
  <c r="BD113" i="50"/>
  <c r="BB114" i="50" s="1"/>
  <c r="KO32" i="7"/>
  <c r="KQ106" i="7"/>
  <c r="KP125" i="7"/>
  <c r="KQ115" i="7"/>
  <c r="KP134" i="7"/>
  <c r="KQ117" i="7"/>
  <c r="KP136" i="7"/>
  <c r="KQ104" i="7"/>
  <c r="KP123" i="7"/>
  <c r="KP31" i="7" s="1"/>
  <c r="KQ119" i="7"/>
  <c r="KP138" i="7"/>
  <c r="KQ113" i="7"/>
  <c r="KP132" i="7"/>
  <c r="KQ107" i="7"/>
  <c r="KP126" i="7"/>
  <c r="KQ110" i="7"/>
  <c r="KP129" i="7"/>
  <c r="KQ111" i="7"/>
  <c r="KP130" i="7"/>
  <c r="KQ116" i="7"/>
  <c r="KP135" i="7"/>
  <c r="KQ105" i="7"/>
  <c r="KP124" i="7"/>
  <c r="KQ108" i="7"/>
  <c r="KP127" i="7"/>
  <c r="KQ112" i="7"/>
  <c r="KP131" i="7"/>
  <c r="KQ114" i="7"/>
  <c r="KP133" i="7"/>
  <c r="KQ118" i="7"/>
  <c r="KP137" i="7"/>
  <c r="KQ109" i="7"/>
  <c r="KP128" i="7"/>
  <c r="KR3" i="7"/>
  <c r="KQ30" i="7"/>
  <c r="P59" i="39"/>
  <c r="P56" i="38"/>
  <c r="AY114" i="51" l="1"/>
  <c r="G100" i="39"/>
  <c r="BG114" i="51"/>
  <c r="BF114" i="51"/>
  <c r="BC114" i="51" s="1"/>
  <c r="Q114" i="51"/>
  <c r="H100" i="39" s="1"/>
  <c r="P114" i="50"/>
  <c r="F100" i="38" s="1"/>
  <c r="O114" i="50"/>
  <c r="KP32" i="7"/>
  <c r="KR109" i="7"/>
  <c r="KQ128" i="7"/>
  <c r="KR114" i="7"/>
  <c r="KQ133" i="7"/>
  <c r="KR108" i="7"/>
  <c r="KQ127" i="7"/>
  <c r="KR116" i="7"/>
  <c r="KQ135" i="7"/>
  <c r="KR110" i="7"/>
  <c r="KQ129" i="7"/>
  <c r="KR113" i="7"/>
  <c r="KQ132" i="7"/>
  <c r="KR104" i="7"/>
  <c r="KQ123" i="7"/>
  <c r="KQ31" i="7" s="1"/>
  <c r="KR115" i="7"/>
  <c r="KQ134" i="7"/>
  <c r="KR118" i="7"/>
  <c r="KQ137" i="7"/>
  <c r="KR112" i="7"/>
  <c r="KQ131" i="7"/>
  <c r="KR105" i="7"/>
  <c r="KQ124" i="7"/>
  <c r="KR111" i="7"/>
  <c r="KQ130" i="7"/>
  <c r="KR107" i="7"/>
  <c r="KQ126" i="7"/>
  <c r="KR119" i="7"/>
  <c r="KQ138" i="7"/>
  <c r="KR117" i="7"/>
  <c r="KQ136" i="7"/>
  <c r="KR106" i="7"/>
  <c r="KQ125" i="7"/>
  <c r="KS3" i="7"/>
  <c r="KR30" i="7"/>
  <c r="P60" i="39"/>
  <c r="P57" i="38"/>
  <c r="AY114" i="50" l="1"/>
  <c r="G100" i="38"/>
  <c r="BG114" i="50"/>
  <c r="N115" i="51"/>
  <c r="E101" i="39" s="1"/>
  <c r="BE114" i="51"/>
  <c r="BH114" i="51" s="1"/>
  <c r="BD114" i="51"/>
  <c r="BB115" i="51" s="1"/>
  <c r="BF114" i="50"/>
  <c r="BC114" i="50" s="1"/>
  <c r="Q114" i="50"/>
  <c r="H100" i="38" s="1"/>
  <c r="KQ32" i="7"/>
  <c r="KS106" i="7"/>
  <c r="KR125" i="7"/>
  <c r="KS119" i="7"/>
  <c r="KR138" i="7"/>
  <c r="KS111" i="7"/>
  <c r="KR130" i="7"/>
  <c r="KS112" i="7"/>
  <c r="KR131" i="7"/>
  <c r="KS115" i="7"/>
  <c r="KR134" i="7"/>
  <c r="KS113" i="7"/>
  <c r="KR132" i="7"/>
  <c r="KS116" i="7"/>
  <c r="KR135" i="7"/>
  <c r="KS114" i="7"/>
  <c r="KR133" i="7"/>
  <c r="KS117" i="7"/>
  <c r="KR136" i="7"/>
  <c r="KS107" i="7"/>
  <c r="KR126" i="7"/>
  <c r="KS105" i="7"/>
  <c r="KR124" i="7"/>
  <c r="KS118" i="7"/>
  <c r="KR137" i="7"/>
  <c r="KS104" i="7"/>
  <c r="KR123" i="7"/>
  <c r="KR31" i="7" s="1"/>
  <c r="KS110" i="7"/>
  <c r="KR129" i="7"/>
  <c r="KS108" i="7"/>
  <c r="KR127" i="7"/>
  <c r="KS109" i="7"/>
  <c r="KR128" i="7"/>
  <c r="KT3" i="7"/>
  <c r="KS30" i="7"/>
  <c r="P61" i="39"/>
  <c r="P58" i="38"/>
  <c r="N115" i="50" l="1"/>
  <c r="E101" i="38" s="1"/>
  <c r="O115" i="51"/>
  <c r="G101" i="39" s="1"/>
  <c r="P115" i="51"/>
  <c r="F101" i="39" s="1"/>
  <c r="BE114" i="50"/>
  <c r="BH114" i="50" s="1"/>
  <c r="BD114" i="50"/>
  <c r="BB115" i="50" s="1"/>
  <c r="KT30" i="7"/>
  <c r="KU3" i="7"/>
  <c r="KR32" i="7"/>
  <c r="KT109" i="7"/>
  <c r="KS128" i="7"/>
  <c r="KT110" i="7"/>
  <c r="KS129" i="7"/>
  <c r="KT118" i="7"/>
  <c r="KS137" i="7"/>
  <c r="KT107" i="7"/>
  <c r="KS126" i="7"/>
  <c r="KT114" i="7"/>
  <c r="KS133" i="7"/>
  <c r="KT113" i="7"/>
  <c r="KS132" i="7"/>
  <c r="KT112" i="7"/>
  <c r="KS131" i="7"/>
  <c r="KT119" i="7"/>
  <c r="KS138" i="7"/>
  <c r="KT108" i="7"/>
  <c r="KS127" i="7"/>
  <c r="KT104" i="7"/>
  <c r="KS123" i="7"/>
  <c r="KS31" i="7" s="1"/>
  <c r="KT105" i="7"/>
  <c r="KS124" i="7"/>
  <c r="KT117" i="7"/>
  <c r="KS136" i="7"/>
  <c r="KT116" i="7"/>
  <c r="KS135" i="7"/>
  <c r="KT115" i="7"/>
  <c r="KS134" i="7"/>
  <c r="KT111" i="7"/>
  <c r="KS130" i="7"/>
  <c r="KT106" i="7"/>
  <c r="KS125" i="7"/>
  <c r="P62" i="39"/>
  <c r="P59" i="38"/>
  <c r="BG115" i="51" l="1"/>
  <c r="BF115" i="51"/>
  <c r="BC115" i="51" s="1"/>
  <c r="Q115" i="51"/>
  <c r="H101" i="39" s="1"/>
  <c r="AY115" i="51"/>
  <c r="P115" i="50"/>
  <c r="F101" i="38" s="1"/>
  <c r="O115" i="50"/>
  <c r="G101" i="38" s="1"/>
  <c r="KT137" i="7"/>
  <c r="KU118" i="7"/>
  <c r="KT134" i="7"/>
  <c r="KU115" i="7"/>
  <c r="KT129" i="7"/>
  <c r="KU110" i="7"/>
  <c r="KT130" i="7"/>
  <c r="KU111" i="7"/>
  <c r="KT123" i="7"/>
  <c r="KT31" i="7" s="1"/>
  <c r="KU104" i="7"/>
  <c r="KT131" i="7"/>
  <c r="KU112" i="7"/>
  <c r="KT135" i="7"/>
  <c r="KU116" i="7"/>
  <c r="KT127" i="7"/>
  <c r="KU108" i="7"/>
  <c r="KT133" i="7"/>
  <c r="KU114" i="7"/>
  <c r="KT128" i="7"/>
  <c r="KU109" i="7"/>
  <c r="KT124" i="7"/>
  <c r="KU105" i="7"/>
  <c r="KT125" i="7"/>
  <c r="KU106" i="7"/>
  <c r="KT136" i="7"/>
  <c r="KU117" i="7"/>
  <c r="KT138" i="7"/>
  <c r="KU119" i="7"/>
  <c r="KT126" i="7"/>
  <c r="KU107" i="7"/>
  <c r="KU30" i="7"/>
  <c r="KV3" i="7"/>
  <c r="KT132" i="7"/>
  <c r="KU113" i="7"/>
  <c r="KS32" i="7"/>
  <c r="P63" i="39"/>
  <c r="P60" i="38"/>
  <c r="BG115" i="50" l="1"/>
  <c r="N116" i="51"/>
  <c r="E102" i="39" s="1"/>
  <c r="BE115" i="51"/>
  <c r="BH115" i="51" s="1"/>
  <c r="BD115" i="51"/>
  <c r="BB116" i="51" s="1"/>
  <c r="AY115" i="50"/>
  <c r="BF115" i="50"/>
  <c r="BC115" i="50" s="1"/>
  <c r="Q115" i="50"/>
  <c r="H101" i="38" s="1"/>
  <c r="KT32" i="7"/>
  <c r="KE7" i="41" s="1"/>
  <c r="KV111" i="7"/>
  <c r="KU130" i="7"/>
  <c r="KV107" i="7"/>
  <c r="KU126" i="7"/>
  <c r="KV105" i="7"/>
  <c r="KU124" i="7"/>
  <c r="KV116" i="7"/>
  <c r="KU135" i="7"/>
  <c r="KV110" i="7"/>
  <c r="KU129" i="7"/>
  <c r="KV30" i="7"/>
  <c r="KW3" i="7"/>
  <c r="KV106" i="7"/>
  <c r="KU125" i="7"/>
  <c r="KV119" i="7"/>
  <c r="KU138" i="7"/>
  <c r="KV109" i="7"/>
  <c r="KU128" i="7"/>
  <c r="KV115" i="7"/>
  <c r="KU134" i="7"/>
  <c r="KV117" i="7"/>
  <c r="KU136" i="7"/>
  <c r="KV104" i="7"/>
  <c r="KU123" i="7"/>
  <c r="KU31" i="7" s="1"/>
  <c r="KV118" i="7"/>
  <c r="KU137" i="7"/>
  <c r="KV108" i="7"/>
  <c r="KU127" i="7"/>
  <c r="KV112" i="7"/>
  <c r="KU131" i="7"/>
  <c r="KV113" i="7"/>
  <c r="KU132" i="7"/>
  <c r="KV114" i="7"/>
  <c r="KU133" i="7"/>
  <c r="P64" i="39"/>
  <c r="P61" i="38"/>
  <c r="N116" i="50" l="1"/>
  <c r="E102" i="38" s="1"/>
  <c r="P116" i="51"/>
  <c r="F102" i="39" s="1"/>
  <c r="O116" i="51"/>
  <c r="G102" i="39" s="1"/>
  <c r="BE115" i="50"/>
  <c r="BH115" i="50" s="1"/>
  <c r="BD115" i="50"/>
  <c r="BB116" i="50" s="1"/>
  <c r="KE8" i="41"/>
  <c r="KU32" i="7"/>
  <c r="KV132" i="7"/>
  <c r="KW113" i="7"/>
  <c r="KV131" i="7"/>
  <c r="KW112" i="7"/>
  <c r="KV136" i="7"/>
  <c r="KW117" i="7"/>
  <c r="KV125" i="7"/>
  <c r="KW106" i="7"/>
  <c r="KV124" i="7"/>
  <c r="KW105" i="7"/>
  <c r="KV126" i="7"/>
  <c r="KW107" i="7"/>
  <c r="KV138" i="7"/>
  <c r="KW119" i="7"/>
  <c r="KV135" i="7"/>
  <c r="KW116" i="7"/>
  <c r="KW30" i="7"/>
  <c r="KX3" i="7"/>
  <c r="KV127" i="7"/>
  <c r="KW108" i="7"/>
  <c r="KV123" i="7"/>
  <c r="KV31" i="7" s="1"/>
  <c r="KW104" i="7"/>
  <c r="KV134" i="7"/>
  <c r="KW115" i="7"/>
  <c r="KV133" i="7"/>
  <c r="KW114" i="7"/>
  <c r="KV137" i="7"/>
  <c r="KW118" i="7"/>
  <c r="KV128" i="7"/>
  <c r="KW109" i="7"/>
  <c r="KV129" i="7"/>
  <c r="KW110" i="7"/>
  <c r="KV130" i="7"/>
  <c r="KW111" i="7"/>
  <c r="P65" i="39"/>
  <c r="P62" i="38"/>
  <c r="BG116" i="51" l="1"/>
  <c r="AY116" i="51"/>
  <c r="BF116" i="51"/>
  <c r="BC116" i="51" s="1"/>
  <c r="Q116" i="51"/>
  <c r="H102" i="39" s="1"/>
  <c r="P116" i="50"/>
  <c r="F102" i="38" s="1"/>
  <c r="O116" i="50"/>
  <c r="KX110" i="7"/>
  <c r="KW129" i="7"/>
  <c r="KX116" i="7"/>
  <c r="KW135" i="7"/>
  <c r="KX109" i="7"/>
  <c r="KW128" i="7"/>
  <c r="KX104" i="7"/>
  <c r="KW123" i="7"/>
  <c r="KW31" i="7" s="1"/>
  <c r="KX119" i="7"/>
  <c r="KW138" i="7"/>
  <c r="KX117" i="7"/>
  <c r="KW136" i="7"/>
  <c r="KX108" i="7"/>
  <c r="KW127" i="7"/>
  <c r="KX112" i="7"/>
  <c r="KW131" i="7"/>
  <c r="KX114" i="7"/>
  <c r="KW133" i="7"/>
  <c r="KX105" i="7"/>
  <c r="KW124" i="7"/>
  <c r="KX113" i="7"/>
  <c r="KW132" i="7"/>
  <c r="KX115" i="7"/>
  <c r="KW134" i="7"/>
  <c r="KX106" i="7"/>
  <c r="KW125" i="7"/>
  <c r="KV32" i="7"/>
  <c r="KX118" i="7"/>
  <c r="KW137" i="7"/>
  <c r="KX107" i="7"/>
  <c r="KW126" i="7"/>
  <c r="KX111" i="7"/>
  <c r="KW130" i="7"/>
  <c r="KX30" i="7"/>
  <c r="KY3" i="7"/>
  <c r="P66" i="39"/>
  <c r="P63" i="38"/>
  <c r="AY116" i="50" l="1"/>
  <c r="G102" i="38"/>
  <c r="BG116" i="50"/>
  <c r="N117" i="51"/>
  <c r="E103" i="39" s="1"/>
  <c r="BE116" i="51"/>
  <c r="BH116" i="51" s="1"/>
  <c r="BD116" i="51"/>
  <c r="BB117" i="51" s="1"/>
  <c r="BF116" i="50"/>
  <c r="BC116" i="50" s="1"/>
  <c r="Q116" i="50"/>
  <c r="H102" i="38" s="1"/>
  <c r="KW32" i="7"/>
  <c r="KX134" i="7"/>
  <c r="KY115" i="7"/>
  <c r="KY112" i="7"/>
  <c r="KX131" i="7"/>
  <c r="KY104" i="7"/>
  <c r="KX123" i="7"/>
  <c r="KX31" i="7" s="1"/>
  <c r="KX126" i="7"/>
  <c r="KY107" i="7"/>
  <c r="KX132" i="7"/>
  <c r="KY113" i="7"/>
  <c r="KY108" i="7"/>
  <c r="KX127" i="7"/>
  <c r="KX128" i="7"/>
  <c r="KY109" i="7"/>
  <c r="KX130" i="7"/>
  <c r="KY111" i="7"/>
  <c r="KY118" i="7"/>
  <c r="KX137" i="7"/>
  <c r="KZ3" i="7"/>
  <c r="KY30" i="7"/>
  <c r="KX124" i="7"/>
  <c r="KY105" i="7"/>
  <c r="KX136" i="7"/>
  <c r="KY117" i="7"/>
  <c r="KY116" i="7"/>
  <c r="KX135" i="7"/>
  <c r="KY106" i="7"/>
  <c r="KX125" i="7"/>
  <c r="KY114" i="7"/>
  <c r="KX133" i="7"/>
  <c r="KX138" i="7"/>
  <c r="KY119" i="7"/>
  <c r="KY110" i="7"/>
  <c r="KX129" i="7"/>
  <c r="P67" i="39"/>
  <c r="P64" i="38"/>
  <c r="O117" i="51" l="1"/>
  <c r="P117" i="51"/>
  <c r="F103" i="39" s="1"/>
  <c r="N117" i="50"/>
  <c r="E103" i="38" s="1"/>
  <c r="BE116" i="50"/>
  <c r="BH116" i="50" s="1"/>
  <c r="BD116" i="50"/>
  <c r="BB117" i="50" s="1"/>
  <c r="KZ110" i="7"/>
  <c r="KY129" i="7"/>
  <c r="KZ116" i="7"/>
  <c r="KY135" i="7"/>
  <c r="LA3" i="7"/>
  <c r="KZ30" i="7"/>
  <c r="KZ108" i="7"/>
  <c r="KY127" i="7"/>
  <c r="KZ112" i="7"/>
  <c r="KY131" i="7"/>
  <c r="KZ104" i="7"/>
  <c r="KY123" i="7"/>
  <c r="KY31" i="7" s="1"/>
  <c r="KZ117" i="7"/>
  <c r="KY136" i="7"/>
  <c r="KZ113" i="7"/>
  <c r="KY132" i="7"/>
  <c r="KZ115" i="7"/>
  <c r="KY134" i="7"/>
  <c r="KZ114" i="7"/>
  <c r="KY133" i="7"/>
  <c r="KX32" i="7"/>
  <c r="KZ109" i="7"/>
  <c r="KY128" i="7"/>
  <c r="KZ106" i="7"/>
  <c r="KY125" i="7"/>
  <c r="KZ119" i="7"/>
  <c r="KY138" i="7"/>
  <c r="KZ118" i="7"/>
  <c r="KY137" i="7"/>
  <c r="KZ105" i="7"/>
  <c r="KY124" i="7"/>
  <c r="KZ111" i="7"/>
  <c r="KY130" i="7"/>
  <c r="KZ107" i="7"/>
  <c r="KY126" i="7"/>
  <c r="P68" i="39"/>
  <c r="P65" i="38"/>
  <c r="AY117" i="51" l="1"/>
  <c r="G103" i="39"/>
  <c r="O117" i="50"/>
  <c r="G103" i="38" s="1"/>
  <c r="P117" i="50"/>
  <c r="F103" i="38" s="1"/>
  <c r="BG117" i="51"/>
  <c r="BF117" i="51"/>
  <c r="BC117" i="51" s="1"/>
  <c r="Q117" i="51"/>
  <c r="H103" i="39" s="1"/>
  <c r="LA113" i="7"/>
  <c r="KZ132" i="7"/>
  <c r="LA108" i="7"/>
  <c r="KZ127" i="7"/>
  <c r="LA105" i="7"/>
  <c r="KZ124" i="7"/>
  <c r="LA109" i="7"/>
  <c r="KZ128" i="7"/>
  <c r="LA106" i="7"/>
  <c r="KZ125" i="7"/>
  <c r="LA117" i="7"/>
  <c r="KZ136" i="7"/>
  <c r="LB3" i="7"/>
  <c r="LA30" i="7"/>
  <c r="LA118" i="7"/>
  <c r="KZ137" i="7"/>
  <c r="KY32" i="7"/>
  <c r="LA111" i="7"/>
  <c r="KZ130" i="7"/>
  <c r="LA114" i="7"/>
  <c r="KZ133" i="7"/>
  <c r="LA104" i="7"/>
  <c r="KZ123" i="7"/>
  <c r="KZ31" i="7" s="1"/>
  <c r="LA116" i="7"/>
  <c r="KZ135" i="7"/>
  <c r="LA107" i="7"/>
  <c r="KZ126" i="7"/>
  <c r="LA119" i="7"/>
  <c r="KZ138" i="7"/>
  <c r="LA115" i="7"/>
  <c r="KZ134" i="7"/>
  <c r="LA112" i="7"/>
  <c r="KZ131" i="7"/>
  <c r="LA110" i="7"/>
  <c r="KZ129" i="7"/>
  <c r="P69" i="39"/>
  <c r="P66" i="38"/>
  <c r="AY117" i="50" l="1"/>
  <c r="BG117" i="50"/>
  <c r="N118" i="51"/>
  <c r="E104" i="39" s="1"/>
  <c r="BF117" i="50"/>
  <c r="BC117" i="50" s="1"/>
  <c r="Q117" i="50"/>
  <c r="H103" i="38" s="1"/>
  <c r="BE117" i="51"/>
  <c r="BH117" i="51" s="1"/>
  <c r="BD117" i="51"/>
  <c r="BB118" i="51" s="1"/>
  <c r="KZ32" i="7"/>
  <c r="LB118" i="7"/>
  <c r="LA137" i="7"/>
  <c r="LB109" i="7"/>
  <c r="LA128" i="7"/>
  <c r="LC3" i="7"/>
  <c r="LB30" i="7"/>
  <c r="LB105" i="7"/>
  <c r="LA124" i="7"/>
  <c r="LB119" i="7"/>
  <c r="LA138" i="7"/>
  <c r="LB114" i="7"/>
  <c r="LA133" i="7"/>
  <c r="LB116" i="7"/>
  <c r="LA135" i="7"/>
  <c r="LB104" i="7"/>
  <c r="LA123" i="7"/>
  <c r="LA31" i="7" s="1"/>
  <c r="LB108" i="7"/>
  <c r="LA127" i="7"/>
  <c r="LB117" i="7"/>
  <c r="LA136" i="7"/>
  <c r="LB110" i="7"/>
  <c r="LA129" i="7"/>
  <c r="LB107" i="7"/>
  <c r="LA126" i="7"/>
  <c r="LB111" i="7"/>
  <c r="LA130" i="7"/>
  <c r="LB112" i="7"/>
  <c r="LA131" i="7"/>
  <c r="LB115" i="7"/>
  <c r="LA134" i="7"/>
  <c r="LB106" i="7"/>
  <c r="LA125" i="7"/>
  <c r="LB113" i="7"/>
  <c r="LA132" i="7"/>
  <c r="P70" i="39"/>
  <c r="P67" i="38"/>
  <c r="N118" i="50" l="1"/>
  <c r="E104" i="38" s="1"/>
  <c r="P118" i="51"/>
  <c r="F104" i="39" s="1"/>
  <c r="O118" i="51"/>
  <c r="G104" i="39" s="1"/>
  <c r="BE117" i="50"/>
  <c r="BH117" i="50" s="1"/>
  <c r="BD117" i="50"/>
  <c r="BB118" i="50" s="1"/>
  <c r="LC115" i="7"/>
  <c r="LB134" i="7"/>
  <c r="LC110" i="7"/>
  <c r="LB129" i="7"/>
  <c r="LC116" i="7"/>
  <c r="LB135" i="7"/>
  <c r="LD3" i="7"/>
  <c r="LC30" i="7"/>
  <c r="LC107" i="7"/>
  <c r="LB126" i="7"/>
  <c r="LC104" i="7"/>
  <c r="LB123" i="7"/>
  <c r="LB31" i="7" s="1"/>
  <c r="LC113" i="7"/>
  <c r="LB132" i="7"/>
  <c r="LC112" i="7"/>
  <c r="LB131" i="7"/>
  <c r="LC117" i="7"/>
  <c r="LB136" i="7"/>
  <c r="LC114" i="7"/>
  <c r="LB133" i="7"/>
  <c r="LC109" i="7"/>
  <c r="LB128" i="7"/>
  <c r="LC111" i="7"/>
  <c r="LB130" i="7"/>
  <c r="LC108" i="7"/>
  <c r="LB127" i="7"/>
  <c r="LC119" i="7"/>
  <c r="LB138" i="7"/>
  <c r="LC118" i="7"/>
  <c r="LB137" i="7"/>
  <c r="LC105" i="7"/>
  <c r="LB124" i="7"/>
  <c r="LC106" i="7"/>
  <c r="LB125" i="7"/>
  <c r="LA32" i="7"/>
  <c r="P71" i="39"/>
  <c r="P68" i="38"/>
  <c r="BF118" i="51" l="1"/>
  <c r="BC118" i="51" s="1"/>
  <c r="Q118" i="51"/>
  <c r="H104" i="39" s="1"/>
  <c r="BG118" i="51"/>
  <c r="AY118" i="51"/>
  <c r="O118" i="50"/>
  <c r="G104" i="38" s="1"/>
  <c r="P118" i="50"/>
  <c r="F104" i="38" s="1"/>
  <c r="LD111" i="7"/>
  <c r="LC130" i="7"/>
  <c r="LD112" i="7"/>
  <c r="LC131" i="7"/>
  <c r="LD30" i="7"/>
  <c r="LE3" i="7"/>
  <c r="LD116" i="7"/>
  <c r="LC135" i="7"/>
  <c r="LB32" i="7"/>
  <c r="LD105" i="7"/>
  <c r="LC124" i="7"/>
  <c r="LD113" i="7"/>
  <c r="LC132" i="7"/>
  <c r="LD119" i="7"/>
  <c r="LC138" i="7"/>
  <c r="LD114" i="7"/>
  <c r="LC133" i="7"/>
  <c r="LD104" i="7"/>
  <c r="LC123" i="7"/>
  <c r="LC31" i="7" s="1"/>
  <c r="LD110" i="7"/>
  <c r="LC129" i="7"/>
  <c r="LD109" i="7"/>
  <c r="LC128" i="7"/>
  <c r="LD118" i="7"/>
  <c r="LC137" i="7"/>
  <c r="LD106" i="7"/>
  <c r="LC125" i="7"/>
  <c r="LD108" i="7"/>
  <c r="LC127" i="7"/>
  <c r="LD117" i="7"/>
  <c r="LC136" i="7"/>
  <c r="LD107" i="7"/>
  <c r="LC126" i="7"/>
  <c r="LD115" i="7"/>
  <c r="LC134" i="7"/>
  <c r="P72" i="39"/>
  <c r="P69" i="38"/>
  <c r="BF118" i="50" l="1"/>
  <c r="BC118" i="50" s="1"/>
  <c r="Q118" i="50"/>
  <c r="H104" i="38" s="1"/>
  <c r="N119" i="51"/>
  <c r="E105" i="39" s="1"/>
  <c r="AY118" i="50"/>
  <c r="BE118" i="51"/>
  <c r="BH118" i="51" s="1"/>
  <c r="BD118" i="51"/>
  <c r="BB119" i="51" s="1"/>
  <c r="BG118" i="50"/>
  <c r="LE119" i="7"/>
  <c r="LD138" i="7"/>
  <c r="LE30" i="7"/>
  <c r="LF3" i="7"/>
  <c r="LE117" i="7"/>
  <c r="LD136" i="7"/>
  <c r="LE109" i="7"/>
  <c r="LD128" i="7"/>
  <c r="LE108" i="7"/>
  <c r="LD127" i="7"/>
  <c r="LE106" i="7"/>
  <c r="LD125" i="7"/>
  <c r="LE113" i="7"/>
  <c r="LD132" i="7"/>
  <c r="LE116" i="7"/>
  <c r="LD135" i="7"/>
  <c r="LC32" i="7"/>
  <c r="LE115" i="7"/>
  <c r="LD134" i="7"/>
  <c r="LE112" i="7"/>
  <c r="LD131" i="7"/>
  <c r="LE104" i="7"/>
  <c r="LD123" i="7"/>
  <c r="LD31" i="7" s="1"/>
  <c r="LD137" i="7"/>
  <c r="LE118" i="7"/>
  <c r="LE114" i="7"/>
  <c r="LD133" i="7"/>
  <c r="LE105" i="7"/>
  <c r="LD124" i="7"/>
  <c r="LD129" i="7"/>
  <c r="LE110" i="7"/>
  <c r="LE107" i="7"/>
  <c r="LD126" i="7"/>
  <c r="LE111" i="7"/>
  <c r="LD130" i="7"/>
  <c r="P73" i="39"/>
  <c r="P70" i="38"/>
  <c r="P119" i="51" l="1"/>
  <c r="F105" i="39" s="1"/>
  <c r="O119" i="51"/>
  <c r="G105" i="39" s="1"/>
  <c r="N119" i="50"/>
  <c r="E105" i="38" s="1"/>
  <c r="BE118" i="50"/>
  <c r="BH118" i="50" s="1"/>
  <c r="BD118" i="50"/>
  <c r="BB119" i="50" s="1"/>
  <c r="LF116" i="7"/>
  <c r="LE135" i="7"/>
  <c r="LF109" i="7"/>
  <c r="LE128" i="7"/>
  <c r="LF107" i="7"/>
  <c r="LE126" i="7"/>
  <c r="LE129" i="7"/>
  <c r="LF110" i="7"/>
  <c r="LF113" i="7"/>
  <c r="LE132" i="7"/>
  <c r="LE136" i="7"/>
  <c r="LF117" i="7"/>
  <c r="LD32" i="7"/>
  <c r="LF104" i="7"/>
  <c r="LE123" i="7"/>
  <c r="LE31" i="7" s="1"/>
  <c r="LE131" i="7"/>
  <c r="LF112" i="7"/>
  <c r="LF30" i="7"/>
  <c r="LG3" i="7"/>
  <c r="LF105" i="7"/>
  <c r="LE124" i="7"/>
  <c r="LF106" i="7"/>
  <c r="LE125" i="7"/>
  <c r="LF111" i="7"/>
  <c r="LE130" i="7"/>
  <c r="LE133" i="7"/>
  <c r="LF114" i="7"/>
  <c r="LF115" i="7"/>
  <c r="LE134" i="7"/>
  <c r="LF118" i="7"/>
  <c r="LE137" i="7"/>
  <c r="LF108" i="7"/>
  <c r="LE127" i="7"/>
  <c r="LF119" i="7"/>
  <c r="LE138" i="7"/>
  <c r="P74" i="39"/>
  <c r="P71" i="38"/>
  <c r="O119" i="50" l="1"/>
  <c r="G105" i="38" s="1"/>
  <c r="P119" i="50"/>
  <c r="AY119" i="51"/>
  <c r="BF119" i="51"/>
  <c r="BC119" i="51" s="1"/>
  <c r="Q119" i="51"/>
  <c r="H105" i="39" s="1"/>
  <c r="BG119" i="51"/>
  <c r="LE32" i="7"/>
  <c r="LF129" i="7"/>
  <c r="LG110" i="7"/>
  <c r="LF137" i="7"/>
  <c r="LG118" i="7"/>
  <c r="LF125" i="7"/>
  <c r="LG106" i="7"/>
  <c r="LF123" i="7"/>
  <c r="LF31" i="7" s="1"/>
  <c r="LG104" i="7"/>
  <c r="LF126" i="7"/>
  <c r="LG107" i="7"/>
  <c r="LF138" i="7"/>
  <c r="LG119" i="7"/>
  <c r="LF124" i="7"/>
  <c r="LG105" i="7"/>
  <c r="LF136" i="7"/>
  <c r="LG117" i="7"/>
  <c r="LF134" i="7"/>
  <c r="LG115" i="7"/>
  <c r="LF133" i="7"/>
  <c r="LG114" i="7"/>
  <c r="LH3" i="7"/>
  <c r="LG30" i="7"/>
  <c r="LF128" i="7"/>
  <c r="LG109" i="7"/>
  <c r="LF127" i="7"/>
  <c r="LG108" i="7"/>
  <c r="LF130" i="7"/>
  <c r="LG111" i="7"/>
  <c r="LF131" i="7"/>
  <c r="LG112" i="7"/>
  <c r="LF132" i="7"/>
  <c r="LG113" i="7"/>
  <c r="LF135" i="7"/>
  <c r="LG116" i="7"/>
  <c r="P75" i="39"/>
  <c r="P72" i="38"/>
  <c r="AY119" i="50" l="1"/>
  <c r="F105" i="38"/>
  <c r="BE119" i="51"/>
  <c r="BH119" i="51" s="1"/>
  <c r="BD119" i="51"/>
  <c r="BB120" i="51" s="1"/>
  <c r="BG119" i="50"/>
  <c r="BF119" i="50"/>
  <c r="BC119" i="50" s="1"/>
  <c r="Q119" i="50"/>
  <c r="H105" i="38" s="1"/>
  <c r="N120" i="51"/>
  <c r="E106" i="39" s="1"/>
  <c r="LH111" i="7"/>
  <c r="LG130" i="7"/>
  <c r="LF32" i="7"/>
  <c r="KQ7" i="41" s="1"/>
  <c r="KQ8" i="41" s="1"/>
  <c r="LH116" i="7"/>
  <c r="LG135" i="7"/>
  <c r="LH119" i="7"/>
  <c r="LG138" i="7"/>
  <c r="LH113" i="7"/>
  <c r="LG132" i="7"/>
  <c r="LH115" i="7"/>
  <c r="LG134" i="7"/>
  <c r="LH107" i="7"/>
  <c r="LG126" i="7"/>
  <c r="LH118" i="7"/>
  <c r="LG137" i="7"/>
  <c r="LH105" i="7"/>
  <c r="LG124" i="7"/>
  <c r="LH106" i="7"/>
  <c r="LG125" i="7"/>
  <c r="LH104" i="7"/>
  <c r="LG123" i="7"/>
  <c r="LG31" i="7" s="1"/>
  <c r="LH114" i="7"/>
  <c r="LG133" i="7"/>
  <c r="LH112" i="7"/>
  <c r="LG131" i="7"/>
  <c r="LH109" i="7"/>
  <c r="LG128" i="7"/>
  <c r="LH117" i="7"/>
  <c r="LG136" i="7"/>
  <c r="LH110" i="7"/>
  <c r="LG129" i="7"/>
  <c r="LH30" i="7"/>
  <c r="LI3" i="7"/>
  <c r="LH108" i="7"/>
  <c r="LG127" i="7"/>
  <c r="P76" i="39"/>
  <c r="P73" i="38"/>
  <c r="BE119" i="50" l="1"/>
  <c r="BH119" i="50" s="1"/>
  <c r="BD119" i="50"/>
  <c r="BB120" i="50" s="1"/>
  <c r="N120" i="50"/>
  <c r="E106" i="38" s="1"/>
  <c r="P120" i="51"/>
  <c r="F106" i="39" s="1"/>
  <c r="O120" i="51"/>
  <c r="LH124" i="7"/>
  <c r="LI105" i="7"/>
  <c r="LG32" i="7"/>
  <c r="LI114" i="7"/>
  <c r="LH133" i="7"/>
  <c r="LI119" i="7"/>
  <c r="LH138" i="7"/>
  <c r="LI117" i="7"/>
  <c r="LH136" i="7"/>
  <c r="LI112" i="7"/>
  <c r="LH131" i="7"/>
  <c r="LI110" i="7"/>
  <c r="LH129" i="7"/>
  <c r="LI118" i="7"/>
  <c r="LH137" i="7"/>
  <c r="LI107" i="7"/>
  <c r="LH126" i="7"/>
  <c r="LI109" i="7"/>
  <c r="LH128" i="7"/>
  <c r="LI106" i="7"/>
  <c r="LH125" i="7"/>
  <c r="LI115" i="7"/>
  <c r="LH134" i="7"/>
  <c r="LI113" i="7"/>
  <c r="LH132" i="7"/>
  <c r="LI104" i="7"/>
  <c r="LH123" i="7"/>
  <c r="LH31" i="7" s="1"/>
  <c r="LI116" i="7"/>
  <c r="LH135" i="7"/>
  <c r="LI108" i="7"/>
  <c r="LH127" i="7"/>
  <c r="LI30" i="7"/>
  <c r="LJ3" i="7"/>
  <c r="LI111" i="7"/>
  <c r="LH130" i="7"/>
  <c r="P77" i="39"/>
  <c r="P74" i="38"/>
  <c r="AY120" i="51" l="1"/>
  <c r="G106" i="39"/>
  <c r="BG120" i="51"/>
  <c r="P120" i="50"/>
  <c r="F106" i="38" s="1"/>
  <c r="O120" i="50"/>
  <c r="G106" i="38" s="1"/>
  <c r="BF120" i="51"/>
  <c r="BC120" i="51" s="1"/>
  <c r="Q120" i="51"/>
  <c r="H106" i="39" s="1"/>
  <c r="LJ118" i="7"/>
  <c r="LI137" i="7"/>
  <c r="LJ117" i="7"/>
  <c r="LI136" i="7"/>
  <c r="LJ106" i="7"/>
  <c r="LI125" i="7"/>
  <c r="LJ110" i="7"/>
  <c r="LI129" i="7"/>
  <c r="LJ111" i="7"/>
  <c r="LI130" i="7"/>
  <c r="LK3" i="7"/>
  <c r="LJ30" i="7"/>
  <c r="LJ108" i="7"/>
  <c r="LI127" i="7"/>
  <c r="LJ116" i="7"/>
  <c r="LI135" i="7"/>
  <c r="LJ119" i="7"/>
  <c r="LI138" i="7"/>
  <c r="LJ104" i="7"/>
  <c r="LI123" i="7"/>
  <c r="LI31" i="7" s="1"/>
  <c r="LJ112" i="7"/>
  <c r="LI131" i="7"/>
  <c r="LJ113" i="7"/>
  <c r="LI132" i="7"/>
  <c r="LJ105" i="7"/>
  <c r="LI124" i="7"/>
  <c r="LJ115" i="7"/>
  <c r="LI134" i="7"/>
  <c r="LH32" i="7"/>
  <c r="LJ109" i="7"/>
  <c r="LI128" i="7"/>
  <c r="LJ114" i="7"/>
  <c r="LI133" i="7"/>
  <c r="LJ107" i="7"/>
  <c r="LI126" i="7"/>
  <c r="P78" i="39"/>
  <c r="P75" i="38"/>
  <c r="AY120" i="50" l="1"/>
  <c r="BF120" i="50"/>
  <c r="BC120" i="50" s="1"/>
  <c r="Q120" i="50"/>
  <c r="H106" i="38" s="1"/>
  <c r="BG120" i="50"/>
  <c r="N121" i="51"/>
  <c r="E107" i="39" s="1"/>
  <c r="BE120" i="51"/>
  <c r="BH120" i="51" s="1"/>
  <c r="BD120" i="51"/>
  <c r="BB121" i="51" s="1"/>
  <c r="LK116" i="7"/>
  <c r="LJ135" i="7"/>
  <c r="LK109" i="7"/>
  <c r="LJ128" i="7"/>
  <c r="LK114" i="7"/>
  <c r="LJ133" i="7"/>
  <c r="LJ132" i="7"/>
  <c r="LK113" i="7"/>
  <c r="LK110" i="7"/>
  <c r="LJ129" i="7"/>
  <c r="LK112" i="7"/>
  <c r="LJ131" i="7"/>
  <c r="LK108" i="7"/>
  <c r="LJ127" i="7"/>
  <c r="LK106" i="7"/>
  <c r="LJ125" i="7"/>
  <c r="LK107" i="7"/>
  <c r="LJ126" i="7"/>
  <c r="LI32" i="7"/>
  <c r="LK115" i="7"/>
  <c r="LJ134" i="7"/>
  <c r="LK104" i="7"/>
  <c r="LJ123" i="7"/>
  <c r="LJ31" i="7" s="1"/>
  <c r="LK30" i="7"/>
  <c r="LL3" i="7"/>
  <c r="LK117" i="7"/>
  <c r="LJ136" i="7"/>
  <c r="LK105" i="7"/>
  <c r="LJ124" i="7"/>
  <c r="LK119" i="7"/>
  <c r="LJ138" i="7"/>
  <c r="LK111" i="7"/>
  <c r="LJ130" i="7"/>
  <c r="LK118" i="7"/>
  <c r="LJ137" i="7"/>
  <c r="P79" i="39"/>
  <c r="P76" i="38"/>
  <c r="O121" i="51" l="1"/>
  <c r="G107" i="39" s="1"/>
  <c r="P121" i="51"/>
  <c r="N121" i="50"/>
  <c r="E107" i="38" s="1"/>
  <c r="BE120" i="50"/>
  <c r="BH120" i="50" s="1"/>
  <c r="BD120" i="50"/>
  <c r="BB121" i="50" s="1"/>
  <c r="LL106" i="7"/>
  <c r="LK125" i="7"/>
  <c r="LL119" i="7"/>
  <c r="LK138" i="7"/>
  <c r="LL104" i="7"/>
  <c r="LK123" i="7"/>
  <c r="LK31" i="7" s="1"/>
  <c r="LL113" i="7"/>
  <c r="LK132" i="7"/>
  <c r="LL108" i="7"/>
  <c r="LK127" i="7"/>
  <c r="LL105" i="7"/>
  <c r="LK124" i="7"/>
  <c r="LL115" i="7"/>
  <c r="LK134" i="7"/>
  <c r="LL117" i="7"/>
  <c r="LK136" i="7"/>
  <c r="LJ32" i="7"/>
  <c r="LL112" i="7"/>
  <c r="LK131" i="7"/>
  <c r="LL114" i="7"/>
  <c r="LK133" i="7"/>
  <c r="LL118" i="7"/>
  <c r="LK137" i="7"/>
  <c r="LM3" i="7"/>
  <c r="LL30" i="7"/>
  <c r="LL107" i="7"/>
  <c r="LK126" i="7"/>
  <c r="LL109" i="7"/>
  <c r="LK128" i="7"/>
  <c r="LL111" i="7"/>
  <c r="LK130" i="7"/>
  <c r="LL110" i="7"/>
  <c r="LK129" i="7"/>
  <c r="LL116" i="7"/>
  <c r="LK135" i="7"/>
  <c r="P80" i="39"/>
  <c r="P77" i="38"/>
  <c r="AY121" i="51" l="1"/>
  <c r="F107" i="39"/>
  <c r="O121" i="50"/>
  <c r="G107" i="38" s="1"/>
  <c r="P121" i="50"/>
  <c r="BG121" i="51"/>
  <c r="BF121" i="51"/>
  <c r="BC121" i="51" s="1"/>
  <c r="Q121" i="51"/>
  <c r="H107" i="39" s="1"/>
  <c r="LM113" i="7"/>
  <c r="LL132" i="7"/>
  <c r="LM109" i="7"/>
  <c r="LL128" i="7"/>
  <c r="LM114" i="7"/>
  <c r="LL133" i="7"/>
  <c r="LK32" i="7"/>
  <c r="LM115" i="7"/>
  <c r="LL134" i="7"/>
  <c r="LM104" i="7"/>
  <c r="LL123" i="7"/>
  <c r="LL31" i="7" s="1"/>
  <c r="LM117" i="7"/>
  <c r="LL136" i="7"/>
  <c r="LM119" i="7"/>
  <c r="LL138" i="7"/>
  <c r="LM111" i="7"/>
  <c r="LL130" i="7"/>
  <c r="LM107" i="7"/>
  <c r="LL126" i="7"/>
  <c r="LM30" i="7"/>
  <c r="LN3" i="7"/>
  <c r="LM118" i="7"/>
  <c r="LL137" i="7"/>
  <c r="LM116" i="7"/>
  <c r="LL135" i="7"/>
  <c r="LM112" i="7"/>
  <c r="LL131" i="7"/>
  <c r="LM105" i="7"/>
  <c r="LL124" i="7"/>
  <c r="LM110" i="7"/>
  <c r="LL129" i="7"/>
  <c r="LM108" i="7"/>
  <c r="LL127" i="7"/>
  <c r="LM106" i="7"/>
  <c r="LL125" i="7"/>
  <c r="P81" i="39"/>
  <c r="P78" i="38"/>
  <c r="AY121" i="50" l="1"/>
  <c r="F107" i="38"/>
  <c r="BG121" i="50"/>
  <c r="N122" i="51"/>
  <c r="E108" i="39" s="1"/>
  <c r="BF121" i="50"/>
  <c r="BC121" i="50" s="1"/>
  <c r="Q121" i="50"/>
  <c r="H107" i="38" s="1"/>
  <c r="BE121" i="51"/>
  <c r="BH121" i="51" s="1"/>
  <c r="BD121" i="51"/>
  <c r="BB122" i="51" s="1"/>
  <c r="LN110" i="7"/>
  <c r="LM129" i="7"/>
  <c r="LN118" i="7"/>
  <c r="LM137" i="7"/>
  <c r="LN119" i="7"/>
  <c r="LM138" i="7"/>
  <c r="LN30" i="7"/>
  <c r="LO3" i="7"/>
  <c r="LN114" i="7"/>
  <c r="LM133" i="7"/>
  <c r="LN116" i="7"/>
  <c r="LM135" i="7"/>
  <c r="LL32" i="7"/>
  <c r="LN108" i="7"/>
  <c r="LM127" i="7"/>
  <c r="LN115" i="7"/>
  <c r="LM134" i="7"/>
  <c r="LN105" i="7"/>
  <c r="LM124" i="7"/>
  <c r="LM136" i="7"/>
  <c r="LN117" i="7"/>
  <c r="LN109" i="7"/>
  <c r="LM128" i="7"/>
  <c r="LN106" i="7"/>
  <c r="LM125" i="7"/>
  <c r="LN112" i="7"/>
  <c r="LM131" i="7"/>
  <c r="LN107" i="7"/>
  <c r="LM126" i="7"/>
  <c r="LN104" i="7"/>
  <c r="LM123" i="7"/>
  <c r="LM31" i="7" s="1"/>
  <c r="LN111" i="7"/>
  <c r="LM130" i="7"/>
  <c r="LN113" i="7"/>
  <c r="LM132" i="7"/>
  <c r="P82" i="39"/>
  <c r="P79" i="38"/>
  <c r="N122" i="50" l="1"/>
  <c r="E108" i="38" s="1"/>
  <c r="O122" i="51"/>
  <c r="G108" i="39" s="1"/>
  <c r="P122" i="51"/>
  <c r="F108" i="39" s="1"/>
  <c r="BE121" i="50"/>
  <c r="BH121" i="50" s="1"/>
  <c r="BD121" i="50"/>
  <c r="BB122" i="50" s="1"/>
  <c r="LO109" i="7"/>
  <c r="LN128" i="7"/>
  <c r="LO116" i="7"/>
  <c r="LN135" i="7"/>
  <c r="LO118" i="7"/>
  <c r="LN137" i="7"/>
  <c r="LO107" i="7"/>
  <c r="LN126" i="7"/>
  <c r="LO112" i="7"/>
  <c r="LN131" i="7"/>
  <c r="LO113" i="7"/>
  <c r="LN132" i="7"/>
  <c r="LO105" i="7"/>
  <c r="LN124" i="7"/>
  <c r="LO114" i="7"/>
  <c r="LN133" i="7"/>
  <c r="LO110" i="7"/>
  <c r="LN129" i="7"/>
  <c r="LO104" i="7"/>
  <c r="LN123" i="7"/>
  <c r="LN31" i="7" s="1"/>
  <c r="LO108" i="7"/>
  <c r="LN127" i="7"/>
  <c r="LO117" i="7"/>
  <c r="LN136" i="7"/>
  <c r="LO111" i="7"/>
  <c r="LN130" i="7"/>
  <c r="LO106" i="7"/>
  <c r="LN125" i="7"/>
  <c r="LO115" i="7"/>
  <c r="LN134" i="7"/>
  <c r="LO30" i="7"/>
  <c r="LP3" i="7"/>
  <c r="LO119" i="7"/>
  <c r="LN138" i="7"/>
  <c r="LM32" i="7"/>
  <c r="P83" i="39"/>
  <c r="P80" i="38"/>
  <c r="BG122" i="51" l="1"/>
  <c r="BF122" i="51"/>
  <c r="BC122" i="51" s="1"/>
  <c r="Q122" i="51"/>
  <c r="H108" i="39" s="1"/>
  <c r="O122" i="50"/>
  <c r="G108" i="38" s="1"/>
  <c r="P122" i="50"/>
  <c r="F108" i="38" s="1"/>
  <c r="AY122" i="51"/>
  <c r="LP106" i="7"/>
  <c r="LO125" i="7"/>
  <c r="LP104" i="7"/>
  <c r="LO123" i="7"/>
  <c r="LO31" i="7" s="1"/>
  <c r="LP113" i="7"/>
  <c r="LO132" i="7"/>
  <c r="LP118" i="7"/>
  <c r="LO137" i="7"/>
  <c r="LP115" i="7"/>
  <c r="LO134" i="7"/>
  <c r="LP105" i="7"/>
  <c r="LO124" i="7"/>
  <c r="LN32" i="7"/>
  <c r="LP119" i="7"/>
  <c r="LO138" i="7"/>
  <c r="LP110" i="7"/>
  <c r="LO129" i="7"/>
  <c r="LP112" i="7"/>
  <c r="LO131" i="7"/>
  <c r="LP116" i="7"/>
  <c r="LO135" i="7"/>
  <c r="LP108" i="7"/>
  <c r="LO127" i="7"/>
  <c r="LP111" i="7"/>
  <c r="LO130" i="7"/>
  <c r="LQ3" i="7"/>
  <c r="LP30" i="7"/>
  <c r="LP117" i="7"/>
  <c r="LO136" i="7"/>
  <c r="LP114" i="7"/>
  <c r="LO133" i="7"/>
  <c r="LP107" i="7"/>
  <c r="LO126" i="7"/>
  <c r="LP109" i="7"/>
  <c r="LO128" i="7"/>
  <c r="P84" i="39"/>
  <c r="P81" i="38"/>
  <c r="BF122" i="50" l="1"/>
  <c r="BC122" i="50" s="1"/>
  <c r="Q122" i="50"/>
  <c r="H108" i="38" s="1"/>
  <c r="N123" i="51"/>
  <c r="E109" i="39" s="1"/>
  <c r="BE122" i="51"/>
  <c r="BH122" i="51" s="1"/>
  <c r="BD122" i="51"/>
  <c r="BB123" i="51" s="1"/>
  <c r="AY122" i="50"/>
  <c r="BG122" i="50"/>
  <c r="LQ113" i="7"/>
  <c r="LP132" i="7"/>
  <c r="LO32" i="7"/>
  <c r="LQ117" i="7"/>
  <c r="LP136" i="7"/>
  <c r="LQ105" i="7"/>
  <c r="LP124" i="7"/>
  <c r="LQ104" i="7"/>
  <c r="LP123" i="7"/>
  <c r="LP31" i="7" s="1"/>
  <c r="LQ119" i="7"/>
  <c r="LP138" i="7"/>
  <c r="LQ109" i="7"/>
  <c r="LP128" i="7"/>
  <c r="LQ108" i="7"/>
  <c r="LP127" i="7"/>
  <c r="LQ115" i="7"/>
  <c r="LP134" i="7"/>
  <c r="LQ106" i="7"/>
  <c r="LP125" i="7"/>
  <c r="LQ116" i="7"/>
  <c r="LP135" i="7"/>
  <c r="LQ112" i="7"/>
  <c r="LP131" i="7"/>
  <c r="LQ110" i="7"/>
  <c r="LP129" i="7"/>
  <c r="LQ114" i="7"/>
  <c r="LP133" i="7"/>
  <c r="LR3" i="7"/>
  <c r="LQ30" i="7"/>
  <c r="LQ107" i="7"/>
  <c r="LP126" i="7"/>
  <c r="LQ111" i="7"/>
  <c r="LP130" i="7"/>
  <c r="LQ118" i="7"/>
  <c r="LP137" i="7"/>
  <c r="P85" i="39"/>
  <c r="P82" i="38"/>
  <c r="P123" i="51" l="1"/>
  <c r="F109" i="39" s="1"/>
  <c r="O123" i="51"/>
  <c r="N123" i="50"/>
  <c r="E109" i="38" s="1"/>
  <c r="BE122" i="50"/>
  <c r="BH122" i="50" s="1"/>
  <c r="BD122" i="50"/>
  <c r="BB123" i="50" s="1"/>
  <c r="LR107" i="7"/>
  <c r="LQ126" i="7"/>
  <c r="LR116" i="7"/>
  <c r="LQ135" i="7"/>
  <c r="LR117" i="7"/>
  <c r="LQ136" i="7"/>
  <c r="LR108" i="7"/>
  <c r="LQ127" i="7"/>
  <c r="LR112" i="7"/>
  <c r="LQ131" i="7"/>
  <c r="LQ137" i="7"/>
  <c r="LR118" i="7"/>
  <c r="LR105" i="7"/>
  <c r="LQ124" i="7"/>
  <c r="LP32" i="7"/>
  <c r="LR113" i="7"/>
  <c r="LQ132" i="7"/>
  <c r="LR106" i="7"/>
  <c r="LQ125" i="7"/>
  <c r="LR111" i="7"/>
  <c r="LQ130" i="7"/>
  <c r="LR110" i="7"/>
  <c r="LQ129" i="7"/>
  <c r="LR115" i="7"/>
  <c r="LQ134" i="7"/>
  <c r="LR104" i="7"/>
  <c r="LQ123" i="7"/>
  <c r="LQ31" i="7" s="1"/>
  <c r="LS3" i="7"/>
  <c r="LR30" i="7"/>
  <c r="LQ128" i="7"/>
  <c r="LR109" i="7"/>
  <c r="LR114" i="7"/>
  <c r="LQ133" i="7"/>
  <c r="LR119" i="7"/>
  <c r="LQ138" i="7"/>
  <c r="P86" i="39"/>
  <c r="P83" i="38"/>
  <c r="AY123" i="51" l="1"/>
  <c r="G109" i="39"/>
  <c r="O123" i="50"/>
  <c r="G109" i="38" s="1"/>
  <c r="P123" i="50"/>
  <c r="F109" i="38" s="1"/>
  <c r="BF123" i="51"/>
  <c r="BC123" i="51" s="1"/>
  <c r="Q123" i="51"/>
  <c r="H109" i="39" s="1"/>
  <c r="BG123" i="51"/>
  <c r="LS110" i="7"/>
  <c r="LR129" i="7"/>
  <c r="LS108" i="7"/>
  <c r="LR127" i="7"/>
  <c r="LS30" i="7"/>
  <c r="LT3" i="7"/>
  <c r="LS111" i="7"/>
  <c r="LR130" i="7"/>
  <c r="LS118" i="7"/>
  <c r="LR137" i="7"/>
  <c r="LR128" i="7"/>
  <c r="LS109" i="7"/>
  <c r="LS117" i="7"/>
  <c r="LR136" i="7"/>
  <c r="LS105" i="7"/>
  <c r="LR124" i="7"/>
  <c r="LQ32" i="7"/>
  <c r="LR138" i="7"/>
  <c r="LS119" i="7"/>
  <c r="LS104" i="7"/>
  <c r="LR123" i="7"/>
  <c r="LR31" i="7" s="1"/>
  <c r="LS106" i="7"/>
  <c r="LR125" i="7"/>
  <c r="LS112" i="7"/>
  <c r="LR131" i="7"/>
  <c r="LS116" i="7"/>
  <c r="LR135" i="7"/>
  <c r="LS114" i="7"/>
  <c r="LR133" i="7"/>
  <c r="LR134" i="7"/>
  <c r="LS115" i="7"/>
  <c r="LS113" i="7"/>
  <c r="LR132" i="7"/>
  <c r="LS107" i="7"/>
  <c r="LR126" i="7"/>
  <c r="P87" i="39"/>
  <c r="P84" i="38"/>
  <c r="AY123" i="50" l="1"/>
  <c r="N124" i="51"/>
  <c r="E110" i="39" s="1"/>
  <c r="BE123" i="51"/>
  <c r="BH123" i="51" s="1"/>
  <c r="BD123" i="51"/>
  <c r="BB124" i="51" s="1"/>
  <c r="BG123" i="50"/>
  <c r="BF123" i="50"/>
  <c r="BC123" i="50" s="1"/>
  <c r="Q123" i="50"/>
  <c r="H109" i="38" s="1"/>
  <c r="LR32" i="7"/>
  <c r="LC7" i="41" s="1"/>
  <c r="LC8" i="41" s="1"/>
  <c r="LT117" i="7"/>
  <c r="LS136" i="7"/>
  <c r="LS123" i="7"/>
  <c r="LS31" i="7" s="1"/>
  <c r="LT104" i="7"/>
  <c r="LS138" i="7"/>
  <c r="LT119" i="7"/>
  <c r="LT108" i="7"/>
  <c r="LS127" i="7"/>
  <c r="LS135" i="7"/>
  <c r="LT116" i="7"/>
  <c r="LT30" i="7"/>
  <c r="LU3" i="7"/>
  <c r="LS137" i="7"/>
  <c r="LT118" i="7"/>
  <c r="LS129" i="7"/>
  <c r="LT110" i="7"/>
  <c r="LT106" i="7"/>
  <c r="LS125" i="7"/>
  <c r="LT114" i="7"/>
  <c r="LS133" i="7"/>
  <c r="LT107" i="7"/>
  <c r="LS126" i="7"/>
  <c r="LT112" i="7"/>
  <c r="LS131" i="7"/>
  <c r="LT109" i="7"/>
  <c r="LS128" i="7"/>
  <c r="LT113" i="7"/>
  <c r="LS132" i="7"/>
  <c r="LT115" i="7"/>
  <c r="LS134" i="7"/>
  <c r="LT105" i="7"/>
  <c r="LS124" i="7"/>
  <c r="LS130" i="7"/>
  <c r="LT111" i="7"/>
  <c r="P88" i="39"/>
  <c r="P85" i="38"/>
  <c r="N124" i="50" l="1"/>
  <c r="E110" i="38" s="1"/>
  <c r="P124" i="51"/>
  <c r="F110" i="39" s="1"/>
  <c r="O124" i="51"/>
  <c r="G110" i="39" s="1"/>
  <c r="BE123" i="50"/>
  <c r="BH123" i="50" s="1"/>
  <c r="BD123" i="50"/>
  <c r="BB124" i="50" s="1"/>
  <c r="LT138" i="7"/>
  <c r="LU119" i="7"/>
  <c r="LU118" i="7"/>
  <c r="LT137" i="7"/>
  <c r="LT126" i="7"/>
  <c r="LU107" i="7"/>
  <c r="LU113" i="7"/>
  <c r="LT132" i="7"/>
  <c r="LU108" i="7"/>
  <c r="LT127" i="7"/>
  <c r="LT133" i="7"/>
  <c r="LU114" i="7"/>
  <c r="LT130" i="7"/>
  <c r="LU111" i="7"/>
  <c r="LU30" i="7"/>
  <c r="LV3" i="7"/>
  <c r="LU104" i="7"/>
  <c r="LT123" i="7"/>
  <c r="LT31" i="7" s="1"/>
  <c r="LU109" i="7"/>
  <c r="LT128" i="7"/>
  <c r="LU106" i="7"/>
  <c r="LT125" i="7"/>
  <c r="LS32" i="7"/>
  <c r="LT134" i="7"/>
  <c r="LU115" i="7"/>
  <c r="LU110" i="7"/>
  <c r="LT129" i="7"/>
  <c r="LU116" i="7"/>
  <c r="LT135" i="7"/>
  <c r="LU105" i="7"/>
  <c r="LT124" i="7"/>
  <c r="LU112" i="7"/>
  <c r="LT131" i="7"/>
  <c r="LU117" i="7"/>
  <c r="LT136" i="7"/>
  <c r="P89" i="39"/>
  <c r="P86" i="38"/>
  <c r="BF124" i="51" l="1"/>
  <c r="BC124" i="51" s="1"/>
  <c r="Q124" i="51"/>
  <c r="H110" i="39" s="1"/>
  <c r="BG124" i="51"/>
  <c r="P124" i="50"/>
  <c r="F110" i="38" s="1"/>
  <c r="O124" i="50"/>
  <c r="G110" i="38" s="1"/>
  <c r="AY124" i="51"/>
  <c r="LU132" i="7"/>
  <c r="LV113" i="7"/>
  <c r="LV111" i="7"/>
  <c r="LU130" i="7"/>
  <c r="LW3" i="7"/>
  <c r="LV30" i="7"/>
  <c r="LV105" i="7"/>
  <c r="LU124" i="7"/>
  <c r="LU125" i="7"/>
  <c r="LV106" i="7"/>
  <c r="LV114" i="7"/>
  <c r="LU133" i="7"/>
  <c r="LV107" i="7"/>
  <c r="LU126" i="7"/>
  <c r="LU128" i="7"/>
  <c r="LV109" i="7"/>
  <c r="LV118" i="7"/>
  <c r="LU137" i="7"/>
  <c r="LV116" i="7"/>
  <c r="LU135" i="7"/>
  <c r="LV117" i="7"/>
  <c r="LU136" i="7"/>
  <c r="LV110" i="7"/>
  <c r="LU129" i="7"/>
  <c r="LV119" i="7"/>
  <c r="LU138" i="7"/>
  <c r="LV112" i="7"/>
  <c r="LU131" i="7"/>
  <c r="LT32" i="7"/>
  <c r="LV115" i="7"/>
  <c r="LU134" i="7"/>
  <c r="LV104" i="7"/>
  <c r="LU123" i="7"/>
  <c r="LU31" i="7" s="1"/>
  <c r="LU127" i="7"/>
  <c r="LV108" i="7"/>
  <c r="P90" i="39"/>
  <c r="P87" i="38"/>
  <c r="BG124" i="50" l="1"/>
  <c r="BF124" i="50"/>
  <c r="BC124" i="50" s="1"/>
  <c r="Q124" i="50"/>
  <c r="H110" i="38" s="1"/>
  <c r="N125" i="51"/>
  <c r="E111" i="39" s="1"/>
  <c r="BE124" i="51"/>
  <c r="BH124" i="51" s="1"/>
  <c r="BD124" i="51"/>
  <c r="BB125" i="51" s="1"/>
  <c r="AY124" i="50"/>
  <c r="LV129" i="7"/>
  <c r="LW110" i="7"/>
  <c r="LW105" i="7"/>
  <c r="LV124" i="7"/>
  <c r="LW104" i="7"/>
  <c r="LV123" i="7"/>
  <c r="LV31" i="7" s="1"/>
  <c r="LV136" i="7"/>
  <c r="LW117" i="7"/>
  <c r="LW107" i="7"/>
  <c r="LV126" i="7"/>
  <c r="LX3" i="7"/>
  <c r="LW30" i="7"/>
  <c r="LV127" i="7"/>
  <c r="LW108" i="7"/>
  <c r="LV131" i="7"/>
  <c r="LW112" i="7"/>
  <c r="LV135" i="7"/>
  <c r="LW116" i="7"/>
  <c r="LV133" i="7"/>
  <c r="LW114" i="7"/>
  <c r="LW111" i="7"/>
  <c r="LV130" i="7"/>
  <c r="LW109" i="7"/>
  <c r="LV128" i="7"/>
  <c r="LW115" i="7"/>
  <c r="LV134" i="7"/>
  <c r="LV125" i="7"/>
  <c r="LW106" i="7"/>
  <c r="LV132" i="7"/>
  <c r="LW113" i="7"/>
  <c r="LU32" i="7"/>
  <c r="LW119" i="7"/>
  <c r="LV138" i="7"/>
  <c r="LW118" i="7"/>
  <c r="LV137" i="7"/>
  <c r="P91" i="39"/>
  <c r="P88" i="38"/>
  <c r="O125" i="51" l="1"/>
  <c r="G111" i="39" s="1"/>
  <c r="D11" i="40" s="1"/>
  <c r="P125" i="51"/>
  <c r="N125" i="50"/>
  <c r="E111" i="38" s="1"/>
  <c r="BE124" i="50"/>
  <c r="BH124" i="50" s="1"/>
  <c r="BD124" i="50"/>
  <c r="BB125" i="50" s="1"/>
  <c r="LX111" i="7"/>
  <c r="LW130" i="7"/>
  <c r="LV32" i="7"/>
  <c r="LW132" i="7"/>
  <c r="LX113" i="7"/>
  <c r="LW125" i="7"/>
  <c r="LX106" i="7"/>
  <c r="LY3" i="7"/>
  <c r="LX30" i="7"/>
  <c r="LX104" i="7"/>
  <c r="LW123" i="7"/>
  <c r="LW31" i="7" s="1"/>
  <c r="LW126" i="7"/>
  <c r="LX107" i="7"/>
  <c r="LX105" i="7"/>
  <c r="LW124" i="7"/>
  <c r="LW127" i="7"/>
  <c r="LX108" i="7"/>
  <c r="LX118" i="7"/>
  <c r="LW137" i="7"/>
  <c r="LW135" i="7"/>
  <c r="LX116" i="7"/>
  <c r="LX112" i="7"/>
  <c r="LW131" i="7"/>
  <c r="LW136" i="7"/>
  <c r="LX117" i="7"/>
  <c r="LX110" i="7"/>
  <c r="LW129" i="7"/>
  <c r="LX114" i="7"/>
  <c r="LW133" i="7"/>
  <c r="LX115" i="7"/>
  <c r="LW134" i="7"/>
  <c r="LX119" i="7"/>
  <c r="LW138" i="7"/>
  <c r="LX109" i="7"/>
  <c r="LW128" i="7"/>
  <c r="P92" i="39"/>
  <c r="P89" i="38"/>
  <c r="AY125" i="51" l="1"/>
  <c r="F111" i="39"/>
  <c r="C11" i="40" s="1"/>
  <c r="H11" i="40" s="1"/>
  <c r="O125" i="50"/>
  <c r="G111" i="38" s="1"/>
  <c r="P125" i="50"/>
  <c r="F111" i="38" s="1"/>
  <c r="BG125" i="51"/>
  <c r="BF125" i="51"/>
  <c r="BC125" i="51" s="1"/>
  <c r="Q125" i="51"/>
  <c r="H111" i="39" s="1"/>
  <c r="E11" i="40" s="1"/>
  <c r="LY106" i="7"/>
  <c r="LX125" i="7"/>
  <c r="LX134" i="7"/>
  <c r="LY115" i="7"/>
  <c r="LZ3" i="7"/>
  <c r="LY30" i="7"/>
  <c r="LY116" i="7"/>
  <c r="LX135" i="7"/>
  <c r="LY107" i="7"/>
  <c r="LX126" i="7"/>
  <c r="LX132" i="7"/>
  <c r="LY113" i="7"/>
  <c r="LY119" i="7"/>
  <c r="LX138" i="7"/>
  <c r="LX131" i="7"/>
  <c r="LY112" i="7"/>
  <c r="LX128" i="7"/>
  <c r="LY109" i="7"/>
  <c r="LY105" i="7"/>
  <c r="LX124" i="7"/>
  <c r="LX133" i="7"/>
  <c r="LY114" i="7"/>
  <c r="LW32" i="7"/>
  <c r="LY110" i="7"/>
  <c r="LX129" i="7"/>
  <c r="LY118" i="7"/>
  <c r="LX137" i="7"/>
  <c r="LX123" i="7"/>
  <c r="LX31" i="7" s="1"/>
  <c r="LY104" i="7"/>
  <c r="LY117" i="7"/>
  <c r="LX136" i="7"/>
  <c r="LX127" i="7"/>
  <c r="LY108" i="7"/>
  <c r="LY111" i="7"/>
  <c r="LX130" i="7"/>
  <c r="P93" i="39"/>
  <c r="P90" i="38"/>
  <c r="AY125" i="50" l="1"/>
  <c r="BG125" i="50"/>
  <c r="BF125" i="50"/>
  <c r="BC125" i="50" s="1"/>
  <c r="Q125" i="50"/>
  <c r="H111" i="38" s="1"/>
  <c r="BE125" i="51"/>
  <c r="BH125" i="51" s="1"/>
  <c r="BD125" i="51"/>
  <c r="BB126" i="51" s="1"/>
  <c r="N126" i="51"/>
  <c r="E112" i="39" s="1"/>
  <c r="LZ116" i="7"/>
  <c r="LY135" i="7"/>
  <c r="LY131" i="7"/>
  <c r="LZ112" i="7"/>
  <c r="LZ114" i="7"/>
  <c r="LY133" i="7"/>
  <c r="LZ104" i="7"/>
  <c r="LY123" i="7"/>
  <c r="LY31" i="7" s="1"/>
  <c r="LZ119" i="7"/>
  <c r="LY138" i="7"/>
  <c r="MA3" i="7"/>
  <c r="LZ30" i="7"/>
  <c r="LZ110" i="7"/>
  <c r="LY129" i="7"/>
  <c r="LZ115" i="7"/>
  <c r="LY134" i="7"/>
  <c r="LX32" i="7"/>
  <c r="LZ113" i="7"/>
  <c r="LY132" i="7"/>
  <c r="LZ111" i="7"/>
  <c r="LY130" i="7"/>
  <c r="LY128" i="7"/>
  <c r="LZ109" i="7"/>
  <c r="LY136" i="7"/>
  <c r="LZ117" i="7"/>
  <c r="LZ105" i="7"/>
  <c r="LY124" i="7"/>
  <c r="LZ118" i="7"/>
  <c r="LY137" i="7"/>
  <c r="LY127" i="7"/>
  <c r="LZ108" i="7"/>
  <c r="LZ107" i="7"/>
  <c r="LY126" i="7"/>
  <c r="LY125" i="7"/>
  <c r="LZ106" i="7"/>
  <c r="P94" i="39"/>
  <c r="P91" i="38"/>
  <c r="N126" i="50" l="1"/>
  <c r="E112" i="38" s="1"/>
  <c r="BE125" i="50"/>
  <c r="BH125" i="50" s="1"/>
  <c r="BD125" i="50"/>
  <c r="BB126" i="50" s="1"/>
  <c r="P126" i="51"/>
  <c r="F112" i="39" s="1"/>
  <c r="O126" i="51"/>
  <c r="G112" i="39" s="1"/>
  <c r="LY32" i="7"/>
  <c r="LZ134" i="7"/>
  <c r="MA115" i="7"/>
  <c r="MA104" i="7"/>
  <c r="LZ123" i="7"/>
  <c r="LZ31" i="7" s="1"/>
  <c r="MA118" i="7"/>
  <c r="LZ137" i="7"/>
  <c r="MA106" i="7"/>
  <c r="LZ125" i="7"/>
  <c r="MA110" i="7"/>
  <c r="LZ129" i="7"/>
  <c r="MA114" i="7"/>
  <c r="LZ133" i="7"/>
  <c r="LZ124" i="7"/>
  <c r="MA105" i="7"/>
  <c r="MA112" i="7"/>
  <c r="LZ131" i="7"/>
  <c r="MA111" i="7"/>
  <c r="LZ130" i="7"/>
  <c r="LZ126" i="7"/>
  <c r="MA107" i="7"/>
  <c r="MA113" i="7"/>
  <c r="LZ132" i="7"/>
  <c r="MA117" i="7"/>
  <c r="LZ136" i="7"/>
  <c r="MA30" i="7"/>
  <c r="MB3" i="7"/>
  <c r="MA108" i="7"/>
  <c r="LZ127" i="7"/>
  <c r="LZ128" i="7"/>
  <c r="MA109" i="7"/>
  <c r="MA119" i="7"/>
  <c r="LZ138" i="7"/>
  <c r="MA116" i="7"/>
  <c r="LZ135" i="7"/>
  <c r="P95" i="39"/>
  <c r="P92" i="38"/>
  <c r="BF126" i="51" l="1"/>
  <c r="BC126" i="51" s="1"/>
  <c r="Q126" i="51"/>
  <c r="H112" i="39" s="1"/>
  <c r="BG126" i="51"/>
  <c r="O126" i="50"/>
  <c r="P126" i="50"/>
  <c r="F112" i="38" s="1"/>
  <c r="AY126" i="51"/>
  <c r="MA125" i="7"/>
  <c r="MB106" i="7"/>
  <c r="MB112" i="7"/>
  <c r="MA131" i="7"/>
  <c r="MA126" i="7"/>
  <c r="MB107" i="7"/>
  <c r="MB30" i="7"/>
  <c r="MC3" i="7"/>
  <c r="MA135" i="7"/>
  <c r="MB116" i="7"/>
  <c r="MB118" i="7"/>
  <c r="MA137" i="7"/>
  <c r="MA132" i="7"/>
  <c r="MB113" i="7"/>
  <c r="LZ32" i="7"/>
  <c r="MB110" i="7"/>
  <c r="MA129" i="7"/>
  <c r="MB105" i="7"/>
  <c r="MA124" i="7"/>
  <c r="MB108" i="7"/>
  <c r="MA127" i="7"/>
  <c r="MB119" i="7"/>
  <c r="MA138" i="7"/>
  <c r="MB117" i="7"/>
  <c r="MA136" i="7"/>
  <c r="MB111" i="7"/>
  <c r="MA130" i="7"/>
  <c r="MB114" i="7"/>
  <c r="MA133" i="7"/>
  <c r="MB104" i="7"/>
  <c r="MA123" i="7"/>
  <c r="MA31" i="7" s="1"/>
  <c r="MB109" i="7"/>
  <c r="MA128" i="7"/>
  <c r="MA134" i="7"/>
  <c r="MB115" i="7"/>
  <c r="P96" i="39"/>
  <c r="P93" i="38"/>
  <c r="AY126" i="50" l="1"/>
  <c r="G112" i="38"/>
  <c r="N127" i="51"/>
  <c r="E113" i="39" s="1"/>
  <c r="BE126" i="51"/>
  <c r="BH126" i="51" s="1"/>
  <c r="BD126" i="51"/>
  <c r="BB127" i="51" s="1"/>
  <c r="BF126" i="50"/>
  <c r="BC126" i="50" s="1"/>
  <c r="Q126" i="50"/>
  <c r="H112" i="38" s="1"/>
  <c r="BG126" i="50"/>
  <c r="MA32" i="7"/>
  <c r="MC30" i="7"/>
  <c r="MD3" i="7"/>
  <c r="MC107" i="7"/>
  <c r="MB126" i="7"/>
  <c r="MB133" i="7"/>
  <c r="MC114" i="7"/>
  <c r="MB137" i="7"/>
  <c r="MC118" i="7"/>
  <c r="MB131" i="7"/>
  <c r="MC112" i="7"/>
  <c r="MC117" i="7"/>
  <c r="MB136" i="7"/>
  <c r="MB138" i="7"/>
  <c r="MC119" i="7"/>
  <c r="MC113" i="7"/>
  <c r="MB132" i="7"/>
  <c r="MC115" i="7"/>
  <c r="MB134" i="7"/>
  <c r="MC111" i="7"/>
  <c r="MB130" i="7"/>
  <c r="MB124" i="7"/>
  <c r="MC105" i="7"/>
  <c r="MB135" i="7"/>
  <c r="MC116" i="7"/>
  <c r="MB125" i="7"/>
  <c r="MC106" i="7"/>
  <c r="MB128" i="7"/>
  <c r="MC109" i="7"/>
  <c r="MB129" i="7"/>
  <c r="MC110" i="7"/>
  <c r="MC104" i="7"/>
  <c r="MB123" i="7"/>
  <c r="MB31" i="7" s="1"/>
  <c r="MB127" i="7"/>
  <c r="MC108" i="7"/>
  <c r="P97" i="39"/>
  <c r="P94" i="38"/>
  <c r="BE126" i="50" l="1"/>
  <c r="BH126" i="50" s="1"/>
  <c r="BD126" i="50"/>
  <c r="BB127" i="50" s="1"/>
  <c r="P127" i="51"/>
  <c r="F113" i="39" s="1"/>
  <c r="O127" i="51"/>
  <c r="G113" i="39" s="1"/>
  <c r="N127" i="50"/>
  <c r="E113" i="38" s="1"/>
  <c r="MD109" i="7"/>
  <c r="MC128" i="7"/>
  <c r="MD111" i="7"/>
  <c r="MC130" i="7"/>
  <c r="MD117" i="7"/>
  <c r="MC136" i="7"/>
  <c r="MD107" i="7"/>
  <c r="MC126" i="7"/>
  <c r="MC127" i="7"/>
  <c r="MD108" i="7"/>
  <c r="MD106" i="7"/>
  <c r="MC125" i="7"/>
  <c r="MD115" i="7"/>
  <c r="MC134" i="7"/>
  <c r="MD112" i="7"/>
  <c r="MC131" i="7"/>
  <c r="MD116" i="7"/>
  <c r="MC135" i="7"/>
  <c r="MC123" i="7"/>
  <c r="MC31" i="7" s="1"/>
  <c r="MD104" i="7"/>
  <c r="MB32" i="7"/>
  <c r="MD118" i="7"/>
  <c r="MC137" i="7"/>
  <c r="ME3" i="7"/>
  <c r="MD30" i="7"/>
  <c r="MD113" i="7"/>
  <c r="MC132" i="7"/>
  <c r="MC129" i="7"/>
  <c r="MD110" i="7"/>
  <c r="MD105" i="7"/>
  <c r="MC124" i="7"/>
  <c r="MC138" i="7"/>
  <c r="MD119" i="7"/>
  <c r="MC133" i="7"/>
  <c r="MD114" i="7"/>
  <c r="P98" i="39"/>
  <c r="P95" i="38"/>
  <c r="AY127" i="51" l="1"/>
  <c r="BF127" i="51"/>
  <c r="BC127" i="51" s="1"/>
  <c r="Q127" i="51"/>
  <c r="H113" i="39" s="1"/>
  <c r="BG127" i="51"/>
  <c r="O127" i="50"/>
  <c r="G113" i="38" s="1"/>
  <c r="P127" i="50"/>
  <c r="F113" i="38" s="1"/>
  <c r="MD128" i="7"/>
  <c r="ME109" i="7"/>
  <c r="MF3" i="7"/>
  <c r="ME30" i="7"/>
  <c r="MD131" i="7"/>
  <c r="ME112" i="7"/>
  <c r="ME107" i="7"/>
  <c r="MD126" i="7"/>
  <c r="MD124" i="7"/>
  <c r="ME105" i="7"/>
  <c r="ME118" i="7"/>
  <c r="MD137" i="7"/>
  <c r="MD138" i="7"/>
  <c r="ME119" i="7"/>
  <c r="ME110" i="7"/>
  <c r="MD129" i="7"/>
  <c r="ME115" i="7"/>
  <c r="MD134" i="7"/>
  <c r="ME117" i="7"/>
  <c r="MD136" i="7"/>
  <c r="ME104" i="7"/>
  <c r="MD123" i="7"/>
  <c r="MD31" i="7" s="1"/>
  <c r="MD133" i="7"/>
  <c r="ME114" i="7"/>
  <c r="MC32" i="7"/>
  <c r="ME106" i="7"/>
  <c r="MD125" i="7"/>
  <c r="ME111" i="7"/>
  <c r="MD130" i="7"/>
  <c r="ME113" i="7"/>
  <c r="MD132" i="7"/>
  <c r="MD127" i="7"/>
  <c r="ME108" i="7"/>
  <c r="MD135" i="7"/>
  <c r="ME116" i="7"/>
  <c r="P99" i="39"/>
  <c r="P96" i="38"/>
  <c r="N128" i="51" l="1"/>
  <c r="E114" i="39" s="1"/>
  <c r="BE127" i="51"/>
  <c r="BH127" i="51" s="1"/>
  <c r="BD127" i="51"/>
  <c r="BB128" i="51" s="1"/>
  <c r="BF127" i="50"/>
  <c r="BC127" i="50" s="1"/>
  <c r="Q127" i="50"/>
  <c r="H113" i="38" s="1"/>
  <c r="AY127" i="50"/>
  <c r="BG127" i="50"/>
  <c r="MD32" i="7"/>
  <c r="LO7" i="41" s="1"/>
  <c r="LO8" i="41" s="1"/>
  <c r="ME123" i="7"/>
  <c r="ME31" i="7" s="1"/>
  <c r="MF104" i="7"/>
  <c r="ME129" i="7"/>
  <c r="MF110" i="7"/>
  <c r="MF107" i="7"/>
  <c r="ME126" i="7"/>
  <c r="MF113" i="7"/>
  <c r="ME132" i="7"/>
  <c r="ME130" i="7"/>
  <c r="MF111" i="7"/>
  <c r="MF119" i="7"/>
  <c r="ME138" i="7"/>
  <c r="MF112" i="7"/>
  <c r="ME131" i="7"/>
  <c r="MF116" i="7"/>
  <c r="ME135" i="7"/>
  <c r="MF117" i="7"/>
  <c r="ME136" i="7"/>
  <c r="MF108" i="7"/>
  <c r="ME127" i="7"/>
  <c r="MG3" i="7"/>
  <c r="MF30" i="7"/>
  <c r="MF106" i="7"/>
  <c r="ME125" i="7"/>
  <c r="MF115" i="7"/>
  <c r="ME134" i="7"/>
  <c r="ME137" i="7"/>
  <c r="MF118" i="7"/>
  <c r="MF114" i="7"/>
  <c r="ME133" i="7"/>
  <c r="MF105" i="7"/>
  <c r="ME124" i="7"/>
  <c r="MF109" i="7"/>
  <c r="ME128" i="7"/>
  <c r="P100" i="39"/>
  <c r="P97" i="38"/>
  <c r="P128" i="51" l="1"/>
  <c r="F114" i="39" s="1"/>
  <c r="O128" i="51"/>
  <c r="G114" i="39" s="1"/>
  <c r="BE127" i="50"/>
  <c r="BH127" i="50" s="1"/>
  <c r="BD127" i="50"/>
  <c r="BB128" i="50" s="1"/>
  <c r="N128" i="50"/>
  <c r="E114" i="38" s="1"/>
  <c r="MG113" i="7"/>
  <c r="MF132" i="7"/>
  <c r="MG118" i="7"/>
  <c r="MF137" i="7"/>
  <c r="MG112" i="7"/>
  <c r="MF131" i="7"/>
  <c r="MF126" i="7"/>
  <c r="MG107" i="7"/>
  <c r="MF129" i="7"/>
  <c r="MG110" i="7"/>
  <c r="MG106" i="7"/>
  <c r="MF125" i="7"/>
  <c r="MH3" i="7"/>
  <c r="MG30" i="7"/>
  <c r="MG115" i="7"/>
  <c r="MF134" i="7"/>
  <c r="MG119" i="7"/>
  <c r="MF138" i="7"/>
  <c r="MF124" i="7"/>
  <c r="MG105" i="7"/>
  <c r="MF136" i="7"/>
  <c r="MG117" i="7"/>
  <c r="ME32" i="7"/>
  <c r="MG114" i="7"/>
  <c r="MF133" i="7"/>
  <c r="MG116" i="7"/>
  <c r="MF135" i="7"/>
  <c r="MG109" i="7"/>
  <c r="MF128" i="7"/>
  <c r="MG108" i="7"/>
  <c r="MF127" i="7"/>
  <c r="MG111" i="7"/>
  <c r="MF130" i="7"/>
  <c r="MF123" i="7"/>
  <c r="MF31" i="7" s="1"/>
  <c r="MG104" i="7"/>
  <c r="P101" i="39"/>
  <c r="P98" i="38"/>
  <c r="P128" i="50" l="1"/>
  <c r="F114" i="38" s="1"/>
  <c r="O128" i="50"/>
  <c r="AY128" i="51"/>
  <c r="BF128" i="51"/>
  <c r="BC128" i="51" s="1"/>
  <c r="Q128" i="51"/>
  <c r="H114" i="39" s="1"/>
  <c r="BG128" i="51"/>
  <c r="MH108" i="7"/>
  <c r="MG127" i="7"/>
  <c r="MG131" i="7"/>
  <c r="MH112" i="7"/>
  <c r="MH109" i="7"/>
  <c r="MG128" i="7"/>
  <c r="MH105" i="7"/>
  <c r="MG124" i="7"/>
  <c r="MH114" i="7"/>
  <c r="MG133" i="7"/>
  <c r="MG123" i="7"/>
  <c r="MG31" i="7" s="1"/>
  <c r="MH104" i="7"/>
  <c r="MH106" i="7"/>
  <c r="MG125" i="7"/>
  <c r="MG137" i="7"/>
  <c r="MH118" i="7"/>
  <c r="MH30" i="7"/>
  <c r="MI3" i="7"/>
  <c r="MH116" i="7"/>
  <c r="MG135" i="7"/>
  <c r="MH110" i="7"/>
  <c r="MG129" i="7"/>
  <c r="MG130" i="7"/>
  <c r="MH111" i="7"/>
  <c r="MG126" i="7"/>
  <c r="MH107" i="7"/>
  <c r="MH115" i="7"/>
  <c r="MG134" i="7"/>
  <c r="MH117" i="7"/>
  <c r="MG136" i="7"/>
  <c r="MF32" i="7"/>
  <c r="MH119" i="7"/>
  <c r="MG138" i="7"/>
  <c r="MH113" i="7"/>
  <c r="MG132" i="7"/>
  <c r="P102" i="39"/>
  <c r="P99" i="38"/>
  <c r="AY128" i="50" l="1"/>
  <c r="G114" i="38"/>
  <c r="BF128" i="50"/>
  <c r="BC128" i="50" s="1"/>
  <c r="Q128" i="50"/>
  <c r="H114" i="38" s="1"/>
  <c r="BE128" i="51"/>
  <c r="BH128" i="51" s="1"/>
  <c r="BD128" i="51"/>
  <c r="BB129" i="51" s="1"/>
  <c r="BG128" i="50"/>
  <c r="N129" i="51"/>
  <c r="E115" i="39" s="1"/>
  <c r="MI119" i="7"/>
  <c r="MH138" i="7"/>
  <c r="MI110" i="7"/>
  <c r="MH129" i="7"/>
  <c r="MI106" i="7"/>
  <c r="MH125" i="7"/>
  <c r="MI109" i="7"/>
  <c r="MH128" i="7"/>
  <c r="MI117" i="7"/>
  <c r="MH136" i="7"/>
  <c r="MH131" i="7"/>
  <c r="MI112" i="7"/>
  <c r="MI115" i="7"/>
  <c r="MH134" i="7"/>
  <c r="MI116" i="7"/>
  <c r="MH135" i="7"/>
  <c r="MG32" i="7"/>
  <c r="MH130" i="7"/>
  <c r="MI111" i="7"/>
  <c r="MI104" i="7"/>
  <c r="MH123" i="7"/>
  <c r="MH31" i="7" s="1"/>
  <c r="MI30" i="7"/>
  <c r="MJ3" i="7"/>
  <c r="MI118" i="7"/>
  <c r="MH137" i="7"/>
  <c r="MI105" i="7"/>
  <c r="MH124" i="7"/>
  <c r="MH132" i="7"/>
  <c r="MI113" i="7"/>
  <c r="MI107" i="7"/>
  <c r="MH126" i="7"/>
  <c r="MI114" i="7"/>
  <c r="MH133" i="7"/>
  <c r="MI108" i="7"/>
  <c r="MH127" i="7"/>
  <c r="P103" i="39"/>
  <c r="P100" i="38"/>
  <c r="N129" i="50" l="1"/>
  <c r="E115" i="38" s="1"/>
  <c r="BE128" i="50"/>
  <c r="BH128" i="50" s="1"/>
  <c r="BD128" i="50"/>
  <c r="BB129" i="50" s="1"/>
  <c r="O129" i="51"/>
  <c r="G115" i="39" s="1"/>
  <c r="P129" i="51"/>
  <c r="F115" i="39" s="1"/>
  <c r="MJ107" i="7"/>
  <c r="MI126" i="7"/>
  <c r="MJ113" i="7"/>
  <c r="MI132" i="7"/>
  <c r="MH32" i="7"/>
  <c r="MJ115" i="7"/>
  <c r="MI134" i="7"/>
  <c r="MJ109" i="7"/>
  <c r="MI128" i="7"/>
  <c r="MJ104" i="7"/>
  <c r="MI123" i="7"/>
  <c r="MI31" i="7" s="1"/>
  <c r="MI125" i="7"/>
  <c r="MJ106" i="7"/>
  <c r="MJ108" i="7"/>
  <c r="MI127" i="7"/>
  <c r="MJ105" i="7"/>
  <c r="MI124" i="7"/>
  <c r="MJ112" i="7"/>
  <c r="MI131" i="7"/>
  <c r="MJ117" i="7"/>
  <c r="MI136" i="7"/>
  <c r="MI129" i="7"/>
  <c r="MJ110" i="7"/>
  <c r="MI130" i="7"/>
  <c r="MJ111" i="7"/>
  <c r="MI133" i="7"/>
  <c r="MJ114" i="7"/>
  <c r="MJ118" i="7"/>
  <c r="MI137" i="7"/>
  <c r="MK3" i="7"/>
  <c r="MJ30" i="7"/>
  <c r="MJ116" i="7"/>
  <c r="MI135" i="7"/>
  <c r="MJ119" i="7"/>
  <c r="MI138" i="7"/>
  <c r="P104" i="39"/>
  <c r="P101" i="38"/>
  <c r="BF129" i="51" l="1"/>
  <c r="BC129" i="51" s="1"/>
  <c r="Q129" i="51"/>
  <c r="H115" i="39" s="1"/>
  <c r="O129" i="50"/>
  <c r="G115" i="38" s="1"/>
  <c r="P129" i="50"/>
  <c r="F115" i="38" s="1"/>
  <c r="AY129" i="51"/>
  <c r="BG129" i="51"/>
  <c r="MK109" i="7"/>
  <c r="MJ128" i="7"/>
  <c r="ML3" i="7"/>
  <c r="MK30" i="7"/>
  <c r="MJ127" i="7"/>
  <c r="MK108" i="7"/>
  <c r="MK118" i="7"/>
  <c r="MJ137" i="7"/>
  <c r="MK115" i="7"/>
  <c r="MJ134" i="7"/>
  <c r="MK119" i="7"/>
  <c r="MJ138" i="7"/>
  <c r="MI32" i="7"/>
  <c r="MK113" i="7"/>
  <c r="MJ132" i="7"/>
  <c r="MJ124" i="7"/>
  <c r="MK105" i="7"/>
  <c r="MK117" i="7"/>
  <c r="MJ136" i="7"/>
  <c r="MK114" i="7"/>
  <c r="MJ133" i="7"/>
  <c r="MJ125" i="7"/>
  <c r="MK106" i="7"/>
  <c r="MK111" i="7"/>
  <c r="MJ130" i="7"/>
  <c r="MK116" i="7"/>
  <c r="MJ135" i="7"/>
  <c r="MK112" i="7"/>
  <c r="MJ131" i="7"/>
  <c r="MJ123" i="7"/>
  <c r="MJ31" i="7" s="1"/>
  <c r="MK104" i="7"/>
  <c r="MJ129" i="7"/>
  <c r="MK110" i="7"/>
  <c r="MJ126" i="7"/>
  <c r="MK107" i="7"/>
  <c r="P105" i="39"/>
  <c r="P102" i="38"/>
  <c r="AY129" i="50" l="1"/>
  <c r="BG129" i="50"/>
  <c r="N130" i="51"/>
  <c r="E116" i="39" s="1"/>
  <c r="BE129" i="51"/>
  <c r="BH129" i="51" s="1"/>
  <c r="BD129" i="51"/>
  <c r="BB130" i="51" s="1"/>
  <c r="BF129" i="50"/>
  <c r="BC129" i="50" s="1"/>
  <c r="Q129" i="50"/>
  <c r="H115" i="38" s="1"/>
  <c r="ML111" i="7"/>
  <c r="MK130" i="7"/>
  <c r="ML104" i="7"/>
  <c r="MK123" i="7"/>
  <c r="MK31" i="7" s="1"/>
  <c r="ML118" i="7"/>
  <c r="MK137" i="7"/>
  <c r="MK132" i="7"/>
  <c r="ML113" i="7"/>
  <c r="MK127" i="7"/>
  <c r="ML108" i="7"/>
  <c r="ML112" i="7"/>
  <c r="MK131" i="7"/>
  <c r="ML107" i="7"/>
  <c r="MK126" i="7"/>
  <c r="ML119" i="7"/>
  <c r="MK138" i="7"/>
  <c r="MM3" i="7"/>
  <c r="ML30" i="7"/>
  <c r="MJ32" i="7"/>
  <c r="ML114" i="7"/>
  <c r="MK133" i="7"/>
  <c r="ML116" i="7"/>
  <c r="MK135" i="7"/>
  <c r="MK136" i="7"/>
  <c r="ML117" i="7"/>
  <c r="MK125" i="7"/>
  <c r="ML106" i="7"/>
  <c r="MK129" i="7"/>
  <c r="ML110" i="7"/>
  <c r="MK124" i="7"/>
  <c r="ML105" i="7"/>
  <c r="ML115" i="7"/>
  <c r="MK134" i="7"/>
  <c r="ML109" i="7"/>
  <c r="MK128" i="7"/>
  <c r="P106" i="39"/>
  <c r="P103" i="38"/>
  <c r="P130" i="51" l="1"/>
  <c r="F116" i="39" s="1"/>
  <c r="O130" i="51"/>
  <c r="N130" i="50"/>
  <c r="E116" i="38" s="1"/>
  <c r="BE129" i="50"/>
  <c r="BH129" i="50" s="1"/>
  <c r="BD129" i="50"/>
  <c r="BB130" i="50" s="1"/>
  <c r="MM113" i="7"/>
  <c r="ML132" i="7"/>
  <c r="ML129" i="7"/>
  <c r="MM110" i="7"/>
  <c r="ML138" i="7"/>
  <c r="MM119" i="7"/>
  <c r="ML126" i="7"/>
  <c r="MM107" i="7"/>
  <c r="ML137" i="7"/>
  <c r="MM118" i="7"/>
  <c r="MM109" i="7"/>
  <c r="ML128" i="7"/>
  <c r="MM114" i="7"/>
  <c r="ML133" i="7"/>
  <c r="MK32" i="7"/>
  <c r="ML131" i="7"/>
  <c r="MM112" i="7"/>
  <c r="ML123" i="7"/>
  <c r="ML31" i="7" s="1"/>
  <c r="MM104" i="7"/>
  <c r="ML135" i="7"/>
  <c r="MM116" i="7"/>
  <c r="MM115" i="7"/>
  <c r="ML134" i="7"/>
  <c r="MM108" i="7"/>
  <c r="ML127" i="7"/>
  <c r="ML125" i="7"/>
  <c r="MM106" i="7"/>
  <c r="MM105" i="7"/>
  <c r="ML124" i="7"/>
  <c r="ML136" i="7"/>
  <c r="MM117" i="7"/>
  <c r="MN3" i="7"/>
  <c r="MM30" i="7"/>
  <c r="ML130" i="7"/>
  <c r="MM111" i="7"/>
  <c r="P107" i="39"/>
  <c r="P104" i="38"/>
  <c r="AY130" i="51" l="1"/>
  <c r="G116" i="39"/>
  <c r="P130" i="50"/>
  <c r="F116" i="38" s="1"/>
  <c r="O130" i="50"/>
  <c r="BF130" i="51"/>
  <c r="BC130" i="51" s="1"/>
  <c r="Q130" i="51"/>
  <c r="H116" i="39" s="1"/>
  <c r="BG130" i="51"/>
  <c r="MM134" i="7"/>
  <c r="MN115" i="7"/>
  <c r="MN116" i="7"/>
  <c r="MM135" i="7"/>
  <c r="MM126" i="7"/>
  <c r="MN107" i="7"/>
  <c r="MM124" i="7"/>
  <c r="MN105" i="7"/>
  <c r="MN119" i="7"/>
  <c r="MM138" i="7"/>
  <c r="MM130" i="7"/>
  <c r="MN111" i="7"/>
  <c r="MM125" i="7"/>
  <c r="MN106" i="7"/>
  <c r="MN104" i="7"/>
  <c r="MM123" i="7"/>
  <c r="MM31" i="7" s="1"/>
  <c r="MN114" i="7"/>
  <c r="MM133" i="7"/>
  <c r="ML32" i="7"/>
  <c r="MN110" i="7"/>
  <c r="MM129" i="7"/>
  <c r="MN117" i="7"/>
  <c r="MM136" i="7"/>
  <c r="MN112" i="7"/>
  <c r="MM131" i="7"/>
  <c r="MN109" i="7"/>
  <c r="MM128" i="7"/>
  <c r="MO3" i="7"/>
  <c r="MN30" i="7"/>
  <c r="MN108" i="7"/>
  <c r="MM127" i="7"/>
  <c r="MN118" i="7"/>
  <c r="MM137" i="7"/>
  <c r="MN113" i="7"/>
  <c r="MM132" i="7"/>
  <c r="P108" i="39"/>
  <c r="P105" i="38"/>
  <c r="AY130" i="50" l="1"/>
  <c r="G116" i="38"/>
  <c r="N131" i="51"/>
  <c r="E117" i="39" s="1"/>
  <c r="BE130" i="51"/>
  <c r="BH130" i="51" s="1"/>
  <c r="BD130" i="51"/>
  <c r="BB131" i="51" s="1"/>
  <c r="BF130" i="50"/>
  <c r="BC130" i="50" s="1"/>
  <c r="Q130" i="50"/>
  <c r="H116" i="38" s="1"/>
  <c r="BG130" i="50"/>
  <c r="MO108" i="7"/>
  <c r="MN127" i="7"/>
  <c r="MN125" i="7"/>
  <c r="MO106" i="7"/>
  <c r="MN129" i="7"/>
  <c r="MO110" i="7"/>
  <c r="MN132" i="7"/>
  <c r="MO113" i="7"/>
  <c r="MO109" i="7"/>
  <c r="MN128" i="7"/>
  <c r="MO111" i="7"/>
  <c r="MN130" i="7"/>
  <c r="MO114" i="7"/>
  <c r="MN133" i="7"/>
  <c r="MN138" i="7"/>
  <c r="MO119" i="7"/>
  <c r="MN135" i="7"/>
  <c r="MO116" i="7"/>
  <c r="MN136" i="7"/>
  <c r="MO117" i="7"/>
  <c r="MO107" i="7"/>
  <c r="MN126" i="7"/>
  <c r="MO30" i="7"/>
  <c r="MP3" i="7"/>
  <c r="MN137" i="7"/>
  <c r="MO118" i="7"/>
  <c r="MO112" i="7"/>
  <c r="MN131" i="7"/>
  <c r="MM32" i="7"/>
  <c r="MO105" i="7"/>
  <c r="MN124" i="7"/>
  <c r="MO115" i="7"/>
  <c r="MN134" i="7"/>
  <c r="MN123" i="7"/>
  <c r="MN31" i="7" s="1"/>
  <c r="MO104" i="7"/>
  <c r="P109" i="39"/>
  <c r="P106" i="38"/>
  <c r="BE130" i="50" l="1"/>
  <c r="BH130" i="50" s="1"/>
  <c r="BD130" i="50"/>
  <c r="BB131" i="50" s="1"/>
  <c r="N131" i="50"/>
  <c r="E117" i="38" s="1"/>
  <c r="O131" i="51"/>
  <c r="G117" i="39" s="1"/>
  <c r="P131" i="51"/>
  <c r="F117" i="39" s="1"/>
  <c r="MP114" i="7"/>
  <c r="MO133" i="7"/>
  <c r="MP110" i="7"/>
  <c r="MO129" i="7"/>
  <c r="MN32" i="7"/>
  <c r="MP118" i="7"/>
  <c r="MO137" i="7"/>
  <c r="MP116" i="7"/>
  <c r="MO135" i="7"/>
  <c r="MO125" i="7"/>
  <c r="MP106" i="7"/>
  <c r="MP104" i="7"/>
  <c r="MO123" i="7"/>
  <c r="MO31" i="7" s="1"/>
  <c r="MP109" i="7"/>
  <c r="MO128" i="7"/>
  <c r="MP107" i="7"/>
  <c r="MO126" i="7"/>
  <c r="MP117" i="7"/>
  <c r="MO136" i="7"/>
  <c r="MP112" i="7"/>
  <c r="MO131" i="7"/>
  <c r="MO130" i="7"/>
  <c r="MP111" i="7"/>
  <c r="MP115" i="7"/>
  <c r="MO134" i="7"/>
  <c r="MQ3" i="7"/>
  <c r="MP30" i="7"/>
  <c r="MO138" i="7"/>
  <c r="MP119" i="7"/>
  <c r="MP113" i="7"/>
  <c r="MO132" i="7"/>
  <c r="MP105" i="7"/>
  <c r="MO124" i="7"/>
  <c r="MP108" i="7"/>
  <c r="MO127" i="7"/>
  <c r="P110" i="39"/>
  <c r="P107" i="38"/>
  <c r="P131" i="50" l="1"/>
  <c r="F117" i="38" s="1"/>
  <c r="O131" i="50"/>
  <c r="BF131" i="51"/>
  <c r="BC131" i="51" s="1"/>
  <c r="Q131" i="51"/>
  <c r="H117" i="39" s="1"/>
  <c r="AY131" i="51"/>
  <c r="BG131" i="51"/>
  <c r="MQ118" i="7"/>
  <c r="MP137" i="7"/>
  <c r="MP138" i="7"/>
  <c r="MQ119" i="7"/>
  <c r="MP132" i="7"/>
  <c r="MQ113" i="7"/>
  <c r="MP128" i="7"/>
  <c r="MQ109" i="7"/>
  <c r="MP125" i="7"/>
  <c r="MQ106" i="7"/>
  <c r="MR3" i="7"/>
  <c r="MQ30" i="7"/>
  <c r="MQ114" i="7"/>
  <c r="MP133" i="7"/>
  <c r="MO32" i="7"/>
  <c r="MQ104" i="7"/>
  <c r="MP123" i="7"/>
  <c r="MP31" i="7" s="1"/>
  <c r="MP134" i="7"/>
  <c r="MQ115" i="7"/>
  <c r="MP126" i="7"/>
  <c r="MQ107" i="7"/>
  <c r="MP135" i="7"/>
  <c r="MQ116" i="7"/>
  <c r="MP131" i="7"/>
  <c r="MQ112" i="7"/>
  <c r="MP129" i="7"/>
  <c r="MQ110" i="7"/>
  <c r="MQ108" i="7"/>
  <c r="MP127" i="7"/>
  <c r="MQ117" i="7"/>
  <c r="MP136" i="7"/>
  <c r="MP124" i="7"/>
  <c r="MQ105" i="7"/>
  <c r="MP130" i="7"/>
  <c r="MQ111" i="7"/>
  <c r="P111" i="39"/>
  <c r="P108" i="38"/>
  <c r="AY131" i="50" l="1"/>
  <c r="G117" i="38"/>
  <c r="N132" i="51"/>
  <c r="E118" i="39" s="1"/>
  <c r="BF131" i="50"/>
  <c r="BC131" i="50" s="1"/>
  <c r="Q131" i="50"/>
  <c r="H117" i="38" s="1"/>
  <c r="BG131" i="50"/>
  <c r="BE131" i="51"/>
  <c r="BH131" i="51" s="1"/>
  <c r="BD131" i="51"/>
  <c r="BB132" i="51" s="1"/>
  <c r="MR109" i="7"/>
  <c r="MQ128" i="7"/>
  <c r="MR111" i="7"/>
  <c r="MQ130" i="7"/>
  <c r="MQ138" i="7"/>
  <c r="MR119" i="7"/>
  <c r="MR108" i="7"/>
  <c r="MQ127" i="7"/>
  <c r="MR107" i="7"/>
  <c r="MQ126" i="7"/>
  <c r="MR105" i="7"/>
  <c r="MQ124" i="7"/>
  <c r="MQ131" i="7"/>
  <c r="MR112" i="7"/>
  <c r="MR115" i="7"/>
  <c r="MQ134" i="7"/>
  <c r="MS3" i="7"/>
  <c r="MR30" i="7"/>
  <c r="MR117" i="7"/>
  <c r="MQ136" i="7"/>
  <c r="MQ123" i="7"/>
  <c r="MQ31" i="7" s="1"/>
  <c r="MR104" i="7"/>
  <c r="MR116" i="7"/>
  <c r="MQ135" i="7"/>
  <c r="MR110" i="7"/>
  <c r="MQ129" i="7"/>
  <c r="MR106" i="7"/>
  <c r="MQ125" i="7"/>
  <c r="MR113" i="7"/>
  <c r="MQ132" i="7"/>
  <c r="MR114" i="7"/>
  <c r="MQ133" i="7"/>
  <c r="MP32" i="7"/>
  <c r="MA7" i="41" s="1"/>
  <c r="MA8" i="41" s="1"/>
  <c r="MQ137" i="7"/>
  <c r="MR118" i="7"/>
  <c r="P112" i="39"/>
  <c r="P109" i="38"/>
  <c r="BE131" i="50" l="1"/>
  <c r="BH131" i="50" s="1"/>
  <c r="BD131" i="50"/>
  <c r="BB132" i="50" s="1"/>
  <c r="P132" i="51"/>
  <c r="F118" i="39" s="1"/>
  <c r="O132" i="51"/>
  <c r="G118" i="39" s="1"/>
  <c r="N132" i="50"/>
  <c r="E118" i="38" s="1"/>
  <c r="MR132" i="7"/>
  <c r="MS113" i="7"/>
  <c r="MR135" i="7"/>
  <c r="MS116" i="7"/>
  <c r="MS115" i="7"/>
  <c r="MR134" i="7"/>
  <c r="MS108" i="7"/>
  <c r="MR127" i="7"/>
  <c r="MR131" i="7"/>
  <c r="MS112" i="7"/>
  <c r="MS118" i="7"/>
  <c r="MR137" i="7"/>
  <c r="MR138" i="7"/>
  <c r="MS119" i="7"/>
  <c r="MS106" i="7"/>
  <c r="MR125" i="7"/>
  <c r="MS117" i="7"/>
  <c r="MR136" i="7"/>
  <c r="MR124" i="7"/>
  <c r="MS105" i="7"/>
  <c r="MS111" i="7"/>
  <c r="MR130" i="7"/>
  <c r="MQ32" i="7"/>
  <c r="MR123" i="7"/>
  <c r="MR31" i="7" s="1"/>
  <c r="MS104" i="7"/>
  <c r="MR133" i="7"/>
  <c r="MS114" i="7"/>
  <c r="MR129" i="7"/>
  <c r="MS110" i="7"/>
  <c r="MS30" i="7"/>
  <c r="MT3" i="7"/>
  <c r="MS107" i="7"/>
  <c r="MR126" i="7"/>
  <c r="MR128" i="7"/>
  <c r="MS109" i="7"/>
  <c r="P113" i="39"/>
  <c r="P110" i="38"/>
  <c r="BF132" i="51" l="1"/>
  <c r="BC132" i="51" s="1"/>
  <c r="Q132" i="51"/>
  <c r="H118" i="39" s="1"/>
  <c r="BG132" i="51"/>
  <c r="AY132" i="51"/>
  <c r="P132" i="50"/>
  <c r="F118" i="38" s="1"/>
  <c r="O132" i="50"/>
  <c r="G118" i="38" s="1"/>
  <c r="MS129" i="7"/>
  <c r="MT110" i="7"/>
  <c r="MT111" i="7"/>
  <c r="MS130" i="7"/>
  <c r="MS127" i="7"/>
  <c r="MT108" i="7"/>
  <c r="MT119" i="7"/>
  <c r="MS138" i="7"/>
  <c r="MT116" i="7"/>
  <c r="MS135" i="7"/>
  <c r="MS133" i="7"/>
  <c r="MT114" i="7"/>
  <c r="MT104" i="7"/>
  <c r="MS123" i="7"/>
  <c r="MS31" i="7" s="1"/>
  <c r="MT117" i="7"/>
  <c r="MS136" i="7"/>
  <c r="MS137" i="7"/>
  <c r="MT118" i="7"/>
  <c r="MS124" i="7"/>
  <c r="MT105" i="7"/>
  <c r="MT109" i="7"/>
  <c r="MS128" i="7"/>
  <c r="MT115" i="7"/>
  <c r="MS134" i="7"/>
  <c r="MT107" i="7"/>
  <c r="MS126" i="7"/>
  <c r="MT112" i="7"/>
  <c r="MS131" i="7"/>
  <c r="MT113" i="7"/>
  <c r="MS132" i="7"/>
  <c r="MR32" i="7"/>
  <c r="MU3" i="7"/>
  <c r="MT30" i="7"/>
  <c r="MT106" i="7"/>
  <c r="MS125" i="7"/>
  <c r="P114" i="39"/>
  <c r="P111" i="38"/>
  <c r="AY132" i="50" l="1"/>
  <c r="N133" i="51"/>
  <c r="E119" i="39" s="1"/>
  <c r="BF132" i="50"/>
  <c r="BC132" i="50" s="1"/>
  <c r="Q132" i="50"/>
  <c r="H118" i="38" s="1"/>
  <c r="BE132" i="51"/>
  <c r="BH132" i="51" s="1"/>
  <c r="BD132" i="51"/>
  <c r="BB133" i="51" s="1"/>
  <c r="BG132" i="50"/>
  <c r="MT136" i="7"/>
  <c r="MU117" i="7"/>
  <c r="MU119" i="7"/>
  <c r="MT138" i="7"/>
  <c r="MV3" i="7"/>
  <c r="MU30" i="7"/>
  <c r="MU104" i="7"/>
  <c r="MT123" i="7"/>
  <c r="MT31" i="7" s="1"/>
  <c r="MU105" i="7"/>
  <c r="MT124" i="7"/>
  <c r="MU114" i="7"/>
  <c r="MT133" i="7"/>
  <c r="MS32" i="7"/>
  <c r="MT128" i="7"/>
  <c r="MU109" i="7"/>
  <c r="MU111" i="7"/>
  <c r="MT130" i="7"/>
  <c r="MU115" i="7"/>
  <c r="MT134" i="7"/>
  <c r="MT127" i="7"/>
  <c r="MU108" i="7"/>
  <c r="MU113" i="7"/>
  <c r="MT132" i="7"/>
  <c r="MT137" i="7"/>
  <c r="MU118" i="7"/>
  <c r="MT129" i="7"/>
  <c r="MU110" i="7"/>
  <c r="MT131" i="7"/>
  <c r="MU112" i="7"/>
  <c r="MU106" i="7"/>
  <c r="MT125" i="7"/>
  <c r="MU107" i="7"/>
  <c r="MT126" i="7"/>
  <c r="MT135" i="7"/>
  <c r="MU116" i="7"/>
  <c r="P115" i="39"/>
  <c r="P112" i="38"/>
  <c r="N133" i="50" l="1"/>
  <c r="E119" i="38" s="1"/>
  <c r="BE132" i="50"/>
  <c r="BH132" i="50" s="1"/>
  <c r="BD132" i="50"/>
  <c r="BB133" i="50" s="1"/>
  <c r="O133" i="51"/>
  <c r="G119" i="39" s="1"/>
  <c r="P133" i="51"/>
  <c r="F119" i="39" s="1"/>
  <c r="MV30" i="7"/>
  <c r="MW3" i="7"/>
  <c r="MU125" i="7"/>
  <c r="MV106" i="7"/>
  <c r="MV112" i="7"/>
  <c r="MU131" i="7"/>
  <c r="MU134" i="7"/>
  <c r="MV115" i="7"/>
  <c r="MV117" i="7"/>
  <c r="MU136" i="7"/>
  <c r="MV116" i="7"/>
  <c r="MU135" i="7"/>
  <c r="MU133" i="7"/>
  <c r="MV114" i="7"/>
  <c r="MV118" i="7"/>
  <c r="MU137" i="7"/>
  <c r="MU124" i="7"/>
  <c r="MV105" i="7"/>
  <c r="MU132" i="7"/>
  <c r="MV113" i="7"/>
  <c r="MV108" i="7"/>
  <c r="MU127" i="7"/>
  <c r="MU138" i="7"/>
  <c r="MV119" i="7"/>
  <c r="MV111" i="7"/>
  <c r="MU130" i="7"/>
  <c r="MT32" i="7"/>
  <c r="MV110" i="7"/>
  <c r="MU129" i="7"/>
  <c r="MV107" i="7"/>
  <c r="MU126" i="7"/>
  <c r="MU128" i="7"/>
  <c r="MV109" i="7"/>
  <c r="MU123" i="7"/>
  <c r="MU31" i="7" s="1"/>
  <c r="MV104" i="7"/>
  <c r="P116" i="39"/>
  <c r="P113" i="38"/>
  <c r="BF133" i="51" l="1"/>
  <c r="BC133" i="51" s="1"/>
  <c r="Q133" i="51"/>
  <c r="H119" i="39" s="1"/>
  <c r="P133" i="50"/>
  <c r="F119" i="38" s="1"/>
  <c r="O133" i="50"/>
  <c r="AY133" i="51"/>
  <c r="BG133" i="51"/>
  <c r="MW108" i="7"/>
  <c r="MV127" i="7"/>
  <c r="MW112" i="7"/>
  <c r="MV131" i="7"/>
  <c r="MU32" i="7"/>
  <c r="MV124" i="7"/>
  <c r="MW105" i="7"/>
  <c r="MX3" i="7"/>
  <c r="MW30" i="7"/>
  <c r="MW114" i="7"/>
  <c r="MV133" i="7"/>
  <c r="MW110" i="7"/>
  <c r="MV129" i="7"/>
  <c r="MW106" i="7"/>
  <c r="MV125" i="7"/>
  <c r="MV136" i="7"/>
  <c r="MW117" i="7"/>
  <c r="MV126" i="7"/>
  <c r="MW107" i="7"/>
  <c r="MW113" i="7"/>
  <c r="MV132" i="7"/>
  <c r="MW104" i="7"/>
  <c r="MV123" i="7"/>
  <c r="MV31" i="7" s="1"/>
  <c r="MW109" i="7"/>
  <c r="MV128" i="7"/>
  <c r="MV138" i="7"/>
  <c r="MW119" i="7"/>
  <c r="MW115" i="7"/>
  <c r="MV134" i="7"/>
  <c r="MV135" i="7"/>
  <c r="MW116" i="7"/>
  <c r="MW111" i="7"/>
  <c r="MV130" i="7"/>
  <c r="MV137" i="7"/>
  <c r="MW118" i="7"/>
  <c r="P117" i="39"/>
  <c r="P114" i="38"/>
  <c r="AY133" i="50" l="1"/>
  <c r="G119" i="38"/>
  <c r="BG133" i="50"/>
  <c r="N134" i="51"/>
  <c r="E120" i="39" s="1"/>
  <c r="BF133" i="50"/>
  <c r="BC133" i="50" s="1"/>
  <c r="Q133" i="50"/>
  <c r="H119" i="38" s="1"/>
  <c r="BE133" i="51"/>
  <c r="BH133" i="51" s="1"/>
  <c r="BD133" i="51"/>
  <c r="BB134" i="51" s="1"/>
  <c r="MV32" i="7"/>
  <c r="MW130" i="7"/>
  <c r="MX111" i="7"/>
  <c r="MW135" i="7"/>
  <c r="MX116" i="7"/>
  <c r="MX105" i="7"/>
  <c r="MW124" i="7"/>
  <c r="MX115" i="7"/>
  <c r="MW134" i="7"/>
  <c r="MX113" i="7"/>
  <c r="MW132" i="7"/>
  <c r="MX110" i="7"/>
  <c r="MW129" i="7"/>
  <c r="MX104" i="7"/>
  <c r="MW123" i="7"/>
  <c r="MW31" i="7" s="1"/>
  <c r="MX107" i="7"/>
  <c r="MW126" i="7"/>
  <c r="MX112" i="7"/>
  <c r="MW131" i="7"/>
  <c r="MX30" i="7"/>
  <c r="MY3" i="7"/>
  <c r="MX119" i="7"/>
  <c r="MW138" i="7"/>
  <c r="MX114" i="7"/>
  <c r="MW133" i="7"/>
  <c r="MW128" i="7"/>
  <c r="MX109" i="7"/>
  <c r="MW125" i="7"/>
  <c r="MX106" i="7"/>
  <c r="MW137" i="7"/>
  <c r="MX118" i="7"/>
  <c r="MX117" i="7"/>
  <c r="MW136" i="7"/>
  <c r="MW127" i="7"/>
  <c r="MX108" i="7"/>
  <c r="P118" i="39"/>
  <c r="P115" i="38"/>
  <c r="N134" i="50" l="1"/>
  <c r="E120" i="38" s="1"/>
  <c r="P134" i="51"/>
  <c r="F120" i="39" s="1"/>
  <c r="O134" i="51"/>
  <c r="G120" i="39" s="1"/>
  <c r="BE133" i="50"/>
  <c r="BH133" i="50" s="1"/>
  <c r="BD133" i="50"/>
  <c r="BB134" i="50" s="1"/>
  <c r="MX138" i="7"/>
  <c r="MY119" i="7"/>
  <c r="MX125" i="7"/>
  <c r="MY106" i="7"/>
  <c r="MW32" i="7"/>
  <c r="MY104" i="7"/>
  <c r="MX123" i="7"/>
  <c r="MX31" i="7" s="1"/>
  <c r="MY115" i="7"/>
  <c r="MX134" i="7"/>
  <c r="MX128" i="7"/>
  <c r="MY109" i="7"/>
  <c r="MX124" i="7"/>
  <c r="MY105" i="7"/>
  <c r="MY116" i="7"/>
  <c r="MX135" i="7"/>
  <c r="MY108" i="7"/>
  <c r="MX127" i="7"/>
  <c r="MY30" i="7"/>
  <c r="MZ3" i="7"/>
  <c r="MX136" i="7"/>
  <c r="MY117" i="7"/>
  <c r="MY114" i="7"/>
  <c r="MX133" i="7"/>
  <c r="MY112" i="7"/>
  <c r="MX131" i="7"/>
  <c r="MY110" i="7"/>
  <c r="MX129" i="7"/>
  <c r="MY118" i="7"/>
  <c r="MX137" i="7"/>
  <c r="MX130" i="7"/>
  <c r="MY111" i="7"/>
  <c r="MY107" i="7"/>
  <c r="MX126" i="7"/>
  <c r="MX132" i="7"/>
  <c r="MY113" i="7"/>
  <c r="P119" i="39"/>
  <c r="P116" i="38"/>
  <c r="BF134" i="51" l="1"/>
  <c r="BC134" i="51" s="1"/>
  <c r="Q134" i="51"/>
  <c r="H120" i="39" s="1"/>
  <c r="BG134" i="51"/>
  <c r="P134" i="50"/>
  <c r="F120" i="38" s="1"/>
  <c r="O134" i="50"/>
  <c r="AY134" i="51"/>
  <c r="MX32" i="7"/>
  <c r="MZ112" i="7"/>
  <c r="MY131" i="7"/>
  <c r="MZ111" i="7"/>
  <c r="MY130" i="7"/>
  <c r="MY135" i="7"/>
  <c r="MZ116" i="7"/>
  <c r="MZ117" i="7"/>
  <c r="MY136" i="7"/>
  <c r="MZ105" i="7"/>
  <c r="MY124" i="7"/>
  <c r="MZ115" i="7"/>
  <c r="MY134" i="7"/>
  <c r="MZ106" i="7"/>
  <c r="MY125" i="7"/>
  <c r="MZ108" i="7"/>
  <c r="MY127" i="7"/>
  <c r="MY133" i="7"/>
  <c r="MZ114" i="7"/>
  <c r="MZ30" i="7"/>
  <c r="NA3" i="7"/>
  <c r="MZ109" i="7"/>
  <c r="MY128" i="7"/>
  <c r="MZ104" i="7"/>
  <c r="MY123" i="7"/>
  <c r="MY31" i="7" s="1"/>
  <c r="MZ118" i="7"/>
  <c r="MY137" i="7"/>
  <c r="MZ110" i="7"/>
  <c r="MY129" i="7"/>
  <c r="MY138" i="7"/>
  <c r="MZ119" i="7"/>
  <c r="MY126" i="7"/>
  <c r="MZ107" i="7"/>
  <c r="MZ113" i="7"/>
  <c r="MY132" i="7"/>
  <c r="P120" i="39"/>
  <c r="P117" i="38"/>
  <c r="AY134" i="50" l="1"/>
  <c r="G120" i="38"/>
  <c r="BG134" i="50"/>
  <c r="N135" i="51"/>
  <c r="E121" i="39" s="1"/>
  <c r="BE134" i="51"/>
  <c r="BH134" i="51" s="1"/>
  <c r="BD134" i="51"/>
  <c r="BB135" i="51" s="1"/>
  <c r="BF134" i="50"/>
  <c r="BC134" i="50" s="1"/>
  <c r="Q134" i="50"/>
  <c r="H120" i="38" s="1"/>
  <c r="MZ128" i="7"/>
  <c r="NA109" i="7"/>
  <c r="NB3" i="7"/>
  <c r="NA30" i="7"/>
  <c r="MZ135" i="7"/>
  <c r="NA116" i="7"/>
  <c r="NA110" i="7"/>
  <c r="MZ129" i="7"/>
  <c r="NA115" i="7"/>
  <c r="MZ134" i="7"/>
  <c r="NA117" i="7"/>
  <c r="MZ136" i="7"/>
  <c r="NA114" i="7"/>
  <c r="MZ133" i="7"/>
  <c r="NA111" i="7"/>
  <c r="MZ130" i="7"/>
  <c r="MY32" i="7"/>
  <c r="NA119" i="7"/>
  <c r="MZ138" i="7"/>
  <c r="NA106" i="7"/>
  <c r="MZ125" i="7"/>
  <c r="NA113" i="7"/>
  <c r="MZ132" i="7"/>
  <c r="MZ137" i="7"/>
  <c r="NA118" i="7"/>
  <c r="NA107" i="7"/>
  <c r="MZ126" i="7"/>
  <c r="MZ123" i="7"/>
  <c r="MZ31" i="7" s="1"/>
  <c r="NA104" i="7"/>
  <c r="MZ127" i="7"/>
  <c r="NA108" i="7"/>
  <c r="NA105" i="7"/>
  <c r="MZ124" i="7"/>
  <c r="NA112" i="7"/>
  <c r="MZ131" i="7"/>
  <c r="P121" i="39"/>
  <c r="P118" i="38"/>
  <c r="O135" i="51" l="1"/>
  <c r="G121" i="39" s="1"/>
  <c r="P135" i="51"/>
  <c r="N135" i="50"/>
  <c r="E121" i="38" s="1"/>
  <c r="BE134" i="50"/>
  <c r="BH134" i="50" s="1"/>
  <c r="BD134" i="50"/>
  <c r="BB135" i="50" s="1"/>
  <c r="NA129" i="7"/>
  <c r="NB110" i="7"/>
  <c r="NA135" i="7"/>
  <c r="NB116" i="7"/>
  <c r="NB104" i="7"/>
  <c r="NA123" i="7"/>
  <c r="NA31" i="7" s="1"/>
  <c r="NB114" i="7"/>
  <c r="NA133" i="7"/>
  <c r="NB111" i="7"/>
  <c r="NA130" i="7"/>
  <c r="NB113" i="7"/>
  <c r="NA132" i="7"/>
  <c r="NC3" i="7"/>
  <c r="NB30" i="7"/>
  <c r="NB112" i="7"/>
  <c r="NA131" i="7"/>
  <c r="NB107" i="7"/>
  <c r="NA126" i="7"/>
  <c r="NB119" i="7"/>
  <c r="NA138" i="7"/>
  <c r="NB109" i="7"/>
  <c r="NA128" i="7"/>
  <c r="NB105" i="7"/>
  <c r="NA124" i="7"/>
  <c r="NA127" i="7"/>
  <c r="NB108" i="7"/>
  <c r="MZ32" i="7"/>
  <c r="NA125" i="7"/>
  <c r="NB106" i="7"/>
  <c r="NA136" i="7"/>
  <c r="NB117" i="7"/>
  <c r="NA137" i="7"/>
  <c r="NB118" i="7"/>
  <c r="NA134" i="7"/>
  <c r="NB115" i="7"/>
  <c r="P122" i="39"/>
  <c r="P119" i="38"/>
  <c r="AY135" i="51" l="1"/>
  <c r="F121" i="39"/>
  <c r="P135" i="50"/>
  <c r="F121" i="38" s="1"/>
  <c r="O135" i="50"/>
  <c r="BG135" i="51"/>
  <c r="BF135" i="51"/>
  <c r="BC135" i="51" s="1"/>
  <c r="Q135" i="51"/>
  <c r="H121" i="39" s="1"/>
  <c r="NC107" i="7"/>
  <c r="NB126" i="7"/>
  <c r="NC117" i="7"/>
  <c r="NB136" i="7"/>
  <c r="NC105" i="7"/>
  <c r="NB124" i="7"/>
  <c r="NB131" i="7"/>
  <c r="NC112" i="7"/>
  <c r="NC114" i="7"/>
  <c r="NB133" i="7"/>
  <c r="NC108" i="7"/>
  <c r="NB127" i="7"/>
  <c r="NA32" i="7"/>
  <c r="NC115" i="7"/>
  <c r="NB134" i="7"/>
  <c r="NB125" i="7"/>
  <c r="NC106" i="7"/>
  <c r="NC109" i="7"/>
  <c r="NB128" i="7"/>
  <c r="ND3" i="7"/>
  <c r="NC30" i="7"/>
  <c r="NB123" i="7"/>
  <c r="NB31" i="7" s="1"/>
  <c r="NC104" i="7"/>
  <c r="NB129" i="7"/>
  <c r="NC110" i="7"/>
  <c r="NB135" i="7"/>
  <c r="NC116" i="7"/>
  <c r="NC119" i="7"/>
  <c r="NB138" i="7"/>
  <c r="NC113" i="7"/>
  <c r="NB132" i="7"/>
  <c r="NC118" i="7"/>
  <c r="NB137" i="7"/>
  <c r="NC111" i="7"/>
  <c r="NB130" i="7"/>
  <c r="P123" i="39"/>
  <c r="P120" i="38"/>
  <c r="AY135" i="50" l="1"/>
  <c r="G121" i="38"/>
  <c r="BE135" i="51"/>
  <c r="BH135" i="51" s="1"/>
  <c r="BD135" i="51"/>
  <c r="BB136" i="51" s="1"/>
  <c r="BF135" i="50"/>
  <c r="BC135" i="50" s="1"/>
  <c r="Q135" i="50"/>
  <c r="H121" i="38" s="1"/>
  <c r="BG135" i="50"/>
  <c r="N136" i="51"/>
  <c r="E122" i="39" s="1"/>
  <c r="ND106" i="7"/>
  <c r="NC125" i="7"/>
  <c r="ND114" i="7"/>
  <c r="NC133" i="7"/>
  <c r="ND113" i="7"/>
  <c r="NC132" i="7"/>
  <c r="ND112" i="7"/>
  <c r="NC131" i="7"/>
  <c r="ND104" i="7"/>
  <c r="NC123" i="7"/>
  <c r="NC31" i="7" s="1"/>
  <c r="NC138" i="7"/>
  <c r="ND119" i="7"/>
  <c r="NC124" i="7"/>
  <c r="ND105" i="7"/>
  <c r="ND118" i="7"/>
  <c r="NC137" i="7"/>
  <c r="NC128" i="7"/>
  <c r="ND109" i="7"/>
  <c r="NB32" i="7"/>
  <c r="MM7" i="41" s="1"/>
  <c r="MM8" i="41" s="1"/>
  <c r="NC134" i="7"/>
  <c r="ND115" i="7"/>
  <c r="ND111" i="7"/>
  <c r="NC130" i="7"/>
  <c r="NE3" i="7"/>
  <c r="ND30" i="7"/>
  <c r="NC135" i="7"/>
  <c r="ND116" i="7"/>
  <c r="NC127" i="7"/>
  <c r="ND108" i="7"/>
  <c r="ND117" i="7"/>
  <c r="NC136" i="7"/>
  <c r="NC129" i="7"/>
  <c r="ND110" i="7"/>
  <c r="NC126" i="7"/>
  <c r="ND107" i="7"/>
  <c r="V4" i="39"/>
  <c r="V5" i="39" s="1"/>
  <c r="V6" i="39" s="1"/>
  <c r="V7" i="39" s="1"/>
  <c r="V8" i="39" s="1"/>
  <c r="V9" i="39" s="1"/>
  <c r="V10" i="39" s="1"/>
  <c r="V11" i="39" s="1"/>
  <c r="V12" i="39" s="1"/>
  <c r="V13" i="39" s="1"/>
  <c r="V14" i="39" s="1"/>
  <c r="V15" i="39" s="1"/>
  <c r="V16" i="39" s="1"/>
  <c r="V17" i="39" s="1"/>
  <c r="V18" i="39" s="1"/>
  <c r="V19" i="39" s="1"/>
  <c r="V20" i="39" s="1"/>
  <c r="V21" i="39" s="1"/>
  <c r="V22" i="39" s="1"/>
  <c r="V23" i="39" s="1"/>
  <c r="V24" i="39" s="1"/>
  <c r="V25" i="39" s="1"/>
  <c r="V26" i="39" s="1"/>
  <c r="V27" i="39" s="1"/>
  <c r="V28" i="39" s="1"/>
  <c r="V29" i="39" s="1"/>
  <c r="V30" i="39" s="1"/>
  <c r="V31" i="39" s="1"/>
  <c r="V32" i="39" s="1"/>
  <c r="V33" i="39" s="1"/>
  <c r="V34" i="39" s="1"/>
  <c r="V35" i="39" s="1"/>
  <c r="V36" i="39" s="1"/>
  <c r="V37" i="39" s="1"/>
  <c r="V38" i="39" s="1"/>
  <c r="V39" i="39" s="1"/>
  <c r="V40" i="39" s="1"/>
  <c r="V41" i="39" s="1"/>
  <c r="V42" i="39" s="1"/>
  <c r="V43" i="39" s="1"/>
  <c r="V44" i="39" s="1"/>
  <c r="V45" i="39" s="1"/>
  <c r="V46" i="39" s="1"/>
  <c r="V47" i="39" s="1"/>
  <c r="V48" i="39" s="1"/>
  <c r="V49" i="39" s="1"/>
  <c r="V50" i="39" s="1"/>
  <c r="V51" i="39" s="1"/>
  <c r="V52" i="39" s="1"/>
  <c r="V53" i="39" s="1"/>
  <c r="V54" i="39" s="1"/>
  <c r="V55" i="39" s="1"/>
  <c r="V56" i="39" s="1"/>
  <c r="V57" i="39" s="1"/>
  <c r="V58" i="39" s="1"/>
  <c r="V59" i="39" s="1"/>
  <c r="V60" i="39" s="1"/>
  <c r="V61" i="39" s="1"/>
  <c r="V62" i="39" s="1"/>
  <c r="V63" i="39" s="1"/>
  <c r="P121" i="38"/>
  <c r="N136" i="50" l="1"/>
  <c r="E122" i="38" s="1"/>
  <c r="BE135" i="50"/>
  <c r="BH135" i="50" s="1"/>
  <c r="BD135" i="50"/>
  <c r="BB136" i="50" s="1"/>
  <c r="P136" i="51"/>
  <c r="F122" i="39" s="1"/>
  <c r="O136" i="51"/>
  <c r="NC32" i="7"/>
  <c r="NE108" i="7"/>
  <c r="ND127" i="7"/>
  <c r="ND134" i="7"/>
  <c r="NE115" i="7"/>
  <c r="ND131" i="7"/>
  <c r="NE112" i="7"/>
  <c r="NF3" i="7"/>
  <c r="NE30" i="7"/>
  <c r="NE113" i="7"/>
  <c r="ND132" i="7"/>
  <c r="NE117" i="7"/>
  <c r="ND136" i="7"/>
  <c r="NE111" i="7"/>
  <c r="ND130" i="7"/>
  <c r="NE105" i="7"/>
  <c r="ND124" i="7"/>
  <c r="ND126" i="7"/>
  <c r="NE107" i="7"/>
  <c r="NE116" i="7"/>
  <c r="ND135" i="7"/>
  <c r="NE109" i="7"/>
  <c r="ND128" i="7"/>
  <c r="NE119" i="7"/>
  <c r="ND138" i="7"/>
  <c r="ND129" i="7"/>
  <c r="NE110" i="7"/>
  <c r="NE114" i="7"/>
  <c r="ND133" i="7"/>
  <c r="ND137" i="7"/>
  <c r="NE118" i="7"/>
  <c r="ND123" i="7"/>
  <c r="ND31" i="7" s="1"/>
  <c r="NE104" i="7"/>
  <c r="NE106" i="7"/>
  <c r="ND125" i="7"/>
  <c r="P122" i="38"/>
  <c r="AY136" i="51" l="1"/>
  <c r="G122" i="39"/>
  <c r="BG136" i="51"/>
  <c r="P136" i="50"/>
  <c r="F122" i="38" s="1"/>
  <c r="O136" i="50"/>
  <c r="BF136" i="51"/>
  <c r="BC136" i="51" s="1"/>
  <c r="Q136" i="51"/>
  <c r="H122" i="39" s="1"/>
  <c r="NE123" i="7"/>
  <c r="NE31" i="7" s="1"/>
  <c r="NF104" i="7"/>
  <c r="NE124" i="7"/>
  <c r="NF105" i="7"/>
  <c r="NF118" i="7"/>
  <c r="NE137" i="7"/>
  <c r="NF109" i="7"/>
  <c r="NE128" i="7"/>
  <c r="NE130" i="7"/>
  <c r="NF111" i="7"/>
  <c r="NG3" i="7"/>
  <c r="NF30" i="7"/>
  <c r="NE131" i="7"/>
  <c r="NF112" i="7"/>
  <c r="NF119" i="7"/>
  <c r="NE138" i="7"/>
  <c r="NF114" i="7"/>
  <c r="NE133" i="7"/>
  <c r="NE135" i="7"/>
  <c r="NF116" i="7"/>
  <c r="NE136" i="7"/>
  <c r="NF117" i="7"/>
  <c r="ND32" i="7"/>
  <c r="NE129" i="7"/>
  <c r="NF110" i="7"/>
  <c r="NE126" i="7"/>
  <c r="NF107" i="7"/>
  <c r="NF115" i="7"/>
  <c r="NE134" i="7"/>
  <c r="NF106" i="7"/>
  <c r="NE125" i="7"/>
  <c r="NF113" i="7"/>
  <c r="NE132" i="7"/>
  <c r="NF108" i="7"/>
  <c r="NE127" i="7"/>
  <c r="P123" i="38"/>
  <c r="AY136" i="50" l="1"/>
  <c r="G122" i="38"/>
  <c r="BF136" i="50"/>
  <c r="BC136" i="50" s="1"/>
  <c r="Q136" i="50"/>
  <c r="H122" i="38" s="1"/>
  <c r="BG136" i="50"/>
  <c r="N137" i="51"/>
  <c r="E123" i="39" s="1"/>
  <c r="E124" i="39" s="1"/>
  <c r="BE136" i="51"/>
  <c r="BH136" i="51" s="1"/>
  <c r="BD136" i="51"/>
  <c r="BB137" i="51" s="1"/>
  <c r="NG105" i="7"/>
  <c r="NF124" i="7"/>
  <c r="NF138" i="7"/>
  <c r="NG119" i="7"/>
  <c r="NG109" i="7"/>
  <c r="NF128" i="7"/>
  <c r="NG115" i="7"/>
  <c r="NF134" i="7"/>
  <c r="NF125" i="7"/>
  <c r="NG106" i="7"/>
  <c r="NF131" i="7"/>
  <c r="NG112" i="7"/>
  <c r="NG116" i="7"/>
  <c r="NF135" i="7"/>
  <c r="NG113" i="7"/>
  <c r="NF132" i="7"/>
  <c r="NG117" i="7"/>
  <c r="NF136" i="7"/>
  <c r="NF137" i="7"/>
  <c r="NG118" i="7"/>
  <c r="NG107" i="7"/>
  <c r="NF126" i="7"/>
  <c r="NG30" i="7"/>
  <c r="NH3" i="7"/>
  <c r="NG108" i="7"/>
  <c r="NF127" i="7"/>
  <c r="NG111" i="7"/>
  <c r="NF130" i="7"/>
  <c r="NG104" i="7"/>
  <c r="NF123" i="7"/>
  <c r="NF31" i="7" s="1"/>
  <c r="NG110" i="7"/>
  <c r="NF129" i="7"/>
  <c r="NF133" i="7"/>
  <c r="NG114" i="7"/>
  <c r="NE32" i="7"/>
  <c r="V4" i="38"/>
  <c r="N137" i="50" l="1"/>
  <c r="E123" i="38" s="1"/>
  <c r="E124" i="38" s="1"/>
  <c r="BE136" i="50"/>
  <c r="BH136" i="50" s="1"/>
  <c r="BD136" i="50"/>
  <c r="BB137" i="50" s="1"/>
  <c r="O137" i="51"/>
  <c r="G123" i="39" s="1"/>
  <c r="P137" i="51"/>
  <c r="F123" i="39" s="1"/>
  <c r="NF32" i="7"/>
  <c r="NH107" i="7"/>
  <c r="NG126" i="7"/>
  <c r="NG135" i="7"/>
  <c r="NH116" i="7"/>
  <c r="NH109" i="7"/>
  <c r="NG128" i="7"/>
  <c r="NH104" i="7"/>
  <c r="NG123" i="7"/>
  <c r="NG31" i="7" s="1"/>
  <c r="NH118" i="7"/>
  <c r="NG137" i="7"/>
  <c r="NG131" i="7"/>
  <c r="NH112" i="7"/>
  <c r="NG138" i="7"/>
  <c r="NH119" i="7"/>
  <c r="NH111" i="7"/>
  <c r="NG130" i="7"/>
  <c r="NH114" i="7"/>
  <c r="NG133" i="7"/>
  <c r="NH106" i="7"/>
  <c r="NG125" i="7"/>
  <c r="NG136" i="7"/>
  <c r="NH117" i="7"/>
  <c r="NH108" i="7"/>
  <c r="NG127" i="7"/>
  <c r="NI3" i="7"/>
  <c r="NH30" i="7"/>
  <c r="NH110" i="7"/>
  <c r="NG129" i="7"/>
  <c r="NH113" i="7"/>
  <c r="NG132" i="7"/>
  <c r="NH115" i="7"/>
  <c r="NG134" i="7"/>
  <c r="NH105" i="7"/>
  <c r="NG124" i="7"/>
  <c r="V5" i="38"/>
  <c r="F124" i="39" l="1"/>
  <c r="C12" i="40"/>
  <c r="H12" i="40" s="1"/>
  <c r="G124" i="39"/>
  <c r="D12" i="40"/>
  <c r="BF137" i="51"/>
  <c r="Q137" i="51"/>
  <c r="H123" i="39" s="1"/>
  <c r="O137" i="50"/>
  <c r="G123" i="38" s="1"/>
  <c r="G124" i="38" s="1"/>
  <c r="P137" i="50"/>
  <c r="F123" i="38" s="1"/>
  <c r="F124" i="38" s="1"/>
  <c r="AY137" i="51"/>
  <c r="BG137" i="51"/>
  <c r="NI108" i="7"/>
  <c r="NH127" i="7"/>
  <c r="NH132" i="7"/>
  <c r="NI113" i="7"/>
  <c r="NI111" i="7"/>
  <c r="NH130" i="7"/>
  <c r="NI104" i="7"/>
  <c r="NH123" i="7"/>
  <c r="NH31" i="7" s="1"/>
  <c r="NI110" i="7"/>
  <c r="NH129" i="7"/>
  <c r="NI106" i="7"/>
  <c r="NH125" i="7"/>
  <c r="NH128" i="7"/>
  <c r="NI109" i="7"/>
  <c r="NH131" i="7"/>
  <c r="NI112" i="7"/>
  <c r="NI116" i="7"/>
  <c r="NH135" i="7"/>
  <c r="NH138" i="7"/>
  <c r="NI119" i="7"/>
  <c r="NH124" i="7"/>
  <c r="NI105" i="7"/>
  <c r="NI30" i="7"/>
  <c r="NJ3" i="7"/>
  <c r="NH133" i="7"/>
  <c r="NI114" i="7"/>
  <c r="NH134" i="7"/>
  <c r="NI115" i="7"/>
  <c r="NI118" i="7"/>
  <c r="NH137" i="7"/>
  <c r="NI107" i="7"/>
  <c r="NH126" i="7"/>
  <c r="NI117" i="7"/>
  <c r="NH136" i="7"/>
  <c r="NG32" i="7"/>
  <c r="V6" i="38"/>
  <c r="N3" i="39" l="1"/>
  <c r="E12" i="40"/>
  <c r="AY137" i="50"/>
  <c r="BG137" i="50"/>
  <c r="BF137" i="50"/>
  <c r="Q137" i="50"/>
  <c r="H123" i="38" s="1"/>
  <c r="N3" i="38" s="1"/>
  <c r="N138" i="51"/>
  <c r="BC137" i="51"/>
  <c r="NI133" i="7"/>
  <c r="NJ114" i="7"/>
  <c r="NJ30" i="7"/>
  <c r="NK3" i="7"/>
  <c r="NI131" i="7"/>
  <c r="NJ112" i="7"/>
  <c r="NH32" i="7"/>
  <c r="NI126" i="7"/>
  <c r="NJ107" i="7"/>
  <c r="NJ104" i="7"/>
  <c r="NI123" i="7"/>
  <c r="NI31" i="7" s="1"/>
  <c r="NJ118" i="7"/>
  <c r="NI137" i="7"/>
  <c r="NJ111" i="7"/>
  <c r="NI130" i="7"/>
  <c r="NI128" i="7"/>
  <c r="NJ109" i="7"/>
  <c r="NI134" i="7"/>
  <c r="NJ115" i="7"/>
  <c r="NJ119" i="7"/>
  <c r="NI138" i="7"/>
  <c r="NJ113" i="7"/>
  <c r="NI132" i="7"/>
  <c r="NI124" i="7"/>
  <c r="NJ105" i="7"/>
  <c r="NJ106" i="7"/>
  <c r="NI125" i="7"/>
  <c r="NI136" i="7"/>
  <c r="NJ117" i="7"/>
  <c r="NJ116" i="7"/>
  <c r="NI135" i="7"/>
  <c r="NI129" i="7"/>
  <c r="NJ110" i="7"/>
  <c r="NI127" i="7"/>
  <c r="NJ108" i="7"/>
  <c r="V7" i="38"/>
  <c r="BE137" i="51" l="1"/>
  <c r="BD137" i="51"/>
  <c r="BB138" i="51" s="1"/>
  <c r="K4" i="39"/>
  <c r="P138" i="51"/>
  <c r="L4" i="39" s="1"/>
  <c r="O138" i="51"/>
  <c r="N138" i="50"/>
  <c r="BC137" i="50"/>
  <c r="NJ135" i="7"/>
  <c r="NK116" i="7"/>
  <c r="NK111" i="7"/>
  <c r="NJ130" i="7"/>
  <c r="NK112" i="7"/>
  <c r="NJ131" i="7"/>
  <c r="NJ127" i="7"/>
  <c r="NK108" i="7"/>
  <c r="NJ125" i="7"/>
  <c r="NK106" i="7"/>
  <c r="NJ138" i="7"/>
  <c r="NK119" i="7"/>
  <c r="NJ137" i="7"/>
  <c r="NK118" i="7"/>
  <c r="NL3" i="7"/>
  <c r="NK30" i="7"/>
  <c r="NJ134" i="7"/>
  <c r="NK115" i="7"/>
  <c r="NI32" i="7"/>
  <c r="NK113" i="7"/>
  <c r="NJ132" i="7"/>
  <c r="NK104" i="7"/>
  <c r="NJ123" i="7"/>
  <c r="NJ31" i="7" s="1"/>
  <c r="NK114" i="7"/>
  <c r="NJ133" i="7"/>
  <c r="NK117" i="7"/>
  <c r="NJ136" i="7"/>
  <c r="NK110" i="7"/>
  <c r="NJ129" i="7"/>
  <c r="NJ124" i="7"/>
  <c r="NK105" i="7"/>
  <c r="NJ128" i="7"/>
  <c r="NK109" i="7"/>
  <c r="NK107" i="7"/>
  <c r="NJ126" i="7"/>
  <c r="V8" i="38"/>
  <c r="AY138" i="51" l="1"/>
  <c r="M4" i="39"/>
  <c r="BF138" i="51"/>
  <c r="Q138" i="51"/>
  <c r="BG138" i="51"/>
  <c r="BE137" i="50"/>
  <c r="BD137" i="50"/>
  <c r="BB138" i="50" s="1"/>
  <c r="K4" i="38"/>
  <c r="P138" i="50"/>
  <c r="L4" i="38" s="1"/>
  <c r="O138" i="50"/>
  <c r="M4" i="38" s="1"/>
  <c r="BH137" i="51"/>
  <c r="NL118" i="7"/>
  <c r="NK137" i="7"/>
  <c r="NL112" i="7"/>
  <c r="NK131" i="7"/>
  <c r="NL113" i="7"/>
  <c r="NK132" i="7"/>
  <c r="NL111" i="7"/>
  <c r="NK130" i="7"/>
  <c r="NL104" i="7"/>
  <c r="NK123" i="7"/>
  <c r="NK31" i="7" s="1"/>
  <c r="NL110" i="7"/>
  <c r="NK129" i="7"/>
  <c r="NK136" i="7"/>
  <c r="NL117" i="7"/>
  <c r="NL106" i="7"/>
  <c r="NK125" i="7"/>
  <c r="NK134" i="7"/>
  <c r="NL115" i="7"/>
  <c r="NL109" i="7"/>
  <c r="NK128" i="7"/>
  <c r="NL114" i="7"/>
  <c r="NK133" i="7"/>
  <c r="NL108" i="7"/>
  <c r="NK127" i="7"/>
  <c r="NL116" i="7"/>
  <c r="NK135" i="7"/>
  <c r="NK138" i="7"/>
  <c r="NL119" i="7"/>
  <c r="NK126" i="7"/>
  <c r="NL107" i="7"/>
  <c r="NL105" i="7"/>
  <c r="NK124" i="7"/>
  <c r="NJ32" i="7"/>
  <c r="NM3" i="7"/>
  <c r="NL30" i="7"/>
  <c r="V9" i="38"/>
  <c r="BF138" i="50" l="1"/>
  <c r="Q138" i="50"/>
  <c r="N4" i="39"/>
  <c r="N139" i="51"/>
  <c r="BG138" i="50"/>
  <c r="BC138" i="51"/>
  <c r="AY138" i="50"/>
  <c r="BH137" i="50"/>
  <c r="NM111" i="7"/>
  <c r="NL130" i="7"/>
  <c r="NL125" i="7"/>
  <c r="NM106" i="7"/>
  <c r="NL132" i="7"/>
  <c r="NM113" i="7"/>
  <c r="NL136" i="7"/>
  <c r="NM117" i="7"/>
  <c r="NM115" i="7"/>
  <c r="NL134" i="7"/>
  <c r="NM119" i="7"/>
  <c r="NL138" i="7"/>
  <c r="NL128" i="7"/>
  <c r="NM109" i="7"/>
  <c r="NL135" i="7"/>
  <c r="NM116" i="7"/>
  <c r="NM110" i="7"/>
  <c r="NL129" i="7"/>
  <c r="NM112" i="7"/>
  <c r="NL131" i="7"/>
  <c r="NM114" i="7"/>
  <c r="NL133" i="7"/>
  <c r="NK32" i="7"/>
  <c r="NM107" i="7"/>
  <c r="NL126" i="7"/>
  <c r="NN3" i="7"/>
  <c r="NM30" i="7"/>
  <c r="NM105" i="7"/>
  <c r="NL124" i="7"/>
  <c r="NM108" i="7"/>
  <c r="NL127" i="7"/>
  <c r="NM104" i="7"/>
  <c r="NL123" i="7"/>
  <c r="NL31" i="7" s="1"/>
  <c r="NM118" i="7"/>
  <c r="NL137" i="7"/>
  <c r="V10" i="38"/>
  <c r="BE138" i="51" l="1"/>
  <c r="BD138" i="51"/>
  <c r="BB139" i="51" s="1"/>
  <c r="N4" i="38"/>
  <c r="N139" i="50"/>
  <c r="BC138" i="50"/>
  <c r="K5" i="39"/>
  <c r="O139" i="51"/>
  <c r="M5" i="39" s="1"/>
  <c r="P139" i="51"/>
  <c r="NN117" i="7"/>
  <c r="NM136" i="7"/>
  <c r="NM127" i="7"/>
  <c r="NN108" i="7"/>
  <c r="NM128" i="7"/>
  <c r="NN109" i="7"/>
  <c r="NM132" i="7"/>
  <c r="NN113" i="7"/>
  <c r="NM124" i="7"/>
  <c r="NN105" i="7"/>
  <c r="NN106" i="7"/>
  <c r="NM125" i="7"/>
  <c r="NN114" i="7"/>
  <c r="NM133" i="7"/>
  <c r="NN118" i="7"/>
  <c r="NM137" i="7"/>
  <c r="NN110" i="7"/>
  <c r="NM129" i="7"/>
  <c r="NN119" i="7"/>
  <c r="NM138" i="7"/>
  <c r="NN30" i="7"/>
  <c r="NO3" i="7"/>
  <c r="NM123" i="7"/>
  <c r="NM31" i="7" s="1"/>
  <c r="NN104" i="7"/>
  <c r="NM126" i="7"/>
  <c r="NN107" i="7"/>
  <c r="NN116" i="7"/>
  <c r="NM135" i="7"/>
  <c r="NM131" i="7"/>
  <c r="NN112" i="7"/>
  <c r="NL32" i="7"/>
  <c r="NM134" i="7"/>
  <c r="NN115" i="7"/>
  <c r="NM130" i="7"/>
  <c r="NN111" i="7"/>
  <c r="V11" i="38"/>
  <c r="AY139" i="51" l="1"/>
  <c r="L5" i="39"/>
  <c r="BE138" i="50"/>
  <c r="BD138" i="50"/>
  <c r="BB139" i="50" s="1"/>
  <c r="K5" i="38"/>
  <c r="P139" i="50"/>
  <c r="L5" i="38" s="1"/>
  <c r="O139" i="50"/>
  <c r="BG139" i="51"/>
  <c r="BF139" i="51"/>
  <c r="Q139" i="51"/>
  <c r="BH138" i="51"/>
  <c r="NM32" i="7"/>
  <c r="NN123" i="7"/>
  <c r="NN31" i="7" s="1"/>
  <c r="NO104" i="7"/>
  <c r="NN132" i="7"/>
  <c r="NO113" i="7"/>
  <c r="NN128" i="7"/>
  <c r="NO109" i="7"/>
  <c r="NN137" i="7"/>
  <c r="NO118" i="7"/>
  <c r="NN127" i="7"/>
  <c r="NO108" i="7"/>
  <c r="NN133" i="7"/>
  <c r="NO114" i="7"/>
  <c r="NN135" i="7"/>
  <c r="NO116" i="7"/>
  <c r="NN138" i="7"/>
  <c r="NO119" i="7"/>
  <c r="NN125" i="7"/>
  <c r="NO106" i="7"/>
  <c r="NP3" i="7"/>
  <c r="NO30" i="7"/>
  <c r="NN126" i="7"/>
  <c r="NO107" i="7"/>
  <c r="NN124" i="7"/>
  <c r="NO105" i="7"/>
  <c r="NN131" i="7"/>
  <c r="NO112" i="7"/>
  <c r="NN130" i="7"/>
  <c r="NO111" i="7"/>
  <c r="NN134" i="7"/>
  <c r="NO115" i="7"/>
  <c r="NN129" i="7"/>
  <c r="NO110" i="7"/>
  <c r="NN136" i="7"/>
  <c r="NO117" i="7"/>
  <c r="V12" i="38"/>
  <c r="AY139" i="50" l="1"/>
  <c r="M5" i="38"/>
  <c r="N5" i="39"/>
  <c r="N140" i="51"/>
  <c r="BF139" i="50"/>
  <c r="Q139" i="50"/>
  <c r="BC139" i="51"/>
  <c r="BG139" i="50"/>
  <c r="BH138" i="50"/>
  <c r="NP107" i="7"/>
  <c r="NO126" i="7"/>
  <c r="NP116" i="7"/>
  <c r="NO135" i="7"/>
  <c r="NP109" i="7"/>
  <c r="NO128" i="7"/>
  <c r="NP117" i="7"/>
  <c r="NO136" i="7"/>
  <c r="NP111" i="7"/>
  <c r="NO130" i="7"/>
  <c r="NP110" i="7"/>
  <c r="NO129" i="7"/>
  <c r="NP106" i="7"/>
  <c r="NO125" i="7"/>
  <c r="NP108" i="7"/>
  <c r="NO127" i="7"/>
  <c r="NP113" i="7"/>
  <c r="NO132" i="7"/>
  <c r="NP114" i="7"/>
  <c r="NO133" i="7"/>
  <c r="NP112" i="7"/>
  <c r="NO131" i="7"/>
  <c r="NP115" i="7"/>
  <c r="NO134" i="7"/>
  <c r="NP105" i="7"/>
  <c r="NO124" i="7"/>
  <c r="NP119" i="7"/>
  <c r="NO138" i="7"/>
  <c r="NO137" i="7"/>
  <c r="NP118" i="7"/>
  <c r="NP104" i="7"/>
  <c r="NO123" i="7"/>
  <c r="NO31" i="7" s="1"/>
  <c r="NP30" i="7"/>
  <c r="NQ3" i="7"/>
  <c r="NN32" i="7"/>
  <c r="MY7" i="41" s="1"/>
  <c r="MY8" i="41" s="1"/>
  <c r="V13" i="38"/>
  <c r="BE139" i="51" l="1"/>
  <c r="BD139" i="51"/>
  <c r="BB140" i="51" s="1"/>
  <c r="N5" i="38"/>
  <c r="N140" i="50"/>
  <c r="BC139" i="50"/>
  <c r="K6" i="39"/>
  <c r="P140" i="51"/>
  <c r="L6" i="39" s="1"/>
  <c r="O140" i="51"/>
  <c r="M6" i="39" s="1"/>
  <c r="NO32" i="7"/>
  <c r="NQ115" i="7"/>
  <c r="NP134" i="7"/>
  <c r="NQ118" i="7"/>
  <c r="NP137" i="7"/>
  <c r="NQ106" i="7"/>
  <c r="NP125" i="7"/>
  <c r="NQ109" i="7"/>
  <c r="NP128" i="7"/>
  <c r="NQ108" i="7"/>
  <c r="NP127" i="7"/>
  <c r="NQ119" i="7"/>
  <c r="NP138" i="7"/>
  <c r="NQ114" i="7"/>
  <c r="NP133" i="7"/>
  <c r="NQ110" i="7"/>
  <c r="NP129" i="7"/>
  <c r="NQ116" i="7"/>
  <c r="NP135" i="7"/>
  <c r="NQ104" i="7"/>
  <c r="NP123" i="7"/>
  <c r="NP31" i="7" s="1"/>
  <c r="NQ112" i="7"/>
  <c r="NP131" i="7"/>
  <c r="NQ30" i="7"/>
  <c r="NR3" i="7"/>
  <c r="NQ117" i="7"/>
  <c r="NP136" i="7"/>
  <c r="NQ105" i="7"/>
  <c r="NP124" i="7"/>
  <c r="NQ113" i="7"/>
  <c r="NP132" i="7"/>
  <c r="NQ111" i="7"/>
  <c r="NP130" i="7"/>
  <c r="NQ107" i="7"/>
  <c r="NP126" i="7"/>
  <c r="V14" i="38"/>
  <c r="AY140" i="51" l="1"/>
  <c r="BE139" i="50"/>
  <c r="BD139" i="50"/>
  <c r="BB140" i="50" s="1"/>
  <c r="BF140" i="51"/>
  <c r="Q140" i="51"/>
  <c r="K6" i="38"/>
  <c r="P140" i="50"/>
  <c r="L6" i="38" s="1"/>
  <c r="O140" i="50"/>
  <c r="M6" i="38" s="1"/>
  <c r="BG140" i="51"/>
  <c r="BH139" i="51"/>
  <c r="NP32" i="7"/>
  <c r="NR114" i="7"/>
  <c r="NQ133" i="7"/>
  <c r="NR119" i="7"/>
  <c r="NQ138" i="7"/>
  <c r="NR106" i="7"/>
  <c r="NQ125" i="7"/>
  <c r="NR109" i="7"/>
  <c r="NQ128" i="7"/>
  <c r="NR113" i="7"/>
  <c r="NQ132" i="7"/>
  <c r="NR104" i="7"/>
  <c r="NQ123" i="7"/>
  <c r="NQ31" i="7" s="1"/>
  <c r="NR107" i="7"/>
  <c r="NQ126" i="7"/>
  <c r="NR117" i="7"/>
  <c r="NQ136" i="7"/>
  <c r="NR116" i="7"/>
  <c r="NQ135" i="7"/>
  <c r="NR118" i="7"/>
  <c r="NQ137" i="7"/>
  <c r="NS3" i="7"/>
  <c r="NR30" i="7"/>
  <c r="NR112" i="7"/>
  <c r="NQ131" i="7"/>
  <c r="NR105" i="7"/>
  <c r="NQ124" i="7"/>
  <c r="NR111" i="7"/>
  <c r="NQ130" i="7"/>
  <c r="NR110" i="7"/>
  <c r="NQ129" i="7"/>
  <c r="NR108" i="7"/>
  <c r="NQ127" i="7"/>
  <c r="NR115" i="7"/>
  <c r="NQ134" i="7"/>
  <c r="V15" i="38"/>
  <c r="AY140" i="50" l="1"/>
  <c r="N6" i="39"/>
  <c r="N141" i="51"/>
  <c r="BC140" i="51"/>
  <c r="BF140" i="50"/>
  <c r="Q140" i="50"/>
  <c r="BG140" i="50"/>
  <c r="BH139" i="50"/>
  <c r="NS112" i="7"/>
  <c r="NR131" i="7"/>
  <c r="NS117" i="7"/>
  <c r="NR136" i="7"/>
  <c r="NS109" i="7"/>
  <c r="NR128" i="7"/>
  <c r="NS107" i="7"/>
  <c r="NR126" i="7"/>
  <c r="NS108" i="7"/>
  <c r="NR127" i="7"/>
  <c r="NS30" i="7"/>
  <c r="NT3" i="7"/>
  <c r="NS106" i="7"/>
  <c r="NR125" i="7"/>
  <c r="NS111" i="7"/>
  <c r="NR130" i="7"/>
  <c r="NS118" i="7"/>
  <c r="NR137" i="7"/>
  <c r="NS104" i="7"/>
  <c r="NR123" i="7"/>
  <c r="NR31" i="7" s="1"/>
  <c r="NS119" i="7"/>
  <c r="NR138" i="7"/>
  <c r="NQ32" i="7"/>
  <c r="NS115" i="7"/>
  <c r="NR134" i="7"/>
  <c r="NS105" i="7"/>
  <c r="NR124" i="7"/>
  <c r="NS116" i="7"/>
  <c r="NR135" i="7"/>
  <c r="NS113" i="7"/>
  <c r="NR132" i="7"/>
  <c r="NS114" i="7"/>
  <c r="NR133" i="7"/>
  <c r="NS110" i="7"/>
  <c r="NR129" i="7"/>
  <c r="V16" i="38"/>
  <c r="BE140" i="51" l="1"/>
  <c r="BD140" i="51"/>
  <c r="BB141" i="51" s="1"/>
  <c r="BC140" i="50"/>
  <c r="N6" i="38"/>
  <c r="N141" i="50"/>
  <c r="K7" i="39"/>
  <c r="O141" i="51"/>
  <c r="M7" i="39" s="1"/>
  <c r="P141" i="51"/>
  <c r="NT115" i="7"/>
  <c r="NS134" i="7"/>
  <c r="NT107" i="7"/>
  <c r="NS126" i="7"/>
  <c r="NT119" i="7"/>
  <c r="NS138" i="7"/>
  <c r="NT106" i="7"/>
  <c r="NS125" i="7"/>
  <c r="NT109" i="7"/>
  <c r="NS128" i="7"/>
  <c r="NR32" i="7"/>
  <c r="NT30" i="7"/>
  <c r="NU3" i="7"/>
  <c r="NT111" i="7"/>
  <c r="NS130" i="7"/>
  <c r="NT104" i="7"/>
  <c r="NS123" i="7"/>
  <c r="NS31" i="7" s="1"/>
  <c r="NT117" i="7"/>
  <c r="NS136" i="7"/>
  <c r="NT114" i="7"/>
  <c r="NS133" i="7"/>
  <c r="NT116" i="7"/>
  <c r="NS135" i="7"/>
  <c r="NT110" i="7"/>
  <c r="NS129" i="7"/>
  <c r="NT105" i="7"/>
  <c r="NS124" i="7"/>
  <c r="NT113" i="7"/>
  <c r="NS132" i="7"/>
  <c r="NT118" i="7"/>
  <c r="NS137" i="7"/>
  <c r="NT108" i="7"/>
  <c r="NS127" i="7"/>
  <c r="NT112" i="7"/>
  <c r="NS131" i="7"/>
  <c r="V17" i="38"/>
  <c r="AY141" i="51" l="1"/>
  <c r="L7" i="39"/>
  <c r="K7" i="38"/>
  <c r="O141" i="50"/>
  <c r="P141" i="50"/>
  <c r="L7" i="38" s="1"/>
  <c r="BG141" i="51"/>
  <c r="BE140" i="50"/>
  <c r="BD140" i="50"/>
  <c r="BB141" i="50" s="1"/>
  <c r="BF141" i="51"/>
  <c r="Q141" i="51"/>
  <c r="BH140" i="51"/>
  <c r="NU116" i="7"/>
  <c r="NT135" i="7"/>
  <c r="NU111" i="7"/>
  <c r="NT130" i="7"/>
  <c r="NU106" i="7"/>
  <c r="NT125" i="7"/>
  <c r="NU114" i="7"/>
  <c r="NT133" i="7"/>
  <c r="NU118" i="7"/>
  <c r="NT137" i="7"/>
  <c r="NU113" i="7"/>
  <c r="NT132" i="7"/>
  <c r="NU119" i="7"/>
  <c r="NT138" i="7"/>
  <c r="NU112" i="7"/>
  <c r="NT131" i="7"/>
  <c r="NU117" i="7"/>
  <c r="NT136" i="7"/>
  <c r="NS32" i="7"/>
  <c r="NU107" i="7"/>
  <c r="NT126" i="7"/>
  <c r="NU105" i="7"/>
  <c r="NT124" i="7"/>
  <c r="NU108" i="7"/>
  <c r="NT127" i="7"/>
  <c r="NU110" i="7"/>
  <c r="NT129" i="7"/>
  <c r="NU104" i="7"/>
  <c r="NT123" i="7"/>
  <c r="NT31" i="7" s="1"/>
  <c r="NV3" i="7"/>
  <c r="NU30" i="7"/>
  <c r="NU109" i="7"/>
  <c r="NT128" i="7"/>
  <c r="NU115" i="7"/>
  <c r="NT134" i="7"/>
  <c r="V18" i="38"/>
  <c r="AY141" i="50" l="1"/>
  <c r="M7" i="38"/>
  <c r="N7" i="39"/>
  <c r="N142" i="51"/>
  <c r="BC141" i="51"/>
  <c r="BG141" i="50"/>
  <c r="BF141" i="50"/>
  <c r="Q141" i="50"/>
  <c r="BH140" i="50"/>
  <c r="NV105" i="7"/>
  <c r="NU124" i="7"/>
  <c r="NV30" i="7"/>
  <c r="NW3" i="7"/>
  <c r="NV119" i="7"/>
  <c r="NU138" i="7"/>
  <c r="NV106" i="7"/>
  <c r="NU125" i="7"/>
  <c r="NV108" i="7"/>
  <c r="NU127" i="7"/>
  <c r="NV107" i="7"/>
  <c r="NU126" i="7"/>
  <c r="NV109" i="7"/>
  <c r="NU128" i="7"/>
  <c r="NV113" i="7"/>
  <c r="NU132" i="7"/>
  <c r="NV111" i="7"/>
  <c r="NU130" i="7"/>
  <c r="NV112" i="7"/>
  <c r="NU131" i="7"/>
  <c r="NV115" i="7"/>
  <c r="NU134" i="7"/>
  <c r="NT32" i="7"/>
  <c r="NV114" i="7"/>
  <c r="NU133" i="7"/>
  <c r="NV104" i="7"/>
  <c r="NU123" i="7"/>
  <c r="NU31" i="7" s="1"/>
  <c r="NV110" i="7"/>
  <c r="NU129" i="7"/>
  <c r="NV117" i="7"/>
  <c r="NU136" i="7"/>
  <c r="NV118" i="7"/>
  <c r="NU137" i="7"/>
  <c r="NV116" i="7"/>
  <c r="NU135" i="7"/>
  <c r="V19" i="38"/>
  <c r="BE141" i="51" l="1"/>
  <c r="BD141" i="51"/>
  <c r="BB142" i="51" s="1"/>
  <c r="BC141" i="50"/>
  <c r="K8" i="39"/>
  <c r="P142" i="51"/>
  <c r="L8" i="39" s="1"/>
  <c r="O142" i="51"/>
  <c r="M8" i="39" s="1"/>
  <c r="N7" i="38"/>
  <c r="N142" i="50"/>
  <c r="NW106" i="7"/>
  <c r="NV125" i="7"/>
  <c r="NW115" i="7"/>
  <c r="NV134" i="7"/>
  <c r="NW110" i="7"/>
  <c r="NV129" i="7"/>
  <c r="NW112" i="7"/>
  <c r="NV131" i="7"/>
  <c r="NW109" i="7"/>
  <c r="NV128" i="7"/>
  <c r="NW119" i="7"/>
  <c r="NV138" i="7"/>
  <c r="NW117" i="7"/>
  <c r="NV136" i="7"/>
  <c r="NW30" i="7"/>
  <c r="NX3" i="7"/>
  <c r="NW104" i="7"/>
  <c r="NV123" i="7"/>
  <c r="NV31" i="7" s="1"/>
  <c r="NW111" i="7"/>
  <c r="NV130" i="7"/>
  <c r="NW107" i="7"/>
  <c r="NV126" i="7"/>
  <c r="NW118" i="7"/>
  <c r="NV137" i="7"/>
  <c r="NW114" i="7"/>
  <c r="NV133" i="7"/>
  <c r="NU32" i="7"/>
  <c r="NW116" i="7"/>
  <c r="NV135" i="7"/>
  <c r="NW113" i="7"/>
  <c r="NV132" i="7"/>
  <c r="NW108" i="7"/>
  <c r="NV127" i="7"/>
  <c r="NW105" i="7"/>
  <c r="NV124" i="7"/>
  <c r="V20" i="38"/>
  <c r="BF142" i="51" l="1"/>
  <c r="BC142" i="51" s="1"/>
  <c r="BD142" i="51" s="1"/>
  <c r="BB143" i="51" s="1"/>
  <c r="Q142" i="51"/>
  <c r="BG142" i="51"/>
  <c r="BE141" i="50"/>
  <c r="BD141" i="50"/>
  <c r="BB142" i="50" s="1"/>
  <c r="K8" i="38"/>
  <c r="P142" i="50"/>
  <c r="L8" i="38" s="1"/>
  <c r="O142" i="50"/>
  <c r="M8" i="38" s="1"/>
  <c r="AY142" i="51"/>
  <c r="BH141" i="51"/>
  <c r="NV32" i="7"/>
  <c r="NY3" i="7"/>
  <c r="NX30" i="7"/>
  <c r="NX112" i="7"/>
  <c r="NW131" i="7"/>
  <c r="NX110" i="7"/>
  <c r="NW129" i="7"/>
  <c r="NX107" i="7"/>
  <c r="NW126" i="7"/>
  <c r="NX105" i="7"/>
  <c r="NW124" i="7"/>
  <c r="NX111" i="7"/>
  <c r="NW130" i="7"/>
  <c r="NX119" i="7"/>
  <c r="NW138" i="7"/>
  <c r="NX115" i="7"/>
  <c r="NW134" i="7"/>
  <c r="NX118" i="7"/>
  <c r="NW137" i="7"/>
  <c r="NX117" i="7"/>
  <c r="NW136" i="7"/>
  <c r="NX116" i="7"/>
  <c r="NW135" i="7"/>
  <c r="NX113" i="7"/>
  <c r="NW132" i="7"/>
  <c r="NX108" i="7"/>
  <c r="NW127" i="7"/>
  <c r="NX114" i="7"/>
  <c r="NW133" i="7"/>
  <c r="NX104" i="7"/>
  <c r="NW123" i="7"/>
  <c r="NW31" i="7" s="1"/>
  <c r="NX109" i="7"/>
  <c r="NW128" i="7"/>
  <c r="NX106" i="7"/>
  <c r="NW125" i="7"/>
  <c r="V21" i="38"/>
  <c r="AY142" i="50" l="1"/>
  <c r="BH141" i="50"/>
  <c r="BG142" i="50"/>
  <c r="BE142" i="51"/>
  <c r="BH142" i="51" s="1"/>
  <c r="BF142" i="50"/>
  <c r="BC142" i="50" s="1"/>
  <c r="Q142" i="50"/>
  <c r="N8" i="39"/>
  <c r="N143" i="51"/>
  <c r="NY111" i="7"/>
  <c r="NX130" i="7"/>
  <c r="NY110" i="7"/>
  <c r="NX129" i="7"/>
  <c r="NW32" i="7"/>
  <c r="NY118" i="7"/>
  <c r="NX137" i="7"/>
  <c r="NY113" i="7"/>
  <c r="NX132" i="7"/>
  <c r="NY115" i="7"/>
  <c r="NX134" i="7"/>
  <c r="NY105" i="7"/>
  <c r="NX124" i="7"/>
  <c r="NY112" i="7"/>
  <c r="NX131" i="7"/>
  <c r="NY114" i="7"/>
  <c r="NX133" i="7"/>
  <c r="NY106" i="7"/>
  <c r="NX125" i="7"/>
  <c r="NY117" i="7"/>
  <c r="NX136" i="7"/>
  <c r="NY108" i="7"/>
  <c r="NX127" i="7"/>
  <c r="NY109" i="7"/>
  <c r="NX128" i="7"/>
  <c r="NY104" i="7"/>
  <c r="NX123" i="7"/>
  <c r="NX31" i="7" s="1"/>
  <c r="NY116" i="7"/>
  <c r="NX135" i="7"/>
  <c r="NX138" i="7"/>
  <c r="NY119" i="7"/>
  <c r="NY107" i="7"/>
  <c r="NX126" i="7"/>
  <c r="NY30" i="7"/>
  <c r="NZ3" i="7"/>
  <c r="V22" i="38"/>
  <c r="K9" i="39" l="1"/>
  <c r="P143" i="51"/>
  <c r="L9" i="39" s="1"/>
  <c r="O143" i="51"/>
  <c r="M9" i="39" s="1"/>
  <c r="N8" i="38"/>
  <c r="N143" i="50"/>
  <c r="BE142" i="50"/>
  <c r="BH142" i="50" s="1"/>
  <c r="BD142" i="50"/>
  <c r="BB143" i="50" s="1"/>
  <c r="NX32" i="7"/>
  <c r="NZ107" i="7"/>
  <c r="NY126" i="7"/>
  <c r="NZ114" i="7"/>
  <c r="NY133" i="7"/>
  <c r="NZ113" i="7"/>
  <c r="NY132" i="7"/>
  <c r="NZ112" i="7"/>
  <c r="NY131" i="7"/>
  <c r="NZ119" i="7"/>
  <c r="NY138" i="7"/>
  <c r="NZ118" i="7"/>
  <c r="NY137" i="7"/>
  <c r="NZ117" i="7"/>
  <c r="NY136" i="7"/>
  <c r="NZ105" i="7"/>
  <c r="NY124" i="7"/>
  <c r="NZ108" i="7"/>
  <c r="NY127" i="7"/>
  <c r="OA3" i="7"/>
  <c r="NZ30" i="7"/>
  <c r="NZ110" i="7"/>
  <c r="NY129" i="7"/>
  <c r="NZ109" i="7"/>
  <c r="NY128" i="7"/>
  <c r="NZ104" i="7"/>
  <c r="NY123" i="7"/>
  <c r="NY31" i="7" s="1"/>
  <c r="NZ106" i="7"/>
  <c r="NY125" i="7"/>
  <c r="NZ115" i="7"/>
  <c r="NY134" i="7"/>
  <c r="NZ116" i="7"/>
  <c r="NY135" i="7"/>
  <c r="NZ111" i="7"/>
  <c r="NY130" i="7"/>
  <c r="V23" i="38"/>
  <c r="AY143" i="51" l="1"/>
  <c r="K9" i="38"/>
  <c r="O143" i="50"/>
  <c r="P143" i="50"/>
  <c r="L9" i="38" s="1"/>
  <c r="BF143" i="51"/>
  <c r="BC143" i="51" s="1"/>
  <c r="Q143" i="51"/>
  <c r="BG143" i="51"/>
  <c r="OA112" i="7"/>
  <c r="NZ131" i="7"/>
  <c r="OB3" i="7"/>
  <c r="OA30" i="7"/>
  <c r="OA118" i="7"/>
  <c r="NZ137" i="7"/>
  <c r="OA113" i="7"/>
  <c r="NZ132" i="7"/>
  <c r="OA110" i="7"/>
  <c r="NZ129" i="7"/>
  <c r="OA115" i="7"/>
  <c r="NZ134" i="7"/>
  <c r="OA106" i="7"/>
  <c r="NZ125" i="7"/>
  <c r="OA116" i="7"/>
  <c r="NZ135" i="7"/>
  <c r="OA104" i="7"/>
  <c r="NZ123" i="7"/>
  <c r="NZ31" i="7" s="1"/>
  <c r="OA108" i="7"/>
  <c r="NZ127" i="7"/>
  <c r="NZ133" i="7"/>
  <c r="OA114" i="7"/>
  <c r="NY32" i="7"/>
  <c r="OA117" i="7"/>
  <c r="NZ136" i="7"/>
  <c r="OA111" i="7"/>
  <c r="NZ130" i="7"/>
  <c r="OA109" i="7"/>
  <c r="NZ128" i="7"/>
  <c r="OA105" i="7"/>
  <c r="NZ124" i="7"/>
  <c r="NZ138" i="7"/>
  <c r="OA119" i="7"/>
  <c r="OA107" i="7"/>
  <c r="NZ126" i="7"/>
  <c r="V24" i="38"/>
  <c r="AY143" i="50" l="1"/>
  <c r="M9" i="38"/>
  <c r="BE143" i="51"/>
  <c r="BH143" i="51" s="1"/>
  <c r="BD143" i="51"/>
  <c r="BB144" i="51" s="1"/>
  <c r="N9" i="39"/>
  <c r="N144" i="51"/>
  <c r="BG143" i="50"/>
  <c r="BF143" i="50"/>
  <c r="BC143" i="50" s="1"/>
  <c r="Q143" i="50"/>
  <c r="OB114" i="7"/>
  <c r="OA133" i="7"/>
  <c r="OB118" i="7"/>
  <c r="OA137" i="7"/>
  <c r="OB117" i="7"/>
  <c r="OA136" i="7"/>
  <c r="OB116" i="7"/>
  <c r="OA135" i="7"/>
  <c r="OB105" i="7"/>
  <c r="OA124" i="7"/>
  <c r="OA128" i="7"/>
  <c r="OB109" i="7"/>
  <c r="OA132" i="7"/>
  <c r="OB113" i="7"/>
  <c r="OB108" i="7"/>
  <c r="OA127" i="7"/>
  <c r="OB115" i="7"/>
  <c r="OA134" i="7"/>
  <c r="OB30" i="7"/>
  <c r="OC3" i="7"/>
  <c r="OB106" i="7"/>
  <c r="OA125" i="7"/>
  <c r="OA126" i="7"/>
  <c r="OB107" i="7"/>
  <c r="NZ32" i="7"/>
  <c r="NK7" i="41" s="1"/>
  <c r="NK8" i="41" s="1"/>
  <c r="OB111" i="7"/>
  <c r="OA130" i="7"/>
  <c r="OB119" i="7"/>
  <c r="OA138" i="7"/>
  <c r="OB104" i="7"/>
  <c r="OA123" i="7"/>
  <c r="OA31" i="7" s="1"/>
  <c r="OB110" i="7"/>
  <c r="OA129" i="7"/>
  <c r="OB112" i="7"/>
  <c r="OA131" i="7"/>
  <c r="V25" i="38"/>
  <c r="K10" i="39" l="1"/>
  <c r="P144" i="51"/>
  <c r="L10" i="39" s="1"/>
  <c r="O144" i="51"/>
  <c r="N9" i="38"/>
  <c r="N144" i="50"/>
  <c r="BE143" i="50"/>
  <c r="BH143" i="50" s="1"/>
  <c r="BD143" i="50"/>
  <c r="BB144" i="50" s="1"/>
  <c r="OC116" i="7"/>
  <c r="OB135" i="7"/>
  <c r="OC106" i="7"/>
  <c r="OB125" i="7"/>
  <c r="OC117" i="7"/>
  <c r="OB136" i="7"/>
  <c r="OC111" i="7"/>
  <c r="OB130" i="7"/>
  <c r="OC109" i="7"/>
  <c r="OB128" i="7"/>
  <c r="OA32" i="7"/>
  <c r="OC104" i="7"/>
  <c r="OB123" i="7"/>
  <c r="OB31" i="7" s="1"/>
  <c r="OC30" i="7"/>
  <c r="OD3" i="7"/>
  <c r="OC115" i="7"/>
  <c r="OB134" i="7"/>
  <c r="OC118" i="7"/>
  <c r="OB137" i="7"/>
  <c r="OC119" i="7"/>
  <c r="OB138" i="7"/>
  <c r="OB131" i="7"/>
  <c r="OC112" i="7"/>
  <c r="OC110" i="7"/>
  <c r="OB129" i="7"/>
  <c r="OC107" i="7"/>
  <c r="OB126" i="7"/>
  <c r="OB132" i="7"/>
  <c r="OC113" i="7"/>
  <c r="OC108" i="7"/>
  <c r="OB127" i="7"/>
  <c r="OC105" i="7"/>
  <c r="OB124" i="7"/>
  <c r="OC114" i="7"/>
  <c r="OB133" i="7"/>
  <c r="V26" i="38"/>
  <c r="AY144" i="51" l="1"/>
  <c r="M10" i="39"/>
  <c r="K10" i="38"/>
  <c r="O144" i="50"/>
  <c r="M10" i="38" s="1"/>
  <c r="P144" i="50"/>
  <c r="L10" i="38" s="1"/>
  <c r="BF144" i="51"/>
  <c r="BC144" i="51" s="1"/>
  <c r="Q144" i="51"/>
  <c r="BG144" i="51"/>
  <c r="OD30" i="7"/>
  <c r="OE3" i="7"/>
  <c r="OD108" i="7"/>
  <c r="OC127" i="7"/>
  <c r="OD117" i="7"/>
  <c r="OC136" i="7"/>
  <c r="OC132" i="7"/>
  <c r="OD113" i="7"/>
  <c r="OD107" i="7"/>
  <c r="OC126" i="7"/>
  <c r="OC123" i="7"/>
  <c r="OC31" i="7" s="1"/>
  <c r="OD104" i="7"/>
  <c r="OB32" i="7"/>
  <c r="OC125" i="7"/>
  <c r="OD106" i="7"/>
  <c r="OD119" i="7"/>
  <c r="OC138" i="7"/>
  <c r="OC137" i="7"/>
  <c r="OD118" i="7"/>
  <c r="OD105" i="7"/>
  <c r="OC124" i="7"/>
  <c r="OC134" i="7"/>
  <c r="OD115" i="7"/>
  <c r="OD111" i="7"/>
  <c r="OC130" i="7"/>
  <c r="OD114" i="7"/>
  <c r="OC133" i="7"/>
  <c r="OD110" i="7"/>
  <c r="OC129" i="7"/>
  <c r="OD112" i="7"/>
  <c r="OC131" i="7"/>
  <c r="OD109" i="7"/>
  <c r="OC128" i="7"/>
  <c r="OD116" i="7"/>
  <c r="OC135" i="7"/>
  <c r="V27" i="38"/>
  <c r="AY144" i="50" l="1"/>
  <c r="BE144" i="51"/>
  <c r="BH144" i="51" s="1"/>
  <c r="BD144" i="51"/>
  <c r="BB145" i="51" s="1"/>
  <c r="BG144" i="50"/>
  <c r="N10" i="39"/>
  <c r="N145" i="51"/>
  <c r="BF144" i="50"/>
  <c r="BC144" i="50" s="1"/>
  <c r="Q144" i="50"/>
  <c r="OE111" i="7"/>
  <c r="OD130" i="7"/>
  <c r="OE119" i="7"/>
  <c r="OD138" i="7"/>
  <c r="OD132" i="7"/>
  <c r="OE113" i="7"/>
  <c r="OE117" i="7"/>
  <c r="OD136" i="7"/>
  <c r="OE109" i="7"/>
  <c r="OD128" i="7"/>
  <c r="OD129" i="7"/>
  <c r="OE110" i="7"/>
  <c r="OE105" i="7"/>
  <c r="OD124" i="7"/>
  <c r="OD123" i="7"/>
  <c r="OD31" i="7" s="1"/>
  <c r="OE104" i="7"/>
  <c r="OE115" i="7"/>
  <c r="OD134" i="7"/>
  <c r="OE112" i="7"/>
  <c r="OD131" i="7"/>
  <c r="OE118" i="7"/>
  <c r="OD137" i="7"/>
  <c r="OE108" i="7"/>
  <c r="OD127" i="7"/>
  <c r="OD133" i="7"/>
  <c r="OE114" i="7"/>
  <c r="OC32" i="7"/>
  <c r="OF3" i="7"/>
  <c r="OE30" i="7"/>
  <c r="OE106" i="7"/>
  <c r="OD125" i="7"/>
  <c r="OE116" i="7"/>
  <c r="OD135" i="7"/>
  <c r="OE107" i="7"/>
  <c r="OD126" i="7"/>
  <c r="V28" i="38"/>
  <c r="K11" i="39" l="1"/>
  <c r="O145" i="51"/>
  <c r="P145" i="51"/>
  <c r="L11" i="39" s="1"/>
  <c r="N10" i="38"/>
  <c r="N145" i="50"/>
  <c r="BE144" i="50"/>
  <c r="BH144" i="50" s="1"/>
  <c r="BD144" i="50"/>
  <c r="BB145" i="50" s="1"/>
  <c r="OF104" i="7"/>
  <c r="OE123" i="7"/>
  <c r="OE31" i="7" s="1"/>
  <c r="OF117" i="7"/>
  <c r="OE136" i="7"/>
  <c r="OF113" i="7"/>
  <c r="OE132" i="7"/>
  <c r="OF105" i="7"/>
  <c r="OE124" i="7"/>
  <c r="OD32" i="7"/>
  <c r="OF114" i="7"/>
  <c r="OE133" i="7"/>
  <c r="OF110" i="7"/>
  <c r="OE129" i="7"/>
  <c r="OF108" i="7"/>
  <c r="OE127" i="7"/>
  <c r="OE131" i="7"/>
  <c r="OF112" i="7"/>
  <c r="OE138" i="7"/>
  <c r="OF119" i="7"/>
  <c r="OF106" i="7"/>
  <c r="OE125" i="7"/>
  <c r="OG3" i="7"/>
  <c r="OF30" i="7"/>
  <c r="OF107" i="7"/>
  <c r="OE126" i="7"/>
  <c r="OF116" i="7"/>
  <c r="OE135" i="7"/>
  <c r="OE137" i="7"/>
  <c r="OF118" i="7"/>
  <c r="OF115" i="7"/>
  <c r="OE134" i="7"/>
  <c r="OF109" i="7"/>
  <c r="OE128" i="7"/>
  <c r="OF111" i="7"/>
  <c r="OE130" i="7"/>
  <c r="V29" i="38"/>
  <c r="AY145" i="51" l="1"/>
  <c r="M11" i="39"/>
  <c r="K11" i="38"/>
  <c r="O145" i="50"/>
  <c r="M11" i="38" s="1"/>
  <c r="P145" i="50"/>
  <c r="BG145" i="51"/>
  <c r="BF145" i="51"/>
  <c r="BC145" i="51" s="1"/>
  <c r="Q145" i="51"/>
  <c r="OH3" i="7"/>
  <c r="OG30" i="7"/>
  <c r="OG108" i="7"/>
  <c r="OF127" i="7"/>
  <c r="OF129" i="7"/>
  <c r="OG110" i="7"/>
  <c r="OF134" i="7"/>
  <c r="OG115" i="7"/>
  <c r="OG113" i="7"/>
  <c r="OF132" i="7"/>
  <c r="OG106" i="7"/>
  <c r="OF125" i="7"/>
  <c r="OG114" i="7"/>
  <c r="OF133" i="7"/>
  <c r="OG117" i="7"/>
  <c r="OF136" i="7"/>
  <c r="OG118" i="7"/>
  <c r="OF137" i="7"/>
  <c r="OG119" i="7"/>
  <c r="OF138" i="7"/>
  <c r="OG111" i="7"/>
  <c r="OF130" i="7"/>
  <c r="OG116" i="7"/>
  <c r="OF135" i="7"/>
  <c r="OG109" i="7"/>
  <c r="OF128" i="7"/>
  <c r="OE32" i="7"/>
  <c r="OG112" i="7"/>
  <c r="OF131" i="7"/>
  <c r="OF126" i="7"/>
  <c r="OG107" i="7"/>
  <c r="OF124" i="7"/>
  <c r="OG105" i="7"/>
  <c r="OG104" i="7"/>
  <c r="OF123" i="7"/>
  <c r="OF31" i="7" s="1"/>
  <c r="V30" i="38"/>
  <c r="AY145" i="50" l="1"/>
  <c r="L11" i="38"/>
  <c r="BG145" i="50"/>
  <c r="N11" i="39"/>
  <c r="N146" i="51"/>
  <c r="BF145" i="50"/>
  <c r="BC145" i="50" s="1"/>
  <c r="Q145" i="50"/>
  <c r="BE145" i="51"/>
  <c r="BH145" i="51" s="1"/>
  <c r="BD145" i="51"/>
  <c r="BB146" i="51" s="1"/>
  <c r="OH115" i="7"/>
  <c r="OG134" i="7"/>
  <c r="OH112" i="7"/>
  <c r="OG131" i="7"/>
  <c r="OH111" i="7"/>
  <c r="OG130" i="7"/>
  <c r="OH119" i="7"/>
  <c r="OG138" i="7"/>
  <c r="OG125" i="7"/>
  <c r="OH106" i="7"/>
  <c r="OH108" i="7"/>
  <c r="OG127" i="7"/>
  <c r="OH116" i="7"/>
  <c r="OG135" i="7"/>
  <c r="OH110" i="7"/>
  <c r="OG129" i="7"/>
  <c r="OH104" i="7"/>
  <c r="OG123" i="7"/>
  <c r="OG31" i="7" s="1"/>
  <c r="OF32" i="7"/>
  <c r="OH107" i="7"/>
  <c r="OG126" i="7"/>
  <c r="OH117" i="7"/>
  <c r="OG136" i="7"/>
  <c r="OH114" i="7"/>
  <c r="OG133" i="7"/>
  <c r="OH105" i="7"/>
  <c r="OG124" i="7"/>
  <c r="OH109" i="7"/>
  <c r="OG128" i="7"/>
  <c r="OG137" i="7"/>
  <c r="OH118" i="7"/>
  <c r="OH113" i="7"/>
  <c r="OG132" i="7"/>
  <c r="OI3" i="7"/>
  <c r="OH30" i="7"/>
  <c r="V31" i="38"/>
  <c r="BE145" i="50" l="1"/>
  <c r="BH145" i="50" s="1"/>
  <c r="BD145" i="50"/>
  <c r="BB146" i="50" s="1"/>
  <c r="K12" i="39"/>
  <c r="P146" i="51"/>
  <c r="L12" i="39" s="1"/>
  <c r="O146" i="51"/>
  <c r="N11" i="38"/>
  <c r="N146" i="50"/>
  <c r="OG32" i="7"/>
  <c r="OI117" i="7"/>
  <c r="OH136" i="7"/>
  <c r="OH128" i="7"/>
  <c r="OI109" i="7"/>
  <c r="OI108" i="7"/>
  <c r="OH127" i="7"/>
  <c r="OI111" i="7"/>
  <c r="OH130" i="7"/>
  <c r="OI116" i="7"/>
  <c r="OH135" i="7"/>
  <c r="OJ3" i="7"/>
  <c r="OI30" i="7"/>
  <c r="OH125" i="7"/>
  <c r="OI106" i="7"/>
  <c r="OH126" i="7"/>
  <c r="OI107" i="7"/>
  <c r="OH123" i="7"/>
  <c r="OH31" i="7" s="1"/>
  <c r="OI104" i="7"/>
  <c r="OH131" i="7"/>
  <c r="OI112" i="7"/>
  <c r="OI113" i="7"/>
  <c r="OH132" i="7"/>
  <c r="OI114" i="7"/>
  <c r="OH133" i="7"/>
  <c r="OI105" i="7"/>
  <c r="OH124" i="7"/>
  <c r="OI118" i="7"/>
  <c r="OH137" i="7"/>
  <c r="OH129" i="7"/>
  <c r="OI110" i="7"/>
  <c r="OI119" i="7"/>
  <c r="OH138" i="7"/>
  <c r="OI115" i="7"/>
  <c r="OH134" i="7"/>
  <c r="V32" i="38"/>
  <c r="AY146" i="51" l="1"/>
  <c r="M12" i="39"/>
  <c r="K12" i="38"/>
  <c r="O146" i="50"/>
  <c r="M12" i="38" s="1"/>
  <c r="P146" i="50"/>
  <c r="L12" i="38" s="1"/>
  <c r="BF146" i="51"/>
  <c r="BC146" i="51" s="1"/>
  <c r="Q146" i="51"/>
  <c r="BG146" i="51"/>
  <c r="OH32" i="7"/>
  <c r="OJ118" i="7"/>
  <c r="OI137" i="7"/>
  <c r="OJ109" i="7"/>
  <c r="OI128" i="7"/>
  <c r="OJ104" i="7"/>
  <c r="OI123" i="7"/>
  <c r="OI31" i="7" s="1"/>
  <c r="OJ115" i="7"/>
  <c r="OI134" i="7"/>
  <c r="OJ114" i="7"/>
  <c r="OI133" i="7"/>
  <c r="OJ111" i="7"/>
  <c r="OI130" i="7"/>
  <c r="OJ117" i="7"/>
  <c r="OI136" i="7"/>
  <c r="OK3" i="7"/>
  <c r="OJ30" i="7"/>
  <c r="OI129" i="7"/>
  <c r="OJ110" i="7"/>
  <c r="OI125" i="7"/>
  <c r="OJ106" i="7"/>
  <c r="OJ112" i="7"/>
  <c r="OI131" i="7"/>
  <c r="OJ105" i="7"/>
  <c r="OI124" i="7"/>
  <c r="OJ116" i="7"/>
  <c r="OI135" i="7"/>
  <c r="OI126" i="7"/>
  <c r="OJ107" i="7"/>
  <c r="OJ119" i="7"/>
  <c r="OI138" i="7"/>
  <c r="OJ113" i="7"/>
  <c r="OI132" i="7"/>
  <c r="OI127" i="7"/>
  <c r="OJ108" i="7"/>
  <c r="V33" i="38"/>
  <c r="AY146" i="50" l="1"/>
  <c r="BE146" i="51"/>
  <c r="BH146" i="51" s="1"/>
  <c r="BD146" i="51"/>
  <c r="BB147" i="51" s="1"/>
  <c r="BG146" i="50"/>
  <c r="N12" i="39"/>
  <c r="N147" i="51"/>
  <c r="BF146" i="50"/>
  <c r="BC146" i="50" s="1"/>
  <c r="Q146" i="50"/>
  <c r="OK119" i="7"/>
  <c r="OJ138" i="7"/>
  <c r="OK109" i="7"/>
  <c r="OJ128" i="7"/>
  <c r="OK104" i="7"/>
  <c r="OJ123" i="7"/>
  <c r="OJ31" i="7" s="1"/>
  <c r="OI32" i="7"/>
  <c r="OJ136" i="7"/>
  <c r="OK117" i="7"/>
  <c r="OK106" i="7"/>
  <c r="OJ125" i="7"/>
  <c r="OK111" i="7"/>
  <c r="OJ130" i="7"/>
  <c r="OK116" i="7"/>
  <c r="OJ135" i="7"/>
  <c r="OK114" i="7"/>
  <c r="OJ133" i="7"/>
  <c r="OJ137" i="7"/>
  <c r="OK118" i="7"/>
  <c r="OK112" i="7"/>
  <c r="OJ131" i="7"/>
  <c r="OJ126" i="7"/>
  <c r="OK107" i="7"/>
  <c r="OK108" i="7"/>
  <c r="OJ127" i="7"/>
  <c r="OJ129" i="7"/>
  <c r="OK110" i="7"/>
  <c r="OK113" i="7"/>
  <c r="OJ132" i="7"/>
  <c r="OJ124" i="7"/>
  <c r="OK105" i="7"/>
  <c r="OK30" i="7"/>
  <c r="OL3" i="7"/>
  <c r="OK115" i="7"/>
  <c r="OJ134" i="7"/>
  <c r="V34" i="38"/>
  <c r="K13" i="39" l="1"/>
  <c r="P147" i="51"/>
  <c r="L13" i="39" s="1"/>
  <c r="O147" i="51"/>
  <c r="N12" i="38"/>
  <c r="N147" i="50"/>
  <c r="BE146" i="50"/>
  <c r="BH146" i="50" s="1"/>
  <c r="BD146" i="50"/>
  <c r="BB147" i="50" s="1"/>
  <c r="OL108" i="7"/>
  <c r="OK127" i="7"/>
  <c r="OL116" i="7"/>
  <c r="OK135" i="7"/>
  <c r="OL104" i="7"/>
  <c r="OK123" i="7"/>
  <c r="OK31" i="7" s="1"/>
  <c r="OK133" i="7"/>
  <c r="OL114" i="7"/>
  <c r="OK131" i="7"/>
  <c r="OL112" i="7"/>
  <c r="OL111" i="7"/>
  <c r="OK130" i="7"/>
  <c r="OK124" i="7"/>
  <c r="OL105" i="7"/>
  <c r="OL113" i="7"/>
  <c r="OK132" i="7"/>
  <c r="OK129" i="7"/>
  <c r="OL110" i="7"/>
  <c r="OL118" i="7"/>
  <c r="OK137" i="7"/>
  <c r="OK128" i="7"/>
  <c r="OL109" i="7"/>
  <c r="OL107" i="7"/>
  <c r="OK126" i="7"/>
  <c r="OJ32" i="7"/>
  <c r="OL106" i="7"/>
  <c r="OK125" i="7"/>
  <c r="OL115" i="7"/>
  <c r="OK134" i="7"/>
  <c r="OM3" i="7"/>
  <c r="OL30" i="7"/>
  <c r="OL117" i="7"/>
  <c r="OK136" i="7"/>
  <c r="OL119" i="7"/>
  <c r="OK138" i="7"/>
  <c r="V35" i="38"/>
  <c r="AY147" i="51" l="1"/>
  <c r="M13" i="39"/>
  <c r="K13" i="38"/>
  <c r="P147" i="50"/>
  <c r="O147" i="50"/>
  <c r="M13" i="38" s="1"/>
  <c r="BF147" i="51"/>
  <c r="BC147" i="51" s="1"/>
  <c r="Q147" i="51"/>
  <c r="BG147" i="51"/>
  <c r="OL133" i="7"/>
  <c r="OM114" i="7"/>
  <c r="OL128" i="7"/>
  <c r="OM109" i="7"/>
  <c r="OM30" i="7"/>
  <c r="ON3" i="7"/>
  <c r="OM104" i="7"/>
  <c r="OL123" i="7"/>
  <c r="OL31" i="7" s="1"/>
  <c r="OL124" i="7"/>
  <c r="OM105" i="7"/>
  <c r="OL137" i="7"/>
  <c r="OM118" i="7"/>
  <c r="OL130" i="7"/>
  <c r="OM111" i="7"/>
  <c r="OM116" i="7"/>
  <c r="OL135" i="7"/>
  <c r="OM107" i="7"/>
  <c r="OL126" i="7"/>
  <c r="OL134" i="7"/>
  <c r="OM115" i="7"/>
  <c r="OK32" i="7"/>
  <c r="OM117" i="7"/>
  <c r="OL136" i="7"/>
  <c r="OM106" i="7"/>
  <c r="OL125" i="7"/>
  <c r="OM110" i="7"/>
  <c r="OL129" i="7"/>
  <c r="OM112" i="7"/>
  <c r="OL131" i="7"/>
  <c r="OM113" i="7"/>
  <c r="OL132" i="7"/>
  <c r="OL138" i="7"/>
  <c r="OM119" i="7"/>
  <c r="OM108" i="7"/>
  <c r="OL127" i="7"/>
  <c r="V36" i="38"/>
  <c r="AY147" i="50" l="1"/>
  <c r="L13" i="38"/>
  <c r="BE147" i="51"/>
  <c r="BH147" i="51" s="1"/>
  <c r="BD147" i="51"/>
  <c r="BB148" i="51" s="1"/>
  <c r="N13" i="39"/>
  <c r="N148" i="51"/>
  <c r="BF147" i="50"/>
  <c r="BC147" i="50" s="1"/>
  <c r="Q147" i="50"/>
  <c r="BG147" i="50"/>
  <c r="OO3" i="7"/>
  <c r="ON30" i="7"/>
  <c r="ON106" i="7"/>
  <c r="OM125" i="7"/>
  <c r="ON113" i="7"/>
  <c r="OM132" i="7"/>
  <c r="OM131" i="7"/>
  <c r="ON112" i="7"/>
  <c r="OM134" i="7"/>
  <c r="ON115" i="7"/>
  <c r="ON118" i="7"/>
  <c r="OM137" i="7"/>
  <c r="ON109" i="7"/>
  <c r="OM128" i="7"/>
  <c r="ON116" i="7"/>
  <c r="OM135" i="7"/>
  <c r="OM130" i="7"/>
  <c r="ON111" i="7"/>
  <c r="OL32" i="7"/>
  <c r="NW7" i="41" s="1"/>
  <c r="NW8" i="41" s="1"/>
  <c r="ON117" i="7"/>
  <c r="OM136" i="7"/>
  <c r="ON108" i="7"/>
  <c r="OM127" i="7"/>
  <c r="ON110" i="7"/>
  <c r="OM129" i="7"/>
  <c r="ON105" i="7"/>
  <c r="OM124" i="7"/>
  <c r="ON114" i="7"/>
  <c r="OM133" i="7"/>
  <c r="ON104" i="7"/>
  <c r="OM123" i="7"/>
  <c r="OM31" i="7" s="1"/>
  <c r="OM138" i="7"/>
  <c r="ON119" i="7"/>
  <c r="OM126" i="7"/>
  <c r="ON107" i="7"/>
  <c r="V37" i="38"/>
  <c r="N13" i="38" l="1"/>
  <c r="N148" i="50"/>
  <c r="K14" i="39"/>
  <c r="P148" i="51"/>
  <c r="L14" i="39" s="1"/>
  <c r="O148" i="51"/>
  <c r="BE147" i="50"/>
  <c r="BH147" i="50" s="1"/>
  <c r="BD147" i="50"/>
  <c r="BB148" i="50" s="1"/>
  <c r="OM32" i="7"/>
  <c r="OO108" i="7"/>
  <c r="ON127" i="7"/>
  <c r="OO104" i="7"/>
  <c r="ON123" i="7"/>
  <c r="ON31" i="7" s="1"/>
  <c r="ON128" i="7"/>
  <c r="OO109" i="7"/>
  <c r="ON136" i="7"/>
  <c r="OO117" i="7"/>
  <c r="OO105" i="7"/>
  <c r="ON124" i="7"/>
  <c r="ON134" i="7"/>
  <c r="OO115" i="7"/>
  <c r="OO119" i="7"/>
  <c r="ON138" i="7"/>
  <c r="OO106" i="7"/>
  <c r="ON125" i="7"/>
  <c r="ON130" i="7"/>
  <c r="OO111" i="7"/>
  <c r="OO110" i="7"/>
  <c r="ON129" i="7"/>
  <c r="ON131" i="7"/>
  <c r="OO112" i="7"/>
  <c r="OO113" i="7"/>
  <c r="ON132" i="7"/>
  <c r="OO114" i="7"/>
  <c r="ON133" i="7"/>
  <c r="OO107" i="7"/>
  <c r="ON126" i="7"/>
  <c r="OO118" i="7"/>
  <c r="ON137" i="7"/>
  <c r="OO116" i="7"/>
  <c r="ON135" i="7"/>
  <c r="OO30" i="7"/>
  <c r="OP3" i="7"/>
  <c r="V38" i="38"/>
  <c r="AY148" i="51" l="1"/>
  <c r="M14" i="39"/>
  <c r="BF148" i="51"/>
  <c r="BC148" i="51" s="1"/>
  <c r="Q148" i="51"/>
  <c r="BG148" i="51"/>
  <c r="K14" i="38"/>
  <c r="P148" i="50"/>
  <c r="L14" i="38" s="1"/>
  <c r="O148" i="50"/>
  <c r="OP118" i="7"/>
  <c r="OO137" i="7"/>
  <c r="OP119" i="7"/>
  <c r="OO138" i="7"/>
  <c r="OP109" i="7"/>
  <c r="OO128" i="7"/>
  <c r="OO129" i="7"/>
  <c r="OP110" i="7"/>
  <c r="OP111" i="7"/>
  <c r="OO130" i="7"/>
  <c r="OP104" i="7"/>
  <c r="OO123" i="7"/>
  <c r="OO31" i="7" s="1"/>
  <c r="OP30" i="7"/>
  <c r="OQ3" i="7"/>
  <c r="OP107" i="7"/>
  <c r="OO126" i="7"/>
  <c r="OP115" i="7"/>
  <c r="OO134" i="7"/>
  <c r="OP114" i="7"/>
  <c r="OO133" i="7"/>
  <c r="OP116" i="7"/>
  <c r="OO135" i="7"/>
  <c r="OP113" i="7"/>
  <c r="OO132" i="7"/>
  <c r="OP106" i="7"/>
  <c r="OO125" i="7"/>
  <c r="OO124" i="7"/>
  <c r="OP105" i="7"/>
  <c r="OO127" i="7"/>
  <c r="OP108" i="7"/>
  <c r="ON32" i="7"/>
  <c r="OP112" i="7"/>
  <c r="OO131" i="7"/>
  <c r="OP117" i="7"/>
  <c r="OO136" i="7"/>
  <c r="V39" i="38"/>
  <c r="AY148" i="50" l="1"/>
  <c r="M14" i="38"/>
  <c r="BG148" i="50"/>
  <c r="N14" i="39"/>
  <c r="N149" i="51"/>
  <c r="BE148" i="51"/>
  <c r="BH148" i="51" s="1"/>
  <c r="BD148" i="51"/>
  <c r="BB149" i="51" s="1"/>
  <c r="BF148" i="50"/>
  <c r="BC148" i="50" s="1"/>
  <c r="Q148" i="50"/>
  <c r="OQ110" i="7"/>
  <c r="OP129" i="7"/>
  <c r="OP127" i="7"/>
  <c r="OQ108" i="7"/>
  <c r="OP131" i="7"/>
  <c r="OQ112" i="7"/>
  <c r="OP128" i="7"/>
  <c r="OQ109" i="7"/>
  <c r="OQ107" i="7"/>
  <c r="OP126" i="7"/>
  <c r="OQ30" i="7"/>
  <c r="OR3" i="7"/>
  <c r="OP135" i="7"/>
  <c r="OQ116" i="7"/>
  <c r="OQ105" i="7"/>
  <c r="OP124" i="7"/>
  <c r="OP133" i="7"/>
  <c r="OQ114" i="7"/>
  <c r="OP123" i="7"/>
  <c r="OP31" i="7" s="1"/>
  <c r="OQ104" i="7"/>
  <c r="OQ119" i="7"/>
  <c r="OP138" i="7"/>
  <c r="OQ113" i="7"/>
  <c r="OP132" i="7"/>
  <c r="OO32" i="7"/>
  <c r="OQ117" i="7"/>
  <c r="OP136" i="7"/>
  <c r="OP125" i="7"/>
  <c r="OQ106" i="7"/>
  <c r="OQ115" i="7"/>
  <c r="OP134" i="7"/>
  <c r="OQ111" i="7"/>
  <c r="OP130" i="7"/>
  <c r="OQ118" i="7"/>
  <c r="OP137" i="7"/>
  <c r="V40" i="38"/>
  <c r="K15" i="39" l="1"/>
  <c r="O149" i="51"/>
  <c r="M15" i="39" s="1"/>
  <c r="P149" i="51"/>
  <c r="L15" i="39" s="1"/>
  <c r="N14" i="38"/>
  <c r="N149" i="50"/>
  <c r="BE148" i="50"/>
  <c r="BH148" i="50" s="1"/>
  <c r="BD148" i="50"/>
  <c r="BB149" i="50" s="1"/>
  <c r="OQ128" i="7"/>
  <c r="OR109" i="7"/>
  <c r="OR116" i="7"/>
  <c r="OQ135" i="7"/>
  <c r="OQ131" i="7"/>
  <c r="OR112" i="7"/>
  <c r="OQ132" i="7"/>
  <c r="OR113" i="7"/>
  <c r="OP32" i="7"/>
  <c r="OR117" i="7"/>
  <c r="OQ136" i="7"/>
  <c r="OQ123" i="7"/>
  <c r="OQ31" i="7" s="1"/>
  <c r="OR104" i="7"/>
  <c r="OR30" i="7"/>
  <c r="OS3" i="7"/>
  <c r="OQ127" i="7"/>
  <c r="OR108" i="7"/>
  <c r="OQ134" i="7"/>
  <c r="OR115" i="7"/>
  <c r="OR106" i="7"/>
  <c r="OQ125" i="7"/>
  <c r="OQ124" i="7"/>
  <c r="OR105" i="7"/>
  <c r="OQ137" i="7"/>
  <c r="OR118" i="7"/>
  <c r="OQ130" i="7"/>
  <c r="OR111" i="7"/>
  <c r="OQ133" i="7"/>
  <c r="OR114" i="7"/>
  <c r="OR119" i="7"/>
  <c r="OQ138" i="7"/>
  <c r="OQ126" i="7"/>
  <c r="OR107" i="7"/>
  <c r="OQ129" i="7"/>
  <c r="OR110" i="7"/>
  <c r="V41" i="38"/>
  <c r="AY149" i="51" l="1"/>
  <c r="K15" i="38"/>
  <c r="O149" i="50"/>
  <c r="P149" i="50"/>
  <c r="L15" i="38" s="1"/>
  <c r="BG149" i="51"/>
  <c r="D13" i="40"/>
  <c r="C13" i="40"/>
  <c r="H13" i="40" s="1"/>
  <c r="BF149" i="51"/>
  <c r="BC149" i="51" s="1"/>
  <c r="Q149" i="51"/>
  <c r="OQ32" i="7"/>
  <c r="OS113" i="7"/>
  <c r="OR132" i="7"/>
  <c r="OS30" i="7"/>
  <c r="OT3" i="7"/>
  <c r="OS110" i="7"/>
  <c r="OR129" i="7"/>
  <c r="OS104" i="7"/>
  <c r="OR123" i="7"/>
  <c r="OR31" i="7" s="1"/>
  <c r="OS112" i="7"/>
  <c r="OR131" i="7"/>
  <c r="OS105" i="7"/>
  <c r="OR124" i="7"/>
  <c r="OS119" i="7"/>
  <c r="OR138" i="7"/>
  <c r="OS111" i="7"/>
  <c r="OR130" i="7"/>
  <c r="OS115" i="7"/>
  <c r="OR134" i="7"/>
  <c r="OS116" i="7"/>
  <c r="OR135" i="7"/>
  <c r="OS114" i="7"/>
  <c r="OR133" i="7"/>
  <c r="OR125" i="7"/>
  <c r="OS106" i="7"/>
  <c r="OS117" i="7"/>
  <c r="OR136" i="7"/>
  <c r="OS109" i="7"/>
  <c r="OR128" i="7"/>
  <c r="OR126" i="7"/>
  <c r="OS107" i="7"/>
  <c r="OS118" i="7"/>
  <c r="OR137" i="7"/>
  <c r="OS108" i="7"/>
  <c r="OR127" i="7"/>
  <c r="V42" i="38"/>
  <c r="AY149" i="50" l="1"/>
  <c r="M15" i="38"/>
  <c r="BE149" i="51"/>
  <c r="BH149" i="51" s="1"/>
  <c r="BD149" i="51"/>
  <c r="BB150" i="51" s="1"/>
  <c r="BG149" i="50"/>
  <c r="BF149" i="50"/>
  <c r="BC149" i="50" s="1"/>
  <c r="Q149" i="50"/>
  <c r="N15" i="39"/>
  <c r="E13" i="40" s="1"/>
  <c r="N150" i="51"/>
  <c r="OT107" i="7"/>
  <c r="OS126" i="7"/>
  <c r="OT111" i="7"/>
  <c r="OS130" i="7"/>
  <c r="OT119" i="7"/>
  <c r="OS138" i="7"/>
  <c r="OS129" i="7"/>
  <c r="OT110" i="7"/>
  <c r="OT30" i="7"/>
  <c r="OU3" i="7"/>
  <c r="OS123" i="7"/>
  <c r="OS31" i="7" s="1"/>
  <c r="OT104" i="7"/>
  <c r="OS127" i="7"/>
  <c r="OT108" i="7"/>
  <c r="OS136" i="7"/>
  <c r="OT117" i="7"/>
  <c r="OT116" i="7"/>
  <c r="OS135" i="7"/>
  <c r="OT105" i="7"/>
  <c r="OS124" i="7"/>
  <c r="OT114" i="7"/>
  <c r="OS133" i="7"/>
  <c r="OT109" i="7"/>
  <c r="OS128" i="7"/>
  <c r="OR32" i="7"/>
  <c r="OT106" i="7"/>
  <c r="OS125" i="7"/>
  <c r="OS137" i="7"/>
  <c r="OT118" i="7"/>
  <c r="OT115" i="7"/>
  <c r="OS134" i="7"/>
  <c r="OT112" i="7"/>
  <c r="OS131" i="7"/>
  <c r="OS132" i="7"/>
  <c r="OT113" i="7"/>
  <c r="V43" i="38"/>
  <c r="BE149" i="50" l="1"/>
  <c r="BH149" i="50" s="1"/>
  <c r="BD149" i="50"/>
  <c r="BB150" i="50" s="1"/>
  <c r="N15" i="38"/>
  <c r="N150" i="50"/>
  <c r="K16" i="39"/>
  <c r="O150" i="51"/>
  <c r="M16" i="39" s="1"/>
  <c r="P150" i="51"/>
  <c r="L16" i="39" s="1"/>
  <c r="OT136" i="7"/>
  <c r="OU117" i="7"/>
  <c r="OT129" i="7"/>
  <c r="OU110" i="7"/>
  <c r="OU108" i="7"/>
  <c r="OT127" i="7"/>
  <c r="OU118" i="7"/>
  <c r="OT137" i="7"/>
  <c r="OT138" i="7"/>
  <c r="OU119" i="7"/>
  <c r="OT131" i="7"/>
  <c r="OU112" i="7"/>
  <c r="OT128" i="7"/>
  <c r="OU109" i="7"/>
  <c r="OU115" i="7"/>
  <c r="OT134" i="7"/>
  <c r="OU104" i="7"/>
  <c r="OT123" i="7"/>
  <c r="OT31" i="7" s="1"/>
  <c r="OU114" i="7"/>
  <c r="OT133" i="7"/>
  <c r="OU105" i="7"/>
  <c r="OT124" i="7"/>
  <c r="OU111" i="7"/>
  <c r="OT130" i="7"/>
  <c r="OU106" i="7"/>
  <c r="OT125" i="7"/>
  <c r="OU30" i="7"/>
  <c r="OV3" i="7"/>
  <c r="OS32" i="7"/>
  <c r="OT132" i="7"/>
  <c r="OU113" i="7"/>
  <c r="OT135" i="7"/>
  <c r="OU116" i="7"/>
  <c r="OT126" i="7"/>
  <c r="OU107" i="7"/>
  <c r="V44" i="38"/>
  <c r="BF150" i="51" l="1"/>
  <c r="BC150" i="51" s="1"/>
  <c r="Q150" i="51"/>
  <c r="K16" i="38"/>
  <c r="P150" i="50"/>
  <c r="L16" i="38" s="1"/>
  <c r="O150" i="50"/>
  <c r="M16" i="38" s="1"/>
  <c r="AY150" i="51"/>
  <c r="BG150" i="51"/>
  <c r="OT32" i="7"/>
  <c r="OU137" i="7"/>
  <c r="OV118" i="7"/>
  <c r="OV108" i="7"/>
  <c r="OU127" i="7"/>
  <c r="OU134" i="7"/>
  <c r="OV115" i="7"/>
  <c r="OW3" i="7"/>
  <c r="OV30" i="7"/>
  <c r="OU131" i="7"/>
  <c r="OV112" i="7"/>
  <c r="OU129" i="7"/>
  <c r="OV110" i="7"/>
  <c r="OV107" i="7"/>
  <c r="OU126" i="7"/>
  <c r="OV116" i="7"/>
  <c r="OU135" i="7"/>
  <c r="OU133" i="7"/>
  <c r="OV114" i="7"/>
  <c r="OV113" i="7"/>
  <c r="OU132" i="7"/>
  <c r="OU138" i="7"/>
  <c r="OV119" i="7"/>
  <c r="OV117" i="7"/>
  <c r="OU136" i="7"/>
  <c r="OV111" i="7"/>
  <c r="OU130" i="7"/>
  <c r="OU128" i="7"/>
  <c r="OV109" i="7"/>
  <c r="OV105" i="7"/>
  <c r="OU124" i="7"/>
  <c r="OU125" i="7"/>
  <c r="OV106" i="7"/>
  <c r="OV104" i="7"/>
  <c r="OU123" i="7"/>
  <c r="OU31" i="7" s="1"/>
  <c r="V45" i="38"/>
  <c r="BF150" i="50" l="1"/>
  <c r="BC150" i="50" s="1"/>
  <c r="Q150" i="50"/>
  <c r="AY150" i="50"/>
  <c r="BG150" i="50"/>
  <c r="N16" i="39"/>
  <c r="N151" i="51"/>
  <c r="BE150" i="51"/>
  <c r="BH150" i="51" s="1"/>
  <c r="BD150" i="51"/>
  <c r="BB151" i="51" s="1"/>
  <c r="OW30" i="7"/>
  <c r="OX3" i="7"/>
  <c r="OW109" i="7"/>
  <c r="OV128" i="7"/>
  <c r="OW107" i="7"/>
  <c r="OV126" i="7"/>
  <c r="OV127" i="7"/>
  <c r="OW108" i="7"/>
  <c r="OV124" i="7"/>
  <c r="OW105" i="7"/>
  <c r="OV132" i="7"/>
  <c r="OW113" i="7"/>
  <c r="OV125" i="7"/>
  <c r="OW106" i="7"/>
  <c r="OV133" i="7"/>
  <c r="OW114" i="7"/>
  <c r="OW112" i="7"/>
  <c r="OV131" i="7"/>
  <c r="OV137" i="7"/>
  <c r="OW118" i="7"/>
  <c r="OW116" i="7"/>
  <c r="OV135" i="7"/>
  <c r="OW104" i="7"/>
  <c r="OV123" i="7"/>
  <c r="OV31" i="7" s="1"/>
  <c r="OU32" i="7"/>
  <c r="OV134" i="7"/>
  <c r="OW115" i="7"/>
  <c r="OW110" i="7"/>
  <c r="OV129" i="7"/>
  <c r="OW111" i="7"/>
  <c r="OV130" i="7"/>
  <c r="OV136" i="7"/>
  <c r="OW117" i="7"/>
  <c r="OV138" i="7"/>
  <c r="OW119" i="7"/>
  <c r="V46" i="38"/>
  <c r="N16" i="38" l="1"/>
  <c r="N151" i="50"/>
  <c r="BE150" i="50"/>
  <c r="BH150" i="50" s="1"/>
  <c r="BD150" i="50"/>
  <c r="BB151" i="50" s="1"/>
  <c r="K17" i="39"/>
  <c r="P151" i="51"/>
  <c r="L17" i="39" s="1"/>
  <c r="O151" i="51"/>
  <c r="OX114" i="7"/>
  <c r="OW133" i="7"/>
  <c r="OX108" i="7"/>
  <c r="OW127" i="7"/>
  <c r="OW125" i="7"/>
  <c r="OX106" i="7"/>
  <c r="OX107" i="7"/>
  <c r="OW126" i="7"/>
  <c r="OX118" i="7"/>
  <c r="OW137" i="7"/>
  <c r="OX113" i="7"/>
  <c r="OW132" i="7"/>
  <c r="OX115" i="7"/>
  <c r="OW134" i="7"/>
  <c r="OV32" i="7"/>
  <c r="OW128" i="7"/>
  <c r="OX109" i="7"/>
  <c r="OX104" i="7"/>
  <c r="OW123" i="7"/>
  <c r="OW31" i="7" s="1"/>
  <c r="OX116" i="7"/>
  <c r="OW135" i="7"/>
  <c r="OX110" i="7"/>
  <c r="OW129" i="7"/>
  <c r="OW124" i="7"/>
  <c r="OX105" i="7"/>
  <c r="OX30" i="7"/>
  <c r="OY3" i="7"/>
  <c r="OX111" i="7"/>
  <c r="OW130" i="7"/>
  <c r="OX119" i="7"/>
  <c r="OW138" i="7"/>
  <c r="OW136" i="7"/>
  <c r="OX117" i="7"/>
  <c r="OX112" i="7"/>
  <c r="OW131" i="7"/>
  <c r="V47" i="38"/>
  <c r="AY151" i="51" l="1"/>
  <c r="M17" i="39"/>
  <c r="BG151" i="51"/>
  <c r="K17" i="38"/>
  <c r="O151" i="50"/>
  <c r="M17" i="38" s="1"/>
  <c r="P151" i="50"/>
  <c r="L17" i="38" s="1"/>
  <c r="BF151" i="51"/>
  <c r="BC151" i="51" s="1"/>
  <c r="Q151" i="51"/>
  <c r="OX126" i="7"/>
  <c r="OY107" i="7"/>
  <c r="OX125" i="7"/>
  <c r="OY106" i="7"/>
  <c r="OX134" i="7"/>
  <c r="OY115" i="7"/>
  <c r="OY30" i="7"/>
  <c r="OZ3" i="7"/>
  <c r="OY113" i="7"/>
  <c r="OX132" i="7"/>
  <c r="OX127" i="7"/>
  <c r="OY108" i="7"/>
  <c r="OY119" i="7"/>
  <c r="OX138" i="7"/>
  <c r="OY111" i="7"/>
  <c r="OX130" i="7"/>
  <c r="OW32" i="7"/>
  <c r="OX129" i="7"/>
  <c r="OY110" i="7"/>
  <c r="OY112" i="7"/>
  <c r="OX131" i="7"/>
  <c r="OX135" i="7"/>
  <c r="OY116" i="7"/>
  <c r="OY104" i="7"/>
  <c r="OX123" i="7"/>
  <c r="OX31" i="7" s="1"/>
  <c r="OY117" i="7"/>
  <c r="OX136" i="7"/>
  <c r="OY105" i="7"/>
  <c r="OX124" i="7"/>
  <c r="OX128" i="7"/>
  <c r="OY109" i="7"/>
  <c r="OY118" i="7"/>
  <c r="OX137" i="7"/>
  <c r="OX133" i="7"/>
  <c r="OY114" i="7"/>
  <c r="V48" i="38"/>
  <c r="BG151" i="50" l="1"/>
  <c r="BF151" i="50"/>
  <c r="BC151" i="50" s="1"/>
  <c r="Q151" i="50"/>
  <c r="AY151" i="50"/>
  <c r="N17" i="39"/>
  <c r="N152" i="51"/>
  <c r="BE151" i="51"/>
  <c r="BH151" i="51" s="1"/>
  <c r="BD151" i="51"/>
  <c r="BB152" i="51" s="1"/>
  <c r="OZ115" i="7"/>
  <c r="OY134" i="7"/>
  <c r="OY127" i="7"/>
  <c r="OZ108" i="7"/>
  <c r="OZ117" i="7"/>
  <c r="OY136" i="7"/>
  <c r="OY125" i="7"/>
  <c r="OZ106" i="7"/>
  <c r="OZ105" i="7"/>
  <c r="OY124" i="7"/>
  <c r="OZ113" i="7"/>
  <c r="OY132" i="7"/>
  <c r="OY129" i="7"/>
  <c r="OZ110" i="7"/>
  <c r="OX32" i="7"/>
  <c r="OI7" i="41" s="1"/>
  <c r="OI8" i="41" s="1"/>
  <c r="PA3" i="7"/>
  <c r="OZ30" i="7"/>
  <c r="OZ107" i="7"/>
  <c r="OY126" i="7"/>
  <c r="OZ119" i="7"/>
  <c r="OY138" i="7"/>
  <c r="OY131" i="7"/>
  <c r="OZ112" i="7"/>
  <c r="OY133" i="7"/>
  <c r="OZ114" i="7"/>
  <c r="OZ118" i="7"/>
  <c r="OY137" i="7"/>
  <c r="OZ104" i="7"/>
  <c r="OY123" i="7"/>
  <c r="OY31" i="7" s="1"/>
  <c r="OY128" i="7"/>
  <c r="OZ109" i="7"/>
  <c r="OZ116" i="7"/>
  <c r="OY135" i="7"/>
  <c r="OY130" i="7"/>
  <c r="OZ111" i="7"/>
  <c r="V49" i="38"/>
  <c r="N17" i="38" l="1"/>
  <c r="N152" i="50"/>
  <c r="BE151" i="50"/>
  <c r="BH151" i="50" s="1"/>
  <c r="BD151" i="50"/>
  <c r="BB152" i="50" s="1"/>
  <c r="K18" i="39"/>
  <c r="P152" i="51"/>
  <c r="L18" i="39" s="1"/>
  <c r="O152" i="51"/>
  <c r="OZ129" i="7"/>
  <c r="PA110" i="7"/>
  <c r="PA106" i="7"/>
  <c r="OZ125" i="7"/>
  <c r="PA117" i="7"/>
  <c r="OZ136" i="7"/>
  <c r="PA119" i="7"/>
  <c r="OZ138" i="7"/>
  <c r="PA111" i="7"/>
  <c r="OZ130" i="7"/>
  <c r="OZ126" i="7"/>
  <c r="PA107" i="7"/>
  <c r="PA108" i="7"/>
  <c r="OZ127" i="7"/>
  <c r="OY32" i="7"/>
  <c r="OZ137" i="7"/>
  <c r="PA118" i="7"/>
  <c r="PA30" i="7"/>
  <c r="PB3" i="7"/>
  <c r="OZ123" i="7"/>
  <c r="OZ31" i="7" s="1"/>
  <c r="PA104" i="7"/>
  <c r="OZ132" i="7"/>
  <c r="PA113" i="7"/>
  <c r="PA114" i="7"/>
  <c r="OZ133" i="7"/>
  <c r="PA116" i="7"/>
  <c r="OZ135" i="7"/>
  <c r="PA109" i="7"/>
  <c r="OZ128" i="7"/>
  <c r="PA112" i="7"/>
  <c r="OZ131" i="7"/>
  <c r="PA105" i="7"/>
  <c r="OZ124" i="7"/>
  <c r="OZ134" i="7"/>
  <c r="PA115" i="7"/>
  <c r="V50" i="38"/>
  <c r="AY152" i="51" l="1"/>
  <c r="M18" i="39"/>
  <c r="BG152" i="51"/>
  <c r="K18" i="38"/>
  <c r="P152" i="50"/>
  <c r="L18" i="38" s="1"/>
  <c r="O152" i="50"/>
  <c r="M18" i="38" s="1"/>
  <c r="BF152" i="51"/>
  <c r="BC152" i="51" s="1"/>
  <c r="Q152" i="51"/>
  <c r="OZ32" i="7"/>
  <c r="PA134" i="7"/>
  <c r="PB115" i="7"/>
  <c r="PB104" i="7"/>
  <c r="PA123" i="7"/>
  <c r="PA31" i="7" s="1"/>
  <c r="PB117" i="7"/>
  <c r="PA136" i="7"/>
  <c r="PB109" i="7"/>
  <c r="PA128" i="7"/>
  <c r="PA126" i="7"/>
  <c r="PB107" i="7"/>
  <c r="PB30" i="7"/>
  <c r="PC3" i="7"/>
  <c r="PB106" i="7"/>
  <c r="PA125" i="7"/>
  <c r="PB114" i="7"/>
  <c r="PA133" i="7"/>
  <c r="PB113" i="7"/>
  <c r="PA132" i="7"/>
  <c r="PA138" i="7"/>
  <c r="PB119" i="7"/>
  <c r="PB112" i="7"/>
  <c r="PA131" i="7"/>
  <c r="PA127" i="7"/>
  <c r="PB108" i="7"/>
  <c r="PA124" i="7"/>
  <c r="PB105" i="7"/>
  <c r="PB116" i="7"/>
  <c r="PA135" i="7"/>
  <c r="PB110" i="7"/>
  <c r="PA129" i="7"/>
  <c r="PA137" i="7"/>
  <c r="PB118" i="7"/>
  <c r="PB111" i="7"/>
  <c r="PA130" i="7"/>
  <c r="V51" i="38"/>
  <c r="BF152" i="50" l="1"/>
  <c r="BC152" i="50" s="1"/>
  <c r="Q152" i="50"/>
  <c r="AY152" i="50"/>
  <c r="BG152" i="50"/>
  <c r="N18" i="39"/>
  <c r="N153" i="51"/>
  <c r="BE152" i="51"/>
  <c r="BH152" i="51" s="1"/>
  <c r="BD152" i="51"/>
  <c r="BB153" i="51" s="1"/>
  <c r="PB131" i="7"/>
  <c r="PC112" i="7"/>
  <c r="PC104" i="7"/>
  <c r="PB123" i="7"/>
  <c r="PB31" i="7" s="1"/>
  <c r="PB125" i="7"/>
  <c r="PC106" i="7"/>
  <c r="PB126" i="7"/>
  <c r="PC107" i="7"/>
  <c r="PC115" i="7"/>
  <c r="PB134" i="7"/>
  <c r="PD3" i="7"/>
  <c r="PC30" i="7"/>
  <c r="PC111" i="7"/>
  <c r="PB130" i="7"/>
  <c r="PC113" i="7"/>
  <c r="PB132" i="7"/>
  <c r="PC119" i="7"/>
  <c r="PB138" i="7"/>
  <c r="PB135" i="7"/>
  <c r="PC116" i="7"/>
  <c r="PC105" i="7"/>
  <c r="PB124" i="7"/>
  <c r="PB137" i="7"/>
  <c r="PC118" i="7"/>
  <c r="PC110" i="7"/>
  <c r="PB129" i="7"/>
  <c r="PB136" i="7"/>
  <c r="PC117" i="7"/>
  <c r="PB127" i="7"/>
  <c r="PC108" i="7"/>
  <c r="PA32" i="7"/>
  <c r="PC114" i="7"/>
  <c r="PB133" i="7"/>
  <c r="PC109" i="7"/>
  <c r="PB128" i="7"/>
  <c r="V52" i="38"/>
  <c r="N18" i="38" l="1"/>
  <c r="N153" i="50"/>
  <c r="BE152" i="50"/>
  <c r="BH152" i="50" s="1"/>
  <c r="BD152" i="50"/>
  <c r="BB153" i="50" s="1"/>
  <c r="K19" i="39"/>
  <c r="P153" i="51"/>
  <c r="L19" i="39" s="1"/>
  <c r="O153" i="51"/>
  <c r="PB32" i="7"/>
  <c r="PD107" i="7"/>
  <c r="PC126" i="7"/>
  <c r="PD114" i="7"/>
  <c r="PC133" i="7"/>
  <c r="PD106" i="7"/>
  <c r="PC125" i="7"/>
  <c r="PD113" i="7"/>
  <c r="PC132" i="7"/>
  <c r="PD117" i="7"/>
  <c r="PC136" i="7"/>
  <c r="PD108" i="7"/>
  <c r="PC127" i="7"/>
  <c r="PD30" i="7"/>
  <c r="PE3" i="7"/>
  <c r="PD104" i="7"/>
  <c r="PC123" i="7"/>
  <c r="PC31" i="7" s="1"/>
  <c r="PC137" i="7"/>
  <c r="PD118" i="7"/>
  <c r="PD105" i="7"/>
  <c r="PC124" i="7"/>
  <c r="PD112" i="7"/>
  <c r="PC131" i="7"/>
  <c r="PC130" i="7"/>
  <c r="PD111" i="7"/>
  <c r="PC135" i="7"/>
  <c r="PD116" i="7"/>
  <c r="PD109" i="7"/>
  <c r="PC128" i="7"/>
  <c r="PD110" i="7"/>
  <c r="PC129" i="7"/>
  <c r="PD119" i="7"/>
  <c r="PC138" i="7"/>
  <c r="PD115" i="7"/>
  <c r="PC134" i="7"/>
  <c r="V53" i="38"/>
  <c r="AY153" i="51" l="1"/>
  <c r="M19" i="39"/>
  <c r="BG153" i="51"/>
  <c r="K19" i="38"/>
  <c r="O153" i="50"/>
  <c r="M19" i="38" s="1"/>
  <c r="P153" i="50"/>
  <c r="L19" i="38" s="1"/>
  <c r="BF153" i="51"/>
  <c r="BC153" i="51" s="1"/>
  <c r="Q153" i="51"/>
  <c r="PE30" i="7"/>
  <c r="PF3" i="7"/>
  <c r="PE110" i="7"/>
  <c r="PD129" i="7"/>
  <c r="PD128" i="7"/>
  <c r="PE109" i="7"/>
  <c r="PE108" i="7"/>
  <c r="PD127" i="7"/>
  <c r="PE114" i="7"/>
  <c r="PD133" i="7"/>
  <c r="PE116" i="7"/>
  <c r="PD135" i="7"/>
  <c r="PE118" i="7"/>
  <c r="PD137" i="7"/>
  <c r="PD134" i="7"/>
  <c r="PE115" i="7"/>
  <c r="PC32" i="7"/>
  <c r="PE117" i="7"/>
  <c r="PD136" i="7"/>
  <c r="PD125" i="7"/>
  <c r="PE106" i="7"/>
  <c r="PD130" i="7"/>
  <c r="PE111" i="7"/>
  <c r="PE112" i="7"/>
  <c r="PD131" i="7"/>
  <c r="PE105" i="7"/>
  <c r="PD124" i="7"/>
  <c r="PE119" i="7"/>
  <c r="PD138" i="7"/>
  <c r="PE104" i="7"/>
  <c r="PD123" i="7"/>
  <c r="PD31" i="7" s="1"/>
  <c r="PE113" i="7"/>
  <c r="PD132" i="7"/>
  <c r="PE107" i="7"/>
  <c r="PD126" i="7"/>
  <c r="V54" i="38"/>
  <c r="BG153" i="50" l="1"/>
  <c r="BF153" i="50"/>
  <c r="BC153" i="50" s="1"/>
  <c r="Q153" i="50"/>
  <c r="N19" i="39"/>
  <c r="N154" i="51"/>
  <c r="AY153" i="50"/>
  <c r="BE153" i="51"/>
  <c r="BH153" i="51" s="1"/>
  <c r="BD153" i="51"/>
  <c r="BB154" i="51" s="1"/>
  <c r="PD32" i="7"/>
  <c r="PF113" i="7"/>
  <c r="PE132" i="7"/>
  <c r="PE130" i="7"/>
  <c r="PF111" i="7"/>
  <c r="PE137" i="7"/>
  <c r="PF118" i="7"/>
  <c r="PF115" i="7"/>
  <c r="PE134" i="7"/>
  <c r="PF104" i="7"/>
  <c r="PE123" i="7"/>
  <c r="PE31" i="7" s="1"/>
  <c r="PF108" i="7"/>
  <c r="PE127" i="7"/>
  <c r="PE128" i="7"/>
  <c r="PF109" i="7"/>
  <c r="PF106" i="7"/>
  <c r="PE125" i="7"/>
  <c r="PE135" i="7"/>
  <c r="PF116" i="7"/>
  <c r="PF110" i="7"/>
  <c r="PE129" i="7"/>
  <c r="PE131" i="7"/>
  <c r="PF112" i="7"/>
  <c r="PF107" i="7"/>
  <c r="PE126" i="7"/>
  <c r="PE124" i="7"/>
  <c r="PF105" i="7"/>
  <c r="PF117" i="7"/>
  <c r="PE136" i="7"/>
  <c r="PF30" i="7"/>
  <c r="PG3" i="7"/>
  <c r="PF119" i="7"/>
  <c r="PE138" i="7"/>
  <c r="PF114" i="7"/>
  <c r="PE133" i="7"/>
  <c r="V55" i="38"/>
  <c r="K20" i="39" l="1"/>
  <c r="O154" i="51"/>
  <c r="M20" i="39" s="1"/>
  <c r="P154" i="51"/>
  <c r="L20" i="39" s="1"/>
  <c r="N19" i="38"/>
  <c r="N154" i="50"/>
  <c r="BE153" i="50"/>
  <c r="BH153" i="50" s="1"/>
  <c r="BD153" i="50"/>
  <c r="BB154" i="50" s="1"/>
  <c r="PG119" i="7"/>
  <c r="PF138" i="7"/>
  <c r="PF126" i="7"/>
  <c r="PG107" i="7"/>
  <c r="PF125" i="7"/>
  <c r="PG106" i="7"/>
  <c r="PF134" i="7"/>
  <c r="PG115" i="7"/>
  <c r="PG30" i="7"/>
  <c r="PH3" i="7"/>
  <c r="PG118" i="7"/>
  <c r="PF137" i="7"/>
  <c r="PE32" i="7"/>
  <c r="PG111" i="7"/>
  <c r="PF130" i="7"/>
  <c r="PG109" i="7"/>
  <c r="PF128" i="7"/>
  <c r="PG114" i="7"/>
  <c r="PF133" i="7"/>
  <c r="PG117" i="7"/>
  <c r="PF136" i="7"/>
  <c r="PF129" i="7"/>
  <c r="PG110" i="7"/>
  <c r="PF127" i="7"/>
  <c r="PG108" i="7"/>
  <c r="PG105" i="7"/>
  <c r="PF124" i="7"/>
  <c r="PF135" i="7"/>
  <c r="PG116" i="7"/>
  <c r="PF131" i="7"/>
  <c r="PG112" i="7"/>
  <c r="PF123" i="7"/>
  <c r="PF31" i="7" s="1"/>
  <c r="PG104" i="7"/>
  <c r="PF132" i="7"/>
  <c r="PG113" i="7"/>
  <c r="V56" i="38"/>
  <c r="AY154" i="51" l="1"/>
  <c r="K20" i="38"/>
  <c r="O154" i="50"/>
  <c r="P154" i="50"/>
  <c r="L20" i="38" s="1"/>
  <c r="BG154" i="51"/>
  <c r="BF154" i="51"/>
  <c r="BC154" i="51" s="1"/>
  <c r="Q154" i="51"/>
  <c r="PH109" i="7"/>
  <c r="PG128" i="7"/>
  <c r="PH115" i="7"/>
  <c r="PG134" i="7"/>
  <c r="PG129" i="7"/>
  <c r="PH110" i="7"/>
  <c r="PH106" i="7"/>
  <c r="PG125" i="7"/>
  <c r="PG130" i="7"/>
  <c r="PH111" i="7"/>
  <c r="PF32" i="7"/>
  <c r="PH107" i="7"/>
  <c r="PG126" i="7"/>
  <c r="PH112" i="7"/>
  <c r="PG131" i="7"/>
  <c r="PG132" i="7"/>
  <c r="PH113" i="7"/>
  <c r="PH118" i="7"/>
  <c r="PG137" i="7"/>
  <c r="PH114" i="7"/>
  <c r="PG133" i="7"/>
  <c r="PH30" i="7"/>
  <c r="PI3" i="7"/>
  <c r="PH116" i="7"/>
  <c r="PG135" i="7"/>
  <c r="PG136" i="7"/>
  <c r="PH117" i="7"/>
  <c r="PH105" i="7"/>
  <c r="PG124" i="7"/>
  <c r="PH104" i="7"/>
  <c r="PG123" i="7"/>
  <c r="PG31" i="7" s="1"/>
  <c r="PG127" i="7"/>
  <c r="PH108" i="7"/>
  <c r="PG138" i="7"/>
  <c r="PH119" i="7"/>
  <c r="V57" i="38"/>
  <c r="AY154" i="50" l="1"/>
  <c r="M20" i="38"/>
  <c r="BE154" i="51"/>
  <c r="BH154" i="51" s="1"/>
  <c r="BD154" i="51"/>
  <c r="BB155" i="51" s="1"/>
  <c r="BG154" i="50"/>
  <c r="BF154" i="50"/>
  <c r="BC154" i="50" s="1"/>
  <c r="Q154" i="50"/>
  <c r="N20" i="39"/>
  <c r="N155" i="51"/>
  <c r="PI104" i="7"/>
  <c r="PH123" i="7"/>
  <c r="PH31" i="7" s="1"/>
  <c r="PI112" i="7"/>
  <c r="PH131" i="7"/>
  <c r="PI106" i="7"/>
  <c r="PH125" i="7"/>
  <c r="PH133" i="7"/>
  <c r="PI114" i="7"/>
  <c r="PI118" i="7"/>
  <c r="PH137" i="7"/>
  <c r="PI107" i="7"/>
  <c r="PH126" i="7"/>
  <c r="PH129" i="7"/>
  <c r="PI110" i="7"/>
  <c r="PI117" i="7"/>
  <c r="PH136" i="7"/>
  <c r="PI113" i="7"/>
  <c r="PH132" i="7"/>
  <c r="PI115" i="7"/>
  <c r="PH134" i="7"/>
  <c r="PI105" i="7"/>
  <c r="PH124" i="7"/>
  <c r="PI119" i="7"/>
  <c r="PH138" i="7"/>
  <c r="PI116" i="7"/>
  <c r="PH135" i="7"/>
  <c r="PH130" i="7"/>
  <c r="PI111" i="7"/>
  <c r="PG32" i="7"/>
  <c r="PI108" i="7"/>
  <c r="PH127" i="7"/>
  <c r="PJ3" i="7"/>
  <c r="PI30" i="7"/>
  <c r="PI109" i="7"/>
  <c r="PH128" i="7"/>
  <c r="V58" i="38"/>
  <c r="BE154" i="50" l="1"/>
  <c r="BH154" i="50" s="1"/>
  <c r="BD154" i="50"/>
  <c r="BB155" i="50" s="1"/>
  <c r="N20" i="38"/>
  <c r="N155" i="50"/>
  <c r="K21" i="39"/>
  <c r="P155" i="51"/>
  <c r="L21" i="39" s="1"/>
  <c r="O155" i="51"/>
  <c r="M21" i="39" s="1"/>
  <c r="PI133" i="7"/>
  <c r="PJ114" i="7"/>
  <c r="PJ110" i="7"/>
  <c r="PI129" i="7"/>
  <c r="PJ115" i="7"/>
  <c r="PI134" i="7"/>
  <c r="PI125" i="7"/>
  <c r="PJ106" i="7"/>
  <c r="PJ108" i="7"/>
  <c r="PI127" i="7"/>
  <c r="PJ109" i="7"/>
  <c r="PI128" i="7"/>
  <c r="PJ116" i="7"/>
  <c r="PI135" i="7"/>
  <c r="PI126" i="7"/>
  <c r="PJ107" i="7"/>
  <c r="PI131" i="7"/>
  <c r="PJ112" i="7"/>
  <c r="PJ105" i="7"/>
  <c r="PI124" i="7"/>
  <c r="PI130" i="7"/>
  <c r="PJ111" i="7"/>
  <c r="PH32" i="7"/>
  <c r="PI136" i="7"/>
  <c r="PJ117" i="7"/>
  <c r="PJ30" i="7"/>
  <c r="PI138" i="7"/>
  <c r="PJ119" i="7"/>
  <c r="PJ113" i="7"/>
  <c r="PI132" i="7"/>
  <c r="PI137" i="7"/>
  <c r="PJ118" i="7"/>
  <c r="PJ104" i="7"/>
  <c r="PI123" i="7"/>
  <c r="PI31" i="7" s="1"/>
  <c r="V59" i="38"/>
  <c r="AY155" i="51" l="1"/>
  <c r="K21" i="38"/>
  <c r="O155" i="50"/>
  <c r="M21" i="38" s="1"/>
  <c r="P155" i="50"/>
  <c r="BG155" i="51"/>
  <c r="BF155" i="51"/>
  <c r="BC155" i="51" s="1"/>
  <c r="Q155" i="51"/>
  <c r="PJ126" i="7"/>
  <c r="PJ125" i="7"/>
  <c r="PJ135" i="7"/>
  <c r="PJ138" i="7"/>
  <c r="PJ130" i="7"/>
  <c r="PJ132" i="7"/>
  <c r="PJ123" i="7"/>
  <c r="PJ31" i="7" s="1"/>
  <c r="PJ137" i="7"/>
  <c r="PJ136" i="7"/>
  <c r="PJ124" i="7"/>
  <c r="PJ128" i="7"/>
  <c r="PJ129" i="7"/>
  <c r="PJ131" i="7"/>
  <c r="PJ133" i="7"/>
  <c r="PJ134" i="7"/>
  <c r="PI32" i="7"/>
  <c r="PJ127" i="7"/>
  <c r="V60" i="38"/>
  <c r="AY155" i="50" l="1"/>
  <c r="L21" i="38"/>
  <c r="BG155" i="50"/>
  <c r="N21" i="39"/>
  <c r="N156" i="51"/>
  <c r="BF155" i="50"/>
  <c r="BC155" i="50" s="1"/>
  <c r="Q155" i="50"/>
  <c r="BE155" i="51"/>
  <c r="BH155" i="51" s="1"/>
  <c r="BD155" i="51"/>
  <c r="BB156" i="51" s="1"/>
  <c r="PJ32" i="7"/>
  <c r="OU7" i="41" s="1"/>
  <c r="V61" i="38"/>
  <c r="N21" i="38" l="1"/>
  <c r="N156" i="50"/>
  <c r="K22" i="39"/>
  <c r="O156" i="51"/>
  <c r="P156" i="51"/>
  <c r="L22" i="39" s="1"/>
  <c r="BE155" i="50"/>
  <c r="BH155" i="50" s="1"/>
  <c r="BD155" i="50"/>
  <c r="BB156" i="50" s="1"/>
  <c r="OU8" i="41"/>
  <c r="PG8" i="41" s="1"/>
  <c r="PG7" i="41"/>
  <c r="V62" i="38"/>
  <c r="AY156" i="51" l="1"/>
  <c r="M22" i="39"/>
  <c r="BF156" i="51"/>
  <c r="BC156" i="51" s="1"/>
  <c r="Q156" i="51"/>
  <c r="BG156" i="51"/>
  <c r="K22" i="38"/>
  <c r="P156" i="50"/>
  <c r="L22" i="38" s="1"/>
  <c r="O156" i="50"/>
  <c r="M22" i="38" s="1"/>
  <c r="V63" i="38"/>
  <c r="BF156" i="50" l="1"/>
  <c r="BC156" i="50" s="1"/>
  <c r="Q156" i="50"/>
  <c r="N22" i="39"/>
  <c r="N157" i="51"/>
  <c r="BE156" i="51"/>
  <c r="BH156" i="51" s="1"/>
  <c r="BD156" i="51"/>
  <c r="BB157" i="51" s="1"/>
  <c r="BG156" i="50"/>
  <c r="AY156" i="50"/>
  <c r="K23" i="39" l="1"/>
  <c r="P157" i="51"/>
  <c r="L23" i="39" s="1"/>
  <c r="O157" i="51"/>
  <c r="M23" i="39" s="1"/>
  <c r="BE156" i="50"/>
  <c r="BH156" i="50" s="1"/>
  <c r="BD156" i="50"/>
  <c r="BB157" i="50" s="1"/>
  <c r="N22" i="38"/>
  <c r="N157" i="50"/>
  <c r="CD130" i="8"/>
  <c r="AY157" i="51" l="1"/>
  <c r="BF157" i="51"/>
  <c r="BC157" i="51" s="1"/>
  <c r="Q157" i="51"/>
  <c r="K23" i="38"/>
  <c r="P157" i="50"/>
  <c r="L23" i="38" s="1"/>
  <c r="O157" i="50"/>
  <c r="M23" i="38" s="1"/>
  <c r="BG157" i="51"/>
  <c r="AP10" i="8"/>
  <c r="D10" i="7"/>
  <c r="BF157" i="50" l="1"/>
  <c r="BC157" i="50" s="1"/>
  <c r="Q157" i="50"/>
  <c r="BG157" i="50"/>
  <c r="N23" i="39"/>
  <c r="N158" i="51"/>
  <c r="BE157" i="51"/>
  <c r="BH157" i="51" s="1"/>
  <c r="BD157" i="51"/>
  <c r="BB158" i="51" s="1"/>
  <c r="AY157" i="50"/>
  <c r="CW118" i="8"/>
  <c r="N23" i="38" l="1"/>
  <c r="N158" i="50"/>
  <c r="BE157" i="50"/>
  <c r="BH157" i="50" s="1"/>
  <c r="BD157" i="50"/>
  <c r="BB158" i="50" s="1"/>
  <c r="K24" i="39"/>
  <c r="O158" i="51"/>
  <c r="M24" i="39" s="1"/>
  <c r="P158" i="51"/>
  <c r="L24" i="39" s="1"/>
  <c r="E12" i="7"/>
  <c r="G4" i="7"/>
  <c r="G6" i="7"/>
  <c r="E6" i="7" s="1"/>
  <c r="BG158" i="51" l="1"/>
  <c r="K24" i="38"/>
  <c r="P158" i="50"/>
  <c r="L24" i="38" s="1"/>
  <c r="O158" i="50"/>
  <c r="M24" i="38" s="1"/>
  <c r="BF158" i="51"/>
  <c r="BC158" i="51" s="1"/>
  <c r="Q158" i="51"/>
  <c r="AY158" i="51"/>
  <c r="E4" i="7"/>
  <c r="G10" i="7"/>
  <c r="E10" i="7" s="1"/>
  <c r="BE158" i="51" l="1"/>
  <c r="BH158" i="51" s="1"/>
  <c r="BD158" i="51"/>
  <c r="BB159" i="51" s="1"/>
  <c r="AY158" i="50"/>
  <c r="BF158" i="50"/>
  <c r="BC158" i="50" s="1"/>
  <c r="Q158" i="50"/>
  <c r="BG158" i="50"/>
  <c r="N24" i="39"/>
  <c r="N159" i="51"/>
  <c r="AU53" i="8"/>
  <c r="AU55" i="8"/>
  <c r="AU54" i="8"/>
  <c r="CI133" i="8"/>
  <c r="CO133" i="8" s="1"/>
  <c r="N24" i="38" l="1"/>
  <c r="N159" i="50"/>
  <c r="K25" i="39"/>
  <c r="O159" i="51"/>
  <c r="M25" i="39" s="1"/>
  <c r="P159" i="51"/>
  <c r="L25" i="39" s="1"/>
  <c r="BE158" i="50"/>
  <c r="BH158" i="50" s="1"/>
  <c r="BD158" i="50"/>
  <c r="BB159" i="50" s="1"/>
  <c r="G21" i="7"/>
  <c r="A1" i="7"/>
  <c r="BF159" i="51" l="1"/>
  <c r="BC159" i="51" s="1"/>
  <c r="Q159" i="51"/>
  <c r="BG159" i="51"/>
  <c r="K25" i="38"/>
  <c r="O159" i="50"/>
  <c r="M25" i="38" s="1"/>
  <c r="P159" i="50"/>
  <c r="L25" i="38" s="1"/>
  <c r="AY159" i="51"/>
  <c r="MO21" i="7"/>
  <c r="NB21" i="7"/>
  <c r="AR21" i="7"/>
  <c r="KS21" i="7"/>
  <c r="IV21" i="7"/>
  <c r="BI21" i="7"/>
  <c r="OW21" i="7"/>
  <c r="MQ21" i="7"/>
  <c r="FS21" i="7"/>
  <c r="JN21" i="7"/>
  <c r="DP21" i="7"/>
  <c r="HL21" i="7"/>
  <c r="HB21" i="7"/>
  <c r="NE21" i="7"/>
  <c r="MD21" i="7"/>
  <c r="BO21" i="7"/>
  <c r="IE21" i="7"/>
  <c r="DO21" i="7"/>
  <c r="H21" i="7"/>
  <c r="MU21" i="7"/>
  <c r="OV21" i="7"/>
  <c r="KG21" i="7"/>
  <c r="HY21" i="7"/>
  <c r="BJ21" i="7"/>
  <c r="CT21" i="7"/>
  <c r="W21" i="7"/>
  <c r="LT21" i="7"/>
  <c r="NA21" i="7"/>
  <c r="FN21" i="7"/>
  <c r="DZ21" i="7"/>
  <c r="BT21" i="7"/>
  <c r="EY21" i="7"/>
  <c r="DA21" i="7"/>
  <c r="LJ21" i="7"/>
  <c r="IZ21" i="7"/>
  <c r="DT21" i="7"/>
  <c r="EQ21" i="7"/>
  <c r="JQ21" i="7"/>
  <c r="JO21" i="7"/>
  <c r="MV21" i="7"/>
  <c r="PF21" i="7"/>
  <c r="GG21" i="7"/>
  <c r="EF21" i="7"/>
  <c r="DE21" i="7"/>
  <c r="HO21" i="7"/>
  <c r="CP21" i="7"/>
  <c r="LZ21" i="7"/>
  <c r="KF21" i="7"/>
  <c r="AK21" i="7"/>
  <c r="GE21" i="7"/>
  <c r="JW21" i="7"/>
  <c r="IK21" i="7"/>
  <c r="NS21" i="7"/>
  <c r="GW21" i="7"/>
  <c r="PB21" i="7"/>
  <c r="OR21" i="7"/>
  <c r="EA21" i="7"/>
  <c r="BM21" i="7"/>
  <c r="HK21" i="7"/>
  <c r="KM21" i="7"/>
  <c r="JR21" i="7"/>
  <c r="NW21" i="7"/>
  <c r="GS21" i="7"/>
  <c r="BA21" i="7"/>
  <c r="EN21" i="7"/>
  <c r="HW21" i="7"/>
  <c r="KQ21" i="7"/>
  <c r="LH21" i="7"/>
  <c r="NR21" i="7"/>
  <c r="EO21" i="7"/>
  <c r="ET21" i="7"/>
  <c r="ED21" i="7"/>
  <c r="KC21" i="7"/>
  <c r="X21" i="7"/>
  <c r="OM21" i="7"/>
  <c r="HD21" i="7"/>
  <c r="BX21" i="7"/>
  <c r="IS21" i="7"/>
  <c r="IO21" i="7"/>
  <c r="DQ21" i="7"/>
  <c r="NU21" i="7"/>
  <c r="NG21" i="7"/>
  <c r="IM21" i="7"/>
  <c r="HF21" i="7"/>
  <c r="DG21" i="7"/>
  <c r="CJ21" i="7"/>
  <c r="CS21" i="7"/>
  <c r="LI21" i="7"/>
  <c r="OY21" i="7"/>
  <c r="CL21" i="7"/>
  <c r="HC21" i="7"/>
  <c r="FW21" i="7"/>
  <c r="BZ21" i="7"/>
  <c r="PH21" i="7"/>
  <c r="OO21" i="7"/>
  <c r="EB21" i="7"/>
  <c r="GV21" i="7"/>
  <c r="FM21" i="7"/>
  <c r="FR21" i="7"/>
  <c r="EV21" i="7"/>
  <c r="NV21" i="7"/>
  <c r="LC21" i="7"/>
  <c r="GO21" i="7"/>
  <c r="FI21" i="7"/>
  <c r="GR21" i="7"/>
  <c r="EK21" i="7"/>
  <c r="LO21" i="7"/>
  <c r="NP21" i="7"/>
  <c r="GY21" i="7"/>
  <c r="IN21" i="7"/>
  <c r="GD21" i="7"/>
  <c r="GL21" i="7"/>
  <c r="EX21" i="7"/>
  <c r="AI21" i="7"/>
  <c r="BW21" i="7"/>
  <c r="BS21" i="7"/>
  <c r="OI21" i="7"/>
  <c r="NF21" i="7"/>
  <c r="MF21" i="7"/>
  <c r="IT21" i="7"/>
  <c r="Q21" i="7"/>
  <c r="BD21" i="7"/>
  <c r="HH21" i="7"/>
  <c r="NT21" i="7"/>
  <c r="MH21" i="7"/>
  <c r="HU21" i="7"/>
  <c r="JH21" i="7"/>
  <c r="FY21" i="7"/>
  <c r="N21" i="7"/>
  <c r="BB21" i="7"/>
  <c r="KZ21" i="7"/>
  <c r="MC21" i="7"/>
  <c r="AP21" i="7"/>
  <c r="IR21" i="7"/>
  <c r="IU21" i="7"/>
  <c r="ES21" i="7"/>
  <c r="OJ21" i="7"/>
  <c r="MX21" i="7"/>
  <c r="II21" i="7"/>
  <c r="CG21" i="7"/>
  <c r="FQ21" i="7"/>
  <c r="EU21" i="7"/>
  <c r="IX21" i="7"/>
  <c r="LX21" i="7"/>
  <c r="OH21" i="7"/>
  <c r="EJ21" i="7"/>
  <c r="EI21" i="7"/>
  <c r="AS21" i="7"/>
  <c r="KR21" i="7"/>
  <c r="FD21" i="7"/>
  <c r="KY21" i="7"/>
  <c r="ML21" i="7"/>
  <c r="CU21" i="7"/>
  <c r="KL21" i="7"/>
  <c r="DH21" i="7"/>
  <c r="BP21" i="7"/>
  <c r="NK21" i="7"/>
  <c r="LK21" i="7"/>
  <c r="HV21" i="7"/>
  <c r="KE21" i="7"/>
  <c r="CX21" i="7"/>
  <c r="AM21" i="7"/>
  <c r="DC21" i="7"/>
  <c r="LY21" i="7"/>
  <c r="MT21" i="7"/>
  <c r="DR21" i="7"/>
  <c r="JJ21" i="7"/>
  <c r="FF21" i="7"/>
  <c r="O21" i="7"/>
  <c r="KX21" i="7"/>
  <c r="MA21" i="7"/>
  <c r="JM21" i="7"/>
  <c r="GT21" i="7"/>
  <c r="AA21" i="7"/>
  <c r="CQ21" i="7"/>
  <c r="AV21" i="7"/>
  <c r="GJ21" i="7"/>
  <c r="FL21" i="7"/>
  <c r="AF21" i="7"/>
  <c r="JL21" i="7"/>
  <c r="GM21" i="7"/>
  <c r="EW21" i="7"/>
  <c r="PE21" i="7"/>
  <c r="NO21" i="7"/>
  <c r="LW21" i="7"/>
  <c r="NX21" i="7"/>
  <c r="KH21" i="7"/>
  <c r="HZ21" i="7"/>
  <c r="AU21" i="7"/>
  <c r="DS21" i="7"/>
  <c r="CZ21" i="7"/>
  <c r="OT21" i="7"/>
  <c r="OA21" i="7"/>
  <c r="AY21" i="7"/>
  <c r="HE21" i="7"/>
  <c r="BG21" i="7"/>
  <c r="CY21" i="7"/>
  <c r="MM21" i="7"/>
  <c r="ON21" i="7"/>
  <c r="JK21" i="7"/>
  <c r="GX21" i="7"/>
  <c r="AL21" i="7"/>
  <c r="BR21" i="7"/>
  <c r="DJ21" i="7"/>
  <c r="OG21" i="7"/>
  <c r="MS21" i="7"/>
  <c r="EH21" i="7"/>
  <c r="FE21" i="7"/>
  <c r="BC21" i="7"/>
  <c r="KI21" i="7"/>
  <c r="AW21" i="7"/>
  <c r="PC21" i="7"/>
  <c r="IJ21" i="7"/>
  <c r="DD21" i="7"/>
  <c r="KT21" i="7"/>
  <c r="HJ21" i="7"/>
  <c r="HI21" i="7"/>
  <c r="OK21" i="7"/>
  <c r="KW21" i="7"/>
  <c r="KD21" i="7"/>
  <c r="JG21" i="7"/>
  <c r="AJ21" i="7"/>
  <c r="AC21" i="7"/>
  <c r="IF21" i="7"/>
  <c r="MB21" i="7"/>
  <c r="LN21" i="7"/>
  <c r="L21" i="7"/>
  <c r="IL21" i="7"/>
  <c r="BY21" i="7"/>
  <c r="I21" i="7"/>
  <c r="PA21" i="7"/>
  <c r="LL21" i="7"/>
  <c r="EM21" i="7"/>
  <c r="HG21" i="7"/>
  <c r="CB21" i="7"/>
  <c r="CC21" i="7"/>
  <c r="DN21" i="7"/>
  <c r="BF21" i="7"/>
  <c r="FJ21" i="7"/>
  <c r="FG21" i="7"/>
  <c r="CR21" i="7"/>
  <c r="LV21" i="7"/>
  <c r="NY21" i="7"/>
  <c r="MI21" i="7"/>
  <c r="FC21" i="7"/>
  <c r="IH21" i="7"/>
  <c r="CV21" i="7"/>
  <c r="DI21" i="7"/>
  <c r="GU21" i="7"/>
  <c r="MW21" i="7"/>
  <c r="NJ21" i="7"/>
  <c r="BH21" i="7"/>
  <c r="HM21" i="7"/>
  <c r="KN21" i="7"/>
  <c r="CO21" i="7"/>
  <c r="MR21" i="7"/>
  <c r="MY21" i="7"/>
  <c r="HR21" i="7"/>
  <c r="KA21" i="7"/>
  <c r="CM21" i="7"/>
  <c r="BL21" i="7"/>
  <c r="AO21" i="7"/>
  <c r="PJ21" i="7"/>
  <c r="OQ21" i="7"/>
  <c r="BV21" i="7"/>
  <c r="KJ21" i="7"/>
  <c r="JC21" i="7"/>
  <c r="AX21" i="7"/>
  <c r="OZ21" i="7"/>
  <c r="NN21" i="7"/>
  <c r="JZ21" i="7"/>
  <c r="DM21" i="7"/>
  <c r="DY21" i="7"/>
  <c r="GF21" i="7"/>
  <c r="FO21" i="7"/>
  <c r="MN21" i="7"/>
  <c r="OX21" i="7"/>
  <c r="GN21" i="7"/>
  <c r="GA21" i="7"/>
  <c r="CK21" i="7"/>
  <c r="ER21" i="7"/>
  <c r="BN21" i="7"/>
  <c r="LR21" i="7"/>
  <c r="JP21" i="7"/>
  <c r="U21" i="7"/>
  <c r="FK21" i="7"/>
  <c r="HQ21" i="7"/>
  <c r="GB21" i="7"/>
  <c r="ND21" i="7"/>
  <c r="LM21" i="7"/>
  <c r="FB21" i="7"/>
  <c r="FP21" i="7"/>
  <c r="IB21" i="7"/>
  <c r="JV21" i="7"/>
  <c r="AE21" i="7"/>
  <c r="OL21" i="7"/>
  <c r="ME21" i="7"/>
  <c r="JA21" i="7"/>
  <c r="M21" i="7"/>
  <c r="V21" i="7"/>
  <c r="CW21" i="7"/>
  <c r="OP21" i="7"/>
  <c r="NQ21" i="7"/>
  <c r="OS21" i="7"/>
  <c r="HS21" i="7"/>
  <c r="AG21" i="7"/>
  <c r="PI21" i="7"/>
  <c r="MJ21" i="7"/>
  <c r="GH21" i="7"/>
  <c r="FA21" i="7"/>
  <c r="IW21" i="7"/>
  <c r="IA21" i="7"/>
  <c r="CI21" i="7"/>
  <c r="OE21" i="7"/>
  <c r="HN21" i="7"/>
  <c r="BQ21" i="7"/>
  <c r="FX21" i="7"/>
  <c r="JY21" i="7"/>
  <c r="GQ21" i="7"/>
  <c r="LP21" i="7"/>
  <c r="NZ21" i="7"/>
  <c r="GI21" i="7"/>
  <c r="KO21" i="7"/>
  <c r="Y21" i="7"/>
  <c r="JD21" i="7"/>
  <c r="EE21" i="7"/>
  <c r="NM21" i="7"/>
  <c r="LD21" i="7"/>
  <c r="CE21" i="7"/>
  <c r="JF21" i="7"/>
  <c r="AZ21" i="7"/>
  <c r="AN21" i="7"/>
  <c r="NC21" i="7"/>
  <c r="PD21" i="7"/>
  <c r="HA21" i="7"/>
  <c r="IY21" i="7"/>
  <c r="CD21" i="7"/>
  <c r="K21" i="7"/>
  <c r="CA21" i="7"/>
  <c r="NH21" i="7"/>
  <c r="NI21" i="7"/>
  <c r="EC21" i="7"/>
  <c r="FV21" i="7"/>
  <c r="BU21" i="7"/>
  <c r="DX21" i="7"/>
  <c r="LG21" i="7"/>
  <c r="MZ21" i="7"/>
  <c r="FT21" i="7"/>
  <c r="HP21" i="7"/>
  <c r="EP21" i="7"/>
  <c r="GC21" i="7"/>
  <c r="EG21" i="7"/>
  <c r="OD21" i="7"/>
  <c r="KU21" i="7"/>
  <c r="J21" i="7"/>
  <c r="GZ21" i="7"/>
  <c r="JX21" i="7"/>
  <c r="FZ21" i="7"/>
  <c r="OF21" i="7"/>
  <c r="JE21" i="7"/>
  <c r="FH21" i="7"/>
  <c r="DK21" i="7"/>
  <c r="DW21" i="7"/>
  <c r="AB21" i="7"/>
  <c r="NL21" i="7"/>
  <c r="LU21" i="7"/>
  <c r="Z21" i="7"/>
  <c r="HX21" i="7"/>
  <c r="JU21" i="7"/>
  <c r="GK21" i="7"/>
  <c r="OB21" i="7"/>
  <c r="MP21" i="7"/>
  <c r="IP21" i="7"/>
  <c r="KB21" i="7"/>
  <c r="R21" i="7"/>
  <c r="AT21" i="7"/>
  <c r="CH21" i="7"/>
  <c r="LF21" i="7"/>
  <c r="MK21" i="7"/>
  <c r="FU21" i="7"/>
  <c r="GP21" i="7"/>
  <c r="AD21" i="7"/>
  <c r="IC21" i="7"/>
  <c r="CF21" i="7"/>
  <c r="OU21" i="7"/>
  <c r="HT21" i="7"/>
  <c r="CN21" i="7"/>
  <c r="JS21" i="7"/>
  <c r="KP21" i="7"/>
  <c r="JT21" i="7"/>
  <c r="OC21" i="7"/>
  <c r="LE21" i="7"/>
  <c r="JI21" i="7"/>
  <c r="IG21" i="7"/>
  <c r="P21" i="7"/>
  <c r="DL21" i="7"/>
  <c r="DU21" i="7"/>
  <c r="LQ21" i="7"/>
  <c r="PG21" i="7"/>
  <c r="DB21" i="7"/>
  <c r="ID21" i="7"/>
  <c r="EL21" i="7"/>
  <c r="DF21" i="7"/>
  <c r="LA21" i="7"/>
  <c r="LS21" i="7"/>
  <c r="IQ21" i="7"/>
  <c r="EZ21" i="7"/>
  <c r="DV21" i="7"/>
  <c r="BK21" i="7"/>
  <c r="T21" i="7"/>
  <c r="MG21" i="7"/>
  <c r="KV21" i="7"/>
  <c r="S21" i="7"/>
  <c r="KK21" i="7"/>
  <c r="AH21" i="7"/>
  <c r="AQ21" i="7"/>
  <c r="JB21" i="7"/>
  <c r="LB21" i="7"/>
  <c r="BE21" i="7"/>
  <c r="K10" i="8"/>
  <c r="W9" i="8"/>
  <c r="BF159" i="50" l="1"/>
  <c r="BC159" i="50" s="1"/>
  <c r="Q159" i="50"/>
  <c r="N25" i="39"/>
  <c r="N160" i="51"/>
  <c r="AY159" i="50"/>
  <c r="BE159" i="51"/>
  <c r="BH159" i="51" s="1"/>
  <c r="BD159" i="51"/>
  <c r="BB160" i="51" s="1"/>
  <c r="BG159" i="50"/>
  <c r="CJ55" i="8"/>
  <c r="E21" i="7"/>
  <c r="AK37" i="8"/>
  <c r="T26" i="8"/>
  <c r="CK121" i="8"/>
  <c r="K26" i="39" l="1"/>
  <c r="P160" i="51"/>
  <c r="L26" i="39" s="1"/>
  <c r="O160" i="51"/>
  <c r="M26" i="39" s="1"/>
  <c r="N25" i="38"/>
  <c r="N160" i="50"/>
  <c r="BE159" i="50"/>
  <c r="BH159" i="50" s="1"/>
  <c r="BD159" i="50"/>
  <c r="BB160" i="50" s="1"/>
  <c r="DJ119" i="8"/>
  <c r="C31" i="7"/>
  <c r="C104" i="7" s="1"/>
  <c r="C123" i="7" s="1"/>
  <c r="G9" i="7"/>
  <c r="E9" i="7" s="1"/>
  <c r="K26" i="38" l="1"/>
  <c r="P160" i="50"/>
  <c r="L26" i="38" s="1"/>
  <c r="O160" i="50"/>
  <c r="M26" i="38" s="1"/>
  <c r="AY160" i="51"/>
  <c r="BF160" i="51"/>
  <c r="BC160" i="51" s="1"/>
  <c r="Q160" i="51"/>
  <c r="BG160" i="51"/>
  <c r="DK119" i="8"/>
  <c r="DL119" i="8" s="1"/>
  <c r="CM121" i="8" s="1"/>
  <c r="BE160" i="51" l="1"/>
  <c r="BH160" i="51" s="1"/>
  <c r="BD160" i="51"/>
  <c r="BB161" i="51" s="1"/>
  <c r="BF160" i="50"/>
  <c r="BC160" i="50" s="1"/>
  <c r="Q160" i="50"/>
  <c r="BG160" i="50"/>
  <c r="AY160" i="50"/>
  <c r="N26" i="39"/>
  <c r="N161" i="51"/>
  <c r="CT121" i="8"/>
  <c r="AQ37" i="8"/>
  <c r="N26" i="38" l="1"/>
  <c r="N161" i="50"/>
  <c r="BE160" i="50"/>
  <c r="BH160" i="50" s="1"/>
  <c r="BD160" i="50"/>
  <c r="BB161" i="50" s="1"/>
  <c r="K27" i="39"/>
  <c r="P161" i="51"/>
  <c r="L27" i="39" s="1"/>
  <c r="O161" i="51"/>
  <c r="AU37" i="8"/>
  <c r="CI131" i="8"/>
  <c r="CO131" i="8" s="1"/>
  <c r="CV128" i="8" s="1"/>
  <c r="CQ49" i="8" s="1"/>
  <c r="DN141" i="8" s="1"/>
  <c r="AY161" i="51" l="1"/>
  <c r="M27" i="39"/>
  <c r="D14" i="40" s="1"/>
  <c r="BG161" i="51"/>
  <c r="K27" i="38"/>
  <c r="O161" i="50"/>
  <c r="M27" i="38" s="1"/>
  <c r="P161" i="50"/>
  <c r="C14" i="40"/>
  <c r="H14" i="40" s="1"/>
  <c r="BF161" i="51"/>
  <c r="BC161" i="51" s="1"/>
  <c r="Q161" i="51"/>
  <c r="OI27" i="7"/>
  <c r="OG25" i="7"/>
  <c r="GQ98" i="7"/>
  <c r="AQ98" i="7"/>
  <c r="GE98" i="7"/>
  <c r="JW98" i="7"/>
  <c r="LS98" i="7"/>
  <c r="ME98" i="7"/>
  <c r="CA98" i="7"/>
  <c r="FS98" i="7"/>
  <c r="IA98" i="7"/>
  <c r="KU98" i="7"/>
  <c r="AE98" i="7"/>
  <c r="EU98" i="7"/>
  <c r="HO98" i="7"/>
  <c r="NO98" i="7"/>
  <c r="FG98" i="7"/>
  <c r="JK98" i="7"/>
  <c r="G98" i="7"/>
  <c r="BO98" i="7"/>
  <c r="HC98" i="7"/>
  <c r="NC98" i="7"/>
  <c r="OM98" i="7"/>
  <c r="S98" i="7"/>
  <c r="IY98" i="7"/>
  <c r="CY98" i="7"/>
  <c r="EI98" i="7"/>
  <c r="KI98" i="7"/>
  <c r="MQ98" i="7"/>
  <c r="OA98" i="7"/>
  <c r="CM98" i="7"/>
  <c r="DK98" i="7"/>
  <c r="OY98" i="7"/>
  <c r="BC98" i="7"/>
  <c r="DW98" i="7"/>
  <c r="IM98" i="7"/>
  <c r="LG98" i="7"/>
  <c r="PG27" i="7"/>
  <c r="G22" i="7"/>
  <c r="JY22" i="7" s="1"/>
  <c r="DQ159" i="8"/>
  <c r="DQ167" i="8" s="1"/>
  <c r="DP159" i="8"/>
  <c r="DP167" i="8" s="1"/>
  <c r="DO159" i="8"/>
  <c r="DO167" i="8" s="1"/>
  <c r="DN159" i="8"/>
  <c r="DN167" i="8" s="1"/>
  <c r="DR159" i="8"/>
  <c r="DR167" i="8" s="1"/>
  <c r="CO49" i="8"/>
  <c r="CX49" i="8"/>
  <c r="GK25" i="7"/>
  <c r="DE25" i="7"/>
  <c r="CG25" i="7"/>
  <c r="JG27" i="7"/>
  <c r="IU27" i="7"/>
  <c r="EQ27" i="7"/>
  <c r="II27" i="7"/>
  <c r="DG27" i="7"/>
  <c r="HK27" i="7"/>
  <c r="HU25" i="7" l="1"/>
  <c r="BU25" i="7"/>
  <c r="AW25" i="7"/>
  <c r="AK25" i="7"/>
  <c r="IS25" i="7"/>
  <c r="BI25" i="7"/>
  <c r="HI25" i="7"/>
  <c r="EC25" i="7"/>
  <c r="EO25" i="7"/>
  <c r="Y25" i="7"/>
  <c r="FY25" i="7"/>
  <c r="MM27" i="7"/>
  <c r="MW25" i="7"/>
  <c r="NU25" i="7"/>
  <c r="OS25" i="7"/>
  <c r="M25" i="7"/>
  <c r="DQ25" i="7"/>
  <c r="LM25" i="7"/>
  <c r="CS25" i="7"/>
  <c r="GW25" i="7"/>
  <c r="JE25" i="7"/>
  <c r="KC25" i="7"/>
  <c r="FA25" i="7"/>
  <c r="FM25" i="7"/>
  <c r="JQ25" i="7"/>
  <c r="MY27" i="7"/>
  <c r="KO25" i="7"/>
  <c r="IG25" i="7"/>
  <c r="AY161" i="50"/>
  <c r="L27" i="38"/>
  <c r="LA25" i="7"/>
  <c r="BG161" i="50"/>
  <c r="BF161" i="50"/>
  <c r="BC161" i="50" s="1"/>
  <c r="Q161" i="50"/>
  <c r="N27" i="39"/>
  <c r="E14" i="40" s="1"/>
  <c r="N162" i="51"/>
  <c r="PE25" i="7"/>
  <c r="BE161" i="51"/>
  <c r="BH161" i="51" s="1"/>
  <c r="BD161" i="51"/>
  <c r="BB162" i="51" s="1"/>
  <c r="MK25" i="7"/>
  <c r="LY25" i="7"/>
  <c r="NI25" i="7"/>
  <c r="AY27" i="7"/>
  <c r="KQ27" i="7"/>
  <c r="NW27" i="7"/>
  <c r="O27" i="7"/>
  <c r="AA27" i="7"/>
  <c r="JS27" i="7"/>
  <c r="HW27" i="7"/>
  <c r="MA27" i="7"/>
  <c r="GY27" i="7"/>
  <c r="LC27" i="7"/>
  <c r="CI27" i="7"/>
  <c r="GA27" i="7"/>
  <c r="EE27" i="7"/>
  <c r="LO27" i="7"/>
  <c r="OU27" i="7"/>
  <c r="BK27" i="7"/>
  <c r="GM27" i="7"/>
  <c r="NK27" i="7"/>
  <c r="CU27" i="7"/>
  <c r="DS27" i="7"/>
  <c r="FC27" i="7"/>
  <c r="AM27" i="7"/>
  <c r="KE27" i="7"/>
  <c r="BW27" i="7"/>
  <c r="FO27" i="7"/>
  <c r="DR22" i="7"/>
  <c r="HH22" i="7"/>
  <c r="CN22" i="7"/>
  <c r="FW22" i="7"/>
  <c r="EO22" i="7"/>
  <c r="DZ22" i="7"/>
  <c r="K22" i="7"/>
  <c r="AJ22" i="7"/>
  <c r="FI22" i="7"/>
  <c r="FC22" i="7"/>
  <c r="HY22" i="7"/>
  <c r="DV22" i="7"/>
  <c r="BQ22" i="7"/>
  <c r="AY22" i="7"/>
  <c r="CP22" i="7"/>
  <c r="CD22" i="7"/>
  <c r="AW22" i="7"/>
  <c r="BV22" i="7"/>
  <c r="EE22" i="7"/>
  <c r="CT22" i="7"/>
  <c r="I22" i="7"/>
  <c r="DK22" i="7"/>
  <c r="DD22" i="7"/>
  <c r="CJ22" i="7"/>
  <c r="CI22" i="7"/>
  <c r="BY22" i="7"/>
  <c r="AO22" i="7"/>
  <c r="DH22" i="7"/>
  <c r="CF22" i="7"/>
  <c r="FT22" i="7"/>
  <c r="U22" i="7"/>
  <c r="BP22" i="7"/>
  <c r="BL22" i="7"/>
  <c r="KK22" i="7"/>
  <c r="CE22" i="7"/>
  <c r="CS22" i="7"/>
  <c r="AI22" i="7"/>
  <c r="GM22" i="7"/>
  <c r="CX22" i="7"/>
  <c r="DX22" i="7"/>
  <c r="EU22" i="7"/>
  <c r="CH22" i="7"/>
  <c r="FR22" i="7"/>
  <c r="DJ22" i="7"/>
  <c r="CO22" i="7"/>
  <c r="JE22" i="7"/>
  <c r="JR22" i="7"/>
  <c r="KJ22" i="7"/>
  <c r="IQ22" i="7"/>
  <c r="JH22" i="7"/>
  <c r="IN22" i="7"/>
  <c r="ES22" i="7"/>
  <c r="EM22" i="7"/>
  <c r="GY22" i="7"/>
  <c r="X22" i="7"/>
  <c r="KR22" i="7"/>
  <c r="O22" i="7"/>
  <c r="CY22" i="7"/>
  <c r="JG22" i="7"/>
  <c r="BJ22" i="7"/>
  <c r="BH22" i="7"/>
  <c r="GG22" i="7"/>
  <c r="BZ22" i="7"/>
  <c r="Y22" i="7"/>
  <c r="BG22" i="7"/>
  <c r="KH22" i="7"/>
  <c r="AX22" i="7"/>
  <c r="DP22" i="7"/>
  <c r="W22" i="7"/>
  <c r="KC22" i="7"/>
  <c r="DF22" i="7"/>
  <c r="L22" i="7"/>
  <c r="CM22" i="7"/>
  <c r="BR22" i="7"/>
  <c r="BI22" i="7"/>
  <c r="AR22" i="7"/>
  <c r="FV22" i="7"/>
  <c r="EL22" i="7"/>
  <c r="HQ22" i="7"/>
  <c r="GX22" i="7"/>
  <c r="HP22" i="7"/>
  <c r="GN22" i="7"/>
  <c r="JM22" i="7"/>
  <c r="IT22" i="7"/>
  <c r="JD22" i="7"/>
  <c r="II22" i="7"/>
  <c r="IR22" i="7"/>
  <c r="DG22" i="7"/>
  <c r="FP22" i="7"/>
  <c r="JX22" i="7"/>
  <c r="CL22" i="7"/>
  <c r="AQ22" i="7"/>
  <c r="HA22" i="7"/>
  <c r="R22" i="7"/>
  <c r="AF22" i="7"/>
  <c r="FS22" i="7"/>
  <c r="BF22" i="7"/>
  <c r="DT22" i="7"/>
  <c r="AA22" i="7"/>
  <c r="IA22" i="7"/>
  <c r="AD22" i="7"/>
  <c r="CR22" i="7"/>
  <c r="GB22" i="7"/>
  <c r="HV22" i="7"/>
  <c r="BN22" i="7"/>
  <c r="BS22" i="7"/>
  <c r="FX22" i="7"/>
  <c r="BB22" i="7"/>
  <c r="AS22" i="7"/>
  <c r="T22" i="7"/>
  <c r="GP22" i="7"/>
  <c r="FQ22" i="7"/>
  <c r="KL22" i="7"/>
  <c r="KD22" i="7"/>
  <c r="GV22" i="7"/>
  <c r="FH22" i="7"/>
  <c r="IL22" i="7"/>
  <c r="HS22" i="7"/>
  <c r="IF22" i="7"/>
  <c r="HC22" i="7"/>
  <c r="HX22" i="7"/>
  <c r="CQ22" i="7"/>
  <c r="ET22" i="7"/>
  <c r="JL22" i="7"/>
  <c r="AT22" i="7"/>
  <c r="EK22" i="7"/>
  <c r="IU22" i="7"/>
  <c r="DM22" i="7"/>
  <c r="DS22" i="7"/>
  <c r="EA22" i="7"/>
  <c r="AH22" i="7"/>
  <c r="CZ22" i="7"/>
  <c r="FZ22" i="7"/>
  <c r="KA22" i="7"/>
  <c r="J22" i="7"/>
  <c r="BX22" i="7"/>
  <c r="FU22" i="7"/>
  <c r="JQ22" i="7"/>
  <c r="Z22" i="7"/>
  <c r="S22" i="7"/>
  <c r="IW22" i="7"/>
  <c r="AL22" i="7"/>
  <c r="AC22" i="7"/>
  <c r="DO22" i="7"/>
  <c r="FJ22" i="7"/>
  <c r="GI22" i="7"/>
  <c r="JK22" i="7"/>
  <c r="IX22" i="7"/>
  <c r="FL22" i="7"/>
  <c r="EG22" i="7"/>
  <c r="HF22" i="7"/>
  <c r="GS22" i="7"/>
  <c r="HL22" i="7"/>
  <c r="KI22" i="7"/>
  <c r="GZ22" i="7"/>
  <c r="CA22" i="7"/>
  <c r="DY22" i="7"/>
  <c r="JZ22" i="7"/>
  <c r="H22" i="7"/>
  <c r="DQ22" i="7"/>
  <c r="FN22" i="7"/>
  <c r="IO22" i="7"/>
  <c r="BU22" i="7"/>
  <c r="BO22" i="7"/>
  <c r="GU22" i="7"/>
  <c r="N22" i="7"/>
  <c r="CB22" i="7"/>
  <c r="GO22" i="7"/>
  <c r="GT22" i="7"/>
  <c r="DA22" i="7"/>
  <c r="AV22" i="7"/>
  <c r="GJ22" i="7"/>
  <c r="JO22" i="7"/>
  <c r="CW22" i="7"/>
  <c r="EZ22" i="7"/>
  <c r="HN22" i="7"/>
  <c r="V22" i="7"/>
  <c r="M22" i="7"/>
  <c r="CU22" i="7"/>
  <c r="EJ22" i="7"/>
  <c r="FK22" i="7"/>
  <c r="IK22" i="7"/>
  <c r="HW22" i="7"/>
  <c r="GF22" i="7"/>
  <c r="FF22" i="7"/>
  <c r="KG22" i="7"/>
  <c r="JS22" i="7"/>
  <c r="GR22" i="7"/>
  <c r="JI22" i="7"/>
  <c r="BT22" i="7"/>
  <c r="BK22" i="7"/>
  <c r="ER22" i="7"/>
  <c r="KM22" i="7"/>
  <c r="JJ22" i="7"/>
  <c r="GK22" i="7"/>
  <c r="BE22" i="7"/>
  <c r="GC22" i="7"/>
  <c r="IM22" i="7"/>
  <c r="BA22" i="7"/>
  <c r="AM22" i="7"/>
  <c r="HU22" i="7"/>
  <c r="DI22" i="7"/>
  <c r="AZ22" i="7"/>
  <c r="EN22" i="7"/>
  <c r="KO22" i="7"/>
  <c r="CG22" i="7"/>
  <c r="P22" i="7"/>
  <c r="EC22" i="7"/>
  <c r="JN22" i="7"/>
  <c r="CC22" i="7"/>
  <c r="DB22" i="7"/>
  <c r="IB22" i="7"/>
  <c r="DU22" i="7"/>
  <c r="DL22" i="7"/>
  <c r="BW22" i="7"/>
  <c r="GD22" i="7"/>
  <c r="EQ22" i="7"/>
  <c r="HE22" i="7"/>
  <c r="GW22" i="7"/>
  <c r="FE22" i="7"/>
  <c r="GA22" i="7"/>
  <c r="JF22" i="7"/>
  <c r="IS22" i="7"/>
  <c r="IP22" i="7"/>
  <c r="IC22" i="7"/>
  <c r="BD22" i="7"/>
  <c r="AU22" i="7"/>
  <c r="EP22" i="7"/>
  <c r="Q22" i="7"/>
  <c r="EB22" i="7"/>
  <c r="IV22" i="7"/>
  <c r="AG22" i="7"/>
  <c r="EF22" i="7"/>
  <c r="HG22" i="7"/>
  <c r="CK22" i="7"/>
  <c r="AB22" i="7"/>
  <c r="FB22" i="7"/>
  <c r="KN22" i="7"/>
  <c r="BM22" i="7"/>
  <c r="DC22" i="7"/>
  <c r="EW22" i="7"/>
  <c r="JT22" i="7"/>
  <c r="AK22" i="7"/>
  <c r="AP22" i="7"/>
  <c r="DN22" i="7"/>
  <c r="DE22" i="7"/>
  <c r="CV22" i="7"/>
  <c r="BC22" i="7"/>
  <c r="EX22" i="7"/>
  <c r="DW22" i="7"/>
  <c r="KE22" i="7"/>
  <c r="KB22" i="7"/>
  <c r="ED22" i="7"/>
  <c r="FG22" i="7"/>
  <c r="HZ22" i="7"/>
  <c r="HR22" i="7"/>
  <c r="HO22" i="7"/>
  <c r="HB22" i="7"/>
  <c r="AN22" i="7"/>
  <c r="AE22" i="7"/>
  <c r="JW22" i="7"/>
  <c r="JB22" i="7"/>
  <c r="HJ22" i="7"/>
  <c r="IH22" i="7"/>
  <c r="FM22" i="7"/>
  <c r="KS22" i="7"/>
  <c r="IE22" i="7"/>
  <c r="HD22" i="7"/>
  <c r="NP22" i="7"/>
  <c r="NX22" i="7"/>
  <c r="OF22" i="7"/>
  <c r="ON22" i="7"/>
  <c r="OV22" i="7"/>
  <c r="PD22" i="7"/>
  <c r="LK22" i="7"/>
  <c r="LS22" i="7"/>
  <c r="MA22" i="7"/>
  <c r="MI22" i="7"/>
  <c r="MQ22" i="7"/>
  <c r="MY22" i="7"/>
  <c r="NG22" i="7"/>
  <c r="LE22" i="7"/>
  <c r="KW22" i="7"/>
  <c r="KU22" i="7"/>
  <c r="NU22" i="7"/>
  <c r="OK22" i="7"/>
  <c r="PA22" i="7"/>
  <c r="LX22" i="7"/>
  <c r="MV22" i="7"/>
  <c r="NQ22" i="7"/>
  <c r="NY22" i="7"/>
  <c r="OG22" i="7"/>
  <c r="OO22" i="7"/>
  <c r="OW22" i="7"/>
  <c r="PE22" i="7"/>
  <c r="LL22" i="7"/>
  <c r="LT22" i="7"/>
  <c r="MB22" i="7"/>
  <c r="MJ22" i="7"/>
  <c r="MR22" i="7"/>
  <c r="MZ22" i="7"/>
  <c r="NH22" i="7"/>
  <c r="LD22" i="7"/>
  <c r="KV22" i="7"/>
  <c r="MF22" i="7"/>
  <c r="NL22" i="7"/>
  <c r="NR22" i="7"/>
  <c r="NZ22" i="7"/>
  <c r="OH22" i="7"/>
  <c r="OP22" i="7"/>
  <c r="OX22" i="7"/>
  <c r="PF22" i="7"/>
  <c r="LM22" i="7"/>
  <c r="LU22" i="7"/>
  <c r="MC22" i="7"/>
  <c r="MK22" i="7"/>
  <c r="MS22" i="7"/>
  <c r="NA22" i="7"/>
  <c r="NI22" i="7"/>
  <c r="LC22" i="7"/>
  <c r="LB22" i="7"/>
  <c r="LH22" i="7"/>
  <c r="MN22" i="7"/>
  <c r="NS22" i="7"/>
  <c r="OA22" i="7"/>
  <c r="OI22" i="7"/>
  <c r="OQ22" i="7"/>
  <c r="OY22" i="7"/>
  <c r="PG22" i="7"/>
  <c r="LN22" i="7"/>
  <c r="LV22" i="7"/>
  <c r="MD22" i="7"/>
  <c r="ML22" i="7"/>
  <c r="MT22" i="7"/>
  <c r="NB22" i="7"/>
  <c r="NJ22" i="7"/>
  <c r="NT22" i="7"/>
  <c r="OB22" i="7"/>
  <c r="OJ22" i="7"/>
  <c r="OR22" i="7"/>
  <c r="OZ22" i="7"/>
  <c r="PH22" i="7"/>
  <c r="LG22" i="7"/>
  <c r="LO22" i="7"/>
  <c r="LW22" i="7"/>
  <c r="ME22" i="7"/>
  <c r="MM22" i="7"/>
  <c r="MU22" i="7"/>
  <c r="NC22" i="7"/>
  <c r="NK22" i="7"/>
  <c r="LA22" i="7"/>
  <c r="OC22" i="7"/>
  <c r="OS22" i="7"/>
  <c r="PI22" i="7"/>
  <c r="LP22" i="7"/>
  <c r="ND22" i="7"/>
  <c r="NV22" i="7"/>
  <c r="OD22" i="7"/>
  <c r="OL22" i="7"/>
  <c r="OT22" i="7"/>
  <c r="PB22" i="7"/>
  <c r="PJ22" i="7"/>
  <c r="LI22" i="7"/>
  <c r="LQ22" i="7"/>
  <c r="LY22" i="7"/>
  <c r="MG22" i="7"/>
  <c r="MO22" i="7"/>
  <c r="MW22" i="7"/>
  <c r="NE22" i="7"/>
  <c r="NM22" i="7"/>
  <c r="KY22" i="7"/>
  <c r="NO22" i="7"/>
  <c r="NW22" i="7"/>
  <c r="OE22" i="7"/>
  <c r="OM22" i="7"/>
  <c r="OU22" i="7"/>
  <c r="PC22" i="7"/>
  <c r="MX22" i="7"/>
  <c r="NN22" i="7"/>
  <c r="LJ22" i="7"/>
  <c r="LF22" i="7"/>
  <c r="NF22" i="7"/>
  <c r="LR22" i="7"/>
  <c r="KZ22" i="7"/>
  <c r="LZ22" i="7"/>
  <c r="KX22" i="7"/>
  <c r="MH22" i="7"/>
  <c r="MP22" i="7"/>
  <c r="KP22" i="7"/>
  <c r="HM22" i="7"/>
  <c r="EV22" i="7"/>
  <c r="IG22" i="7"/>
  <c r="JU22" i="7"/>
  <c r="GQ22" i="7"/>
  <c r="FY22" i="7"/>
  <c r="GE22" i="7"/>
  <c r="HK22" i="7"/>
  <c r="IY22" i="7"/>
  <c r="KF22" i="7"/>
  <c r="FD22" i="7"/>
  <c r="FO22" i="7"/>
  <c r="KQ22" i="7"/>
  <c r="ID22" i="7"/>
  <c r="JP22" i="7"/>
  <c r="GL22" i="7"/>
  <c r="EH22" i="7"/>
  <c r="EY22" i="7"/>
  <c r="JV22" i="7"/>
  <c r="HI22" i="7"/>
  <c r="IZ22" i="7"/>
  <c r="FA22" i="7"/>
  <c r="GH22" i="7"/>
  <c r="EI22" i="7"/>
  <c r="JA22" i="7"/>
  <c r="KT22" i="7"/>
  <c r="HT22" i="7"/>
  <c r="JC22" i="7"/>
  <c r="IJ22" i="7"/>
  <c r="DN176" i="8"/>
  <c r="AT32" i="7"/>
  <c r="AE32" i="7"/>
  <c r="X32" i="7"/>
  <c r="AI32" i="7"/>
  <c r="AX32" i="7"/>
  <c r="BC32" i="7"/>
  <c r="AL32" i="7"/>
  <c r="BI32" i="7"/>
  <c r="DI32" i="7"/>
  <c r="BB32" i="7"/>
  <c r="O32" i="7"/>
  <c r="BA32" i="7"/>
  <c r="U32" i="7"/>
  <c r="AK32" i="7"/>
  <c r="BF32" i="7"/>
  <c r="AF32" i="7"/>
  <c r="BM32" i="7"/>
  <c r="AP32" i="7"/>
  <c r="AS32" i="7"/>
  <c r="AC32" i="7"/>
  <c r="DM32" i="7"/>
  <c r="DF32" i="7"/>
  <c r="DU32" i="7"/>
  <c r="AQ32" i="7"/>
  <c r="BW32" i="7"/>
  <c r="J32" i="7"/>
  <c r="CJ32" i="7"/>
  <c r="BT32" i="7"/>
  <c r="BN32" i="7"/>
  <c r="CC32" i="7"/>
  <c r="CB32" i="7"/>
  <c r="BG32" i="7"/>
  <c r="BQ32" i="7"/>
  <c r="CD32" i="7"/>
  <c r="AD32" i="7"/>
  <c r="BH32" i="7"/>
  <c r="BO32" i="7"/>
  <c r="CN32" i="7"/>
  <c r="Y32" i="7"/>
  <c r="AH32" i="7"/>
  <c r="CF32" i="7"/>
  <c r="DK32" i="7"/>
  <c r="CH32" i="7"/>
  <c r="I32" i="7"/>
  <c r="DD32" i="7"/>
  <c r="R32" i="7"/>
  <c r="BJ32" i="7"/>
  <c r="DR32" i="7"/>
  <c r="Q32" i="7"/>
  <c r="AJ32" i="7"/>
  <c r="AU32" i="7"/>
  <c r="AW32" i="7"/>
  <c r="AO32" i="7"/>
  <c r="W32" i="7"/>
  <c r="CO32" i="7"/>
  <c r="CQ32" i="7"/>
  <c r="BU32" i="7"/>
  <c r="DB32" i="7"/>
  <c r="AN32" i="7"/>
  <c r="CV32" i="7"/>
  <c r="AY32" i="7"/>
  <c r="BV32" i="7"/>
  <c r="AA32" i="7"/>
  <c r="CA32" i="7"/>
  <c r="DG32" i="7"/>
  <c r="DE32" i="7"/>
  <c r="G32" i="7"/>
  <c r="BR32" i="7"/>
  <c r="AR32" i="7"/>
  <c r="DH32" i="7"/>
  <c r="P32" i="7"/>
  <c r="N32" i="7"/>
  <c r="T32" i="7"/>
  <c r="CT32" i="7"/>
  <c r="CX32" i="7"/>
  <c r="DT32" i="7"/>
  <c r="AG32" i="7"/>
  <c r="CU32" i="7"/>
  <c r="Z32" i="7"/>
  <c r="CP32" i="7"/>
  <c r="CW32" i="7"/>
  <c r="BK32" i="7"/>
  <c r="S32" i="7"/>
  <c r="AB32" i="7"/>
  <c r="BY32" i="7"/>
  <c r="DL32" i="7"/>
  <c r="BP32" i="7"/>
  <c r="DP32" i="7"/>
  <c r="DV32" i="7"/>
  <c r="CL32" i="7"/>
  <c r="BX32" i="7"/>
  <c r="AZ32" i="7"/>
  <c r="BE32" i="7"/>
  <c r="CS32" i="7"/>
  <c r="DN32" i="7"/>
  <c r="CR32" i="7"/>
  <c r="CI32" i="7"/>
  <c r="DS32" i="7"/>
  <c r="DO32" i="7"/>
  <c r="AV32" i="7"/>
  <c r="BD32" i="7"/>
  <c r="CM32" i="7"/>
  <c r="CK32" i="7"/>
  <c r="L32" i="7"/>
  <c r="DA32" i="7"/>
  <c r="BL32" i="7"/>
  <c r="M32" i="7"/>
  <c r="DJ32" i="7"/>
  <c r="BS32" i="7"/>
  <c r="CE32" i="7"/>
  <c r="V32" i="7"/>
  <c r="AM32" i="7"/>
  <c r="K32" i="7"/>
  <c r="BZ32" i="7"/>
  <c r="CG32" i="7"/>
  <c r="DC32" i="7"/>
  <c r="DQ32" i="7"/>
  <c r="E25" i="7" l="1"/>
  <c r="K28" i="39"/>
  <c r="O162" i="51"/>
  <c r="M28" i="39" s="1"/>
  <c r="P162" i="51"/>
  <c r="N27" i="38"/>
  <c r="N162" i="50"/>
  <c r="BE161" i="50"/>
  <c r="BH161" i="50" s="1"/>
  <c r="BD161" i="50"/>
  <c r="BB162" i="50" s="1"/>
  <c r="E27" i="7"/>
  <c r="E22" i="7"/>
  <c r="O7" i="41"/>
  <c r="CI7" i="41"/>
  <c r="DG7" i="41"/>
  <c r="BK7" i="41"/>
  <c r="AY7" i="41"/>
  <c r="AA7" i="41"/>
  <c r="BW7" i="41"/>
  <c r="AM7" i="41"/>
  <c r="CZ32" i="7"/>
  <c r="CY32" i="7"/>
  <c r="AY162" i="51" l="1"/>
  <c r="L28" i="39"/>
  <c r="K28" i="38"/>
  <c r="P162" i="50"/>
  <c r="L28" i="38" s="1"/>
  <c r="O162" i="50"/>
  <c r="BG162" i="51"/>
  <c r="BF162" i="51"/>
  <c r="BC162" i="51" s="1"/>
  <c r="Q162" i="51"/>
  <c r="DG8" i="41"/>
  <c r="CI8" i="41"/>
  <c r="AM8" i="41"/>
  <c r="BK8" i="41"/>
  <c r="O8" i="41"/>
  <c r="BW8" i="41"/>
  <c r="AA8" i="41"/>
  <c r="AY8" i="41"/>
  <c r="E28" i="8"/>
  <c r="CU7" i="41"/>
  <c r="H32" i="7"/>
  <c r="C7" i="41" s="1"/>
  <c r="AY162" i="50" l="1"/>
  <c r="M28" i="38"/>
  <c r="BE162" i="51"/>
  <c r="BH162" i="51" s="1"/>
  <c r="BD162" i="51"/>
  <c r="BB163" i="51" s="1"/>
  <c r="BF162" i="50"/>
  <c r="BC162" i="50" s="1"/>
  <c r="Q162" i="50"/>
  <c r="BG162" i="50"/>
  <c r="N28" i="39"/>
  <c r="N163" i="51"/>
  <c r="C8" i="41"/>
  <c r="CU8" i="41"/>
  <c r="DJ129" i="8"/>
  <c r="DJ130" i="8" s="1"/>
  <c r="AE9" i="8"/>
  <c r="E31" i="8"/>
  <c r="D32" i="7"/>
  <c r="BE162" i="50" l="1"/>
  <c r="BH162" i="50" s="1"/>
  <c r="BD162" i="50"/>
  <c r="BB163" i="50" s="1"/>
  <c r="N28" i="38"/>
  <c r="N163" i="50"/>
  <c r="K29" i="39"/>
  <c r="P163" i="51"/>
  <c r="L29" i="39" s="1"/>
  <c r="O163" i="51"/>
  <c r="M29" i="39" s="1"/>
  <c r="D8" i="7"/>
  <c r="G8" i="7" s="1"/>
  <c r="E8" i="7" s="1"/>
  <c r="AK9" i="8"/>
  <c r="AP18" i="8"/>
  <c r="BF163" i="51" l="1"/>
  <c r="BC163" i="51" s="1"/>
  <c r="Q163" i="51"/>
  <c r="K29" i="38"/>
  <c r="P163" i="50"/>
  <c r="L29" i="38" s="1"/>
  <c r="O163" i="50"/>
  <c r="BG163" i="51"/>
  <c r="AY163" i="51"/>
  <c r="AP20" i="8"/>
  <c r="AF18" i="8"/>
  <c r="G45" i="7"/>
  <c r="E1" i="40"/>
  <c r="S28" i="7"/>
  <c r="G28" i="7"/>
  <c r="AF93" i="8"/>
  <c r="AO33" i="8"/>
  <c r="CS131" i="8"/>
  <c r="DB131" i="8" s="1"/>
  <c r="CI128" i="8"/>
  <c r="AY163" i="50" l="1"/>
  <c r="M29" i="38"/>
  <c r="K39" i="40"/>
  <c r="K38" i="40"/>
  <c r="K3" i="40"/>
  <c r="K4" i="40"/>
  <c r="K5" i="40"/>
  <c r="K6" i="40"/>
  <c r="K7" i="40"/>
  <c r="K8" i="40"/>
  <c r="K9" i="40"/>
  <c r="K10" i="40"/>
  <c r="K11" i="40"/>
  <c r="K12" i="40"/>
  <c r="K13" i="40"/>
  <c r="K14" i="40"/>
  <c r="BF163" i="50"/>
  <c r="BC163" i="50" s="1"/>
  <c r="Q163" i="50"/>
  <c r="BG163" i="50"/>
  <c r="N29" i="39"/>
  <c r="N164" i="51"/>
  <c r="BE163" i="51"/>
  <c r="BH163" i="51" s="1"/>
  <c r="BD163" i="51"/>
  <c r="BB164" i="51" s="1"/>
  <c r="CR98" i="8"/>
  <c r="AF20" i="8"/>
  <c r="D20" i="7" s="1"/>
  <c r="CI107" i="8"/>
  <c r="D18" i="7"/>
  <c r="EI28" i="7"/>
  <c r="DW28" i="7"/>
  <c r="EI42" i="7"/>
  <c r="DW42" i="7"/>
  <c r="H28" i="7"/>
  <c r="T28" i="7"/>
  <c r="T29" i="7" s="1"/>
  <c r="CY42" i="7"/>
  <c r="BC42" i="7"/>
  <c r="G42" i="7"/>
  <c r="CM42" i="7"/>
  <c r="AQ42" i="7"/>
  <c r="CA42" i="7"/>
  <c r="AE42" i="7"/>
  <c r="DK42" i="7"/>
  <c r="BO42" i="7"/>
  <c r="S42" i="7"/>
  <c r="DK28" i="7"/>
  <c r="BO28" i="7"/>
  <c r="CY28" i="7"/>
  <c r="BC28" i="7"/>
  <c r="CM28" i="7"/>
  <c r="AQ28" i="7"/>
  <c r="CA28" i="7"/>
  <c r="AE28" i="7"/>
  <c r="CS133" i="8"/>
  <c r="DB133" i="8" s="1"/>
  <c r="CM128" i="8"/>
  <c r="CQ128" i="8"/>
  <c r="CR131" i="8"/>
  <c r="K30" i="39" l="1"/>
  <c r="P164" i="51"/>
  <c r="O164" i="51"/>
  <c r="M30" i="39" s="1"/>
  <c r="N29" i="38"/>
  <c r="N164" i="50"/>
  <c r="BE163" i="50"/>
  <c r="BH163" i="50" s="1"/>
  <c r="BD163" i="50"/>
  <c r="BB164" i="50" s="1"/>
  <c r="MT20" i="7"/>
  <c r="OY24" i="7"/>
  <c r="NO24" i="7"/>
  <c r="OA24" i="7"/>
  <c r="OM24" i="7"/>
  <c r="PB18" i="7"/>
  <c r="NR18" i="7"/>
  <c r="OD18" i="7"/>
  <c r="OP18" i="7"/>
  <c r="MQ24" i="7"/>
  <c r="NC24" i="7"/>
  <c r="LS24" i="7"/>
  <c r="ME24" i="7"/>
  <c r="LG24" i="7"/>
  <c r="LJ18" i="7"/>
  <c r="LV18" i="7"/>
  <c r="MH18" i="7"/>
  <c r="MT18" i="7"/>
  <c r="NF18" i="7"/>
  <c r="IY24" i="7"/>
  <c r="KU24" i="7"/>
  <c r="JZ18" i="7"/>
  <c r="KX18" i="7"/>
  <c r="JB18" i="7"/>
  <c r="GQ24" i="7"/>
  <c r="AH18" i="7"/>
  <c r="JN18" i="7"/>
  <c r="KL18" i="7"/>
  <c r="BF18" i="7"/>
  <c r="DN18" i="7"/>
  <c r="DZ18" i="7"/>
  <c r="CP18" i="7"/>
  <c r="IP18" i="7"/>
  <c r="J18" i="7"/>
  <c r="CD18" i="7"/>
  <c r="FJ18" i="7"/>
  <c r="EX18" i="7"/>
  <c r="V18" i="7"/>
  <c r="HR18" i="7"/>
  <c r="AT18" i="7"/>
  <c r="DB18" i="7"/>
  <c r="EL18" i="7"/>
  <c r="ID18" i="7"/>
  <c r="FV18" i="7"/>
  <c r="BR18" i="7"/>
  <c r="GT18" i="7"/>
  <c r="HF18" i="7"/>
  <c r="GH18" i="7"/>
  <c r="GE24" i="7"/>
  <c r="EI24" i="7"/>
  <c r="CM24" i="7"/>
  <c r="DW24" i="7"/>
  <c r="JK24" i="7"/>
  <c r="HO24" i="7"/>
  <c r="JW24" i="7"/>
  <c r="IA24" i="7"/>
  <c r="BO24" i="7"/>
  <c r="BO29" i="7" s="1"/>
  <c r="AQ24" i="7"/>
  <c r="DK24" i="7"/>
  <c r="FS24" i="7"/>
  <c r="AE24" i="7"/>
  <c r="S24" i="7"/>
  <c r="FG24" i="7"/>
  <c r="G24" i="7"/>
  <c r="EU24" i="7"/>
  <c r="CA24" i="7"/>
  <c r="HC24" i="7"/>
  <c r="CY24" i="7"/>
  <c r="KI24" i="7"/>
  <c r="BC24" i="7"/>
  <c r="IM24" i="7"/>
  <c r="DL42" i="7"/>
  <c r="DM42" i="7" s="1"/>
  <c r="DN42" i="7" s="1"/>
  <c r="DO42" i="7" s="1"/>
  <c r="DP42" i="7" s="1"/>
  <c r="DQ42" i="7" s="1"/>
  <c r="DR42" i="7" s="1"/>
  <c r="DS42" i="7" s="1"/>
  <c r="DT42" i="7" s="1"/>
  <c r="DU42" i="7" s="1"/>
  <c r="DV42" i="7" s="1"/>
  <c r="CN42" i="7"/>
  <c r="CO42" i="7" s="1"/>
  <c r="CP42" i="7" s="1"/>
  <c r="CQ42" i="7" s="1"/>
  <c r="CR42" i="7" s="1"/>
  <c r="CS42" i="7" s="1"/>
  <c r="CT42" i="7" s="1"/>
  <c r="CU42" i="7" s="1"/>
  <c r="CV42" i="7" s="1"/>
  <c r="CW42" i="7" s="1"/>
  <c r="CX42" i="7" s="1"/>
  <c r="AF42" i="7"/>
  <c r="AG42" i="7" s="1"/>
  <c r="AH42" i="7" s="1"/>
  <c r="AI42" i="7" s="1"/>
  <c r="AJ42" i="7" s="1"/>
  <c r="AK42" i="7" s="1"/>
  <c r="AL42" i="7" s="1"/>
  <c r="AM42" i="7" s="1"/>
  <c r="AN42" i="7" s="1"/>
  <c r="AO42" i="7" s="1"/>
  <c r="AP42" i="7" s="1"/>
  <c r="EJ42" i="7"/>
  <c r="EK42" i="7" s="1"/>
  <c r="EL42" i="7" s="1"/>
  <c r="EM42" i="7" s="1"/>
  <c r="EN42" i="7" s="1"/>
  <c r="EO42" i="7" s="1"/>
  <c r="EP42" i="7" s="1"/>
  <c r="EQ42" i="7" s="1"/>
  <c r="ER42" i="7" s="1"/>
  <c r="ES42" i="7" s="1"/>
  <c r="ET42" i="7" s="1"/>
  <c r="T42" i="7"/>
  <c r="U42" i="7" s="1"/>
  <c r="V42" i="7" s="1"/>
  <c r="W42" i="7" s="1"/>
  <c r="X42" i="7" s="1"/>
  <c r="Y42" i="7" s="1"/>
  <c r="Z42" i="7" s="1"/>
  <c r="AA42" i="7" s="1"/>
  <c r="AB42" i="7" s="1"/>
  <c r="AC42" i="7" s="1"/>
  <c r="AD42" i="7" s="1"/>
  <c r="CB42" i="7"/>
  <c r="CC42" i="7" s="1"/>
  <c r="CD42" i="7" s="1"/>
  <c r="CE42" i="7" s="1"/>
  <c r="CF42" i="7" s="1"/>
  <c r="CG42" i="7" s="1"/>
  <c r="CH42" i="7" s="1"/>
  <c r="CI42" i="7" s="1"/>
  <c r="CJ42" i="7" s="1"/>
  <c r="CK42" i="7" s="1"/>
  <c r="CL42" i="7" s="1"/>
  <c r="BD42" i="7"/>
  <c r="BE42" i="7" s="1"/>
  <c r="BF42" i="7" s="1"/>
  <c r="BG42" i="7" s="1"/>
  <c r="BH42" i="7" s="1"/>
  <c r="BI42" i="7" s="1"/>
  <c r="BJ42" i="7" s="1"/>
  <c r="BK42" i="7" s="1"/>
  <c r="BL42" i="7" s="1"/>
  <c r="BM42" i="7" s="1"/>
  <c r="BN42" i="7" s="1"/>
  <c r="DX42" i="7"/>
  <c r="DY42" i="7" s="1"/>
  <c r="DZ42" i="7" s="1"/>
  <c r="EA42" i="7" s="1"/>
  <c r="EB42" i="7" s="1"/>
  <c r="EC42" i="7" s="1"/>
  <c r="ED42" i="7" s="1"/>
  <c r="EE42" i="7" s="1"/>
  <c r="EF42" i="7" s="1"/>
  <c r="EG42" i="7" s="1"/>
  <c r="EH42" i="7" s="1"/>
  <c r="BP42" i="7"/>
  <c r="BQ42" i="7" s="1"/>
  <c r="BR42" i="7" s="1"/>
  <c r="BS42" i="7" s="1"/>
  <c r="BT42" i="7" s="1"/>
  <c r="BU42" i="7" s="1"/>
  <c r="BV42" i="7" s="1"/>
  <c r="BW42" i="7" s="1"/>
  <c r="BX42" i="7" s="1"/>
  <c r="BY42" i="7" s="1"/>
  <c r="BZ42" i="7" s="1"/>
  <c r="AR42" i="7"/>
  <c r="AS42" i="7" s="1"/>
  <c r="AT42" i="7" s="1"/>
  <c r="AU42" i="7" s="1"/>
  <c r="AV42" i="7" s="1"/>
  <c r="AW42" i="7" s="1"/>
  <c r="AX42" i="7" s="1"/>
  <c r="AY42" i="7" s="1"/>
  <c r="AZ42" i="7" s="1"/>
  <c r="BA42" i="7" s="1"/>
  <c r="BB42" i="7" s="1"/>
  <c r="CZ42" i="7"/>
  <c r="DA42" i="7" s="1"/>
  <c r="DB42" i="7" s="1"/>
  <c r="DC42" i="7" s="1"/>
  <c r="DD42" i="7" s="1"/>
  <c r="DE42" i="7" s="1"/>
  <c r="DF42" i="7" s="1"/>
  <c r="DG42" i="7" s="1"/>
  <c r="DH42" i="7" s="1"/>
  <c r="DI42" i="7" s="1"/>
  <c r="DJ42" i="7" s="1"/>
  <c r="H42" i="7"/>
  <c r="I42" i="7" s="1"/>
  <c r="J42" i="7" s="1"/>
  <c r="K42" i="7" s="1"/>
  <c r="L42" i="7" s="1"/>
  <c r="M42" i="7" s="1"/>
  <c r="N42" i="7" s="1"/>
  <c r="O42" i="7" s="1"/>
  <c r="P42" i="7" s="1"/>
  <c r="Q42" i="7" s="1"/>
  <c r="R42" i="7" s="1"/>
  <c r="EJ28" i="7"/>
  <c r="EJ29" i="7" s="1"/>
  <c r="DX28" i="7"/>
  <c r="DX29" i="7" s="1"/>
  <c r="G48" i="7"/>
  <c r="AR28" i="7"/>
  <c r="AR29" i="7" s="1"/>
  <c r="BP28" i="7"/>
  <c r="BP29" i="7" s="1"/>
  <c r="CN28" i="7"/>
  <c r="CN29" i="7" s="1"/>
  <c r="DL28" i="7"/>
  <c r="DL29" i="7" s="1"/>
  <c r="U28" i="7"/>
  <c r="U29" i="7" s="1"/>
  <c r="T34" i="7"/>
  <c r="AF28" i="7"/>
  <c r="AF29" i="7" s="1"/>
  <c r="BD28" i="7"/>
  <c r="BD29" i="7" s="1"/>
  <c r="CB28" i="7"/>
  <c r="CB29" i="7" s="1"/>
  <c r="CZ28" i="7"/>
  <c r="CZ29" i="7" s="1"/>
  <c r="I28" i="7"/>
  <c r="H34" i="7"/>
  <c r="CR133" i="8"/>
  <c r="AY164" i="51" l="1"/>
  <c r="L30" i="39"/>
  <c r="K30" i="38"/>
  <c r="O164" i="50"/>
  <c r="M30" i="38" s="1"/>
  <c r="P164" i="50"/>
  <c r="BF164" i="51"/>
  <c r="BC164" i="51" s="1"/>
  <c r="Q164" i="51"/>
  <c r="BG164" i="51"/>
  <c r="CD20" i="7"/>
  <c r="ID20" i="7"/>
  <c r="CP20" i="7"/>
  <c r="KL20" i="7"/>
  <c r="LJ20" i="7"/>
  <c r="OD20" i="7"/>
  <c r="GH20" i="7"/>
  <c r="AT20" i="7"/>
  <c r="DZ20" i="7"/>
  <c r="J20" i="7"/>
  <c r="KX20" i="7"/>
  <c r="OP20" i="7"/>
  <c r="DB20" i="7"/>
  <c r="FJ20" i="7"/>
  <c r="HF20" i="7"/>
  <c r="BR20" i="7"/>
  <c r="JN20" i="7"/>
  <c r="NR20" i="7"/>
  <c r="LV20" i="7"/>
  <c r="HR20" i="7"/>
  <c r="EL20" i="7"/>
  <c r="BF20" i="7"/>
  <c r="JZ20" i="7"/>
  <c r="MH20" i="7"/>
  <c r="JB20" i="7"/>
  <c r="FV20" i="7"/>
  <c r="IP20" i="7"/>
  <c r="DN20" i="7"/>
  <c r="GT20" i="7"/>
  <c r="NF20" i="7"/>
  <c r="PB20" i="7"/>
  <c r="V20" i="7"/>
  <c r="EX20" i="7"/>
  <c r="AH20" i="7"/>
  <c r="BC34" i="7"/>
  <c r="BC43" i="7" s="1"/>
  <c r="DK34" i="7"/>
  <c r="DK43" i="7" s="1"/>
  <c r="CA29" i="7"/>
  <c r="AQ29" i="7"/>
  <c r="AE34" i="7"/>
  <c r="AE43" i="7" s="1"/>
  <c r="CY34" i="7"/>
  <c r="CY43" i="7" s="1"/>
  <c r="S29" i="7"/>
  <c r="DW29" i="7"/>
  <c r="DW33" i="7" s="1"/>
  <c r="EI29" i="7"/>
  <c r="EI33" i="7" s="1"/>
  <c r="CM34" i="7"/>
  <c r="CM43" i="7" s="1"/>
  <c r="E23" i="7"/>
  <c r="G34" i="7"/>
  <c r="G43" i="7" s="1"/>
  <c r="E18" i="7"/>
  <c r="AE29" i="7"/>
  <c r="BO34" i="7"/>
  <c r="BO43" i="7" s="1"/>
  <c r="DW34" i="7"/>
  <c r="DW43" i="7" s="1"/>
  <c r="EI34" i="7"/>
  <c r="EI43" i="7" s="1"/>
  <c r="BC29" i="7"/>
  <c r="CA34" i="7"/>
  <c r="CA43" i="7" s="1"/>
  <c r="AQ34" i="7"/>
  <c r="AQ43" i="7" s="1"/>
  <c r="S34" i="7"/>
  <c r="S43" i="7" s="1"/>
  <c r="DK29" i="7"/>
  <c r="CM29" i="7"/>
  <c r="CY29" i="7"/>
  <c r="E24" i="7"/>
  <c r="T43" i="7"/>
  <c r="H43" i="7"/>
  <c r="H48" i="7"/>
  <c r="I48" i="7" s="1"/>
  <c r="J48" i="7" s="1"/>
  <c r="K48" i="7" s="1"/>
  <c r="L48" i="7" s="1"/>
  <c r="M48" i="7" s="1"/>
  <c r="N48" i="7" s="1"/>
  <c r="O48" i="7" s="1"/>
  <c r="P48" i="7" s="1"/>
  <c r="Q48" i="7" s="1"/>
  <c r="R48" i="7" s="1"/>
  <c r="CU18" i="41"/>
  <c r="AY18" i="41"/>
  <c r="EE18" i="41"/>
  <c r="CI18" i="41"/>
  <c r="AM18" i="41"/>
  <c r="DS18" i="41"/>
  <c r="BW18" i="41"/>
  <c r="AA18" i="41"/>
  <c r="DG18" i="41"/>
  <c r="BK18" i="41"/>
  <c r="O18" i="41"/>
  <c r="C18" i="41"/>
  <c r="DX33" i="7"/>
  <c r="DY28" i="7"/>
  <c r="DY29" i="7" s="1"/>
  <c r="DX34" i="7"/>
  <c r="DX43" i="7" s="1"/>
  <c r="EJ33" i="7"/>
  <c r="EK28" i="7"/>
  <c r="EK29" i="7" s="1"/>
  <c r="EJ34" i="7"/>
  <c r="EJ43" i="7" s="1"/>
  <c r="J28" i="7"/>
  <c r="I34" i="7"/>
  <c r="I43" i="7" s="1"/>
  <c r="CC28" i="7"/>
  <c r="CC29" i="7" s="1"/>
  <c r="CB34" i="7"/>
  <c r="CB43" i="7" s="1"/>
  <c r="V28" i="7"/>
  <c r="U34" i="7"/>
  <c r="CO28" i="7"/>
  <c r="CO29" i="7" s="1"/>
  <c r="CN34" i="7"/>
  <c r="CN43" i="7" s="1"/>
  <c r="BQ28" i="7"/>
  <c r="BQ29" i="7" s="1"/>
  <c r="BP34" i="7"/>
  <c r="BP43" i="7" s="1"/>
  <c r="DA28" i="7"/>
  <c r="DA29" i="7" s="1"/>
  <c r="CZ34" i="7"/>
  <c r="CZ43" i="7" s="1"/>
  <c r="BE28" i="7"/>
  <c r="BE29" i="7" s="1"/>
  <c r="BD34" i="7"/>
  <c r="BD43" i="7" s="1"/>
  <c r="AG28" i="7"/>
  <c r="AG29" i="7" s="1"/>
  <c r="AF34" i="7"/>
  <c r="AF43" i="7" s="1"/>
  <c r="DM28" i="7"/>
  <c r="DM29" i="7" s="1"/>
  <c r="DL34" i="7"/>
  <c r="DL43" i="7" s="1"/>
  <c r="AS28" i="7"/>
  <c r="AS29" i="7" s="1"/>
  <c r="AR34" i="7"/>
  <c r="AR43" i="7" s="1"/>
  <c r="E20" i="7" l="1"/>
  <c r="AY164" i="50"/>
  <c r="L30" i="38"/>
  <c r="N30" i="39"/>
  <c r="N165" i="51"/>
  <c r="BE164" i="51"/>
  <c r="BH164" i="51" s="1"/>
  <c r="BD164" i="51"/>
  <c r="BB165" i="51" s="1"/>
  <c r="BG164" i="50"/>
  <c r="BF164" i="50"/>
  <c r="BC164" i="50" s="1"/>
  <c r="Q164" i="50"/>
  <c r="W42" i="8"/>
  <c r="H42" i="8"/>
  <c r="AJ42" i="8"/>
  <c r="AM42" i="8"/>
  <c r="Q42" i="8"/>
  <c r="N42" i="8"/>
  <c r="E42" i="8"/>
  <c r="T42" i="8"/>
  <c r="AD42" i="8"/>
  <c r="AG42" i="8"/>
  <c r="K42" i="8"/>
  <c r="AA42" i="8"/>
  <c r="S48" i="7"/>
  <c r="T48" i="7" s="1"/>
  <c r="U48" i="7" s="1"/>
  <c r="V48" i="7" s="1"/>
  <c r="W48" i="7" s="1"/>
  <c r="X48" i="7" s="1"/>
  <c r="Y48" i="7" s="1"/>
  <c r="Z48" i="7" s="1"/>
  <c r="AA48" i="7" s="1"/>
  <c r="AB48" i="7" s="1"/>
  <c r="AC48" i="7" s="1"/>
  <c r="AD48" i="7" s="1"/>
  <c r="C22" i="41"/>
  <c r="C23" i="41" s="1"/>
  <c r="EK33" i="7"/>
  <c r="EL28" i="7"/>
  <c r="EK34" i="7"/>
  <c r="DZ28" i="7"/>
  <c r="DY33" i="7"/>
  <c r="DY34" i="7"/>
  <c r="BR28" i="7"/>
  <c r="BQ34" i="7"/>
  <c r="W28" i="7"/>
  <c r="W29" i="7" s="1"/>
  <c r="BF28" i="7"/>
  <c r="BE34" i="7"/>
  <c r="K28" i="7"/>
  <c r="K29" i="7" s="1"/>
  <c r="DN28" i="7"/>
  <c r="DM34" i="7"/>
  <c r="AT28" i="7"/>
  <c r="AS34" i="7"/>
  <c r="CP28" i="7"/>
  <c r="CO34" i="7"/>
  <c r="AH28" i="7"/>
  <c r="AG34" i="7"/>
  <c r="DB28" i="7"/>
  <c r="DA34" i="7"/>
  <c r="CD28" i="7"/>
  <c r="CC34" i="7"/>
  <c r="N30" i="38" l="1"/>
  <c r="N165" i="50"/>
  <c r="BE164" i="50"/>
  <c r="BH164" i="50" s="1"/>
  <c r="BD164" i="50"/>
  <c r="BB165" i="50" s="1"/>
  <c r="K31" i="39"/>
  <c r="P165" i="51"/>
  <c r="L31" i="39" s="1"/>
  <c r="O165" i="51"/>
  <c r="E44" i="8"/>
  <c r="AE48" i="7"/>
  <c r="AF48" i="7" s="1"/>
  <c r="AG48" i="7" s="1"/>
  <c r="AH48" i="7" s="1"/>
  <c r="AI48" i="7" s="1"/>
  <c r="AJ48" i="7" s="1"/>
  <c r="AK48" i="7" s="1"/>
  <c r="AL48" i="7" s="1"/>
  <c r="AM48" i="7" s="1"/>
  <c r="AN48" i="7" s="1"/>
  <c r="AO48" i="7" s="1"/>
  <c r="AP48" i="7" s="1"/>
  <c r="O22" i="41"/>
  <c r="O23" i="41" s="1"/>
  <c r="EA28" i="7"/>
  <c r="EA29" i="7" s="1"/>
  <c r="EM28" i="7"/>
  <c r="EM29" i="7" s="1"/>
  <c r="CE28" i="7"/>
  <c r="CE29" i="7" s="1"/>
  <c r="AI28" i="7"/>
  <c r="AI29" i="7" s="1"/>
  <c r="DO28" i="7"/>
  <c r="DO29" i="7" s="1"/>
  <c r="BG28" i="7"/>
  <c r="BG29" i="7" s="1"/>
  <c r="BS28" i="7"/>
  <c r="BS29" i="7" s="1"/>
  <c r="DC28" i="7"/>
  <c r="DC29" i="7" s="1"/>
  <c r="CQ28" i="7"/>
  <c r="CQ29" i="7" s="1"/>
  <c r="AU28" i="7"/>
  <c r="AU29" i="7" s="1"/>
  <c r="L28" i="7"/>
  <c r="L29" i="7" s="1"/>
  <c r="K34" i="7"/>
  <c r="K43" i="7" s="1"/>
  <c r="X28" i="7"/>
  <c r="X29" i="7" s="1"/>
  <c r="W34" i="7"/>
  <c r="W43" i="7" s="1"/>
  <c r="AY165" i="51" l="1"/>
  <c r="M31" i="39"/>
  <c r="BG165" i="51"/>
  <c r="K31" i="38"/>
  <c r="P165" i="50"/>
  <c r="L31" i="38" s="1"/>
  <c r="O165" i="50"/>
  <c r="BF165" i="51"/>
  <c r="BC165" i="51" s="1"/>
  <c r="Q165" i="51"/>
  <c r="H44" i="8"/>
  <c r="AQ48" i="7"/>
  <c r="AR48" i="7" s="1"/>
  <c r="AS48" i="7" s="1"/>
  <c r="AT48" i="7" s="1"/>
  <c r="AU48" i="7" s="1"/>
  <c r="AV48" i="7" s="1"/>
  <c r="AW48" i="7" s="1"/>
  <c r="AX48" i="7" s="1"/>
  <c r="AY48" i="7" s="1"/>
  <c r="AZ48" i="7" s="1"/>
  <c r="BA48" i="7" s="1"/>
  <c r="BB48" i="7" s="1"/>
  <c r="AA22" i="41"/>
  <c r="EN28" i="7"/>
  <c r="EN29" i="7" s="1"/>
  <c r="EM33" i="7"/>
  <c r="EM34" i="7"/>
  <c r="EM43" i="7" s="1"/>
  <c r="EA33" i="7"/>
  <c r="EB28" i="7"/>
  <c r="EB29" i="7" s="1"/>
  <c r="EA34" i="7"/>
  <c r="EA43" i="7" s="1"/>
  <c r="M28" i="7"/>
  <c r="M29" i="7" s="1"/>
  <c r="L34" i="7"/>
  <c r="L43" i="7" s="1"/>
  <c r="CR28" i="7"/>
  <c r="CR29" i="7" s="1"/>
  <c r="CQ34" i="7"/>
  <c r="CQ43" i="7" s="1"/>
  <c r="BT28" i="7"/>
  <c r="BT29" i="7" s="1"/>
  <c r="BS34" i="7"/>
  <c r="BS43" i="7" s="1"/>
  <c r="DP28" i="7"/>
  <c r="DP29" i="7" s="1"/>
  <c r="DO34" i="7"/>
  <c r="DO43" i="7" s="1"/>
  <c r="CF28" i="7"/>
  <c r="CF29" i="7" s="1"/>
  <c r="CE34" i="7"/>
  <c r="CE43" i="7" s="1"/>
  <c r="Y28" i="7"/>
  <c r="Y29" i="7" s="1"/>
  <c r="X34" i="7"/>
  <c r="AV28" i="7"/>
  <c r="AV29" i="7" s="1"/>
  <c r="AU34" i="7"/>
  <c r="AU43" i="7" s="1"/>
  <c r="DD28" i="7"/>
  <c r="DD29" i="7" s="1"/>
  <c r="DC34" i="7"/>
  <c r="DC43" i="7" s="1"/>
  <c r="BH28" i="7"/>
  <c r="BH29" i="7" s="1"/>
  <c r="BG34" i="7"/>
  <c r="BG43" i="7" s="1"/>
  <c r="AJ28" i="7"/>
  <c r="AJ29" i="7" s="1"/>
  <c r="AI34" i="7"/>
  <c r="AI43" i="7" s="1"/>
  <c r="AY165" i="50" l="1"/>
  <c r="M31" i="38"/>
  <c r="BF165" i="50"/>
  <c r="BC165" i="50" s="1"/>
  <c r="Q165" i="50"/>
  <c r="BG165" i="50"/>
  <c r="N31" i="39"/>
  <c r="N166" i="51"/>
  <c r="BE165" i="51"/>
  <c r="BH165" i="51" s="1"/>
  <c r="BD165" i="51"/>
  <c r="BB166" i="51" s="1"/>
  <c r="AA23" i="41"/>
  <c r="K44" i="8"/>
  <c r="BC48" i="7"/>
  <c r="BD48" i="7" s="1"/>
  <c r="BE48" i="7" s="1"/>
  <c r="BF48" i="7" s="1"/>
  <c r="BG48" i="7" s="1"/>
  <c r="BH48" i="7" s="1"/>
  <c r="BI48" i="7" s="1"/>
  <c r="BJ48" i="7" s="1"/>
  <c r="BK48" i="7" s="1"/>
  <c r="BL48" i="7" s="1"/>
  <c r="BM48" i="7" s="1"/>
  <c r="BN48" i="7" s="1"/>
  <c r="AM22" i="41"/>
  <c r="EB33" i="7"/>
  <c r="EC28" i="7"/>
  <c r="EC29" i="7" s="1"/>
  <c r="EB34" i="7"/>
  <c r="EO28" i="7"/>
  <c r="EO29" i="7" s="1"/>
  <c r="EN33" i="7"/>
  <c r="EN34" i="7"/>
  <c r="DQ28" i="7"/>
  <c r="DQ29" i="7" s="1"/>
  <c r="DP34" i="7"/>
  <c r="DP43" i="7" s="1"/>
  <c r="CS28" i="7"/>
  <c r="CS29" i="7" s="1"/>
  <c r="CR34" i="7"/>
  <c r="CR43" i="7" s="1"/>
  <c r="AK28" i="7"/>
  <c r="AK29" i="7" s="1"/>
  <c r="AJ34" i="7"/>
  <c r="X43" i="7"/>
  <c r="DE28" i="7"/>
  <c r="DE29" i="7" s="1"/>
  <c r="DD34" i="7"/>
  <c r="DD43" i="7" s="1"/>
  <c r="Z28" i="7"/>
  <c r="Z29" i="7" s="1"/>
  <c r="Y34" i="7"/>
  <c r="Y43" i="7" s="1"/>
  <c r="BI28" i="7"/>
  <c r="BI29" i="7" s="1"/>
  <c r="BH34" i="7"/>
  <c r="BH43" i="7" s="1"/>
  <c r="AW28" i="7"/>
  <c r="AW29" i="7" s="1"/>
  <c r="AV34" i="7"/>
  <c r="AV43" i="7" s="1"/>
  <c r="CG28" i="7"/>
  <c r="CG29" i="7" s="1"/>
  <c r="CF34" i="7"/>
  <c r="CF43" i="7" s="1"/>
  <c r="BU28" i="7"/>
  <c r="BU29" i="7" s="1"/>
  <c r="BT34" i="7"/>
  <c r="N28" i="7"/>
  <c r="N29" i="7" s="1"/>
  <c r="M34" i="7"/>
  <c r="K32" i="39" l="1"/>
  <c r="O166" i="51"/>
  <c r="M32" i="39" s="1"/>
  <c r="P166" i="51"/>
  <c r="L32" i="39" s="1"/>
  <c r="N31" i="38"/>
  <c r="N166" i="50"/>
  <c r="BE165" i="50"/>
  <c r="BH165" i="50" s="1"/>
  <c r="BD165" i="50"/>
  <c r="BB166" i="50" s="1"/>
  <c r="AM23" i="41"/>
  <c r="BO48" i="7"/>
  <c r="BP48" i="7" s="1"/>
  <c r="BQ48" i="7" s="1"/>
  <c r="BR48" i="7" s="1"/>
  <c r="BS48" i="7" s="1"/>
  <c r="BT48" i="7" s="1"/>
  <c r="BU48" i="7" s="1"/>
  <c r="BV48" i="7" s="1"/>
  <c r="BW48" i="7" s="1"/>
  <c r="BX48" i="7" s="1"/>
  <c r="BY48" i="7" s="1"/>
  <c r="BZ48" i="7" s="1"/>
  <c r="AY22" i="41"/>
  <c r="EN43" i="7"/>
  <c r="EC33" i="7"/>
  <c r="ED28" i="7"/>
  <c r="ED29" i="7" s="1"/>
  <c r="EC34" i="7"/>
  <c r="EC43" i="7" s="1"/>
  <c r="EP28" i="7"/>
  <c r="EP29" i="7" s="1"/>
  <c r="EO33" i="7"/>
  <c r="EO34" i="7"/>
  <c r="EO43" i="7" s="1"/>
  <c r="EB43" i="7"/>
  <c r="M43" i="7"/>
  <c r="O28" i="7"/>
  <c r="O29" i="7" s="1"/>
  <c r="N34" i="7"/>
  <c r="N43" i="7" s="1"/>
  <c r="CH28" i="7"/>
  <c r="CH29" i="7" s="1"/>
  <c r="CG34" i="7"/>
  <c r="CG43" i="7" s="1"/>
  <c r="AX28" i="7"/>
  <c r="AX29" i="7" s="1"/>
  <c r="AW34" i="7"/>
  <c r="AW43" i="7" s="1"/>
  <c r="AA28" i="7"/>
  <c r="AA29" i="7" s="1"/>
  <c r="Z34" i="7"/>
  <c r="CT28" i="7"/>
  <c r="CT29" i="7" s="1"/>
  <c r="CS34" i="7"/>
  <c r="CS43" i="7" s="1"/>
  <c r="BT43" i="7"/>
  <c r="AJ43" i="7"/>
  <c r="BV28" i="7"/>
  <c r="BV29" i="7" s="1"/>
  <c r="BU34" i="7"/>
  <c r="BU43" i="7" s="1"/>
  <c r="BJ28" i="7"/>
  <c r="BJ29" i="7" s="1"/>
  <c r="BI34" i="7"/>
  <c r="BI43" i="7" s="1"/>
  <c r="DF28" i="7"/>
  <c r="DF29" i="7" s="1"/>
  <c r="DE34" i="7"/>
  <c r="AL28" i="7"/>
  <c r="AL29" i="7" s="1"/>
  <c r="AK34" i="7"/>
  <c r="AK43" i="7" s="1"/>
  <c r="DR28" i="7"/>
  <c r="DR29" i="7" s="1"/>
  <c r="DQ34" i="7"/>
  <c r="DQ43" i="7" s="1"/>
  <c r="AY166" i="51" l="1"/>
  <c r="K32" i="38"/>
  <c r="P166" i="50"/>
  <c r="L32" i="38" s="1"/>
  <c r="O166" i="50"/>
  <c r="BG166" i="51"/>
  <c r="BF166" i="51"/>
  <c r="BC166" i="51" s="1"/>
  <c r="Q166" i="51"/>
  <c r="AY23" i="41"/>
  <c r="N44" i="8"/>
  <c r="Q44" i="8"/>
  <c r="CA48" i="7"/>
  <c r="CB48" i="7" s="1"/>
  <c r="CC48" i="7" s="1"/>
  <c r="CD48" i="7" s="1"/>
  <c r="CE48" i="7" s="1"/>
  <c r="CF48" i="7" s="1"/>
  <c r="CG48" i="7" s="1"/>
  <c r="CH48" i="7" s="1"/>
  <c r="CI48" i="7" s="1"/>
  <c r="CJ48" i="7" s="1"/>
  <c r="CK48" i="7" s="1"/>
  <c r="CL48" i="7" s="1"/>
  <c r="BK22" i="41"/>
  <c r="BK23" i="41" s="1"/>
  <c r="EE28" i="7"/>
  <c r="EE29" i="7" s="1"/>
  <c r="ED33" i="7"/>
  <c r="ED34" i="7"/>
  <c r="ED43" i="7" s="1"/>
  <c r="EQ28" i="7"/>
  <c r="EQ29" i="7" s="1"/>
  <c r="EP33" i="7"/>
  <c r="EP34" i="7"/>
  <c r="EP43" i="7" s="1"/>
  <c r="DE43" i="7"/>
  <c r="CU28" i="7"/>
  <c r="CU29" i="7" s="1"/>
  <c r="CT34" i="7"/>
  <c r="CT43" i="7" s="1"/>
  <c r="AY28" i="7"/>
  <c r="AY29" i="7" s="1"/>
  <c r="AX34" i="7"/>
  <c r="AX43" i="7" s="1"/>
  <c r="P28" i="7"/>
  <c r="P29" i="7" s="1"/>
  <c r="O34" i="7"/>
  <c r="O43" i="7" s="1"/>
  <c r="AM28" i="7"/>
  <c r="AM29" i="7" s="1"/>
  <c r="AL34" i="7"/>
  <c r="AL43" i="7" s="1"/>
  <c r="DS28" i="7"/>
  <c r="DS29" i="7" s="1"/>
  <c r="DR34" i="7"/>
  <c r="DR43" i="7" s="1"/>
  <c r="Z43" i="7"/>
  <c r="BK28" i="7"/>
  <c r="BK29" i="7" s="1"/>
  <c r="BJ34" i="7"/>
  <c r="BJ43" i="7" s="1"/>
  <c r="DG28" i="7"/>
  <c r="DG29" i="7" s="1"/>
  <c r="DF34" i="7"/>
  <c r="DF43" i="7" s="1"/>
  <c r="BW28" i="7"/>
  <c r="BW29" i="7" s="1"/>
  <c r="BV34" i="7"/>
  <c r="BV43" i="7" s="1"/>
  <c r="AB28" i="7"/>
  <c r="AB29" i="7" s="1"/>
  <c r="AA34" i="7"/>
  <c r="AA43" i="7" s="1"/>
  <c r="CI28" i="7"/>
  <c r="CI29" i="7" s="1"/>
  <c r="CH34" i="7"/>
  <c r="CH43" i="7" s="1"/>
  <c r="AY166" i="50" l="1"/>
  <c r="M32" i="38"/>
  <c r="BF166" i="50"/>
  <c r="BC166" i="50" s="1"/>
  <c r="Q166" i="50"/>
  <c r="N32" i="39"/>
  <c r="N167" i="51"/>
  <c r="BG166" i="50"/>
  <c r="BE166" i="51"/>
  <c r="BH166" i="51" s="1"/>
  <c r="BD166" i="51"/>
  <c r="BB167" i="51" s="1"/>
  <c r="T44" i="8"/>
  <c r="CM48" i="7"/>
  <c r="CN48" i="7" s="1"/>
  <c r="CO48" i="7" s="1"/>
  <c r="CP48" i="7" s="1"/>
  <c r="CQ48" i="7" s="1"/>
  <c r="CR48" i="7" s="1"/>
  <c r="CS48" i="7" s="1"/>
  <c r="CT48" i="7" s="1"/>
  <c r="CU48" i="7" s="1"/>
  <c r="CV48" i="7" s="1"/>
  <c r="CW48" i="7" s="1"/>
  <c r="CX48" i="7" s="1"/>
  <c r="BW22" i="41"/>
  <c r="BW23" i="41" s="1"/>
  <c r="EE33" i="7"/>
  <c r="EF28" i="7"/>
  <c r="EF29" i="7" s="1"/>
  <c r="EE34" i="7"/>
  <c r="EE43" i="7" s="1"/>
  <c r="EQ33" i="7"/>
  <c r="ER28" i="7"/>
  <c r="ER29" i="7" s="1"/>
  <c r="EQ34" i="7"/>
  <c r="EQ43" i="7" s="1"/>
  <c r="CJ28" i="7"/>
  <c r="CJ29" i="7" s="1"/>
  <c r="CI34" i="7"/>
  <c r="CI43" i="7" s="1"/>
  <c r="BX28" i="7"/>
  <c r="BX29" i="7" s="1"/>
  <c r="BW34" i="7"/>
  <c r="BW43" i="7" s="1"/>
  <c r="BL28" i="7"/>
  <c r="BL29" i="7" s="1"/>
  <c r="BK34" i="7"/>
  <c r="BK43" i="7" s="1"/>
  <c r="DT28" i="7"/>
  <c r="DT29" i="7" s="1"/>
  <c r="DS34" i="7"/>
  <c r="DS43" i="7" s="1"/>
  <c r="Q28" i="7"/>
  <c r="Q29" i="7" s="1"/>
  <c r="P34" i="7"/>
  <c r="P43" i="7" s="1"/>
  <c r="CV28" i="7"/>
  <c r="CV29" i="7" s="1"/>
  <c r="CU34" i="7"/>
  <c r="CU43" i="7" s="1"/>
  <c r="AC28" i="7"/>
  <c r="AC29" i="7" s="1"/>
  <c r="AB34" i="7"/>
  <c r="AB43" i="7" s="1"/>
  <c r="DH28" i="7"/>
  <c r="DH29" i="7" s="1"/>
  <c r="DG34" i="7"/>
  <c r="DG43" i="7" s="1"/>
  <c r="AN28" i="7"/>
  <c r="AN29" i="7" s="1"/>
  <c r="AM34" i="7"/>
  <c r="AM43" i="7" s="1"/>
  <c r="AZ28" i="7"/>
  <c r="AZ29" i="7" s="1"/>
  <c r="AY34" i="7"/>
  <c r="AY43" i="7" s="1"/>
  <c r="K33" i="7"/>
  <c r="K33" i="39" l="1"/>
  <c r="O167" i="51"/>
  <c r="M33" i="39" s="1"/>
  <c r="P167" i="51"/>
  <c r="L33" i="39" s="1"/>
  <c r="N32" i="38"/>
  <c r="N167" i="50"/>
  <c r="BE166" i="50"/>
  <c r="BH166" i="50" s="1"/>
  <c r="BD166" i="50"/>
  <c r="BB167" i="50" s="1"/>
  <c r="W44" i="8"/>
  <c r="CY48" i="7"/>
  <c r="CZ48" i="7" s="1"/>
  <c r="DA48" i="7" s="1"/>
  <c r="DB48" i="7" s="1"/>
  <c r="DC48" i="7" s="1"/>
  <c r="DD48" i="7" s="1"/>
  <c r="DE48" i="7" s="1"/>
  <c r="DF48" i="7" s="1"/>
  <c r="DG48" i="7" s="1"/>
  <c r="DH48" i="7" s="1"/>
  <c r="DI48" i="7" s="1"/>
  <c r="DJ48" i="7" s="1"/>
  <c r="CI22" i="41"/>
  <c r="CI23" i="41" s="1"/>
  <c r="EF33" i="7"/>
  <c r="EG28" i="7"/>
  <c r="EG29" i="7" s="1"/>
  <c r="EF34" i="7"/>
  <c r="EF43" i="7" s="1"/>
  <c r="ER33" i="7"/>
  <c r="ES28" i="7"/>
  <c r="ES29" i="7" s="1"/>
  <c r="ER34" i="7"/>
  <c r="ER43" i="7" s="1"/>
  <c r="BA28" i="7"/>
  <c r="BA29" i="7" s="1"/>
  <c r="AZ34" i="7"/>
  <c r="AZ43" i="7" s="1"/>
  <c r="DI28" i="7"/>
  <c r="DI29" i="7" s="1"/>
  <c r="DH34" i="7"/>
  <c r="DH43" i="7" s="1"/>
  <c r="CW28" i="7"/>
  <c r="CW29" i="7" s="1"/>
  <c r="CV34" i="7"/>
  <c r="CV43" i="7" s="1"/>
  <c r="DU28" i="7"/>
  <c r="DU29" i="7" s="1"/>
  <c r="DT34" i="7"/>
  <c r="DT43" i="7" s="1"/>
  <c r="BY28" i="7"/>
  <c r="BY29" i="7" s="1"/>
  <c r="BX34" i="7"/>
  <c r="BX43" i="7" s="1"/>
  <c r="AO28" i="7"/>
  <c r="AO29" i="7" s="1"/>
  <c r="AN34" i="7"/>
  <c r="AN43" i="7" s="1"/>
  <c r="AD28" i="7"/>
  <c r="O6" i="41" s="1"/>
  <c r="AC34" i="7"/>
  <c r="AC43" i="7" s="1"/>
  <c r="R28" i="7"/>
  <c r="C6" i="41" s="1"/>
  <c r="Q34" i="7"/>
  <c r="Q43" i="7" s="1"/>
  <c r="BM28" i="7"/>
  <c r="BM29" i="7" s="1"/>
  <c r="BL34" i="7"/>
  <c r="BL43" i="7" s="1"/>
  <c r="CK28" i="7"/>
  <c r="CK29" i="7" s="1"/>
  <c r="CJ34" i="7"/>
  <c r="CJ43" i="7" s="1"/>
  <c r="E41" i="8" l="1"/>
  <c r="AY167" i="51"/>
  <c r="K33" i="38"/>
  <c r="O167" i="50"/>
  <c r="P167" i="50"/>
  <c r="L33" i="38" s="1"/>
  <c r="BG167" i="51"/>
  <c r="BF167" i="51"/>
  <c r="BC167" i="51" s="1"/>
  <c r="Q167" i="51"/>
  <c r="H41" i="8"/>
  <c r="AA44" i="8"/>
  <c r="DK48" i="7"/>
  <c r="DL48" i="7" s="1"/>
  <c r="DM48" i="7" s="1"/>
  <c r="DN48" i="7" s="1"/>
  <c r="DO48" i="7" s="1"/>
  <c r="DP48" i="7" s="1"/>
  <c r="DQ48" i="7" s="1"/>
  <c r="DR48" i="7" s="1"/>
  <c r="DS48" i="7" s="1"/>
  <c r="DT48" i="7" s="1"/>
  <c r="DU48" i="7" s="1"/>
  <c r="DV48" i="7" s="1"/>
  <c r="CU22" i="41"/>
  <c r="CU23" i="41" s="1"/>
  <c r="R34" i="7"/>
  <c r="R43" i="7" s="1"/>
  <c r="R29" i="7"/>
  <c r="AD34" i="7"/>
  <c r="AD43" i="7" s="1"/>
  <c r="AD29" i="7"/>
  <c r="ES33" i="7"/>
  <c r="ET28" i="7"/>
  <c r="EE6" i="41" s="1"/>
  <c r="ES34" i="7"/>
  <c r="ES43" i="7" s="1"/>
  <c r="EH28" i="7"/>
  <c r="DS6" i="41" s="1"/>
  <c r="EG33" i="7"/>
  <c r="EG34" i="7"/>
  <c r="EG43" i="7" s="1"/>
  <c r="CL28" i="7"/>
  <c r="BW6" i="41" s="1"/>
  <c r="CK34" i="7"/>
  <c r="CK43" i="7" s="1"/>
  <c r="AP28" i="7"/>
  <c r="AA6" i="41" s="1"/>
  <c r="AO34" i="7"/>
  <c r="AO43" i="7" s="1"/>
  <c r="DV28" i="7"/>
  <c r="DG6" i="41" s="1"/>
  <c r="DU34" i="7"/>
  <c r="DU43" i="7" s="1"/>
  <c r="DJ28" i="7"/>
  <c r="CU6" i="41" s="1"/>
  <c r="DI34" i="7"/>
  <c r="DI43" i="7" s="1"/>
  <c r="BN28" i="7"/>
  <c r="AY6" i="41" s="1"/>
  <c r="BM34" i="7"/>
  <c r="BM43" i="7" s="1"/>
  <c r="BZ28" i="7"/>
  <c r="BK6" i="41" s="1"/>
  <c r="BY34" i="7"/>
  <c r="BY43" i="7" s="1"/>
  <c r="CX28" i="7"/>
  <c r="CI6" i="41" s="1"/>
  <c r="CW34" i="7"/>
  <c r="CW43" i="7" s="1"/>
  <c r="BB28" i="7"/>
  <c r="AM6" i="41" s="1"/>
  <c r="N41" i="8" s="1"/>
  <c r="BA34" i="7"/>
  <c r="BA43" i="7" s="1"/>
  <c r="L33" i="7"/>
  <c r="AY167" i="50" l="1"/>
  <c r="M33" i="38"/>
  <c r="BG167" i="50"/>
  <c r="N33" i="39"/>
  <c r="N168" i="51"/>
  <c r="BF167" i="50"/>
  <c r="BC167" i="50" s="1"/>
  <c r="Q167" i="50"/>
  <c r="BE167" i="51"/>
  <c r="BH167" i="51" s="1"/>
  <c r="BD167" i="51"/>
  <c r="BB168" i="51" s="1"/>
  <c r="AD41" i="8"/>
  <c r="AD44" i="8"/>
  <c r="AA41" i="8"/>
  <c r="AJ41" i="8"/>
  <c r="K41" i="8"/>
  <c r="AG41" i="8"/>
  <c r="T41" i="8"/>
  <c r="Q41" i="8"/>
  <c r="W41" i="8"/>
  <c r="AM41" i="8"/>
  <c r="DW48" i="7"/>
  <c r="DX48" i="7" s="1"/>
  <c r="DY48" i="7" s="1"/>
  <c r="DZ48" i="7" s="1"/>
  <c r="EA48" i="7" s="1"/>
  <c r="EB48" i="7" s="1"/>
  <c r="EC48" i="7" s="1"/>
  <c r="ED48" i="7" s="1"/>
  <c r="EE48" i="7" s="1"/>
  <c r="EF48" i="7" s="1"/>
  <c r="EG48" i="7" s="1"/>
  <c r="EH48" i="7" s="1"/>
  <c r="DG22" i="41"/>
  <c r="EH29" i="7"/>
  <c r="EH33" i="7" s="1"/>
  <c r="ET29" i="7"/>
  <c r="ET33" i="7" s="1"/>
  <c r="BN34" i="7"/>
  <c r="BN43" i="7" s="1"/>
  <c r="BN29" i="7"/>
  <c r="DV34" i="7"/>
  <c r="DV29" i="7"/>
  <c r="BB34" i="7"/>
  <c r="BB43" i="7" s="1"/>
  <c r="BB29" i="7"/>
  <c r="BZ34" i="7"/>
  <c r="BZ43" i="7" s="1"/>
  <c r="BZ29" i="7"/>
  <c r="CX34" i="7"/>
  <c r="CX43" i="7" s="1"/>
  <c r="CX29" i="7"/>
  <c r="DJ34" i="7"/>
  <c r="DJ43" i="7" s="1"/>
  <c r="DJ29" i="7"/>
  <c r="AP34" i="7"/>
  <c r="AP43" i="7" s="1"/>
  <c r="AP29" i="7"/>
  <c r="CL34" i="7"/>
  <c r="CL43" i="7" s="1"/>
  <c r="CL29" i="7"/>
  <c r="EH34" i="7"/>
  <c r="ET34" i="7"/>
  <c r="N33" i="38" l="1"/>
  <c r="N168" i="50"/>
  <c r="BE167" i="50"/>
  <c r="BH167" i="50" s="1"/>
  <c r="BD167" i="50"/>
  <c r="BB168" i="50" s="1"/>
  <c r="K34" i="39"/>
  <c r="P168" i="51"/>
  <c r="L34" i="39" s="1"/>
  <c r="O168" i="51"/>
  <c r="M34" i="39" s="1"/>
  <c r="DG23" i="41"/>
  <c r="AG44" i="8"/>
  <c r="EI48" i="7"/>
  <c r="EJ48" i="7" s="1"/>
  <c r="EK48" i="7" s="1"/>
  <c r="EL48" i="7" s="1"/>
  <c r="EM48" i="7" s="1"/>
  <c r="EN48" i="7" s="1"/>
  <c r="EO48" i="7" s="1"/>
  <c r="EP48" i="7" s="1"/>
  <c r="EQ48" i="7" s="1"/>
  <c r="ER48" i="7" s="1"/>
  <c r="ES48" i="7" s="1"/>
  <c r="ET48" i="7" s="1"/>
  <c r="DS22" i="41"/>
  <c r="DS23" i="41" s="1"/>
  <c r="EH43" i="7"/>
  <c r="ET43" i="7"/>
  <c r="M33" i="7"/>
  <c r="BG168" i="51" l="1"/>
  <c r="K34" i="38"/>
  <c r="O168" i="50"/>
  <c r="M34" i="38" s="1"/>
  <c r="P168" i="50"/>
  <c r="L34" i="38" s="1"/>
  <c r="AY168" i="51"/>
  <c r="BF168" i="51"/>
  <c r="BC168" i="51" s="1"/>
  <c r="Q168" i="51"/>
  <c r="AJ44" i="8"/>
  <c r="EE22" i="41"/>
  <c r="EE23" i="41" s="1"/>
  <c r="N33" i="7"/>
  <c r="BF168" i="50" l="1"/>
  <c r="BC168" i="50" s="1"/>
  <c r="Q168" i="50"/>
  <c r="AY168" i="50"/>
  <c r="N34" i="39"/>
  <c r="N169" i="51"/>
  <c r="BE168" i="51"/>
  <c r="BH168" i="51" s="1"/>
  <c r="BD168" i="51"/>
  <c r="BB169" i="51" s="1"/>
  <c r="BG168" i="50"/>
  <c r="AM44" i="8"/>
  <c r="O33" i="7"/>
  <c r="K35" i="39" l="1"/>
  <c r="P169" i="51"/>
  <c r="L35" i="39" s="1"/>
  <c r="O169" i="51"/>
  <c r="M35" i="39" s="1"/>
  <c r="N34" i="38"/>
  <c r="N169" i="50"/>
  <c r="BE168" i="50"/>
  <c r="BH168" i="50" s="1"/>
  <c r="BD168" i="50"/>
  <c r="BB169" i="50" s="1"/>
  <c r="P33" i="7"/>
  <c r="K35" i="38" l="1"/>
  <c r="P169" i="50"/>
  <c r="L35" i="38" s="1"/>
  <c r="O169" i="50"/>
  <c r="M35" i="38" s="1"/>
  <c r="BG169" i="51"/>
  <c r="AY169" i="51"/>
  <c r="BF169" i="51"/>
  <c r="BC169" i="51" s="1"/>
  <c r="Q169" i="51"/>
  <c r="Q33" i="7"/>
  <c r="AY169" i="50" l="1"/>
  <c r="BG169" i="50"/>
  <c r="N35" i="39"/>
  <c r="N170" i="51"/>
  <c r="BF169" i="50"/>
  <c r="BC169" i="50" s="1"/>
  <c r="Q169" i="50"/>
  <c r="BE169" i="51"/>
  <c r="BH169" i="51" s="1"/>
  <c r="BD169" i="51"/>
  <c r="BB170" i="51" s="1"/>
  <c r="R33" i="7"/>
  <c r="BE169" i="50" l="1"/>
  <c r="BH169" i="50" s="1"/>
  <c r="BD169" i="50"/>
  <c r="BB170" i="50" s="1"/>
  <c r="K36" i="39"/>
  <c r="O170" i="51"/>
  <c r="P170" i="51"/>
  <c r="L36" i="39" s="1"/>
  <c r="N35" i="38"/>
  <c r="N170" i="50"/>
  <c r="S33" i="7"/>
  <c r="AY170" i="51" l="1"/>
  <c r="M36" i="39"/>
  <c r="BG170" i="51"/>
  <c r="BF170" i="51"/>
  <c r="BC170" i="51" s="1"/>
  <c r="Q170" i="51"/>
  <c r="K36" i="38"/>
  <c r="P170" i="50"/>
  <c r="L36" i="38" s="1"/>
  <c r="O170" i="50"/>
  <c r="M36" i="38" s="1"/>
  <c r="T33" i="7"/>
  <c r="AY170" i="50" l="1"/>
  <c r="BG170" i="50"/>
  <c r="BE170" i="51"/>
  <c r="BH170" i="51" s="1"/>
  <c r="BD170" i="51"/>
  <c r="BB171" i="51" s="1"/>
  <c r="N36" i="39"/>
  <c r="N171" i="51"/>
  <c r="BF170" i="50"/>
  <c r="BC170" i="50" s="1"/>
  <c r="Q170" i="50"/>
  <c r="U33" i="7"/>
  <c r="K37" i="39" l="1"/>
  <c r="P171" i="51"/>
  <c r="L37" i="39" s="1"/>
  <c r="O171" i="51"/>
  <c r="N36" i="38"/>
  <c r="N171" i="50"/>
  <c r="BE170" i="50"/>
  <c r="BH170" i="50" s="1"/>
  <c r="BD170" i="50"/>
  <c r="BB171" i="50" s="1"/>
  <c r="W33" i="7"/>
  <c r="AY171" i="51" l="1"/>
  <c r="M37" i="39"/>
  <c r="BF171" i="51"/>
  <c r="BC171" i="51" s="1"/>
  <c r="Q171" i="51"/>
  <c r="BG171" i="51"/>
  <c r="K37" i="38"/>
  <c r="P171" i="50"/>
  <c r="L37" i="38" s="1"/>
  <c r="O171" i="50"/>
  <c r="M37" i="38" s="1"/>
  <c r="X33" i="7"/>
  <c r="BF171" i="50" l="1"/>
  <c r="BC171" i="50" s="1"/>
  <c r="Q171" i="50"/>
  <c r="N37" i="39"/>
  <c r="N172" i="51"/>
  <c r="BG171" i="50"/>
  <c r="BE171" i="51"/>
  <c r="BH171" i="51" s="1"/>
  <c r="BD171" i="51"/>
  <c r="BB172" i="51" s="1"/>
  <c r="AY171" i="50"/>
  <c r="Y33" i="7"/>
  <c r="K38" i="39" l="1"/>
  <c r="O172" i="51"/>
  <c r="P172" i="51"/>
  <c r="L38" i="39" s="1"/>
  <c r="N37" i="38"/>
  <c r="N172" i="50"/>
  <c r="BE171" i="50"/>
  <c r="BH171" i="50" s="1"/>
  <c r="BD171" i="50"/>
  <c r="BB172" i="50" s="1"/>
  <c r="Z33" i="7"/>
  <c r="AY172" i="51" l="1"/>
  <c r="M38" i="39"/>
  <c r="BG172" i="51"/>
  <c r="BF172" i="51"/>
  <c r="BC172" i="51" s="1"/>
  <c r="Q172" i="51"/>
  <c r="K38" i="38"/>
  <c r="P172" i="50"/>
  <c r="L38" i="38" s="1"/>
  <c r="O172" i="50"/>
  <c r="M38" i="38" s="1"/>
  <c r="AA33" i="7"/>
  <c r="BF172" i="50" l="1"/>
  <c r="BC172" i="50" s="1"/>
  <c r="Q172" i="50"/>
  <c r="BG172" i="50"/>
  <c r="BE172" i="51"/>
  <c r="BH172" i="51" s="1"/>
  <c r="BD172" i="51"/>
  <c r="BB173" i="51" s="1"/>
  <c r="N38" i="39"/>
  <c r="N173" i="51"/>
  <c r="AY172" i="50"/>
  <c r="AB33" i="7"/>
  <c r="N38" i="38" l="1"/>
  <c r="N173" i="50"/>
  <c r="BE172" i="50"/>
  <c r="BH172" i="50" s="1"/>
  <c r="BD172" i="50"/>
  <c r="BB173" i="50" s="1"/>
  <c r="K39" i="39"/>
  <c r="P173" i="51"/>
  <c r="L39" i="39" s="1"/>
  <c r="O173" i="51"/>
  <c r="M39" i="39" s="1"/>
  <c r="AC33" i="7"/>
  <c r="K39" i="38" l="1"/>
  <c r="P173" i="50"/>
  <c r="L39" i="38" s="1"/>
  <c r="O173" i="50"/>
  <c r="M39" i="38" s="1"/>
  <c r="BG173" i="51"/>
  <c r="D15" i="40"/>
  <c r="AY173" i="51"/>
  <c r="C15" i="40"/>
  <c r="BF173" i="51"/>
  <c r="BC173" i="51" s="1"/>
  <c r="Q173" i="51"/>
  <c r="AD33" i="7"/>
  <c r="EU42" i="7" l="1"/>
  <c r="EU48" i="7" s="1"/>
  <c r="K15" i="40"/>
  <c r="BG173" i="50"/>
  <c r="BF173" i="50"/>
  <c r="BC173" i="50" s="1"/>
  <c r="Q173" i="50"/>
  <c r="BE173" i="51"/>
  <c r="BH173" i="51" s="1"/>
  <c r="BD173" i="51"/>
  <c r="BB174" i="51" s="1"/>
  <c r="AY173" i="50"/>
  <c r="N39" i="39"/>
  <c r="E15" i="40" s="1"/>
  <c r="N174" i="51"/>
  <c r="H15" i="40"/>
  <c r="EU28" i="7"/>
  <c r="AE33" i="7"/>
  <c r="EV42" i="7" l="1"/>
  <c r="EW42" i="7" s="1"/>
  <c r="EX42" i="7" s="1"/>
  <c r="EY42" i="7" s="1"/>
  <c r="EZ42" i="7" s="1"/>
  <c r="FA42" i="7" s="1"/>
  <c r="FB42" i="7" s="1"/>
  <c r="FC42" i="7" s="1"/>
  <c r="FD42" i="7" s="1"/>
  <c r="FE42" i="7" s="1"/>
  <c r="FF42" i="7" s="1"/>
  <c r="BE173" i="50"/>
  <c r="BH173" i="50" s="1"/>
  <c r="BD173" i="50"/>
  <c r="BB174" i="50" s="1"/>
  <c r="EV28" i="7"/>
  <c r="EU34" i="7"/>
  <c r="EU43" i="7" s="1"/>
  <c r="EU29" i="7"/>
  <c r="EU33" i="7" s="1"/>
  <c r="K40" i="39"/>
  <c r="O174" i="51"/>
  <c r="M40" i="39" s="1"/>
  <c r="P174" i="51"/>
  <c r="L40" i="39" s="1"/>
  <c r="N39" i="38"/>
  <c r="N174" i="50"/>
  <c r="AF33" i="7"/>
  <c r="EQ18" i="41" l="1"/>
  <c r="AP42" i="8" s="1"/>
  <c r="EV48" i="7"/>
  <c r="EW48" i="7" s="1"/>
  <c r="EX48" i="7" s="1"/>
  <c r="EY48" i="7" s="1"/>
  <c r="EZ48" i="7" s="1"/>
  <c r="FA48" i="7" s="1"/>
  <c r="FB48" i="7" s="1"/>
  <c r="FC48" i="7" s="1"/>
  <c r="FD48" i="7" s="1"/>
  <c r="FE48" i="7" s="1"/>
  <c r="FF48" i="7" s="1"/>
  <c r="EQ22" i="41" s="1"/>
  <c r="BF174" i="51"/>
  <c r="BC174" i="51" s="1"/>
  <c r="Q174" i="51"/>
  <c r="BG174" i="51"/>
  <c r="EV29" i="7"/>
  <c r="EV33" i="7" s="1"/>
  <c r="EW28" i="7"/>
  <c r="EV34" i="7"/>
  <c r="EV43" i="7" s="1"/>
  <c r="K40" i="38"/>
  <c r="P174" i="50"/>
  <c r="L40" i="38" s="1"/>
  <c r="O174" i="50"/>
  <c r="M40" i="38" s="1"/>
  <c r="AY174" i="51"/>
  <c r="AG33" i="7"/>
  <c r="EQ23" i="41" l="1"/>
  <c r="AP44" i="8"/>
  <c r="BF174" i="50"/>
  <c r="BC174" i="50" s="1"/>
  <c r="Q174" i="50"/>
  <c r="N40" i="39"/>
  <c r="N175" i="51"/>
  <c r="AY174" i="50"/>
  <c r="BE174" i="51"/>
  <c r="BH174" i="51" s="1"/>
  <c r="BD174" i="51"/>
  <c r="BB175" i="51" s="1"/>
  <c r="BG174" i="50"/>
  <c r="EW29" i="7"/>
  <c r="EW33" i="7" s="1"/>
  <c r="EX28" i="7"/>
  <c r="EY28" i="7" s="1"/>
  <c r="EW34" i="7"/>
  <c r="AI33" i="7"/>
  <c r="BE174" i="50" l="1"/>
  <c r="BH174" i="50" s="1"/>
  <c r="BD174" i="50"/>
  <c r="BB175" i="50" s="1"/>
  <c r="EY29" i="7"/>
  <c r="EY33" i="7" s="1"/>
  <c r="EZ28" i="7"/>
  <c r="EY34" i="7"/>
  <c r="EY43" i="7" s="1"/>
  <c r="K41" i="39"/>
  <c r="P175" i="51"/>
  <c r="L41" i="39" s="1"/>
  <c r="O175" i="51"/>
  <c r="M41" i="39" s="1"/>
  <c r="N40" i="38"/>
  <c r="N175" i="50"/>
  <c r="AJ33" i="7"/>
  <c r="AY175" i="51" l="1"/>
  <c r="K41" i="38"/>
  <c r="P175" i="50"/>
  <c r="L41" i="38" s="1"/>
  <c r="O175" i="50"/>
  <c r="BG175" i="51"/>
  <c r="EZ29" i="7"/>
  <c r="EZ33" i="7" s="1"/>
  <c r="FA28" i="7"/>
  <c r="EZ34" i="7"/>
  <c r="EZ43" i="7" s="1"/>
  <c r="BF175" i="51"/>
  <c r="BC175" i="51" s="1"/>
  <c r="Q175" i="51"/>
  <c r="AK33" i="7"/>
  <c r="AY175" i="50" l="1"/>
  <c r="M41" i="38"/>
  <c r="FA29" i="7"/>
  <c r="FA33" i="7" s="1"/>
  <c r="FA34" i="7"/>
  <c r="FA43" i="7" s="1"/>
  <c r="FB28" i="7"/>
  <c r="BE175" i="51"/>
  <c r="BH175" i="51" s="1"/>
  <c r="BD175" i="51"/>
  <c r="BB176" i="51" s="1"/>
  <c r="BF175" i="50"/>
  <c r="BC175" i="50" s="1"/>
  <c r="Q175" i="50"/>
  <c r="BG175" i="50"/>
  <c r="N41" i="39"/>
  <c r="N176" i="51"/>
  <c r="AL33" i="7"/>
  <c r="BE175" i="50" l="1"/>
  <c r="BH175" i="50" s="1"/>
  <c r="BD175" i="50"/>
  <c r="BB176" i="50" s="1"/>
  <c r="FB29" i="7"/>
  <c r="FB33" i="7" s="1"/>
  <c r="FC28" i="7"/>
  <c r="FB34" i="7"/>
  <c r="FB43" i="7" s="1"/>
  <c r="K42" i="39"/>
  <c r="P176" i="51"/>
  <c r="L42" i="39" s="1"/>
  <c r="O176" i="51"/>
  <c r="M42" i="39" s="1"/>
  <c r="N41" i="38"/>
  <c r="N176" i="50"/>
  <c r="AM33" i="7"/>
  <c r="FC29" i="7" l="1"/>
  <c r="FC33" i="7" s="1"/>
  <c r="FC34" i="7"/>
  <c r="FC43" i="7" s="1"/>
  <c r="FD28" i="7"/>
  <c r="K42" i="38"/>
  <c r="P176" i="50"/>
  <c r="L42" i="38" s="1"/>
  <c r="O176" i="50"/>
  <c r="BG176" i="51"/>
  <c r="AY176" i="51"/>
  <c r="BF176" i="51"/>
  <c r="BC176" i="51" s="1"/>
  <c r="Q176" i="51"/>
  <c r="AN33" i="7"/>
  <c r="AY176" i="50" l="1"/>
  <c r="M42" i="38"/>
  <c r="N42" i="39"/>
  <c r="N177" i="51"/>
  <c r="BE176" i="51"/>
  <c r="BH176" i="51" s="1"/>
  <c r="BD176" i="51"/>
  <c r="BB177" i="51" s="1"/>
  <c r="FD29" i="7"/>
  <c r="FD33" i="7" s="1"/>
  <c r="FE28" i="7"/>
  <c r="FD34" i="7"/>
  <c r="FD43" i="7" s="1"/>
  <c r="BG176" i="50"/>
  <c r="BF176" i="50"/>
  <c r="BC176" i="50" s="1"/>
  <c r="Q176" i="50"/>
  <c r="AO33" i="7"/>
  <c r="FE29" i="7" l="1"/>
  <c r="FE33" i="7" s="1"/>
  <c r="FE34" i="7"/>
  <c r="FE43" i="7" s="1"/>
  <c r="FF28" i="7"/>
  <c r="N42" i="38"/>
  <c r="N177" i="50"/>
  <c r="BE176" i="50"/>
  <c r="BH176" i="50" s="1"/>
  <c r="BD176" i="50"/>
  <c r="BB177" i="50" s="1"/>
  <c r="K43" i="39"/>
  <c r="P177" i="51"/>
  <c r="L43" i="39" s="1"/>
  <c r="O177" i="51"/>
  <c r="AP33" i="7"/>
  <c r="AY177" i="51" l="1"/>
  <c r="M43" i="39"/>
  <c r="BF177" i="51"/>
  <c r="BC177" i="51" s="1"/>
  <c r="Q177" i="51"/>
  <c r="EQ6" i="41"/>
  <c r="FF29" i="7"/>
  <c r="FF33" i="7" s="1"/>
  <c r="FF34" i="7"/>
  <c r="K43" i="38"/>
  <c r="P177" i="50"/>
  <c r="L43" i="38" s="1"/>
  <c r="O177" i="50"/>
  <c r="M43" i="38" s="1"/>
  <c r="BG177" i="51"/>
  <c r="AQ33" i="7"/>
  <c r="AY177" i="50" l="1"/>
  <c r="N43" i="39"/>
  <c r="N178" i="51"/>
  <c r="BE177" i="51"/>
  <c r="BH177" i="51" s="1"/>
  <c r="BD177" i="51"/>
  <c r="BB178" i="51" s="1"/>
  <c r="AP41" i="8"/>
  <c r="BF177" i="50"/>
  <c r="BC177" i="50" s="1"/>
  <c r="Q177" i="50"/>
  <c r="BG177" i="50"/>
  <c r="AR33" i="7"/>
  <c r="K44" i="39" l="1"/>
  <c r="O178" i="51"/>
  <c r="M44" i="39" s="1"/>
  <c r="P178" i="51"/>
  <c r="L44" i="39" s="1"/>
  <c r="N43" i="38"/>
  <c r="N178" i="50"/>
  <c r="BE177" i="50"/>
  <c r="BH177" i="50" s="1"/>
  <c r="BD177" i="50"/>
  <c r="BB178" i="50" s="1"/>
  <c r="AS33" i="7"/>
  <c r="AY178" i="51" l="1"/>
  <c r="K44" i="38"/>
  <c r="P178" i="50"/>
  <c r="L44" i="38" s="1"/>
  <c r="O178" i="50"/>
  <c r="M44" i="38" s="1"/>
  <c r="BF178" i="51"/>
  <c r="BC178" i="51" s="1"/>
  <c r="Q178" i="51"/>
  <c r="BG178" i="51"/>
  <c r="AU33" i="7"/>
  <c r="AY178" i="50" l="1"/>
  <c r="N44" i="39"/>
  <c r="N179" i="51"/>
  <c r="BE178" i="51"/>
  <c r="BH178" i="51" s="1"/>
  <c r="BD178" i="51"/>
  <c r="BB179" i="51" s="1"/>
  <c r="BG178" i="50"/>
  <c r="BF178" i="50"/>
  <c r="BC178" i="50" s="1"/>
  <c r="Q178" i="50"/>
  <c r="AV33" i="7"/>
  <c r="K45" i="39" l="1"/>
  <c r="P179" i="51"/>
  <c r="L45" i="39" s="1"/>
  <c r="O179" i="51"/>
  <c r="M45" i="39" s="1"/>
  <c r="N44" i="38"/>
  <c r="N179" i="50"/>
  <c r="BE178" i="50"/>
  <c r="BH178" i="50" s="1"/>
  <c r="BD178" i="50"/>
  <c r="BB179" i="50" s="1"/>
  <c r="AW33" i="7"/>
  <c r="BG179" i="51" l="1"/>
  <c r="BF179" i="51"/>
  <c r="BC179" i="51" s="1"/>
  <c r="Q179" i="51"/>
  <c r="K45" i="38"/>
  <c r="O179" i="50"/>
  <c r="M45" i="38" s="1"/>
  <c r="P179" i="50"/>
  <c r="L45" i="38" s="1"/>
  <c r="AY179" i="51"/>
  <c r="AX33" i="7"/>
  <c r="BF179" i="50" l="1"/>
  <c r="BC179" i="50" s="1"/>
  <c r="Q179" i="50"/>
  <c r="N45" i="39"/>
  <c r="N180" i="51"/>
  <c r="BG179" i="50"/>
  <c r="BE179" i="51"/>
  <c r="BH179" i="51" s="1"/>
  <c r="BD179" i="51"/>
  <c r="BB180" i="51" s="1"/>
  <c r="AY179" i="50"/>
  <c r="AY33" i="7"/>
  <c r="N45" i="38" l="1"/>
  <c r="N180" i="50"/>
  <c r="BE179" i="50"/>
  <c r="BH179" i="50" s="1"/>
  <c r="BD179" i="50"/>
  <c r="BB180" i="50" s="1"/>
  <c r="K46" i="39"/>
  <c r="P180" i="51"/>
  <c r="L46" i="39" s="1"/>
  <c r="O180" i="51"/>
  <c r="M46" i="39" s="1"/>
  <c r="AZ33" i="7"/>
  <c r="BG180" i="51" l="1"/>
  <c r="BF180" i="51"/>
  <c r="BC180" i="51" s="1"/>
  <c r="Q180" i="51"/>
  <c r="K46" i="38"/>
  <c r="P180" i="50"/>
  <c r="L46" i="38" s="1"/>
  <c r="O180" i="50"/>
  <c r="M46" i="38" s="1"/>
  <c r="AY180" i="51"/>
  <c r="BA33" i="7"/>
  <c r="BG180" i="50" l="1"/>
  <c r="BF180" i="50"/>
  <c r="BC180" i="50" s="1"/>
  <c r="Q180" i="50"/>
  <c r="BE180" i="51"/>
  <c r="BH180" i="51" s="1"/>
  <c r="BD180" i="51"/>
  <c r="BB181" i="51" s="1"/>
  <c r="N46" i="39"/>
  <c r="N181" i="51"/>
  <c r="AY180" i="50"/>
  <c r="BB33" i="7"/>
  <c r="BE180" i="50" l="1"/>
  <c r="BH180" i="50" s="1"/>
  <c r="BD180" i="50"/>
  <c r="BB181" i="50" s="1"/>
  <c r="N46" i="38"/>
  <c r="N181" i="50"/>
  <c r="K47" i="39"/>
  <c r="P181" i="51"/>
  <c r="L47" i="39" s="1"/>
  <c r="O181" i="51"/>
  <c r="BC33" i="7"/>
  <c r="AY181" i="51" l="1"/>
  <c r="M47" i="39"/>
  <c r="BG181" i="51"/>
  <c r="K47" i="38"/>
  <c r="O181" i="50"/>
  <c r="M47" i="38" s="1"/>
  <c r="P181" i="50"/>
  <c r="L47" i="38" s="1"/>
  <c r="BF181" i="51"/>
  <c r="BC181" i="51" s="1"/>
  <c r="Q181" i="51"/>
  <c r="BD33" i="7"/>
  <c r="AY181" i="50" l="1"/>
  <c r="BG181" i="50"/>
  <c r="BF181" i="50"/>
  <c r="BC181" i="50" s="1"/>
  <c r="Q181" i="50"/>
  <c r="N47" i="39"/>
  <c r="N182" i="51"/>
  <c r="BE181" i="51"/>
  <c r="BH181" i="51" s="1"/>
  <c r="BD181" i="51"/>
  <c r="BB182" i="51" s="1"/>
  <c r="BE33" i="7"/>
  <c r="K48" i="39" l="1"/>
  <c r="O182" i="51"/>
  <c r="M48" i="39" s="1"/>
  <c r="P182" i="51"/>
  <c r="N47" i="38"/>
  <c r="N182" i="50"/>
  <c r="BE181" i="50"/>
  <c r="BH181" i="50" s="1"/>
  <c r="BD181" i="50"/>
  <c r="BB182" i="50" s="1"/>
  <c r="BG33" i="7"/>
  <c r="AY182" i="51" l="1"/>
  <c r="L48" i="39"/>
  <c r="K48" i="38"/>
  <c r="O182" i="50"/>
  <c r="M48" i="38" s="1"/>
  <c r="P182" i="50"/>
  <c r="L48" i="38" s="1"/>
  <c r="BG182" i="51"/>
  <c r="BF182" i="51"/>
  <c r="BC182" i="51" s="1"/>
  <c r="Q182" i="51"/>
  <c r="BH33" i="7"/>
  <c r="AY182" i="50" l="1"/>
  <c r="BE182" i="51"/>
  <c r="BH182" i="51" s="1"/>
  <c r="BD182" i="51"/>
  <c r="BB183" i="51" s="1"/>
  <c r="BF182" i="50"/>
  <c r="BC182" i="50" s="1"/>
  <c r="Q182" i="50"/>
  <c r="BG182" i="50"/>
  <c r="N48" i="39"/>
  <c r="N183" i="51"/>
  <c r="BI33" i="7"/>
  <c r="N48" i="38" l="1"/>
  <c r="N183" i="50"/>
  <c r="BE182" i="50"/>
  <c r="BH182" i="50" s="1"/>
  <c r="BD182" i="50"/>
  <c r="BB183" i="50" s="1"/>
  <c r="K49" i="39"/>
  <c r="P183" i="51"/>
  <c r="L49" i="39" s="1"/>
  <c r="O183" i="51"/>
  <c r="BJ33" i="7"/>
  <c r="AY183" i="51" l="1"/>
  <c r="M49" i="39"/>
  <c r="K49" i="38"/>
  <c r="P183" i="50"/>
  <c r="L49" i="38" s="1"/>
  <c r="O183" i="50"/>
  <c r="BG183" i="51"/>
  <c r="BF183" i="51"/>
  <c r="BC183" i="51" s="1"/>
  <c r="Q183" i="51"/>
  <c r="BK33" i="7"/>
  <c r="AY183" i="50" l="1"/>
  <c r="M49" i="38"/>
  <c r="BG183" i="50"/>
  <c r="N49" i="39"/>
  <c r="N184" i="51"/>
  <c r="BF183" i="50"/>
  <c r="BC183" i="50" s="1"/>
  <c r="Q183" i="50"/>
  <c r="BE183" i="51"/>
  <c r="BH183" i="51" s="1"/>
  <c r="BD183" i="51"/>
  <c r="BB184" i="51" s="1"/>
  <c r="BL33" i="7"/>
  <c r="BE183" i="50" l="1"/>
  <c r="BH183" i="50" s="1"/>
  <c r="BD183" i="50"/>
  <c r="BB184" i="50" s="1"/>
  <c r="N49" i="38"/>
  <c r="N184" i="50"/>
  <c r="K50" i="39"/>
  <c r="P184" i="51"/>
  <c r="L50" i="39" s="1"/>
  <c r="O184" i="51"/>
  <c r="M50" i="39" s="1"/>
  <c r="BM33" i="7"/>
  <c r="AY184" i="51" l="1"/>
  <c r="BF184" i="51"/>
  <c r="BC184" i="51" s="1"/>
  <c r="Q184" i="51"/>
  <c r="BG184" i="51"/>
  <c r="K50" i="38"/>
  <c r="O184" i="50"/>
  <c r="P184" i="50"/>
  <c r="L50" i="38" s="1"/>
  <c r="BN33" i="7"/>
  <c r="AY184" i="50" l="1"/>
  <c r="M50" i="38"/>
  <c r="N50" i="39"/>
  <c r="N185" i="51"/>
  <c r="BE184" i="51"/>
  <c r="BH184" i="51" s="1"/>
  <c r="BD184" i="51"/>
  <c r="BB185" i="51" s="1"/>
  <c r="BG184" i="50"/>
  <c r="BF184" i="50"/>
  <c r="BC184" i="50" s="1"/>
  <c r="Q184" i="50"/>
  <c r="BO33" i="7"/>
  <c r="K51" i="39" l="1"/>
  <c r="P185" i="51"/>
  <c r="L51" i="39" s="1"/>
  <c r="O185" i="51"/>
  <c r="M51" i="39" s="1"/>
  <c r="N50" i="38"/>
  <c r="N185" i="50"/>
  <c r="BE184" i="50"/>
  <c r="BH184" i="50" s="1"/>
  <c r="BD184" i="50"/>
  <c r="BB185" i="50" s="1"/>
  <c r="BP33" i="7"/>
  <c r="K51" i="38" l="1"/>
  <c r="P185" i="50"/>
  <c r="L51" i="38" s="1"/>
  <c r="O185" i="50"/>
  <c r="M51" i="38" s="1"/>
  <c r="BG185" i="51"/>
  <c r="D16" i="40"/>
  <c r="C16" i="40"/>
  <c r="BF185" i="51"/>
  <c r="BC185" i="51" s="1"/>
  <c r="Q185" i="51"/>
  <c r="AY185" i="51"/>
  <c r="BQ33" i="7"/>
  <c r="FG42" i="7" l="1"/>
  <c r="FG48" i="7" s="1"/>
  <c r="K16" i="40"/>
  <c r="BE185" i="51"/>
  <c r="BH185" i="51" s="1"/>
  <c r="BD185" i="51"/>
  <c r="BB186" i="51" s="1"/>
  <c r="BF185" i="50"/>
  <c r="BC185" i="50" s="1"/>
  <c r="Q185" i="50"/>
  <c r="BG185" i="50"/>
  <c r="H16" i="40"/>
  <c r="FG28" i="7"/>
  <c r="AY185" i="50"/>
  <c r="N51" i="39"/>
  <c r="E16" i="40" s="1"/>
  <c r="N186" i="51"/>
  <c r="BS33" i="7"/>
  <c r="FH42" i="7" l="1"/>
  <c r="FI42" i="7" s="1"/>
  <c r="FJ42" i="7" s="1"/>
  <c r="FK42" i="7" s="1"/>
  <c r="FL42" i="7" s="1"/>
  <c r="FM42" i="7" s="1"/>
  <c r="FN42" i="7" s="1"/>
  <c r="FO42" i="7" s="1"/>
  <c r="FP42" i="7" s="1"/>
  <c r="FQ42" i="7" s="1"/>
  <c r="FR42" i="7" s="1"/>
  <c r="K52" i="39"/>
  <c r="O186" i="51"/>
  <c r="P186" i="51"/>
  <c r="L52" i="39" s="1"/>
  <c r="FH28" i="7"/>
  <c r="FG29" i="7"/>
  <c r="FG33" i="7" s="1"/>
  <c r="FG34" i="7"/>
  <c r="FG43" i="7" s="1"/>
  <c r="N51" i="38"/>
  <c r="N186" i="50"/>
  <c r="BE185" i="50"/>
  <c r="BH185" i="50" s="1"/>
  <c r="BD185" i="50"/>
  <c r="BB186" i="50" s="1"/>
  <c r="BT33" i="7"/>
  <c r="FC18" i="41" l="1"/>
  <c r="FH48" i="7"/>
  <c r="FI48" i="7" s="1"/>
  <c r="FJ48" i="7" s="1"/>
  <c r="FK48" i="7" s="1"/>
  <c r="FL48" i="7" s="1"/>
  <c r="FM48" i="7" s="1"/>
  <c r="FN48" i="7" s="1"/>
  <c r="FO48" i="7" s="1"/>
  <c r="FP48" i="7" s="1"/>
  <c r="FQ48" i="7" s="1"/>
  <c r="FR48" i="7" s="1"/>
  <c r="FC22" i="41" s="1"/>
  <c r="AS44" i="8" s="1"/>
  <c r="AY186" i="51"/>
  <c r="M52" i="39"/>
  <c r="BF186" i="51"/>
  <c r="BC186" i="51" s="1"/>
  <c r="Q186" i="51"/>
  <c r="FH29" i="7"/>
  <c r="FH33" i="7" s="1"/>
  <c r="FI28" i="7"/>
  <c r="FH34" i="7"/>
  <c r="FH43" i="7" s="1"/>
  <c r="BG186" i="51"/>
  <c r="K52" i="38"/>
  <c r="P186" i="50"/>
  <c r="L52" i="38" s="1"/>
  <c r="O186" i="50"/>
  <c r="M52" i="38" s="1"/>
  <c r="BU33" i="7"/>
  <c r="FC23" i="41" l="1"/>
  <c r="AS42" i="8"/>
  <c r="FI29" i="7"/>
  <c r="FI33" i="7" s="1"/>
  <c r="FJ28" i="7"/>
  <c r="FK28" i="7" s="1"/>
  <c r="FI34" i="7"/>
  <c r="BF186" i="50"/>
  <c r="BC186" i="50" s="1"/>
  <c r="Q186" i="50"/>
  <c r="N52" i="39"/>
  <c r="N187" i="51"/>
  <c r="BG186" i="50"/>
  <c r="BE186" i="51"/>
  <c r="BH186" i="51" s="1"/>
  <c r="BD186" i="51"/>
  <c r="BB187" i="51" s="1"/>
  <c r="AY186" i="50"/>
  <c r="BV33" i="7"/>
  <c r="N52" i="38" l="1"/>
  <c r="N187" i="50"/>
  <c r="FK29" i="7"/>
  <c r="FK33" i="7" s="1"/>
  <c r="FK34" i="7"/>
  <c r="FK43" i="7" s="1"/>
  <c r="FL28" i="7"/>
  <c r="BE186" i="50"/>
  <c r="BH186" i="50" s="1"/>
  <c r="BD186" i="50"/>
  <c r="BB187" i="50" s="1"/>
  <c r="K53" i="39"/>
  <c r="P187" i="51"/>
  <c r="L53" i="39" s="1"/>
  <c r="O187" i="51"/>
  <c r="BW33" i="7"/>
  <c r="AY187" i="51" l="1"/>
  <c r="M53" i="39"/>
  <c r="FL29" i="7"/>
  <c r="FL33" i="7" s="1"/>
  <c r="FM28" i="7"/>
  <c r="FL34" i="7"/>
  <c r="FL43" i="7" s="1"/>
  <c r="BF187" i="51"/>
  <c r="BC187" i="51" s="1"/>
  <c r="Q187" i="51"/>
  <c r="K53" i="38"/>
  <c r="P187" i="50"/>
  <c r="L53" i="38" s="1"/>
  <c r="O187" i="50"/>
  <c r="M53" i="38" s="1"/>
  <c r="BG187" i="51"/>
  <c r="BX33" i="7"/>
  <c r="AY187" i="50" l="1"/>
  <c r="N53" i="39"/>
  <c r="N188" i="51"/>
  <c r="BE187" i="51"/>
  <c r="BH187" i="51" s="1"/>
  <c r="BD187" i="51"/>
  <c r="BB188" i="51" s="1"/>
  <c r="FM29" i="7"/>
  <c r="FM33" i="7" s="1"/>
  <c r="FN28" i="7"/>
  <c r="FM34" i="7"/>
  <c r="FM43" i="7" s="1"/>
  <c r="BG187" i="50"/>
  <c r="BF187" i="50"/>
  <c r="BC187" i="50" s="1"/>
  <c r="Q187" i="50"/>
  <c r="BY33" i="7"/>
  <c r="N53" i="38" l="1"/>
  <c r="N188" i="50"/>
  <c r="BE187" i="50"/>
  <c r="BH187" i="50" s="1"/>
  <c r="BD187" i="50"/>
  <c r="BB188" i="50" s="1"/>
  <c r="K54" i="39"/>
  <c r="P188" i="51"/>
  <c r="L54" i="39" s="1"/>
  <c r="O188" i="51"/>
  <c r="M54" i="39" s="1"/>
  <c r="FN29" i="7"/>
  <c r="FN33" i="7" s="1"/>
  <c r="FO28" i="7"/>
  <c r="FN34" i="7"/>
  <c r="FN43" i="7" s="1"/>
  <c r="BZ33" i="7"/>
  <c r="AY188" i="51" l="1"/>
  <c r="FO29" i="7"/>
  <c r="FO33" i="7" s="1"/>
  <c r="FP28" i="7"/>
  <c r="FO34" i="7"/>
  <c r="FO43" i="7" s="1"/>
  <c r="K54" i="38"/>
  <c r="O188" i="50"/>
  <c r="M54" i="38" s="1"/>
  <c r="P188" i="50"/>
  <c r="L54" i="38" s="1"/>
  <c r="BG188" i="51"/>
  <c r="BF188" i="51"/>
  <c r="BC188" i="51" s="1"/>
  <c r="Q188" i="51"/>
  <c r="CA33" i="7"/>
  <c r="AY188" i="50" l="1"/>
  <c r="BG188" i="50"/>
  <c r="BF188" i="50"/>
  <c r="BC188" i="50" s="1"/>
  <c r="Q188" i="50"/>
  <c r="FP29" i="7"/>
  <c r="FP33" i="7" s="1"/>
  <c r="FQ28" i="7"/>
  <c r="FP34" i="7"/>
  <c r="FP43" i="7" s="1"/>
  <c r="N54" i="39"/>
  <c r="N189" i="51"/>
  <c r="BE188" i="51"/>
  <c r="BH188" i="51" s="1"/>
  <c r="BD188" i="51"/>
  <c r="BB189" i="51" s="1"/>
  <c r="CB33" i="7"/>
  <c r="FQ29" i="7" l="1"/>
  <c r="FQ33" i="7" s="1"/>
  <c r="FR28" i="7"/>
  <c r="FQ34" i="7"/>
  <c r="FQ43" i="7" s="1"/>
  <c r="K55" i="39"/>
  <c r="P189" i="51"/>
  <c r="L55" i="39" s="1"/>
  <c r="O189" i="51"/>
  <c r="N54" i="38"/>
  <c r="N189" i="50"/>
  <c r="BE188" i="50"/>
  <c r="BH188" i="50" s="1"/>
  <c r="BD188" i="50"/>
  <c r="BB189" i="50" s="1"/>
  <c r="CC33" i="7"/>
  <c r="AY189" i="51" l="1"/>
  <c r="M55" i="39"/>
  <c r="BG189" i="51"/>
  <c r="K55" i="38"/>
  <c r="O189" i="50"/>
  <c r="M55" i="38" s="1"/>
  <c r="P189" i="50"/>
  <c r="L55" i="38" s="1"/>
  <c r="FC6" i="41"/>
  <c r="FR29" i="7"/>
  <c r="FR33" i="7" s="1"/>
  <c r="FR34" i="7"/>
  <c r="FR43" i="7" s="1"/>
  <c r="BF189" i="51"/>
  <c r="BC189" i="51" s="1"/>
  <c r="Q189" i="51"/>
  <c r="CE33" i="7"/>
  <c r="AS41" i="8" l="1"/>
  <c r="BG189" i="50"/>
  <c r="BF189" i="50"/>
  <c r="BC189" i="50" s="1"/>
  <c r="Q189" i="50"/>
  <c r="BE189" i="51"/>
  <c r="BH189" i="51" s="1"/>
  <c r="BD189" i="51"/>
  <c r="BB190" i="51" s="1"/>
  <c r="AY189" i="50"/>
  <c r="N55" i="39"/>
  <c r="N190" i="51"/>
  <c r="CF33" i="7"/>
  <c r="BE189" i="50" l="1"/>
  <c r="BH189" i="50" s="1"/>
  <c r="BD189" i="50"/>
  <c r="BB190" i="50" s="1"/>
  <c r="K56" i="39"/>
  <c r="O190" i="51"/>
  <c r="P190" i="51"/>
  <c r="L56" i="39" s="1"/>
  <c r="N55" i="38"/>
  <c r="N190" i="50"/>
  <c r="CG33" i="7"/>
  <c r="AY190" i="51" l="1"/>
  <c r="M56" i="39"/>
  <c r="BG190" i="51"/>
  <c r="BF190" i="51"/>
  <c r="BC190" i="51" s="1"/>
  <c r="Q190" i="51"/>
  <c r="K56" i="38"/>
  <c r="O190" i="50"/>
  <c r="M56" i="38" s="1"/>
  <c r="P190" i="50"/>
  <c r="L56" i="38" s="1"/>
  <c r="CH33" i="7"/>
  <c r="AY190" i="50" l="1"/>
  <c r="N56" i="39"/>
  <c r="N191" i="51"/>
  <c r="BE190" i="51"/>
  <c r="BH190" i="51" s="1"/>
  <c r="BD190" i="51"/>
  <c r="BB191" i="51" s="1"/>
  <c r="BF190" i="50"/>
  <c r="BC190" i="50" s="1"/>
  <c r="Q190" i="50"/>
  <c r="BG190" i="50"/>
  <c r="CI33" i="7"/>
  <c r="BE190" i="50" l="1"/>
  <c r="BH190" i="50" s="1"/>
  <c r="BD190" i="50"/>
  <c r="BB191" i="50" s="1"/>
  <c r="N56" i="38"/>
  <c r="N191" i="50"/>
  <c r="K57" i="39"/>
  <c r="P191" i="51"/>
  <c r="L57" i="39" s="1"/>
  <c r="O191" i="51"/>
  <c r="M57" i="39" s="1"/>
  <c r="CJ33" i="7"/>
  <c r="BG191" i="51" l="1"/>
  <c r="BF191" i="51"/>
  <c r="BC191" i="51" s="1"/>
  <c r="Q191" i="51"/>
  <c r="K57" i="38"/>
  <c r="P191" i="50"/>
  <c r="L57" i="38" s="1"/>
  <c r="O191" i="50"/>
  <c r="AY191" i="51"/>
  <c r="CK33" i="7"/>
  <c r="AY191" i="50" l="1"/>
  <c r="M57" i="38"/>
  <c r="BG191" i="50"/>
  <c r="BE191" i="51"/>
  <c r="BH191" i="51" s="1"/>
  <c r="BD191" i="51"/>
  <c r="BB192" i="51" s="1"/>
  <c r="N57" i="39"/>
  <c r="N192" i="51"/>
  <c r="BF191" i="50"/>
  <c r="BC191" i="50" s="1"/>
  <c r="Q191" i="50"/>
  <c r="CL33" i="7"/>
  <c r="K58" i="39" l="1"/>
  <c r="P192" i="51"/>
  <c r="L58" i="39" s="1"/>
  <c r="O192" i="51"/>
  <c r="N57" i="38"/>
  <c r="N192" i="50"/>
  <c r="BE191" i="50"/>
  <c r="BH191" i="50" s="1"/>
  <c r="BD191" i="50"/>
  <c r="BB192" i="50" s="1"/>
  <c r="CM33" i="7"/>
  <c r="AY192" i="51" l="1"/>
  <c r="M58" i="39"/>
  <c r="K58" i="38"/>
  <c r="P192" i="50"/>
  <c r="L58" i="38" s="1"/>
  <c r="O192" i="50"/>
  <c r="BF192" i="51"/>
  <c r="BC192" i="51" s="1"/>
  <c r="Q192" i="51"/>
  <c r="BG192" i="51"/>
  <c r="CN33" i="7"/>
  <c r="AY192" i="50" l="1"/>
  <c r="M58" i="38"/>
  <c r="N58" i="39"/>
  <c r="N193" i="51"/>
  <c r="BF192" i="50"/>
  <c r="BC192" i="50" s="1"/>
  <c r="Q192" i="50"/>
  <c r="BG192" i="50"/>
  <c r="BE192" i="51"/>
  <c r="BH192" i="51" s="1"/>
  <c r="BD192" i="51"/>
  <c r="BB193" i="51" s="1"/>
  <c r="CO33" i="7"/>
  <c r="BE192" i="50" l="1"/>
  <c r="BH192" i="50" s="1"/>
  <c r="BD192" i="50"/>
  <c r="BB193" i="50" s="1"/>
  <c r="N58" i="38"/>
  <c r="N193" i="50"/>
  <c r="K59" i="39"/>
  <c r="P193" i="51"/>
  <c r="L59" i="39" s="1"/>
  <c r="O193" i="51"/>
  <c r="M59" i="39" s="1"/>
  <c r="CQ33" i="7"/>
  <c r="BG193" i="51" l="1"/>
  <c r="AY193" i="51"/>
  <c r="BF193" i="51"/>
  <c r="BC193" i="51" s="1"/>
  <c r="Q193" i="51"/>
  <c r="K59" i="38"/>
  <c r="O193" i="50"/>
  <c r="M59" i="38" s="1"/>
  <c r="P193" i="50"/>
  <c r="L59" i="38" s="1"/>
  <c r="CR33" i="7"/>
  <c r="BE193" i="51" l="1"/>
  <c r="BH193" i="51" s="1"/>
  <c r="BD193" i="51"/>
  <c r="BB194" i="51" s="1"/>
  <c r="BG193" i="50"/>
  <c r="N59" i="39"/>
  <c r="N194" i="51"/>
  <c r="AY193" i="50"/>
  <c r="BF193" i="50"/>
  <c r="BC193" i="50" s="1"/>
  <c r="Q193" i="50"/>
  <c r="CS33" i="7"/>
  <c r="N59" i="38" l="1"/>
  <c r="N194" i="50"/>
  <c r="K60" i="39"/>
  <c r="O194" i="51"/>
  <c r="M60" i="39" s="1"/>
  <c r="P194" i="51"/>
  <c r="L60" i="39" s="1"/>
  <c r="BE193" i="50"/>
  <c r="BH193" i="50" s="1"/>
  <c r="BD193" i="50"/>
  <c r="BB194" i="50" s="1"/>
  <c r="CT33" i="7"/>
  <c r="BF194" i="51" l="1"/>
  <c r="BC194" i="51" s="1"/>
  <c r="Q194" i="51"/>
  <c r="BG194" i="51"/>
  <c r="K60" i="38"/>
  <c r="P194" i="50"/>
  <c r="L60" i="38" s="1"/>
  <c r="O194" i="50"/>
  <c r="M60" i="38" s="1"/>
  <c r="AY194" i="51"/>
  <c r="CU33" i="7"/>
  <c r="BF194" i="50" l="1"/>
  <c r="BC194" i="50" s="1"/>
  <c r="Q194" i="50"/>
  <c r="BG194" i="50"/>
  <c r="N60" i="39"/>
  <c r="N195" i="51"/>
  <c r="BE194" i="51"/>
  <c r="BH194" i="51" s="1"/>
  <c r="BD194" i="51"/>
  <c r="BB195" i="51" s="1"/>
  <c r="AY194" i="50"/>
  <c r="CV33" i="7"/>
  <c r="N60" i="38" l="1"/>
  <c r="N195" i="50"/>
  <c r="BE194" i="50"/>
  <c r="BH194" i="50" s="1"/>
  <c r="BD194" i="50"/>
  <c r="BB195" i="50" s="1"/>
  <c r="K61" i="39"/>
  <c r="P195" i="51"/>
  <c r="L61" i="39" s="1"/>
  <c r="O195" i="51"/>
  <c r="M61" i="39" s="1"/>
  <c r="CW33" i="7"/>
  <c r="BF195" i="51" l="1"/>
  <c r="BC195" i="51" s="1"/>
  <c r="Q195" i="51"/>
  <c r="K61" i="38"/>
  <c r="O195" i="50"/>
  <c r="M61" i="38" s="1"/>
  <c r="P195" i="50"/>
  <c r="L61" i="38" s="1"/>
  <c r="BG195" i="51"/>
  <c r="AY195" i="51"/>
  <c r="CX33" i="7"/>
  <c r="BF195" i="50" l="1"/>
  <c r="BC195" i="50" s="1"/>
  <c r="Q195" i="50"/>
  <c r="BG195" i="50"/>
  <c r="BE195" i="51"/>
  <c r="BH195" i="51" s="1"/>
  <c r="BD195" i="51"/>
  <c r="BB196" i="51" s="1"/>
  <c r="AY195" i="50"/>
  <c r="N61" i="39"/>
  <c r="N196" i="51"/>
  <c r="CY33" i="7"/>
  <c r="BE195" i="50" l="1"/>
  <c r="BH195" i="50" s="1"/>
  <c r="BD195" i="50"/>
  <c r="BB196" i="50" s="1"/>
  <c r="N61" i="38"/>
  <c r="N196" i="50"/>
  <c r="K62" i="39"/>
  <c r="P196" i="51"/>
  <c r="L62" i="39" s="1"/>
  <c r="O196" i="51"/>
  <c r="M62" i="39" s="1"/>
  <c r="CZ33" i="7"/>
  <c r="BG196" i="51" l="1"/>
  <c r="K62" i="38"/>
  <c r="P196" i="50"/>
  <c r="L62" i="38" s="1"/>
  <c r="O196" i="50"/>
  <c r="M62" i="38" s="1"/>
  <c r="AY196" i="51"/>
  <c r="BF196" i="51"/>
  <c r="BC196" i="51" s="1"/>
  <c r="Q196" i="51"/>
  <c r="DA33" i="7"/>
  <c r="AY196" i="50" l="1"/>
  <c r="BF196" i="50"/>
  <c r="BC196" i="50" s="1"/>
  <c r="Q196" i="50"/>
  <c r="N62" i="39"/>
  <c r="N197" i="51"/>
  <c r="BG196" i="50"/>
  <c r="BE196" i="51"/>
  <c r="BH196" i="51" s="1"/>
  <c r="BD196" i="51"/>
  <c r="BB197" i="51" s="1"/>
  <c r="DC33" i="7"/>
  <c r="K63" i="39" l="1"/>
  <c r="P197" i="51"/>
  <c r="L63" i="39" s="1"/>
  <c r="O197" i="51"/>
  <c r="M63" i="39" s="1"/>
  <c r="N62" i="38"/>
  <c r="N197" i="50"/>
  <c r="BE196" i="50"/>
  <c r="BH196" i="50" s="1"/>
  <c r="BD196" i="50"/>
  <c r="BB197" i="50" s="1"/>
  <c r="DD33" i="7"/>
  <c r="AY197" i="51" l="1"/>
  <c r="C17" i="40"/>
  <c r="BF197" i="51"/>
  <c r="BC197" i="51" s="1"/>
  <c r="Q197" i="51"/>
  <c r="K63" i="38"/>
  <c r="P197" i="50"/>
  <c r="L63" i="38" s="1"/>
  <c r="O197" i="50"/>
  <c r="BG197" i="51"/>
  <c r="D17" i="40"/>
  <c r="DE33" i="7"/>
  <c r="AY197" i="50" l="1"/>
  <c r="M63" i="38"/>
  <c r="FS42" i="7"/>
  <c r="FT42" i="7" s="1"/>
  <c r="FU42" i="7" s="1"/>
  <c r="FV42" i="7" s="1"/>
  <c r="FW42" i="7" s="1"/>
  <c r="FX42" i="7" s="1"/>
  <c r="FY42" i="7" s="1"/>
  <c r="FZ42" i="7" s="1"/>
  <c r="GA42" i="7" s="1"/>
  <c r="GB42" i="7" s="1"/>
  <c r="GC42" i="7" s="1"/>
  <c r="GD42" i="7" s="1"/>
  <c r="K17" i="40"/>
  <c r="BF197" i="50"/>
  <c r="BC197" i="50" s="1"/>
  <c r="Q197" i="50"/>
  <c r="BE197" i="51"/>
  <c r="BH197" i="51" s="1"/>
  <c r="BD197" i="51"/>
  <c r="BB198" i="51" s="1"/>
  <c r="BG197" i="50"/>
  <c r="N63" i="39"/>
  <c r="E17" i="40" s="1"/>
  <c r="N198" i="51"/>
  <c r="H17" i="40"/>
  <c r="FS28" i="7"/>
  <c r="DF33" i="7"/>
  <c r="FS48" i="7" l="1"/>
  <c r="FT48" i="7" s="1"/>
  <c r="FU48" i="7" s="1"/>
  <c r="FV48" i="7" s="1"/>
  <c r="FW48" i="7" s="1"/>
  <c r="FX48" i="7" s="1"/>
  <c r="FY48" i="7" s="1"/>
  <c r="FZ48" i="7" s="1"/>
  <c r="GA48" i="7" s="1"/>
  <c r="GB48" i="7" s="1"/>
  <c r="GC48" i="7" s="1"/>
  <c r="GD48" i="7" s="1"/>
  <c r="FO22" i="41" s="1"/>
  <c r="FO18" i="41"/>
  <c r="N63" i="38"/>
  <c r="N198" i="50"/>
  <c r="FT28" i="7"/>
  <c r="FS29" i="7"/>
  <c r="FS33" i="7" s="1"/>
  <c r="FS34" i="7"/>
  <c r="FS43" i="7" s="1"/>
  <c r="BE197" i="50"/>
  <c r="BH197" i="50" s="1"/>
  <c r="BD197" i="50"/>
  <c r="BB198" i="50" s="1"/>
  <c r="K64" i="39"/>
  <c r="O198" i="51"/>
  <c r="M64" i="39" s="1"/>
  <c r="P198" i="51"/>
  <c r="L64" i="39" s="1"/>
  <c r="DG33" i="7"/>
  <c r="AY198" i="51" l="1"/>
  <c r="K64" i="38"/>
  <c r="P198" i="50"/>
  <c r="L64" i="38" s="1"/>
  <c r="O198" i="50"/>
  <c r="M64" i="38" s="1"/>
  <c r="BG198" i="51"/>
  <c r="AV42" i="8"/>
  <c r="FT29" i="7"/>
  <c r="FT33" i="7" s="1"/>
  <c r="FU28" i="7"/>
  <c r="FT34" i="7"/>
  <c r="FT43" i="7" s="1"/>
  <c r="BF198" i="51"/>
  <c r="BC198" i="51" s="1"/>
  <c r="Q198" i="51"/>
  <c r="AV44" i="8"/>
  <c r="FO23" i="41"/>
  <c r="DH33" i="7"/>
  <c r="AY198" i="50" l="1"/>
  <c r="N64" i="39"/>
  <c r="N199" i="51"/>
  <c r="FU29" i="7"/>
  <c r="FU33" i="7" s="1"/>
  <c r="FV28" i="7"/>
  <c r="FW28" i="7" s="1"/>
  <c r="FU34" i="7"/>
  <c r="BF198" i="50"/>
  <c r="BC198" i="50" s="1"/>
  <c r="Q198" i="50"/>
  <c r="BG198" i="50"/>
  <c r="BE198" i="51"/>
  <c r="BH198" i="51" s="1"/>
  <c r="BD198" i="51"/>
  <c r="BB199" i="51" s="1"/>
  <c r="DI33" i="7"/>
  <c r="N64" i="38" l="1"/>
  <c r="N199" i="50"/>
  <c r="K65" i="39"/>
  <c r="O199" i="51"/>
  <c r="M65" i="39" s="1"/>
  <c r="P199" i="51"/>
  <c r="L65" i="39" s="1"/>
  <c r="FW29" i="7"/>
  <c r="FW33" i="7" s="1"/>
  <c r="FW34" i="7"/>
  <c r="FW43" i="7" s="1"/>
  <c r="FX28" i="7"/>
  <c r="BE198" i="50"/>
  <c r="BH198" i="50" s="1"/>
  <c r="BD198" i="50"/>
  <c r="BB199" i="50" s="1"/>
  <c r="DJ33" i="7"/>
  <c r="AY199" i="51" l="1"/>
  <c r="BG199" i="51"/>
  <c r="BF199" i="51"/>
  <c r="BC199" i="51" s="1"/>
  <c r="Q199" i="51"/>
  <c r="K65" i="38"/>
  <c r="P199" i="50"/>
  <c r="L65" i="38" s="1"/>
  <c r="O199" i="50"/>
  <c r="M65" i="38" s="1"/>
  <c r="FX29" i="7"/>
  <c r="FX33" i="7" s="1"/>
  <c r="FX34" i="7"/>
  <c r="FX43" i="7" s="1"/>
  <c r="FY28" i="7"/>
  <c r="DK33" i="7"/>
  <c r="BG199" i="50" l="1"/>
  <c r="FY29" i="7"/>
  <c r="FY33" i="7" s="1"/>
  <c r="FZ28" i="7"/>
  <c r="FY34" i="7"/>
  <c r="FY43" i="7" s="1"/>
  <c r="N65" i="39"/>
  <c r="N200" i="51"/>
  <c r="BF199" i="50"/>
  <c r="BC199" i="50" s="1"/>
  <c r="Q199" i="50"/>
  <c r="BE199" i="51"/>
  <c r="BH199" i="51" s="1"/>
  <c r="BD199" i="51"/>
  <c r="BB200" i="51" s="1"/>
  <c r="AY199" i="50"/>
  <c r="DL33" i="7"/>
  <c r="K66" i="39" l="1"/>
  <c r="O200" i="51"/>
  <c r="M66" i="39" s="1"/>
  <c r="P200" i="51"/>
  <c r="L66" i="39" s="1"/>
  <c r="N65" i="38"/>
  <c r="N200" i="50"/>
  <c r="FZ29" i="7"/>
  <c r="FZ33" i="7" s="1"/>
  <c r="GA28" i="7"/>
  <c r="FZ34" i="7"/>
  <c r="FZ43" i="7" s="1"/>
  <c r="BE199" i="50"/>
  <c r="BH199" i="50" s="1"/>
  <c r="BD199" i="50"/>
  <c r="BB200" i="50" s="1"/>
  <c r="DM33" i="7"/>
  <c r="AY200" i="51" l="1"/>
  <c r="K66" i="38"/>
  <c r="P200" i="50"/>
  <c r="L66" i="38" s="1"/>
  <c r="O200" i="50"/>
  <c r="M66" i="38" s="1"/>
  <c r="BG200" i="51"/>
  <c r="BF200" i="51"/>
  <c r="BC200" i="51" s="1"/>
  <c r="Q200" i="51"/>
  <c r="GA29" i="7"/>
  <c r="GA33" i="7" s="1"/>
  <c r="GB28" i="7"/>
  <c r="GA34" i="7"/>
  <c r="GA43" i="7" s="1"/>
  <c r="DO33" i="7"/>
  <c r="AY200" i="50" l="1"/>
  <c r="GB29" i="7"/>
  <c r="GB33" i="7" s="1"/>
  <c r="GC28" i="7"/>
  <c r="GB34" i="7"/>
  <c r="GB43" i="7" s="1"/>
  <c r="BG200" i="50"/>
  <c r="BF200" i="50"/>
  <c r="BC200" i="50" s="1"/>
  <c r="Q200" i="50"/>
  <c r="N66" i="39"/>
  <c r="N201" i="51"/>
  <c r="BE200" i="51"/>
  <c r="BH200" i="51" s="1"/>
  <c r="BD200" i="51"/>
  <c r="BB201" i="51" s="1"/>
  <c r="DP33" i="7"/>
  <c r="BE200" i="50" l="1"/>
  <c r="BH200" i="50" s="1"/>
  <c r="BD200" i="50"/>
  <c r="BB201" i="50" s="1"/>
  <c r="K67" i="39"/>
  <c r="P201" i="51"/>
  <c r="L67" i="39" s="1"/>
  <c r="O201" i="51"/>
  <c r="M67" i="39" s="1"/>
  <c r="GC29" i="7"/>
  <c r="GC33" i="7" s="1"/>
  <c r="GD28" i="7"/>
  <c r="GC34" i="7"/>
  <c r="GC43" i="7" s="1"/>
  <c r="N66" i="38"/>
  <c r="N201" i="50"/>
  <c r="DQ33" i="7"/>
  <c r="BF201" i="51" l="1"/>
  <c r="BC201" i="51" s="1"/>
  <c r="Q201" i="51"/>
  <c r="AY201" i="51"/>
  <c r="K67" i="38"/>
  <c r="P201" i="50"/>
  <c r="L67" i="38" s="1"/>
  <c r="O201" i="50"/>
  <c r="M67" i="38" s="1"/>
  <c r="BG201" i="51"/>
  <c r="FO6" i="41"/>
  <c r="GD29" i="7"/>
  <c r="GD33" i="7" s="1"/>
  <c r="GD34" i="7"/>
  <c r="GD43" i="7" s="1"/>
  <c r="DR33" i="7"/>
  <c r="AY201" i="50" l="1"/>
  <c r="BG201" i="50"/>
  <c r="BF201" i="50"/>
  <c r="BC201" i="50" s="1"/>
  <c r="Q201" i="50"/>
  <c r="BE201" i="51"/>
  <c r="BH201" i="51" s="1"/>
  <c r="BD201" i="51"/>
  <c r="BB202" i="51" s="1"/>
  <c r="AV41" i="8"/>
  <c r="N67" i="39"/>
  <c r="N202" i="51"/>
  <c r="DS33" i="7"/>
  <c r="N67" i="38" l="1"/>
  <c r="N202" i="50"/>
  <c r="K68" i="39"/>
  <c r="O202" i="51"/>
  <c r="M68" i="39" s="1"/>
  <c r="P202" i="51"/>
  <c r="L68" i="39" s="1"/>
  <c r="BE201" i="50"/>
  <c r="BH201" i="50" s="1"/>
  <c r="BD201" i="50"/>
  <c r="BB202" i="50" s="1"/>
  <c r="DT33" i="7"/>
  <c r="BG202" i="51" l="1"/>
  <c r="BF202" i="51"/>
  <c r="BC202" i="51" s="1"/>
  <c r="Q202" i="51"/>
  <c r="K68" i="38"/>
  <c r="O202" i="50"/>
  <c r="M68" i="38" s="1"/>
  <c r="P202" i="50"/>
  <c r="L68" i="38" s="1"/>
  <c r="AY202" i="51"/>
  <c r="DU33" i="7"/>
  <c r="AY202" i="50" l="1"/>
  <c r="BF202" i="50"/>
  <c r="BC202" i="50" s="1"/>
  <c r="Q202" i="50"/>
  <c r="BG202" i="50"/>
  <c r="N68" i="39"/>
  <c r="N203" i="51"/>
  <c r="BE202" i="51"/>
  <c r="BH202" i="51" s="1"/>
  <c r="BD202" i="51"/>
  <c r="BB203" i="51" s="1"/>
  <c r="DV33" i="7"/>
  <c r="K69" i="39" l="1"/>
  <c r="P203" i="51"/>
  <c r="L69" i="39" s="1"/>
  <c r="O203" i="51"/>
  <c r="M69" i="39" s="1"/>
  <c r="BE202" i="50"/>
  <c r="BH202" i="50" s="1"/>
  <c r="BD202" i="50"/>
  <c r="BB203" i="50" s="1"/>
  <c r="N68" i="38"/>
  <c r="N203" i="50"/>
  <c r="F42" i="7"/>
  <c r="AY203" i="51" l="1"/>
  <c r="K69" i="38"/>
  <c r="O203" i="50"/>
  <c r="M69" i="38" s="1"/>
  <c r="P203" i="50"/>
  <c r="L69" i="38" s="1"/>
  <c r="BF203" i="51"/>
  <c r="BC203" i="51" s="1"/>
  <c r="Q203" i="51"/>
  <c r="BG203" i="51"/>
  <c r="DJ128" i="8"/>
  <c r="AY203" i="50" l="1"/>
  <c r="N69" i="39"/>
  <c r="N204" i="51"/>
  <c r="BE203" i="51"/>
  <c r="BH203" i="51" s="1"/>
  <c r="BD203" i="51"/>
  <c r="BB204" i="51" s="1"/>
  <c r="BF203" i="50"/>
  <c r="BC203" i="50" s="1"/>
  <c r="Q203" i="50"/>
  <c r="BG203" i="50"/>
  <c r="AE8" i="8"/>
  <c r="E30" i="8"/>
  <c r="E36" i="8" s="1"/>
  <c r="V2" i="8"/>
  <c r="CM119" i="8"/>
  <c r="CM118" i="8" s="1"/>
  <c r="D15" i="7" l="1"/>
  <c r="G15" i="7" s="1"/>
  <c r="E15" i="7" s="1"/>
  <c r="H13" i="7"/>
  <c r="BE203" i="50"/>
  <c r="BH203" i="50" s="1"/>
  <c r="BD203" i="50"/>
  <c r="BB204" i="50" s="1"/>
  <c r="K70" i="39"/>
  <c r="O204" i="51"/>
  <c r="M70" i="39" s="1"/>
  <c r="P204" i="51"/>
  <c r="L70" i="39" s="1"/>
  <c r="N69" i="38"/>
  <c r="N204" i="50"/>
  <c r="AK8" i="8"/>
  <c r="AN8" i="8" s="1"/>
  <c r="V1" i="8"/>
  <c r="D7" i="7"/>
  <c r="G7" i="7" s="1"/>
  <c r="AH8" i="8"/>
  <c r="D5" i="7"/>
  <c r="I5" i="7" s="1"/>
  <c r="AP17" i="8"/>
  <c r="AN6" i="8"/>
  <c r="H29" i="7" l="1"/>
  <c r="H33" i="7" s="1"/>
  <c r="BG204" i="51"/>
  <c r="BF204" i="51"/>
  <c r="BC204" i="51" s="1"/>
  <c r="Q204" i="51"/>
  <c r="AY204" i="51"/>
  <c r="K70" i="38"/>
  <c r="P204" i="50"/>
  <c r="L70" i="38" s="1"/>
  <c r="O204" i="50"/>
  <c r="M70" i="38" s="1"/>
  <c r="AP19" i="8"/>
  <c r="G54" i="7"/>
  <c r="E7" i="7"/>
  <c r="G29" i="7"/>
  <c r="I29" i="7"/>
  <c r="I33" i="7" s="1"/>
  <c r="AF17" i="8"/>
  <c r="DJ131" i="8"/>
  <c r="L26" i="8" s="1"/>
  <c r="AF19" i="8" l="1"/>
  <c r="D19" i="7" s="1"/>
  <c r="LJ19" i="7" s="1"/>
  <c r="AY204" i="50"/>
  <c r="N70" i="39"/>
  <c r="N205" i="51"/>
  <c r="BE204" i="51"/>
  <c r="BH204" i="51" s="1"/>
  <c r="BD204" i="51"/>
  <c r="BB205" i="51" s="1"/>
  <c r="BF204" i="50"/>
  <c r="BC204" i="50" s="1"/>
  <c r="Q204" i="50"/>
  <c r="BG204" i="50"/>
  <c r="D17" i="7"/>
  <c r="MH17" i="7" s="1"/>
  <c r="E13" i="8"/>
  <c r="C4" i="41" s="1"/>
  <c r="H26" i="8"/>
  <c r="E5" i="7"/>
  <c r="G33" i="7"/>
  <c r="AF29" i="8" l="1"/>
  <c r="C31" i="52" s="1"/>
  <c r="CP19" i="7"/>
  <c r="GT19" i="7"/>
  <c r="BF19" i="7"/>
  <c r="ID17" i="7"/>
  <c r="N70" i="38"/>
  <c r="N205" i="50"/>
  <c r="GH17" i="7"/>
  <c r="IP17" i="7"/>
  <c r="AH17" i="7"/>
  <c r="J17" i="7"/>
  <c r="KL17" i="7"/>
  <c r="MH19" i="7"/>
  <c r="MA5" i="41" s="1"/>
  <c r="K71" i="39"/>
  <c r="P205" i="51"/>
  <c r="L71" i="39" s="1"/>
  <c r="O205" i="51"/>
  <c r="BE204" i="50"/>
  <c r="BH204" i="50" s="1"/>
  <c r="BD204" i="50"/>
  <c r="BB205" i="50" s="1"/>
  <c r="JN17" i="7"/>
  <c r="D29" i="7"/>
  <c r="BR17" i="7"/>
  <c r="AT17" i="7"/>
  <c r="CP17" i="7"/>
  <c r="CI5" i="41" s="1"/>
  <c r="CI11" i="41" s="1"/>
  <c r="DB17" i="7"/>
  <c r="EX17" i="7"/>
  <c r="EL17" i="7"/>
  <c r="NF19" i="7"/>
  <c r="DN17" i="7"/>
  <c r="V17" i="7"/>
  <c r="FV19" i="7"/>
  <c r="DN19" i="7"/>
  <c r="OP19" i="7"/>
  <c r="KL19" i="7"/>
  <c r="JN19" i="7"/>
  <c r="BR19" i="7"/>
  <c r="CD19" i="7"/>
  <c r="JB17" i="7"/>
  <c r="JZ19" i="7"/>
  <c r="AH19" i="7"/>
  <c r="AH29" i="7" s="1"/>
  <c r="AH33" i="7" s="1"/>
  <c r="IP19" i="7"/>
  <c r="FJ19" i="7"/>
  <c r="GT17" i="7"/>
  <c r="BF17" i="7"/>
  <c r="HF17" i="7"/>
  <c r="EX19" i="7"/>
  <c r="KX19" i="7"/>
  <c r="PB19" i="7"/>
  <c r="OD19" i="7"/>
  <c r="DB19" i="7"/>
  <c r="J19" i="7"/>
  <c r="EL19" i="7"/>
  <c r="V19" i="7"/>
  <c r="DZ19" i="7"/>
  <c r="MT19" i="7"/>
  <c r="NR19" i="7"/>
  <c r="LV19" i="7"/>
  <c r="GH19" i="7"/>
  <c r="HF19" i="7"/>
  <c r="AT19" i="7"/>
  <c r="JB19" i="7"/>
  <c r="ID19" i="7"/>
  <c r="HR19" i="7"/>
  <c r="JZ17" i="7"/>
  <c r="LV17" i="7"/>
  <c r="HR17" i="7"/>
  <c r="FV17" i="7"/>
  <c r="PB17" i="7"/>
  <c r="FJ17" i="7"/>
  <c r="OP17" i="7"/>
  <c r="CD17" i="7"/>
  <c r="DZ17" i="7"/>
  <c r="NF17" i="7"/>
  <c r="OD17" i="7"/>
  <c r="MT17" i="7"/>
  <c r="NR17" i="7"/>
  <c r="KX17" i="7"/>
  <c r="P26" i="8"/>
  <c r="LJ17" i="7"/>
  <c r="CQ57" i="8"/>
  <c r="CQ43" i="8"/>
  <c r="CO128" i="8"/>
  <c r="H36" i="8"/>
  <c r="E18" i="8"/>
  <c r="E21" i="8" s="1"/>
  <c r="G11" i="55" s="1"/>
  <c r="CY128" i="8"/>
  <c r="AF30" i="8" l="1"/>
  <c r="G10" i="55" s="1"/>
  <c r="GM5" i="41"/>
  <c r="IU5" i="41"/>
  <c r="GA5" i="41"/>
  <c r="G30" i="52"/>
  <c r="BF34" i="7"/>
  <c r="BF43" i="7" s="1"/>
  <c r="II5" i="41"/>
  <c r="V34" i="7"/>
  <c r="V43" i="7" s="1"/>
  <c r="CP34" i="7"/>
  <c r="CP43" i="7" s="1"/>
  <c r="CP29" i="7"/>
  <c r="CP33" i="7" s="1"/>
  <c r="FJ29" i="7"/>
  <c r="FJ33" i="7" s="1"/>
  <c r="EX34" i="7"/>
  <c r="EX43" i="7" s="1"/>
  <c r="AT29" i="7"/>
  <c r="AT33" i="7" s="1"/>
  <c r="FV34" i="7"/>
  <c r="FV43" i="7" s="1"/>
  <c r="AH34" i="7"/>
  <c r="AH43" i="7" s="1"/>
  <c r="HK5" i="41"/>
  <c r="DZ29" i="7"/>
  <c r="DZ33" i="7" s="1"/>
  <c r="JS5" i="41"/>
  <c r="FJ34" i="7"/>
  <c r="FJ43" i="7" s="1"/>
  <c r="FC5" i="41"/>
  <c r="FC11" i="41" s="1"/>
  <c r="FB97" i="8" s="1"/>
  <c r="AS40" i="8" s="1"/>
  <c r="BR29" i="7"/>
  <c r="BR33" i="7" s="1"/>
  <c r="C5" i="41"/>
  <c r="C11" i="41" s="1"/>
  <c r="DO97" i="8" s="1"/>
  <c r="E40" i="8" s="1"/>
  <c r="DN29" i="7"/>
  <c r="DN33" i="7" s="1"/>
  <c r="KE5" i="41"/>
  <c r="AM5" i="41"/>
  <c r="AM11" i="41" s="1"/>
  <c r="DX97" i="8" s="1"/>
  <c r="N40" i="8" s="1"/>
  <c r="DG5" i="41"/>
  <c r="DG11" i="41" s="1"/>
  <c r="EP97" i="8" s="1"/>
  <c r="AG40" i="8" s="1"/>
  <c r="DB34" i="7"/>
  <c r="DB43" i="7" s="1"/>
  <c r="O5" i="41"/>
  <c r="O11" i="41" s="1"/>
  <c r="DR97" i="8" s="1"/>
  <c r="H40" i="8" s="1"/>
  <c r="DN34" i="7"/>
  <c r="DN43" i="7" s="1"/>
  <c r="V29" i="7"/>
  <c r="V33" i="7" s="1"/>
  <c r="DZ34" i="7"/>
  <c r="DZ43" i="7" s="1"/>
  <c r="EQ5" i="41"/>
  <c r="EQ11" i="41" s="1"/>
  <c r="EY97" i="8" s="1"/>
  <c r="AP40" i="8" s="1"/>
  <c r="AY205" i="51"/>
  <c r="M71" i="39"/>
  <c r="OU5" i="41"/>
  <c r="PG5" i="41" s="1"/>
  <c r="PG10" i="41" s="1"/>
  <c r="OI5" i="41"/>
  <c r="EX29" i="7"/>
  <c r="EX33" i="7" s="1"/>
  <c r="AA5" i="41"/>
  <c r="AA11" i="41" s="1"/>
  <c r="DU97" i="8" s="1"/>
  <c r="K40" i="8" s="1"/>
  <c r="BF205" i="51"/>
  <c r="BC205" i="51" s="1"/>
  <c r="Q205" i="51"/>
  <c r="BG205" i="51"/>
  <c r="AT34" i="7"/>
  <c r="AT43" i="7" s="1"/>
  <c r="K71" i="38"/>
  <c r="P205" i="50"/>
  <c r="L71" i="38" s="1"/>
  <c r="O205" i="50"/>
  <c r="FV29" i="7"/>
  <c r="FV33" i="7" s="1"/>
  <c r="BK5" i="41"/>
  <c r="BK11" i="41" s="1"/>
  <c r="ED97" i="8" s="1"/>
  <c r="T40" i="8" s="1"/>
  <c r="EL34" i="7"/>
  <c r="EL43" i="7" s="1"/>
  <c r="NK5" i="41"/>
  <c r="BF29" i="7"/>
  <c r="BF33" i="7" s="1"/>
  <c r="BR34" i="7"/>
  <c r="BR43" i="7" s="1"/>
  <c r="JG5" i="41"/>
  <c r="DS5" i="41"/>
  <c r="DS11" i="41" s="1"/>
  <c r="ES97" i="8" s="1"/>
  <c r="AJ40" i="8" s="1"/>
  <c r="AY5" i="41"/>
  <c r="AY11" i="41" s="1"/>
  <c r="EA97" i="8" s="1"/>
  <c r="Q40" i="8" s="1"/>
  <c r="J34" i="7"/>
  <c r="J43" i="7" s="1"/>
  <c r="G44" i="7" s="1"/>
  <c r="J29" i="7"/>
  <c r="J33" i="7" s="1"/>
  <c r="E17" i="7"/>
  <c r="BW5" i="41"/>
  <c r="BW11" i="41" s="1"/>
  <c r="EG97" i="8" s="1"/>
  <c r="W40" i="8" s="1"/>
  <c r="GY5" i="41"/>
  <c r="NW5" i="41"/>
  <c r="EE5" i="41"/>
  <c r="EE11" i="41" s="1"/>
  <c r="EV97" i="8" s="1"/>
  <c r="AM40" i="8" s="1"/>
  <c r="LO5" i="41"/>
  <c r="CD34" i="7"/>
  <c r="CD43" i="7" s="1"/>
  <c r="EL29" i="7"/>
  <c r="EL33" i="7" s="1"/>
  <c r="CD29" i="7"/>
  <c r="CD33" i="7" s="1"/>
  <c r="FO5" i="41"/>
  <c r="FO11" i="41" s="1"/>
  <c r="FE97" i="8" s="1"/>
  <c r="AV40" i="8" s="1"/>
  <c r="E19" i="7"/>
  <c r="MY5" i="41"/>
  <c r="MM5" i="41"/>
  <c r="HW5" i="41"/>
  <c r="CU5" i="41"/>
  <c r="CU11" i="41" s="1"/>
  <c r="EM97" i="8" s="1"/>
  <c r="AD40" i="8" s="1"/>
  <c r="DB29" i="7"/>
  <c r="DB33" i="7" s="1"/>
  <c r="KQ5" i="41"/>
  <c r="LC5" i="41"/>
  <c r="AF37" i="8"/>
  <c r="AN30" i="8"/>
  <c r="EJ97" i="8"/>
  <c r="AA40" i="8" s="1"/>
  <c r="CI10" i="41"/>
  <c r="EJ93" i="8" s="1"/>
  <c r="CQ45" i="8"/>
  <c r="E22" i="8"/>
  <c r="FF43" i="7"/>
  <c r="C14" i="52" l="1"/>
  <c r="CM35" i="7"/>
  <c r="E29" i="7"/>
  <c r="BC35" i="7"/>
  <c r="AM10" i="41"/>
  <c r="DG10" i="41"/>
  <c r="EP93" i="8" s="1"/>
  <c r="CY35" i="7"/>
  <c r="G7" i="55"/>
  <c r="S35" i="7"/>
  <c r="BO35" i="7"/>
  <c r="FC10" i="41"/>
  <c r="FB93" i="8" s="1"/>
  <c r="O10" i="41"/>
  <c r="DR93" i="8" s="1"/>
  <c r="EU35" i="7"/>
  <c r="FG35" i="7"/>
  <c r="DK35" i="7"/>
  <c r="C10" i="41"/>
  <c r="DO93" i="8" s="1"/>
  <c r="FS35" i="7"/>
  <c r="CA35" i="7"/>
  <c r="DW35" i="7"/>
  <c r="AE35" i="7"/>
  <c r="BW10" i="41"/>
  <c r="EG93" i="8" s="1"/>
  <c r="EI35" i="7"/>
  <c r="PG11" i="41"/>
  <c r="PG14" i="41" s="1"/>
  <c r="PG16" i="41" s="1"/>
  <c r="EE10" i="41"/>
  <c r="EV93" i="8" s="1"/>
  <c r="BK10" i="41"/>
  <c r="ED93" i="8" s="1"/>
  <c r="AA10" i="41"/>
  <c r="DU93" i="8" s="1"/>
  <c r="AY10" i="41"/>
  <c r="DX93" i="8" s="1"/>
  <c r="EQ10" i="41"/>
  <c r="EY93" i="8" s="1"/>
  <c r="AY205" i="50"/>
  <c r="M71" i="38"/>
  <c r="FO10" i="41"/>
  <c r="FE93" i="8" s="1"/>
  <c r="AQ35" i="7"/>
  <c r="BE205" i="51"/>
  <c r="BH205" i="51" s="1"/>
  <c r="BD205" i="51"/>
  <c r="BB206" i="51" s="1"/>
  <c r="BF205" i="50"/>
  <c r="BC205" i="50" s="1"/>
  <c r="Q205" i="50"/>
  <c r="BG205" i="50"/>
  <c r="N71" i="39"/>
  <c r="N206" i="51"/>
  <c r="G35" i="7"/>
  <c r="DS10" i="41"/>
  <c r="ES93" i="8" s="1"/>
  <c r="CU10" i="41"/>
  <c r="EM93" i="8" s="1"/>
  <c r="G46" i="7"/>
  <c r="G47" i="7" s="1"/>
  <c r="H47" i="7" s="1"/>
  <c r="NO99" i="7"/>
  <c r="NO36" i="7" s="1"/>
  <c r="ME99" i="7"/>
  <c r="ME36" i="7" s="1"/>
  <c r="IM99" i="7"/>
  <c r="IM36" i="7" s="1"/>
  <c r="EU99" i="7"/>
  <c r="EU36" i="7" s="1"/>
  <c r="AQ99" i="7"/>
  <c r="AQ36" i="7" s="1"/>
  <c r="IY99" i="7"/>
  <c r="IY36" i="7" s="1"/>
  <c r="KI99" i="7"/>
  <c r="KI36" i="7" s="1"/>
  <c r="BC99" i="7"/>
  <c r="BC36" i="7" s="1"/>
  <c r="CM99" i="7"/>
  <c r="CM36" i="7" s="1"/>
  <c r="G99" i="7"/>
  <c r="G36" i="7" s="1"/>
  <c r="JK99" i="7"/>
  <c r="JK36" i="7" s="1"/>
  <c r="EI99" i="7"/>
  <c r="EI36" i="7" s="1"/>
  <c r="OA99" i="7"/>
  <c r="OA36" i="7" s="1"/>
  <c r="CY99" i="7"/>
  <c r="CY36" i="7" s="1"/>
  <c r="FG99" i="7"/>
  <c r="FG36" i="7" s="1"/>
  <c r="MQ99" i="7"/>
  <c r="MQ36" i="7" s="1"/>
  <c r="CA99" i="7"/>
  <c r="CA36" i="7" s="1"/>
  <c r="OM99" i="7"/>
  <c r="OM36" i="7" s="1"/>
  <c r="HO99" i="7"/>
  <c r="HO36" i="7" s="1"/>
  <c r="S99" i="7"/>
  <c r="S36" i="7" s="1"/>
  <c r="JW99" i="7"/>
  <c r="JW36" i="7" s="1"/>
  <c r="GQ99" i="7"/>
  <c r="GQ36" i="7" s="1"/>
  <c r="KU99" i="7"/>
  <c r="KU36" i="7" s="1"/>
  <c r="IA99" i="7"/>
  <c r="IA36" i="7" s="1"/>
  <c r="DK99" i="7"/>
  <c r="DK36" i="7" s="1"/>
  <c r="AE99" i="7"/>
  <c r="AE36" i="7" s="1"/>
  <c r="GE99" i="7"/>
  <c r="GE36" i="7" s="1"/>
  <c r="LS99" i="7"/>
  <c r="LS36" i="7" s="1"/>
  <c r="HC99" i="7"/>
  <c r="HC36" i="7" s="1"/>
  <c r="DW99" i="7"/>
  <c r="DW36" i="7" s="1"/>
  <c r="BO99" i="7"/>
  <c r="BO36" i="7" s="1"/>
  <c r="FS99" i="7"/>
  <c r="FS36" i="7" s="1"/>
  <c r="LG99" i="7"/>
  <c r="LG36" i="7" s="1"/>
  <c r="NC99" i="7"/>
  <c r="NC36" i="7" s="1"/>
  <c r="OY99" i="7"/>
  <c r="OY36" i="7" s="1"/>
  <c r="CH51" i="8"/>
  <c r="DN142" i="8" s="1"/>
  <c r="DV43" i="7"/>
  <c r="EQ12" i="41" l="1"/>
  <c r="AA12" i="41"/>
  <c r="C12" i="41"/>
  <c r="DG12" i="41"/>
  <c r="CI12" i="41"/>
  <c r="JS12" i="41"/>
  <c r="O12" i="41"/>
  <c r="FS38" i="7"/>
  <c r="BO38" i="7"/>
  <c r="BK14" i="41" s="1"/>
  <c r="BK15" i="41" s="1"/>
  <c r="BK17" i="41" s="1"/>
  <c r="BK20" i="41" s="1"/>
  <c r="FC12" i="41"/>
  <c r="KE12" i="41"/>
  <c r="AQ38" i="7"/>
  <c r="EE12" i="41"/>
  <c r="GA12" i="41"/>
  <c r="JG12" i="41"/>
  <c r="BW12" i="41"/>
  <c r="HW12" i="41"/>
  <c r="BC38" i="7"/>
  <c r="BQ40" i="7" s="1"/>
  <c r="BQ43" i="7" s="1"/>
  <c r="BO44" i="7" s="1"/>
  <c r="DS12" i="41"/>
  <c r="GM12" i="41"/>
  <c r="CU12" i="41"/>
  <c r="IU12" i="41"/>
  <c r="EA93" i="8"/>
  <c r="N71" i="38"/>
  <c r="N206" i="50"/>
  <c r="BE205" i="50"/>
  <c r="BH205" i="50" s="1"/>
  <c r="BD205" i="50"/>
  <c r="BB206" i="50" s="1"/>
  <c r="K72" i="39"/>
  <c r="O206" i="51"/>
  <c r="M72" i="39" s="1"/>
  <c r="P206" i="51"/>
  <c r="L72" i="39" s="1"/>
  <c r="CM38" i="7"/>
  <c r="EI38" i="7"/>
  <c r="EU38" i="7"/>
  <c r="II12" i="41"/>
  <c r="S38" i="7"/>
  <c r="FO12" i="41"/>
  <c r="HK12" i="41"/>
  <c r="AE38" i="7"/>
  <c r="AM12" i="41"/>
  <c r="GY12" i="41"/>
  <c r="DK38" i="7"/>
  <c r="CA38" i="7"/>
  <c r="AY12" i="41"/>
  <c r="BK12" i="41"/>
  <c r="NW12" i="41"/>
  <c r="FG38" i="7"/>
  <c r="CY38" i="7"/>
  <c r="LO12" i="41"/>
  <c r="OU12" i="41"/>
  <c r="MY12" i="41"/>
  <c r="OI12" i="41"/>
  <c r="MA12" i="41"/>
  <c r="KQ12" i="41"/>
  <c r="DW38" i="7"/>
  <c r="LC12" i="41"/>
  <c r="NK12" i="41"/>
  <c r="MM12" i="41"/>
  <c r="DP160" i="8"/>
  <c r="DP168" i="8" s="1"/>
  <c r="DO160" i="8"/>
  <c r="DO168" i="8" s="1"/>
  <c r="DN160" i="8"/>
  <c r="DN168" i="8" s="1"/>
  <c r="DR160" i="8"/>
  <c r="DR168" i="8" s="1"/>
  <c r="DQ160" i="8"/>
  <c r="DQ168" i="8" s="1"/>
  <c r="CO51" i="8"/>
  <c r="CX51" i="8"/>
  <c r="I47" i="7"/>
  <c r="AY14" i="41" l="1"/>
  <c r="AY15" i="41" s="1"/>
  <c r="AY17" i="41" s="1"/>
  <c r="AY20" i="41" s="1"/>
  <c r="CC40" i="7"/>
  <c r="CC43" i="7" s="1"/>
  <c r="CA44" i="7" s="1"/>
  <c r="BW14" i="41"/>
  <c r="BW15" i="41" s="1"/>
  <c r="BW17" i="41" s="1"/>
  <c r="BW20" i="41" s="1"/>
  <c r="CI14" i="41"/>
  <c r="CI15" i="41" s="1"/>
  <c r="CI17" i="41" s="1"/>
  <c r="CI20" i="41" s="1"/>
  <c r="DY40" i="7"/>
  <c r="DY43" i="7" s="1"/>
  <c r="DW44" i="7" s="1"/>
  <c r="BE40" i="7"/>
  <c r="BE43" i="7" s="1"/>
  <c r="BC44" i="7" s="1"/>
  <c r="EK40" i="7"/>
  <c r="EK43" i="7" s="1"/>
  <c r="EI44" i="7" s="1"/>
  <c r="FU40" i="7"/>
  <c r="FU43" i="7" s="1"/>
  <c r="FS44" i="7" s="1"/>
  <c r="FO14" i="41"/>
  <c r="FO15" i="41" s="1"/>
  <c r="FO17" i="41" s="1"/>
  <c r="FO20" i="41" s="1"/>
  <c r="FI40" i="7"/>
  <c r="FI43" i="7" s="1"/>
  <c r="FG44" i="7" s="1"/>
  <c r="EW40" i="7"/>
  <c r="EW43" i="7" s="1"/>
  <c r="EU44" i="7" s="1"/>
  <c r="DM40" i="7"/>
  <c r="DM43" i="7" s="1"/>
  <c r="DK44" i="7" s="1"/>
  <c r="GG40" i="7"/>
  <c r="AA14" i="41"/>
  <c r="AA15" i="41" s="1"/>
  <c r="AA17" i="41" s="1"/>
  <c r="AA20" i="41" s="1"/>
  <c r="AM14" i="41"/>
  <c r="AM15" i="41" s="1"/>
  <c r="AM17" i="41" s="1"/>
  <c r="AM20" i="41" s="1"/>
  <c r="AG40" i="7"/>
  <c r="AG43" i="7" s="1"/>
  <c r="AE44" i="7" s="1"/>
  <c r="EE14" i="41"/>
  <c r="EE15" i="41" s="1"/>
  <c r="EE17" i="41" s="1"/>
  <c r="EE20" i="41" s="1"/>
  <c r="AY206" i="51"/>
  <c r="K72" i="38"/>
  <c r="P206" i="50"/>
  <c r="L72" i="38" s="1"/>
  <c r="O206" i="50"/>
  <c r="M72" i="38" s="1"/>
  <c r="BG206" i="51"/>
  <c r="BF206" i="51"/>
  <c r="BC206" i="51" s="1"/>
  <c r="Q206" i="51"/>
  <c r="AS40" i="7"/>
  <c r="AS43" i="7" s="1"/>
  <c r="AQ44" i="7" s="1"/>
  <c r="EQ14" i="41"/>
  <c r="EQ15" i="41" s="1"/>
  <c r="EQ17" i="41" s="1"/>
  <c r="EQ20" i="41" s="1"/>
  <c r="DA40" i="7"/>
  <c r="DA43" i="7" s="1"/>
  <c r="CY44" i="7" s="1"/>
  <c r="O14" i="41"/>
  <c r="O15" i="41" s="1"/>
  <c r="O17" i="41" s="1"/>
  <c r="O20" i="41" s="1"/>
  <c r="CU14" i="41"/>
  <c r="CU15" i="41" s="1"/>
  <c r="CU17" i="41" s="1"/>
  <c r="CU20" i="41" s="1"/>
  <c r="CO40" i="7"/>
  <c r="CO43" i="7" s="1"/>
  <c r="CM44" i="7" s="1"/>
  <c r="DG14" i="41"/>
  <c r="DG15" i="41" s="1"/>
  <c r="DG17" i="41" s="1"/>
  <c r="DG20" i="41" s="1"/>
  <c r="DS14" i="41"/>
  <c r="DS15" i="41" s="1"/>
  <c r="DS17" i="41" s="1"/>
  <c r="DS20" i="41" s="1"/>
  <c r="FC14" i="41"/>
  <c r="FC15" i="41" s="1"/>
  <c r="FC17" i="41" s="1"/>
  <c r="FC20" i="41" s="1"/>
  <c r="BK16" i="41"/>
  <c r="BW16" i="41"/>
  <c r="DN177" i="8"/>
  <c r="J47" i="7"/>
  <c r="AY16" i="41" l="1"/>
  <c r="FO16" i="41"/>
  <c r="FO19" i="41" s="1"/>
  <c r="AM16" i="41"/>
  <c r="CI16" i="41"/>
  <c r="CI19" i="41" s="1"/>
  <c r="AA16" i="41"/>
  <c r="AA19" i="41" s="1"/>
  <c r="EE16" i="41"/>
  <c r="EE19" i="41" s="1"/>
  <c r="BE206" i="51"/>
  <c r="BH206" i="51" s="1"/>
  <c r="BD206" i="51"/>
  <c r="BB207" i="51" s="1"/>
  <c r="AY206" i="50"/>
  <c r="BF206" i="50"/>
  <c r="BC206" i="50" s="1"/>
  <c r="Q206" i="50"/>
  <c r="BG206" i="50"/>
  <c r="N72" i="39"/>
  <c r="N207" i="51"/>
  <c r="CU16" i="41"/>
  <c r="CU19" i="41" s="1"/>
  <c r="O16" i="41"/>
  <c r="O19" i="41" s="1"/>
  <c r="EQ16" i="41"/>
  <c r="EQ19" i="41" s="1"/>
  <c r="DG16" i="41"/>
  <c r="DG19" i="41" s="1"/>
  <c r="DS16" i="41"/>
  <c r="FC16" i="41"/>
  <c r="FC19" i="41" s="1"/>
  <c r="DX101" i="8"/>
  <c r="N43" i="8" s="1"/>
  <c r="EJ101" i="8"/>
  <c r="AA43" i="8" s="1"/>
  <c r="FE101" i="8"/>
  <c r="AV43" i="8" s="1"/>
  <c r="EV101" i="8"/>
  <c r="AM43" i="8" s="1"/>
  <c r="EG101" i="8"/>
  <c r="W43" i="8" s="1"/>
  <c r="EP101" i="8"/>
  <c r="AG43" i="8" s="1"/>
  <c r="DU101" i="8"/>
  <c r="K43" i="8" s="1"/>
  <c r="FB101" i="8"/>
  <c r="AS43" i="8" s="1"/>
  <c r="EY101" i="8"/>
  <c r="AP43" i="8" s="1"/>
  <c r="DR101" i="8"/>
  <c r="H43" i="8" s="1"/>
  <c r="EM101" i="8"/>
  <c r="AD43" i="8" s="1"/>
  <c r="ES101" i="8"/>
  <c r="AJ43" i="8" s="1"/>
  <c r="ED101" i="8"/>
  <c r="T43" i="8" s="1"/>
  <c r="EA101" i="8"/>
  <c r="Q43" i="8" s="1"/>
  <c r="BW19" i="41"/>
  <c r="BK19" i="41"/>
  <c r="AM19" i="41"/>
  <c r="AY19" i="41"/>
  <c r="K47" i="7"/>
  <c r="N72" i="38" l="1"/>
  <c r="N207" i="50"/>
  <c r="BE206" i="50"/>
  <c r="BH206" i="50" s="1"/>
  <c r="BD206" i="50"/>
  <c r="BB207" i="50" s="1"/>
  <c r="K73" i="39"/>
  <c r="P207" i="51"/>
  <c r="L73" i="39" s="1"/>
  <c r="O207" i="51"/>
  <c r="M73" i="39" s="1"/>
  <c r="DS19" i="41"/>
  <c r="CD85" i="8" s="1"/>
  <c r="CS82" i="8"/>
  <c r="CX79" i="8"/>
  <c r="CS79" i="8"/>
  <c r="CD82" i="8"/>
  <c r="CI79" i="8"/>
  <c r="CN85" i="8"/>
  <c r="CS85" i="8"/>
  <c r="CN79" i="8"/>
  <c r="CX82" i="8"/>
  <c r="CI82" i="8"/>
  <c r="CI85" i="8"/>
  <c r="CX85" i="8"/>
  <c r="CH45" i="8" s="1"/>
  <c r="CN82" i="8"/>
  <c r="L47" i="7"/>
  <c r="AY207" i="51" l="1"/>
  <c r="BF207" i="51"/>
  <c r="BC207" i="51" s="1"/>
  <c r="Q207" i="51"/>
  <c r="BG207" i="51"/>
  <c r="K73" i="38"/>
  <c r="O207" i="50"/>
  <c r="P207" i="50"/>
  <c r="L73" i="38" s="1"/>
  <c r="CX45" i="8"/>
  <c r="CH43" i="8"/>
  <c r="CX43" i="8" s="1"/>
  <c r="CO45" i="8"/>
  <c r="M47" i="7"/>
  <c r="AY207" i="50" l="1"/>
  <c r="M73" i="38"/>
  <c r="N73" i="39"/>
  <c r="N208" i="51"/>
  <c r="BE207" i="51"/>
  <c r="BH207" i="51" s="1"/>
  <c r="BD207" i="51"/>
  <c r="BB208" i="51" s="1"/>
  <c r="BG207" i="50"/>
  <c r="BF207" i="50"/>
  <c r="BC207" i="50" s="1"/>
  <c r="Q207" i="50"/>
  <c r="CO43" i="8"/>
  <c r="DN143" i="8"/>
  <c r="N47" i="7"/>
  <c r="N73" i="38" l="1"/>
  <c r="N208" i="50"/>
  <c r="K74" i="39"/>
  <c r="P208" i="51"/>
  <c r="L74" i="39" s="1"/>
  <c r="O208" i="51"/>
  <c r="M74" i="39" s="1"/>
  <c r="BE207" i="50"/>
  <c r="BH207" i="50" s="1"/>
  <c r="BD207" i="50"/>
  <c r="BB208" i="50" s="1"/>
  <c r="DO161" i="8"/>
  <c r="DO169" i="8" s="1"/>
  <c r="DR161" i="8"/>
  <c r="DR169" i="8" s="1"/>
  <c r="DN161" i="8"/>
  <c r="DN169" i="8" s="1"/>
  <c r="DP161" i="8"/>
  <c r="DP169" i="8" s="1"/>
  <c r="DQ161" i="8"/>
  <c r="DQ169" i="8" s="1"/>
  <c r="O47" i="7"/>
  <c r="AY208" i="51" l="1"/>
  <c r="BF208" i="51"/>
  <c r="BC208" i="51" s="1"/>
  <c r="Q208" i="51"/>
  <c r="BG208" i="51"/>
  <c r="K74" i="38"/>
  <c r="P208" i="50"/>
  <c r="L74" i="38" s="1"/>
  <c r="O208" i="50"/>
  <c r="M74" i="38" s="1"/>
  <c r="DN178" i="8"/>
  <c r="P47" i="7"/>
  <c r="AY208" i="50" l="1"/>
  <c r="BG208" i="50"/>
  <c r="BE208" i="51"/>
  <c r="BH208" i="51" s="1"/>
  <c r="BD208" i="51"/>
  <c r="BB209" i="51" s="1"/>
  <c r="N74" i="39"/>
  <c r="N209" i="51"/>
  <c r="BF208" i="50"/>
  <c r="BC208" i="50" s="1"/>
  <c r="Q208" i="50"/>
  <c r="CC34" i="8"/>
  <c r="Q47" i="7"/>
  <c r="K75" i="39" l="1"/>
  <c r="P209" i="51"/>
  <c r="L75" i="39" s="1"/>
  <c r="O209" i="51"/>
  <c r="N74" i="38"/>
  <c r="N209" i="50"/>
  <c r="BE208" i="50"/>
  <c r="BH208" i="50" s="1"/>
  <c r="BD208" i="50"/>
  <c r="BB209" i="50" s="1"/>
  <c r="CC37" i="8"/>
  <c r="R47" i="7"/>
  <c r="AY209" i="51" l="1"/>
  <c r="M75" i="39"/>
  <c r="C18" i="40"/>
  <c r="BF209" i="51"/>
  <c r="BC209" i="51" s="1"/>
  <c r="Q209" i="51"/>
  <c r="K75" i="38"/>
  <c r="P209" i="50"/>
  <c r="L75" i="38" s="1"/>
  <c r="O209" i="50"/>
  <c r="M75" i="38" s="1"/>
  <c r="BG209" i="51"/>
  <c r="D18" i="40"/>
  <c r="S47" i="7"/>
  <c r="GE42" i="7" l="1"/>
  <c r="GF42" i="7" s="1"/>
  <c r="GG42" i="7" s="1"/>
  <c r="GH42" i="7" s="1"/>
  <c r="GI42" i="7" s="1"/>
  <c r="GJ42" i="7" s="1"/>
  <c r="GK42" i="7" s="1"/>
  <c r="GL42" i="7" s="1"/>
  <c r="GM42" i="7" s="1"/>
  <c r="GN42" i="7" s="1"/>
  <c r="GO42" i="7" s="1"/>
  <c r="GP42" i="7" s="1"/>
  <c r="K18" i="40"/>
  <c r="BF209" i="50"/>
  <c r="BC209" i="50" s="1"/>
  <c r="Q209" i="50"/>
  <c r="N75" i="39"/>
  <c r="E18" i="40" s="1"/>
  <c r="N210" i="51"/>
  <c r="BG209" i="50"/>
  <c r="BE209" i="51"/>
  <c r="BH209" i="51" s="1"/>
  <c r="BD209" i="51"/>
  <c r="BB210" i="51" s="1"/>
  <c r="AY209" i="50"/>
  <c r="H18" i="40"/>
  <c r="GE28" i="7"/>
  <c r="T47" i="7"/>
  <c r="GE48" i="7" l="1"/>
  <c r="GF48" i="7" s="1"/>
  <c r="GG48" i="7" s="1"/>
  <c r="GH48" i="7" s="1"/>
  <c r="GI48" i="7" s="1"/>
  <c r="GJ48" i="7" s="1"/>
  <c r="GK48" i="7" s="1"/>
  <c r="GL48" i="7" s="1"/>
  <c r="GM48" i="7" s="1"/>
  <c r="GN48" i="7" s="1"/>
  <c r="GO48" i="7" s="1"/>
  <c r="GP48" i="7" s="1"/>
  <c r="GA22" i="41" s="1"/>
  <c r="GF28" i="7"/>
  <c r="GE34" i="7"/>
  <c r="GE29" i="7"/>
  <c r="GE33" i="7" s="1"/>
  <c r="GA18" i="41"/>
  <c r="N75" i="38"/>
  <c r="N210" i="50"/>
  <c r="BE209" i="50"/>
  <c r="BH209" i="50" s="1"/>
  <c r="BD209" i="50"/>
  <c r="BB210" i="50" s="1"/>
  <c r="K76" i="39"/>
  <c r="O210" i="51"/>
  <c r="M76" i="39" s="1"/>
  <c r="P210" i="51"/>
  <c r="L76" i="39" s="1"/>
  <c r="AY210" i="51" l="1"/>
  <c r="BG210" i="51"/>
  <c r="BF210" i="51"/>
  <c r="BC210" i="51" s="1"/>
  <c r="Q210" i="51"/>
  <c r="E48" i="8"/>
  <c r="GE43" i="7"/>
  <c r="K76" i="38"/>
  <c r="P210" i="50"/>
  <c r="L76" i="38" s="1"/>
  <c r="O210" i="50"/>
  <c r="M76" i="38" s="1"/>
  <c r="GA23" i="41"/>
  <c r="E50" i="8"/>
  <c r="GF29" i="7"/>
  <c r="GF33" i="7" s="1"/>
  <c r="GG28" i="7"/>
  <c r="GF34" i="7"/>
  <c r="GF43" i="7" s="1"/>
  <c r="G37" i="7"/>
  <c r="G38" i="7" s="1"/>
  <c r="BF210" i="50" l="1"/>
  <c r="BC210" i="50" s="1"/>
  <c r="Q210" i="50"/>
  <c r="AY210" i="50"/>
  <c r="N76" i="39"/>
  <c r="N211" i="51"/>
  <c r="BE210" i="51"/>
  <c r="BH210" i="51" s="1"/>
  <c r="BD210" i="51"/>
  <c r="BB211" i="51" s="1"/>
  <c r="GG29" i="7"/>
  <c r="GG33" i="7" s="1"/>
  <c r="GH28" i="7"/>
  <c r="GG34" i="7"/>
  <c r="GG43" i="7" s="1"/>
  <c r="BG210" i="50"/>
  <c r="U40" i="7"/>
  <c r="C14" i="41"/>
  <c r="C15" i="41" s="1"/>
  <c r="C17" i="41" s="1"/>
  <c r="C20" i="41" s="1"/>
  <c r="F34" i="7"/>
  <c r="G13" i="55" l="1"/>
  <c r="C21" i="41"/>
  <c r="O21" i="41" s="1"/>
  <c r="K77" i="39"/>
  <c r="P211" i="51"/>
  <c r="L77" i="39" s="1"/>
  <c r="O211" i="51"/>
  <c r="M77" i="39" s="1"/>
  <c r="GI28" i="7"/>
  <c r="GH29" i="7"/>
  <c r="GH33" i="7" s="1"/>
  <c r="GH34" i="7"/>
  <c r="GH43" i="7" s="1"/>
  <c r="N76" i="38"/>
  <c r="N211" i="50"/>
  <c r="BE210" i="50"/>
  <c r="BH210" i="50" s="1"/>
  <c r="BD210" i="50"/>
  <c r="BB211" i="50" s="1"/>
  <c r="U43" i="7"/>
  <c r="F40" i="7"/>
  <c r="C16" i="41"/>
  <c r="C24" i="41" l="1"/>
  <c r="C25" i="41" s="1"/>
  <c r="AY211" i="51"/>
  <c r="BF211" i="51"/>
  <c r="BC211" i="51" s="1"/>
  <c r="Q211" i="51"/>
  <c r="GI29" i="7"/>
  <c r="GI33" i="7" s="1"/>
  <c r="GJ28" i="7"/>
  <c r="GI34" i="7"/>
  <c r="BG211" i="51"/>
  <c r="K77" i="38"/>
  <c r="P211" i="50"/>
  <c r="L77" i="38" s="1"/>
  <c r="O211" i="50"/>
  <c r="M77" i="38" s="1"/>
  <c r="AA21" i="41"/>
  <c r="O24" i="41"/>
  <c r="O25" i="41" s="1"/>
  <c r="DO101" i="8"/>
  <c r="E43" i="8" s="1"/>
  <c r="C19" i="41"/>
  <c r="S44" i="7"/>
  <c r="U47" i="7"/>
  <c r="BF211" i="50" l="1"/>
  <c r="BC211" i="50" s="1"/>
  <c r="Q211" i="50"/>
  <c r="N77" i="39"/>
  <c r="N212" i="51"/>
  <c r="AY211" i="50"/>
  <c r="BE211" i="51"/>
  <c r="BH211" i="51" s="1"/>
  <c r="BD211" i="51"/>
  <c r="BB212" i="51" s="1"/>
  <c r="BG211" i="50"/>
  <c r="GI43" i="7"/>
  <c r="GJ29" i="7"/>
  <c r="GJ33" i="7" s="1"/>
  <c r="GJ34" i="7"/>
  <c r="GJ43" i="7" s="1"/>
  <c r="GK28" i="7"/>
  <c r="AM21" i="41"/>
  <c r="AA24" i="41"/>
  <c r="AA25" i="41" s="1"/>
  <c r="CD79" i="8"/>
  <c r="V47" i="7"/>
  <c r="K78" i="39" l="1"/>
  <c r="P212" i="51"/>
  <c r="L78" i="39" s="1"/>
  <c r="O212" i="51"/>
  <c r="GK29" i="7"/>
  <c r="GK33" i="7" s="1"/>
  <c r="GL28" i="7"/>
  <c r="GK34" i="7"/>
  <c r="N77" i="38"/>
  <c r="N212" i="50"/>
  <c r="BE211" i="50"/>
  <c r="BH211" i="50" s="1"/>
  <c r="BD211" i="50"/>
  <c r="BB212" i="50" s="1"/>
  <c r="AY21" i="41"/>
  <c r="AM24" i="41"/>
  <c r="AM25" i="41" s="1"/>
  <c r="W47" i="7"/>
  <c r="AY212" i="51" l="1"/>
  <c r="M78" i="39"/>
  <c r="GK43" i="7"/>
  <c r="GL29" i="7"/>
  <c r="GL33" i="7" s="1"/>
  <c r="GM28" i="7"/>
  <c r="GL34" i="7"/>
  <c r="GL43" i="7" s="1"/>
  <c r="BF212" i="51"/>
  <c r="BC212" i="51" s="1"/>
  <c r="Q212" i="51"/>
  <c r="BG212" i="51"/>
  <c r="K78" i="38"/>
  <c r="O212" i="50"/>
  <c r="M78" i="38" s="1"/>
  <c r="P212" i="50"/>
  <c r="L78" i="38" s="1"/>
  <c r="BK21" i="41"/>
  <c r="AY24" i="41"/>
  <c r="AY25" i="41" s="1"/>
  <c r="X47" i="7"/>
  <c r="BF212" i="50" l="1"/>
  <c r="BC212" i="50" s="1"/>
  <c r="Q212" i="50"/>
  <c r="AY212" i="50"/>
  <c r="GM29" i="7"/>
  <c r="GM33" i="7" s="1"/>
  <c r="GN28" i="7"/>
  <c r="GM34" i="7"/>
  <c r="GM43" i="7" s="1"/>
  <c r="BG212" i="50"/>
  <c r="N78" i="39"/>
  <c r="N213" i="51"/>
  <c r="BE212" i="51"/>
  <c r="BH212" i="51" s="1"/>
  <c r="BD212" i="51"/>
  <c r="BB213" i="51" s="1"/>
  <c r="BW21" i="41"/>
  <c r="BK24" i="41"/>
  <c r="BK25" i="41" s="1"/>
  <c r="Y47" i="7"/>
  <c r="N78" i="38" l="1"/>
  <c r="N213" i="50"/>
  <c r="BE212" i="50"/>
  <c r="BH212" i="50" s="1"/>
  <c r="BD212" i="50"/>
  <c r="BB213" i="50" s="1"/>
  <c r="GN29" i="7"/>
  <c r="GN33" i="7" s="1"/>
  <c r="GO28" i="7"/>
  <c r="GN34" i="7"/>
  <c r="GN43" i="7" s="1"/>
  <c r="K79" i="39"/>
  <c r="P213" i="51"/>
  <c r="L79" i="39" s="1"/>
  <c r="O213" i="51"/>
  <c r="M79" i="39" s="1"/>
  <c r="CI21" i="41"/>
  <c r="BW24" i="41"/>
  <c r="BW25" i="41" s="1"/>
  <c r="Z47" i="7"/>
  <c r="BF213" i="51" l="1"/>
  <c r="BC213" i="51" s="1"/>
  <c r="Q213" i="51"/>
  <c r="GO29" i="7"/>
  <c r="GO33" i="7" s="1"/>
  <c r="GP28" i="7"/>
  <c r="GO34" i="7"/>
  <c r="GO43" i="7" s="1"/>
  <c r="AY213" i="51"/>
  <c r="K79" i="38"/>
  <c r="P213" i="50"/>
  <c r="L79" i="38" s="1"/>
  <c r="O213" i="50"/>
  <c r="BG213" i="51"/>
  <c r="CU21" i="41"/>
  <c r="CI24" i="41"/>
  <c r="CI25" i="41" s="1"/>
  <c r="AA47" i="7"/>
  <c r="AY213" i="50" l="1"/>
  <c r="M79" i="38"/>
  <c r="GA6" i="41"/>
  <c r="GP34" i="7"/>
  <c r="GP29" i="7"/>
  <c r="GP33" i="7" s="1"/>
  <c r="N79" i="39"/>
  <c r="N214" i="51"/>
  <c r="BF213" i="50"/>
  <c r="BC213" i="50" s="1"/>
  <c r="Q213" i="50"/>
  <c r="BE213" i="51"/>
  <c r="BH213" i="51" s="1"/>
  <c r="BD213" i="51"/>
  <c r="BB214" i="51" s="1"/>
  <c r="BG213" i="50"/>
  <c r="DG21" i="41"/>
  <c r="CU24" i="41"/>
  <c r="CU25" i="41" s="1"/>
  <c r="AB47" i="7"/>
  <c r="K80" i="39" l="1"/>
  <c r="O214" i="51"/>
  <c r="M80" i="39" s="1"/>
  <c r="P214" i="51"/>
  <c r="BE213" i="50"/>
  <c r="BH213" i="50" s="1"/>
  <c r="BD213" i="50"/>
  <c r="BB214" i="50" s="1"/>
  <c r="GP43" i="7"/>
  <c r="GE44" i="7" s="1"/>
  <c r="GE35" i="7"/>
  <c r="GE38" i="7"/>
  <c r="N79" i="38"/>
  <c r="N214" i="50"/>
  <c r="E47" i="8"/>
  <c r="GA11" i="41"/>
  <c r="DO98" i="8" s="1"/>
  <c r="GA10" i="41"/>
  <c r="DS21" i="41"/>
  <c r="DG24" i="41"/>
  <c r="DG25" i="41" s="1"/>
  <c r="AC47" i="7"/>
  <c r="E46" i="8" l="1"/>
  <c r="AY214" i="51"/>
  <c r="L80" i="39"/>
  <c r="K80" i="38"/>
  <c r="P214" i="50"/>
  <c r="L80" i="38" s="1"/>
  <c r="O214" i="50"/>
  <c r="M80" i="38" s="1"/>
  <c r="BG214" i="51"/>
  <c r="BF214" i="51"/>
  <c r="BC214" i="51" s="1"/>
  <c r="Q214" i="51"/>
  <c r="GA14" i="41"/>
  <c r="GS40" i="7"/>
  <c r="DO94" i="8"/>
  <c r="EE21" i="41"/>
  <c r="DS24" i="41"/>
  <c r="DS25" i="41" s="1"/>
  <c r="AD47" i="7"/>
  <c r="BG214" i="50" l="1"/>
  <c r="GA15" i="41"/>
  <c r="GA17" i="41" s="1"/>
  <c r="GA20" i="41" s="1"/>
  <c r="GA16" i="41"/>
  <c r="N80" i="39"/>
  <c r="N215" i="51"/>
  <c r="AY214" i="50"/>
  <c r="BF214" i="50"/>
  <c r="BC214" i="50" s="1"/>
  <c r="Q214" i="50"/>
  <c r="BE214" i="51"/>
  <c r="BH214" i="51" s="1"/>
  <c r="BD214" i="51"/>
  <c r="BB215" i="51" s="1"/>
  <c r="EQ21" i="41"/>
  <c r="EE24" i="41"/>
  <c r="EE25" i="41" s="1"/>
  <c r="AE47" i="7"/>
  <c r="DO102" i="8" l="1"/>
  <c r="E49" i="8" s="1"/>
  <c r="GA19" i="41"/>
  <c r="N80" i="38"/>
  <c r="N215" i="50"/>
  <c r="K81" i="39"/>
  <c r="O215" i="51"/>
  <c r="P215" i="51"/>
  <c r="L81" i="39" s="1"/>
  <c r="BE214" i="50"/>
  <c r="BH214" i="50" s="1"/>
  <c r="BD214" i="50"/>
  <c r="BB215" i="50" s="1"/>
  <c r="FC21" i="41"/>
  <c r="EQ24" i="41"/>
  <c r="EQ25" i="41" s="1"/>
  <c r="AF47" i="7"/>
  <c r="AY215" i="51" l="1"/>
  <c r="M81" i="39"/>
  <c r="K81" i="38"/>
  <c r="P215" i="50"/>
  <c r="L81" i="38" s="1"/>
  <c r="O215" i="50"/>
  <c r="BG215" i="51"/>
  <c r="CD88" i="8"/>
  <c r="BF215" i="51"/>
  <c r="BC215" i="51" s="1"/>
  <c r="Q215" i="51"/>
  <c r="FO21" i="41"/>
  <c r="FC24" i="41"/>
  <c r="FC25" i="41" s="1"/>
  <c r="AG47" i="7"/>
  <c r="AY215" i="50" l="1"/>
  <c r="M81" i="38"/>
  <c r="BE215" i="51"/>
  <c r="BH215" i="51" s="1"/>
  <c r="BD215" i="51"/>
  <c r="BB216" i="51" s="1"/>
  <c r="BF215" i="50"/>
  <c r="BC215" i="50" s="1"/>
  <c r="Q215" i="50"/>
  <c r="BG215" i="50"/>
  <c r="N81" i="39"/>
  <c r="N216" i="51"/>
  <c r="GA21" i="41"/>
  <c r="FO24" i="41"/>
  <c r="FO25" i="41" s="1"/>
  <c r="AH47" i="7"/>
  <c r="N81" i="38" l="1"/>
  <c r="N216" i="50"/>
  <c r="BE215" i="50"/>
  <c r="BH215" i="50" s="1"/>
  <c r="BD215" i="50"/>
  <c r="BB216" i="50" s="1"/>
  <c r="K82" i="39"/>
  <c r="P216" i="51"/>
  <c r="L82" i="39" s="1"/>
  <c r="O216" i="51"/>
  <c r="M82" i="39" s="1"/>
  <c r="GA24" i="41"/>
  <c r="GA25" i="41" s="1"/>
  <c r="AI47" i="7"/>
  <c r="K82" i="38" l="1"/>
  <c r="O216" i="50"/>
  <c r="M82" i="38" s="1"/>
  <c r="P216" i="50"/>
  <c r="L82" i="38" s="1"/>
  <c r="BG216" i="51"/>
  <c r="AY216" i="51"/>
  <c r="BF216" i="51"/>
  <c r="BC216" i="51" s="1"/>
  <c r="Q216" i="51"/>
  <c r="AJ47" i="7"/>
  <c r="BF216" i="50" l="1"/>
  <c r="BC216" i="50" s="1"/>
  <c r="Q216" i="50"/>
  <c r="AY216" i="50"/>
  <c r="N82" i="39"/>
  <c r="N217" i="51"/>
  <c r="BG216" i="50"/>
  <c r="BE216" i="51"/>
  <c r="BH216" i="51" s="1"/>
  <c r="BD216" i="51"/>
  <c r="BB217" i="51" s="1"/>
  <c r="AK47" i="7"/>
  <c r="K83" i="39" l="1"/>
  <c r="P217" i="51"/>
  <c r="L83" i="39" s="1"/>
  <c r="O217" i="51"/>
  <c r="M83" i="39" s="1"/>
  <c r="N82" i="38"/>
  <c r="N217" i="50"/>
  <c r="BE216" i="50"/>
  <c r="BH216" i="50" s="1"/>
  <c r="BD216" i="50"/>
  <c r="BB217" i="50" s="1"/>
  <c r="AL47" i="7"/>
  <c r="K83" i="38" l="1"/>
  <c r="P217" i="50"/>
  <c r="L83" i="38" s="1"/>
  <c r="O217" i="50"/>
  <c r="M83" i="38" s="1"/>
  <c r="AY217" i="51"/>
  <c r="BF217" i="51"/>
  <c r="BC217" i="51" s="1"/>
  <c r="Q217" i="51"/>
  <c r="BG217" i="51"/>
  <c r="AM47" i="7"/>
  <c r="N83" i="39" l="1"/>
  <c r="N218" i="51"/>
  <c r="BF217" i="50"/>
  <c r="BC217" i="50" s="1"/>
  <c r="Q217" i="50"/>
  <c r="BG217" i="50"/>
  <c r="BE217" i="51"/>
  <c r="BH217" i="51" s="1"/>
  <c r="BD217" i="51"/>
  <c r="BB218" i="51" s="1"/>
  <c r="AY217" i="50"/>
  <c r="AN47" i="7"/>
  <c r="BE217" i="50" l="1"/>
  <c r="BH217" i="50" s="1"/>
  <c r="BD217" i="50"/>
  <c r="BB218" i="50" s="1"/>
  <c r="K84" i="39"/>
  <c r="O218" i="51"/>
  <c r="M84" i="39" s="1"/>
  <c r="P218" i="51"/>
  <c r="L84" i="39" s="1"/>
  <c r="N83" i="38"/>
  <c r="N218" i="50"/>
  <c r="AO47" i="7"/>
  <c r="BF218" i="51" l="1"/>
  <c r="BC218" i="51" s="1"/>
  <c r="Q218" i="51"/>
  <c r="BG218" i="51"/>
  <c r="K84" i="38"/>
  <c r="P218" i="50"/>
  <c r="L84" i="38" s="1"/>
  <c r="O218" i="50"/>
  <c r="M84" i="38" s="1"/>
  <c r="AY218" i="51"/>
  <c r="AP47" i="7"/>
  <c r="BG218" i="50" l="1"/>
  <c r="N84" i="39"/>
  <c r="N219" i="51"/>
  <c r="BE218" i="51"/>
  <c r="BH218" i="51" s="1"/>
  <c r="BD218" i="51"/>
  <c r="BB219" i="51" s="1"/>
  <c r="AY218" i="50"/>
  <c r="BF218" i="50"/>
  <c r="BC218" i="50" s="1"/>
  <c r="Q218" i="50"/>
  <c r="AQ47" i="7"/>
  <c r="N84" i="38" l="1"/>
  <c r="N219" i="50"/>
  <c r="K85" i="39"/>
  <c r="P219" i="51"/>
  <c r="L85" i="39" s="1"/>
  <c r="O219" i="51"/>
  <c r="M85" i="39" s="1"/>
  <c r="BE218" i="50"/>
  <c r="BH218" i="50" s="1"/>
  <c r="BD218" i="50"/>
  <c r="BB219" i="50" s="1"/>
  <c r="AR47" i="7"/>
  <c r="AY219" i="51" l="1"/>
  <c r="BF219" i="51"/>
  <c r="BC219" i="51" s="1"/>
  <c r="Q219" i="51"/>
  <c r="K85" i="38"/>
  <c r="O219" i="50"/>
  <c r="M85" i="38" s="1"/>
  <c r="P219" i="50"/>
  <c r="L85" i="38" s="1"/>
  <c r="BG219" i="51"/>
  <c r="AS47" i="7"/>
  <c r="AY219" i="50" l="1"/>
  <c r="N85" i="39"/>
  <c r="N220" i="51"/>
  <c r="BG219" i="50"/>
  <c r="BE219" i="51"/>
  <c r="BH219" i="51" s="1"/>
  <c r="BD219" i="51"/>
  <c r="BB220" i="51" s="1"/>
  <c r="BF219" i="50"/>
  <c r="BC219" i="50" s="1"/>
  <c r="Q219" i="50"/>
  <c r="AT47" i="7"/>
  <c r="K86" i="39" l="1"/>
  <c r="P220" i="51"/>
  <c r="L86" i="39" s="1"/>
  <c r="O220" i="51"/>
  <c r="N85" i="38"/>
  <c r="N220" i="50"/>
  <c r="BE219" i="50"/>
  <c r="BH219" i="50" s="1"/>
  <c r="BD219" i="50"/>
  <c r="BB220" i="50" s="1"/>
  <c r="AU47" i="7"/>
  <c r="AY220" i="51" l="1"/>
  <c r="M86" i="39"/>
  <c r="K86" i="38"/>
  <c r="P220" i="50"/>
  <c r="L86" i="38" s="1"/>
  <c r="O220" i="50"/>
  <c r="BG220" i="51"/>
  <c r="BF220" i="51"/>
  <c r="BC220" i="51" s="1"/>
  <c r="Q220" i="51"/>
  <c r="AV47" i="7"/>
  <c r="AY220" i="50" l="1"/>
  <c r="M86" i="38"/>
  <c r="BF220" i="50"/>
  <c r="BC220" i="50" s="1"/>
  <c r="Q220" i="50"/>
  <c r="BG220" i="50"/>
  <c r="N86" i="39"/>
  <c r="N221" i="51"/>
  <c r="BE220" i="51"/>
  <c r="BH220" i="51" s="1"/>
  <c r="BD220" i="51"/>
  <c r="BB221" i="51" s="1"/>
  <c r="AW47" i="7"/>
  <c r="K87" i="39" l="1"/>
  <c r="P221" i="51"/>
  <c r="L87" i="39" s="1"/>
  <c r="O221" i="51"/>
  <c r="M87" i="39" s="1"/>
  <c r="N86" i="38"/>
  <c r="N221" i="50"/>
  <c r="BE220" i="50"/>
  <c r="BH220" i="50" s="1"/>
  <c r="BD220" i="50"/>
  <c r="BB221" i="50" s="1"/>
  <c r="AX47" i="7"/>
  <c r="K87" i="38" l="1"/>
  <c r="P221" i="50"/>
  <c r="L87" i="38" s="1"/>
  <c r="O221" i="50"/>
  <c r="M87" i="38" s="1"/>
  <c r="AY221" i="51"/>
  <c r="C19" i="40"/>
  <c r="BF221" i="51"/>
  <c r="BC221" i="51" s="1"/>
  <c r="Q221" i="51"/>
  <c r="BG221" i="51"/>
  <c r="D19" i="40"/>
  <c r="AY47" i="7"/>
  <c r="GQ42" i="7" l="1"/>
  <c r="GR42" i="7" s="1"/>
  <c r="GS42" i="7" s="1"/>
  <c r="GT42" i="7" s="1"/>
  <c r="GU42" i="7" s="1"/>
  <c r="GV42" i="7" s="1"/>
  <c r="GW42" i="7" s="1"/>
  <c r="GX42" i="7" s="1"/>
  <c r="GY42" i="7" s="1"/>
  <c r="GZ42" i="7" s="1"/>
  <c r="HA42" i="7" s="1"/>
  <c r="HB42" i="7" s="1"/>
  <c r="K19" i="40"/>
  <c r="H19" i="40"/>
  <c r="GQ28" i="7"/>
  <c r="N87" i="39"/>
  <c r="E19" i="40" s="1"/>
  <c r="N222" i="51"/>
  <c r="BE221" i="51"/>
  <c r="BH221" i="51" s="1"/>
  <c r="BD221" i="51"/>
  <c r="BB222" i="51" s="1"/>
  <c r="AY221" i="50"/>
  <c r="BF221" i="50"/>
  <c r="BC221" i="50" s="1"/>
  <c r="Q221" i="50"/>
  <c r="BG221" i="50"/>
  <c r="AZ47" i="7"/>
  <c r="GQ48" i="7" l="1"/>
  <c r="GR48" i="7" s="1"/>
  <c r="GS48" i="7" s="1"/>
  <c r="GT48" i="7" s="1"/>
  <c r="GU48" i="7" s="1"/>
  <c r="GV48" i="7" s="1"/>
  <c r="GW48" i="7" s="1"/>
  <c r="GX48" i="7" s="1"/>
  <c r="GY48" i="7" s="1"/>
  <c r="GZ48" i="7" s="1"/>
  <c r="HA48" i="7" s="1"/>
  <c r="HB48" i="7" s="1"/>
  <c r="GM22" i="41" s="1"/>
  <c r="GM18" i="41"/>
  <c r="H48" i="8" s="1"/>
  <c r="K88" i="39"/>
  <c r="O222" i="51"/>
  <c r="M88" i="39" s="1"/>
  <c r="P222" i="51"/>
  <c r="L88" i="39" s="1"/>
  <c r="N87" i="38"/>
  <c r="N222" i="50"/>
  <c r="GR28" i="7"/>
  <c r="GQ29" i="7"/>
  <c r="GQ33" i="7" s="1"/>
  <c r="GQ34" i="7"/>
  <c r="BE221" i="50"/>
  <c r="BH221" i="50" s="1"/>
  <c r="BD221" i="50"/>
  <c r="BB222" i="50" s="1"/>
  <c r="BA47" i="7"/>
  <c r="GQ43" i="7" l="1"/>
  <c r="GR29" i="7"/>
  <c r="GR33" i="7" s="1"/>
  <c r="GS28" i="7"/>
  <c r="GR34" i="7"/>
  <c r="GR43" i="7" s="1"/>
  <c r="BF222" i="51"/>
  <c r="BC222" i="51" s="1"/>
  <c r="Q222" i="51"/>
  <c r="BG222" i="51"/>
  <c r="K88" i="38"/>
  <c r="P222" i="50"/>
  <c r="L88" i="38" s="1"/>
  <c r="O222" i="50"/>
  <c r="M88" i="38" s="1"/>
  <c r="GM23" i="41"/>
  <c r="H50" i="8"/>
  <c r="AY222" i="51"/>
  <c r="BB47" i="7"/>
  <c r="BF222" i="50" l="1"/>
  <c r="BC222" i="50" s="1"/>
  <c r="Q222" i="50"/>
  <c r="BG222" i="50"/>
  <c r="AY222" i="50"/>
  <c r="GS29" i="7"/>
  <c r="GS33" i="7" s="1"/>
  <c r="GT28" i="7"/>
  <c r="GS34" i="7"/>
  <c r="GS43" i="7" s="1"/>
  <c r="BE222" i="51"/>
  <c r="BH222" i="51" s="1"/>
  <c r="BD222" i="51"/>
  <c r="BB223" i="51" s="1"/>
  <c r="N88" i="39"/>
  <c r="N223" i="51"/>
  <c r="BC47" i="7"/>
  <c r="GU28" i="7" l="1"/>
  <c r="GT34" i="7"/>
  <c r="GT29" i="7"/>
  <c r="GT33" i="7" s="1"/>
  <c r="N88" i="38"/>
  <c r="N223" i="50"/>
  <c r="BE222" i="50"/>
  <c r="BH222" i="50" s="1"/>
  <c r="BD222" i="50"/>
  <c r="BB223" i="50" s="1"/>
  <c r="K89" i="39"/>
  <c r="P223" i="51"/>
  <c r="L89" i="39" s="1"/>
  <c r="O223" i="51"/>
  <c r="BD47" i="7"/>
  <c r="AY223" i="51" l="1"/>
  <c r="M89" i="39"/>
  <c r="K89" i="38"/>
  <c r="O223" i="50"/>
  <c r="M89" i="38" s="1"/>
  <c r="P223" i="50"/>
  <c r="BF223" i="51"/>
  <c r="BC223" i="51" s="1"/>
  <c r="Q223" i="51"/>
  <c r="GT43" i="7"/>
  <c r="BG223" i="51"/>
  <c r="GU29" i="7"/>
  <c r="GU33" i="7" s="1"/>
  <c r="GV28" i="7"/>
  <c r="GU34" i="7"/>
  <c r="GU43" i="7" s="1"/>
  <c r="BE47" i="7"/>
  <c r="AY223" i="50" l="1"/>
  <c r="L89" i="38"/>
  <c r="N89" i="39"/>
  <c r="N224" i="51"/>
  <c r="BE223" i="51"/>
  <c r="BH223" i="51" s="1"/>
  <c r="BD223" i="51"/>
  <c r="BB224" i="51" s="1"/>
  <c r="BG223" i="50"/>
  <c r="BF223" i="50"/>
  <c r="BC223" i="50" s="1"/>
  <c r="Q223" i="50"/>
  <c r="GV29" i="7"/>
  <c r="GV33" i="7" s="1"/>
  <c r="GW28" i="7"/>
  <c r="GV34" i="7"/>
  <c r="GV43" i="7" s="1"/>
  <c r="BF47" i="7"/>
  <c r="N89" i="38" l="1"/>
  <c r="N224" i="50"/>
  <c r="BE223" i="50"/>
  <c r="BH223" i="50" s="1"/>
  <c r="BD223" i="50"/>
  <c r="BB224" i="50" s="1"/>
  <c r="GW29" i="7"/>
  <c r="GW33" i="7" s="1"/>
  <c r="GW34" i="7"/>
  <c r="GX28" i="7"/>
  <c r="K90" i="39"/>
  <c r="P224" i="51"/>
  <c r="L90" i="39" s="1"/>
  <c r="O224" i="51"/>
  <c r="M90" i="39" s="1"/>
  <c r="BG47" i="7"/>
  <c r="AY224" i="51" l="1"/>
  <c r="GW43" i="7"/>
  <c r="BF224" i="51"/>
  <c r="BC224" i="51" s="1"/>
  <c r="Q224" i="51"/>
  <c r="K90" i="38"/>
  <c r="O224" i="50"/>
  <c r="M90" i="38" s="1"/>
  <c r="P224" i="50"/>
  <c r="BG224" i="51"/>
  <c r="GX29" i="7"/>
  <c r="GX33" i="7" s="1"/>
  <c r="GX34" i="7"/>
  <c r="GX43" i="7" s="1"/>
  <c r="GY28" i="7"/>
  <c r="BH47" i="7"/>
  <c r="AY224" i="50" l="1"/>
  <c r="L90" i="38"/>
  <c r="BE224" i="51"/>
  <c r="BH224" i="51" s="1"/>
  <c r="BD224" i="51"/>
  <c r="BB225" i="51" s="1"/>
  <c r="GY29" i="7"/>
  <c r="GY33" i="7" s="1"/>
  <c r="GZ28" i="7"/>
  <c r="GY34" i="7"/>
  <c r="GY43" i="7" s="1"/>
  <c r="N90" i="39"/>
  <c r="N225" i="51"/>
  <c r="BG224" i="50"/>
  <c r="BF224" i="50"/>
  <c r="BC224" i="50" s="1"/>
  <c r="Q224" i="50"/>
  <c r="BI47" i="7"/>
  <c r="BE224" i="50" l="1"/>
  <c r="BH224" i="50" s="1"/>
  <c r="BD224" i="50"/>
  <c r="BB225" i="50" s="1"/>
  <c r="K91" i="39"/>
  <c r="P225" i="51"/>
  <c r="L91" i="39" s="1"/>
  <c r="O225" i="51"/>
  <c r="M91" i="39" s="1"/>
  <c r="GZ29" i="7"/>
  <c r="GZ33" i="7" s="1"/>
  <c r="HA28" i="7"/>
  <c r="GZ34" i="7"/>
  <c r="GZ43" i="7" s="1"/>
  <c r="N90" i="38"/>
  <c r="N225" i="50"/>
  <c r="BJ47" i="7"/>
  <c r="HA29" i="7" l="1"/>
  <c r="HA33" i="7" s="1"/>
  <c r="HA34" i="7"/>
  <c r="HA43" i="7" s="1"/>
  <c r="HB28" i="7"/>
  <c r="BF225" i="51"/>
  <c r="BC225" i="51" s="1"/>
  <c r="Q225" i="51"/>
  <c r="K91" i="38"/>
  <c r="O225" i="50"/>
  <c r="M91" i="38" s="1"/>
  <c r="P225" i="50"/>
  <c r="L91" i="38" s="1"/>
  <c r="BG225" i="51"/>
  <c r="AY225" i="51"/>
  <c r="BK47" i="7"/>
  <c r="N91" i="39" l="1"/>
  <c r="N226" i="51"/>
  <c r="BF225" i="50"/>
  <c r="BC225" i="50" s="1"/>
  <c r="Q225" i="50"/>
  <c r="GM6" i="41"/>
  <c r="HB34" i="7"/>
  <c r="HB29" i="7"/>
  <c r="HB33" i="7" s="1"/>
  <c r="BE225" i="51"/>
  <c r="BH225" i="51" s="1"/>
  <c r="BD225" i="51"/>
  <c r="BB226" i="51" s="1"/>
  <c r="AY225" i="50"/>
  <c r="BG225" i="50"/>
  <c r="BL47" i="7"/>
  <c r="HB43" i="7" l="1"/>
  <c r="GQ44" i="7" s="1"/>
  <c r="GQ35" i="7"/>
  <c r="GQ38" i="7"/>
  <c r="N91" i="38"/>
  <c r="N226" i="50"/>
  <c r="BE225" i="50"/>
  <c r="BH225" i="50" s="1"/>
  <c r="BD225" i="50"/>
  <c r="BB226" i="50" s="1"/>
  <c r="K92" i="39"/>
  <c r="O226" i="51"/>
  <c r="P226" i="51"/>
  <c r="L92" i="39" s="1"/>
  <c r="H47" i="8"/>
  <c r="GM11" i="41"/>
  <c r="DR98" i="8" s="1"/>
  <c r="GM10" i="41"/>
  <c r="BM47" i="7"/>
  <c r="H46" i="8" l="1"/>
  <c r="AY226" i="51"/>
  <c r="M92" i="39"/>
  <c r="BF226" i="51"/>
  <c r="BC226" i="51" s="1"/>
  <c r="Q226" i="51"/>
  <c r="GM14" i="41"/>
  <c r="HE40" i="7"/>
  <c r="BG226" i="51"/>
  <c r="K92" i="38"/>
  <c r="P226" i="50"/>
  <c r="L92" i="38" s="1"/>
  <c r="O226" i="50"/>
  <c r="DR94" i="8"/>
  <c r="BN47" i="7"/>
  <c r="AY226" i="50" l="1"/>
  <c r="M92" i="38"/>
  <c r="GM15" i="41"/>
  <c r="GM17" i="41" s="1"/>
  <c r="GM20" i="41" s="1"/>
  <c r="GM16" i="41"/>
  <c r="N92" i="39"/>
  <c r="N227" i="51"/>
  <c r="BE226" i="51"/>
  <c r="BH226" i="51" s="1"/>
  <c r="BD226" i="51"/>
  <c r="BB227" i="51" s="1"/>
  <c r="BF226" i="50"/>
  <c r="BC226" i="50" s="1"/>
  <c r="Q226" i="50"/>
  <c r="BG226" i="50"/>
  <c r="BO47" i="7"/>
  <c r="K93" i="39" l="1"/>
  <c r="P227" i="51"/>
  <c r="L93" i="39" s="1"/>
  <c r="O227" i="51"/>
  <c r="M93" i="39" s="1"/>
  <c r="N92" i="38"/>
  <c r="N227" i="50"/>
  <c r="BE226" i="50"/>
  <c r="BH226" i="50" s="1"/>
  <c r="BD226" i="50"/>
  <c r="BB227" i="50" s="1"/>
  <c r="GM19" i="41"/>
  <c r="DR102" i="8"/>
  <c r="H49" i="8" s="1"/>
  <c r="GM21" i="41"/>
  <c r="BP47" i="7"/>
  <c r="K93" i="38" l="1"/>
  <c r="P227" i="50"/>
  <c r="L93" i="38" s="1"/>
  <c r="O227" i="50"/>
  <c r="GM24" i="41"/>
  <c r="GM25" i="41" s="1"/>
  <c r="AY227" i="51"/>
  <c r="BF227" i="51"/>
  <c r="BC227" i="51" s="1"/>
  <c r="Q227" i="51"/>
  <c r="BG227" i="51"/>
  <c r="CI88" i="8"/>
  <c r="BQ47" i="7"/>
  <c r="AY227" i="50" l="1"/>
  <c r="M93" i="38"/>
  <c r="N93" i="39"/>
  <c r="N228" i="51"/>
  <c r="BF227" i="50"/>
  <c r="BC227" i="50" s="1"/>
  <c r="Q227" i="50"/>
  <c r="BE227" i="51"/>
  <c r="BH227" i="51" s="1"/>
  <c r="BD227" i="51"/>
  <c r="BB228" i="51" s="1"/>
  <c r="BG227" i="50"/>
  <c r="BR47" i="7"/>
  <c r="N93" i="38" l="1"/>
  <c r="N228" i="50"/>
  <c r="BE227" i="50"/>
  <c r="BH227" i="50" s="1"/>
  <c r="BD227" i="50"/>
  <c r="BB228" i="50" s="1"/>
  <c r="K94" i="39"/>
  <c r="O228" i="51"/>
  <c r="M94" i="39" s="1"/>
  <c r="P228" i="51"/>
  <c r="L94" i="39" s="1"/>
  <c r="BS47" i="7"/>
  <c r="BF228" i="51" l="1"/>
  <c r="BC228" i="51" s="1"/>
  <c r="Q228" i="51"/>
  <c r="K94" i="38"/>
  <c r="O228" i="50"/>
  <c r="P228" i="50"/>
  <c r="L94" i="38" s="1"/>
  <c r="AY228" i="51"/>
  <c r="BG228" i="51"/>
  <c r="BT47" i="7"/>
  <c r="AY228" i="50" l="1"/>
  <c r="M94" i="38"/>
  <c r="N94" i="39"/>
  <c r="N229" i="51"/>
  <c r="BG228" i="50"/>
  <c r="BE228" i="51"/>
  <c r="BH228" i="51" s="1"/>
  <c r="BD228" i="51"/>
  <c r="BB229" i="51" s="1"/>
  <c r="BF228" i="50"/>
  <c r="BC228" i="50" s="1"/>
  <c r="Q228" i="50"/>
  <c r="BU47" i="7"/>
  <c r="N94" i="38" l="1"/>
  <c r="N229" i="50"/>
  <c r="K95" i="39"/>
  <c r="P229" i="51"/>
  <c r="L95" i="39" s="1"/>
  <c r="O229" i="51"/>
  <c r="M95" i="39" s="1"/>
  <c r="BE228" i="50"/>
  <c r="BH228" i="50" s="1"/>
  <c r="BD228" i="50"/>
  <c r="BB229" i="50" s="1"/>
  <c r="BV47" i="7"/>
  <c r="BF229" i="51" l="1"/>
  <c r="BC229" i="51" s="1"/>
  <c r="Q229" i="51"/>
  <c r="BG229" i="51"/>
  <c r="K95" i="38"/>
  <c r="O229" i="50"/>
  <c r="P229" i="50"/>
  <c r="L95" i="38" s="1"/>
  <c r="AY229" i="51"/>
  <c r="BW47" i="7"/>
  <c r="AY229" i="50" l="1"/>
  <c r="M95" i="38"/>
  <c r="BG229" i="50"/>
  <c r="BF229" i="50"/>
  <c r="BC229" i="50" s="1"/>
  <c r="Q229" i="50"/>
  <c r="N95" i="39"/>
  <c r="N230" i="51"/>
  <c r="BE229" i="51"/>
  <c r="BH229" i="51" s="1"/>
  <c r="BD229" i="51"/>
  <c r="BB230" i="51" s="1"/>
  <c r="BX47" i="7"/>
  <c r="K96" i="39" l="1"/>
  <c r="P230" i="51"/>
  <c r="L96" i="39" s="1"/>
  <c r="O230" i="51"/>
  <c r="BE229" i="50"/>
  <c r="BH229" i="50" s="1"/>
  <c r="BD229" i="50"/>
  <c r="BB230" i="50" s="1"/>
  <c r="N95" i="38"/>
  <c r="N230" i="50"/>
  <c r="BY47" i="7"/>
  <c r="AY230" i="51" l="1"/>
  <c r="M96" i="39"/>
  <c r="BF230" i="51"/>
  <c r="BC230" i="51" s="1"/>
  <c r="Q230" i="51"/>
  <c r="BG230" i="51"/>
  <c r="K96" i="38"/>
  <c r="P230" i="50"/>
  <c r="L96" i="38" s="1"/>
  <c r="O230" i="50"/>
  <c r="M96" i="38" s="1"/>
  <c r="BZ47" i="7"/>
  <c r="N96" i="39" l="1"/>
  <c r="N231" i="51"/>
  <c r="BG230" i="50"/>
  <c r="BE230" i="51"/>
  <c r="BH230" i="51" s="1"/>
  <c r="BD230" i="51"/>
  <c r="BB231" i="51" s="1"/>
  <c r="AY230" i="50"/>
  <c r="BF230" i="50"/>
  <c r="BC230" i="50" s="1"/>
  <c r="Q230" i="50"/>
  <c r="CA47" i="7"/>
  <c r="N96" i="38" l="1"/>
  <c r="N231" i="50"/>
  <c r="K97" i="39"/>
  <c r="P231" i="51"/>
  <c r="L97" i="39" s="1"/>
  <c r="O231" i="51"/>
  <c r="BE230" i="50"/>
  <c r="BH230" i="50" s="1"/>
  <c r="BD230" i="50"/>
  <c r="BB231" i="50" s="1"/>
  <c r="CB47" i="7"/>
  <c r="AY231" i="51" l="1"/>
  <c r="M97" i="39"/>
  <c r="K97" i="38"/>
  <c r="P231" i="50"/>
  <c r="L97" i="38" s="1"/>
  <c r="O231" i="50"/>
  <c r="BG231" i="51"/>
  <c r="BF231" i="51"/>
  <c r="BC231" i="51" s="1"/>
  <c r="Q231" i="51"/>
  <c r="CC47" i="7"/>
  <c r="AY231" i="50" l="1"/>
  <c r="M97" i="38"/>
  <c r="BF231" i="50"/>
  <c r="BC231" i="50" s="1"/>
  <c r="Q231" i="50"/>
  <c r="N97" i="39"/>
  <c r="N232" i="51"/>
  <c r="BG231" i="50"/>
  <c r="BE231" i="51"/>
  <c r="BH231" i="51" s="1"/>
  <c r="BD231" i="51"/>
  <c r="BB232" i="51" s="1"/>
  <c r="CD47" i="7"/>
  <c r="K98" i="39" l="1"/>
  <c r="O232" i="51"/>
  <c r="M98" i="39" s="1"/>
  <c r="P232" i="51"/>
  <c r="BE231" i="50"/>
  <c r="BH231" i="50" s="1"/>
  <c r="BD231" i="50"/>
  <c r="BB232" i="50" s="1"/>
  <c r="N97" i="38"/>
  <c r="N232" i="50"/>
  <c r="CE47" i="7"/>
  <c r="AY232" i="51" l="1"/>
  <c r="L98" i="39"/>
  <c r="K98" i="38"/>
  <c r="P232" i="50"/>
  <c r="L98" i="38" s="1"/>
  <c r="O232" i="50"/>
  <c r="BG232" i="51"/>
  <c r="BF232" i="51"/>
  <c r="BC232" i="51" s="1"/>
  <c r="Q232" i="51"/>
  <c r="CF47" i="7"/>
  <c r="AY232" i="50" l="1"/>
  <c r="M98" i="38"/>
  <c r="BF232" i="50"/>
  <c r="BC232" i="50" s="1"/>
  <c r="Q232" i="50"/>
  <c r="BG232" i="50"/>
  <c r="N98" i="39"/>
  <c r="N233" i="51"/>
  <c r="BE232" i="51"/>
  <c r="BH232" i="51" s="1"/>
  <c r="BD232" i="51"/>
  <c r="BB233" i="51" s="1"/>
  <c r="CG47" i="7"/>
  <c r="N98" i="38" l="1"/>
  <c r="N233" i="50"/>
  <c r="BE232" i="50"/>
  <c r="BH232" i="50" s="1"/>
  <c r="BD232" i="50"/>
  <c r="BB233" i="50" s="1"/>
  <c r="K99" i="39"/>
  <c r="P233" i="51"/>
  <c r="L99" i="39" s="1"/>
  <c r="O233" i="51"/>
  <c r="M99" i="39" s="1"/>
  <c r="CH47" i="7"/>
  <c r="BG233" i="51" l="1"/>
  <c r="D20" i="40"/>
  <c r="K99" i="38"/>
  <c r="P233" i="50"/>
  <c r="L99" i="38" s="1"/>
  <c r="O233" i="50"/>
  <c r="AY233" i="51"/>
  <c r="C20" i="40"/>
  <c r="BF233" i="51"/>
  <c r="BC233" i="51" s="1"/>
  <c r="Q233" i="51"/>
  <c r="CI47" i="7"/>
  <c r="AY233" i="50" l="1"/>
  <c r="M99" i="38"/>
  <c r="HC42" i="7"/>
  <c r="HC48" i="7" s="1"/>
  <c r="K20" i="40"/>
  <c r="BG233" i="50"/>
  <c r="N99" i="39"/>
  <c r="E20" i="40" s="1"/>
  <c r="N234" i="51"/>
  <c r="BE233" i="51"/>
  <c r="BH233" i="51" s="1"/>
  <c r="BD233" i="51"/>
  <c r="BB234" i="51" s="1"/>
  <c r="BF233" i="50"/>
  <c r="BC233" i="50" s="1"/>
  <c r="Q233" i="50"/>
  <c r="H20" i="40"/>
  <c r="HC28" i="7"/>
  <c r="CJ47" i="7"/>
  <c r="HD42" i="7" l="1"/>
  <c r="HE42" i="7" s="1"/>
  <c r="HF42" i="7" s="1"/>
  <c r="HG42" i="7" s="1"/>
  <c r="HH42" i="7" s="1"/>
  <c r="HI42" i="7" s="1"/>
  <c r="HJ42" i="7" s="1"/>
  <c r="HK42" i="7" s="1"/>
  <c r="HL42" i="7" s="1"/>
  <c r="HM42" i="7" s="1"/>
  <c r="HN42" i="7" s="1"/>
  <c r="K100" i="39"/>
  <c r="O234" i="51"/>
  <c r="P234" i="51"/>
  <c r="L100" i="39" s="1"/>
  <c r="BE233" i="50"/>
  <c r="BH233" i="50" s="1"/>
  <c r="BD233" i="50"/>
  <c r="BB234" i="50" s="1"/>
  <c r="HD28" i="7"/>
  <c r="HC34" i="7"/>
  <c r="HC29" i="7"/>
  <c r="HC33" i="7" s="1"/>
  <c r="N99" i="38"/>
  <c r="N234" i="50"/>
  <c r="CK47" i="7"/>
  <c r="GY18" i="41" l="1"/>
  <c r="K48" i="8" s="1"/>
  <c r="HD48" i="7"/>
  <c r="HE48" i="7" s="1"/>
  <c r="HF48" i="7" s="1"/>
  <c r="HG48" i="7" s="1"/>
  <c r="HH48" i="7" s="1"/>
  <c r="HI48" i="7" s="1"/>
  <c r="HJ48" i="7" s="1"/>
  <c r="HK48" i="7" s="1"/>
  <c r="HL48" i="7" s="1"/>
  <c r="HM48" i="7" s="1"/>
  <c r="HN48" i="7" s="1"/>
  <c r="GY22" i="41" s="1"/>
  <c r="GY23" i="41" s="1"/>
  <c r="AY234" i="51"/>
  <c r="M100" i="39"/>
  <c r="K100" i="38"/>
  <c r="P234" i="50"/>
  <c r="L100" i="38" s="1"/>
  <c r="O234" i="50"/>
  <c r="M100" i="38" s="1"/>
  <c r="BG234" i="51"/>
  <c r="HC43" i="7"/>
  <c r="HD29" i="7"/>
  <c r="HD33" i="7" s="1"/>
  <c r="HE28" i="7"/>
  <c r="HD34" i="7"/>
  <c r="HD43" i="7" s="1"/>
  <c r="BF234" i="51"/>
  <c r="BC234" i="51" s="1"/>
  <c r="Q234" i="51"/>
  <c r="CL47" i="7"/>
  <c r="K50" i="8" l="1"/>
  <c r="BE234" i="51"/>
  <c r="BH234" i="51" s="1"/>
  <c r="BD234" i="51"/>
  <c r="BB235" i="51" s="1"/>
  <c r="AY234" i="50"/>
  <c r="BF234" i="50"/>
  <c r="BC234" i="50" s="1"/>
  <c r="Q234" i="50"/>
  <c r="BG234" i="50"/>
  <c r="N100" i="39"/>
  <c r="N235" i="51"/>
  <c r="HE29" i="7"/>
  <c r="HE33" i="7" s="1"/>
  <c r="HF28" i="7"/>
  <c r="HE34" i="7"/>
  <c r="CM47" i="7"/>
  <c r="HE43" i="7" l="1"/>
  <c r="N100" i="38"/>
  <c r="N235" i="50"/>
  <c r="HG28" i="7"/>
  <c r="HF29" i="7"/>
  <c r="HF33" i="7" s="1"/>
  <c r="HF34" i="7"/>
  <c r="HF43" i="7" s="1"/>
  <c r="BE234" i="50"/>
  <c r="BH234" i="50" s="1"/>
  <c r="BD234" i="50"/>
  <c r="BB235" i="50" s="1"/>
  <c r="K101" i="39"/>
  <c r="P235" i="51"/>
  <c r="L101" i="39" s="1"/>
  <c r="O235" i="51"/>
  <c r="M101" i="39" s="1"/>
  <c r="CN47" i="7"/>
  <c r="BG235" i="51" l="1"/>
  <c r="BF235" i="51"/>
  <c r="BC235" i="51" s="1"/>
  <c r="Q235" i="51"/>
  <c r="AY235" i="51"/>
  <c r="HG29" i="7"/>
  <c r="HG33" i="7" s="1"/>
  <c r="HG34" i="7"/>
  <c r="HG43" i="7" s="1"/>
  <c r="HH28" i="7"/>
  <c r="K101" i="38"/>
  <c r="P235" i="50"/>
  <c r="L101" i="38" s="1"/>
  <c r="O235" i="50"/>
  <c r="M101" i="38" s="1"/>
  <c r="CO47" i="7"/>
  <c r="AY235" i="50" l="1"/>
  <c r="BG235" i="50"/>
  <c r="HH29" i="7"/>
  <c r="HH33" i="7" s="1"/>
  <c r="HI28" i="7"/>
  <c r="HH34" i="7"/>
  <c r="N101" i="39"/>
  <c r="N236" i="51"/>
  <c r="BF235" i="50"/>
  <c r="BC235" i="50" s="1"/>
  <c r="Q235" i="50"/>
  <c r="BE235" i="51"/>
  <c r="BH235" i="51" s="1"/>
  <c r="BD235" i="51"/>
  <c r="BB236" i="51" s="1"/>
  <c r="CP47" i="7"/>
  <c r="HI29" i="7" l="1"/>
  <c r="HI33" i="7" s="1"/>
  <c r="HJ28" i="7"/>
  <c r="HI34" i="7"/>
  <c r="HI43" i="7" s="1"/>
  <c r="BE235" i="50"/>
  <c r="BH235" i="50" s="1"/>
  <c r="BD235" i="50"/>
  <c r="BB236" i="50" s="1"/>
  <c r="N101" i="38"/>
  <c r="N236" i="50"/>
  <c r="HH43" i="7"/>
  <c r="K102" i="39"/>
  <c r="O236" i="51"/>
  <c r="M102" i="39" s="1"/>
  <c r="P236" i="51"/>
  <c r="L102" i="39" s="1"/>
  <c r="CQ47" i="7"/>
  <c r="BF236" i="51" l="1"/>
  <c r="BC236" i="51" s="1"/>
  <c r="Q236" i="51"/>
  <c r="AY236" i="51"/>
  <c r="K102" i="38"/>
  <c r="P236" i="50"/>
  <c r="L102" i="38" s="1"/>
  <c r="O236" i="50"/>
  <c r="M102" i="38" s="1"/>
  <c r="HJ29" i="7"/>
  <c r="HJ33" i="7" s="1"/>
  <c r="HK28" i="7"/>
  <c r="HJ34" i="7"/>
  <c r="HJ43" i="7" s="1"/>
  <c r="BG236" i="51"/>
  <c r="CR47" i="7"/>
  <c r="BG236" i="50" l="1"/>
  <c r="N102" i="39"/>
  <c r="N237" i="51"/>
  <c r="BF236" i="50"/>
  <c r="BC236" i="50" s="1"/>
  <c r="Q236" i="50"/>
  <c r="BE236" i="51"/>
  <c r="BH236" i="51" s="1"/>
  <c r="BD236" i="51"/>
  <c r="BB237" i="51" s="1"/>
  <c r="AY236" i="50"/>
  <c r="HK29" i="7"/>
  <c r="HK33" i="7" s="1"/>
  <c r="HK34" i="7"/>
  <c r="HK43" i="7" s="1"/>
  <c r="HL28" i="7"/>
  <c r="CS47" i="7"/>
  <c r="HL29" i="7" l="1"/>
  <c r="HL33" i="7" s="1"/>
  <c r="HM28" i="7"/>
  <c r="HL34" i="7"/>
  <c r="HL43" i="7" s="1"/>
  <c r="K103" i="39"/>
  <c r="P237" i="51"/>
  <c r="L103" i="39" s="1"/>
  <c r="O237" i="51"/>
  <c r="M103" i="39" s="1"/>
  <c r="BE236" i="50"/>
  <c r="BH236" i="50" s="1"/>
  <c r="BD236" i="50"/>
  <c r="BB237" i="50" s="1"/>
  <c r="N102" i="38"/>
  <c r="N237" i="50"/>
  <c r="CT47" i="7"/>
  <c r="AY237" i="51" l="1"/>
  <c r="BF237" i="51"/>
  <c r="BC237" i="51" s="1"/>
  <c r="Q237" i="51"/>
  <c r="BG237" i="51"/>
  <c r="HM29" i="7"/>
  <c r="HM33" i="7" s="1"/>
  <c r="HN28" i="7"/>
  <c r="HM34" i="7"/>
  <c r="HM43" i="7" s="1"/>
  <c r="K103" i="38"/>
  <c r="O237" i="50"/>
  <c r="M103" i="38" s="1"/>
  <c r="P237" i="50"/>
  <c r="L103" i="38" s="1"/>
  <c r="CU47" i="7"/>
  <c r="GY6" i="41" l="1"/>
  <c r="HN29" i="7"/>
  <c r="HN33" i="7" s="1"/>
  <c r="HN34" i="7"/>
  <c r="BE237" i="51"/>
  <c r="BH237" i="51" s="1"/>
  <c r="BD237" i="51"/>
  <c r="BB238" i="51" s="1"/>
  <c r="AY237" i="50"/>
  <c r="BF237" i="50"/>
  <c r="BC237" i="50" s="1"/>
  <c r="Q237" i="50"/>
  <c r="BG237" i="50"/>
  <c r="N103" i="39"/>
  <c r="N238" i="51"/>
  <c r="CV47" i="7"/>
  <c r="BE237" i="50" l="1"/>
  <c r="BH237" i="50" s="1"/>
  <c r="BD237" i="50"/>
  <c r="BB238" i="50" s="1"/>
  <c r="K104" i="39"/>
  <c r="O238" i="51"/>
  <c r="P238" i="51"/>
  <c r="L104" i="39" s="1"/>
  <c r="HN43" i="7"/>
  <c r="HC44" i="7" s="1"/>
  <c r="HC38" i="7"/>
  <c r="HC35" i="7"/>
  <c r="N103" i="38"/>
  <c r="N238" i="50"/>
  <c r="K47" i="8"/>
  <c r="GY10" i="41"/>
  <c r="GY11" i="41"/>
  <c r="DU98" i="8" s="1"/>
  <c r="CW47" i="7"/>
  <c r="AY238" i="51" l="1"/>
  <c r="M104" i="39"/>
  <c r="DU94" i="8"/>
  <c r="BG238" i="51"/>
  <c r="K104" i="38"/>
  <c r="P238" i="50"/>
  <c r="O238" i="50"/>
  <c r="M104" i="38" s="1"/>
  <c r="BF238" i="51"/>
  <c r="BC238" i="51" s="1"/>
  <c r="Q238" i="51"/>
  <c r="K46" i="8"/>
  <c r="HQ40" i="7"/>
  <c r="GY14" i="41"/>
  <c r="CX47" i="7"/>
  <c r="AY238" i="50" l="1"/>
  <c r="L104" i="38"/>
  <c r="BF238" i="50"/>
  <c r="BC238" i="50" s="1"/>
  <c r="Q238" i="50"/>
  <c r="GY15" i="41"/>
  <c r="GY17" i="41" s="1"/>
  <c r="GY20" i="41" s="1"/>
  <c r="GY16" i="41"/>
  <c r="BG238" i="50"/>
  <c r="N104" i="39"/>
  <c r="N239" i="51"/>
  <c r="BE238" i="51"/>
  <c r="BH238" i="51" s="1"/>
  <c r="BD238" i="51"/>
  <c r="BB239" i="51" s="1"/>
  <c r="CY47" i="7"/>
  <c r="GY19" i="41" l="1"/>
  <c r="N104" i="38"/>
  <c r="N239" i="50"/>
  <c r="DU102" i="8"/>
  <c r="K49" i="8" s="1"/>
  <c r="GY21" i="41"/>
  <c r="BE238" i="50"/>
  <c r="BH238" i="50" s="1"/>
  <c r="BD238" i="50"/>
  <c r="BB239" i="50" s="1"/>
  <c r="K105" i="39"/>
  <c r="P239" i="51"/>
  <c r="L105" i="39" s="1"/>
  <c r="O239" i="51"/>
  <c r="M105" i="39" s="1"/>
  <c r="CZ47" i="7"/>
  <c r="AY239" i="51" l="1"/>
  <c r="BF239" i="51"/>
  <c r="BC239" i="51" s="1"/>
  <c r="Q239" i="51"/>
  <c r="GY24" i="41"/>
  <c r="GY25" i="41" s="1"/>
  <c r="K105" i="38"/>
  <c r="O239" i="50"/>
  <c r="M105" i="38" s="1"/>
  <c r="P239" i="50"/>
  <c r="L105" i="38" s="1"/>
  <c r="CN88" i="8"/>
  <c r="BG239" i="51"/>
  <c r="DA47" i="7"/>
  <c r="N105" i="39" l="1"/>
  <c r="N240" i="51"/>
  <c r="BF239" i="50"/>
  <c r="BC239" i="50" s="1"/>
  <c r="Q239" i="50"/>
  <c r="BE239" i="51"/>
  <c r="BH239" i="51" s="1"/>
  <c r="BD239" i="51"/>
  <c r="BB240" i="51" s="1"/>
  <c r="AY239" i="50"/>
  <c r="BG239" i="50"/>
  <c r="DB47" i="7"/>
  <c r="N105" i="38" l="1"/>
  <c r="N240" i="50"/>
  <c r="BE239" i="50"/>
  <c r="BH239" i="50" s="1"/>
  <c r="BD239" i="50"/>
  <c r="BB240" i="50" s="1"/>
  <c r="K106" i="39"/>
  <c r="P240" i="51"/>
  <c r="L106" i="39" s="1"/>
  <c r="O240" i="51"/>
  <c r="M106" i="39" s="1"/>
  <c r="DC47" i="7"/>
  <c r="AY240" i="51" l="1"/>
  <c r="K106" i="38"/>
  <c r="P240" i="50"/>
  <c r="L106" i="38" s="1"/>
  <c r="O240" i="50"/>
  <c r="BG240" i="51"/>
  <c r="BF240" i="51"/>
  <c r="BC240" i="51" s="1"/>
  <c r="Q240" i="51"/>
  <c r="DD47" i="7"/>
  <c r="AY240" i="50" l="1"/>
  <c r="M106" i="38"/>
  <c r="BF240" i="50"/>
  <c r="BC240" i="50" s="1"/>
  <c r="Q240" i="50"/>
  <c r="N106" i="39"/>
  <c r="N241" i="51"/>
  <c r="BG240" i="50"/>
  <c r="BE240" i="51"/>
  <c r="BH240" i="51" s="1"/>
  <c r="BD240" i="51"/>
  <c r="BB241" i="51" s="1"/>
  <c r="DE47" i="7"/>
  <c r="K107" i="39" l="1"/>
  <c r="P241" i="51"/>
  <c r="L107" i="39" s="1"/>
  <c r="O241" i="51"/>
  <c r="N106" i="38"/>
  <c r="N241" i="50"/>
  <c r="BE240" i="50"/>
  <c r="BH240" i="50" s="1"/>
  <c r="BD240" i="50"/>
  <c r="BB241" i="50" s="1"/>
  <c r="DF47" i="7"/>
  <c r="AY241" i="51" l="1"/>
  <c r="M107" i="39"/>
  <c r="K107" i="38"/>
  <c r="O241" i="50"/>
  <c r="M107" i="38" s="1"/>
  <c r="P241" i="50"/>
  <c r="BF241" i="51"/>
  <c r="BC241" i="51" s="1"/>
  <c r="Q241" i="51"/>
  <c r="BG241" i="51"/>
  <c r="DG47" i="7"/>
  <c r="AY241" i="50" l="1"/>
  <c r="L107" i="38"/>
  <c r="N107" i="39"/>
  <c r="N242" i="51"/>
  <c r="BE241" i="51"/>
  <c r="BH241" i="51" s="1"/>
  <c r="BD241" i="51"/>
  <c r="BB242" i="51" s="1"/>
  <c r="BG241" i="50"/>
  <c r="BF241" i="50"/>
  <c r="BC241" i="50" s="1"/>
  <c r="Q241" i="50"/>
  <c r="DH47" i="7"/>
  <c r="K108" i="39" l="1"/>
  <c r="O242" i="51"/>
  <c r="M108" i="39" s="1"/>
  <c r="P242" i="51"/>
  <c r="N107" i="38"/>
  <c r="N242" i="50"/>
  <c r="BE241" i="50"/>
  <c r="BH241" i="50" s="1"/>
  <c r="BD241" i="50"/>
  <c r="BB242" i="50" s="1"/>
  <c r="DI47" i="7"/>
  <c r="AY242" i="51" l="1"/>
  <c r="L108" i="39"/>
  <c r="K108" i="38"/>
  <c r="P242" i="50"/>
  <c r="L108" i="38" s="1"/>
  <c r="O242" i="50"/>
  <c r="M108" i="38" s="1"/>
  <c r="BF242" i="51"/>
  <c r="BC242" i="51" s="1"/>
  <c r="Q242" i="51"/>
  <c r="BG242" i="51"/>
  <c r="DJ47" i="7"/>
  <c r="N108" i="39" l="1"/>
  <c r="N243" i="51"/>
  <c r="BF242" i="50"/>
  <c r="BC242" i="50" s="1"/>
  <c r="Q242" i="50"/>
  <c r="BE242" i="51"/>
  <c r="BH242" i="51" s="1"/>
  <c r="BD242" i="51"/>
  <c r="BB243" i="51" s="1"/>
  <c r="BG242" i="50"/>
  <c r="AY242" i="50"/>
  <c r="DK47" i="7"/>
  <c r="N108" i="38" l="1"/>
  <c r="N243" i="50"/>
  <c r="BE242" i="50"/>
  <c r="BH242" i="50" s="1"/>
  <c r="BD242" i="50"/>
  <c r="BB243" i="50" s="1"/>
  <c r="K109" i="39"/>
  <c r="P243" i="51"/>
  <c r="L109" i="39" s="1"/>
  <c r="O243" i="51"/>
  <c r="M109" i="39" s="1"/>
  <c r="DL47" i="7"/>
  <c r="BG243" i="51" l="1"/>
  <c r="BF243" i="51"/>
  <c r="BC243" i="51" s="1"/>
  <c r="Q243" i="51"/>
  <c r="K109" i="38"/>
  <c r="P243" i="50"/>
  <c r="L109" i="38" s="1"/>
  <c r="O243" i="50"/>
  <c r="M109" i="38" s="1"/>
  <c r="AY243" i="51"/>
  <c r="DM47" i="7"/>
  <c r="AY243" i="50" l="1"/>
  <c r="BE243" i="51"/>
  <c r="BH243" i="51" s="1"/>
  <c r="BD243" i="51"/>
  <c r="BB244" i="51" s="1"/>
  <c r="BG243" i="50"/>
  <c r="N109" i="39"/>
  <c r="N244" i="51"/>
  <c r="BF243" i="50"/>
  <c r="BC243" i="50" s="1"/>
  <c r="Q243" i="50"/>
  <c r="DN47" i="7"/>
  <c r="K110" i="39" l="1"/>
  <c r="P244" i="51"/>
  <c r="L110" i="39" s="1"/>
  <c r="O244" i="51"/>
  <c r="N109" i="38"/>
  <c r="N244" i="50"/>
  <c r="BE243" i="50"/>
  <c r="BH243" i="50" s="1"/>
  <c r="BD243" i="50"/>
  <c r="BB244" i="50" s="1"/>
  <c r="DO47" i="7"/>
  <c r="AY244" i="51" l="1"/>
  <c r="M110" i="39"/>
  <c r="K110" i="38"/>
  <c r="P244" i="50"/>
  <c r="L110" i="38" s="1"/>
  <c r="O244" i="50"/>
  <c r="BF244" i="51"/>
  <c r="BC244" i="51" s="1"/>
  <c r="Q244" i="51"/>
  <c r="BG244" i="51"/>
  <c r="DP47" i="7"/>
  <c r="AY244" i="50" l="1"/>
  <c r="M110" i="38"/>
  <c r="BE244" i="51"/>
  <c r="BH244" i="51" s="1"/>
  <c r="BD244" i="51"/>
  <c r="BB245" i="51" s="1"/>
  <c r="N110" i="39"/>
  <c r="N245" i="51"/>
  <c r="BG244" i="50"/>
  <c r="BF244" i="50"/>
  <c r="BC244" i="50" s="1"/>
  <c r="Q244" i="50"/>
  <c r="DQ47" i="7"/>
  <c r="K111" i="39" l="1"/>
  <c r="P245" i="51"/>
  <c r="L111" i="39" s="1"/>
  <c r="O245" i="51"/>
  <c r="M111" i="39" s="1"/>
  <c r="N110" i="38"/>
  <c r="N245" i="50"/>
  <c r="BE244" i="50"/>
  <c r="BH244" i="50" s="1"/>
  <c r="BD244" i="50"/>
  <c r="BB245" i="50" s="1"/>
  <c r="DR47" i="7"/>
  <c r="K111" i="38" l="1"/>
  <c r="P245" i="50"/>
  <c r="L111" i="38" s="1"/>
  <c r="O245" i="50"/>
  <c r="AY245" i="51"/>
  <c r="C21" i="40"/>
  <c r="BF245" i="51"/>
  <c r="BC245" i="51" s="1"/>
  <c r="Q245" i="51"/>
  <c r="BG245" i="51"/>
  <c r="D21" i="40"/>
  <c r="DS47" i="7"/>
  <c r="AY245" i="50" l="1"/>
  <c r="M111" i="38"/>
  <c r="HO42" i="7"/>
  <c r="HO48" i="7" s="1"/>
  <c r="K21" i="40"/>
  <c r="N111" i="39"/>
  <c r="E21" i="40" s="1"/>
  <c r="N246" i="51"/>
  <c r="H21" i="40"/>
  <c r="HO28" i="7"/>
  <c r="BF245" i="50"/>
  <c r="BC245" i="50" s="1"/>
  <c r="Q245" i="50"/>
  <c r="BG245" i="50"/>
  <c r="BE245" i="51"/>
  <c r="BH245" i="51" s="1"/>
  <c r="BD245" i="51"/>
  <c r="BB246" i="51" s="1"/>
  <c r="DT47" i="7"/>
  <c r="HP42" i="7" l="1"/>
  <c r="HQ42" i="7" s="1"/>
  <c r="HR42" i="7" s="1"/>
  <c r="HS42" i="7" s="1"/>
  <c r="HT42" i="7" s="1"/>
  <c r="HU42" i="7" s="1"/>
  <c r="HV42" i="7" s="1"/>
  <c r="HW42" i="7" s="1"/>
  <c r="HX42" i="7" s="1"/>
  <c r="HY42" i="7" s="1"/>
  <c r="HZ42" i="7" s="1"/>
  <c r="N111" i="38"/>
  <c r="N246" i="50"/>
  <c r="HP28" i="7"/>
  <c r="HO29" i="7"/>
  <c r="HO33" i="7" s="1"/>
  <c r="HO34" i="7"/>
  <c r="K112" i="39"/>
  <c r="O246" i="51"/>
  <c r="P246" i="51"/>
  <c r="L112" i="39" s="1"/>
  <c r="BE245" i="50"/>
  <c r="BH245" i="50" s="1"/>
  <c r="BD245" i="50"/>
  <c r="BB246" i="50" s="1"/>
  <c r="DU47" i="7"/>
  <c r="HK18" i="41" l="1"/>
  <c r="N48" i="8" s="1"/>
  <c r="HP48" i="7"/>
  <c r="HQ48" i="7" s="1"/>
  <c r="HR48" i="7" s="1"/>
  <c r="HS48" i="7" s="1"/>
  <c r="HT48" i="7" s="1"/>
  <c r="HU48" i="7" s="1"/>
  <c r="HV48" i="7" s="1"/>
  <c r="HW48" i="7" s="1"/>
  <c r="HX48" i="7" s="1"/>
  <c r="HY48" i="7" s="1"/>
  <c r="HZ48" i="7" s="1"/>
  <c r="HK22" i="41" s="1"/>
  <c r="HK23" i="41" s="1"/>
  <c r="AY246" i="51"/>
  <c r="M112" i="39"/>
  <c r="HP29" i="7"/>
  <c r="HP33" i="7" s="1"/>
  <c r="HP34" i="7"/>
  <c r="HP43" i="7" s="1"/>
  <c r="HQ28" i="7"/>
  <c r="BG246" i="51"/>
  <c r="K112" i="38"/>
  <c r="P246" i="50"/>
  <c r="L112" i="38" s="1"/>
  <c r="O246" i="50"/>
  <c r="M112" i="38" s="1"/>
  <c r="BF246" i="51"/>
  <c r="BC246" i="51" s="1"/>
  <c r="Q246" i="51"/>
  <c r="HO43" i="7"/>
  <c r="DV47" i="7"/>
  <c r="N50" i="8" l="1"/>
  <c r="AY246" i="50"/>
  <c r="N112" i="39"/>
  <c r="N247" i="51"/>
  <c r="HQ29" i="7"/>
  <c r="HQ33" i="7" s="1"/>
  <c r="HR28" i="7"/>
  <c r="HQ34" i="7"/>
  <c r="BE246" i="51"/>
  <c r="BH246" i="51" s="1"/>
  <c r="BD246" i="51"/>
  <c r="BB247" i="51" s="1"/>
  <c r="BG246" i="50"/>
  <c r="BF246" i="50"/>
  <c r="BC246" i="50" s="1"/>
  <c r="Q246" i="50"/>
  <c r="DW47" i="7"/>
  <c r="BE246" i="50" l="1"/>
  <c r="BH246" i="50" s="1"/>
  <c r="BD246" i="50"/>
  <c r="BB247" i="50" s="1"/>
  <c r="HQ43" i="7"/>
  <c r="HS28" i="7"/>
  <c r="HR29" i="7"/>
  <c r="HR33" i="7" s="1"/>
  <c r="HR34" i="7"/>
  <c r="HR43" i="7" s="1"/>
  <c r="K113" i="39"/>
  <c r="P247" i="51"/>
  <c r="L113" i="39" s="1"/>
  <c r="O247" i="51"/>
  <c r="M113" i="39" s="1"/>
  <c r="N112" i="38"/>
  <c r="N247" i="50"/>
  <c r="DX47" i="7"/>
  <c r="K113" i="38" l="1"/>
  <c r="O247" i="50"/>
  <c r="P247" i="50"/>
  <c r="L113" i="38" s="1"/>
  <c r="BF247" i="51"/>
  <c r="BC247" i="51" s="1"/>
  <c r="Q247" i="51"/>
  <c r="HS29" i="7"/>
  <c r="HS33" i="7" s="1"/>
  <c r="HS34" i="7"/>
  <c r="HS43" i="7" s="1"/>
  <c r="HT28" i="7"/>
  <c r="AY247" i="51"/>
  <c r="BG247" i="51"/>
  <c r="DY47" i="7"/>
  <c r="AY247" i="50" l="1"/>
  <c r="M113" i="38"/>
  <c r="BE247" i="51"/>
  <c r="BH247" i="51" s="1"/>
  <c r="BD247" i="51"/>
  <c r="BB248" i="51" s="1"/>
  <c r="HT29" i="7"/>
  <c r="HT33" i="7" s="1"/>
  <c r="HU28" i="7"/>
  <c r="HT34" i="7"/>
  <c r="BG247" i="50"/>
  <c r="N113" i="39"/>
  <c r="N248" i="51"/>
  <c r="BF247" i="50"/>
  <c r="BC247" i="50" s="1"/>
  <c r="Q247" i="50"/>
  <c r="DZ47" i="7"/>
  <c r="N113" i="38" l="1"/>
  <c r="N248" i="50"/>
  <c r="BE247" i="50"/>
  <c r="BH247" i="50" s="1"/>
  <c r="BD247" i="50"/>
  <c r="BB248" i="50" s="1"/>
  <c r="K114" i="39"/>
  <c r="O248" i="51"/>
  <c r="M114" i="39" s="1"/>
  <c r="P248" i="51"/>
  <c r="L114" i="39" s="1"/>
  <c r="HT43" i="7"/>
  <c r="HU29" i="7"/>
  <c r="HU33" i="7" s="1"/>
  <c r="HV28" i="7"/>
  <c r="HU34" i="7"/>
  <c r="HU43" i="7" s="1"/>
  <c r="EA47" i="7"/>
  <c r="AY248" i="51" l="1"/>
  <c r="HV29" i="7"/>
  <c r="HV33" i="7" s="1"/>
  <c r="HW28" i="7"/>
  <c r="HV34" i="7"/>
  <c r="HV43" i="7" s="1"/>
  <c r="K114" i="38"/>
  <c r="P248" i="50"/>
  <c r="L114" i="38" s="1"/>
  <c r="O248" i="50"/>
  <c r="BF248" i="51"/>
  <c r="BC248" i="51" s="1"/>
  <c r="Q248" i="51"/>
  <c r="BG248" i="51"/>
  <c r="EB47" i="7"/>
  <c r="AY248" i="50" l="1"/>
  <c r="M114" i="38"/>
  <c r="BG248" i="50"/>
  <c r="BE248" i="51"/>
  <c r="BH248" i="51" s="1"/>
  <c r="BD248" i="51"/>
  <c r="BB249" i="51" s="1"/>
  <c r="N114" i="39"/>
  <c r="N249" i="51"/>
  <c r="HW29" i="7"/>
  <c r="HW33" i="7" s="1"/>
  <c r="HX28" i="7"/>
  <c r="HW34" i="7"/>
  <c r="HW43" i="7" s="1"/>
  <c r="BF248" i="50"/>
  <c r="BC248" i="50" s="1"/>
  <c r="Q248" i="50"/>
  <c r="EC47" i="7"/>
  <c r="BE248" i="50" l="1"/>
  <c r="BH248" i="50" s="1"/>
  <c r="BD248" i="50"/>
  <c r="BB249" i="50" s="1"/>
  <c r="N114" i="38"/>
  <c r="N249" i="50"/>
  <c r="K115" i="39"/>
  <c r="P249" i="51"/>
  <c r="L115" i="39" s="1"/>
  <c r="O249" i="51"/>
  <c r="M115" i="39" s="1"/>
  <c r="HX29" i="7"/>
  <c r="HX33" i="7" s="1"/>
  <c r="HX34" i="7"/>
  <c r="HX43" i="7" s="1"/>
  <c r="HY28" i="7"/>
  <c r="ED47" i="7"/>
  <c r="BG249" i="51" l="1"/>
  <c r="AY249" i="51"/>
  <c r="BF249" i="51"/>
  <c r="BC249" i="51" s="1"/>
  <c r="Q249" i="51"/>
  <c r="HY29" i="7"/>
  <c r="HY33" i="7" s="1"/>
  <c r="HZ28" i="7"/>
  <c r="HY34" i="7"/>
  <c r="HY43" i="7" s="1"/>
  <c r="K115" i="38"/>
  <c r="O249" i="50"/>
  <c r="P249" i="50"/>
  <c r="L115" i="38" s="1"/>
  <c r="EE47" i="7"/>
  <c r="AY249" i="50" l="1"/>
  <c r="M115" i="38"/>
  <c r="HK6" i="41"/>
  <c r="HZ34" i="7"/>
  <c r="HZ29" i="7"/>
  <c r="HZ33" i="7" s="1"/>
  <c r="N115" i="39"/>
  <c r="N250" i="51"/>
  <c r="BE249" i="51"/>
  <c r="BH249" i="51" s="1"/>
  <c r="BD249" i="51"/>
  <c r="BB250" i="51" s="1"/>
  <c r="BG249" i="50"/>
  <c r="BF249" i="50"/>
  <c r="BC249" i="50" s="1"/>
  <c r="Q249" i="50"/>
  <c r="EF47" i="7"/>
  <c r="K116" i="39" l="1"/>
  <c r="O250" i="51"/>
  <c r="M116" i="39" s="1"/>
  <c r="P250" i="51"/>
  <c r="BE249" i="50"/>
  <c r="BH249" i="50" s="1"/>
  <c r="BD249" i="50"/>
  <c r="BB250" i="50" s="1"/>
  <c r="HZ43" i="7"/>
  <c r="HO44" i="7" s="1"/>
  <c r="HO38" i="7"/>
  <c r="HO35" i="7"/>
  <c r="N115" i="38"/>
  <c r="N250" i="50"/>
  <c r="N47" i="8"/>
  <c r="HK11" i="41"/>
  <c r="DX98" i="8" s="1"/>
  <c r="HK10" i="41"/>
  <c r="EG47" i="7"/>
  <c r="N46" i="8" l="1"/>
  <c r="AY250" i="51"/>
  <c r="L116" i="39"/>
  <c r="BG250" i="51"/>
  <c r="K116" i="38"/>
  <c r="P250" i="50"/>
  <c r="L116" i="38" s="1"/>
  <c r="O250" i="50"/>
  <c r="M116" i="38" s="1"/>
  <c r="BF250" i="51"/>
  <c r="BC250" i="51" s="1"/>
  <c r="Q250" i="51"/>
  <c r="DX94" i="8"/>
  <c r="HK14" i="41"/>
  <c r="IC40" i="7"/>
  <c r="EH47" i="7"/>
  <c r="AY250" i="50" l="1"/>
  <c r="BF250" i="50"/>
  <c r="BC250" i="50" s="1"/>
  <c r="Q250" i="50"/>
  <c r="BG250" i="50"/>
  <c r="BE250" i="51"/>
  <c r="BH250" i="51" s="1"/>
  <c r="BD250" i="51"/>
  <c r="BB251" i="51" s="1"/>
  <c r="HK15" i="41"/>
  <c r="HK17" i="41" s="1"/>
  <c r="HK20" i="41" s="1"/>
  <c r="HK16" i="41"/>
  <c r="N116" i="39"/>
  <c r="N251" i="51"/>
  <c r="EI47" i="7"/>
  <c r="K117" i="39" l="1"/>
  <c r="P251" i="51"/>
  <c r="L117" i="39" s="1"/>
  <c r="O251" i="51"/>
  <c r="M117" i="39" s="1"/>
  <c r="HK19" i="41"/>
  <c r="BE250" i="50"/>
  <c r="BH250" i="50" s="1"/>
  <c r="BD250" i="50"/>
  <c r="BB251" i="50" s="1"/>
  <c r="N116" i="38"/>
  <c r="N251" i="50"/>
  <c r="DX102" i="8"/>
  <c r="N49" i="8" s="1"/>
  <c r="HK21" i="41"/>
  <c r="EJ47" i="7"/>
  <c r="HK24" i="41" l="1"/>
  <c r="HK25" i="41" s="1"/>
  <c r="CS88" i="8"/>
  <c r="BF251" i="51"/>
  <c r="BC251" i="51" s="1"/>
  <c r="Q251" i="51"/>
  <c r="BG251" i="51"/>
  <c r="AY251" i="51"/>
  <c r="K117" i="38"/>
  <c r="P251" i="50"/>
  <c r="L117" i="38" s="1"/>
  <c r="O251" i="50"/>
  <c r="M117" i="38" s="1"/>
  <c r="EK47" i="7"/>
  <c r="N117" i="39" l="1"/>
  <c r="N252" i="51"/>
  <c r="BG251" i="50"/>
  <c r="BF251" i="50"/>
  <c r="BC251" i="50" s="1"/>
  <c r="Q251" i="50"/>
  <c r="BE251" i="51"/>
  <c r="BH251" i="51" s="1"/>
  <c r="BD251" i="51"/>
  <c r="BB252" i="51" s="1"/>
  <c r="AY251" i="50"/>
  <c r="EL47" i="7"/>
  <c r="N117" i="38" l="1"/>
  <c r="N252" i="50"/>
  <c r="K118" i="39"/>
  <c r="O252" i="51"/>
  <c r="P252" i="51"/>
  <c r="L118" i="39" s="1"/>
  <c r="BE251" i="50"/>
  <c r="BH251" i="50" s="1"/>
  <c r="BD251" i="50"/>
  <c r="BB252" i="50" s="1"/>
  <c r="EM47" i="7"/>
  <c r="AY252" i="51" l="1"/>
  <c r="M118" i="39"/>
  <c r="BG252" i="51"/>
  <c r="BF252" i="51"/>
  <c r="BC252" i="51" s="1"/>
  <c r="Q252" i="51"/>
  <c r="K118" i="38"/>
  <c r="O252" i="50"/>
  <c r="M118" i="38" s="1"/>
  <c r="P252" i="50"/>
  <c r="L118" i="38" s="1"/>
  <c r="EN47" i="7"/>
  <c r="BF252" i="50" l="1"/>
  <c r="BC252" i="50" s="1"/>
  <c r="Q252" i="50"/>
  <c r="N118" i="39"/>
  <c r="N253" i="51"/>
  <c r="BG252" i="50"/>
  <c r="BE252" i="51"/>
  <c r="BH252" i="51" s="1"/>
  <c r="BD252" i="51"/>
  <c r="BB253" i="51" s="1"/>
  <c r="AY252" i="50"/>
  <c r="EO47" i="7"/>
  <c r="K119" i="39" l="1"/>
  <c r="P253" i="51"/>
  <c r="L119" i="39" s="1"/>
  <c r="O253" i="51"/>
  <c r="M119" i="39" s="1"/>
  <c r="N118" i="38"/>
  <c r="N253" i="50"/>
  <c r="BE252" i="50"/>
  <c r="BH252" i="50" s="1"/>
  <c r="BD252" i="50"/>
  <c r="BB253" i="50" s="1"/>
  <c r="EP47" i="7"/>
  <c r="K119" i="38" l="1"/>
  <c r="P253" i="50"/>
  <c r="L119" i="38" s="1"/>
  <c r="O253" i="50"/>
  <c r="AY253" i="51"/>
  <c r="BF253" i="51"/>
  <c r="BC253" i="51" s="1"/>
  <c r="Q253" i="51"/>
  <c r="BG253" i="51"/>
  <c r="EQ47" i="7"/>
  <c r="AY253" i="50" l="1"/>
  <c r="M119" i="38"/>
  <c r="BE253" i="51"/>
  <c r="BH253" i="51" s="1"/>
  <c r="BD253" i="51"/>
  <c r="BB254" i="51" s="1"/>
  <c r="BG253" i="50"/>
  <c r="BF253" i="50"/>
  <c r="BC253" i="50" s="1"/>
  <c r="Q253" i="50"/>
  <c r="N119" i="39"/>
  <c r="N254" i="51"/>
  <c r="ER47" i="7"/>
  <c r="BE253" i="50" l="1"/>
  <c r="BH253" i="50" s="1"/>
  <c r="BD253" i="50"/>
  <c r="BB254" i="50" s="1"/>
  <c r="N119" i="38"/>
  <c r="N254" i="50"/>
  <c r="K120" i="39"/>
  <c r="O254" i="51"/>
  <c r="M120" i="39" s="1"/>
  <c r="P254" i="51"/>
  <c r="L120" i="39" s="1"/>
  <c r="ES47" i="7"/>
  <c r="BF254" i="51" l="1"/>
  <c r="BC254" i="51" s="1"/>
  <c r="Q254" i="51"/>
  <c r="K120" i="38"/>
  <c r="P254" i="50"/>
  <c r="L120" i="38" s="1"/>
  <c r="O254" i="50"/>
  <c r="M120" i="38" s="1"/>
  <c r="AY254" i="51"/>
  <c r="BG254" i="51"/>
  <c r="ET47" i="7"/>
  <c r="AY254" i="50" l="1"/>
  <c r="BF254" i="50"/>
  <c r="BC254" i="50" s="1"/>
  <c r="Q254" i="50"/>
  <c r="BG254" i="50"/>
  <c r="BE254" i="51"/>
  <c r="BH254" i="51" s="1"/>
  <c r="BD254" i="51"/>
  <c r="BB255" i="51" s="1"/>
  <c r="N120" i="39"/>
  <c r="N255" i="51"/>
  <c r="EU47" i="7"/>
  <c r="N120" i="38" l="1"/>
  <c r="N255" i="50"/>
  <c r="BE254" i="50"/>
  <c r="BH254" i="50" s="1"/>
  <c r="BD254" i="50"/>
  <c r="BB255" i="50" s="1"/>
  <c r="K121" i="39"/>
  <c r="P255" i="51"/>
  <c r="L121" i="39" s="1"/>
  <c r="O255" i="51"/>
  <c r="EV47" i="7"/>
  <c r="AY255" i="51" l="1"/>
  <c r="M121" i="39"/>
  <c r="BG255" i="51"/>
  <c r="K121" i="38"/>
  <c r="O255" i="50"/>
  <c r="M121" i="38" s="1"/>
  <c r="P255" i="50"/>
  <c r="L121" i="38" s="1"/>
  <c r="BF255" i="51"/>
  <c r="BC255" i="51" s="1"/>
  <c r="Q255" i="51"/>
  <c r="EW47" i="7"/>
  <c r="BG255" i="50" l="1"/>
  <c r="BF255" i="50"/>
  <c r="BC255" i="50" s="1"/>
  <c r="Q255" i="50"/>
  <c r="AY255" i="50"/>
  <c r="N121" i="39"/>
  <c r="N256" i="51"/>
  <c r="BE255" i="51"/>
  <c r="BH255" i="51" s="1"/>
  <c r="BD255" i="51"/>
  <c r="BB256" i="51" s="1"/>
  <c r="EX47" i="7"/>
  <c r="N121" i="38" l="1"/>
  <c r="N256" i="50"/>
  <c r="BE255" i="50"/>
  <c r="BH255" i="50" s="1"/>
  <c r="BD255" i="50"/>
  <c r="BB256" i="50" s="1"/>
  <c r="K122" i="39"/>
  <c r="P256" i="51"/>
  <c r="L122" i="39" s="1"/>
  <c r="O256" i="51"/>
  <c r="M122" i="39" s="1"/>
  <c r="EY47" i="7"/>
  <c r="BG256" i="51" l="1"/>
  <c r="K122" i="38"/>
  <c r="P256" i="50"/>
  <c r="L122" i="38" s="1"/>
  <c r="O256" i="50"/>
  <c r="AY256" i="51"/>
  <c r="BF256" i="51"/>
  <c r="BC256" i="51" s="1"/>
  <c r="Q256" i="51"/>
  <c r="EZ47" i="7"/>
  <c r="AY256" i="50" l="1"/>
  <c r="M122" i="38"/>
  <c r="BF256" i="50"/>
  <c r="BC256" i="50" s="1"/>
  <c r="Q256" i="50"/>
  <c r="BE256" i="51"/>
  <c r="BH256" i="51" s="1"/>
  <c r="BD256" i="51"/>
  <c r="BB257" i="51" s="1"/>
  <c r="BG256" i="50"/>
  <c r="N122" i="39"/>
  <c r="N257" i="51"/>
  <c r="FA47" i="7"/>
  <c r="N122" i="38" l="1"/>
  <c r="N257" i="50"/>
  <c r="BE256" i="50"/>
  <c r="BH256" i="50" s="1"/>
  <c r="BD256" i="50"/>
  <c r="BB257" i="50" s="1"/>
  <c r="K123" i="39"/>
  <c r="K124" i="39" s="1"/>
  <c r="P257" i="51"/>
  <c r="L123" i="39" s="1"/>
  <c r="O257" i="51"/>
  <c r="M123" i="39" s="1"/>
  <c r="FB47" i="7"/>
  <c r="BG257" i="51" l="1"/>
  <c r="K123" i="38"/>
  <c r="K124" i="38" s="1"/>
  <c r="P257" i="50"/>
  <c r="L123" i="38" s="1"/>
  <c r="O257" i="50"/>
  <c r="M123" i="38" s="1"/>
  <c r="AY257" i="51"/>
  <c r="BF257" i="51"/>
  <c r="BC257" i="51" s="1"/>
  <c r="Q257" i="51"/>
  <c r="FC47" i="7"/>
  <c r="AY257" i="50" l="1"/>
  <c r="L124" i="38"/>
  <c r="BF257" i="50"/>
  <c r="BC257" i="50" s="1"/>
  <c r="Q257" i="50"/>
  <c r="BG257" i="50"/>
  <c r="M124" i="38"/>
  <c r="N123" i="39"/>
  <c r="N258" i="51"/>
  <c r="M124" i="39"/>
  <c r="D22" i="40"/>
  <c r="BE257" i="51"/>
  <c r="BH257" i="51" s="1"/>
  <c r="BD257" i="51"/>
  <c r="BB258" i="51" s="1"/>
  <c r="L124" i="39"/>
  <c r="C22" i="40"/>
  <c r="FD47" i="7"/>
  <c r="IA42" i="7" l="1"/>
  <c r="IB42" i="7" s="1"/>
  <c r="IC42" i="7" s="1"/>
  <c r="ID42" i="7" s="1"/>
  <c r="IE42" i="7" s="1"/>
  <c r="IF42" i="7" s="1"/>
  <c r="IG42" i="7" s="1"/>
  <c r="IH42" i="7" s="1"/>
  <c r="II42" i="7" s="1"/>
  <c r="IJ42" i="7" s="1"/>
  <c r="IK42" i="7" s="1"/>
  <c r="IL42" i="7" s="1"/>
  <c r="K22" i="40"/>
  <c r="H22" i="40"/>
  <c r="IA28" i="7"/>
  <c r="N123" i="38"/>
  <c r="T3" i="38" s="1"/>
  <c r="N258" i="50"/>
  <c r="Q4" i="39"/>
  <c r="O258" i="51"/>
  <c r="S4" i="39" s="1"/>
  <c r="P258" i="51"/>
  <c r="R4" i="39" s="1"/>
  <c r="T3" i="39"/>
  <c r="E22" i="40"/>
  <c r="BE257" i="50"/>
  <c r="BH257" i="50" s="1"/>
  <c r="BD257" i="50"/>
  <c r="BB258" i="50" s="1"/>
  <c r="FE47" i="7"/>
  <c r="IA48" i="7" l="1"/>
  <c r="IB48" i="7" s="1"/>
  <c r="IC48" i="7" s="1"/>
  <c r="ID48" i="7" s="1"/>
  <c r="IE48" i="7" s="1"/>
  <c r="IF48" i="7" s="1"/>
  <c r="IG48" i="7" s="1"/>
  <c r="IH48" i="7" s="1"/>
  <c r="II48" i="7" s="1"/>
  <c r="IJ48" i="7" s="1"/>
  <c r="IK48" i="7" s="1"/>
  <c r="IL48" i="7" s="1"/>
  <c r="HW22" i="41" s="1"/>
  <c r="BF258" i="51"/>
  <c r="BC258" i="51" s="1"/>
  <c r="Q258" i="51"/>
  <c r="HW18" i="41"/>
  <c r="Q4" i="38"/>
  <c r="P258" i="50"/>
  <c r="R4" i="38" s="1"/>
  <c r="O258" i="50"/>
  <c r="AY258" i="51"/>
  <c r="IB28" i="7"/>
  <c r="IA29" i="7"/>
  <c r="IA33" i="7" s="1"/>
  <c r="IA34" i="7"/>
  <c r="BG258" i="51"/>
  <c r="FF47" i="7"/>
  <c r="AY258" i="50" l="1"/>
  <c r="S4" i="38"/>
  <c r="HW23" i="41"/>
  <c r="Q50" i="8"/>
  <c r="IA43" i="7"/>
  <c r="T4" i="39"/>
  <c r="N259" i="51"/>
  <c r="Q48" i="8"/>
  <c r="BE258" i="51"/>
  <c r="BH258" i="51" s="1"/>
  <c r="BD258" i="51"/>
  <c r="BB259" i="51" s="1"/>
  <c r="IB29" i="7"/>
  <c r="IB33" i="7" s="1"/>
  <c r="IB34" i="7"/>
  <c r="IB43" i="7" s="1"/>
  <c r="IC28" i="7"/>
  <c r="BG258" i="50"/>
  <c r="BF258" i="50"/>
  <c r="BC258" i="50" s="1"/>
  <c r="Q258" i="50"/>
  <c r="FG47" i="7"/>
  <c r="IC29" i="7" l="1"/>
  <c r="IC33" i="7" s="1"/>
  <c r="IC34" i="7"/>
  <c r="ID28" i="7"/>
  <c r="Q5" i="39"/>
  <c r="P259" i="51"/>
  <c r="R5" i="39" s="1"/>
  <c r="O259" i="51"/>
  <c r="S5" i="39" s="1"/>
  <c r="BE258" i="50"/>
  <c r="BH258" i="50" s="1"/>
  <c r="BD258" i="50"/>
  <c r="BB259" i="50" s="1"/>
  <c r="T4" i="38"/>
  <c r="N259" i="50"/>
  <c r="FH47" i="7"/>
  <c r="AY259" i="51" l="1"/>
  <c r="BG259" i="51"/>
  <c r="IC43" i="7"/>
  <c r="Q5" i="38"/>
  <c r="O259" i="50"/>
  <c r="S5" i="38" s="1"/>
  <c r="P259" i="50"/>
  <c r="R5" i="38" s="1"/>
  <c r="IE28" i="7"/>
  <c r="ID34" i="7"/>
  <c r="ID43" i="7" s="1"/>
  <c r="ID29" i="7"/>
  <c r="ID33" i="7" s="1"/>
  <c r="BF259" i="51"/>
  <c r="BC259" i="51" s="1"/>
  <c r="Q259" i="51"/>
  <c r="FI47" i="7"/>
  <c r="BE259" i="51" l="1"/>
  <c r="BH259" i="51" s="1"/>
  <c r="BD259" i="51"/>
  <c r="BB260" i="51" s="1"/>
  <c r="BF259" i="50"/>
  <c r="BC259" i="50" s="1"/>
  <c r="Q259" i="50"/>
  <c r="IE29" i="7"/>
  <c r="IE33" i="7" s="1"/>
  <c r="IF28" i="7"/>
  <c r="IE34" i="7"/>
  <c r="IE43" i="7" s="1"/>
  <c r="AY259" i="50"/>
  <c r="T5" i="39"/>
  <c r="N260" i="51"/>
  <c r="BG259" i="50"/>
  <c r="FJ47" i="7"/>
  <c r="BE259" i="50" l="1"/>
  <c r="BH259" i="50" s="1"/>
  <c r="BD259" i="50"/>
  <c r="BB260" i="50" s="1"/>
  <c r="Q6" i="39"/>
  <c r="P260" i="51"/>
  <c r="R6" i="39" s="1"/>
  <c r="O260" i="51"/>
  <c r="S6" i="39" s="1"/>
  <c r="IF29" i="7"/>
  <c r="IF33" i="7" s="1"/>
  <c r="IF34" i="7"/>
  <c r="IG28" i="7"/>
  <c r="T5" i="38"/>
  <c r="N260" i="50"/>
  <c r="FK47" i="7"/>
  <c r="BG260" i="51" l="1"/>
  <c r="Q6" i="38"/>
  <c r="O260" i="50"/>
  <c r="S6" i="38" s="1"/>
  <c r="P260" i="50"/>
  <c r="R6" i="38" s="1"/>
  <c r="AY260" i="51"/>
  <c r="BF260" i="51"/>
  <c r="BC260" i="51" s="1"/>
  <c r="Q260" i="51"/>
  <c r="IG29" i="7"/>
  <c r="IG33" i="7" s="1"/>
  <c r="IG34" i="7"/>
  <c r="IH28" i="7"/>
  <c r="IF43" i="7"/>
  <c r="FL47" i="7"/>
  <c r="BF260" i="50" l="1"/>
  <c r="BC260" i="50" s="1"/>
  <c r="Q260" i="50"/>
  <c r="IG43" i="7"/>
  <c r="AY260" i="50"/>
  <c r="IH29" i="7"/>
  <c r="IH33" i="7" s="1"/>
  <c r="IH34" i="7"/>
  <c r="IH43" i="7" s="1"/>
  <c r="II28" i="7"/>
  <c r="T6" i="39"/>
  <c r="N261" i="51"/>
  <c r="BE260" i="51"/>
  <c r="BH260" i="51" s="1"/>
  <c r="BD260" i="51"/>
  <c r="BB261" i="51" s="1"/>
  <c r="BG260" i="50"/>
  <c r="FM47" i="7"/>
  <c r="II29" i="7" l="1"/>
  <c r="II33" i="7" s="1"/>
  <c r="IJ28" i="7"/>
  <c r="II34" i="7"/>
  <c r="II43" i="7" s="1"/>
  <c r="T6" i="38"/>
  <c r="N261" i="50"/>
  <c r="BE260" i="50"/>
  <c r="BH260" i="50" s="1"/>
  <c r="BD260" i="50"/>
  <c r="BB261" i="50" s="1"/>
  <c r="Q7" i="39"/>
  <c r="P261" i="51"/>
  <c r="R7" i="39" s="1"/>
  <c r="O261" i="51"/>
  <c r="S7" i="39" s="1"/>
  <c r="FN47" i="7"/>
  <c r="AY261" i="51" l="1"/>
  <c r="IJ29" i="7"/>
  <c r="IJ33" i="7" s="1"/>
  <c r="IK28" i="7"/>
  <c r="IJ34" i="7"/>
  <c r="IJ43" i="7" s="1"/>
  <c r="Q7" i="38"/>
  <c r="P261" i="50"/>
  <c r="R7" i="38" s="1"/>
  <c r="O261" i="50"/>
  <c r="S7" i="38" s="1"/>
  <c r="BG261" i="51"/>
  <c r="BF261" i="51"/>
  <c r="BC261" i="51" s="1"/>
  <c r="Q261" i="51"/>
  <c r="FO47" i="7"/>
  <c r="AY261" i="50" l="1"/>
  <c r="BF261" i="50"/>
  <c r="BC261" i="50" s="1"/>
  <c r="Q261" i="50"/>
  <c r="T7" i="39"/>
  <c r="N262" i="51"/>
  <c r="BE261" i="51"/>
  <c r="BH261" i="51" s="1"/>
  <c r="BD261" i="51"/>
  <c r="BB262" i="51" s="1"/>
  <c r="IK29" i="7"/>
  <c r="IK33" i="7" s="1"/>
  <c r="IL28" i="7"/>
  <c r="IK34" i="7"/>
  <c r="IK43" i="7" s="1"/>
  <c r="BG261" i="50"/>
  <c r="FP47" i="7"/>
  <c r="Q8" i="39" l="1"/>
  <c r="O262" i="51"/>
  <c r="S8" i="39" s="1"/>
  <c r="P262" i="51"/>
  <c r="R8" i="39" s="1"/>
  <c r="HW6" i="41"/>
  <c r="IL34" i="7"/>
  <c r="IL29" i="7"/>
  <c r="IL33" i="7" s="1"/>
  <c r="T7" i="38"/>
  <c r="N262" i="50"/>
  <c r="BE261" i="50"/>
  <c r="BH261" i="50" s="1"/>
  <c r="BD261" i="50"/>
  <c r="BB262" i="50" s="1"/>
  <c r="FQ47" i="7"/>
  <c r="AY262" i="51" l="1"/>
  <c r="IL43" i="7"/>
  <c r="IA44" i="7" s="1"/>
  <c r="IA35" i="7"/>
  <c r="IA38" i="7"/>
  <c r="BG262" i="51"/>
  <c r="Q47" i="8"/>
  <c r="HW10" i="41"/>
  <c r="EA94" i="8" s="1"/>
  <c r="HW11" i="41"/>
  <c r="EA98" i="8" s="1"/>
  <c r="BF262" i="51"/>
  <c r="BC262" i="51" s="1"/>
  <c r="Q262" i="51"/>
  <c r="Q8" i="38"/>
  <c r="O262" i="50"/>
  <c r="S8" i="38" s="1"/>
  <c r="P262" i="50"/>
  <c r="R8" i="38" s="1"/>
  <c r="FR47" i="7"/>
  <c r="BF262" i="50" l="1"/>
  <c r="BC262" i="50" s="1"/>
  <c r="Q262" i="50"/>
  <c r="T8" i="39"/>
  <c r="N263" i="51"/>
  <c r="BE262" i="51"/>
  <c r="BH262" i="51" s="1"/>
  <c r="BD262" i="51"/>
  <c r="BB263" i="51" s="1"/>
  <c r="BG262" i="50"/>
  <c r="IO40" i="7"/>
  <c r="HW14" i="41"/>
  <c r="Q46" i="8"/>
  <c r="AY262" i="50"/>
  <c r="FS47" i="7"/>
  <c r="HW15" i="41" l="1"/>
  <c r="HW17" i="41" s="1"/>
  <c r="HW20" i="41" s="1"/>
  <c r="G15" i="55" s="1"/>
  <c r="HW16" i="41"/>
  <c r="Q9" i="39"/>
  <c r="P263" i="51"/>
  <c r="R9" i="39" s="1"/>
  <c r="O263" i="51"/>
  <c r="T8" i="38"/>
  <c r="N263" i="50"/>
  <c r="BE262" i="50"/>
  <c r="BH262" i="50" s="1"/>
  <c r="BD262" i="50"/>
  <c r="BB263" i="50" s="1"/>
  <c r="FT47" i="7"/>
  <c r="AY263" i="51" l="1"/>
  <c r="S9" i="39"/>
  <c r="BG263" i="51"/>
  <c r="HW19" i="41"/>
  <c r="BF263" i="51"/>
  <c r="BC263" i="51" s="1"/>
  <c r="Q263" i="51"/>
  <c r="Q9" i="38"/>
  <c r="O263" i="50"/>
  <c r="S9" i="38" s="1"/>
  <c r="P263" i="50"/>
  <c r="EA102" i="8"/>
  <c r="Q49" i="8" s="1"/>
  <c r="HW21" i="41"/>
  <c r="FU47" i="7"/>
  <c r="AY263" i="50" l="1"/>
  <c r="R9" i="38"/>
  <c r="BE263" i="51"/>
  <c r="BH263" i="51" s="1"/>
  <c r="BD263" i="51"/>
  <c r="BB264" i="51" s="1"/>
  <c r="HW24" i="41"/>
  <c r="HW25" i="41" s="1"/>
  <c r="T9" i="39"/>
  <c r="N264" i="51"/>
  <c r="CX88" i="8"/>
  <c r="BF263" i="50"/>
  <c r="BC263" i="50" s="1"/>
  <c r="Q263" i="50"/>
  <c r="BG263" i="50"/>
  <c r="FV47" i="7"/>
  <c r="T9" i="38" l="1"/>
  <c r="N264" i="50"/>
  <c r="BE263" i="50"/>
  <c r="BH263" i="50" s="1"/>
  <c r="BD263" i="50"/>
  <c r="BB264" i="50" s="1"/>
  <c r="Q10" i="39"/>
  <c r="P264" i="51"/>
  <c r="R10" i="39" s="1"/>
  <c r="O264" i="51"/>
  <c r="S10" i="39" s="1"/>
  <c r="FW47" i="7"/>
  <c r="BG264" i="51" l="1"/>
  <c r="AY264" i="51"/>
  <c r="BF264" i="51"/>
  <c r="BC264" i="51" s="1"/>
  <c r="Q264" i="51"/>
  <c r="Q10" i="38"/>
  <c r="O264" i="50"/>
  <c r="S10" i="38" s="1"/>
  <c r="P264" i="50"/>
  <c r="R10" i="38" s="1"/>
  <c r="FX47" i="7"/>
  <c r="BF264" i="50" l="1"/>
  <c r="BC264" i="50" s="1"/>
  <c r="Q264" i="50"/>
  <c r="T10" i="39"/>
  <c r="N265" i="51"/>
  <c r="BE264" i="51"/>
  <c r="BH264" i="51" s="1"/>
  <c r="BD264" i="51"/>
  <c r="BB265" i="51" s="1"/>
  <c r="AY264" i="50"/>
  <c r="BG264" i="50"/>
  <c r="FY47" i="7"/>
  <c r="T10" i="38" l="1"/>
  <c r="N265" i="50"/>
  <c r="Q11" i="39"/>
  <c r="P265" i="51"/>
  <c r="R11" i="39" s="1"/>
  <c r="O265" i="51"/>
  <c r="S11" i="39" s="1"/>
  <c r="BE264" i="50"/>
  <c r="BH264" i="50" s="1"/>
  <c r="BD264" i="50"/>
  <c r="BB265" i="50" s="1"/>
  <c r="FZ47" i="7"/>
  <c r="AY265" i="51" l="1"/>
  <c r="BF265" i="51"/>
  <c r="BC265" i="51" s="1"/>
  <c r="Q265" i="51"/>
  <c r="Q11" i="38"/>
  <c r="P265" i="50"/>
  <c r="R11" i="38" s="1"/>
  <c r="O265" i="50"/>
  <c r="S11" i="38" s="1"/>
  <c r="BG265" i="51"/>
  <c r="GA47" i="7"/>
  <c r="BF265" i="50" l="1"/>
  <c r="BC265" i="50" s="1"/>
  <c r="Q265" i="50"/>
  <c r="BG265" i="50"/>
  <c r="T11" i="39"/>
  <c r="N266" i="51"/>
  <c r="BE265" i="51"/>
  <c r="BH265" i="51" s="1"/>
  <c r="BD265" i="51"/>
  <c r="BB266" i="51" s="1"/>
  <c r="AY265" i="50"/>
  <c r="GB47" i="7"/>
  <c r="Q12" i="39" l="1"/>
  <c r="O266" i="51"/>
  <c r="S12" i="39" s="1"/>
  <c r="P266" i="51"/>
  <c r="R12" i="39" s="1"/>
  <c r="T11" i="38"/>
  <c r="N266" i="50"/>
  <c r="BE265" i="50"/>
  <c r="BH265" i="50" s="1"/>
  <c r="BD265" i="50"/>
  <c r="BB266" i="50" s="1"/>
  <c r="GC47" i="7"/>
  <c r="Q12" i="38" l="1"/>
  <c r="O266" i="50"/>
  <c r="S12" i="38" s="1"/>
  <c r="P266" i="50"/>
  <c r="R12" i="38" s="1"/>
  <c r="BG266" i="51"/>
  <c r="AY266" i="51"/>
  <c r="BF266" i="51"/>
  <c r="BC266" i="51" s="1"/>
  <c r="Q266" i="51"/>
  <c r="GD47" i="7"/>
  <c r="BG266" i="50" l="1"/>
  <c r="BF266" i="50"/>
  <c r="BC266" i="50" s="1"/>
  <c r="Q266" i="50"/>
  <c r="AY266" i="50"/>
  <c r="T12" i="39"/>
  <c r="N267" i="51"/>
  <c r="BE266" i="51"/>
  <c r="BH266" i="51" s="1"/>
  <c r="BD266" i="51"/>
  <c r="BB267" i="51" s="1"/>
  <c r="GE47" i="7"/>
  <c r="T12" i="38" l="1"/>
  <c r="N267" i="50"/>
  <c r="BE266" i="50"/>
  <c r="BH266" i="50" s="1"/>
  <c r="BD266" i="50"/>
  <c r="BB267" i="50" s="1"/>
  <c r="Q13" i="39"/>
  <c r="P267" i="51"/>
  <c r="R13" i="39" s="1"/>
  <c r="O267" i="51"/>
  <c r="S13" i="39" s="1"/>
  <c r="GF47" i="7"/>
  <c r="BF267" i="51" l="1"/>
  <c r="BC267" i="51" s="1"/>
  <c r="Q267" i="51"/>
  <c r="BG267" i="51"/>
  <c r="Q13" i="38"/>
  <c r="O267" i="50"/>
  <c r="S13" i="38" s="1"/>
  <c r="P267" i="50"/>
  <c r="R13" i="38" s="1"/>
  <c r="AY267" i="51"/>
  <c r="GG47" i="7"/>
  <c r="BF267" i="50" l="1"/>
  <c r="BC267" i="50" s="1"/>
  <c r="Q267" i="50"/>
  <c r="T13" i="39"/>
  <c r="N268" i="51"/>
  <c r="AY267" i="50"/>
  <c r="BE267" i="51"/>
  <c r="BH267" i="51" s="1"/>
  <c r="BD267" i="51"/>
  <c r="BB268" i="51" s="1"/>
  <c r="BG267" i="50"/>
  <c r="GH47" i="7"/>
  <c r="T13" i="38" l="1"/>
  <c r="N268" i="50"/>
  <c r="Q14" i="39"/>
  <c r="P268" i="51"/>
  <c r="R14" i="39" s="1"/>
  <c r="O268" i="51"/>
  <c r="S14" i="39" s="1"/>
  <c r="BE267" i="50"/>
  <c r="BH267" i="50" s="1"/>
  <c r="BD267" i="50"/>
  <c r="BB268" i="50" s="1"/>
  <c r="GI47" i="7"/>
  <c r="AY268" i="51" l="1"/>
  <c r="BF268" i="51"/>
  <c r="BC268" i="51" s="1"/>
  <c r="Q268" i="51"/>
  <c r="BG268" i="51"/>
  <c r="Q14" i="38"/>
  <c r="P268" i="50"/>
  <c r="R14" i="38" s="1"/>
  <c r="O268" i="50"/>
  <c r="S14" i="38" s="1"/>
  <c r="GJ47" i="7"/>
  <c r="AY268" i="50" l="1"/>
  <c r="BG268" i="50"/>
  <c r="BE268" i="51"/>
  <c r="BH268" i="51" s="1"/>
  <c r="BD268" i="51"/>
  <c r="BB269" i="51" s="1"/>
  <c r="T14" i="39"/>
  <c r="N269" i="51"/>
  <c r="BF268" i="50"/>
  <c r="BC268" i="50" s="1"/>
  <c r="Q268" i="50"/>
  <c r="GK47" i="7"/>
  <c r="T14" i="38" l="1"/>
  <c r="N269" i="50"/>
  <c r="Q15" i="39"/>
  <c r="P269" i="51"/>
  <c r="R15" i="39" s="1"/>
  <c r="O269" i="51"/>
  <c r="BE268" i="50"/>
  <c r="BH268" i="50" s="1"/>
  <c r="BD268" i="50"/>
  <c r="BB269" i="50" s="1"/>
  <c r="GL47" i="7"/>
  <c r="AY269" i="51" l="1"/>
  <c r="S15" i="39"/>
  <c r="D23" i="40" s="1"/>
  <c r="BG269" i="51"/>
  <c r="C23" i="40"/>
  <c r="BF269" i="51"/>
  <c r="BC269" i="51" s="1"/>
  <c r="Q269" i="51"/>
  <c r="Q15" i="38"/>
  <c r="P269" i="50"/>
  <c r="R15" i="38" s="1"/>
  <c r="O269" i="50"/>
  <c r="S15" i="38" s="1"/>
  <c r="GM47" i="7"/>
  <c r="IM42" i="7" l="1"/>
  <c r="IM48" i="7" s="1"/>
  <c r="K23" i="40"/>
  <c r="BF269" i="50"/>
  <c r="BC269" i="50" s="1"/>
  <c r="Q269" i="50"/>
  <c r="BE269" i="51"/>
  <c r="BH269" i="51" s="1"/>
  <c r="BD269" i="51"/>
  <c r="BB270" i="51" s="1"/>
  <c r="T15" i="39"/>
  <c r="E23" i="40" s="1"/>
  <c r="N270" i="51"/>
  <c r="BG269" i="50"/>
  <c r="H23" i="40"/>
  <c r="IM28" i="7"/>
  <c r="AY269" i="50"/>
  <c r="GN47" i="7"/>
  <c r="IN42" i="7" l="1"/>
  <c r="IO42" i="7" s="1"/>
  <c r="IP42" i="7" s="1"/>
  <c r="IQ42" i="7" s="1"/>
  <c r="IR42" i="7" s="1"/>
  <c r="IS42" i="7" s="1"/>
  <c r="IT42" i="7" s="1"/>
  <c r="IU42" i="7" s="1"/>
  <c r="IV42" i="7" s="1"/>
  <c r="IW42" i="7" s="1"/>
  <c r="IX42" i="7" s="1"/>
  <c r="Q16" i="39"/>
  <c r="O270" i="51"/>
  <c r="S16" i="39" s="1"/>
  <c r="P270" i="51"/>
  <c r="T15" i="38"/>
  <c r="N270" i="50"/>
  <c r="IN28" i="7"/>
  <c r="IM29" i="7"/>
  <c r="IM33" i="7" s="1"/>
  <c r="IM34" i="7"/>
  <c r="BE269" i="50"/>
  <c r="BH269" i="50" s="1"/>
  <c r="BD269" i="50"/>
  <c r="BB270" i="50" s="1"/>
  <c r="GO47" i="7"/>
  <c r="IN48" i="7" l="1"/>
  <c r="IO48" i="7" s="1"/>
  <c r="IP48" i="7" s="1"/>
  <c r="IQ48" i="7" s="1"/>
  <c r="IR48" i="7" s="1"/>
  <c r="IS48" i="7" s="1"/>
  <c r="IT48" i="7" s="1"/>
  <c r="IU48" i="7" s="1"/>
  <c r="IV48" i="7" s="1"/>
  <c r="IW48" i="7" s="1"/>
  <c r="IX48" i="7" s="1"/>
  <c r="II22" i="41" s="1"/>
  <c r="II18" i="41"/>
  <c r="T48" i="8" s="1"/>
  <c r="AY270" i="51"/>
  <c r="R16" i="39"/>
  <c r="BG270" i="51"/>
  <c r="BF270" i="51"/>
  <c r="BC270" i="51" s="1"/>
  <c r="Q270" i="51"/>
  <c r="T50" i="8"/>
  <c r="IN29" i="7"/>
  <c r="IN33" i="7" s="1"/>
  <c r="IO28" i="7"/>
  <c r="IN34" i="7"/>
  <c r="IN43" i="7" s="1"/>
  <c r="IM43" i="7"/>
  <c r="Q16" i="38"/>
  <c r="O270" i="50"/>
  <c r="S16" i="38" s="1"/>
  <c r="P270" i="50"/>
  <c r="R16" i="38" s="1"/>
  <c r="GP47" i="7"/>
  <c r="T16" i="39" l="1"/>
  <c r="N271" i="51"/>
  <c r="BE270" i="51"/>
  <c r="BH270" i="51" s="1"/>
  <c r="BD270" i="51"/>
  <c r="BB271" i="51" s="1"/>
  <c r="BG270" i="50"/>
  <c r="IO29" i="7"/>
  <c r="IO33" i="7" s="1"/>
  <c r="IO34" i="7"/>
  <c r="IP28" i="7"/>
  <c r="AY270" i="50"/>
  <c r="BF270" i="50"/>
  <c r="BC270" i="50" s="1"/>
  <c r="Q270" i="50"/>
  <c r="GQ47" i="7"/>
  <c r="BE270" i="50" l="1"/>
  <c r="BH270" i="50" s="1"/>
  <c r="BD270" i="50"/>
  <c r="BB271" i="50" s="1"/>
  <c r="IQ28" i="7"/>
  <c r="IP34" i="7"/>
  <c r="IP43" i="7" s="1"/>
  <c r="IP29" i="7"/>
  <c r="IP33" i="7" s="1"/>
  <c r="T16" i="38"/>
  <c r="N271" i="50"/>
  <c r="IO43" i="7"/>
  <c r="Q17" i="39"/>
  <c r="P271" i="51"/>
  <c r="R17" i="39" s="1"/>
  <c r="O271" i="51"/>
  <c r="GR47" i="7"/>
  <c r="AY271" i="51" l="1"/>
  <c r="S17" i="39"/>
  <c r="BG271" i="51"/>
  <c r="IQ29" i="7"/>
  <c r="IQ33" i="7" s="1"/>
  <c r="IR28" i="7"/>
  <c r="IQ34" i="7"/>
  <c r="IQ43" i="7" s="1"/>
  <c r="Q17" i="38"/>
  <c r="P271" i="50"/>
  <c r="R17" i="38" s="1"/>
  <c r="O271" i="50"/>
  <c r="S17" i="38" s="1"/>
  <c r="BF271" i="51"/>
  <c r="BC271" i="51" s="1"/>
  <c r="Q271" i="51"/>
  <c r="GS47" i="7"/>
  <c r="BG271" i="50" l="1"/>
  <c r="BE271" i="51"/>
  <c r="BH271" i="51" s="1"/>
  <c r="BD271" i="51"/>
  <c r="BB272" i="51" s="1"/>
  <c r="BF271" i="50"/>
  <c r="BC271" i="50" s="1"/>
  <c r="Q271" i="50"/>
  <c r="IR29" i="7"/>
  <c r="IR33" i="7" s="1"/>
  <c r="IR34" i="7"/>
  <c r="IR43" i="7" s="1"/>
  <c r="IS28" i="7"/>
  <c r="T17" i="39"/>
  <c r="N272" i="51"/>
  <c r="AY271" i="50"/>
  <c r="GT47" i="7"/>
  <c r="BE271" i="50" l="1"/>
  <c r="BH271" i="50" s="1"/>
  <c r="BD271" i="50"/>
  <c r="BB272" i="50" s="1"/>
  <c r="T17" i="38"/>
  <c r="N272" i="50"/>
  <c r="IS29" i="7"/>
  <c r="IS33" i="7" s="1"/>
  <c r="IS34" i="7"/>
  <c r="IS43" i="7" s="1"/>
  <c r="IT28" i="7"/>
  <c r="Q18" i="39"/>
  <c r="O272" i="51"/>
  <c r="S18" i="39" s="1"/>
  <c r="P272" i="51"/>
  <c r="R18" i="39" s="1"/>
  <c r="GU47" i="7"/>
  <c r="AY272" i="51" l="1"/>
  <c r="BG272" i="51"/>
  <c r="Q18" i="38"/>
  <c r="O272" i="50"/>
  <c r="S18" i="38" s="1"/>
  <c r="P272" i="50"/>
  <c r="R18" i="38" s="1"/>
  <c r="BF272" i="51"/>
  <c r="BC272" i="51" s="1"/>
  <c r="Q272" i="51"/>
  <c r="IT29" i="7"/>
  <c r="IT33" i="7" s="1"/>
  <c r="IU28" i="7"/>
  <c r="IT34" i="7"/>
  <c r="IT43" i="7" s="1"/>
  <c r="GV47" i="7"/>
  <c r="AY272" i="50" l="1"/>
  <c r="IU29" i="7"/>
  <c r="IU33" i="7" s="1"/>
  <c r="IV28" i="7"/>
  <c r="IU34" i="7"/>
  <c r="IU43" i="7" s="1"/>
  <c r="BF272" i="50"/>
  <c r="BC272" i="50" s="1"/>
  <c r="Q272" i="50"/>
  <c r="T18" i="39"/>
  <c r="N273" i="51"/>
  <c r="BG272" i="50"/>
  <c r="BE272" i="51"/>
  <c r="BH272" i="51" s="1"/>
  <c r="BD272" i="51"/>
  <c r="BB273" i="51" s="1"/>
  <c r="GW47" i="7"/>
  <c r="BE272" i="50" l="1"/>
  <c r="BH272" i="50" s="1"/>
  <c r="BD272" i="50"/>
  <c r="BB273" i="50" s="1"/>
  <c r="IV29" i="7"/>
  <c r="IV33" i="7" s="1"/>
  <c r="IV34" i="7"/>
  <c r="IV43" i="7" s="1"/>
  <c r="IW28" i="7"/>
  <c r="T18" i="38"/>
  <c r="N273" i="50"/>
  <c r="Q19" i="39"/>
  <c r="P273" i="51"/>
  <c r="R19" i="39" s="1"/>
  <c r="O273" i="51"/>
  <c r="GX47" i="7"/>
  <c r="AY273" i="51" l="1"/>
  <c r="S19" i="39"/>
  <c r="Q19" i="38"/>
  <c r="P273" i="50"/>
  <c r="R19" i="38" s="1"/>
  <c r="O273" i="50"/>
  <c r="IW29" i="7"/>
  <c r="IW33" i="7" s="1"/>
  <c r="IX28" i="7"/>
  <c r="IW34" i="7"/>
  <c r="IW43" i="7" s="1"/>
  <c r="BG273" i="51"/>
  <c r="BF273" i="51"/>
  <c r="BC273" i="51" s="1"/>
  <c r="Q273" i="51"/>
  <c r="GY47" i="7"/>
  <c r="AY273" i="50" l="1"/>
  <c r="S19" i="38"/>
  <c r="T19" i="39"/>
  <c r="N274" i="51"/>
  <c r="II6" i="41"/>
  <c r="IX29" i="7"/>
  <c r="IX33" i="7" s="1"/>
  <c r="IX34" i="7"/>
  <c r="BE273" i="51"/>
  <c r="BH273" i="51" s="1"/>
  <c r="BD273" i="51"/>
  <c r="BB274" i="51" s="1"/>
  <c r="BG273" i="50"/>
  <c r="BF273" i="50"/>
  <c r="BC273" i="50" s="1"/>
  <c r="Q273" i="50"/>
  <c r="GZ47" i="7"/>
  <c r="IX43" i="7" l="1"/>
  <c r="IM44" i="7" s="1"/>
  <c r="IM38" i="7"/>
  <c r="IM35" i="7"/>
  <c r="T19" i="38"/>
  <c r="N274" i="50"/>
  <c r="BE273" i="50"/>
  <c r="BH273" i="50" s="1"/>
  <c r="BD273" i="50"/>
  <c r="BB274" i="50" s="1"/>
  <c r="T47" i="8"/>
  <c r="II11" i="41"/>
  <c r="ED98" i="8" s="1"/>
  <c r="II10" i="41"/>
  <c r="Q20" i="39"/>
  <c r="O274" i="51"/>
  <c r="S20" i="39" s="1"/>
  <c r="P274" i="51"/>
  <c r="R20" i="39" s="1"/>
  <c r="HA47" i="7"/>
  <c r="T46" i="8" l="1"/>
  <c r="Q20" i="38"/>
  <c r="P274" i="50"/>
  <c r="R20" i="38" s="1"/>
  <c r="O274" i="50"/>
  <c r="S20" i="38" s="1"/>
  <c r="BF274" i="51"/>
  <c r="BC274" i="51" s="1"/>
  <c r="Q274" i="51"/>
  <c r="JA40" i="7"/>
  <c r="II14" i="41"/>
  <c r="BG274" i="51"/>
  <c r="ED94" i="8"/>
  <c r="AY274" i="51"/>
  <c r="HB47" i="7"/>
  <c r="BF274" i="50" l="1"/>
  <c r="BC274" i="50" s="1"/>
  <c r="Q274" i="50"/>
  <c r="T20" i="39"/>
  <c r="N275" i="51"/>
  <c r="AY274" i="50"/>
  <c r="BG274" i="50"/>
  <c r="BE274" i="51"/>
  <c r="BH274" i="51" s="1"/>
  <c r="BD274" i="51"/>
  <c r="BB275" i="51" s="1"/>
  <c r="II15" i="41"/>
  <c r="II17" i="41" s="1"/>
  <c r="II20" i="41" s="1"/>
  <c r="II16" i="41"/>
  <c r="HC47" i="7"/>
  <c r="II19" i="41" l="1"/>
  <c r="CD91" i="8" s="1"/>
  <c r="Q21" i="39"/>
  <c r="O275" i="51"/>
  <c r="S21" i="39" s="1"/>
  <c r="P275" i="51"/>
  <c r="R21" i="39" s="1"/>
  <c r="BE274" i="50"/>
  <c r="BH274" i="50" s="1"/>
  <c r="BD274" i="50"/>
  <c r="BB275" i="50" s="1"/>
  <c r="ED102" i="8"/>
  <c r="T49" i="8" s="1"/>
  <c r="II21" i="41"/>
  <c r="T20" i="38"/>
  <c r="N275" i="50"/>
  <c r="HD47" i="7"/>
  <c r="Q21" i="38" l="1"/>
  <c r="P275" i="50"/>
  <c r="R21" i="38" s="1"/>
  <c r="O275" i="50"/>
  <c r="BF275" i="51"/>
  <c r="BC275" i="51" s="1"/>
  <c r="Q275" i="51"/>
  <c r="BG275" i="51"/>
  <c r="AY275" i="51"/>
  <c r="II24" i="41"/>
  <c r="HE47" i="7"/>
  <c r="AY275" i="50" l="1"/>
  <c r="S21" i="38"/>
  <c r="BE275" i="51"/>
  <c r="BH275" i="51" s="1"/>
  <c r="BD275" i="51"/>
  <c r="BB276" i="51" s="1"/>
  <c r="BG275" i="50"/>
  <c r="T21" i="39"/>
  <c r="N276" i="51"/>
  <c r="BF275" i="50"/>
  <c r="BC275" i="50" s="1"/>
  <c r="Q275" i="50"/>
  <c r="HF47" i="7"/>
  <c r="Q22" i="39" l="1"/>
  <c r="P276" i="51"/>
  <c r="R22" i="39" s="1"/>
  <c r="O276" i="51"/>
  <c r="T21" i="38"/>
  <c r="N276" i="50"/>
  <c r="BE275" i="50"/>
  <c r="BH275" i="50" s="1"/>
  <c r="BD275" i="50"/>
  <c r="BB276" i="50" s="1"/>
  <c r="HG47" i="7"/>
  <c r="AY276" i="51" l="1"/>
  <c r="S22" i="39"/>
  <c r="Q22" i="38"/>
  <c r="P276" i="50"/>
  <c r="R22" i="38" s="1"/>
  <c r="O276" i="50"/>
  <c r="S22" i="38" s="1"/>
  <c r="BF276" i="51"/>
  <c r="BC276" i="51" s="1"/>
  <c r="Q276" i="51"/>
  <c r="BG276" i="51"/>
  <c r="HH47" i="7"/>
  <c r="T22" i="39" l="1"/>
  <c r="N277" i="51"/>
  <c r="BF276" i="50"/>
  <c r="BC276" i="50" s="1"/>
  <c r="Q276" i="50"/>
  <c r="BE276" i="51"/>
  <c r="BH276" i="51" s="1"/>
  <c r="BD276" i="51"/>
  <c r="BB277" i="51" s="1"/>
  <c r="BG276" i="50"/>
  <c r="AY276" i="50"/>
  <c r="HI47" i="7"/>
  <c r="T22" i="38" l="1"/>
  <c r="N277" i="50"/>
  <c r="BE276" i="50"/>
  <c r="BH276" i="50" s="1"/>
  <c r="BD276" i="50"/>
  <c r="BB277" i="50" s="1"/>
  <c r="Q23" i="39"/>
  <c r="P277" i="51"/>
  <c r="R23" i="39" s="1"/>
  <c r="O277" i="51"/>
  <c r="S23" i="39" s="1"/>
  <c r="HJ47" i="7"/>
  <c r="BG277" i="51" l="1"/>
  <c r="BF277" i="51"/>
  <c r="BC277" i="51" s="1"/>
  <c r="Q277" i="51"/>
  <c r="Q23" i="38"/>
  <c r="O277" i="50"/>
  <c r="S23" i="38" s="1"/>
  <c r="P277" i="50"/>
  <c r="R23" i="38" s="1"/>
  <c r="AY277" i="51"/>
  <c r="HK47" i="7"/>
  <c r="BF277" i="50" l="1"/>
  <c r="BC277" i="50" s="1"/>
  <c r="Q277" i="50"/>
  <c r="T23" i="39"/>
  <c r="N278" i="51"/>
  <c r="BE277" i="51"/>
  <c r="BH277" i="51" s="1"/>
  <c r="BD277" i="51"/>
  <c r="BB278" i="51" s="1"/>
  <c r="AY277" i="50"/>
  <c r="BG277" i="50"/>
  <c r="HL47" i="7"/>
  <c r="Q24" i="39" l="1"/>
  <c r="O278" i="51"/>
  <c r="S24" i="39" s="1"/>
  <c r="P278" i="51"/>
  <c r="R24" i="39" s="1"/>
  <c r="T23" i="38"/>
  <c r="N278" i="50"/>
  <c r="BE277" i="50"/>
  <c r="BH277" i="50" s="1"/>
  <c r="BD277" i="50"/>
  <c r="BB278" i="50" s="1"/>
  <c r="HM47" i="7"/>
  <c r="BG278" i="51" l="1"/>
  <c r="BF278" i="51"/>
  <c r="BC278" i="51" s="1"/>
  <c r="Q278" i="51"/>
  <c r="Q24" i="38"/>
  <c r="O278" i="50"/>
  <c r="S24" i="38" s="1"/>
  <c r="P278" i="50"/>
  <c r="R24" i="38" s="1"/>
  <c r="AY278" i="51"/>
  <c r="HN47" i="7"/>
  <c r="BG278" i="50" l="1"/>
  <c r="BF278" i="50"/>
  <c r="BC278" i="50" s="1"/>
  <c r="Q278" i="50"/>
  <c r="T24" i="39"/>
  <c r="N279" i="51"/>
  <c r="BE278" i="51"/>
  <c r="BH278" i="51" s="1"/>
  <c r="BD278" i="51"/>
  <c r="BB279" i="51" s="1"/>
  <c r="AY278" i="50"/>
  <c r="HO47" i="7"/>
  <c r="Q25" i="39" l="1"/>
  <c r="O279" i="51"/>
  <c r="S25" i="39" s="1"/>
  <c r="P279" i="51"/>
  <c r="T24" i="38"/>
  <c r="N279" i="50"/>
  <c r="BE278" i="50"/>
  <c r="BH278" i="50" s="1"/>
  <c r="BD278" i="50"/>
  <c r="BB279" i="50" s="1"/>
  <c r="HP47" i="7"/>
  <c r="AY279" i="51" l="1"/>
  <c r="R25" i="39"/>
  <c r="Q25" i="38"/>
  <c r="O279" i="50"/>
  <c r="S25" i="38" s="1"/>
  <c r="P279" i="50"/>
  <c r="BG279" i="51"/>
  <c r="BF279" i="51"/>
  <c r="BC279" i="51" s="1"/>
  <c r="Q279" i="51"/>
  <c r="HQ47" i="7"/>
  <c r="AY279" i="50" l="1"/>
  <c r="R25" i="38"/>
  <c r="BG279" i="50"/>
  <c r="BF279" i="50"/>
  <c r="BC279" i="50" s="1"/>
  <c r="Q279" i="50"/>
  <c r="BE279" i="51"/>
  <c r="BH279" i="51" s="1"/>
  <c r="BD279" i="51"/>
  <c r="BB280" i="51" s="1"/>
  <c r="T25" i="39"/>
  <c r="N280" i="51"/>
  <c r="HR47" i="7"/>
  <c r="BE279" i="50" l="1"/>
  <c r="BH279" i="50" s="1"/>
  <c r="BD279" i="50"/>
  <c r="BB280" i="50" s="1"/>
  <c r="T25" i="38"/>
  <c r="N280" i="50"/>
  <c r="Q26" i="39"/>
  <c r="P280" i="51"/>
  <c r="R26" i="39" s="1"/>
  <c r="O280" i="51"/>
  <c r="S26" i="39" s="1"/>
  <c r="HS47" i="7"/>
  <c r="BG280" i="51" l="1"/>
  <c r="Q26" i="38"/>
  <c r="O280" i="50"/>
  <c r="P280" i="50"/>
  <c r="R26" i="38" s="1"/>
  <c r="AY280" i="51"/>
  <c r="BF280" i="51"/>
  <c r="BC280" i="51" s="1"/>
  <c r="Q280" i="51"/>
  <c r="HT47" i="7"/>
  <c r="AY280" i="50" l="1"/>
  <c r="S26" i="38"/>
  <c r="BG280" i="50"/>
  <c r="T26" i="39"/>
  <c r="N281" i="51"/>
  <c r="BF280" i="50"/>
  <c r="BC280" i="50" s="1"/>
  <c r="Q280" i="50"/>
  <c r="BE280" i="51"/>
  <c r="BH280" i="51" s="1"/>
  <c r="BD280" i="51"/>
  <c r="BB281" i="51" s="1"/>
  <c r="HU47" i="7"/>
  <c r="T26" i="38" l="1"/>
  <c r="N281" i="50"/>
  <c r="BE280" i="50"/>
  <c r="BH280" i="50" s="1"/>
  <c r="BD280" i="50"/>
  <c r="BB281" i="50" s="1"/>
  <c r="Q27" i="39"/>
  <c r="P281" i="51"/>
  <c r="R27" i="39" s="1"/>
  <c r="O281" i="51"/>
  <c r="S27" i="39" s="1"/>
  <c r="HV47" i="7"/>
  <c r="BG281" i="51" l="1"/>
  <c r="D24" i="40"/>
  <c r="C24" i="40"/>
  <c r="BF281" i="51"/>
  <c r="BC281" i="51" s="1"/>
  <c r="Q281" i="51"/>
  <c r="Q27" i="38"/>
  <c r="P281" i="50"/>
  <c r="R27" i="38" s="1"/>
  <c r="O281" i="50"/>
  <c r="S27" i="38" s="1"/>
  <c r="AY281" i="51"/>
  <c r="HW47" i="7"/>
  <c r="IY42" i="7" l="1"/>
  <c r="IZ42" i="7" s="1"/>
  <c r="JA42" i="7" s="1"/>
  <c r="JB42" i="7" s="1"/>
  <c r="JC42" i="7" s="1"/>
  <c r="JD42" i="7" s="1"/>
  <c r="JE42" i="7" s="1"/>
  <c r="JF42" i="7" s="1"/>
  <c r="JG42" i="7" s="1"/>
  <c r="JH42" i="7" s="1"/>
  <c r="JI42" i="7" s="1"/>
  <c r="JJ42" i="7" s="1"/>
  <c r="K24" i="40"/>
  <c r="BG281" i="50"/>
  <c r="T27" i="39"/>
  <c r="E24" i="40" s="1"/>
  <c r="N282" i="51"/>
  <c r="BE281" i="51"/>
  <c r="BH281" i="51" s="1"/>
  <c r="BD281" i="51"/>
  <c r="BB282" i="51" s="1"/>
  <c r="H24" i="40"/>
  <c r="IY28" i="7"/>
  <c r="AY281" i="50"/>
  <c r="BF281" i="50"/>
  <c r="BC281" i="50" s="1"/>
  <c r="Q281" i="50"/>
  <c r="HX47" i="7"/>
  <c r="IY48" i="7" l="1"/>
  <c r="IZ48" i="7" s="1"/>
  <c r="JA48" i="7" s="1"/>
  <c r="JB48" i="7" s="1"/>
  <c r="JC48" i="7" s="1"/>
  <c r="JD48" i="7" s="1"/>
  <c r="JE48" i="7" s="1"/>
  <c r="JF48" i="7" s="1"/>
  <c r="JG48" i="7" s="1"/>
  <c r="JH48" i="7" s="1"/>
  <c r="JI48" i="7" s="1"/>
  <c r="JJ48" i="7" s="1"/>
  <c r="IU22" i="41" s="1"/>
  <c r="IU18" i="41"/>
  <c r="W48" i="8" s="1"/>
  <c r="T27" i="38"/>
  <c r="N282" i="50"/>
  <c r="BE281" i="50"/>
  <c r="BH281" i="50" s="1"/>
  <c r="BD281" i="50"/>
  <c r="BB282" i="50" s="1"/>
  <c r="Q28" i="39"/>
  <c r="O282" i="51"/>
  <c r="P282" i="51"/>
  <c r="R28" i="39" s="1"/>
  <c r="IZ28" i="7"/>
  <c r="IY34" i="7"/>
  <c r="IY29" i="7"/>
  <c r="IY33" i="7" s="1"/>
  <c r="HY47" i="7"/>
  <c r="AY282" i="51" l="1"/>
  <c r="S28" i="39"/>
  <c r="IY43" i="7"/>
  <c r="W50" i="8"/>
  <c r="BG282" i="51"/>
  <c r="Q28" i="38"/>
  <c r="P282" i="50"/>
  <c r="R28" i="38" s="1"/>
  <c r="O282" i="50"/>
  <c r="S28" i="38" s="1"/>
  <c r="IZ29" i="7"/>
  <c r="IZ33" i="7" s="1"/>
  <c r="JA28" i="7"/>
  <c r="IZ34" i="7"/>
  <c r="IZ43" i="7" s="1"/>
  <c r="BF282" i="51"/>
  <c r="BC282" i="51" s="1"/>
  <c r="Q282" i="51"/>
  <c r="HZ47" i="7"/>
  <c r="AY282" i="50" l="1"/>
  <c r="JA29" i="7"/>
  <c r="JA33" i="7" s="1"/>
  <c r="JB28" i="7"/>
  <c r="JA34" i="7"/>
  <c r="JA43" i="7" s="1"/>
  <c r="BG282" i="50"/>
  <c r="T28" i="39"/>
  <c r="N283" i="51"/>
  <c r="BE282" i="51"/>
  <c r="BH282" i="51" s="1"/>
  <c r="BD282" i="51"/>
  <c r="BB283" i="51" s="1"/>
  <c r="BF282" i="50"/>
  <c r="BC282" i="50" s="1"/>
  <c r="Q282" i="50"/>
  <c r="IA47" i="7"/>
  <c r="BE282" i="50" l="1"/>
  <c r="BH282" i="50" s="1"/>
  <c r="BD282" i="50"/>
  <c r="BB283" i="50" s="1"/>
  <c r="T28" i="38"/>
  <c r="N283" i="50"/>
  <c r="JC28" i="7"/>
  <c r="JB34" i="7"/>
  <c r="JB29" i="7"/>
  <c r="JB33" i="7" s="1"/>
  <c r="Q29" i="39"/>
  <c r="O283" i="51"/>
  <c r="S29" i="39" s="1"/>
  <c r="P283" i="51"/>
  <c r="R29" i="39" s="1"/>
  <c r="IB47" i="7"/>
  <c r="AY283" i="51" l="1"/>
  <c r="BG283" i="51"/>
  <c r="Q29" i="38"/>
  <c r="P283" i="50"/>
  <c r="R29" i="38" s="1"/>
  <c r="O283" i="50"/>
  <c r="S29" i="38" s="1"/>
  <c r="BF283" i="51"/>
  <c r="BC283" i="51" s="1"/>
  <c r="Q283" i="51"/>
  <c r="JC29" i="7"/>
  <c r="JC33" i="7" s="1"/>
  <c r="JD28" i="7"/>
  <c r="JC34" i="7"/>
  <c r="JC43" i="7" s="1"/>
  <c r="JB43" i="7"/>
  <c r="IC47" i="7"/>
  <c r="AY283" i="50" l="1"/>
  <c r="BE283" i="51"/>
  <c r="BH283" i="51" s="1"/>
  <c r="BD283" i="51"/>
  <c r="BB284" i="51" s="1"/>
  <c r="JD29" i="7"/>
  <c r="JD33" i="7" s="1"/>
  <c r="JE28" i="7"/>
  <c r="JD34" i="7"/>
  <c r="BF283" i="50"/>
  <c r="BC283" i="50" s="1"/>
  <c r="Q283" i="50"/>
  <c r="BG283" i="50"/>
  <c r="T29" i="39"/>
  <c r="N284" i="51"/>
  <c r="ID47" i="7"/>
  <c r="Q30" i="39" l="1"/>
  <c r="O284" i="51"/>
  <c r="S30" i="39" s="1"/>
  <c r="P284" i="51"/>
  <c r="JD43" i="7"/>
  <c r="JE29" i="7"/>
  <c r="JE33" i="7" s="1"/>
  <c r="JF28" i="7"/>
  <c r="JE34" i="7"/>
  <c r="JE43" i="7" s="1"/>
  <c r="T29" i="38"/>
  <c r="N284" i="50"/>
  <c r="BE283" i="50"/>
  <c r="BH283" i="50" s="1"/>
  <c r="BD283" i="50"/>
  <c r="BB284" i="50" s="1"/>
  <c r="IE47" i="7"/>
  <c r="AY284" i="51" l="1"/>
  <c r="R30" i="39"/>
  <c r="Q30" i="38"/>
  <c r="P284" i="50"/>
  <c r="R30" i="38" s="1"/>
  <c r="O284" i="50"/>
  <c r="BG284" i="51"/>
  <c r="BF284" i="51"/>
  <c r="BC284" i="51" s="1"/>
  <c r="Q284" i="51"/>
  <c r="JF29" i="7"/>
  <c r="JF33" i="7" s="1"/>
  <c r="JG28" i="7"/>
  <c r="JF34" i="7"/>
  <c r="IF47" i="7"/>
  <c r="AY284" i="50" l="1"/>
  <c r="S30" i="38"/>
  <c r="JG29" i="7"/>
  <c r="JG33" i="7" s="1"/>
  <c r="JH28" i="7"/>
  <c r="JG34" i="7"/>
  <c r="JG43" i="7" s="1"/>
  <c r="JF43" i="7"/>
  <c r="T30" i="39"/>
  <c r="N285" i="51"/>
  <c r="BG284" i="50"/>
  <c r="BE284" i="51"/>
  <c r="BH284" i="51" s="1"/>
  <c r="BD284" i="51"/>
  <c r="BB285" i="51" s="1"/>
  <c r="BF284" i="50"/>
  <c r="BC284" i="50" s="1"/>
  <c r="Q284" i="50"/>
  <c r="IG47" i="7"/>
  <c r="BE284" i="50" l="1"/>
  <c r="BH284" i="50" s="1"/>
  <c r="BD284" i="50"/>
  <c r="BB285" i="50" s="1"/>
  <c r="JH29" i="7"/>
  <c r="JH33" i="7" s="1"/>
  <c r="JH34" i="7"/>
  <c r="JH43" i="7" s="1"/>
  <c r="JI28" i="7"/>
  <c r="T30" i="38"/>
  <c r="N285" i="50"/>
  <c r="Q31" i="39"/>
  <c r="P285" i="51"/>
  <c r="R31" i="39" s="1"/>
  <c r="O285" i="51"/>
  <c r="S31" i="39" s="1"/>
  <c r="IH47" i="7"/>
  <c r="JI29" i="7" l="1"/>
  <c r="JI33" i="7" s="1"/>
  <c r="JJ28" i="7"/>
  <c r="JI34" i="7"/>
  <c r="JI43" i="7" s="1"/>
  <c r="AY285" i="51"/>
  <c r="BF285" i="51"/>
  <c r="BC285" i="51" s="1"/>
  <c r="Q285" i="51"/>
  <c r="Q31" i="38"/>
  <c r="O285" i="50"/>
  <c r="P285" i="50"/>
  <c r="R31" i="38" s="1"/>
  <c r="BG285" i="51"/>
  <c r="II47" i="7"/>
  <c r="AY285" i="50" l="1"/>
  <c r="S31" i="38"/>
  <c r="T31" i="39"/>
  <c r="N286" i="51"/>
  <c r="BE285" i="51"/>
  <c r="BH285" i="51" s="1"/>
  <c r="BD285" i="51"/>
  <c r="BB286" i="51" s="1"/>
  <c r="BG285" i="50"/>
  <c r="IU6" i="41"/>
  <c r="JJ34" i="7"/>
  <c r="JJ29" i="7"/>
  <c r="JJ33" i="7" s="1"/>
  <c r="BF285" i="50"/>
  <c r="BC285" i="50" s="1"/>
  <c r="Q285" i="50"/>
  <c r="IJ47" i="7"/>
  <c r="T31" i="38" l="1"/>
  <c r="N286" i="50"/>
  <c r="BE285" i="50"/>
  <c r="BH285" i="50" s="1"/>
  <c r="BD285" i="50"/>
  <c r="BB286" i="50" s="1"/>
  <c r="Q32" i="39"/>
  <c r="O286" i="51"/>
  <c r="S32" i="39" s="1"/>
  <c r="P286" i="51"/>
  <c r="R32" i="39" s="1"/>
  <c r="W47" i="8"/>
  <c r="IU11" i="41"/>
  <c r="EG98" i="8" s="1"/>
  <c r="IU10" i="41"/>
  <c r="JJ43" i="7"/>
  <c r="IY44" i="7" s="1"/>
  <c r="IY35" i="7"/>
  <c r="IY38" i="7"/>
  <c r="IK47" i="7"/>
  <c r="W46" i="8" l="1"/>
  <c r="EG94" i="8"/>
  <c r="BF286" i="51"/>
  <c r="BC286" i="51" s="1"/>
  <c r="Q286" i="51"/>
  <c r="Q32" i="38"/>
  <c r="O286" i="50"/>
  <c r="S32" i="38" s="1"/>
  <c r="P286" i="50"/>
  <c r="R32" i="38" s="1"/>
  <c r="AY286" i="51"/>
  <c r="IU14" i="41"/>
  <c r="JM40" i="7"/>
  <c r="BG286" i="51"/>
  <c r="IL47" i="7"/>
  <c r="BG286" i="50" l="1"/>
  <c r="BE286" i="51"/>
  <c r="BH286" i="51" s="1"/>
  <c r="BD286" i="51"/>
  <c r="BB287" i="51" s="1"/>
  <c r="BF286" i="50"/>
  <c r="BC286" i="50" s="1"/>
  <c r="Q286" i="50"/>
  <c r="T32" i="39"/>
  <c r="N287" i="51"/>
  <c r="IU15" i="41"/>
  <c r="IU17" i="41" s="1"/>
  <c r="IU20" i="41" s="1"/>
  <c r="IU16" i="41"/>
  <c r="AY286" i="50"/>
  <c r="IM47" i="7"/>
  <c r="T32" i="38" l="1"/>
  <c r="N287" i="50"/>
  <c r="IU19" i="41"/>
  <c r="CI91" i="8" s="1"/>
  <c r="BE286" i="50"/>
  <c r="BH286" i="50" s="1"/>
  <c r="BD286" i="50"/>
  <c r="BB287" i="50" s="1"/>
  <c r="EG102" i="8"/>
  <c r="W49" i="8" s="1"/>
  <c r="IU21" i="41"/>
  <c r="Q33" i="39"/>
  <c r="O287" i="51"/>
  <c r="S33" i="39" s="1"/>
  <c r="P287" i="51"/>
  <c r="R33" i="39" s="1"/>
  <c r="IN47" i="7"/>
  <c r="BG287" i="51" l="1"/>
  <c r="BF287" i="51"/>
  <c r="BC287" i="51" s="1"/>
  <c r="Q287" i="51"/>
  <c r="Q33" i="38"/>
  <c r="P287" i="50"/>
  <c r="R33" i="38" s="1"/>
  <c r="O287" i="50"/>
  <c r="S33" i="38" s="1"/>
  <c r="AY287" i="51"/>
  <c r="IU24" i="41"/>
  <c r="IO47" i="7"/>
  <c r="T33" i="39" l="1"/>
  <c r="N288" i="51"/>
  <c r="BE287" i="51"/>
  <c r="BH287" i="51" s="1"/>
  <c r="BD287" i="51"/>
  <c r="BB288" i="51" s="1"/>
  <c r="BG287" i="50"/>
  <c r="AY287" i="50"/>
  <c r="BF287" i="50"/>
  <c r="BC287" i="50" s="1"/>
  <c r="Q287" i="50"/>
  <c r="IP47" i="7"/>
  <c r="T33" i="38" l="1"/>
  <c r="N288" i="50"/>
  <c r="Q34" i="39"/>
  <c r="O288" i="51"/>
  <c r="S34" i="39" s="1"/>
  <c r="P288" i="51"/>
  <c r="R34" i="39" s="1"/>
  <c r="BE287" i="50"/>
  <c r="BH287" i="50" s="1"/>
  <c r="BD287" i="50"/>
  <c r="BB288" i="50" s="1"/>
  <c r="IQ47" i="7"/>
  <c r="AY288" i="51" l="1"/>
  <c r="BF288" i="51"/>
  <c r="BC288" i="51" s="1"/>
  <c r="Q288" i="51"/>
  <c r="Q34" i="38"/>
  <c r="O288" i="50"/>
  <c r="S34" i="38" s="1"/>
  <c r="P288" i="50"/>
  <c r="R34" i="38" s="1"/>
  <c r="BG288" i="51"/>
  <c r="IR47" i="7"/>
  <c r="BG288" i="50" l="1"/>
  <c r="T34" i="39"/>
  <c r="N289" i="51"/>
  <c r="BE288" i="51"/>
  <c r="BH288" i="51" s="1"/>
  <c r="BD288" i="51"/>
  <c r="BB289" i="51" s="1"/>
  <c r="AY288" i="50"/>
  <c r="BF288" i="50"/>
  <c r="BC288" i="50" s="1"/>
  <c r="Q288" i="50"/>
  <c r="IS47" i="7"/>
  <c r="T34" i="38" l="1"/>
  <c r="N289" i="50"/>
  <c r="Q35" i="39"/>
  <c r="P289" i="51"/>
  <c r="R35" i="39" s="1"/>
  <c r="O289" i="51"/>
  <c r="S35" i="39" s="1"/>
  <c r="BE288" i="50"/>
  <c r="BH288" i="50" s="1"/>
  <c r="BD288" i="50"/>
  <c r="BB289" i="50" s="1"/>
  <c r="IT47" i="7"/>
  <c r="BG289" i="51" l="1"/>
  <c r="Q35" i="38"/>
  <c r="P289" i="50"/>
  <c r="R35" i="38" s="1"/>
  <c r="O289" i="50"/>
  <c r="AY289" i="51"/>
  <c r="BF289" i="51"/>
  <c r="BC289" i="51" s="1"/>
  <c r="Q289" i="51"/>
  <c r="IU47" i="7"/>
  <c r="AY289" i="50" l="1"/>
  <c r="S35" i="38"/>
  <c r="BF289" i="50"/>
  <c r="BC289" i="50" s="1"/>
  <c r="Q289" i="50"/>
  <c r="BG289" i="50"/>
  <c r="T35" i="39"/>
  <c r="N290" i="51"/>
  <c r="BE289" i="51"/>
  <c r="BH289" i="51" s="1"/>
  <c r="BD289" i="51"/>
  <c r="BB290" i="51" s="1"/>
  <c r="IV47" i="7"/>
  <c r="T35" i="38" l="1"/>
  <c r="N290" i="50"/>
  <c r="BE289" i="50"/>
  <c r="BH289" i="50" s="1"/>
  <c r="BD289" i="50"/>
  <c r="BB290" i="50" s="1"/>
  <c r="Q36" i="39"/>
  <c r="O290" i="51"/>
  <c r="S36" i="39" s="1"/>
  <c r="P290" i="51"/>
  <c r="R36" i="39" s="1"/>
  <c r="IW47" i="7"/>
  <c r="BF290" i="51" l="1"/>
  <c r="BC290" i="51" s="1"/>
  <c r="Q290" i="51"/>
  <c r="BG290" i="51"/>
  <c r="Q36" i="38"/>
  <c r="O290" i="50"/>
  <c r="S36" i="38" s="1"/>
  <c r="P290" i="50"/>
  <c r="R36" i="38" s="1"/>
  <c r="AY290" i="51"/>
  <c r="IX47" i="7"/>
  <c r="AY290" i="50" l="1"/>
  <c r="T36" i="39"/>
  <c r="N291" i="51"/>
  <c r="BE290" i="51"/>
  <c r="BH290" i="51" s="1"/>
  <c r="BD290" i="51"/>
  <c r="BB291" i="51" s="1"/>
  <c r="BF290" i="50"/>
  <c r="BC290" i="50" s="1"/>
  <c r="Q290" i="50"/>
  <c r="BG290" i="50"/>
  <c r="IY47" i="7"/>
  <c r="BE290" i="50" l="1"/>
  <c r="BH290" i="50" s="1"/>
  <c r="BD290" i="50"/>
  <c r="BB291" i="50" s="1"/>
  <c r="T36" i="38"/>
  <c r="N291" i="50"/>
  <c r="Q37" i="39"/>
  <c r="O291" i="51"/>
  <c r="S37" i="39" s="1"/>
  <c r="P291" i="51"/>
  <c r="R37" i="39" s="1"/>
  <c r="IZ47" i="7"/>
  <c r="BF291" i="51" l="1"/>
  <c r="BC291" i="51" s="1"/>
  <c r="Q291" i="51"/>
  <c r="Q37" i="38"/>
  <c r="P291" i="50"/>
  <c r="R37" i="38" s="1"/>
  <c r="O291" i="50"/>
  <c r="AY291" i="51"/>
  <c r="BG291" i="51"/>
  <c r="JA47" i="7"/>
  <c r="AY291" i="50" l="1"/>
  <c r="S37" i="38"/>
  <c r="BF291" i="50"/>
  <c r="BC291" i="50" s="1"/>
  <c r="Q291" i="50"/>
  <c r="BE291" i="51"/>
  <c r="BH291" i="51" s="1"/>
  <c r="BD291" i="51"/>
  <c r="BB292" i="51" s="1"/>
  <c r="BG291" i="50"/>
  <c r="T37" i="39"/>
  <c r="N292" i="51"/>
  <c r="JB47" i="7"/>
  <c r="T37" i="38" l="1"/>
  <c r="N292" i="50"/>
  <c r="BE291" i="50"/>
  <c r="BH291" i="50" s="1"/>
  <c r="BD291" i="50"/>
  <c r="BB292" i="50" s="1"/>
  <c r="Q38" i="39"/>
  <c r="P292" i="51"/>
  <c r="R38" i="39" s="1"/>
  <c r="O292" i="51"/>
  <c r="JC47" i="7"/>
  <c r="AY292" i="51" l="1"/>
  <c r="S38" i="39"/>
  <c r="BG292" i="51"/>
  <c r="Q38" i="38"/>
  <c r="O292" i="50"/>
  <c r="P292" i="50"/>
  <c r="R38" i="38" s="1"/>
  <c r="BF292" i="51"/>
  <c r="BC292" i="51" s="1"/>
  <c r="Q292" i="51"/>
  <c r="JD47" i="7"/>
  <c r="AY292" i="50" l="1"/>
  <c r="S38" i="38"/>
  <c r="BG292" i="50"/>
  <c r="BF292" i="50"/>
  <c r="BC292" i="50" s="1"/>
  <c r="Q292" i="50"/>
  <c r="T38" i="39"/>
  <c r="N293" i="51"/>
  <c r="BE292" i="51"/>
  <c r="BH292" i="51" s="1"/>
  <c r="BD292" i="51"/>
  <c r="BB293" i="51" s="1"/>
  <c r="JE47" i="7"/>
  <c r="T38" i="38" l="1"/>
  <c r="N293" i="50"/>
  <c r="Q39" i="39"/>
  <c r="P293" i="51"/>
  <c r="R39" i="39" s="1"/>
  <c r="O293" i="51"/>
  <c r="BE292" i="50"/>
  <c r="BH292" i="50" s="1"/>
  <c r="BD292" i="50"/>
  <c r="BB293" i="50" s="1"/>
  <c r="JF47" i="7"/>
  <c r="AY293" i="51" l="1"/>
  <c r="S39" i="39"/>
  <c r="C25" i="40"/>
  <c r="BF293" i="51"/>
  <c r="BC293" i="51" s="1"/>
  <c r="Q293" i="51"/>
  <c r="BG293" i="51"/>
  <c r="D25" i="40"/>
  <c r="Q39" i="38"/>
  <c r="P293" i="50"/>
  <c r="R39" i="38" s="1"/>
  <c r="O293" i="50"/>
  <c r="S39" i="38" s="1"/>
  <c r="JG47" i="7"/>
  <c r="JK42" i="7" l="1"/>
  <c r="JK48" i="7" s="1"/>
  <c r="K25" i="40"/>
  <c r="BG293" i="50"/>
  <c r="T39" i="39"/>
  <c r="E25" i="40" s="1"/>
  <c r="N294" i="51"/>
  <c r="BE293" i="51"/>
  <c r="BH293" i="51" s="1"/>
  <c r="BD293" i="51"/>
  <c r="BB294" i="51" s="1"/>
  <c r="BF293" i="50"/>
  <c r="BC293" i="50" s="1"/>
  <c r="Q293" i="50"/>
  <c r="AY293" i="50"/>
  <c r="H25" i="40"/>
  <c r="JK28" i="7"/>
  <c r="JH47" i="7"/>
  <c r="JL42" i="7" l="1"/>
  <c r="JM42" i="7" s="1"/>
  <c r="JN42" i="7" s="1"/>
  <c r="JO42" i="7" s="1"/>
  <c r="JP42" i="7" s="1"/>
  <c r="JQ42" i="7" s="1"/>
  <c r="JR42" i="7" s="1"/>
  <c r="JS42" i="7" s="1"/>
  <c r="JT42" i="7" s="1"/>
  <c r="JU42" i="7" s="1"/>
  <c r="JV42" i="7" s="1"/>
  <c r="T39" i="38"/>
  <c r="N294" i="50"/>
  <c r="JL28" i="7"/>
  <c r="JK34" i="7"/>
  <c r="JK29" i="7"/>
  <c r="JK33" i="7" s="1"/>
  <c r="BE293" i="50"/>
  <c r="BH293" i="50" s="1"/>
  <c r="BD293" i="50"/>
  <c r="BB294" i="50" s="1"/>
  <c r="Q40" i="39"/>
  <c r="O294" i="51"/>
  <c r="S40" i="39" s="1"/>
  <c r="P294" i="51"/>
  <c r="R40" i="39" s="1"/>
  <c r="JI47" i="7"/>
  <c r="JL48" i="7" l="1"/>
  <c r="JM48" i="7" s="1"/>
  <c r="JN48" i="7" s="1"/>
  <c r="JO48" i="7" s="1"/>
  <c r="JP48" i="7" s="1"/>
  <c r="JQ48" i="7" s="1"/>
  <c r="JR48" i="7" s="1"/>
  <c r="JS48" i="7" s="1"/>
  <c r="JT48" i="7" s="1"/>
  <c r="JU48" i="7" s="1"/>
  <c r="JV48" i="7" s="1"/>
  <c r="JG22" i="41" s="1"/>
  <c r="AA50" i="8" s="1"/>
  <c r="JG18" i="41"/>
  <c r="AY294" i="51"/>
  <c r="Q40" i="38"/>
  <c r="P294" i="50"/>
  <c r="R40" i="38" s="1"/>
  <c r="O294" i="50"/>
  <c r="BF294" i="51"/>
  <c r="BC294" i="51" s="1"/>
  <c r="Q294" i="51"/>
  <c r="BG294" i="51"/>
  <c r="JK43" i="7"/>
  <c r="JL29" i="7"/>
  <c r="JL33" i="7" s="1"/>
  <c r="JM28" i="7"/>
  <c r="JL34" i="7"/>
  <c r="JL43" i="7" s="1"/>
  <c r="JJ47" i="7"/>
  <c r="AA48" i="8" l="1"/>
  <c r="AY294" i="50"/>
  <c r="S40" i="38"/>
  <c r="BE294" i="51"/>
  <c r="BH294" i="51" s="1"/>
  <c r="BD294" i="51"/>
  <c r="BB295" i="51" s="1"/>
  <c r="T40" i="39"/>
  <c r="N295" i="51"/>
  <c r="BF294" i="50"/>
  <c r="BC294" i="50" s="1"/>
  <c r="Q294" i="50"/>
  <c r="BG294" i="50"/>
  <c r="JM29" i="7"/>
  <c r="JM33" i="7" s="1"/>
  <c r="JN28" i="7"/>
  <c r="JM34" i="7"/>
  <c r="JK47" i="7"/>
  <c r="JO28" i="7" l="1"/>
  <c r="JN34" i="7"/>
  <c r="JN43" i="7" s="1"/>
  <c r="JN29" i="7"/>
  <c r="JN33" i="7" s="1"/>
  <c r="JM43" i="7"/>
  <c r="Q41" i="39"/>
  <c r="P295" i="51"/>
  <c r="R41" i="39" s="1"/>
  <c r="O295" i="51"/>
  <c r="BE294" i="50"/>
  <c r="BH294" i="50" s="1"/>
  <c r="BD294" i="50"/>
  <c r="BB295" i="50" s="1"/>
  <c r="T40" i="38"/>
  <c r="N295" i="50"/>
  <c r="JL47" i="7"/>
  <c r="AY295" i="51" l="1"/>
  <c r="S41" i="39"/>
  <c r="BG295" i="51"/>
  <c r="Q41" i="38"/>
  <c r="O295" i="50"/>
  <c r="S41" i="38" s="1"/>
  <c r="P295" i="50"/>
  <c r="R41" i="38" s="1"/>
  <c r="BF295" i="51"/>
  <c r="BC295" i="51" s="1"/>
  <c r="Q295" i="51"/>
  <c r="JO29" i="7"/>
  <c r="JO33" i="7" s="1"/>
  <c r="JP28" i="7"/>
  <c r="JO34" i="7"/>
  <c r="JM47" i="7"/>
  <c r="AY295" i="50" l="1"/>
  <c r="BG295" i="50"/>
  <c r="JO43" i="7"/>
  <c r="JP29" i="7"/>
  <c r="JP33" i="7" s="1"/>
  <c r="JQ28" i="7"/>
  <c r="JP34" i="7"/>
  <c r="JP43" i="7" s="1"/>
  <c r="T41" i="39"/>
  <c r="N296" i="51"/>
  <c r="BF295" i="50"/>
  <c r="BC295" i="50" s="1"/>
  <c r="Q295" i="50"/>
  <c r="BE295" i="51"/>
  <c r="BH295" i="51" s="1"/>
  <c r="BD295" i="51"/>
  <c r="BB296" i="51" s="1"/>
  <c r="JN47" i="7"/>
  <c r="BE295" i="50" l="1"/>
  <c r="BH295" i="50" s="1"/>
  <c r="BD295" i="50"/>
  <c r="BB296" i="50" s="1"/>
  <c r="JQ29" i="7"/>
  <c r="JQ33" i="7" s="1"/>
  <c r="JR28" i="7"/>
  <c r="JQ34" i="7"/>
  <c r="JQ43" i="7" s="1"/>
  <c r="Q42" i="39"/>
  <c r="P296" i="51"/>
  <c r="R42" i="39" s="1"/>
  <c r="O296" i="51"/>
  <c r="S42" i="39" s="1"/>
  <c r="T41" i="38"/>
  <c r="N296" i="50"/>
  <c r="JO47" i="7"/>
  <c r="JR29" i="7" l="1"/>
  <c r="JR33" i="7" s="1"/>
  <c r="JS28" i="7"/>
  <c r="JR34" i="7"/>
  <c r="JR43" i="7" s="1"/>
  <c r="Q42" i="38"/>
  <c r="P296" i="50"/>
  <c r="R42" i="38" s="1"/>
  <c r="O296" i="50"/>
  <c r="S42" i="38" s="1"/>
  <c r="BF296" i="51"/>
  <c r="BC296" i="51" s="1"/>
  <c r="Q296" i="51"/>
  <c r="BG296" i="51"/>
  <c r="AY296" i="51"/>
  <c r="JP47" i="7"/>
  <c r="BF296" i="50" l="1"/>
  <c r="BC296" i="50" s="1"/>
  <c r="Q296" i="50"/>
  <c r="AY296" i="50"/>
  <c r="T42" i="39"/>
  <c r="N297" i="51"/>
  <c r="BE296" i="51"/>
  <c r="BH296" i="51" s="1"/>
  <c r="BD296" i="51"/>
  <c r="BB297" i="51" s="1"/>
  <c r="JS29" i="7"/>
  <c r="JS33" i="7" s="1"/>
  <c r="JT28" i="7"/>
  <c r="JS34" i="7"/>
  <c r="JS43" i="7" s="1"/>
  <c r="BG296" i="50"/>
  <c r="JQ47" i="7"/>
  <c r="JT29" i="7" l="1"/>
  <c r="JT33" i="7" s="1"/>
  <c r="JT34" i="7"/>
  <c r="JT43" i="7" s="1"/>
  <c r="JU28" i="7"/>
  <c r="T42" i="38"/>
  <c r="N297" i="50"/>
  <c r="Q43" i="39"/>
  <c r="P297" i="51"/>
  <c r="R43" i="39" s="1"/>
  <c r="O297" i="51"/>
  <c r="BE296" i="50"/>
  <c r="BH296" i="50" s="1"/>
  <c r="BD296" i="50"/>
  <c r="BB297" i="50" s="1"/>
  <c r="JR47" i="7"/>
  <c r="AY297" i="51" l="1"/>
  <c r="S43" i="39"/>
  <c r="Q43" i="38"/>
  <c r="O297" i="50"/>
  <c r="S43" i="38" s="1"/>
  <c r="P297" i="50"/>
  <c r="R43" i="38" s="1"/>
  <c r="JU29" i="7"/>
  <c r="JU33" i="7" s="1"/>
  <c r="JV28" i="7"/>
  <c r="JU34" i="7"/>
  <c r="JU43" i="7" s="1"/>
  <c r="BF297" i="51"/>
  <c r="BC297" i="51" s="1"/>
  <c r="Q297" i="51"/>
  <c r="BG297" i="51"/>
  <c r="JS47" i="7"/>
  <c r="JG6" i="41" l="1"/>
  <c r="JV34" i="7"/>
  <c r="JV29" i="7"/>
  <c r="JV33" i="7" s="1"/>
  <c r="BG297" i="50"/>
  <c r="AY297" i="50"/>
  <c r="BF297" i="50"/>
  <c r="BC297" i="50" s="1"/>
  <c r="Q297" i="50"/>
  <c r="T43" i="39"/>
  <c r="N298" i="51"/>
  <c r="BE297" i="51"/>
  <c r="BH297" i="51" s="1"/>
  <c r="BD297" i="51"/>
  <c r="BB298" i="51" s="1"/>
  <c r="JT47" i="7"/>
  <c r="JV43" i="7" l="1"/>
  <c r="JK44" i="7" s="1"/>
  <c r="JK35" i="7"/>
  <c r="JK38" i="7"/>
  <c r="BE297" i="50"/>
  <c r="BH297" i="50" s="1"/>
  <c r="BD297" i="50"/>
  <c r="BB298" i="50" s="1"/>
  <c r="Q44" i="39"/>
  <c r="O298" i="51"/>
  <c r="S44" i="39" s="1"/>
  <c r="P298" i="51"/>
  <c r="R44" i="39" s="1"/>
  <c r="T43" i="38"/>
  <c r="N298" i="50"/>
  <c r="AA47" i="8"/>
  <c r="JG11" i="41"/>
  <c r="EJ98" i="8" s="1"/>
  <c r="JG10" i="41"/>
  <c r="JU47" i="7"/>
  <c r="AA46" i="8" l="1"/>
  <c r="BF298" i="51"/>
  <c r="BC298" i="51" s="1"/>
  <c r="Q298" i="51"/>
  <c r="JG14" i="41"/>
  <c r="JY40" i="7"/>
  <c r="Q44" i="38"/>
  <c r="P298" i="50"/>
  <c r="R44" i="38" s="1"/>
  <c r="O298" i="50"/>
  <c r="S44" i="38" s="1"/>
  <c r="AY298" i="51"/>
  <c r="EJ94" i="8"/>
  <c r="BG298" i="51"/>
  <c r="JV47" i="7"/>
  <c r="BF298" i="50" l="1"/>
  <c r="BC298" i="50" s="1"/>
  <c r="Q298" i="50"/>
  <c r="JG15" i="41"/>
  <c r="JG17" i="41" s="1"/>
  <c r="JG20" i="41" s="1"/>
  <c r="JG16" i="41"/>
  <c r="T44" i="39"/>
  <c r="N299" i="51"/>
  <c r="BG298" i="50"/>
  <c r="BE298" i="51"/>
  <c r="BH298" i="51" s="1"/>
  <c r="BD298" i="51"/>
  <c r="BB299" i="51" s="1"/>
  <c r="AY298" i="50"/>
  <c r="JG19" i="41" l="1"/>
  <c r="CN91" i="8" s="1"/>
  <c r="T44" i="38"/>
  <c r="N299" i="50"/>
  <c r="EJ102" i="8"/>
  <c r="AA49" i="8" s="1"/>
  <c r="JG21" i="41"/>
  <c r="BE298" i="50"/>
  <c r="BH298" i="50" s="1"/>
  <c r="BD298" i="50"/>
  <c r="BB299" i="50" s="1"/>
  <c r="Q45" i="39"/>
  <c r="O299" i="51"/>
  <c r="S45" i="39" s="1"/>
  <c r="P299" i="51"/>
  <c r="R45" i="39" s="1"/>
  <c r="AY299" i="51" l="1"/>
  <c r="BG299" i="51"/>
  <c r="Q45" i="38"/>
  <c r="O299" i="50"/>
  <c r="S45" i="38" s="1"/>
  <c r="P299" i="50"/>
  <c r="R45" i="38" s="1"/>
  <c r="BF299" i="51"/>
  <c r="BC299" i="51" s="1"/>
  <c r="Q299" i="51"/>
  <c r="JG24" i="41"/>
  <c r="AY299" i="50" l="1"/>
  <c r="BE299" i="51"/>
  <c r="BH299" i="51" s="1"/>
  <c r="BD299" i="51"/>
  <c r="BB300" i="51" s="1"/>
  <c r="BF299" i="50"/>
  <c r="BC299" i="50" s="1"/>
  <c r="Q299" i="50"/>
  <c r="BG299" i="50"/>
  <c r="T45" i="39"/>
  <c r="N300" i="51"/>
  <c r="T45" i="38" l="1"/>
  <c r="N300" i="50"/>
  <c r="BE299" i="50"/>
  <c r="BH299" i="50" s="1"/>
  <c r="BD299" i="50"/>
  <c r="BB300" i="50" s="1"/>
  <c r="Q46" i="39"/>
  <c r="P300" i="51"/>
  <c r="R46" i="39" s="1"/>
  <c r="O300" i="51"/>
  <c r="S46" i="39" s="1"/>
  <c r="AY300" i="51" l="1"/>
  <c r="Q46" i="38"/>
  <c r="P300" i="50"/>
  <c r="R46" i="38" s="1"/>
  <c r="O300" i="50"/>
  <c r="BG300" i="51"/>
  <c r="BF300" i="51"/>
  <c r="BC300" i="51" s="1"/>
  <c r="Q300" i="51"/>
  <c r="AY300" i="50" l="1"/>
  <c r="S46" i="38"/>
  <c r="BG300" i="50"/>
  <c r="BF300" i="50"/>
  <c r="BC300" i="50" s="1"/>
  <c r="Q300" i="50"/>
  <c r="T46" i="39"/>
  <c r="N301" i="51"/>
  <c r="BE300" i="51"/>
  <c r="BH300" i="51" s="1"/>
  <c r="BD300" i="51"/>
  <c r="BB301" i="51" s="1"/>
  <c r="Q47" i="39" l="1"/>
  <c r="P301" i="51"/>
  <c r="R47" i="39" s="1"/>
  <c r="O301" i="51"/>
  <c r="T46" i="38"/>
  <c r="N301" i="50"/>
  <c r="BE300" i="50"/>
  <c r="BH300" i="50" s="1"/>
  <c r="BD300" i="50"/>
  <c r="BB301" i="50" s="1"/>
  <c r="AY301" i="51" l="1"/>
  <c r="S47" i="39"/>
  <c r="Q47" i="38"/>
  <c r="P301" i="50"/>
  <c r="R47" i="38" s="1"/>
  <c r="O301" i="50"/>
  <c r="BF301" i="51"/>
  <c r="BC301" i="51" s="1"/>
  <c r="Q301" i="51"/>
  <c r="BG301" i="51"/>
  <c r="AY301" i="50" l="1"/>
  <c r="S47" i="38"/>
  <c r="T47" i="39"/>
  <c r="N302" i="51"/>
  <c r="BE301" i="51"/>
  <c r="BH301" i="51" s="1"/>
  <c r="BD301" i="51"/>
  <c r="BB302" i="51" s="1"/>
  <c r="BG301" i="50"/>
  <c r="BF301" i="50"/>
  <c r="BC301" i="50" s="1"/>
  <c r="Q301" i="50"/>
  <c r="T47" i="38" l="1"/>
  <c r="N302" i="50"/>
  <c r="Q48" i="39"/>
  <c r="O302" i="51"/>
  <c r="S48" i="39" s="1"/>
  <c r="P302" i="51"/>
  <c r="R48" i="39" s="1"/>
  <c r="BE301" i="50"/>
  <c r="BH301" i="50" s="1"/>
  <c r="BD301" i="50"/>
  <c r="BB302" i="50" s="1"/>
  <c r="AY302" i="51" l="1"/>
  <c r="BG302" i="51"/>
  <c r="BF302" i="51"/>
  <c r="BC302" i="51" s="1"/>
  <c r="Q302" i="51"/>
  <c r="Q48" i="38"/>
  <c r="O302" i="50"/>
  <c r="S48" i="38" s="1"/>
  <c r="P302" i="50"/>
  <c r="R48" i="38" s="1"/>
  <c r="BE302" i="51" l="1"/>
  <c r="BH302" i="51" s="1"/>
  <c r="BD302" i="51"/>
  <c r="BB303" i="51" s="1"/>
  <c r="BF302" i="50"/>
  <c r="BC302" i="50" s="1"/>
  <c r="Q302" i="50"/>
  <c r="T48" i="39"/>
  <c r="N303" i="51"/>
  <c r="AY302" i="50"/>
  <c r="BG302" i="50"/>
  <c r="Q49" i="39" l="1"/>
  <c r="O303" i="51"/>
  <c r="S49" i="39" s="1"/>
  <c r="P303" i="51"/>
  <c r="R49" i="39" s="1"/>
  <c r="BE302" i="50"/>
  <c r="BH302" i="50" s="1"/>
  <c r="BD302" i="50"/>
  <c r="BB303" i="50" s="1"/>
  <c r="T48" i="38"/>
  <c r="N303" i="50"/>
  <c r="Q49" i="38" l="1"/>
  <c r="P303" i="50"/>
  <c r="R49" i="38" s="1"/>
  <c r="O303" i="50"/>
  <c r="BG303" i="51"/>
  <c r="BF303" i="51"/>
  <c r="BC303" i="51" s="1"/>
  <c r="Q303" i="51"/>
  <c r="AY303" i="51"/>
  <c r="AY303" i="50" l="1"/>
  <c r="S49" i="38"/>
  <c r="BE303" i="51"/>
  <c r="BH303" i="51" s="1"/>
  <c r="BD303" i="51"/>
  <c r="BB304" i="51" s="1"/>
  <c r="BG303" i="50"/>
  <c r="BF303" i="50"/>
  <c r="BC303" i="50" s="1"/>
  <c r="Q303" i="50"/>
  <c r="T49" i="39"/>
  <c r="N304" i="51"/>
  <c r="BE303" i="50" l="1"/>
  <c r="BH303" i="50" s="1"/>
  <c r="BD303" i="50"/>
  <c r="BB304" i="50" s="1"/>
  <c r="T49" i="38"/>
  <c r="N304" i="50"/>
  <c r="Q50" i="39"/>
  <c r="O304" i="51"/>
  <c r="S50" i="39" s="1"/>
  <c r="P304" i="51"/>
  <c r="R50" i="39" s="1"/>
  <c r="BF304" i="51" l="1"/>
  <c r="BC304" i="51" s="1"/>
  <c r="Q304" i="51"/>
  <c r="Q50" i="38"/>
  <c r="P304" i="50"/>
  <c r="R50" i="38" s="1"/>
  <c r="O304" i="50"/>
  <c r="AY304" i="51"/>
  <c r="BG304" i="51"/>
  <c r="AY304" i="50" l="1"/>
  <c r="S50" i="38"/>
  <c r="T50" i="39"/>
  <c r="N305" i="51"/>
  <c r="BF304" i="50"/>
  <c r="BC304" i="50" s="1"/>
  <c r="Q304" i="50"/>
  <c r="BE304" i="51"/>
  <c r="BH304" i="51" s="1"/>
  <c r="BD304" i="51"/>
  <c r="BB305" i="51" s="1"/>
  <c r="BG304" i="50"/>
  <c r="T50" i="38" l="1"/>
  <c r="N305" i="50"/>
  <c r="BE304" i="50"/>
  <c r="BH304" i="50" s="1"/>
  <c r="BD304" i="50"/>
  <c r="BB305" i="50" s="1"/>
  <c r="Q51" i="39"/>
  <c r="P305" i="51"/>
  <c r="R51" i="39" s="1"/>
  <c r="O305" i="51"/>
  <c r="S51" i="39" s="1"/>
  <c r="BG305" i="51" l="1"/>
  <c r="D26" i="40"/>
  <c r="Q51" i="38"/>
  <c r="P305" i="50"/>
  <c r="R51" i="38" s="1"/>
  <c r="O305" i="50"/>
  <c r="S51" i="38" s="1"/>
  <c r="AY305" i="51"/>
  <c r="C26" i="40"/>
  <c r="BF305" i="51"/>
  <c r="BC305" i="51" s="1"/>
  <c r="Q305" i="51"/>
  <c r="JW42" i="7" l="1"/>
  <c r="JX42" i="7" s="1"/>
  <c r="JY42" i="7" s="1"/>
  <c r="JZ42" i="7" s="1"/>
  <c r="KA42" i="7" s="1"/>
  <c r="KB42" i="7" s="1"/>
  <c r="KC42" i="7" s="1"/>
  <c r="KD42" i="7" s="1"/>
  <c r="KE42" i="7" s="1"/>
  <c r="KF42" i="7" s="1"/>
  <c r="KG42" i="7" s="1"/>
  <c r="KH42" i="7" s="1"/>
  <c r="K26" i="40"/>
  <c r="H26" i="40"/>
  <c r="JW28" i="7"/>
  <c r="AY305" i="50"/>
  <c r="BF305" i="50"/>
  <c r="BC305" i="50" s="1"/>
  <c r="Q305" i="50"/>
  <c r="BG305" i="50"/>
  <c r="T51" i="39"/>
  <c r="E26" i="40" s="1"/>
  <c r="N306" i="51"/>
  <c r="BE305" i="51"/>
  <c r="BH305" i="51" s="1"/>
  <c r="BD305" i="51"/>
  <c r="BB306" i="51" s="1"/>
  <c r="JW48" i="7" l="1"/>
  <c r="JX48" i="7" s="1"/>
  <c r="BE305" i="50"/>
  <c r="BH305" i="50" s="1"/>
  <c r="BD305" i="50"/>
  <c r="BB306" i="50" s="1"/>
  <c r="Q52" i="39"/>
  <c r="O306" i="51"/>
  <c r="S52" i="39" s="1"/>
  <c r="P306" i="51"/>
  <c r="R52" i="39" s="1"/>
  <c r="JX28" i="7"/>
  <c r="JW29" i="7"/>
  <c r="JW33" i="7" s="1"/>
  <c r="JW34" i="7"/>
  <c r="JS18" i="41"/>
  <c r="T51" i="38"/>
  <c r="N306" i="50"/>
  <c r="BF306" i="51" l="1"/>
  <c r="BC306" i="51" s="1"/>
  <c r="Q306" i="51"/>
  <c r="BG306" i="51"/>
  <c r="JX29" i="7"/>
  <c r="JX33" i="7" s="1"/>
  <c r="JX34" i="7"/>
  <c r="JX43" i="7" s="1"/>
  <c r="JY28" i="7"/>
  <c r="AY306" i="51"/>
  <c r="Q52" i="38"/>
  <c r="P306" i="50"/>
  <c r="R52" i="38" s="1"/>
  <c r="O306" i="50"/>
  <c r="S52" i="38" s="1"/>
  <c r="AD48" i="8"/>
  <c r="JY48" i="7"/>
  <c r="JW43" i="7"/>
  <c r="JW47" i="7" s="1"/>
  <c r="JX47" i="7" l="1"/>
  <c r="JZ48" i="7"/>
  <c r="AY306" i="50"/>
  <c r="BF306" i="50"/>
  <c r="BC306" i="50" s="1"/>
  <c r="Q306" i="50"/>
  <c r="BG306" i="50"/>
  <c r="T52" i="39"/>
  <c r="N307" i="51"/>
  <c r="BE306" i="51"/>
  <c r="BH306" i="51" s="1"/>
  <c r="BD306" i="51"/>
  <c r="BB307" i="51" s="1"/>
  <c r="JY29" i="7"/>
  <c r="JY33" i="7" s="1"/>
  <c r="JZ28" i="7"/>
  <c r="JY34" i="7"/>
  <c r="JY43" i="7" s="1"/>
  <c r="T52" i="38" l="1"/>
  <c r="N307" i="50"/>
  <c r="JY47" i="7"/>
  <c r="BE306" i="50"/>
  <c r="BH306" i="50" s="1"/>
  <c r="BD306" i="50"/>
  <c r="BB307" i="50" s="1"/>
  <c r="Q53" i="39"/>
  <c r="P307" i="51"/>
  <c r="R53" i="39" s="1"/>
  <c r="O307" i="51"/>
  <c r="S53" i="39" s="1"/>
  <c r="KA28" i="7"/>
  <c r="JZ34" i="7"/>
  <c r="JZ29" i="7"/>
  <c r="JZ33" i="7" s="1"/>
  <c r="KA48" i="7"/>
  <c r="AY307" i="51" l="1"/>
  <c r="JZ43" i="7"/>
  <c r="KB48" i="7"/>
  <c r="KA29" i="7"/>
  <c r="KA33" i="7" s="1"/>
  <c r="KB28" i="7"/>
  <c r="KA34" i="7"/>
  <c r="KA43" i="7" s="1"/>
  <c r="BF307" i="51"/>
  <c r="BC307" i="51" s="1"/>
  <c r="Q307" i="51"/>
  <c r="Q53" i="38"/>
  <c r="P307" i="50"/>
  <c r="R53" i="38" s="1"/>
  <c r="O307" i="50"/>
  <c r="S53" i="38" s="1"/>
  <c r="BG307" i="51"/>
  <c r="BF307" i="50" l="1"/>
  <c r="BC307" i="50" s="1"/>
  <c r="Q307" i="50"/>
  <c r="BG307" i="50"/>
  <c r="KC48" i="7"/>
  <c r="BE307" i="51"/>
  <c r="BH307" i="51" s="1"/>
  <c r="BD307" i="51"/>
  <c r="BB308" i="51" s="1"/>
  <c r="AY307" i="50"/>
  <c r="JZ47" i="7"/>
  <c r="KB29" i="7"/>
  <c r="KB33" i="7" s="1"/>
  <c r="KC28" i="7"/>
  <c r="KB34" i="7"/>
  <c r="T53" i="39"/>
  <c r="N308" i="51"/>
  <c r="KA47" i="7" l="1"/>
  <c r="KC29" i="7"/>
  <c r="KC33" i="7" s="1"/>
  <c r="KD28" i="7"/>
  <c r="KC34" i="7"/>
  <c r="KC43" i="7" s="1"/>
  <c r="KD48" i="7"/>
  <c r="T53" i="38"/>
  <c r="N308" i="50"/>
  <c r="Q54" i="39"/>
  <c r="P308" i="51"/>
  <c r="R54" i="39" s="1"/>
  <c r="O308" i="51"/>
  <c r="S54" i="39" s="1"/>
  <c r="BE307" i="50"/>
  <c r="BH307" i="50" s="1"/>
  <c r="BD307" i="50"/>
  <c r="BB308" i="50" s="1"/>
  <c r="KB43" i="7"/>
  <c r="KE48" i="7" l="1"/>
  <c r="AY308" i="51"/>
  <c r="BF308" i="51"/>
  <c r="BC308" i="51" s="1"/>
  <c r="Q308" i="51"/>
  <c r="BG308" i="51"/>
  <c r="KD29" i="7"/>
  <c r="KD33" i="7" s="1"/>
  <c r="KE28" i="7"/>
  <c r="KD34" i="7"/>
  <c r="Q54" i="38"/>
  <c r="O308" i="50"/>
  <c r="S54" i="38" s="1"/>
  <c r="P308" i="50"/>
  <c r="R54" i="38" s="1"/>
  <c r="KB47" i="7"/>
  <c r="KC47" i="7" l="1"/>
  <c r="BG308" i="50"/>
  <c r="BF308" i="50"/>
  <c r="BC308" i="50" s="1"/>
  <c r="Q308" i="50"/>
  <c r="T54" i="39"/>
  <c r="N309" i="51"/>
  <c r="BE308" i="51"/>
  <c r="BH308" i="51" s="1"/>
  <c r="BD308" i="51"/>
  <c r="BB309" i="51" s="1"/>
  <c r="KF48" i="7"/>
  <c r="KD43" i="7"/>
  <c r="KE29" i="7"/>
  <c r="KE33" i="7" s="1"/>
  <c r="KF28" i="7"/>
  <c r="KE34" i="7"/>
  <c r="KE43" i="7" s="1"/>
  <c r="AY308" i="50"/>
  <c r="T54" i="38" l="1"/>
  <c r="N309" i="50"/>
  <c r="BE308" i="50"/>
  <c r="BH308" i="50" s="1"/>
  <c r="BD308" i="50"/>
  <c r="BB309" i="50" s="1"/>
  <c r="Q55" i="39"/>
  <c r="P309" i="51"/>
  <c r="R55" i="39" s="1"/>
  <c r="O309" i="51"/>
  <c r="S55" i="39" s="1"/>
  <c r="KD47" i="7"/>
  <c r="KG48" i="7"/>
  <c r="KF29" i="7"/>
  <c r="KF33" i="7" s="1"/>
  <c r="KF34" i="7"/>
  <c r="KF43" i="7" s="1"/>
  <c r="KG28" i="7"/>
  <c r="KE47" i="7" l="1"/>
  <c r="BG309" i="51"/>
  <c r="AY309" i="51"/>
  <c r="BF309" i="51"/>
  <c r="BC309" i="51" s="1"/>
  <c r="Q309" i="51"/>
  <c r="KH48" i="7"/>
  <c r="Q55" i="38"/>
  <c r="P309" i="50"/>
  <c r="R55" i="38" s="1"/>
  <c r="O309" i="50"/>
  <c r="KG29" i="7"/>
  <c r="KG33" i="7" s="1"/>
  <c r="KH28" i="7"/>
  <c r="KG34" i="7"/>
  <c r="KG43" i="7" s="1"/>
  <c r="AY309" i="50" l="1"/>
  <c r="S55" i="38"/>
  <c r="KF47" i="7"/>
  <c r="JS6" i="41"/>
  <c r="KH34" i="7"/>
  <c r="KH29" i="7"/>
  <c r="KH33" i="7" s="1"/>
  <c r="BF309" i="50"/>
  <c r="BC309" i="50" s="1"/>
  <c r="Q309" i="50"/>
  <c r="JS22" i="41"/>
  <c r="T55" i="39"/>
  <c r="N310" i="51"/>
  <c r="BG309" i="50"/>
  <c r="BE309" i="51"/>
  <c r="BH309" i="51" s="1"/>
  <c r="BD309" i="51"/>
  <c r="BB310" i="51" s="1"/>
  <c r="KG47" i="7" l="1"/>
  <c r="BE309" i="50"/>
  <c r="BH309" i="50" s="1"/>
  <c r="BD309" i="50"/>
  <c r="BB310" i="50" s="1"/>
  <c r="Q56" i="39"/>
  <c r="O310" i="51"/>
  <c r="S56" i="39" s="1"/>
  <c r="P310" i="51"/>
  <c r="R56" i="39" s="1"/>
  <c r="AD50" i="8"/>
  <c r="KH43" i="7"/>
  <c r="JW38" i="7"/>
  <c r="JW35" i="7"/>
  <c r="T55" i="38"/>
  <c r="N310" i="50"/>
  <c r="AD47" i="8"/>
  <c r="JS10" i="41"/>
  <c r="JS11" i="41"/>
  <c r="EM98" i="8" s="1"/>
  <c r="AD46" i="8" l="1"/>
  <c r="BG310" i="51"/>
  <c r="BF310" i="51"/>
  <c r="BC310" i="51" s="1"/>
  <c r="Q310" i="51"/>
  <c r="Q56" i="38"/>
  <c r="O310" i="50"/>
  <c r="S56" i="38" s="1"/>
  <c r="P310" i="50"/>
  <c r="R56" i="38" s="1"/>
  <c r="KK40" i="7"/>
  <c r="JS14" i="41"/>
  <c r="EM94" i="8"/>
  <c r="AY310" i="51"/>
  <c r="KH47" i="7"/>
  <c r="JW44" i="7"/>
  <c r="BG310" i="50" l="1"/>
  <c r="T56" i="39"/>
  <c r="N311" i="51"/>
  <c r="BE310" i="51"/>
  <c r="BH310" i="51" s="1"/>
  <c r="BD310" i="51"/>
  <c r="BB311" i="51" s="1"/>
  <c r="JS15" i="41"/>
  <c r="JS17" i="41" s="1"/>
  <c r="JS20" i="41" s="1"/>
  <c r="JS16" i="41"/>
  <c r="BF310" i="50"/>
  <c r="BC310" i="50" s="1"/>
  <c r="Q310" i="50"/>
  <c r="AY310" i="50"/>
  <c r="EM102" i="8" l="1"/>
  <c r="AD49" i="8" s="1"/>
  <c r="JS21" i="41"/>
  <c r="T56" i="38"/>
  <c r="N311" i="50"/>
  <c r="BE310" i="50"/>
  <c r="BH310" i="50" s="1"/>
  <c r="BD310" i="50"/>
  <c r="BB311" i="50" s="1"/>
  <c r="JS19" i="41"/>
  <c r="CS91" i="8" s="1"/>
  <c r="Q57" i="39"/>
  <c r="P311" i="51"/>
  <c r="R57" i="39" s="1"/>
  <c r="O311" i="51"/>
  <c r="S57" i="39" s="1"/>
  <c r="BG311" i="51" l="1"/>
  <c r="BF311" i="51"/>
  <c r="BC311" i="51" s="1"/>
  <c r="Q311" i="51"/>
  <c r="JS24" i="41"/>
  <c r="Q57" i="38"/>
  <c r="P311" i="50"/>
  <c r="R57" i="38" s="1"/>
  <c r="O311" i="50"/>
  <c r="S57" i="38" s="1"/>
  <c r="AY311" i="51"/>
  <c r="AY311" i="50" l="1"/>
  <c r="T57" i="39"/>
  <c r="N312" i="51"/>
  <c r="BE311" i="51"/>
  <c r="BH311" i="51" s="1"/>
  <c r="BD311" i="51"/>
  <c r="BB312" i="51" s="1"/>
  <c r="BF311" i="50"/>
  <c r="BC311" i="50" s="1"/>
  <c r="Q311" i="50"/>
  <c r="BG311" i="50"/>
  <c r="T57" i="38" l="1"/>
  <c r="N312" i="50"/>
  <c r="BE311" i="50"/>
  <c r="BH311" i="50" s="1"/>
  <c r="BD311" i="50"/>
  <c r="BB312" i="50" s="1"/>
  <c r="Q58" i="39"/>
  <c r="O312" i="51"/>
  <c r="S58" i="39" s="1"/>
  <c r="P312" i="51"/>
  <c r="R58" i="39" s="1"/>
  <c r="AY312" i="51" l="1"/>
  <c r="Q58" i="38"/>
  <c r="P312" i="50"/>
  <c r="R58" i="38" s="1"/>
  <c r="O312" i="50"/>
  <c r="BF312" i="51"/>
  <c r="BC312" i="51" s="1"/>
  <c r="Q312" i="51"/>
  <c r="BG312" i="51"/>
  <c r="AY312" i="50" l="1"/>
  <c r="S58" i="38"/>
  <c r="BE312" i="51"/>
  <c r="BH312" i="51" s="1"/>
  <c r="BD312" i="51"/>
  <c r="BB313" i="51" s="1"/>
  <c r="T58" i="39"/>
  <c r="N313" i="51"/>
  <c r="BF312" i="50"/>
  <c r="BC312" i="50" s="1"/>
  <c r="Q312" i="50"/>
  <c r="BG312" i="50"/>
  <c r="T58" i="38" l="1"/>
  <c r="N313" i="50"/>
  <c r="BE312" i="50"/>
  <c r="BH312" i="50" s="1"/>
  <c r="BD312" i="50"/>
  <c r="BB313" i="50" s="1"/>
  <c r="Q59" i="39"/>
  <c r="P313" i="51"/>
  <c r="R59" i="39" s="1"/>
  <c r="O313" i="51"/>
  <c r="AY313" i="51" l="1"/>
  <c r="S59" i="39"/>
  <c r="BG313" i="51"/>
  <c r="Q59" i="38"/>
  <c r="P313" i="50"/>
  <c r="R59" i="38" s="1"/>
  <c r="O313" i="50"/>
  <c r="S59" i="38" s="1"/>
  <c r="BF313" i="51"/>
  <c r="BC313" i="51" s="1"/>
  <c r="Q313" i="51"/>
  <c r="BF313" i="50" l="1"/>
  <c r="BC313" i="50" s="1"/>
  <c r="Q313" i="50"/>
  <c r="BG313" i="50"/>
  <c r="AY313" i="50"/>
  <c r="T59" i="39"/>
  <c r="N314" i="51"/>
  <c r="BE313" i="51"/>
  <c r="BH313" i="51" s="1"/>
  <c r="BD313" i="51"/>
  <c r="BB314" i="51" s="1"/>
  <c r="T59" i="38" l="1"/>
  <c r="N314" i="50"/>
  <c r="BE313" i="50"/>
  <c r="BH313" i="50" s="1"/>
  <c r="BD313" i="50"/>
  <c r="BB314" i="50" s="1"/>
  <c r="Q60" i="39"/>
  <c r="O314" i="51"/>
  <c r="S60" i="39" s="1"/>
  <c r="P314" i="51"/>
  <c r="R60" i="39" s="1"/>
  <c r="BF314" i="51" l="1"/>
  <c r="BC314" i="51" s="1"/>
  <c r="Q314" i="51"/>
  <c r="Q60" i="38"/>
  <c r="P314" i="50"/>
  <c r="R60" i="38" s="1"/>
  <c r="O314" i="50"/>
  <c r="AY314" i="51"/>
  <c r="BG314" i="51"/>
  <c r="AY314" i="50" l="1"/>
  <c r="S60" i="38"/>
  <c r="BG314" i="50"/>
  <c r="T60" i="39"/>
  <c r="N315" i="51"/>
  <c r="BF314" i="50"/>
  <c r="BC314" i="50" s="1"/>
  <c r="Q314" i="50"/>
  <c r="BE314" i="51"/>
  <c r="BH314" i="51" s="1"/>
  <c r="BD314" i="51"/>
  <c r="BB315" i="51" s="1"/>
  <c r="BE314" i="50" l="1"/>
  <c r="BH314" i="50" s="1"/>
  <c r="BD314" i="50"/>
  <c r="BB315" i="50" s="1"/>
  <c r="Q61" i="39"/>
  <c r="P315" i="51"/>
  <c r="R61" i="39" s="1"/>
  <c r="O315" i="51"/>
  <c r="S61" i="39" s="1"/>
  <c r="T60" i="38"/>
  <c r="N315" i="50"/>
  <c r="Q61" i="38" l="1"/>
  <c r="P315" i="50"/>
  <c r="R61" i="38" s="1"/>
  <c r="O315" i="50"/>
  <c r="BF315" i="51"/>
  <c r="BC315" i="51" s="1"/>
  <c r="Q315" i="51"/>
  <c r="BG315" i="51"/>
  <c r="AY315" i="51"/>
  <c r="AY315" i="50" l="1"/>
  <c r="S61" i="38"/>
  <c r="BE315" i="51"/>
  <c r="BH315" i="51" s="1"/>
  <c r="BD315" i="51"/>
  <c r="BB316" i="51" s="1"/>
  <c r="T61" i="39"/>
  <c r="N316" i="51"/>
  <c r="BG315" i="50"/>
  <c r="BF315" i="50"/>
  <c r="BC315" i="50" s="1"/>
  <c r="Q315" i="50"/>
  <c r="Q62" i="39" l="1"/>
  <c r="P316" i="51"/>
  <c r="R62" i="39" s="1"/>
  <c r="O316" i="51"/>
  <c r="S62" i="39" s="1"/>
  <c r="T61" i="38"/>
  <c r="N316" i="50"/>
  <c r="BE315" i="50"/>
  <c r="BH315" i="50" s="1"/>
  <c r="BD315" i="50"/>
  <c r="BB316" i="50" s="1"/>
  <c r="AY316" i="51" l="1"/>
  <c r="BF316" i="51"/>
  <c r="BC316" i="51" s="1"/>
  <c r="Q316" i="51"/>
  <c r="BG316" i="51"/>
  <c r="Q62" i="38"/>
  <c r="P316" i="50"/>
  <c r="R62" i="38" s="1"/>
  <c r="O316" i="50"/>
  <c r="S62" i="38" s="1"/>
  <c r="AY316" i="50" l="1"/>
  <c r="BE316" i="51"/>
  <c r="BH316" i="51" s="1"/>
  <c r="BD316" i="51"/>
  <c r="BB317" i="51" s="1"/>
  <c r="BG316" i="50"/>
  <c r="T62" i="39"/>
  <c r="N317" i="51"/>
  <c r="BF316" i="50"/>
  <c r="BC316" i="50" s="1"/>
  <c r="Q316" i="50"/>
  <c r="Q63" i="39" l="1"/>
  <c r="P317" i="51"/>
  <c r="R63" i="39" s="1"/>
  <c r="O317" i="51"/>
  <c r="S63" i="39" s="1"/>
  <c r="T62" i="38"/>
  <c r="N317" i="50"/>
  <c r="BE316" i="50"/>
  <c r="BH316" i="50" s="1"/>
  <c r="BD316" i="50"/>
  <c r="BB317" i="50" s="1"/>
  <c r="AY317" i="51" l="1"/>
  <c r="C27" i="40"/>
  <c r="BF317" i="51"/>
  <c r="BC317" i="51" s="1"/>
  <c r="Q317" i="51"/>
  <c r="BG317" i="51"/>
  <c r="D27" i="40"/>
  <c r="Q63" i="38"/>
  <c r="P317" i="50"/>
  <c r="R63" i="38" s="1"/>
  <c r="O317" i="50"/>
  <c r="S63" i="38" s="1"/>
  <c r="KI42" i="7" l="1"/>
  <c r="KJ42" i="7" s="1"/>
  <c r="KK42" i="7" s="1"/>
  <c r="KL42" i="7" s="1"/>
  <c r="KM42" i="7" s="1"/>
  <c r="KN42" i="7" s="1"/>
  <c r="KO42" i="7" s="1"/>
  <c r="KP42" i="7" s="1"/>
  <c r="KQ42" i="7" s="1"/>
  <c r="KR42" i="7" s="1"/>
  <c r="KS42" i="7" s="1"/>
  <c r="KT42" i="7" s="1"/>
  <c r="K27" i="40"/>
  <c r="T63" i="39"/>
  <c r="E27" i="40" s="1"/>
  <c r="N318" i="51"/>
  <c r="BG317" i="50"/>
  <c r="BE317" i="51"/>
  <c r="BH317" i="51" s="1"/>
  <c r="BD317" i="51"/>
  <c r="BB318" i="51" s="1"/>
  <c r="BF317" i="50"/>
  <c r="BC317" i="50" s="1"/>
  <c r="Q317" i="50"/>
  <c r="AY317" i="50"/>
  <c r="KI28" i="7"/>
  <c r="H27" i="40"/>
  <c r="KI48" i="7" l="1"/>
  <c r="KJ48" i="7" s="1"/>
  <c r="KE18" i="41"/>
  <c r="AG48" i="8" s="1"/>
  <c r="KJ28" i="7"/>
  <c r="KI34" i="7"/>
  <c r="KI29" i="7"/>
  <c r="KI33" i="7" s="1"/>
  <c r="T63" i="38"/>
  <c r="N318" i="50"/>
  <c r="BE317" i="50"/>
  <c r="BH317" i="50" s="1"/>
  <c r="BD317" i="50"/>
  <c r="BB318" i="50" s="1"/>
  <c r="Q64" i="39"/>
  <c r="P318" i="51"/>
  <c r="R64" i="39" s="1"/>
  <c r="O318" i="51"/>
  <c r="AY318" i="51" l="1"/>
  <c r="S64" i="39"/>
  <c r="Q64" i="38"/>
  <c r="O318" i="50"/>
  <c r="P318" i="50"/>
  <c r="R64" i="38" s="1"/>
  <c r="KK48" i="7"/>
  <c r="BF318" i="51"/>
  <c r="BC318" i="51" s="1"/>
  <c r="Q318" i="51"/>
  <c r="BG318" i="51"/>
  <c r="KI43" i="7"/>
  <c r="KI47" i="7" s="1"/>
  <c r="KJ29" i="7"/>
  <c r="KJ33" i="7" s="1"/>
  <c r="KJ34" i="7"/>
  <c r="KJ43" i="7" s="1"/>
  <c r="KK28" i="7"/>
  <c r="S64" i="38" l="1"/>
  <c r="Q318" i="50"/>
  <c r="AY318" i="50"/>
  <c r="N319" i="51"/>
  <c r="T64" i="39"/>
  <c r="KJ47" i="7"/>
  <c r="BE318" i="51"/>
  <c r="BH318" i="51" s="1"/>
  <c r="BD318" i="51"/>
  <c r="BB319" i="51" s="1"/>
  <c r="BG318" i="50"/>
  <c r="KL48" i="7"/>
  <c r="BF318" i="50"/>
  <c r="BC318" i="50" s="1"/>
  <c r="KK29" i="7"/>
  <c r="KK33" i="7" s="1"/>
  <c r="KL28" i="7"/>
  <c r="KK34" i="7"/>
  <c r="T64" i="38" l="1"/>
  <c r="N319" i="50"/>
  <c r="KM48" i="7"/>
  <c r="KK43" i="7"/>
  <c r="KK47" i="7" s="1"/>
  <c r="KM28" i="7"/>
  <c r="KL29" i="7"/>
  <c r="KL33" i="7" s="1"/>
  <c r="KL34" i="7"/>
  <c r="BE318" i="50"/>
  <c r="BH318" i="50" s="1"/>
  <c r="BD318" i="50"/>
  <c r="BB319" i="50" s="1"/>
  <c r="Q65" i="39"/>
  <c r="P319" i="51"/>
  <c r="R65" i="39" s="1"/>
  <c r="O319" i="51"/>
  <c r="S65" i="39" s="1"/>
  <c r="P319" i="50" l="1"/>
  <c r="O319" i="50"/>
  <c r="Q65" i="38"/>
  <c r="KM29" i="7"/>
  <c r="KM33" i="7" s="1"/>
  <c r="KN28" i="7"/>
  <c r="KM34" i="7"/>
  <c r="KL43" i="7"/>
  <c r="KL47" i="7" s="1"/>
  <c r="BG319" i="51"/>
  <c r="AY319" i="51"/>
  <c r="BF319" i="51"/>
  <c r="BC319" i="51" s="1"/>
  <c r="Q319" i="51"/>
  <c r="KN48" i="7"/>
  <c r="Q319" i="50" l="1"/>
  <c r="AY319" i="50"/>
  <c r="S65" i="38"/>
  <c r="BF319" i="50"/>
  <c r="BC319" i="50" s="1"/>
  <c r="BE319" i="50" s="1"/>
  <c r="BH319" i="50" s="1"/>
  <c r="R65" i="38"/>
  <c r="BG319" i="50"/>
  <c r="T65" i="39"/>
  <c r="N320" i="51"/>
  <c r="KM43" i="7"/>
  <c r="KM47" i="7" s="1"/>
  <c r="BE319" i="51"/>
  <c r="BH319" i="51" s="1"/>
  <c r="BD319" i="51"/>
  <c r="BB320" i="51" s="1"/>
  <c r="KN29" i="7"/>
  <c r="KN33" i="7" s="1"/>
  <c r="KO28" i="7"/>
  <c r="KN34" i="7"/>
  <c r="KN43" i="7" s="1"/>
  <c r="KO48" i="7"/>
  <c r="BD319" i="50" l="1"/>
  <c r="BB320" i="50" s="1"/>
  <c r="T65" i="38"/>
  <c r="N320" i="50"/>
  <c r="KN47" i="7"/>
  <c r="KO29" i="7"/>
  <c r="KO33" i="7" s="1"/>
  <c r="KP28" i="7"/>
  <c r="KO34" i="7"/>
  <c r="KP48" i="7"/>
  <c r="Q66" i="39"/>
  <c r="P320" i="51"/>
  <c r="R66" i="39" s="1"/>
  <c r="O320" i="51"/>
  <c r="S66" i="39" s="1"/>
  <c r="AY320" i="51" l="1"/>
  <c r="P320" i="50"/>
  <c r="O320" i="50"/>
  <c r="Q66" i="38"/>
  <c r="KQ48" i="7"/>
  <c r="KO43" i="7"/>
  <c r="KO47" i="7" s="1"/>
  <c r="KP29" i="7"/>
  <c r="KP33" i="7" s="1"/>
  <c r="KQ28" i="7"/>
  <c r="KP34" i="7"/>
  <c r="KP43" i="7" s="1"/>
  <c r="BG320" i="51"/>
  <c r="BF320" i="51"/>
  <c r="BC320" i="51" s="1"/>
  <c r="Q320" i="51"/>
  <c r="Q320" i="50" l="1"/>
  <c r="AY320" i="50"/>
  <c r="S66" i="38"/>
  <c r="BF320" i="50"/>
  <c r="BC320" i="50" s="1"/>
  <c r="R66" i="38"/>
  <c r="BG320" i="50"/>
  <c r="KP47" i="7"/>
  <c r="KQ29" i="7"/>
  <c r="KQ33" i="7" s="1"/>
  <c r="KR28" i="7"/>
  <c r="KQ34" i="7"/>
  <c r="BE320" i="51"/>
  <c r="BH320" i="51" s="1"/>
  <c r="BD320" i="51"/>
  <c r="BB321" i="51" s="1"/>
  <c r="T66" i="39"/>
  <c r="N321" i="51"/>
  <c r="KR48" i="7"/>
  <c r="BE320" i="50" l="1"/>
  <c r="BH320" i="50" s="1"/>
  <c r="BD320" i="50"/>
  <c r="BB321" i="50" s="1"/>
  <c r="T66" i="38"/>
  <c r="N321" i="50"/>
  <c r="Q67" i="39"/>
  <c r="P321" i="51"/>
  <c r="R67" i="39" s="1"/>
  <c r="O321" i="51"/>
  <c r="S67" i="39" s="1"/>
  <c r="KQ43" i="7"/>
  <c r="KQ47" i="7" s="1"/>
  <c r="KS48" i="7"/>
  <c r="KR29" i="7"/>
  <c r="KR33" i="7" s="1"/>
  <c r="KS28" i="7"/>
  <c r="KR34" i="7"/>
  <c r="KR43" i="7" s="1"/>
  <c r="O321" i="50" l="1"/>
  <c r="P321" i="50"/>
  <c r="Q67" i="38"/>
  <c r="BF321" i="51"/>
  <c r="BC321" i="51" s="1"/>
  <c r="Q321" i="51"/>
  <c r="KS29" i="7"/>
  <c r="KS33" i="7" s="1"/>
  <c r="KS34" i="7"/>
  <c r="KS43" i="7" s="1"/>
  <c r="KT28" i="7"/>
  <c r="BG321" i="51"/>
  <c r="KT48" i="7"/>
  <c r="KR47" i="7"/>
  <c r="AY321" i="51"/>
  <c r="AY321" i="50" l="1"/>
  <c r="R67" i="38"/>
  <c r="BG321" i="50"/>
  <c r="S67" i="38"/>
  <c r="BF321" i="50"/>
  <c r="BC321" i="50" s="1"/>
  <c r="Q321" i="50"/>
  <c r="KS47" i="7"/>
  <c r="T67" i="39"/>
  <c r="N322" i="51"/>
  <c r="KE6" i="41"/>
  <c r="KT34" i="7"/>
  <c r="KT29" i="7"/>
  <c r="KT33" i="7" s="1"/>
  <c r="BE321" i="51"/>
  <c r="BH321" i="51" s="1"/>
  <c r="BD321" i="51"/>
  <c r="BB322" i="51" s="1"/>
  <c r="KE22" i="41"/>
  <c r="BE321" i="50" l="1"/>
  <c r="BH321" i="50" s="1"/>
  <c r="BD321" i="50"/>
  <c r="BB322" i="50" s="1"/>
  <c r="N322" i="50"/>
  <c r="T67" i="38"/>
  <c r="AG50" i="8"/>
  <c r="Q68" i="39"/>
  <c r="O322" i="51"/>
  <c r="S68" i="39" s="1"/>
  <c r="P322" i="51"/>
  <c r="R68" i="39" s="1"/>
  <c r="KI38" i="7"/>
  <c r="KI35" i="7"/>
  <c r="AG47" i="8"/>
  <c r="KE10" i="41"/>
  <c r="KE11" i="41"/>
  <c r="EP98" i="8" s="1"/>
  <c r="O322" i="50" l="1"/>
  <c r="P322" i="50"/>
  <c r="Q68" i="38"/>
  <c r="AY322" i="51"/>
  <c r="KW40" i="7"/>
  <c r="KT40" i="7"/>
  <c r="KT43" i="7" s="1"/>
  <c r="KE14" i="41"/>
  <c r="BG322" i="51"/>
  <c r="BF322" i="51"/>
  <c r="BC322" i="51" s="1"/>
  <c r="Q322" i="51"/>
  <c r="AG46" i="8"/>
  <c r="EP94" i="8"/>
  <c r="R68" i="38" l="1"/>
  <c r="BG322" i="50"/>
  <c r="S68" i="38"/>
  <c r="Q322" i="50"/>
  <c r="BF322" i="50"/>
  <c r="BC322" i="50" s="1"/>
  <c r="AY322" i="50"/>
  <c r="KE15" i="41"/>
  <c r="KE17" i="41" s="1"/>
  <c r="KE20" i="41" s="1"/>
  <c r="KE16" i="41"/>
  <c r="BE322" i="51"/>
  <c r="BH322" i="51" s="1"/>
  <c r="BD322" i="51"/>
  <c r="BB323" i="51" s="1"/>
  <c r="KI44" i="7"/>
  <c r="KT47" i="7"/>
  <c r="T68" i="39"/>
  <c r="N323" i="51"/>
  <c r="BD322" i="50" l="1"/>
  <c r="BB323" i="50" s="1"/>
  <c r="BE322" i="50"/>
  <c r="BH322" i="50" s="1"/>
  <c r="N323" i="50"/>
  <c r="T68" i="38"/>
  <c r="Q69" i="39"/>
  <c r="P323" i="51"/>
  <c r="R69" i="39" s="1"/>
  <c r="O323" i="51"/>
  <c r="S69" i="39" s="1"/>
  <c r="KE19" i="41"/>
  <c r="EP102" i="8"/>
  <c r="AG49" i="8" s="1"/>
  <c r="KE21" i="41"/>
  <c r="Q69" i="38" l="1"/>
  <c r="P323" i="50"/>
  <c r="O323" i="50"/>
  <c r="AY323" i="51"/>
  <c r="CX91" i="8"/>
  <c r="PG19" i="41"/>
  <c r="BG323" i="51"/>
  <c r="BF323" i="51"/>
  <c r="BC323" i="51" s="1"/>
  <c r="Q323" i="51"/>
  <c r="AY323" i="50" l="1"/>
  <c r="S69" i="38"/>
  <c r="Q323" i="50"/>
  <c r="BF323" i="50"/>
  <c r="BC323" i="50" s="1"/>
  <c r="R69" i="38"/>
  <c r="BG323" i="50"/>
  <c r="BE323" i="51"/>
  <c r="BH323" i="51" s="1"/>
  <c r="BD323" i="51"/>
  <c r="BB324" i="51" s="1"/>
  <c r="T69" i="39"/>
  <c r="N324" i="51"/>
  <c r="BE323" i="50" l="1"/>
  <c r="BH323" i="50" s="1"/>
  <c r="BD323" i="50"/>
  <c r="BB324" i="50" s="1"/>
  <c r="T69" i="38"/>
  <c r="N324" i="50"/>
  <c r="Q70" i="39"/>
  <c r="P324" i="51"/>
  <c r="R70" i="39" s="1"/>
  <c r="O324" i="51"/>
  <c r="S70" i="39" s="1"/>
  <c r="O324" i="50" l="1"/>
  <c r="P324" i="50"/>
  <c r="Q70" i="38"/>
  <c r="BG324" i="51"/>
  <c r="AY324" i="51"/>
  <c r="BF324" i="51"/>
  <c r="BC324" i="51" s="1"/>
  <c r="Q324" i="51"/>
  <c r="R70" i="38" l="1"/>
  <c r="BG324" i="50"/>
  <c r="S70" i="38"/>
  <c r="BF324" i="50"/>
  <c r="BC324" i="50" s="1"/>
  <c r="Q324" i="50"/>
  <c r="AY324" i="50"/>
  <c r="BE324" i="51"/>
  <c r="BH324" i="51" s="1"/>
  <c r="BD324" i="51"/>
  <c r="BB325" i="51" s="1"/>
  <c r="T70" i="39"/>
  <c r="N325" i="51"/>
  <c r="T70" i="38" l="1"/>
  <c r="N325" i="50"/>
  <c r="BD324" i="50"/>
  <c r="BB325" i="50" s="1"/>
  <c r="BE324" i="50"/>
  <c r="BH324" i="50" s="1"/>
  <c r="Q71" i="39"/>
  <c r="P325" i="51"/>
  <c r="R71" i="39" s="1"/>
  <c r="O325" i="51"/>
  <c r="S71" i="39" s="1"/>
  <c r="Q71" i="38" l="1"/>
  <c r="O325" i="50"/>
  <c r="P325" i="50"/>
  <c r="AY325" i="51"/>
  <c r="BF325" i="51"/>
  <c r="BC325" i="51" s="1"/>
  <c r="Q325" i="51"/>
  <c r="BG325" i="51"/>
  <c r="R71" i="38" l="1"/>
  <c r="BG325" i="50"/>
  <c r="S71" i="38"/>
  <c r="BF325" i="50"/>
  <c r="BC325" i="50" s="1"/>
  <c r="Q325" i="50"/>
  <c r="AY325" i="50"/>
  <c r="BE325" i="51"/>
  <c r="BH325" i="51" s="1"/>
  <c r="BD325" i="51"/>
  <c r="BB326" i="51" s="1"/>
  <c r="T71" i="39"/>
  <c r="N326" i="51"/>
  <c r="N326" i="50" l="1"/>
  <c r="T71" i="38"/>
  <c r="BE325" i="50"/>
  <c r="BH325" i="50" s="1"/>
  <c r="BD325" i="50"/>
  <c r="BB326" i="50" s="1"/>
  <c r="Q72" i="39"/>
  <c r="O326" i="51"/>
  <c r="S72" i="39" s="1"/>
  <c r="P326" i="51"/>
  <c r="O326" i="50" l="1"/>
  <c r="P326" i="50"/>
  <c r="Q72" i="38"/>
  <c r="AY326" i="51"/>
  <c r="R72" i="39"/>
  <c r="BG326" i="51"/>
  <c r="BF326" i="51"/>
  <c r="BC326" i="51" s="1"/>
  <c r="Q326" i="51"/>
  <c r="R72" i="38" l="1"/>
  <c r="BG326" i="50"/>
  <c r="S72" i="38"/>
  <c r="AY326" i="50"/>
  <c r="BF326" i="50"/>
  <c r="BC326" i="50" s="1"/>
  <c r="Q326" i="50"/>
  <c r="T72" i="39"/>
  <c r="N327" i="51"/>
  <c r="BE326" i="51"/>
  <c r="BH326" i="51" s="1"/>
  <c r="BD326" i="51"/>
  <c r="BB327" i="51" s="1"/>
  <c r="N327" i="50" l="1"/>
  <c r="T72" i="38"/>
  <c r="BE326" i="50"/>
  <c r="BH326" i="50" s="1"/>
  <c r="BD326" i="50"/>
  <c r="BB327" i="50" s="1"/>
  <c r="Q73" i="39"/>
  <c r="O327" i="51"/>
  <c r="S73" i="39" s="1"/>
  <c r="P327" i="51"/>
  <c r="R73" i="39" s="1"/>
  <c r="Q73" i="38" l="1"/>
  <c r="O327" i="50"/>
  <c r="P327" i="50"/>
  <c r="AY327" i="51"/>
  <c r="BG327" i="51"/>
  <c r="BF327" i="51"/>
  <c r="BC327" i="51" s="1"/>
  <c r="Q327" i="51"/>
  <c r="S73" i="38" l="1"/>
  <c r="AY327" i="50"/>
  <c r="BF327" i="50"/>
  <c r="BC327" i="50" s="1"/>
  <c r="Q327" i="50"/>
  <c r="R73" i="38"/>
  <c r="BG327" i="50"/>
  <c r="BE327" i="51"/>
  <c r="BH327" i="51" s="1"/>
  <c r="BD327" i="51"/>
  <c r="BB328" i="51" s="1"/>
  <c r="T73" i="39"/>
  <c r="N328" i="51"/>
  <c r="BE327" i="50" l="1"/>
  <c r="BH327" i="50" s="1"/>
  <c r="BD327" i="50"/>
  <c r="BB328" i="50" s="1"/>
  <c r="N328" i="50"/>
  <c r="T73" i="38"/>
  <c r="Q74" i="39"/>
  <c r="O328" i="51"/>
  <c r="S74" i="39" s="1"/>
  <c r="P328" i="51"/>
  <c r="R74" i="39" s="1"/>
  <c r="P328" i="50" l="1"/>
  <c r="O328" i="50"/>
  <c r="Q74" i="38"/>
  <c r="BG328" i="51"/>
  <c r="AY328" i="51"/>
  <c r="BF328" i="51"/>
  <c r="BC328" i="51" s="1"/>
  <c r="Q328" i="51"/>
  <c r="AY328" i="50" l="1"/>
  <c r="S74" i="38"/>
  <c r="BF328" i="50"/>
  <c r="BC328" i="50" s="1"/>
  <c r="Q328" i="50"/>
  <c r="R74" i="38"/>
  <c r="BG328" i="50"/>
  <c r="BE328" i="51"/>
  <c r="BH328" i="51" s="1"/>
  <c r="BD328" i="51"/>
  <c r="BB329" i="51" s="1"/>
  <c r="T74" i="39"/>
  <c r="N329" i="51"/>
  <c r="BD328" i="50" l="1"/>
  <c r="BB329" i="50" s="1"/>
  <c r="BE328" i="50"/>
  <c r="BH328" i="50" s="1"/>
  <c r="T74" i="38"/>
  <c r="N329" i="50"/>
  <c r="Q75" i="39"/>
  <c r="O329" i="51"/>
  <c r="S75" i="39" s="1"/>
  <c r="P329" i="51"/>
  <c r="Q75" i="38" l="1"/>
  <c r="P329" i="50"/>
  <c r="O329" i="50"/>
  <c r="AY329" i="51"/>
  <c r="R75" i="39"/>
  <c r="C28" i="40" s="1"/>
  <c r="BG329" i="51"/>
  <c r="D28" i="40"/>
  <c r="BF329" i="51"/>
  <c r="BC329" i="51" s="1"/>
  <c r="Q329" i="51"/>
  <c r="AY329" i="50" l="1"/>
  <c r="R75" i="38"/>
  <c r="BG329" i="50"/>
  <c r="S75" i="38"/>
  <c r="BF329" i="50"/>
  <c r="BC329" i="50" s="1"/>
  <c r="Q329" i="50"/>
  <c r="KU42" i="7"/>
  <c r="KV42" i="7" s="1"/>
  <c r="KW42" i="7" s="1"/>
  <c r="KX42" i="7" s="1"/>
  <c r="KY42" i="7" s="1"/>
  <c r="KZ42" i="7" s="1"/>
  <c r="LA42" i="7" s="1"/>
  <c r="LB42" i="7" s="1"/>
  <c r="LC42" i="7" s="1"/>
  <c r="LD42" i="7" s="1"/>
  <c r="LE42" i="7" s="1"/>
  <c r="LF42" i="7" s="1"/>
  <c r="KQ18" i="41" s="1"/>
  <c r="AJ48" i="8" s="1"/>
  <c r="K28" i="40"/>
  <c r="BE329" i="51"/>
  <c r="BH329" i="51" s="1"/>
  <c r="BD329" i="51"/>
  <c r="BB330" i="51" s="1"/>
  <c r="T75" i="39"/>
  <c r="E28" i="40" s="1"/>
  <c r="N330" i="51"/>
  <c r="KU28" i="7"/>
  <c r="H28" i="40"/>
  <c r="T75" i="38" l="1"/>
  <c r="N330" i="50"/>
  <c r="KU48" i="7"/>
  <c r="KV48" i="7" s="1"/>
  <c r="BD329" i="50"/>
  <c r="BB330" i="50" s="1"/>
  <c r="BE329" i="50"/>
  <c r="BH329" i="50" s="1"/>
  <c r="Q76" i="39"/>
  <c r="O330" i="51"/>
  <c r="S76" i="39" s="1"/>
  <c r="P330" i="51"/>
  <c r="R76" i="39" s="1"/>
  <c r="KV28" i="7"/>
  <c r="KU29" i="7"/>
  <c r="KU33" i="7" s="1"/>
  <c r="KU34" i="7"/>
  <c r="Q76" i="38" l="1"/>
  <c r="O330" i="50"/>
  <c r="P330" i="50"/>
  <c r="AY330" i="51"/>
  <c r="BF330" i="51"/>
  <c r="BC330" i="51" s="1"/>
  <c r="Q330" i="51"/>
  <c r="KU43" i="7"/>
  <c r="KU47" i="7" s="1"/>
  <c r="BG330" i="51"/>
  <c r="KW28" i="7"/>
  <c r="KV29" i="7"/>
  <c r="KV33" i="7" s="1"/>
  <c r="KV34" i="7"/>
  <c r="KV43" i="7" s="1"/>
  <c r="KW48" i="7"/>
  <c r="S76" i="38" l="1"/>
  <c r="Q330" i="50"/>
  <c r="BF330" i="50"/>
  <c r="BC330" i="50" s="1"/>
  <c r="R76" i="38"/>
  <c r="BG330" i="50"/>
  <c r="AY330" i="50"/>
  <c r="KV47" i="7"/>
  <c r="KW29" i="7"/>
  <c r="KW33" i="7" s="1"/>
  <c r="KW34" i="7"/>
  <c r="KW43" i="7" s="1"/>
  <c r="KX28" i="7"/>
  <c r="T76" i="39"/>
  <c r="N331" i="51"/>
  <c r="BE330" i="51"/>
  <c r="BH330" i="51" s="1"/>
  <c r="BD330" i="51"/>
  <c r="BB331" i="51" s="1"/>
  <c r="KX48" i="7"/>
  <c r="BD330" i="50" l="1"/>
  <c r="BB331" i="50" s="1"/>
  <c r="BE330" i="50"/>
  <c r="BH330" i="50" s="1"/>
  <c r="T76" i="38"/>
  <c r="N331" i="50"/>
  <c r="KW47" i="7"/>
  <c r="Q77" i="39"/>
  <c r="P331" i="51"/>
  <c r="R77" i="39" s="1"/>
  <c r="O331" i="51"/>
  <c r="KY28" i="7"/>
  <c r="KX29" i="7"/>
  <c r="KX33" i="7" s="1"/>
  <c r="KX34" i="7"/>
  <c r="KY48" i="7"/>
  <c r="Q77" i="38" l="1"/>
  <c r="P331" i="50"/>
  <c r="O331" i="50"/>
  <c r="AY331" i="51"/>
  <c r="S77" i="39"/>
  <c r="KY34" i="7"/>
  <c r="KY29" i="7"/>
  <c r="KY33" i="7" s="1"/>
  <c r="KZ28" i="7"/>
  <c r="BF331" i="51"/>
  <c r="BC331" i="51" s="1"/>
  <c r="Q331" i="51"/>
  <c r="BG331" i="51"/>
  <c r="KZ48" i="7"/>
  <c r="KX43" i="7"/>
  <c r="KX47" i="7" s="1"/>
  <c r="R77" i="38" l="1"/>
  <c r="BG331" i="50"/>
  <c r="S77" i="38"/>
  <c r="Q331" i="50"/>
  <c r="BF331" i="50"/>
  <c r="BC331" i="50" s="1"/>
  <c r="AY331" i="50"/>
  <c r="T77" i="39"/>
  <c r="N332" i="51"/>
  <c r="LA28" i="7"/>
  <c r="KZ29" i="7"/>
  <c r="KZ33" i="7" s="1"/>
  <c r="KZ34" i="7"/>
  <c r="LA48" i="7"/>
  <c r="BE331" i="51"/>
  <c r="BH331" i="51" s="1"/>
  <c r="BD331" i="51"/>
  <c r="BB332" i="51" s="1"/>
  <c r="KY43" i="7"/>
  <c r="KY47" i="7" s="1"/>
  <c r="BD331" i="50" l="1"/>
  <c r="BB332" i="50" s="1"/>
  <c r="BE331" i="50"/>
  <c r="BH331" i="50" s="1"/>
  <c r="T77" i="38"/>
  <c r="N332" i="50"/>
  <c r="KZ43" i="7"/>
  <c r="KZ47" i="7" s="1"/>
  <c r="LB28" i="7"/>
  <c r="LA29" i="7"/>
  <c r="LA33" i="7" s="1"/>
  <c r="LA34" i="7"/>
  <c r="LA43" i="7" s="1"/>
  <c r="Q78" i="39"/>
  <c r="P332" i="51"/>
  <c r="R78" i="39" s="1"/>
  <c r="O332" i="51"/>
  <c r="S78" i="39" s="1"/>
  <c r="LB48" i="7"/>
  <c r="O332" i="50" l="1"/>
  <c r="Q78" i="38"/>
  <c r="P332" i="50"/>
  <c r="AY332" i="50" s="1"/>
  <c r="LA47" i="7"/>
  <c r="LC28" i="7"/>
  <c r="LB34" i="7"/>
  <c r="LB43" i="7" s="1"/>
  <c r="LB29" i="7"/>
  <c r="LB33" i="7" s="1"/>
  <c r="BG332" i="51"/>
  <c r="AY332" i="51"/>
  <c r="BF332" i="51"/>
  <c r="BC332" i="51" s="1"/>
  <c r="Q332" i="51"/>
  <c r="LC48" i="7"/>
  <c r="R78" i="38" l="1"/>
  <c r="BG332" i="50"/>
  <c r="S78" i="38"/>
  <c r="BF332" i="50"/>
  <c r="BC332" i="50" s="1"/>
  <c r="Q332" i="50"/>
  <c r="LB47" i="7"/>
  <c r="LD48" i="7"/>
  <c r="T78" i="39"/>
  <c r="N333" i="51"/>
  <c r="BE332" i="51"/>
  <c r="BH332" i="51" s="1"/>
  <c r="BD332" i="51"/>
  <c r="BB333" i="51" s="1"/>
  <c r="LD28" i="7"/>
  <c r="LC34" i="7"/>
  <c r="LC43" i="7" s="1"/>
  <c r="LC29" i="7"/>
  <c r="LC33" i="7" s="1"/>
  <c r="T78" i="38" l="1"/>
  <c r="N333" i="50"/>
  <c r="BE332" i="50"/>
  <c r="BH332" i="50" s="1"/>
  <c r="BD332" i="50"/>
  <c r="BB333" i="50" s="1"/>
  <c r="LC47" i="7"/>
  <c r="LE28" i="7"/>
  <c r="LD29" i="7"/>
  <c r="LD33" i="7" s="1"/>
  <c r="LD34" i="7"/>
  <c r="LD43" i="7" s="1"/>
  <c r="LE48" i="7"/>
  <c r="Q79" i="39"/>
  <c r="O333" i="51"/>
  <c r="P333" i="51"/>
  <c r="R79" i="39" s="1"/>
  <c r="O333" i="50" l="1"/>
  <c r="Q79" i="38"/>
  <c r="P333" i="50"/>
  <c r="AY333" i="51"/>
  <c r="S79" i="39"/>
  <c r="LD47" i="7"/>
  <c r="BF333" i="51"/>
  <c r="BC333" i="51" s="1"/>
  <c r="Q333" i="51"/>
  <c r="BG333" i="51"/>
  <c r="LF48" i="7"/>
  <c r="LF28" i="7"/>
  <c r="LE29" i="7"/>
  <c r="LE33" i="7" s="1"/>
  <c r="LE34" i="7"/>
  <c r="LE43" i="7" s="1"/>
  <c r="R79" i="38" l="1"/>
  <c r="BG333" i="50"/>
  <c r="AY333" i="50"/>
  <c r="S79" i="38"/>
  <c r="BF333" i="50"/>
  <c r="BC333" i="50" s="1"/>
  <c r="Q333" i="50"/>
  <c r="LE47" i="7"/>
  <c r="T79" i="39"/>
  <c r="N334" i="51"/>
  <c r="LF34" i="7"/>
  <c r="LF29" i="7"/>
  <c r="LF33" i="7" s="1"/>
  <c r="KQ6" i="41"/>
  <c r="KQ22" i="41"/>
  <c r="AJ50" i="8" s="1"/>
  <c r="BE333" i="51"/>
  <c r="BH333" i="51" s="1"/>
  <c r="BD333" i="51"/>
  <c r="BB334" i="51" s="1"/>
  <c r="N334" i="50" l="1"/>
  <c r="T79" i="38"/>
  <c r="BE333" i="50"/>
  <c r="BH333" i="50" s="1"/>
  <c r="BD333" i="50"/>
  <c r="BB334" i="50" s="1"/>
  <c r="AJ47" i="8"/>
  <c r="KQ10" i="41"/>
  <c r="ES94" i="8" s="1"/>
  <c r="KQ11" i="41"/>
  <c r="ES98" i="8" s="1"/>
  <c r="KU38" i="7"/>
  <c r="KU35" i="7"/>
  <c r="Q80" i="39"/>
  <c r="O334" i="51"/>
  <c r="S80" i="39" s="1"/>
  <c r="P334" i="51"/>
  <c r="R80" i="39" s="1"/>
  <c r="AJ46" i="8" l="1"/>
  <c r="P334" i="50"/>
  <c r="O334" i="50"/>
  <c r="Q80" i="38"/>
  <c r="BG334" i="51"/>
  <c r="AY334" i="51"/>
  <c r="BF334" i="51"/>
  <c r="BC334" i="51" s="1"/>
  <c r="Q334" i="51"/>
  <c r="KQ14" i="41"/>
  <c r="LF40" i="7"/>
  <c r="LF43" i="7" s="1"/>
  <c r="LI40" i="7"/>
  <c r="S80" i="38" l="1"/>
  <c r="Q334" i="50"/>
  <c r="AY334" i="50"/>
  <c r="BF334" i="50"/>
  <c r="BC334" i="50" s="1"/>
  <c r="R80" i="38"/>
  <c r="BG334" i="50"/>
  <c r="BE334" i="51"/>
  <c r="BH334" i="51" s="1"/>
  <c r="BD334" i="51"/>
  <c r="BB335" i="51" s="1"/>
  <c r="T80" i="39"/>
  <c r="N335" i="51"/>
  <c r="KU44" i="7"/>
  <c r="LF47" i="7"/>
  <c r="KQ16" i="41"/>
  <c r="KQ19" i="41" s="1"/>
  <c r="KQ15" i="41"/>
  <c r="KQ17" i="41" s="1"/>
  <c r="KQ20" i="41" s="1"/>
  <c r="T80" i="38" l="1"/>
  <c r="N335" i="50"/>
  <c r="BE334" i="50"/>
  <c r="BH334" i="50" s="1"/>
  <c r="BD334" i="50"/>
  <c r="BB335" i="50" s="1"/>
  <c r="ES102" i="8"/>
  <c r="AJ49" i="8"/>
  <c r="KQ21" i="41"/>
  <c r="Q81" i="39"/>
  <c r="P335" i="51"/>
  <c r="R81" i="39" s="1"/>
  <c r="O335" i="51"/>
  <c r="S81" i="39" s="1"/>
  <c r="AY335" i="51" l="1"/>
  <c r="Q81" i="38"/>
  <c r="P335" i="50"/>
  <c r="O335" i="50"/>
  <c r="BG335" i="51"/>
  <c r="BF335" i="51"/>
  <c r="BC335" i="51" s="1"/>
  <c r="Q335" i="51"/>
  <c r="BG335" i="50" l="1"/>
  <c r="R81" i="38"/>
  <c r="S81" i="38"/>
  <c r="BF335" i="50"/>
  <c r="BC335" i="50" s="1"/>
  <c r="AY335" i="50"/>
  <c r="Q335" i="50"/>
  <c r="T81" i="39"/>
  <c r="N336" i="51"/>
  <c r="BE335" i="51"/>
  <c r="BH335" i="51" s="1"/>
  <c r="BD335" i="51"/>
  <c r="BB336" i="51" s="1"/>
  <c r="T81" i="38" l="1"/>
  <c r="N336" i="50"/>
  <c r="BD335" i="50"/>
  <c r="BB336" i="50" s="1"/>
  <c r="BE335" i="50"/>
  <c r="BH335" i="50" s="1"/>
  <c r="Q82" i="39"/>
  <c r="O336" i="51"/>
  <c r="S82" i="39" s="1"/>
  <c r="P336" i="51"/>
  <c r="R82" i="39" s="1"/>
  <c r="Q82" i="38" l="1"/>
  <c r="O336" i="50"/>
  <c r="P336" i="50"/>
  <c r="BG336" i="51"/>
  <c r="AY336" i="51"/>
  <c r="BF336" i="51"/>
  <c r="BC336" i="51" s="1"/>
  <c r="Q336" i="51"/>
  <c r="R82" i="38" l="1"/>
  <c r="BG336" i="50"/>
  <c r="S82" i="38"/>
  <c r="AY336" i="50"/>
  <c r="Q336" i="50"/>
  <c r="BF336" i="50"/>
  <c r="BC336" i="50" s="1"/>
  <c r="BE336" i="51"/>
  <c r="BH336" i="51" s="1"/>
  <c r="BD336" i="51"/>
  <c r="BB337" i="51" s="1"/>
  <c r="T82" i="39"/>
  <c r="N337" i="51"/>
  <c r="BE336" i="50" l="1"/>
  <c r="BH336" i="50" s="1"/>
  <c r="BD336" i="50"/>
  <c r="BB337" i="50" s="1"/>
  <c r="N337" i="50"/>
  <c r="T82" i="38"/>
  <c r="Q83" i="39"/>
  <c r="O337" i="51"/>
  <c r="S83" i="39" s="1"/>
  <c r="P337" i="51"/>
  <c r="R83" i="39" s="1"/>
  <c r="Q83" i="38" l="1"/>
  <c r="P337" i="50"/>
  <c r="O337" i="50"/>
  <c r="BF337" i="51"/>
  <c r="BC337" i="51" s="1"/>
  <c r="Q337" i="51"/>
  <c r="AY337" i="51"/>
  <c r="BG337" i="51"/>
  <c r="S83" i="38" l="1"/>
  <c r="BF337" i="50"/>
  <c r="BC337" i="50" s="1"/>
  <c r="AY337" i="50"/>
  <c r="Q337" i="50"/>
  <c r="R83" i="38"/>
  <c r="BG337" i="50"/>
  <c r="T83" i="39"/>
  <c r="N338" i="51"/>
  <c r="BE337" i="51"/>
  <c r="BH337" i="51" s="1"/>
  <c r="BD337" i="51"/>
  <c r="BB338" i="51" s="1"/>
  <c r="N338" i="50" l="1"/>
  <c r="T83" i="38"/>
  <c r="BE337" i="50"/>
  <c r="BH337" i="50" s="1"/>
  <c r="BD337" i="50"/>
  <c r="BB338" i="50" s="1"/>
  <c r="Q84" i="39"/>
  <c r="O338" i="51"/>
  <c r="S84" i="39" s="1"/>
  <c r="P338" i="51"/>
  <c r="O338" i="50" l="1"/>
  <c r="P338" i="50"/>
  <c r="Q84" i="38"/>
  <c r="AY338" i="51"/>
  <c r="R84" i="39"/>
  <c r="BF338" i="51"/>
  <c r="BC338" i="51" s="1"/>
  <c r="Q338" i="51"/>
  <c r="BG338" i="51"/>
  <c r="R84" i="38" l="1"/>
  <c r="BG338" i="50"/>
  <c r="S84" i="38"/>
  <c r="AY338" i="50"/>
  <c r="BF338" i="50"/>
  <c r="BC338" i="50" s="1"/>
  <c r="Q338" i="50"/>
  <c r="BE338" i="51"/>
  <c r="BH338" i="51" s="1"/>
  <c r="BD338" i="51"/>
  <c r="BB339" i="51" s="1"/>
  <c r="T84" i="39"/>
  <c r="N339" i="51"/>
  <c r="N339" i="50" l="1"/>
  <c r="T84" i="38"/>
  <c r="BD338" i="50"/>
  <c r="BB339" i="50" s="1"/>
  <c r="BE338" i="50"/>
  <c r="BH338" i="50" s="1"/>
  <c r="Q85" i="39"/>
  <c r="O339" i="51"/>
  <c r="S85" i="39" s="1"/>
  <c r="P339" i="51"/>
  <c r="R85" i="39" s="1"/>
  <c r="Q85" i="38" l="1"/>
  <c r="O339" i="50"/>
  <c r="P339" i="50"/>
  <c r="BF339" i="51"/>
  <c r="BC339" i="51" s="1"/>
  <c r="Q339" i="51"/>
  <c r="AY339" i="51"/>
  <c r="BG339" i="51"/>
  <c r="BG339" i="50" l="1"/>
  <c r="R85" i="38"/>
  <c r="S85" i="38"/>
  <c r="AY339" i="50"/>
  <c r="BF339" i="50"/>
  <c r="BC339" i="50" s="1"/>
  <c r="Q339" i="50"/>
  <c r="T85" i="39"/>
  <c r="N340" i="51"/>
  <c r="BE339" i="51"/>
  <c r="BH339" i="51" s="1"/>
  <c r="BD339" i="51"/>
  <c r="BB340" i="51" s="1"/>
  <c r="BD339" i="50" l="1"/>
  <c r="BB340" i="50" s="1"/>
  <c r="BE339" i="50"/>
  <c r="BH339" i="50" s="1"/>
  <c r="N340" i="50"/>
  <c r="T85" i="38"/>
  <c r="Q86" i="39"/>
  <c r="P340" i="51"/>
  <c r="R86" i="39" s="1"/>
  <c r="O340" i="51"/>
  <c r="Q86" i="38" l="1"/>
  <c r="P340" i="50"/>
  <c r="O340" i="50"/>
  <c r="AY340" i="51"/>
  <c r="S86" i="39"/>
  <c r="BG340" i="51"/>
  <c r="BF340" i="51"/>
  <c r="BC340" i="51" s="1"/>
  <c r="Q340" i="51"/>
  <c r="S86" i="38" l="1"/>
  <c r="BF340" i="50"/>
  <c r="BC340" i="50" s="1"/>
  <c r="Q340" i="50"/>
  <c r="R86" i="38"/>
  <c r="BG340" i="50"/>
  <c r="AY340" i="50"/>
  <c r="T86" i="39"/>
  <c r="N341" i="51"/>
  <c r="BE340" i="51"/>
  <c r="BH340" i="51" s="1"/>
  <c r="BD340" i="51"/>
  <c r="BB341" i="51" s="1"/>
  <c r="BE340" i="50" l="1"/>
  <c r="BH340" i="50" s="1"/>
  <c r="BD340" i="50"/>
  <c r="BB341" i="50" s="1"/>
  <c r="N341" i="50"/>
  <c r="T86" i="38"/>
  <c r="Q87" i="39"/>
  <c r="O341" i="51"/>
  <c r="S87" i="39" s="1"/>
  <c r="P341" i="51"/>
  <c r="Q87" i="38" l="1"/>
  <c r="O341" i="50"/>
  <c r="P341" i="50"/>
  <c r="AY341" i="51"/>
  <c r="R87" i="39"/>
  <c r="C29" i="40" s="1"/>
  <c r="BG341" i="51"/>
  <c r="D29" i="40"/>
  <c r="BF341" i="51"/>
  <c r="BC341" i="51" s="1"/>
  <c r="Q341" i="51"/>
  <c r="R87" i="38" l="1"/>
  <c r="BG341" i="50"/>
  <c r="BF341" i="50"/>
  <c r="BC341" i="50" s="1"/>
  <c r="AY341" i="50"/>
  <c r="Q341" i="50"/>
  <c r="S87" i="38"/>
  <c r="LG42" i="7"/>
  <c r="LG48" i="7" s="1"/>
  <c r="K29" i="40"/>
  <c r="BE341" i="51"/>
  <c r="BH341" i="51" s="1"/>
  <c r="BD341" i="51"/>
  <c r="BB342" i="51" s="1"/>
  <c r="T87" i="39"/>
  <c r="E29" i="40" s="1"/>
  <c r="N342" i="51"/>
  <c r="LG28" i="7"/>
  <c r="H29" i="40"/>
  <c r="LH42" i="7" l="1"/>
  <c r="LI42" i="7" s="1"/>
  <c r="LJ42" i="7" s="1"/>
  <c r="LK42" i="7" s="1"/>
  <c r="LL42" i="7" s="1"/>
  <c r="LM42" i="7" s="1"/>
  <c r="LN42" i="7" s="1"/>
  <c r="LO42" i="7" s="1"/>
  <c r="LP42" i="7" s="1"/>
  <c r="LQ42" i="7" s="1"/>
  <c r="LR42" i="7" s="1"/>
  <c r="LC18" i="41" s="1"/>
  <c r="AM48" i="8" s="1"/>
  <c r="BD341" i="50"/>
  <c r="BB342" i="50" s="1"/>
  <c r="BE341" i="50"/>
  <c r="BH341" i="50" s="1"/>
  <c r="T87" i="38"/>
  <c r="N342" i="50"/>
  <c r="LH28" i="7"/>
  <c r="LG29" i="7"/>
  <c r="LG33" i="7" s="1"/>
  <c r="LG34" i="7"/>
  <c r="Q88" i="39"/>
  <c r="P342" i="51"/>
  <c r="R88" i="39" s="1"/>
  <c r="O342" i="51"/>
  <c r="S88" i="39" s="1"/>
  <c r="LH48" i="7" l="1"/>
  <c r="LI48" i="7" s="1"/>
  <c r="Q88" i="38"/>
  <c r="P342" i="50"/>
  <c r="O342" i="50"/>
  <c r="AY342" i="51"/>
  <c r="BF342" i="51"/>
  <c r="BC342" i="51" s="1"/>
  <c r="Q342" i="51"/>
  <c r="BG342" i="51"/>
  <c r="LG43" i="7"/>
  <c r="LI28" i="7"/>
  <c r="LH29" i="7"/>
  <c r="LH33" i="7" s="1"/>
  <c r="LH34" i="7"/>
  <c r="LH43" i="7" s="1"/>
  <c r="BF342" i="50" l="1"/>
  <c r="BC342" i="50" s="1"/>
  <c r="AY342" i="50"/>
  <c r="S88" i="38"/>
  <c r="Q342" i="50"/>
  <c r="R88" i="38"/>
  <c r="BG342" i="50"/>
  <c r="LJ48" i="7"/>
  <c r="T88" i="39"/>
  <c r="N343" i="51"/>
  <c r="BE342" i="51"/>
  <c r="BH342" i="51" s="1"/>
  <c r="BD342" i="51"/>
  <c r="BB343" i="51" s="1"/>
  <c r="LJ28" i="7"/>
  <c r="LI29" i="7"/>
  <c r="LI33" i="7" s="1"/>
  <c r="LI34" i="7"/>
  <c r="LG47" i="7"/>
  <c r="N343" i="50" l="1"/>
  <c r="T88" i="38"/>
  <c r="BE342" i="50"/>
  <c r="BH342" i="50" s="1"/>
  <c r="BD342" i="50"/>
  <c r="BB343" i="50" s="1"/>
  <c r="LK28" i="7"/>
  <c r="LJ29" i="7"/>
  <c r="LJ33" i="7" s="1"/>
  <c r="LJ34" i="7"/>
  <c r="LK48" i="7"/>
  <c r="LH47" i="7"/>
  <c r="LI43" i="7"/>
  <c r="Q89" i="39"/>
  <c r="P343" i="51"/>
  <c r="R89" i="39" s="1"/>
  <c r="O343" i="51"/>
  <c r="S89" i="39" s="1"/>
  <c r="O343" i="50" l="1"/>
  <c r="Q89" i="38"/>
  <c r="P343" i="50"/>
  <c r="BG343" i="51"/>
  <c r="LI47" i="7"/>
  <c r="LL48" i="7"/>
  <c r="BF343" i="51"/>
  <c r="BC343" i="51" s="1"/>
  <c r="Q343" i="51"/>
  <c r="LJ43" i="7"/>
  <c r="AY343" i="51"/>
  <c r="LL28" i="7"/>
  <c r="LK29" i="7"/>
  <c r="LK33" i="7" s="1"/>
  <c r="LK34" i="7"/>
  <c r="AY343" i="50" l="1"/>
  <c r="R89" i="38"/>
  <c r="BG343" i="50"/>
  <c r="S89" i="38"/>
  <c r="Q343" i="50"/>
  <c r="BF343" i="50"/>
  <c r="BC343" i="50" s="1"/>
  <c r="BE343" i="51"/>
  <c r="BH343" i="51" s="1"/>
  <c r="BD343" i="51"/>
  <c r="BB344" i="51" s="1"/>
  <c r="LK43" i="7"/>
  <c r="LL29" i="7"/>
  <c r="LL33" i="7" s="1"/>
  <c r="LM28" i="7"/>
  <c r="LL34" i="7"/>
  <c r="LL43" i="7" s="1"/>
  <c r="LM48" i="7"/>
  <c r="LJ47" i="7"/>
  <c r="T89" i="39"/>
  <c r="N344" i="51"/>
  <c r="BD343" i="50" l="1"/>
  <c r="BB344" i="50" s="1"/>
  <c r="BE343" i="50"/>
  <c r="BH343" i="50" s="1"/>
  <c r="T89" i="38"/>
  <c r="N344" i="50"/>
  <c r="LK47" i="7"/>
  <c r="Q90" i="39"/>
  <c r="P344" i="51"/>
  <c r="R90" i="39" s="1"/>
  <c r="O344" i="51"/>
  <c r="S90" i="39" s="1"/>
  <c r="LN28" i="7"/>
  <c r="LM29" i="7"/>
  <c r="LM33" i="7" s="1"/>
  <c r="LM34" i="7"/>
  <c r="LN48" i="7"/>
  <c r="P344" i="50" l="1"/>
  <c r="O344" i="50"/>
  <c r="Q90" i="38"/>
  <c r="LL47" i="7"/>
  <c r="LO48" i="7"/>
  <c r="BG344" i="51"/>
  <c r="LM43" i="7"/>
  <c r="AY344" i="51"/>
  <c r="BF344" i="51"/>
  <c r="BC344" i="51" s="1"/>
  <c r="Q344" i="51"/>
  <c r="LO28" i="7"/>
  <c r="LN34" i="7"/>
  <c r="LN43" i="7" s="1"/>
  <c r="LN29" i="7"/>
  <c r="LN33" i="7" s="1"/>
  <c r="AY344" i="50" l="1"/>
  <c r="S90" i="38"/>
  <c r="Q344" i="50"/>
  <c r="BF344" i="50"/>
  <c r="BC344" i="50" s="1"/>
  <c r="R90" i="38"/>
  <c r="BG344" i="50"/>
  <c r="T90" i="39"/>
  <c r="N345" i="51"/>
  <c r="BE344" i="51"/>
  <c r="BH344" i="51" s="1"/>
  <c r="BD344" i="51"/>
  <c r="BB345" i="51" s="1"/>
  <c r="LO34" i="7"/>
  <c r="LO29" i="7"/>
  <c r="LO33" i="7" s="1"/>
  <c r="LP28" i="7"/>
  <c r="LM47" i="7"/>
  <c r="LP48" i="7"/>
  <c r="BD344" i="50" l="1"/>
  <c r="BB345" i="50" s="1"/>
  <c r="BE344" i="50"/>
  <c r="BH344" i="50" s="1"/>
  <c r="T90" i="38"/>
  <c r="N345" i="50"/>
  <c r="LO43" i="7"/>
  <c r="Q91" i="39"/>
  <c r="O345" i="51"/>
  <c r="S91" i="39" s="1"/>
  <c r="P345" i="51"/>
  <c r="R91" i="39" s="1"/>
  <c r="LQ48" i="7"/>
  <c r="LN47" i="7"/>
  <c r="LQ28" i="7"/>
  <c r="LP29" i="7"/>
  <c r="LP33" i="7" s="1"/>
  <c r="LP34" i="7"/>
  <c r="LP43" i="7" s="1"/>
  <c r="AY345" i="51" l="1"/>
  <c r="Q91" i="38"/>
  <c r="O345" i="50"/>
  <c r="P345" i="50"/>
  <c r="LR28" i="7"/>
  <c r="LQ34" i="7"/>
  <c r="LQ43" i="7" s="1"/>
  <c r="LQ29" i="7"/>
  <c r="LQ33" i="7" s="1"/>
  <c r="BG345" i="51"/>
  <c r="BF345" i="51"/>
  <c r="BC345" i="51" s="1"/>
  <c r="Q345" i="51"/>
  <c r="LR48" i="7"/>
  <c r="LO47" i="7"/>
  <c r="R91" i="38" l="1"/>
  <c r="BG345" i="50"/>
  <c r="Q345" i="50"/>
  <c r="AY345" i="50"/>
  <c r="BF345" i="50"/>
  <c r="BC345" i="50" s="1"/>
  <c r="S91" i="38"/>
  <c r="LP47" i="7"/>
  <c r="BE345" i="51"/>
  <c r="BH345" i="51" s="1"/>
  <c r="BD345" i="51"/>
  <c r="BB346" i="51" s="1"/>
  <c r="LC22" i="41"/>
  <c r="AM50" i="8" s="1"/>
  <c r="T91" i="39"/>
  <c r="N346" i="51"/>
  <c r="LR34" i="7"/>
  <c r="LR29" i="7"/>
  <c r="LR33" i="7" s="1"/>
  <c r="LC6" i="41"/>
  <c r="BE345" i="50" l="1"/>
  <c r="BH345" i="50" s="1"/>
  <c r="BD345" i="50"/>
  <c r="BB346" i="50" s="1"/>
  <c r="T91" i="38"/>
  <c r="N346" i="50"/>
  <c r="LQ47" i="7"/>
  <c r="LG38" i="7"/>
  <c r="LG35" i="7"/>
  <c r="Q92" i="39"/>
  <c r="O346" i="51"/>
  <c r="S92" i="39" s="1"/>
  <c r="P346" i="51"/>
  <c r="AM47" i="8"/>
  <c r="LC11" i="41"/>
  <c r="EV98" i="8" s="1"/>
  <c r="AM46" i="8" s="1"/>
  <c r="LC10" i="41"/>
  <c r="EV94" i="8" s="1"/>
  <c r="O346" i="50" l="1"/>
  <c r="P346" i="50"/>
  <c r="AY346" i="50" s="1"/>
  <c r="Q92" i="38"/>
  <c r="AY346" i="51"/>
  <c r="R92" i="39"/>
  <c r="LR40" i="7"/>
  <c r="LR43" i="7" s="1"/>
  <c r="LC14" i="41"/>
  <c r="LU40" i="7"/>
  <c r="BF346" i="51"/>
  <c r="BC346" i="51" s="1"/>
  <c r="Q346" i="51"/>
  <c r="BG346" i="51"/>
  <c r="R92" i="38" l="1"/>
  <c r="BG346" i="50"/>
  <c r="S92" i="38"/>
  <c r="BF346" i="50"/>
  <c r="BC346" i="50" s="1"/>
  <c r="Q346" i="50"/>
  <c r="LC15" i="41"/>
  <c r="LC17" i="41" s="1"/>
  <c r="LC20" i="41" s="1"/>
  <c r="LC16" i="41"/>
  <c r="LC19" i="41" s="1"/>
  <c r="LR47" i="7"/>
  <c r="LG44" i="7"/>
  <c r="T92" i="39"/>
  <c r="N347" i="51"/>
  <c r="BE346" i="51"/>
  <c r="BH346" i="51" s="1"/>
  <c r="BD346" i="51"/>
  <c r="BB347" i="51" s="1"/>
  <c r="BE346" i="50" l="1"/>
  <c r="BH346" i="50" s="1"/>
  <c r="BD346" i="50"/>
  <c r="BB347" i="50" s="1"/>
  <c r="N347" i="50"/>
  <c r="T92" i="38"/>
  <c r="Q93" i="39"/>
  <c r="P347" i="51"/>
  <c r="R93" i="39" s="1"/>
  <c r="O347" i="51"/>
  <c r="S93" i="39" s="1"/>
  <c r="AM49" i="8"/>
  <c r="EV102" i="8"/>
  <c r="LC21" i="41"/>
  <c r="Q93" i="38" l="1"/>
  <c r="O347" i="50"/>
  <c r="P347" i="50"/>
  <c r="AY347" i="51"/>
  <c r="BF347" i="51"/>
  <c r="BC347" i="51" s="1"/>
  <c r="Q347" i="51"/>
  <c r="BG347" i="51"/>
  <c r="R93" i="38" l="1"/>
  <c r="BG347" i="50"/>
  <c r="S93" i="38"/>
  <c r="BF347" i="50"/>
  <c r="BC347" i="50" s="1"/>
  <c r="Q347" i="50"/>
  <c r="AY347" i="50"/>
  <c r="T93" i="39"/>
  <c r="N348" i="51"/>
  <c r="BE347" i="51"/>
  <c r="BH347" i="51" s="1"/>
  <c r="BD347" i="51"/>
  <c r="BB348" i="51" s="1"/>
  <c r="BE347" i="50" l="1"/>
  <c r="BH347" i="50" s="1"/>
  <c r="BD347" i="50"/>
  <c r="BB348" i="50" s="1"/>
  <c r="T93" i="38"/>
  <c r="N348" i="50"/>
  <c r="Q94" i="39"/>
  <c r="O348" i="51"/>
  <c r="S94" i="39" s="1"/>
  <c r="P348" i="51"/>
  <c r="O348" i="50" l="1"/>
  <c r="Q94" i="38"/>
  <c r="P348" i="50"/>
  <c r="AY348" i="51"/>
  <c r="R94" i="39"/>
  <c r="BG348" i="51"/>
  <c r="BF348" i="51"/>
  <c r="BC348" i="51" s="1"/>
  <c r="Q348" i="51"/>
  <c r="R94" i="38" l="1"/>
  <c r="BG348" i="50"/>
  <c r="S94" i="38"/>
  <c r="BF348" i="50"/>
  <c r="BC348" i="50" s="1"/>
  <c r="Q348" i="50"/>
  <c r="AY348" i="50"/>
  <c r="T94" i="39"/>
  <c r="N349" i="51"/>
  <c r="BE348" i="51"/>
  <c r="BH348" i="51" s="1"/>
  <c r="BD348" i="51"/>
  <c r="BB349" i="51" s="1"/>
  <c r="T94" i="38" l="1"/>
  <c r="N349" i="50"/>
  <c r="BD348" i="50"/>
  <c r="BB349" i="50" s="1"/>
  <c r="BE348" i="50"/>
  <c r="BH348" i="50" s="1"/>
  <c r="Q95" i="39"/>
  <c r="P349" i="51"/>
  <c r="R95" i="39" s="1"/>
  <c r="O349" i="51"/>
  <c r="S95" i="39" s="1"/>
  <c r="Q95" i="38" l="1"/>
  <c r="P349" i="50"/>
  <c r="O349" i="50"/>
  <c r="BF349" i="51"/>
  <c r="BC349" i="51" s="1"/>
  <c r="Q349" i="51"/>
  <c r="AY349" i="51"/>
  <c r="BG349" i="51"/>
  <c r="R95" i="38" l="1"/>
  <c r="BG349" i="50"/>
  <c r="Q349" i="50"/>
  <c r="BF349" i="50"/>
  <c r="BC349" i="50" s="1"/>
  <c r="S95" i="38"/>
  <c r="AY349" i="50"/>
  <c r="T95" i="39"/>
  <c r="N350" i="51"/>
  <c r="BE349" i="51"/>
  <c r="BH349" i="51" s="1"/>
  <c r="BD349" i="51"/>
  <c r="BB350" i="51" s="1"/>
  <c r="BE349" i="50" l="1"/>
  <c r="BH349" i="50" s="1"/>
  <c r="BD349" i="50"/>
  <c r="BB350" i="50" s="1"/>
  <c r="N350" i="50"/>
  <c r="T95" i="38"/>
  <c r="Q96" i="39"/>
  <c r="O350" i="51"/>
  <c r="S96" i="39" s="1"/>
  <c r="P350" i="51"/>
  <c r="R96" i="39" s="1"/>
  <c r="P350" i="50" l="1"/>
  <c r="O350" i="50"/>
  <c r="Q96" i="38"/>
  <c r="AY350" i="51"/>
  <c r="BG350" i="51"/>
  <c r="BF350" i="51"/>
  <c r="BC350" i="51" s="1"/>
  <c r="Q350" i="51"/>
  <c r="S96" i="38" l="1"/>
  <c r="BF350" i="50"/>
  <c r="BC350" i="50" s="1"/>
  <c r="Q350" i="50"/>
  <c r="AY350" i="50"/>
  <c r="R96" i="38"/>
  <c r="BG350" i="50"/>
  <c r="T96" i="39"/>
  <c r="N351" i="51"/>
  <c r="BE350" i="51"/>
  <c r="BH350" i="51" s="1"/>
  <c r="BD350" i="51"/>
  <c r="BB351" i="51" s="1"/>
  <c r="BE350" i="50" l="1"/>
  <c r="BH350" i="50" s="1"/>
  <c r="BD350" i="50"/>
  <c r="BB351" i="50" s="1"/>
  <c r="T96" i="38"/>
  <c r="N351" i="50"/>
  <c r="Q97" i="39"/>
  <c r="O351" i="51"/>
  <c r="S97" i="39" s="1"/>
  <c r="P351" i="51"/>
  <c r="R97" i="39" s="1"/>
  <c r="P351" i="50" l="1"/>
  <c r="O351" i="50"/>
  <c r="Q97" i="38"/>
  <c r="BG351" i="51"/>
  <c r="AY351" i="51"/>
  <c r="BF351" i="51"/>
  <c r="BC351" i="51" s="1"/>
  <c r="Q351" i="51"/>
  <c r="S97" i="38" l="1"/>
  <c r="BF351" i="50"/>
  <c r="BC351" i="50" s="1"/>
  <c r="Q351" i="50"/>
  <c r="AY351" i="50"/>
  <c r="R97" i="38"/>
  <c r="BG351" i="50"/>
  <c r="T97" i="39"/>
  <c r="N352" i="51"/>
  <c r="BE351" i="51"/>
  <c r="BH351" i="51" s="1"/>
  <c r="BD351" i="51"/>
  <c r="BB352" i="51" s="1"/>
  <c r="BD351" i="50" l="1"/>
  <c r="BB352" i="50" s="1"/>
  <c r="BE351" i="50"/>
  <c r="BH351" i="50" s="1"/>
  <c r="T97" i="38"/>
  <c r="N352" i="50"/>
  <c r="Q98" i="39"/>
  <c r="O352" i="51"/>
  <c r="S98" i="39" s="1"/>
  <c r="P352" i="51"/>
  <c r="R98" i="39" s="1"/>
  <c r="O352" i="50" l="1"/>
  <c r="P352" i="50"/>
  <c r="Q98" i="38"/>
  <c r="AY352" i="51"/>
  <c r="BF352" i="51"/>
  <c r="BC352" i="51" s="1"/>
  <c r="Q352" i="51"/>
  <c r="BG352" i="51"/>
  <c r="R98" i="38" l="1"/>
  <c r="BG352" i="50"/>
  <c r="S98" i="38"/>
  <c r="BF352" i="50"/>
  <c r="BC352" i="50" s="1"/>
  <c r="Q352" i="50"/>
  <c r="AY352" i="50"/>
  <c r="T98" i="39"/>
  <c r="N353" i="51"/>
  <c r="BE352" i="51"/>
  <c r="BH352" i="51" s="1"/>
  <c r="BD352" i="51"/>
  <c r="BB353" i="51" s="1"/>
  <c r="T98" i="38" l="1"/>
  <c r="N353" i="50"/>
  <c r="BE352" i="50"/>
  <c r="BH352" i="50" s="1"/>
  <c r="BD352" i="50"/>
  <c r="BB353" i="50" s="1"/>
  <c r="Q99" i="39"/>
  <c r="P353" i="51"/>
  <c r="O353" i="51"/>
  <c r="S99" i="39" s="1"/>
  <c r="Q99" i="38" l="1"/>
  <c r="P353" i="50"/>
  <c r="O353" i="50"/>
  <c r="AY353" i="51"/>
  <c r="R99" i="39"/>
  <c r="C30" i="40" s="1"/>
  <c r="BG353" i="51"/>
  <c r="D30" i="40"/>
  <c r="BF353" i="51"/>
  <c r="BC353" i="51" s="1"/>
  <c r="Q353" i="51"/>
  <c r="R99" i="38" l="1"/>
  <c r="BG353" i="50"/>
  <c r="S99" i="38"/>
  <c r="AY353" i="50"/>
  <c r="Q353" i="50"/>
  <c r="BF353" i="50"/>
  <c r="BC353" i="50" s="1"/>
  <c r="LS42" i="7"/>
  <c r="LT42" i="7" s="1"/>
  <c r="LU42" i="7" s="1"/>
  <c r="LV42" i="7" s="1"/>
  <c r="LW42" i="7" s="1"/>
  <c r="LX42" i="7" s="1"/>
  <c r="LY42" i="7" s="1"/>
  <c r="LZ42" i="7" s="1"/>
  <c r="MA42" i="7" s="1"/>
  <c r="MB42" i="7" s="1"/>
  <c r="MC42" i="7" s="1"/>
  <c r="MD42" i="7" s="1"/>
  <c r="LO18" i="41" s="1"/>
  <c r="AP48" i="8" s="1"/>
  <c r="K30" i="40"/>
  <c r="LS28" i="7"/>
  <c r="H30" i="40"/>
  <c r="T99" i="39"/>
  <c r="E30" i="40" s="1"/>
  <c r="N354" i="51"/>
  <c r="BE353" i="51"/>
  <c r="BH353" i="51" s="1"/>
  <c r="BD353" i="51"/>
  <c r="BB354" i="51" s="1"/>
  <c r="LS48" i="7" l="1"/>
  <c r="LT48" i="7" s="1"/>
  <c r="N354" i="50"/>
  <c r="T99" i="38"/>
  <c r="BE353" i="50"/>
  <c r="BH353" i="50" s="1"/>
  <c r="BD353" i="50"/>
  <c r="BB354" i="50" s="1"/>
  <c r="Q100" i="39"/>
  <c r="O354" i="51"/>
  <c r="P354" i="51"/>
  <c r="R100" i="39" s="1"/>
  <c r="LT28" i="7"/>
  <c r="LS29" i="7"/>
  <c r="LS33" i="7" s="1"/>
  <c r="LS34" i="7"/>
  <c r="O354" i="50" l="1"/>
  <c r="Q100" i="38"/>
  <c r="P354" i="50"/>
  <c r="AY354" i="51"/>
  <c r="S100" i="39"/>
  <c r="LU28" i="7"/>
  <c r="LT29" i="7"/>
  <c r="LT33" i="7" s="1"/>
  <c r="LT34" i="7"/>
  <c r="LT43" i="7" s="1"/>
  <c r="LS43" i="7"/>
  <c r="LU48" i="7"/>
  <c r="BG354" i="51"/>
  <c r="BF354" i="51"/>
  <c r="BC354" i="51" s="1"/>
  <c r="Q354" i="51"/>
  <c r="BG354" i="50" l="1"/>
  <c r="R100" i="38"/>
  <c r="S100" i="38"/>
  <c r="BF354" i="50"/>
  <c r="BC354" i="50" s="1"/>
  <c r="Q354" i="50"/>
  <c r="AY354" i="50"/>
  <c r="LV28" i="7"/>
  <c r="LU29" i="7"/>
  <c r="LU33" i="7" s="1"/>
  <c r="LU34" i="7"/>
  <c r="LS47" i="7"/>
  <c r="T100" i="39"/>
  <c r="N355" i="51"/>
  <c r="BE354" i="51"/>
  <c r="BH354" i="51" s="1"/>
  <c r="BD354" i="51"/>
  <c r="BB355" i="51" s="1"/>
  <c r="LV48" i="7"/>
  <c r="BE354" i="50" l="1"/>
  <c r="BH354" i="50" s="1"/>
  <c r="BD354" i="50"/>
  <c r="BB355" i="50" s="1"/>
  <c r="N355" i="50"/>
  <c r="T100" i="38"/>
  <c r="LT47" i="7"/>
  <c r="LW48" i="7"/>
  <c r="LW28" i="7"/>
  <c r="LV29" i="7"/>
  <c r="LV33" i="7" s="1"/>
  <c r="LV34" i="7"/>
  <c r="LU43" i="7"/>
  <c r="Q101" i="39"/>
  <c r="O355" i="51"/>
  <c r="S101" i="39" s="1"/>
  <c r="P355" i="51"/>
  <c r="R101" i="39" s="1"/>
  <c r="P355" i="50" l="1"/>
  <c r="O355" i="50"/>
  <c r="Q101" i="38"/>
  <c r="LX28" i="7"/>
  <c r="LW29" i="7"/>
  <c r="LW33" i="7" s="1"/>
  <c r="LW34" i="7"/>
  <c r="LX48" i="7"/>
  <c r="BG355" i="51"/>
  <c r="AY355" i="51"/>
  <c r="BF355" i="51"/>
  <c r="BC355" i="51" s="1"/>
  <c r="Q355" i="51"/>
  <c r="LV43" i="7"/>
  <c r="LU47" i="7"/>
  <c r="S101" i="38" l="1"/>
  <c r="BF355" i="50"/>
  <c r="BC355" i="50" s="1"/>
  <c r="Q355" i="50"/>
  <c r="AY355" i="50"/>
  <c r="R101" i="38"/>
  <c r="BG355" i="50"/>
  <c r="LY48" i="7"/>
  <c r="LW43" i="7"/>
  <c r="BE355" i="51"/>
  <c r="BH355" i="51" s="1"/>
  <c r="BD355" i="51"/>
  <c r="BB356" i="51" s="1"/>
  <c r="LV47" i="7"/>
  <c r="T101" i="39"/>
  <c r="N356" i="51"/>
  <c r="LY28" i="7"/>
  <c r="LX29" i="7"/>
  <c r="LX33" i="7" s="1"/>
  <c r="LX34" i="7"/>
  <c r="N356" i="50" l="1"/>
  <c r="T101" i="38"/>
  <c r="BD355" i="50"/>
  <c r="BB356" i="50" s="1"/>
  <c r="BE355" i="50"/>
  <c r="BH355" i="50" s="1"/>
  <c r="LW47" i="7"/>
  <c r="LZ48" i="7"/>
  <c r="Q102" i="39"/>
  <c r="O356" i="51"/>
  <c r="S102" i="39" s="1"/>
  <c r="P356" i="51"/>
  <c r="R102" i="39" s="1"/>
  <c r="LX43" i="7"/>
  <c r="LZ28" i="7"/>
  <c r="LY29" i="7"/>
  <c r="LY33" i="7" s="1"/>
  <c r="LY34" i="7"/>
  <c r="LY43" i="7" s="1"/>
  <c r="O356" i="50" l="1"/>
  <c r="Q102" i="38"/>
  <c r="P356" i="50"/>
  <c r="LX47" i="7"/>
  <c r="AY356" i="51"/>
  <c r="BF356" i="51"/>
  <c r="BC356" i="51" s="1"/>
  <c r="Q356" i="51"/>
  <c r="BG356" i="51"/>
  <c r="LZ34" i="7"/>
  <c r="LZ43" i="7" s="1"/>
  <c r="MA28" i="7"/>
  <c r="LZ29" i="7"/>
  <c r="LZ33" i="7" s="1"/>
  <c r="MA48" i="7"/>
  <c r="R102" i="38" l="1"/>
  <c r="BG356" i="50"/>
  <c r="S102" i="38"/>
  <c r="BF356" i="50"/>
  <c r="BC356" i="50" s="1"/>
  <c r="Q356" i="50"/>
  <c r="AY356" i="50"/>
  <c r="LY47" i="7"/>
  <c r="T102" i="39"/>
  <c r="N357" i="51"/>
  <c r="BE356" i="51"/>
  <c r="BH356" i="51" s="1"/>
  <c r="BD356" i="51"/>
  <c r="BB357" i="51" s="1"/>
  <c r="MA34" i="7"/>
  <c r="MA43" i="7" s="1"/>
  <c r="MB28" i="7"/>
  <c r="MA29" i="7"/>
  <c r="MA33" i="7" s="1"/>
  <c r="MB48" i="7"/>
  <c r="T102" i="38" l="1"/>
  <c r="N357" i="50"/>
  <c r="BE356" i="50"/>
  <c r="BH356" i="50" s="1"/>
  <c r="BD356" i="50"/>
  <c r="BB357" i="50" s="1"/>
  <c r="LZ47" i="7"/>
  <c r="MC48" i="7"/>
  <c r="Q103" i="39"/>
  <c r="O357" i="51"/>
  <c r="S103" i="39" s="1"/>
  <c r="P357" i="51"/>
  <c r="R103" i="39" s="1"/>
  <c r="MB34" i="7"/>
  <c r="MB43" i="7" s="1"/>
  <c r="MC28" i="7"/>
  <c r="MB29" i="7"/>
  <c r="MB33" i="7" s="1"/>
  <c r="AY357" i="51" l="1"/>
  <c r="O357" i="50"/>
  <c r="P357" i="50"/>
  <c r="Q103" i="38"/>
  <c r="MA47" i="7"/>
  <c r="BF357" i="51"/>
  <c r="BC357" i="51" s="1"/>
  <c r="Q357" i="51"/>
  <c r="MD48" i="7"/>
  <c r="MC29" i="7"/>
  <c r="MC33" i="7" s="1"/>
  <c r="MC34" i="7"/>
  <c r="MC43" i="7" s="1"/>
  <c r="MD28" i="7"/>
  <c r="BG357" i="51"/>
  <c r="R103" i="38" l="1"/>
  <c r="BG357" i="50"/>
  <c r="S103" i="38"/>
  <c r="Q357" i="50"/>
  <c r="AY357" i="50"/>
  <c r="BF357" i="50"/>
  <c r="BC357" i="50" s="1"/>
  <c r="MB47" i="7"/>
  <c r="T103" i="39"/>
  <c r="N358" i="51"/>
  <c r="BE357" i="51"/>
  <c r="BH357" i="51" s="1"/>
  <c r="BD357" i="51"/>
  <c r="BB358" i="51" s="1"/>
  <c r="MD29" i="7"/>
  <c r="MD33" i="7" s="1"/>
  <c r="MD34" i="7"/>
  <c r="LO6" i="41"/>
  <c r="LO22" i="41"/>
  <c r="AP50" i="8" s="1"/>
  <c r="N358" i="50" l="1"/>
  <c r="T103" i="38"/>
  <c r="BD357" i="50"/>
  <c r="BB358" i="50" s="1"/>
  <c r="BE357" i="50"/>
  <c r="BH357" i="50" s="1"/>
  <c r="MC47" i="7"/>
  <c r="AP47" i="8"/>
  <c r="LO10" i="41"/>
  <c r="EY94" i="8" s="1"/>
  <c r="LO11" i="41"/>
  <c r="EY98" i="8" s="1"/>
  <c r="LS38" i="7"/>
  <c r="LS35" i="7"/>
  <c r="Q104" i="39"/>
  <c r="O358" i="51"/>
  <c r="S104" i="39" s="1"/>
  <c r="P358" i="51"/>
  <c r="R104" i="39" s="1"/>
  <c r="AP46" i="8" l="1"/>
  <c r="Q104" i="38"/>
  <c r="O358" i="50"/>
  <c r="P358" i="50"/>
  <c r="BG358" i="51"/>
  <c r="AY358" i="51"/>
  <c r="BF358" i="51"/>
  <c r="BC358" i="51" s="1"/>
  <c r="Q358" i="51"/>
  <c r="MD40" i="7"/>
  <c r="MD43" i="7" s="1"/>
  <c r="MG40" i="7"/>
  <c r="LO14" i="41"/>
  <c r="R104" i="38" l="1"/>
  <c r="BG358" i="50"/>
  <c r="S104" i="38"/>
  <c r="AY358" i="50"/>
  <c r="BF358" i="50"/>
  <c r="BC358" i="50" s="1"/>
  <c r="Q358" i="50"/>
  <c r="MD47" i="7"/>
  <c r="LS44" i="7"/>
  <c r="BE358" i="51"/>
  <c r="BH358" i="51" s="1"/>
  <c r="BD358" i="51"/>
  <c r="BB359" i="51" s="1"/>
  <c r="LO15" i="41"/>
  <c r="LO17" i="41" s="1"/>
  <c r="LO20" i="41" s="1"/>
  <c r="LO16" i="41"/>
  <c r="LO19" i="41" s="1"/>
  <c r="T104" i="39"/>
  <c r="N359" i="51"/>
  <c r="T104" i="38" l="1"/>
  <c r="N359" i="50"/>
  <c r="BE358" i="50"/>
  <c r="BH358" i="50" s="1"/>
  <c r="BD358" i="50"/>
  <c r="BB359" i="50" s="1"/>
  <c r="EY102" i="8"/>
  <c r="AP49" i="8"/>
  <c r="LO21" i="41"/>
  <c r="Q105" i="39"/>
  <c r="P359" i="51"/>
  <c r="R105" i="39" s="1"/>
  <c r="O359" i="51"/>
  <c r="S105" i="39" s="1"/>
  <c r="P359" i="50" l="1"/>
  <c r="Q105" i="38"/>
  <c r="O359" i="50"/>
  <c r="BG359" i="51"/>
  <c r="AY359" i="51"/>
  <c r="BF359" i="51"/>
  <c r="BC359" i="51" s="1"/>
  <c r="Q359" i="51"/>
  <c r="S105" i="38" l="1"/>
  <c r="AY359" i="50"/>
  <c r="BF359" i="50"/>
  <c r="BC359" i="50" s="1"/>
  <c r="Q359" i="50"/>
  <c r="R105" i="38"/>
  <c r="BG359" i="50"/>
  <c r="T105" i="39"/>
  <c r="N360" i="51"/>
  <c r="BE359" i="51"/>
  <c r="BH359" i="51" s="1"/>
  <c r="BD359" i="51"/>
  <c r="BB360" i="51" s="1"/>
  <c r="T105" i="38" l="1"/>
  <c r="N360" i="50"/>
  <c r="BE359" i="50"/>
  <c r="BH359" i="50" s="1"/>
  <c r="BD359" i="50"/>
  <c r="BB360" i="50" s="1"/>
  <c r="Q106" i="39"/>
  <c r="P360" i="51"/>
  <c r="R106" i="39" s="1"/>
  <c r="O360" i="51"/>
  <c r="S106" i="39" s="1"/>
  <c r="Q106" i="38" l="1"/>
  <c r="P360" i="50"/>
  <c r="O360" i="50"/>
  <c r="BG360" i="51"/>
  <c r="AY360" i="51"/>
  <c r="BF360" i="51"/>
  <c r="BC360" i="51" s="1"/>
  <c r="Q360" i="51"/>
  <c r="Q360" i="50" l="1"/>
  <c r="S106" i="38"/>
  <c r="BF360" i="50"/>
  <c r="BC360" i="50" s="1"/>
  <c r="AY360" i="50"/>
  <c r="R106" i="38"/>
  <c r="BG360" i="50"/>
  <c r="T106" i="39"/>
  <c r="N361" i="51"/>
  <c r="BE360" i="51"/>
  <c r="BH360" i="51" s="1"/>
  <c r="BD360" i="51"/>
  <c r="BB361" i="51" s="1"/>
  <c r="BD360" i="50" l="1"/>
  <c r="BB361" i="50" s="1"/>
  <c r="BE360" i="50"/>
  <c r="BH360" i="50" s="1"/>
  <c r="T106" i="38"/>
  <c r="N361" i="50"/>
  <c r="Q107" i="39"/>
  <c r="O361" i="51"/>
  <c r="S107" i="39" s="1"/>
  <c r="P361" i="51"/>
  <c r="R107" i="39" s="1"/>
  <c r="Q107" i="38" l="1"/>
  <c r="P361" i="50"/>
  <c r="O361" i="50"/>
  <c r="BF361" i="51"/>
  <c r="BC361" i="51" s="1"/>
  <c r="Q361" i="51"/>
  <c r="AY361" i="51"/>
  <c r="BG361" i="51"/>
  <c r="S107" i="38" l="1"/>
  <c r="Q361" i="50"/>
  <c r="BF361" i="50"/>
  <c r="BC361" i="50" s="1"/>
  <c r="R107" i="38"/>
  <c r="BG361" i="50"/>
  <c r="AY361" i="50"/>
  <c r="T107" i="39"/>
  <c r="N362" i="51"/>
  <c r="BE361" i="51"/>
  <c r="BH361" i="51" s="1"/>
  <c r="BD361" i="51"/>
  <c r="BB362" i="51" s="1"/>
  <c r="T107" i="38" l="1"/>
  <c r="N362" i="50"/>
  <c r="BE361" i="50"/>
  <c r="BH361" i="50" s="1"/>
  <c r="BD361" i="50"/>
  <c r="BB362" i="50" s="1"/>
  <c r="Q108" i="39"/>
  <c r="P362" i="51"/>
  <c r="R108" i="39" s="1"/>
  <c r="O362" i="51"/>
  <c r="Q108" i="38" l="1"/>
  <c r="O362" i="50"/>
  <c r="P362" i="50"/>
  <c r="AY362" i="51"/>
  <c r="S108" i="39"/>
  <c r="BF362" i="51"/>
  <c r="BC362" i="51" s="1"/>
  <c r="Q362" i="51"/>
  <c r="BG362" i="51"/>
  <c r="S108" i="38" l="1"/>
  <c r="AY362" i="50"/>
  <c r="Q362" i="50"/>
  <c r="BF362" i="50"/>
  <c r="BC362" i="50" s="1"/>
  <c r="R108" i="38"/>
  <c r="BG362" i="50"/>
  <c r="T108" i="39"/>
  <c r="N363" i="51"/>
  <c r="BE362" i="51"/>
  <c r="BH362" i="51" s="1"/>
  <c r="BD362" i="51"/>
  <c r="BB363" i="51" s="1"/>
  <c r="T108" i="38" l="1"/>
  <c r="N363" i="50"/>
  <c r="BE362" i="50"/>
  <c r="BH362" i="50" s="1"/>
  <c r="BD362" i="50"/>
  <c r="BB363" i="50" s="1"/>
  <c r="Q109" i="39"/>
  <c r="O363" i="51"/>
  <c r="S109" i="39" s="1"/>
  <c r="P363" i="51"/>
  <c r="R109" i="39" s="1"/>
  <c r="Q109" i="38" l="1"/>
  <c r="O363" i="50"/>
  <c r="P363" i="50"/>
  <c r="BG363" i="51"/>
  <c r="AY363" i="51"/>
  <c r="BF363" i="51"/>
  <c r="BC363" i="51" s="1"/>
  <c r="Q363" i="51"/>
  <c r="AY363" i="50" l="1"/>
  <c r="S109" i="38"/>
  <c r="BF363" i="50"/>
  <c r="BC363" i="50" s="1"/>
  <c r="Q363" i="50"/>
  <c r="R109" i="38"/>
  <c r="BG363" i="50"/>
  <c r="BE363" i="51"/>
  <c r="BH363" i="51" s="1"/>
  <c r="BD363" i="51"/>
  <c r="BB364" i="51" s="1"/>
  <c r="T109" i="39"/>
  <c r="N364" i="51"/>
  <c r="BD363" i="50" l="1"/>
  <c r="BB364" i="50" s="1"/>
  <c r="BE363" i="50"/>
  <c r="BH363" i="50" s="1"/>
  <c r="T109" i="38"/>
  <c r="N364" i="50"/>
  <c r="Q110" i="39"/>
  <c r="O364" i="51"/>
  <c r="S110" i="39" s="1"/>
  <c r="P364" i="51"/>
  <c r="R110" i="39" s="1"/>
  <c r="P364" i="50" l="1"/>
  <c r="O364" i="50"/>
  <c r="Q110" i="38"/>
  <c r="BF364" i="51"/>
  <c r="BC364" i="51" s="1"/>
  <c r="Q364" i="51"/>
  <c r="AY364" i="51"/>
  <c r="BG364" i="51"/>
  <c r="S110" i="38" l="1"/>
  <c r="AY364" i="50"/>
  <c r="Q364" i="50"/>
  <c r="BF364" i="50"/>
  <c r="BC364" i="50" s="1"/>
  <c r="R110" i="38"/>
  <c r="BG364" i="50"/>
  <c r="T110" i="39"/>
  <c r="N365" i="51"/>
  <c r="BE364" i="51"/>
  <c r="BH364" i="51" s="1"/>
  <c r="BD364" i="51"/>
  <c r="BB365" i="51" s="1"/>
  <c r="BE364" i="50" l="1"/>
  <c r="BH364" i="50" s="1"/>
  <c r="BD364" i="50"/>
  <c r="BB365" i="50" s="1"/>
  <c r="T110" i="38"/>
  <c r="N365" i="50"/>
  <c r="Q111" i="39"/>
  <c r="P365" i="51"/>
  <c r="R111" i="39" s="1"/>
  <c r="O365" i="51"/>
  <c r="S111" i="39" s="1"/>
  <c r="Q111" i="38" l="1"/>
  <c r="P365" i="50"/>
  <c r="O365" i="50"/>
  <c r="AY365" i="51"/>
  <c r="C31" i="40"/>
  <c r="BF365" i="51"/>
  <c r="BC365" i="51" s="1"/>
  <c r="Q365" i="51"/>
  <c r="BG365" i="51"/>
  <c r="D31" i="40"/>
  <c r="AY365" i="50" l="1"/>
  <c r="S111" i="38"/>
  <c r="BF365" i="50"/>
  <c r="BC365" i="50" s="1"/>
  <c r="Q365" i="50"/>
  <c r="R111" i="38"/>
  <c r="BG365" i="50"/>
  <c r="ME42" i="7"/>
  <c r="ME48" i="7" s="1"/>
  <c r="K31" i="40"/>
  <c r="ME28" i="7"/>
  <c r="H31" i="40"/>
  <c r="BE365" i="51"/>
  <c r="BH365" i="51" s="1"/>
  <c r="BD365" i="51"/>
  <c r="BB366" i="51" s="1"/>
  <c r="T111" i="39"/>
  <c r="E31" i="40" s="1"/>
  <c r="N366" i="51"/>
  <c r="MF42" i="7" l="1"/>
  <c r="MG42" i="7" s="1"/>
  <c r="MH42" i="7" s="1"/>
  <c r="MI42" i="7" s="1"/>
  <c r="MJ42" i="7" s="1"/>
  <c r="MK42" i="7" s="1"/>
  <c r="ML42" i="7" s="1"/>
  <c r="MM42" i="7" s="1"/>
  <c r="MN42" i="7" s="1"/>
  <c r="MO42" i="7" s="1"/>
  <c r="MP42" i="7" s="1"/>
  <c r="MA18" i="41" s="1"/>
  <c r="AS48" i="8" s="1"/>
  <c r="N366" i="50"/>
  <c r="T111" i="38"/>
  <c r="BE365" i="50"/>
  <c r="BH365" i="50" s="1"/>
  <c r="BD365" i="50"/>
  <c r="BB366" i="50" s="1"/>
  <c r="Q112" i="39"/>
  <c r="O366" i="51"/>
  <c r="S112" i="39" s="1"/>
  <c r="P366" i="51"/>
  <c r="R112" i="39" s="1"/>
  <c r="MF28" i="7"/>
  <c r="ME29" i="7"/>
  <c r="ME33" i="7" s="1"/>
  <c r="ME34" i="7"/>
  <c r="MF48" i="7" l="1"/>
  <c r="MG48" i="7" s="1"/>
  <c r="O366" i="50"/>
  <c r="P366" i="50"/>
  <c r="Q112" i="38"/>
  <c r="AY366" i="51"/>
  <c r="ME43" i="7"/>
  <c r="BG366" i="51"/>
  <c r="BF366" i="51"/>
  <c r="BC366" i="51" s="1"/>
  <c r="Q366" i="51"/>
  <c r="MF29" i="7"/>
  <c r="MF33" i="7" s="1"/>
  <c r="MF34" i="7"/>
  <c r="MF43" i="7" s="1"/>
  <c r="MG28" i="7"/>
  <c r="R112" i="38" l="1"/>
  <c r="BG366" i="50"/>
  <c r="S112" i="38"/>
  <c r="AY366" i="50"/>
  <c r="Q366" i="50"/>
  <c r="BF366" i="50"/>
  <c r="BC366" i="50" s="1"/>
  <c r="BE366" i="51"/>
  <c r="BH366" i="51" s="1"/>
  <c r="BD366" i="51"/>
  <c r="BB367" i="51" s="1"/>
  <c r="T112" i="39"/>
  <c r="N367" i="51"/>
  <c r="MH28" i="7"/>
  <c r="MG29" i="7"/>
  <c r="MG33" i="7" s="1"/>
  <c r="MG34" i="7"/>
  <c r="MG43" i="7" s="1"/>
  <c r="MH48" i="7"/>
  <c r="ME47" i="7"/>
  <c r="BE366" i="50" l="1"/>
  <c r="BH366" i="50" s="1"/>
  <c r="BD366" i="50"/>
  <c r="BB367" i="50" s="1"/>
  <c r="N367" i="50"/>
  <c r="T112" i="38"/>
  <c r="MI48" i="7"/>
  <c r="MI28" i="7"/>
  <c r="MH29" i="7"/>
  <c r="MH33" i="7" s="1"/>
  <c r="MH34" i="7"/>
  <c r="Q113" i="39"/>
  <c r="P367" i="51"/>
  <c r="R113" i="39" s="1"/>
  <c r="O367" i="51"/>
  <c r="S113" i="39" s="1"/>
  <c r="MF47" i="7"/>
  <c r="Q113" i="38" l="1"/>
  <c r="P367" i="50"/>
  <c r="O367" i="50"/>
  <c r="AY367" i="51"/>
  <c r="MG47" i="7"/>
  <c r="MH43" i="7"/>
  <c r="MJ28" i="7"/>
  <c r="MI29" i="7"/>
  <c r="MI33" i="7" s="1"/>
  <c r="MI34" i="7"/>
  <c r="MI43" i="7" s="1"/>
  <c r="BG367" i="51"/>
  <c r="BF367" i="51"/>
  <c r="BC367" i="51" s="1"/>
  <c r="Q367" i="51"/>
  <c r="MJ48" i="7"/>
  <c r="AY367" i="50" l="1"/>
  <c r="Q367" i="50"/>
  <c r="BF367" i="50"/>
  <c r="BC367" i="50" s="1"/>
  <c r="S113" i="38"/>
  <c r="R113" i="38"/>
  <c r="BG367" i="50"/>
  <c r="T113" i="39"/>
  <c r="N368" i="51"/>
  <c r="MH47" i="7"/>
  <c r="BE367" i="51"/>
  <c r="BH367" i="51" s="1"/>
  <c r="BD367" i="51"/>
  <c r="BB368" i="51" s="1"/>
  <c r="MK48" i="7"/>
  <c r="MK28" i="7"/>
  <c r="MJ29" i="7"/>
  <c r="MJ33" i="7" s="1"/>
  <c r="MJ34" i="7"/>
  <c r="BE367" i="50" l="1"/>
  <c r="BH367" i="50" s="1"/>
  <c r="BD367" i="50"/>
  <c r="BB368" i="50" s="1"/>
  <c r="T113" i="38"/>
  <c r="N368" i="50"/>
  <c r="Q114" i="39"/>
  <c r="P368" i="51"/>
  <c r="R114" i="39" s="1"/>
  <c r="O368" i="51"/>
  <c r="S114" i="39" s="1"/>
  <c r="MJ43" i="7"/>
  <c r="ML48" i="7"/>
  <c r="MK29" i="7"/>
  <c r="MK33" i="7" s="1"/>
  <c r="MK34" i="7"/>
  <c r="MK43" i="7" s="1"/>
  <c r="ML28" i="7"/>
  <c r="MI47" i="7"/>
  <c r="O368" i="50" l="1"/>
  <c r="Q114" i="38"/>
  <c r="P368" i="50"/>
  <c r="AY368" i="51"/>
  <c r="MJ47" i="7"/>
  <c r="BF368" i="51"/>
  <c r="BC368" i="51" s="1"/>
  <c r="Q368" i="51"/>
  <c r="BG368" i="51"/>
  <c r="MM48" i="7"/>
  <c r="MM28" i="7"/>
  <c r="ML29" i="7"/>
  <c r="ML33" i="7" s="1"/>
  <c r="ML34" i="7"/>
  <c r="ML43" i="7" s="1"/>
  <c r="R114" i="38" l="1"/>
  <c r="BG368" i="50"/>
  <c r="S114" i="38"/>
  <c r="Q368" i="50"/>
  <c r="AY368" i="50"/>
  <c r="BF368" i="50"/>
  <c r="BC368" i="50" s="1"/>
  <c r="MK47" i="7"/>
  <c r="BE368" i="51"/>
  <c r="BH368" i="51" s="1"/>
  <c r="BD368" i="51"/>
  <c r="BB369" i="51" s="1"/>
  <c r="T114" i="39"/>
  <c r="N369" i="51"/>
  <c r="MN48" i="7"/>
  <c r="MN28" i="7"/>
  <c r="MM34" i="7"/>
  <c r="MM43" i="7" s="1"/>
  <c r="MM29" i="7"/>
  <c r="MM33" i="7" s="1"/>
  <c r="BE368" i="50" l="1"/>
  <c r="BH368" i="50" s="1"/>
  <c r="BD368" i="50"/>
  <c r="BB369" i="50" s="1"/>
  <c r="N369" i="50"/>
  <c r="T114" i="38"/>
  <c r="ML47" i="7"/>
  <c r="MO48" i="7"/>
  <c r="MO28" i="7"/>
  <c r="MN29" i="7"/>
  <c r="MN33" i="7" s="1"/>
  <c r="MN34" i="7"/>
  <c r="MN43" i="7" s="1"/>
  <c r="Q115" i="39"/>
  <c r="O369" i="51"/>
  <c r="S115" i="39" s="1"/>
  <c r="P369" i="51"/>
  <c r="R115" i="39" s="1"/>
  <c r="P369" i="50" l="1"/>
  <c r="O369" i="50"/>
  <c r="Q115" i="38"/>
  <c r="AY369" i="51"/>
  <c r="MM47" i="7"/>
  <c r="BG369" i="51"/>
  <c r="BF369" i="51"/>
  <c r="BC369" i="51" s="1"/>
  <c r="Q369" i="51"/>
  <c r="MP28" i="7"/>
  <c r="MO29" i="7"/>
  <c r="MO33" i="7" s="1"/>
  <c r="MO34" i="7"/>
  <c r="MO43" i="7" s="1"/>
  <c r="MP48" i="7"/>
  <c r="Q369" i="50" l="1"/>
  <c r="AY369" i="50"/>
  <c r="S115" i="38"/>
  <c r="BF369" i="50"/>
  <c r="BC369" i="50" s="1"/>
  <c r="R115" i="38"/>
  <c r="BG369" i="50"/>
  <c r="MN47" i="7"/>
  <c r="T115" i="39"/>
  <c r="N370" i="51"/>
  <c r="MA22" i="41"/>
  <c r="AS50" i="8" s="1"/>
  <c r="BE369" i="51"/>
  <c r="BH369" i="51" s="1"/>
  <c r="BD369" i="51"/>
  <c r="BB370" i="51" s="1"/>
  <c r="MP29" i="7"/>
  <c r="MP33" i="7" s="1"/>
  <c r="MP34" i="7"/>
  <c r="MA6" i="41"/>
  <c r="BD369" i="50" l="1"/>
  <c r="BB370" i="50" s="1"/>
  <c r="BE369" i="50"/>
  <c r="BH369" i="50" s="1"/>
  <c r="N370" i="50"/>
  <c r="T115" i="38"/>
  <c r="MO47" i="7"/>
  <c r="AS47" i="8"/>
  <c r="MA11" i="41"/>
  <c r="FB98" i="8" s="1"/>
  <c r="MA10" i="41"/>
  <c r="FB94" i="8" s="1"/>
  <c r="ME38" i="7"/>
  <c r="ME35" i="7"/>
  <c r="Q116" i="39"/>
  <c r="P370" i="51"/>
  <c r="R116" i="39" s="1"/>
  <c r="O370" i="51"/>
  <c r="S116" i="39" s="1"/>
  <c r="AS46" i="8" l="1"/>
  <c r="P370" i="50"/>
  <c r="Q116" i="38"/>
  <c r="O370" i="50"/>
  <c r="BF370" i="51"/>
  <c r="BC370" i="51" s="1"/>
  <c r="Q370" i="51"/>
  <c r="BG370" i="51"/>
  <c r="MP40" i="7"/>
  <c r="MP43" i="7" s="1"/>
  <c r="MS40" i="7"/>
  <c r="MA14" i="41"/>
  <c r="AY370" i="51"/>
  <c r="AY370" i="50" l="1"/>
  <c r="S116" i="38"/>
  <c r="Q370" i="50"/>
  <c r="BF370" i="50"/>
  <c r="BC370" i="50" s="1"/>
  <c r="R116" i="38"/>
  <c r="BG370" i="50"/>
  <c r="MA15" i="41"/>
  <c r="MA17" i="41" s="1"/>
  <c r="MA20" i="41" s="1"/>
  <c r="MA16" i="41"/>
  <c r="MA19" i="41" s="1"/>
  <c r="T116" i="39"/>
  <c r="N371" i="51"/>
  <c r="BE370" i="51"/>
  <c r="BH370" i="51" s="1"/>
  <c r="BD370" i="51"/>
  <c r="BB371" i="51" s="1"/>
  <c r="MP47" i="7"/>
  <c r="ME44" i="7"/>
  <c r="BE370" i="50" l="1"/>
  <c r="BH370" i="50" s="1"/>
  <c r="BD370" i="50"/>
  <c r="BB371" i="50" s="1"/>
  <c r="T116" i="38"/>
  <c r="N371" i="50"/>
  <c r="Q117" i="39"/>
  <c r="P371" i="51"/>
  <c r="R117" i="39" s="1"/>
  <c r="O371" i="51"/>
  <c r="S117" i="39" s="1"/>
  <c r="AS49" i="8"/>
  <c r="FB102" i="8"/>
  <c r="MA21" i="41"/>
  <c r="Q117" i="38" l="1"/>
  <c r="P371" i="50"/>
  <c r="O371" i="50"/>
  <c r="BF371" i="51"/>
  <c r="BC371" i="51" s="1"/>
  <c r="Q371" i="51"/>
  <c r="BG371" i="51"/>
  <c r="AY371" i="51"/>
  <c r="R117" i="38" l="1"/>
  <c r="BG371" i="50"/>
  <c r="S117" i="38"/>
  <c r="BF371" i="50"/>
  <c r="BC371" i="50" s="1"/>
  <c r="AY371" i="50"/>
  <c r="Q371" i="50"/>
  <c r="T117" i="39"/>
  <c r="N372" i="51"/>
  <c r="BE371" i="51"/>
  <c r="BH371" i="51" s="1"/>
  <c r="BD371" i="51"/>
  <c r="BB372" i="51" s="1"/>
  <c r="T117" i="38" l="1"/>
  <c r="N372" i="50"/>
  <c r="BD371" i="50"/>
  <c r="BB372" i="50" s="1"/>
  <c r="BE371" i="50"/>
  <c r="BH371" i="50" s="1"/>
  <c r="Q118" i="39"/>
  <c r="P372" i="51"/>
  <c r="R118" i="39" s="1"/>
  <c r="O372" i="51"/>
  <c r="S118" i="39" s="1"/>
  <c r="Q118" i="38" l="1"/>
  <c r="O372" i="50"/>
  <c r="P372" i="50"/>
  <c r="BG372" i="51"/>
  <c r="AY372" i="51"/>
  <c r="BF372" i="51"/>
  <c r="BC372" i="51" s="1"/>
  <c r="Q372" i="51"/>
  <c r="R118" i="38" l="1"/>
  <c r="BG372" i="50"/>
  <c r="S118" i="38"/>
  <c r="Q372" i="50"/>
  <c r="BF372" i="50"/>
  <c r="BC372" i="50" s="1"/>
  <c r="AY372" i="50"/>
  <c r="T118" i="39"/>
  <c r="N373" i="51"/>
  <c r="BE372" i="51"/>
  <c r="BH372" i="51" s="1"/>
  <c r="BD372" i="51"/>
  <c r="BB373" i="51" s="1"/>
  <c r="BD372" i="50" l="1"/>
  <c r="BB373" i="50" s="1"/>
  <c r="BE372" i="50"/>
  <c r="BH372" i="50" s="1"/>
  <c r="T118" i="38"/>
  <c r="N373" i="50"/>
  <c r="Q119" i="39"/>
  <c r="O373" i="51"/>
  <c r="S119" i="39" s="1"/>
  <c r="P373" i="51"/>
  <c r="Q119" i="38" l="1"/>
  <c r="O373" i="50"/>
  <c r="P373" i="50"/>
  <c r="AY373" i="51"/>
  <c r="R119" i="39"/>
  <c r="BF373" i="51"/>
  <c r="BC373" i="51" s="1"/>
  <c r="Q373" i="51"/>
  <c r="BG373" i="51"/>
  <c r="BG373" i="50" l="1"/>
  <c r="R119" i="38"/>
  <c r="S119" i="38"/>
  <c r="Q373" i="50"/>
  <c r="BF373" i="50"/>
  <c r="BC373" i="50" s="1"/>
  <c r="AY373" i="50"/>
  <c r="BE373" i="51"/>
  <c r="BH373" i="51" s="1"/>
  <c r="BD373" i="51"/>
  <c r="BB374" i="51" s="1"/>
  <c r="T119" i="39"/>
  <c r="N374" i="51"/>
  <c r="BD373" i="50" l="1"/>
  <c r="BB374" i="50" s="1"/>
  <c r="BE373" i="50"/>
  <c r="BH373" i="50" s="1"/>
  <c r="N374" i="50"/>
  <c r="T119" i="38"/>
  <c r="Q120" i="39"/>
  <c r="P374" i="51"/>
  <c r="R120" i="39" s="1"/>
  <c r="O374" i="51"/>
  <c r="S120" i="39" s="1"/>
  <c r="Q120" i="38" l="1"/>
  <c r="P374" i="50"/>
  <c r="O374" i="50"/>
  <c r="BG374" i="51"/>
  <c r="AY374" i="51"/>
  <c r="BF374" i="51"/>
  <c r="BC374" i="51" s="1"/>
  <c r="Q374" i="51"/>
  <c r="R120" i="38" l="1"/>
  <c r="BG374" i="50"/>
  <c r="Q374" i="50"/>
  <c r="AY374" i="50"/>
  <c r="S120" i="38"/>
  <c r="BF374" i="50"/>
  <c r="BC374" i="50" s="1"/>
  <c r="T120" i="39"/>
  <c r="N375" i="51"/>
  <c r="BE374" i="51"/>
  <c r="BH374" i="51" s="1"/>
  <c r="BD374" i="51"/>
  <c r="BB375" i="51" s="1"/>
  <c r="BE374" i="50" l="1"/>
  <c r="BH374" i="50" s="1"/>
  <c r="BD374" i="50"/>
  <c r="BB375" i="50" s="1"/>
  <c r="T120" i="38"/>
  <c r="N375" i="50"/>
  <c r="Q121" i="39"/>
  <c r="O375" i="51"/>
  <c r="S121" i="39" s="1"/>
  <c r="P375" i="51"/>
  <c r="R121" i="39" s="1"/>
  <c r="Q121" i="38" l="1"/>
  <c r="P375" i="50"/>
  <c r="O375" i="50"/>
  <c r="BG375" i="51"/>
  <c r="BF375" i="51"/>
  <c r="BC375" i="51" s="1"/>
  <c r="Q375" i="51"/>
  <c r="AY375" i="51"/>
  <c r="S121" i="38" l="1"/>
  <c r="BF375" i="50"/>
  <c r="BC375" i="50" s="1"/>
  <c r="AY375" i="50"/>
  <c r="Q375" i="50"/>
  <c r="R121" i="38"/>
  <c r="BG375" i="50"/>
  <c r="T121" i="39"/>
  <c r="N376" i="51"/>
  <c r="BE375" i="51"/>
  <c r="BH375" i="51" s="1"/>
  <c r="BD375" i="51"/>
  <c r="BB376" i="51" s="1"/>
  <c r="N376" i="50" l="1"/>
  <c r="T121" i="38"/>
  <c r="BE375" i="50"/>
  <c r="BH375" i="50" s="1"/>
  <c r="BD375" i="50"/>
  <c r="BB376" i="50" s="1"/>
  <c r="Q122" i="39"/>
  <c r="P376" i="51"/>
  <c r="R122" i="39" s="1"/>
  <c r="O376" i="51"/>
  <c r="S122" i="39" s="1"/>
  <c r="Q122" i="38" l="1"/>
  <c r="O376" i="50"/>
  <c r="P376" i="50"/>
  <c r="AY376" i="51"/>
  <c r="BF376" i="51"/>
  <c r="BC376" i="51" s="1"/>
  <c r="Q376" i="51"/>
  <c r="BG376" i="51"/>
  <c r="R122" i="38" l="1"/>
  <c r="BG376" i="50"/>
  <c r="S122" i="38"/>
  <c r="AY376" i="50"/>
  <c r="BF376" i="50"/>
  <c r="BC376" i="50" s="1"/>
  <c r="Q376" i="50"/>
  <c r="BE376" i="51"/>
  <c r="BH376" i="51" s="1"/>
  <c r="BD376" i="51"/>
  <c r="BB377" i="51" s="1"/>
  <c r="T122" i="39"/>
  <c r="N377" i="51"/>
  <c r="BE376" i="50" l="1"/>
  <c r="BH376" i="50" s="1"/>
  <c r="BD376" i="50"/>
  <c r="BB377" i="50" s="1"/>
  <c r="N377" i="50"/>
  <c r="T122" i="38"/>
  <c r="Q123" i="39"/>
  <c r="Q124" i="39" s="1"/>
  <c r="O377" i="51"/>
  <c r="S123" i="39" s="1"/>
  <c r="P377" i="51"/>
  <c r="R123" i="39" s="1"/>
  <c r="P377" i="50" l="1"/>
  <c r="O377" i="50"/>
  <c r="Q123" i="38"/>
  <c r="Q124" i="38" s="1"/>
  <c r="AY377" i="51"/>
  <c r="BG377" i="51"/>
  <c r="BF377" i="51"/>
  <c r="BC377" i="51" s="1"/>
  <c r="Q377" i="51"/>
  <c r="S123" i="38" l="1"/>
  <c r="S124" i="38" s="1"/>
  <c r="AY377" i="50"/>
  <c r="Q377" i="50"/>
  <c r="BF377" i="50"/>
  <c r="BC377" i="50" s="1"/>
  <c r="R123" i="38"/>
  <c r="R124" i="38" s="1"/>
  <c r="BG377" i="50"/>
  <c r="S124" i="39"/>
  <c r="D32" i="40"/>
  <c r="R124" i="39"/>
  <c r="C32" i="40"/>
  <c r="T123" i="39"/>
  <c r="N378" i="51"/>
  <c r="BE377" i="51"/>
  <c r="BH377" i="51" s="1"/>
  <c r="BD377" i="51"/>
  <c r="BB378" i="51" s="1"/>
  <c r="N378" i="50" l="1"/>
  <c r="T123" i="38"/>
  <c r="Z3" i="38" s="1"/>
  <c r="BE377" i="50"/>
  <c r="BH377" i="50" s="1"/>
  <c r="BD377" i="50"/>
  <c r="BB378" i="50" s="1"/>
  <c r="MQ42" i="7"/>
  <c r="MR42" i="7" s="1"/>
  <c r="MS42" i="7" s="1"/>
  <c r="MT42" i="7" s="1"/>
  <c r="MU42" i="7" s="1"/>
  <c r="MV42" i="7" s="1"/>
  <c r="MW42" i="7" s="1"/>
  <c r="MX42" i="7" s="1"/>
  <c r="MY42" i="7" s="1"/>
  <c r="MZ42" i="7" s="1"/>
  <c r="NA42" i="7" s="1"/>
  <c r="NB42" i="7" s="1"/>
  <c r="MM18" i="41" s="1"/>
  <c r="AV48" i="8" s="1"/>
  <c r="K32" i="40"/>
  <c r="MQ28" i="7"/>
  <c r="H32" i="40"/>
  <c r="W4" i="39"/>
  <c r="P378" i="51"/>
  <c r="X4" i="39" s="1"/>
  <c r="O378" i="51"/>
  <c r="E32" i="40"/>
  <c r="Z3" i="39"/>
  <c r="MQ48" i="7" l="1"/>
  <c r="MR48" i="7" s="1"/>
  <c r="W4" i="38"/>
  <c r="O378" i="50"/>
  <c r="P378" i="50"/>
  <c r="AY378" i="51"/>
  <c r="Y4" i="39"/>
  <c r="BF378" i="51"/>
  <c r="BC378" i="51" s="1"/>
  <c r="Q378" i="51"/>
  <c r="BG378" i="51"/>
  <c r="MR28" i="7"/>
  <c r="MQ29" i="7"/>
  <c r="MQ33" i="7" s="1"/>
  <c r="MQ34" i="7"/>
  <c r="X4" i="38" l="1"/>
  <c r="BG378" i="50"/>
  <c r="Y4" i="38"/>
  <c r="Q378" i="50"/>
  <c r="AY378" i="50"/>
  <c r="BF378" i="50"/>
  <c r="BC378" i="50" s="1"/>
  <c r="MR34" i="7"/>
  <c r="MR43" i="7" s="1"/>
  <c r="MS28" i="7"/>
  <c r="MR29" i="7"/>
  <c r="MR33" i="7" s="1"/>
  <c r="MQ43" i="7"/>
  <c r="Z4" i="39"/>
  <c r="N379" i="51"/>
  <c r="BE378" i="51"/>
  <c r="BH378" i="51" s="1"/>
  <c r="BD378" i="51"/>
  <c r="BB379" i="51" s="1"/>
  <c r="MS48" i="7"/>
  <c r="BE378" i="50" l="1"/>
  <c r="BH378" i="50" s="1"/>
  <c r="BD378" i="50"/>
  <c r="BB379" i="50" s="1"/>
  <c r="Z4" i="38"/>
  <c r="N379" i="50"/>
  <c r="MQ47" i="7"/>
  <c r="MT48" i="7"/>
  <c r="MS34" i="7"/>
  <c r="MT28" i="7"/>
  <c r="MS29" i="7"/>
  <c r="MS33" i="7" s="1"/>
  <c r="W5" i="39"/>
  <c r="P379" i="51"/>
  <c r="X5" i="39" s="1"/>
  <c r="O379" i="51"/>
  <c r="Y5" i="39" s="1"/>
  <c r="O379" i="50" l="1"/>
  <c r="W5" i="38"/>
  <c r="P379" i="50"/>
  <c r="AY379" i="51"/>
  <c r="MR47" i="7"/>
  <c r="BF379" i="51"/>
  <c r="BC379" i="51" s="1"/>
  <c r="Q379" i="51"/>
  <c r="MU28" i="7"/>
  <c r="MT34" i="7"/>
  <c r="MT43" i="7" s="1"/>
  <c r="MT29" i="7"/>
  <c r="MT33" i="7" s="1"/>
  <c r="MS43" i="7"/>
  <c r="BG379" i="51"/>
  <c r="MU48" i="7"/>
  <c r="X5" i="38" l="1"/>
  <c r="BG379" i="50"/>
  <c r="Y5" i="38"/>
  <c r="Q379" i="50"/>
  <c r="AY379" i="50"/>
  <c r="BF379" i="50"/>
  <c r="BC379" i="50" s="1"/>
  <c r="MS47" i="7"/>
  <c r="MV48" i="7"/>
  <c r="MU29" i="7"/>
  <c r="MU33" i="7" s="1"/>
  <c r="MV28" i="7"/>
  <c r="MU34" i="7"/>
  <c r="BE379" i="51"/>
  <c r="BH379" i="51" s="1"/>
  <c r="BD379" i="51"/>
  <c r="BB380" i="51" s="1"/>
  <c r="Z5" i="39"/>
  <c r="N380" i="51"/>
  <c r="Z5" i="38" l="1"/>
  <c r="N380" i="50"/>
  <c r="BD379" i="50"/>
  <c r="BB380" i="50" s="1"/>
  <c r="BE379" i="50"/>
  <c r="BH379" i="50" s="1"/>
  <c r="MT47" i="7"/>
  <c r="W6" i="39"/>
  <c r="P380" i="51"/>
  <c r="X6" i="39" s="1"/>
  <c r="O380" i="51"/>
  <c r="Y6" i="39" s="1"/>
  <c r="MW48" i="7"/>
  <c r="MU43" i="7"/>
  <c r="MW28" i="7"/>
  <c r="MV29" i="7"/>
  <c r="MV33" i="7" s="1"/>
  <c r="MV34" i="7"/>
  <c r="MV43" i="7" s="1"/>
  <c r="O380" i="50" l="1"/>
  <c r="W6" i="38"/>
  <c r="P380" i="50"/>
  <c r="AY380" i="51"/>
  <c r="MX48" i="7"/>
  <c r="MW29" i="7"/>
  <c r="MW33" i="7" s="1"/>
  <c r="MX28" i="7"/>
  <c r="MW34" i="7"/>
  <c r="MU47" i="7"/>
  <c r="BF380" i="51"/>
  <c r="BC380" i="51" s="1"/>
  <c r="Q380" i="51"/>
  <c r="BG380" i="51"/>
  <c r="X6" i="38" l="1"/>
  <c r="BG380" i="50"/>
  <c r="Y6" i="38"/>
  <c r="BF380" i="50"/>
  <c r="BC380" i="50" s="1"/>
  <c r="Q380" i="50"/>
  <c r="AY380" i="50"/>
  <c r="MV47" i="7"/>
  <c r="Z6" i="39"/>
  <c r="N381" i="51"/>
  <c r="MY48" i="7"/>
  <c r="BE380" i="51"/>
  <c r="BH380" i="51" s="1"/>
  <c r="BD380" i="51"/>
  <c r="BB381" i="51" s="1"/>
  <c r="MW43" i="7"/>
  <c r="MY28" i="7"/>
  <c r="MX29" i="7"/>
  <c r="MX33" i="7" s="1"/>
  <c r="MX34" i="7"/>
  <c r="MX43" i="7" s="1"/>
  <c r="Z6" i="38" l="1"/>
  <c r="N381" i="50"/>
  <c r="BE380" i="50"/>
  <c r="BH380" i="50" s="1"/>
  <c r="BD380" i="50"/>
  <c r="BB381" i="50" s="1"/>
  <c r="MZ48" i="7"/>
  <c r="MW47" i="7"/>
  <c r="W7" i="39"/>
  <c r="O381" i="51"/>
  <c r="Y7" i="39" s="1"/>
  <c r="P381" i="51"/>
  <c r="X7" i="39" s="1"/>
  <c r="MZ28" i="7"/>
  <c r="MY29" i="7"/>
  <c r="MY33" i="7" s="1"/>
  <c r="MY34" i="7"/>
  <c r="P381" i="50" l="1"/>
  <c r="O381" i="50"/>
  <c r="W7" i="38"/>
  <c r="MX47" i="7"/>
  <c r="MY43" i="7"/>
  <c r="NA28" i="7"/>
  <c r="MZ34" i="7"/>
  <c r="MZ43" i="7" s="1"/>
  <c r="MZ29" i="7"/>
  <c r="MZ33" i="7" s="1"/>
  <c r="BG381" i="51"/>
  <c r="BF381" i="51"/>
  <c r="BC381" i="51" s="1"/>
  <c r="Q381" i="51"/>
  <c r="NA48" i="7"/>
  <c r="AY381" i="51"/>
  <c r="BF381" i="50" l="1"/>
  <c r="BC381" i="50" s="1"/>
  <c r="Q381" i="50"/>
  <c r="Y7" i="38"/>
  <c r="AY381" i="50"/>
  <c r="X7" i="38"/>
  <c r="BG381" i="50"/>
  <c r="MY47" i="7"/>
  <c r="Z7" i="39"/>
  <c r="N382" i="51"/>
  <c r="BE381" i="51"/>
  <c r="BH381" i="51" s="1"/>
  <c r="BD381" i="51"/>
  <c r="BB382" i="51" s="1"/>
  <c r="NB28" i="7"/>
  <c r="NA29" i="7"/>
  <c r="NA33" i="7" s="1"/>
  <c r="NA34" i="7"/>
  <c r="NA43" i="7" s="1"/>
  <c r="NB48" i="7"/>
  <c r="N382" i="50" l="1"/>
  <c r="Z7" i="38"/>
  <c r="BE381" i="50"/>
  <c r="BH381" i="50" s="1"/>
  <c r="BD381" i="50"/>
  <c r="BB382" i="50" s="1"/>
  <c r="W8" i="39"/>
  <c r="P382" i="51"/>
  <c r="X8" i="39" s="1"/>
  <c r="O382" i="51"/>
  <c r="Y8" i="39" s="1"/>
  <c r="MM22" i="41"/>
  <c r="E56" i="8" s="1"/>
  <c r="NB29" i="7"/>
  <c r="NB33" i="7" s="1"/>
  <c r="NB34" i="7"/>
  <c r="MM6" i="41"/>
  <c r="MZ47" i="7"/>
  <c r="W8" i="38" l="1"/>
  <c r="O382" i="50"/>
  <c r="P382" i="50"/>
  <c r="AY382" i="51"/>
  <c r="NA47" i="7"/>
  <c r="BF382" i="51"/>
  <c r="BC382" i="51" s="1"/>
  <c r="Q382" i="51"/>
  <c r="AV47" i="8"/>
  <c r="MM11" i="41"/>
  <c r="FE98" i="8" s="1"/>
  <c r="MM10" i="41"/>
  <c r="FE94" i="8" s="1"/>
  <c r="BG382" i="51"/>
  <c r="MQ38" i="7"/>
  <c r="MQ35" i="7"/>
  <c r="Y8" i="38" l="1"/>
  <c r="AY382" i="50"/>
  <c r="Q382" i="50"/>
  <c r="BF382" i="50"/>
  <c r="BC382" i="50" s="1"/>
  <c r="X8" i="38"/>
  <c r="BG382" i="50"/>
  <c r="AV46" i="8"/>
  <c r="BE382" i="51"/>
  <c r="BH382" i="51" s="1"/>
  <c r="BD382" i="51"/>
  <c r="BB383" i="51" s="1"/>
  <c r="MM14" i="41"/>
  <c r="NB40" i="7"/>
  <c r="NB43" i="7" s="1"/>
  <c r="NE40" i="7"/>
  <c r="Z8" i="39"/>
  <c r="N383" i="51"/>
  <c r="BD382" i="50" l="1"/>
  <c r="BB383" i="50" s="1"/>
  <c r="BE382" i="50"/>
  <c r="BH382" i="50" s="1"/>
  <c r="N383" i="50"/>
  <c r="Z8" i="38"/>
  <c r="W9" i="39"/>
  <c r="P383" i="51"/>
  <c r="X9" i="39" s="1"/>
  <c r="O383" i="51"/>
  <c r="Y9" i="39" s="1"/>
  <c r="MM15" i="41"/>
  <c r="MM17" i="41" s="1"/>
  <c r="MM20" i="41" s="1"/>
  <c r="MM16" i="41"/>
  <c r="MM19" i="41" s="1"/>
  <c r="NB47" i="7"/>
  <c r="MQ44" i="7"/>
  <c r="W9" i="38" l="1"/>
  <c r="P383" i="50"/>
  <c r="O383" i="50"/>
  <c r="FE102" i="8"/>
  <c r="AV49" i="8"/>
  <c r="MM21" i="41"/>
  <c r="AY383" i="51"/>
  <c r="BF383" i="51"/>
  <c r="BC383" i="51" s="1"/>
  <c r="Q383" i="51"/>
  <c r="BG383" i="51"/>
  <c r="Y9" i="38" l="1"/>
  <c r="BF383" i="50"/>
  <c r="BC383" i="50" s="1"/>
  <c r="AY383" i="50"/>
  <c r="Q383" i="50"/>
  <c r="X9" i="38"/>
  <c r="BG383" i="50"/>
  <c r="Z9" i="39"/>
  <c r="N384" i="51"/>
  <c r="BE383" i="51"/>
  <c r="BH383" i="51" s="1"/>
  <c r="BD383" i="51"/>
  <c r="BB384" i="51" s="1"/>
  <c r="BE383" i="50" l="1"/>
  <c r="BH383" i="50" s="1"/>
  <c r="BD383" i="50"/>
  <c r="BB384" i="50" s="1"/>
  <c r="Z9" i="38"/>
  <c r="N384" i="50"/>
  <c r="W10" i="39"/>
  <c r="P384" i="51"/>
  <c r="X10" i="39" s="1"/>
  <c r="O384" i="51"/>
  <c r="Y10" i="39" s="1"/>
  <c r="W10" i="38" l="1"/>
  <c r="P384" i="50"/>
  <c r="O384" i="50"/>
  <c r="BG384" i="51"/>
  <c r="AY384" i="51"/>
  <c r="BF384" i="51"/>
  <c r="BC384" i="51" s="1"/>
  <c r="Q384" i="51"/>
  <c r="AY384" i="50" l="1"/>
  <c r="X10" i="38"/>
  <c r="BG384" i="50"/>
  <c r="Y10" i="38"/>
  <c r="Q384" i="50"/>
  <c r="BF384" i="50"/>
  <c r="BC384" i="50" s="1"/>
  <c r="Z10" i="39"/>
  <c r="N385" i="51"/>
  <c r="BE384" i="51"/>
  <c r="BH384" i="51" s="1"/>
  <c r="BD384" i="51"/>
  <c r="BB385" i="51" s="1"/>
  <c r="BD384" i="50" l="1"/>
  <c r="BB385" i="50" s="1"/>
  <c r="BE384" i="50"/>
  <c r="BH384" i="50" s="1"/>
  <c r="Z10" i="38"/>
  <c r="N385" i="50"/>
  <c r="W11" i="39"/>
  <c r="O385" i="51"/>
  <c r="Y11" i="39" s="1"/>
  <c r="P385" i="51"/>
  <c r="X11" i="39" s="1"/>
  <c r="P385" i="50" l="1"/>
  <c r="O385" i="50"/>
  <c r="W11" i="38"/>
  <c r="BG385" i="51"/>
  <c r="AY385" i="51"/>
  <c r="BF385" i="51"/>
  <c r="BC385" i="51" s="1"/>
  <c r="Q385" i="51"/>
  <c r="BF385" i="50" l="1"/>
  <c r="BC385" i="50" s="1"/>
  <c r="AY385" i="50"/>
  <c r="Y11" i="38"/>
  <c r="Q385" i="50"/>
  <c r="X11" i="38"/>
  <c r="BG385" i="50"/>
  <c r="Z11" i="39"/>
  <c r="N386" i="51"/>
  <c r="BE385" i="51"/>
  <c r="BH385" i="51" s="1"/>
  <c r="BD385" i="51"/>
  <c r="BB386" i="51" s="1"/>
  <c r="Z11" i="38" l="1"/>
  <c r="N386" i="50"/>
  <c r="BD385" i="50"/>
  <c r="BB386" i="50" s="1"/>
  <c r="BE385" i="50"/>
  <c r="BH385" i="50" s="1"/>
  <c r="W12" i="39"/>
  <c r="P386" i="51"/>
  <c r="X12" i="39" s="1"/>
  <c r="O386" i="51"/>
  <c r="Y12" i="39" s="1"/>
  <c r="W12" i="38" l="1"/>
  <c r="P386" i="50"/>
  <c r="O386" i="50"/>
  <c r="AY386" i="51"/>
  <c r="BF386" i="51"/>
  <c r="BC386" i="51" s="1"/>
  <c r="Q386" i="51"/>
  <c r="BG386" i="51"/>
  <c r="X12" i="38" l="1"/>
  <c r="BG386" i="50"/>
  <c r="Y12" i="38"/>
  <c r="AY386" i="50"/>
  <c r="BF386" i="50"/>
  <c r="BC386" i="50" s="1"/>
  <c r="Q386" i="50"/>
  <c r="BE386" i="51"/>
  <c r="BH386" i="51" s="1"/>
  <c r="BD386" i="51"/>
  <c r="BB387" i="51" s="1"/>
  <c r="Z12" i="39"/>
  <c r="N387" i="51"/>
  <c r="Z12" i="38" l="1"/>
  <c r="N387" i="50"/>
  <c r="BE386" i="50"/>
  <c r="BH386" i="50" s="1"/>
  <c r="BD386" i="50"/>
  <c r="BB387" i="50" s="1"/>
  <c r="W13" i="39"/>
  <c r="O387" i="51"/>
  <c r="Y13" i="39" s="1"/>
  <c r="P387" i="51"/>
  <c r="X13" i="39" s="1"/>
  <c r="W13" i="38" l="1"/>
  <c r="P387" i="50"/>
  <c r="O387" i="50"/>
  <c r="BF387" i="51"/>
  <c r="BC387" i="51" s="1"/>
  <c r="Q387" i="51"/>
  <c r="AY387" i="51"/>
  <c r="BG387" i="51"/>
  <c r="BG387" i="50" l="1"/>
  <c r="X13" i="38"/>
  <c r="Y13" i="38"/>
  <c r="AY387" i="50"/>
  <c r="BF387" i="50"/>
  <c r="BC387" i="50" s="1"/>
  <c r="Q387" i="50"/>
  <c r="Z13" i="39"/>
  <c r="N388" i="51"/>
  <c r="BE387" i="51"/>
  <c r="BH387" i="51" s="1"/>
  <c r="BD387" i="51"/>
  <c r="BB388" i="51" s="1"/>
  <c r="BE387" i="50" l="1"/>
  <c r="BH387" i="50" s="1"/>
  <c r="BD387" i="50"/>
  <c r="BB388" i="50" s="1"/>
  <c r="N388" i="50"/>
  <c r="Z13" i="38"/>
  <c r="W14" i="39"/>
  <c r="O388" i="51"/>
  <c r="P388" i="51"/>
  <c r="X14" i="39" s="1"/>
  <c r="P388" i="50" l="1"/>
  <c r="W14" i="38"/>
  <c r="O388" i="50"/>
  <c r="AY388" i="51"/>
  <c r="Y14" i="39"/>
  <c r="BG388" i="51"/>
  <c r="BF388" i="51"/>
  <c r="BC388" i="51" s="1"/>
  <c r="Q388" i="51"/>
  <c r="AY388" i="50" l="1"/>
  <c r="Y14" i="38"/>
  <c r="BF388" i="50"/>
  <c r="BC388" i="50" s="1"/>
  <c r="Q388" i="50"/>
  <c r="X14" i="38"/>
  <c r="BG388" i="50"/>
  <c r="Z14" i="39"/>
  <c r="N389" i="51"/>
  <c r="BE388" i="51"/>
  <c r="BH388" i="51" s="1"/>
  <c r="BD388" i="51"/>
  <c r="BB389" i="51" s="1"/>
  <c r="BE388" i="50" l="1"/>
  <c r="BH388" i="50" s="1"/>
  <c r="BD388" i="50"/>
  <c r="BB389" i="50" s="1"/>
  <c r="Z14" i="38"/>
  <c r="N389" i="50"/>
  <c r="W15" i="39"/>
  <c r="O389" i="51"/>
  <c r="Y15" i="39" s="1"/>
  <c r="P389" i="51"/>
  <c r="X15" i="39" s="1"/>
  <c r="W15" i="38" l="1"/>
  <c r="O389" i="50"/>
  <c r="P389" i="50"/>
  <c r="AY389" i="51"/>
  <c r="BG389" i="51"/>
  <c r="D33" i="40"/>
  <c r="C33" i="40"/>
  <c r="BF389" i="51"/>
  <c r="BC389" i="51" s="1"/>
  <c r="Q389" i="51"/>
  <c r="AY389" i="50" l="1"/>
  <c r="Y15" i="38"/>
  <c r="BF389" i="50"/>
  <c r="BC389" i="50" s="1"/>
  <c r="Q389" i="50"/>
  <c r="X15" i="38"/>
  <c r="BG389" i="50"/>
  <c r="NC42" i="7"/>
  <c r="ND42" i="7" s="1"/>
  <c r="NE42" i="7" s="1"/>
  <c r="NF42" i="7" s="1"/>
  <c r="NG42" i="7" s="1"/>
  <c r="NH42" i="7" s="1"/>
  <c r="NI42" i="7" s="1"/>
  <c r="NJ42" i="7" s="1"/>
  <c r="NK42" i="7" s="1"/>
  <c r="NL42" i="7" s="1"/>
  <c r="NM42" i="7" s="1"/>
  <c r="NN42" i="7" s="1"/>
  <c r="MY18" i="41" s="1"/>
  <c r="E54" i="8" s="1"/>
  <c r="K33" i="40"/>
  <c r="Z15" i="39"/>
  <c r="E33" i="40" s="1"/>
  <c r="N390" i="51"/>
  <c r="BE389" i="51"/>
  <c r="BH389" i="51" s="1"/>
  <c r="BD389" i="51"/>
  <c r="BB390" i="51" s="1"/>
  <c r="H33" i="40"/>
  <c r="NC28" i="7"/>
  <c r="NC48" i="7" l="1"/>
  <c r="ND48" i="7" s="1"/>
  <c r="BE389" i="50"/>
  <c r="BH389" i="50" s="1"/>
  <c r="BD389" i="50"/>
  <c r="BB390" i="50" s="1"/>
  <c r="Z15" i="38"/>
  <c r="N390" i="50"/>
  <c r="W16" i="39"/>
  <c r="P390" i="51"/>
  <c r="X16" i="39" s="1"/>
  <c r="O390" i="51"/>
  <c r="Y16" i="39" s="1"/>
  <c r="ND28" i="7"/>
  <c r="NC29" i="7"/>
  <c r="NC33" i="7" s="1"/>
  <c r="NC34" i="7"/>
  <c r="P390" i="50" l="1"/>
  <c r="W16" i="38"/>
  <c r="O390" i="50"/>
  <c r="BG390" i="51"/>
  <c r="NC43" i="7"/>
  <c r="BF390" i="51"/>
  <c r="BC390" i="51" s="1"/>
  <c r="Q390" i="51"/>
  <c r="NE28" i="7"/>
  <c r="ND34" i="7"/>
  <c r="ND43" i="7" s="1"/>
  <c r="ND29" i="7"/>
  <c r="ND33" i="7" s="1"/>
  <c r="NE48" i="7"/>
  <c r="AY390" i="51"/>
  <c r="Y16" i="38" l="1"/>
  <c r="AY390" i="50"/>
  <c r="BF390" i="50"/>
  <c r="BC390" i="50" s="1"/>
  <c r="Q390" i="50"/>
  <c r="X16" i="38"/>
  <c r="BG390" i="50"/>
  <c r="Z16" i="39"/>
  <c r="N391" i="51"/>
  <c r="BE390" i="51"/>
  <c r="BH390" i="51" s="1"/>
  <c r="BD390" i="51"/>
  <c r="BB391" i="51" s="1"/>
  <c r="NC47" i="7"/>
  <c r="NE29" i="7"/>
  <c r="NE33" i="7" s="1"/>
  <c r="NE34" i="7"/>
  <c r="NE43" i="7" s="1"/>
  <c r="NF28" i="7"/>
  <c r="NF48" i="7"/>
  <c r="BE390" i="50" l="1"/>
  <c r="BH390" i="50" s="1"/>
  <c r="BD390" i="50"/>
  <c r="BB391" i="50" s="1"/>
  <c r="Z16" i="38"/>
  <c r="N391" i="50"/>
  <c r="NG48" i="7"/>
  <c r="W17" i="39"/>
  <c r="O391" i="51"/>
  <c r="Y17" i="39" s="1"/>
  <c r="P391" i="51"/>
  <c r="X17" i="39" s="1"/>
  <c r="NG28" i="7"/>
  <c r="NF34" i="7"/>
  <c r="NF29" i="7"/>
  <c r="NF33" i="7" s="1"/>
  <c r="ND47" i="7"/>
  <c r="W17" i="38" l="1"/>
  <c r="O391" i="50"/>
  <c r="P391" i="50"/>
  <c r="NE47" i="7"/>
  <c r="BF391" i="51"/>
  <c r="BC391" i="51" s="1"/>
  <c r="Q391" i="51"/>
  <c r="NF43" i="7"/>
  <c r="NH28" i="7"/>
  <c r="NG29" i="7"/>
  <c r="NG33" i="7" s="1"/>
  <c r="NG34" i="7"/>
  <c r="NG43" i="7" s="1"/>
  <c r="NH48" i="7"/>
  <c r="BG391" i="51"/>
  <c r="AY391" i="51"/>
  <c r="X17" i="38" l="1"/>
  <c r="BG391" i="50"/>
  <c r="Q391" i="50"/>
  <c r="AY391" i="50"/>
  <c r="BF391" i="50"/>
  <c r="BC391" i="50" s="1"/>
  <c r="Y17" i="38"/>
  <c r="NI48" i="7"/>
  <c r="Z17" i="39"/>
  <c r="N392" i="51"/>
  <c r="NI28" i="7"/>
  <c r="NH34" i="7"/>
  <c r="NH43" i="7" s="1"/>
  <c r="NH29" i="7"/>
  <c r="NH33" i="7" s="1"/>
  <c r="BE391" i="51"/>
  <c r="BH391" i="51" s="1"/>
  <c r="BD391" i="51"/>
  <c r="BB392" i="51" s="1"/>
  <c r="NF47" i="7"/>
  <c r="BE391" i="50" l="1"/>
  <c r="BH391" i="50" s="1"/>
  <c r="BD391" i="50"/>
  <c r="BB392" i="50" s="1"/>
  <c r="Z17" i="38"/>
  <c r="N392" i="50"/>
  <c r="NJ48" i="7"/>
  <c r="NG47" i="7"/>
  <c r="NJ28" i="7"/>
  <c r="NI34" i="7"/>
  <c r="NI43" i="7" s="1"/>
  <c r="NI29" i="7"/>
  <c r="NI33" i="7" s="1"/>
  <c r="W18" i="39"/>
  <c r="P392" i="51"/>
  <c r="X18" i="39" s="1"/>
  <c r="O392" i="51"/>
  <c r="Y18" i="39" s="1"/>
  <c r="P392" i="50" l="1"/>
  <c r="W18" i="38"/>
  <c r="O392" i="50"/>
  <c r="AY392" i="51"/>
  <c r="NJ29" i="7"/>
  <c r="NJ33" i="7" s="1"/>
  <c r="NJ34" i="7"/>
  <c r="NJ43" i="7" s="1"/>
  <c r="NK28" i="7"/>
  <c r="NH47" i="7"/>
  <c r="BF392" i="51"/>
  <c r="BC392" i="51" s="1"/>
  <c r="Q392" i="51"/>
  <c r="BG392" i="51"/>
  <c r="NK48" i="7"/>
  <c r="Y18" i="38" l="1"/>
  <c r="Q392" i="50"/>
  <c r="AY392" i="50"/>
  <c r="BF392" i="50"/>
  <c r="BC392" i="50" s="1"/>
  <c r="X18" i="38"/>
  <c r="BG392" i="50"/>
  <c r="Z18" i="39"/>
  <c r="N393" i="51"/>
  <c r="BE392" i="51"/>
  <c r="BH392" i="51" s="1"/>
  <c r="BD392" i="51"/>
  <c r="BB393" i="51" s="1"/>
  <c r="NL28" i="7"/>
  <c r="NK29" i="7"/>
  <c r="NK33" i="7" s="1"/>
  <c r="NK34" i="7"/>
  <c r="NK43" i="7" s="1"/>
  <c r="NL48" i="7"/>
  <c r="NI47" i="7"/>
  <c r="BE392" i="50" l="1"/>
  <c r="BH392" i="50" s="1"/>
  <c r="BD392" i="50"/>
  <c r="BB393" i="50" s="1"/>
  <c r="Z18" i="38"/>
  <c r="N393" i="50"/>
  <c r="W19" i="39"/>
  <c r="P393" i="51"/>
  <c r="X19" i="39" s="1"/>
  <c r="O393" i="51"/>
  <c r="Y19" i="39" s="1"/>
  <c r="NM28" i="7"/>
  <c r="NL29" i="7"/>
  <c r="NL33" i="7" s="1"/>
  <c r="NL34" i="7"/>
  <c r="NL43" i="7" s="1"/>
  <c r="NM48" i="7"/>
  <c r="NJ47" i="7"/>
  <c r="W19" i="38" l="1"/>
  <c r="P393" i="50"/>
  <c r="O393" i="50"/>
  <c r="BG393" i="51"/>
  <c r="NN48" i="7"/>
  <c r="AY393" i="51"/>
  <c r="BF393" i="51"/>
  <c r="BC393" i="51" s="1"/>
  <c r="Q393" i="51"/>
  <c r="NN28" i="7"/>
  <c r="NM29" i="7"/>
  <c r="NM33" i="7" s="1"/>
  <c r="NM34" i="7"/>
  <c r="NM43" i="7" s="1"/>
  <c r="NK47" i="7"/>
  <c r="X19" i="38" l="1"/>
  <c r="BG393" i="50"/>
  <c r="Y19" i="38"/>
  <c r="BF393" i="50"/>
  <c r="BC393" i="50" s="1"/>
  <c r="Q393" i="50"/>
  <c r="AY393" i="50"/>
  <c r="NL47" i="7"/>
  <c r="Z19" i="39"/>
  <c r="N394" i="51"/>
  <c r="MY22" i="41"/>
  <c r="H56" i="8" s="1"/>
  <c r="BE393" i="51"/>
  <c r="BH393" i="51" s="1"/>
  <c r="BD393" i="51"/>
  <c r="BB394" i="51" s="1"/>
  <c r="NN29" i="7"/>
  <c r="NN33" i="7" s="1"/>
  <c r="NN34" i="7"/>
  <c r="MY6" i="41"/>
  <c r="Z19" i="38" l="1"/>
  <c r="N394" i="50"/>
  <c r="BD393" i="50"/>
  <c r="BB394" i="50" s="1"/>
  <c r="BE393" i="50"/>
  <c r="BH393" i="50" s="1"/>
  <c r="NM47" i="7"/>
  <c r="E53" i="8"/>
  <c r="MY10" i="41"/>
  <c r="DO95" i="8" s="1"/>
  <c r="MY11" i="41"/>
  <c r="DO99" i="8" s="1"/>
  <c r="W20" i="39"/>
  <c r="O394" i="51"/>
  <c r="Y20" i="39" s="1"/>
  <c r="P394" i="51"/>
  <c r="X20" i="39" s="1"/>
  <c r="NC38" i="7"/>
  <c r="NC35" i="7"/>
  <c r="E52" i="8" l="1"/>
  <c r="P394" i="50"/>
  <c r="O394" i="50"/>
  <c r="W20" i="38"/>
  <c r="MY14" i="41"/>
  <c r="NN40" i="7"/>
  <c r="NN43" i="7" s="1"/>
  <c r="NQ40" i="7"/>
  <c r="BG394" i="51"/>
  <c r="AY394" i="51"/>
  <c r="BF394" i="51"/>
  <c r="BC394" i="51" s="1"/>
  <c r="Q394" i="51"/>
  <c r="X20" i="38" l="1"/>
  <c r="BG394" i="50"/>
  <c r="Q394" i="50"/>
  <c r="BF394" i="50"/>
  <c r="BC394" i="50" s="1"/>
  <c r="AY394" i="50"/>
  <c r="Y20" i="38"/>
  <c r="BE394" i="51"/>
  <c r="BH394" i="51" s="1"/>
  <c r="BD394" i="51"/>
  <c r="BB395" i="51" s="1"/>
  <c r="Z20" i="39"/>
  <c r="N395" i="51"/>
  <c r="NN47" i="7"/>
  <c r="NC44" i="7"/>
  <c r="MY15" i="41"/>
  <c r="MY17" i="41" s="1"/>
  <c r="MY20" i="41" s="1"/>
  <c r="MY16" i="41"/>
  <c r="MY19" i="41" s="1"/>
  <c r="Z20" i="38" l="1"/>
  <c r="N395" i="50"/>
  <c r="BD394" i="50"/>
  <c r="BB395" i="50" s="1"/>
  <c r="BE394" i="50"/>
  <c r="BH394" i="50" s="1"/>
  <c r="E55" i="8"/>
  <c r="DO103" i="8"/>
  <c r="MY21" i="41"/>
  <c r="W21" i="39"/>
  <c r="O395" i="51"/>
  <c r="Y21" i="39" s="1"/>
  <c r="P395" i="51"/>
  <c r="O395" i="50" l="1"/>
  <c r="P395" i="50"/>
  <c r="W21" i="38"/>
  <c r="AY395" i="51"/>
  <c r="X21" i="39"/>
  <c r="BG395" i="51"/>
  <c r="BF395" i="51"/>
  <c r="BC395" i="51" s="1"/>
  <c r="Q395" i="51"/>
  <c r="X21" i="38" l="1"/>
  <c r="BG395" i="50"/>
  <c r="AY395" i="50"/>
  <c r="BF395" i="50"/>
  <c r="BC395" i="50" s="1"/>
  <c r="Y21" i="38"/>
  <c r="Q395" i="50"/>
  <c r="Z21" i="39"/>
  <c r="N396" i="51"/>
  <c r="BE395" i="51"/>
  <c r="BH395" i="51" s="1"/>
  <c r="BD395" i="51"/>
  <c r="BB396" i="51" s="1"/>
  <c r="BE395" i="50" l="1"/>
  <c r="BH395" i="50" s="1"/>
  <c r="BD395" i="50"/>
  <c r="BB396" i="50" s="1"/>
  <c r="N396" i="50"/>
  <c r="Z21" i="38"/>
  <c r="W22" i="39"/>
  <c r="P396" i="51"/>
  <c r="X22" i="39" s="1"/>
  <c r="O396" i="51"/>
  <c r="Y22" i="39" s="1"/>
  <c r="W22" i="38" l="1"/>
  <c r="P396" i="50"/>
  <c r="O396" i="50"/>
  <c r="BF396" i="51"/>
  <c r="BC396" i="51" s="1"/>
  <c r="Q396" i="51"/>
  <c r="BG396" i="51"/>
  <c r="AY396" i="51"/>
  <c r="X22" i="38" l="1"/>
  <c r="BG396" i="50"/>
  <c r="Y22" i="38"/>
  <c r="Q396" i="50"/>
  <c r="AY396" i="50"/>
  <c r="BF396" i="50"/>
  <c r="BC396" i="50" s="1"/>
  <c r="Z22" i="39"/>
  <c r="N397" i="51"/>
  <c r="BE396" i="51"/>
  <c r="BH396" i="51" s="1"/>
  <c r="BD396" i="51"/>
  <c r="BB397" i="51" s="1"/>
  <c r="Z22" i="38" l="1"/>
  <c r="N397" i="50"/>
  <c r="BD396" i="50"/>
  <c r="BB397" i="50" s="1"/>
  <c r="BE396" i="50"/>
  <c r="BH396" i="50" s="1"/>
  <c r="W23" i="39"/>
  <c r="P397" i="51"/>
  <c r="X23" i="39" s="1"/>
  <c r="O397" i="51"/>
  <c r="Y23" i="39" s="1"/>
  <c r="W23" i="38" l="1"/>
  <c r="P397" i="50"/>
  <c r="O397" i="50"/>
  <c r="AY397" i="51"/>
  <c r="BF397" i="51"/>
  <c r="BC397" i="51" s="1"/>
  <c r="Q397" i="51"/>
  <c r="BG397" i="51"/>
  <c r="X23" i="38" l="1"/>
  <c r="BG397" i="50"/>
  <c r="Y23" i="38"/>
  <c r="Q397" i="50"/>
  <c r="BF397" i="50"/>
  <c r="BC397" i="50" s="1"/>
  <c r="AY397" i="50"/>
  <c r="BE397" i="51"/>
  <c r="BH397" i="51" s="1"/>
  <c r="BD397" i="51"/>
  <c r="BB398" i="51" s="1"/>
  <c r="Z23" i="39"/>
  <c r="N398" i="51"/>
  <c r="BD397" i="50" l="1"/>
  <c r="BB398" i="50" s="1"/>
  <c r="BE397" i="50"/>
  <c r="BH397" i="50" s="1"/>
  <c r="Z23" i="38"/>
  <c r="N398" i="50"/>
  <c r="W24" i="39"/>
  <c r="P398" i="51"/>
  <c r="X24" i="39" s="1"/>
  <c r="O398" i="51"/>
  <c r="Y24" i="39" s="1"/>
  <c r="W24" i="38" l="1"/>
  <c r="O398" i="50"/>
  <c r="P398" i="50"/>
  <c r="BG398" i="51"/>
  <c r="AY398" i="51"/>
  <c r="BF398" i="51"/>
  <c r="BC398" i="51" s="1"/>
  <c r="Q398" i="51"/>
  <c r="Y24" i="38" l="1"/>
  <c r="BF398" i="50"/>
  <c r="BC398" i="50" s="1"/>
  <c r="Q398" i="50"/>
  <c r="X24" i="38"/>
  <c r="BG398" i="50"/>
  <c r="AY398" i="50"/>
  <c r="Z24" i="39"/>
  <c r="N399" i="51"/>
  <c r="BE398" i="51"/>
  <c r="BH398" i="51" s="1"/>
  <c r="BD398" i="51"/>
  <c r="BB399" i="51" s="1"/>
  <c r="BD398" i="50" l="1"/>
  <c r="BB399" i="50" s="1"/>
  <c r="BE398" i="50"/>
  <c r="BH398" i="50" s="1"/>
  <c r="Z24" i="38"/>
  <c r="N399" i="50"/>
  <c r="W25" i="39"/>
  <c r="O399" i="51"/>
  <c r="Y25" i="39" s="1"/>
  <c r="P399" i="51"/>
  <c r="X25" i="39" s="1"/>
  <c r="W25" i="38" l="1"/>
  <c r="O399" i="50"/>
  <c r="P399" i="50"/>
  <c r="AY399" i="51"/>
  <c r="BF399" i="51"/>
  <c r="BC399" i="51" s="1"/>
  <c r="Q399" i="51"/>
  <c r="BG399" i="51"/>
  <c r="Y25" i="38" l="1"/>
  <c r="BF399" i="50"/>
  <c r="BC399" i="50" s="1"/>
  <c r="AY399" i="50"/>
  <c r="Q399" i="50"/>
  <c r="BG399" i="50"/>
  <c r="X25" i="38"/>
  <c r="Z25" i="39"/>
  <c r="N400" i="51"/>
  <c r="BE399" i="51"/>
  <c r="BH399" i="51" s="1"/>
  <c r="BD399" i="51"/>
  <c r="BB400" i="51" s="1"/>
  <c r="N400" i="50" l="1"/>
  <c r="Z25" i="38"/>
  <c r="BE399" i="50"/>
  <c r="BH399" i="50" s="1"/>
  <c r="BD399" i="50"/>
  <c r="BB400" i="50" s="1"/>
  <c r="W26" i="39"/>
  <c r="O400" i="51"/>
  <c r="Y26" i="39" s="1"/>
  <c r="P400" i="51"/>
  <c r="X26" i="39" s="1"/>
  <c r="AY400" i="51" l="1"/>
  <c r="O400" i="50"/>
  <c r="W26" i="38"/>
  <c r="P400" i="50"/>
  <c r="BF400" i="51"/>
  <c r="BC400" i="51" s="1"/>
  <c r="Q400" i="51"/>
  <c r="BG400" i="51"/>
  <c r="X26" i="38" l="1"/>
  <c r="BG400" i="50"/>
  <c r="Y26" i="38"/>
  <c r="BF400" i="50"/>
  <c r="BC400" i="50" s="1"/>
  <c r="AY400" i="50"/>
  <c r="Q400" i="50"/>
  <c r="Z26" i="39"/>
  <c r="N401" i="51"/>
  <c r="BE400" i="51"/>
  <c r="BH400" i="51" s="1"/>
  <c r="BD400" i="51"/>
  <c r="BB401" i="51" s="1"/>
  <c r="Z26" i="38" l="1"/>
  <c r="N401" i="50"/>
  <c r="BE400" i="50"/>
  <c r="BH400" i="50" s="1"/>
  <c r="BD400" i="50"/>
  <c r="BB401" i="50" s="1"/>
  <c r="W27" i="39"/>
  <c r="P401" i="51"/>
  <c r="X27" i="39" s="1"/>
  <c r="O401" i="51"/>
  <c r="Y27" i="39" s="1"/>
  <c r="W27" i="38" l="1"/>
  <c r="P401" i="50"/>
  <c r="O401" i="50"/>
  <c r="AY401" i="51"/>
  <c r="C34" i="40"/>
  <c r="BF401" i="51"/>
  <c r="BC401" i="51" s="1"/>
  <c r="Q401" i="51"/>
  <c r="BG401" i="51"/>
  <c r="D34" i="40"/>
  <c r="AY401" i="50" l="1"/>
  <c r="Y27" i="38"/>
  <c r="BF401" i="50"/>
  <c r="BC401" i="50" s="1"/>
  <c r="Q401" i="50"/>
  <c r="X27" i="38"/>
  <c r="BG401" i="50"/>
  <c r="NO42" i="7"/>
  <c r="NP42" i="7" s="1"/>
  <c r="NQ42" i="7" s="1"/>
  <c r="NR42" i="7" s="1"/>
  <c r="NS42" i="7" s="1"/>
  <c r="NT42" i="7" s="1"/>
  <c r="NU42" i="7" s="1"/>
  <c r="NV42" i="7" s="1"/>
  <c r="NW42" i="7" s="1"/>
  <c r="NX42" i="7" s="1"/>
  <c r="NY42" i="7" s="1"/>
  <c r="NZ42" i="7" s="1"/>
  <c r="NK18" i="41" s="1"/>
  <c r="H54" i="8" s="1"/>
  <c r="K34" i="40"/>
  <c r="Z27" i="39"/>
  <c r="E34" i="40" s="1"/>
  <c r="N402" i="51"/>
  <c r="BE401" i="51"/>
  <c r="BH401" i="51" s="1"/>
  <c r="BD401" i="51"/>
  <c r="BB402" i="51" s="1"/>
  <c r="NO28" i="7"/>
  <c r="H34" i="40"/>
  <c r="Z27" i="38" l="1"/>
  <c r="N402" i="50"/>
  <c r="BE401" i="50"/>
  <c r="BH401" i="50" s="1"/>
  <c r="BD401" i="50"/>
  <c r="BB402" i="50" s="1"/>
  <c r="NO48" i="7"/>
  <c r="NP48" i="7" s="1"/>
  <c r="W28" i="39"/>
  <c r="O402" i="51"/>
  <c r="Y28" i="39" s="1"/>
  <c r="P402" i="51"/>
  <c r="X28" i="39" s="1"/>
  <c r="NP28" i="7"/>
  <c r="NO29" i="7"/>
  <c r="NO33" i="7" s="1"/>
  <c r="NO34" i="7"/>
  <c r="P402" i="50" l="1"/>
  <c r="O402" i="50"/>
  <c r="W28" i="38"/>
  <c r="BG402" i="51"/>
  <c r="NO43" i="7"/>
  <c r="AY402" i="51"/>
  <c r="BF402" i="51"/>
  <c r="BC402" i="51" s="1"/>
  <c r="Q402" i="51"/>
  <c r="NQ28" i="7"/>
  <c r="NP34" i="7"/>
  <c r="NP43" i="7" s="1"/>
  <c r="NP29" i="7"/>
  <c r="NP33" i="7" s="1"/>
  <c r="NQ48" i="7"/>
  <c r="Y28" i="38" l="1"/>
  <c r="BF402" i="50"/>
  <c r="BC402" i="50" s="1"/>
  <c r="Q402" i="50"/>
  <c r="AY402" i="50"/>
  <c r="X28" i="38"/>
  <c r="BG402" i="50"/>
  <c r="NR28" i="7"/>
  <c r="NQ29" i="7"/>
  <c r="NQ33" i="7" s="1"/>
  <c r="NQ34" i="7"/>
  <c r="NQ43" i="7" s="1"/>
  <c r="Z28" i="39"/>
  <c r="N403" i="51"/>
  <c r="NO47" i="7"/>
  <c r="BE402" i="51"/>
  <c r="BH402" i="51" s="1"/>
  <c r="BD402" i="51"/>
  <c r="BB403" i="51" s="1"/>
  <c r="NR48" i="7"/>
  <c r="Z28" i="38" l="1"/>
  <c r="N403" i="50"/>
  <c r="BE402" i="50"/>
  <c r="BH402" i="50" s="1"/>
  <c r="BD402" i="50"/>
  <c r="BB403" i="50" s="1"/>
  <c r="NP47" i="7"/>
  <c r="W29" i="39"/>
  <c r="O403" i="51"/>
  <c r="P403" i="51"/>
  <c r="X29" i="39" s="1"/>
  <c r="NS28" i="7"/>
  <c r="NR34" i="7"/>
  <c r="NR29" i="7"/>
  <c r="NR33" i="7" s="1"/>
  <c r="NS48" i="7"/>
  <c r="O403" i="50" l="1"/>
  <c r="W29" i="38"/>
  <c r="P403" i="50"/>
  <c r="AY403" i="51"/>
  <c r="Y29" i="39"/>
  <c r="NQ47" i="7"/>
  <c r="NT48" i="7"/>
  <c r="NR43" i="7"/>
  <c r="NT28" i="7"/>
  <c r="NS29" i="7"/>
  <c r="NS33" i="7" s="1"/>
  <c r="NS34" i="7"/>
  <c r="NS43" i="7" s="1"/>
  <c r="BG403" i="51"/>
  <c r="BF403" i="51"/>
  <c r="BC403" i="51" s="1"/>
  <c r="Q403" i="51"/>
  <c r="X29" i="38" l="1"/>
  <c r="BG403" i="50"/>
  <c r="Y29" i="38"/>
  <c r="Q403" i="50"/>
  <c r="AY403" i="50"/>
  <c r="BF403" i="50"/>
  <c r="BC403" i="50" s="1"/>
  <c r="Z29" i="39"/>
  <c r="N404" i="51"/>
  <c r="BE403" i="51"/>
  <c r="BH403" i="51" s="1"/>
  <c r="BD403" i="51"/>
  <c r="BB404" i="51" s="1"/>
  <c r="NT29" i="7"/>
  <c r="NT33" i="7" s="1"/>
  <c r="NT34" i="7"/>
  <c r="NU28" i="7"/>
  <c r="NR47" i="7"/>
  <c r="NU48" i="7"/>
  <c r="BE403" i="50" l="1"/>
  <c r="BH403" i="50" s="1"/>
  <c r="BD403" i="50"/>
  <c r="BB404" i="50" s="1"/>
  <c r="N404" i="50"/>
  <c r="Z29" i="38"/>
  <c r="NU34" i="7"/>
  <c r="NU43" i="7" s="1"/>
  <c r="NU29" i="7"/>
  <c r="NU33" i="7" s="1"/>
  <c r="NV28" i="7"/>
  <c r="NT43" i="7"/>
  <c r="W30" i="39"/>
  <c r="O404" i="51"/>
  <c r="Y30" i="39" s="1"/>
  <c r="P404" i="51"/>
  <c r="NV48" i="7"/>
  <c r="NS47" i="7"/>
  <c r="P404" i="50" l="1"/>
  <c r="W30" i="38"/>
  <c r="O404" i="50"/>
  <c r="AY404" i="51"/>
  <c r="X30" i="39"/>
  <c r="NT47" i="7"/>
  <c r="BF404" i="51"/>
  <c r="BC404" i="51" s="1"/>
  <c r="Q404" i="51"/>
  <c r="NW28" i="7"/>
  <c r="NV29" i="7"/>
  <c r="NV33" i="7" s="1"/>
  <c r="NV34" i="7"/>
  <c r="BG404" i="51"/>
  <c r="NW48" i="7"/>
  <c r="Y30" i="38" l="1"/>
  <c r="AY404" i="50"/>
  <c r="BF404" i="50"/>
  <c r="BC404" i="50" s="1"/>
  <c r="Q404" i="50"/>
  <c r="BG404" i="50"/>
  <c r="X30" i="38"/>
  <c r="NU47" i="7"/>
  <c r="NX48" i="7"/>
  <c r="Z30" i="39"/>
  <c r="N405" i="51"/>
  <c r="BE404" i="51"/>
  <c r="BH404" i="51" s="1"/>
  <c r="BD404" i="51"/>
  <c r="BB405" i="51" s="1"/>
  <c r="NV43" i="7"/>
  <c r="NX28" i="7"/>
  <c r="NW34" i="7"/>
  <c r="NW43" i="7" s="1"/>
  <c r="NW29" i="7"/>
  <c r="NW33" i="7" s="1"/>
  <c r="Z30" i="38" l="1"/>
  <c r="N405" i="50"/>
  <c r="BE404" i="50"/>
  <c r="BH404" i="50" s="1"/>
  <c r="BD404" i="50"/>
  <c r="BB405" i="50" s="1"/>
  <c r="NV47" i="7"/>
  <c r="W31" i="39"/>
  <c r="P405" i="51"/>
  <c r="X31" i="39" s="1"/>
  <c r="O405" i="51"/>
  <c r="Y31" i="39" s="1"/>
  <c r="NX34" i="7"/>
  <c r="NX43" i="7" s="1"/>
  <c r="NX29" i="7"/>
  <c r="NX33" i="7" s="1"/>
  <c r="NY28" i="7"/>
  <c r="NY48" i="7"/>
  <c r="W31" i="38" l="1"/>
  <c r="O405" i="50"/>
  <c r="P405" i="50"/>
  <c r="NW47" i="7"/>
  <c r="NZ48" i="7"/>
  <c r="NZ28" i="7"/>
  <c r="NY29" i="7"/>
  <c r="NY33" i="7" s="1"/>
  <c r="NY34" i="7"/>
  <c r="NY43" i="7" s="1"/>
  <c r="BG405" i="51"/>
  <c r="AY405" i="51"/>
  <c r="BF405" i="51"/>
  <c r="BC405" i="51" s="1"/>
  <c r="Q405" i="51"/>
  <c r="BF405" i="50" l="1"/>
  <c r="BC405" i="50" s="1"/>
  <c r="Q405" i="50"/>
  <c r="AY405" i="50"/>
  <c r="Y31" i="38"/>
  <c r="X31" i="38"/>
  <c r="BG405" i="50"/>
  <c r="NX47" i="7"/>
  <c r="NZ29" i="7"/>
  <c r="NZ33" i="7" s="1"/>
  <c r="NZ34" i="7"/>
  <c r="NK6" i="41"/>
  <c r="BE405" i="51"/>
  <c r="BH405" i="51" s="1"/>
  <c r="BD405" i="51"/>
  <c r="BB406" i="51" s="1"/>
  <c r="Z31" i="39"/>
  <c r="N406" i="51"/>
  <c r="NK22" i="41"/>
  <c r="Z31" i="38" l="1"/>
  <c r="N406" i="50"/>
  <c r="BE405" i="50"/>
  <c r="BH405" i="50" s="1"/>
  <c r="BD405" i="50"/>
  <c r="BB406" i="50" s="1"/>
  <c r="NY47" i="7"/>
  <c r="H53" i="8"/>
  <c r="NK10" i="41"/>
  <c r="DR95" i="8" s="1"/>
  <c r="NK11" i="41"/>
  <c r="DR99" i="8" s="1"/>
  <c r="W32" i="39"/>
  <c r="P406" i="51"/>
  <c r="X32" i="39" s="1"/>
  <c r="O406" i="51"/>
  <c r="Y32" i="39" s="1"/>
  <c r="NO35" i="7"/>
  <c r="NO38" i="7"/>
  <c r="H52" i="8" l="1"/>
  <c r="O406" i="50"/>
  <c r="P406" i="50"/>
  <c r="W32" i="38"/>
  <c r="BG406" i="51"/>
  <c r="OC40" i="7"/>
  <c r="NK14" i="41"/>
  <c r="NZ40" i="7"/>
  <c r="NZ43" i="7" s="1"/>
  <c r="AY406" i="51"/>
  <c r="BF406" i="51"/>
  <c r="BC406" i="51" s="1"/>
  <c r="Q406" i="51"/>
  <c r="X32" i="38" l="1"/>
  <c r="BG406" i="50"/>
  <c r="Y32" i="38"/>
  <c r="Q406" i="50"/>
  <c r="AY406" i="50"/>
  <c r="BF406" i="50"/>
  <c r="BC406" i="50" s="1"/>
  <c r="Z32" i="39"/>
  <c r="N407" i="51"/>
  <c r="BE406" i="51"/>
  <c r="BH406" i="51" s="1"/>
  <c r="BD406" i="51"/>
  <c r="BB407" i="51" s="1"/>
  <c r="NZ47" i="7"/>
  <c r="NO44" i="7"/>
  <c r="NK15" i="41"/>
  <c r="NK17" i="41" s="1"/>
  <c r="NK20" i="41" s="1"/>
  <c r="NK16" i="41"/>
  <c r="NK19" i="41" s="1"/>
  <c r="BD406" i="50" l="1"/>
  <c r="BB407" i="50" s="1"/>
  <c r="BE406" i="50"/>
  <c r="BH406" i="50" s="1"/>
  <c r="N407" i="50"/>
  <c r="Z32" i="38"/>
  <c r="H55" i="8"/>
  <c r="DR103" i="8"/>
  <c r="NK21" i="41"/>
  <c r="W33" i="39"/>
  <c r="O407" i="51"/>
  <c r="Y33" i="39" s="1"/>
  <c r="P407" i="51"/>
  <c r="X33" i="39" s="1"/>
  <c r="W33" i="38" l="1"/>
  <c r="O407" i="50"/>
  <c r="P407" i="50"/>
  <c r="BF407" i="51"/>
  <c r="BC407" i="51" s="1"/>
  <c r="Q407" i="51"/>
  <c r="AY407" i="51"/>
  <c r="BG407" i="51"/>
  <c r="BG407" i="50" l="1"/>
  <c r="X33" i="38"/>
  <c r="Y33" i="38"/>
  <c r="AY407" i="50"/>
  <c r="BF407" i="50"/>
  <c r="BC407" i="50" s="1"/>
  <c r="Q407" i="50"/>
  <c r="Z33" i="39"/>
  <c r="N408" i="51"/>
  <c r="BE407" i="51"/>
  <c r="BH407" i="51" s="1"/>
  <c r="BD407" i="51"/>
  <c r="BB408" i="51" s="1"/>
  <c r="BD407" i="50" l="1"/>
  <c r="BB408" i="50" s="1"/>
  <c r="BE407" i="50"/>
  <c r="BH407" i="50" s="1"/>
  <c r="Z33" i="38"/>
  <c r="N408" i="50"/>
  <c r="W34" i="39"/>
  <c r="P408" i="51"/>
  <c r="X34" i="39" s="1"/>
  <c r="O408" i="51"/>
  <c r="Y34" i="39" s="1"/>
  <c r="W34" i="38" l="1"/>
  <c r="O408" i="50"/>
  <c r="P408" i="50"/>
  <c r="AY408" i="51"/>
  <c r="BF408" i="51"/>
  <c r="BC408" i="51" s="1"/>
  <c r="Q408" i="51"/>
  <c r="BG408" i="51"/>
  <c r="X34" i="38" l="1"/>
  <c r="BG408" i="50"/>
  <c r="Y34" i="38"/>
  <c r="BF408" i="50"/>
  <c r="BC408" i="50" s="1"/>
  <c r="Q408" i="50"/>
  <c r="AY408" i="50"/>
  <c r="Z34" i="39"/>
  <c r="N409" i="51"/>
  <c r="BE408" i="51"/>
  <c r="BH408" i="51" s="1"/>
  <c r="BD408" i="51"/>
  <c r="BB409" i="51" s="1"/>
  <c r="BE408" i="50" l="1"/>
  <c r="BH408" i="50" s="1"/>
  <c r="BD408" i="50"/>
  <c r="BB409" i="50" s="1"/>
  <c r="N409" i="50"/>
  <c r="Z34" i="38"/>
  <c r="W35" i="39"/>
  <c r="O409" i="51"/>
  <c r="Y35" i="39" s="1"/>
  <c r="P409" i="51"/>
  <c r="X35" i="39" s="1"/>
  <c r="W35" i="38" l="1"/>
  <c r="O409" i="50"/>
  <c r="P409" i="50"/>
  <c r="BG409" i="51"/>
  <c r="AY409" i="51"/>
  <c r="BF409" i="51"/>
  <c r="BC409" i="51" s="1"/>
  <c r="Q409" i="51"/>
  <c r="Y35" i="38" l="1"/>
  <c r="BF409" i="50"/>
  <c r="BC409" i="50" s="1"/>
  <c r="Q409" i="50"/>
  <c r="AY409" i="50"/>
  <c r="X35" i="38"/>
  <c r="BG409" i="50"/>
  <c r="Z35" i="39"/>
  <c r="N410" i="51"/>
  <c r="BE409" i="51"/>
  <c r="BH409" i="51" s="1"/>
  <c r="BD409" i="51"/>
  <c r="BB410" i="51" s="1"/>
  <c r="BE409" i="50" l="1"/>
  <c r="BH409" i="50" s="1"/>
  <c r="BD409" i="50"/>
  <c r="BB410" i="50" s="1"/>
  <c r="N410" i="50"/>
  <c r="Z35" i="38"/>
  <c r="W36" i="39"/>
  <c r="P410" i="51"/>
  <c r="X36" i="39" s="1"/>
  <c r="O410" i="51"/>
  <c r="Y36" i="39" s="1"/>
  <c r="AY410" i="51" l="1"/>
  <c r="O410" i="50"/>
  <c r="P410" i="50"/>
  <c r="W36" i="38"/>
  <c r="BF410" i="51"/>
  <c r="BC410" i="51" s="1"/>
  <c r="Q410" i="51"/>
  <c r="BG410" i="51"/>
  <c r="X36" i="38" l="1"/>
  <c r="BG410" i="50"/>
  <c r="Y36" i="38"/>
  <c r="AY410" i="50"/>
  <c r="BF410" i="50"/>
  <c r="BC410" i="50" s="1"/>
  <c r="Q410" i="50"/>
  <c r="Z36" i="39"/>
  <c r="N411" i="51"/>
  <c r="BE410" i="51"/>
  <c r="BH410" i="51" s="1"/>
  <c r="BD410" i="51"/>
  <c r="BB411" i="51" s="1"/>
  <c r="BD410" i="50" l="1"/>
  <c r="BB411" i="50" s="1"/>
  <c r="BE410" i="50"/>
  <c r="BH410" i="50" s="1"/>
  <c r="Z36" i="38"/>
  <c r="N411" i="50"/>
  <c r="W37" i="39"/>
  <c r="O411" i="51"/>
  <c r="P411" i="51"/>
  <c r="X37" i="39" s="1"/>
  <c r="O411" i="50" l="1"/>
  <c r="P411" i="50"/>
  <c r="W37" i="38"/>
  <c r="AY411" i="51"/>
  <c r="Y37" i="39"/>
  <c r="BG411" i="51"/>
  <c r="BF411" i="51"/>
  <c r="BC411" i="51" s="1"/>
  <c r="Q411" i="51"/>
  <c r="AY411" i="50" l="1"/>
  <c r="X37" i="38"/>
  <c r="BG411" i="50"/>
  <c r="Y37" i="38"/>
  <c r="Q411" i="50"/>
  <c r="BF411" i="50"/>
  <c r="BC411" i="50" s="1"/>
  <c r="Z37" i="39"/>
  <c r="N412" i="51"/>
  <c r="BE411" i="51"/>
  <c r="BH411" i="51" s="1"/>
  <c r="BD411" i="51"/>
  <c r="BB412" i="51" s="1"/>
  <c r="BD411" i="50" l="1"/>
  <c r="BB412" i="50" s="1"/>
  <c r="BE411" i="50"/>
  <c r="BH411" i="50" s="1"/>
  <c r="Z37" i="38"/>
  <c r="N412" i="50"/>
  <c r="W38" i="39"/>
  <c r="O412" i="51"/>
  <c r="Y38" i="39" s="1"/>
  <c r="P412" i="51"/>
  <c r="X38" i="39" s="1"/>
  <c r="P412" i="50" l="1"/>
  <c r="O412" i="50"/>
  <c r="W38" i="38"/>
  <c r="BF412" i="51"/>
  <c r="BC412" i="51" s="1"/>
  <c r="Q412" i="51"/>
  <c r="AY412" i="51"/>
  <c r="BG412" i="51"/>
  <c r="Y38" i="38" l="1"/>
  <c r="BF412" i="50"/>
  <c r="BC412" i="50" s="1"/>
  <c r="Q412" i="50"/>
  <c r="AY412" i="50"/>
  <c r="X38" i="38"/>
  <c r="BG412" i="50"/>
  <c r="Z38" i="39"/>
  <c r="N413" i="51"/>
  <c r="BE412" i="51"/>
  <c r="BH412" i="51" s="1"/>
  <c r="BD412" i="51"/>
  <c r="BB413" i="51" s="1"/>
  <c r="BD412" i="50" l="1"/>
  <c r="BB413" i="50" s="1"/>
  <c r="BE412" i="50"/>
  <c r="BH412" i="50" s="1"/>
  <c r="N413" i="50"/>
  <c r="Z38" i="38"/>
  <c r="W39" i="39"/>
  <c r="O413" i="51"/>
  <c r="Y39" i="39" s="1"/>
  <c r="P413" i="51"/>
  <c r="X39" i="39" s="1"/>
  <c r="W39" i="38" l="1"/>
  <c r="P413" i="50"/>
  <c r="O413" i="50"/>
  <c r="BG413" i="51"/>
  <c r="D35" i="40"/>
  <c r="C35" i="40"/>
  <c r="BF413" i="51"/>
  <c r="BC413" i="51" s="1"/>
  <c r="Q413" i="51"/>
  <c r="AY413" i="51"/>
  <c r="Q413" i="50" l="1"/>
  <c r="AY413" i="50"/>
  <c r="Y39" i="38"/>
  <c r="BF413" i="50"/>
  <c r="BC413" i="50" s="1"/>
  <c r="X39" i="38"/>
  <c r="BG413" i="50"/>
  <c r="OA42" i="7"/>
  <c r="OB42" i="7" s="1"/>
  <c r="OC42" i="7" s="1"/>
  <c r="OD42" i="7" s="1"/>
  <c r="OE42" i="7" s="1"/>
  <c r="OF42" i="7" s="1"/>
  <c r="OG42" i="7" s="1"/>
  <c r="OH42" i="7" s="1"/>
  <c r="OI42" i="7" s="1"/>
  <c r="OJ42" i="7" s="1"/>
  <c r="OK42" i="7" s="1"/>
  <c r="OL42" i="7" s="1"/>
  <c r="NW18" i="41" s="1"/>
  <c r="K54" i="8" s="1"/>
  <c r="K35" i="40"/>
  <c r="OA28" i="7"/>
  <c r="H35" i="40"/>
  <c r="Z39" i="39"/>
  <c r="E35" i="40" s="1"/>
  <c r="N414" i="51"/>
  <c r="BE413" i="51"/>
  <c r="BH413" i="51" s="1"/>
  <c r="BD413" i="51"/>
  <c r="BB414" i="51" s="1"/>
  <c r="OA48" i="7" l="1"/>
  <c r="OB48" i="7" s="1"/>
  <c r="BD413" i="50"/>
  <c r="BB414" i="50" s="1"/>
  <c r="BE413" i="50"/>
  <c r="BH413" i="50" s="1"/>
  <c r="Z39" i="38"/>
  <c r="N414" i="50"/>
  <c r="W40" i="39"/>
  <c r="P414" i="51"/>
  <c r="X40" i="39" s="1"/>
  <c r="O414" i="51"/>
  <c r="Y40" i="39" s="1"/>
  <c r="OB28" i="7"/>
  <c r="OA29" i="7"/>
  <c r="OA33" i="7" s="1"/>
  <c r="OA34" i="7"/>
  <c r="O414" i="50" l="1"/>
  <c r="W40" i="38"/>
  <c r="P414" i="50"/>
  <c r="OC48" i="7"/>
  <c r="AY414" i="51"/>
  <c r="BF414" i="51"/>
  <c r="BC414" i="51" s="1"/>
  <c r="Q414" i="51"/>
  <c r="OC28" i="7"/>
  <c r="OB29" i="7"/>
  <c r="OB33" i="7" s="1"/>
  <c r="OB34" i="7"/>
  <c r="OB43" i="7" s="1"/>
  <c r="BG414" i="51"/>
  <c r="OA43" i="7"/>
  <c r="X40" i="38" l="1"/>
  <c r="BG414" i="50"/>
  <c r="Y40" i="38"/>
  <c r="AY414" i="50"/>
  <c r="Q414" i="50"/>
  <c r="BF414" i="50"/>
  <c r="BC414" i="50" s="1"/>
  <c r="BE414" i="51"/>
  <c r="BH414" i="51" s="1"/>
  <c r="BD414" i="51"/>
  <c r="BB415" i="51" s="1"/>
  <c r="Z40" i="39"/>
  <c r="N415" i="51"/>
  <c r="OA47" i="7"/>
  <c r="OD28" i="7"/>
  <c r="OC29" i="7"/>
  <c r="OC33" i="7" s="1"/>
  <c r="OC34" i="7"/>
  <c r="OC43" i="7" s="1"/>
  <c r="OD48" i="7"/>
  <c r="N415" i="50" l="1"/>
  <c r="Z40" i="38"/>
  <c r="BD414" i="50"/>
  <c r="BB415" i="50" s="1"/>
  <c r="BE414" i="50"/>
  <c r="BH414" i="50" s="1"/>
  <c r="OB47" i="7"/>
  <c r="OE48" i="7"/>
  <c r="W41" i="39"/>
  <c r="O415" i="51"/>
  <c r="Y41" i="39" s="1"/>
  <c r="P415" i="51"/>
  <c r="X41" i="39" s="1"/>
  <c r="OE28" i="7"/>
  <c r="OD29" i="7"/>
  <c r="OD33" i="7" s="1"/>
  <c r="OD34" i="7"/>
  <c r="P415" i="50" l="1"/>
  <c r="O415" i="50"/>
  <c r="W41" i="38"/>
  <c r="OC47" i="7"/>
  <c r="AY415" i="51"/>
  <c r="BF415" i="51"/>
  <c r="BC415" i="51" s="1"/>
  <c r="Q415" i="51"/>
  <c r="OF28" i="7"/>
  <c r="OE29" i="7"/>
  <c r="OE33" i="7" s="1"/>
  <c r="OE34" i="7"/>
  <c r="OD43" i="7"/>
  <c r="BG415" i="51"/>
  <c r="OF48" i="7"/>
  <c r="Y41" i="38" l="1"/>
  <c r="BF415" i="50"/>
  <c r="BC415" i="50" s="1"/>
  <c r="Q415" i="50"/>
  <c r="AY415" i="50"/>
  <c r="X41" i="38"/>
  <c r="BG415" i="50"/>
  <c r="Z41" i="39"/>
  <c r="N416" i="51"/>
  <c r="OD47" i="7"/>
  <c r="OE43" i="7"/>
  <c r="BE415" i="51"/>
  <c r="BH415" i="51" s="1"/>
  <c r="BD415" i="51"/>
  <c r="BB416" i="51" s="1"/>
  <c r="OG48" i="7"/>
  <c r="OG28" i="7"/>
  <c r="OF29" i="7"/>
  <c r="OF33" i="7" s="1"/>
  <c r="OF34" i="7"/>
  <c r="N416" i="50" l="1"/>
  <c r="Z41" i="38"/>
  <c r="BD415" i="50"/>
  <c r="BB416" i="50" s="1"/>
  <c r="BE415" i="50"/>
  <c r="BH415" i="50" s="1"/>
  <c r="OF43" i="7"/>
  <c r="OE47" i="7"/>
  <c r="W42" i="39"/>
  <c r="P416" i="51"/>
  <c r="X42" i="39" s="1"/>
  <c r="O416" i="51"/>
  <c r="Y42" i="39" s="1"/>
  <c r="OH28" i="7"/>
  <c r="OG29" i="7"/>
  <c r="OG33" i="7" s="1"/>
  <c r="OG34" i="7"/>
  <c r="OG43" i="7" s="1"/>
  <c r="OH48" i="7"/>
  <c r="W42" i="38" l="1"/>
  <c r="O416" i="50"/>
  <c r="P416" i="50"/>
  <c r="OI28" i="7"/>
  <c r="OH29" i="7"/>
  <c r="OH33" i="7" s="1"/>
  <c r="OH34" i="7"/>
  <c r="OH43" i="7" s="1"/>
  <c r="BF416" i="51"/>
  <c r="BC416" i="51" s="1"/>
  <c r="Q416" i="51"/>
  <c r="OF47" i="7"/>
  <c r="AY416" i="51"/>
  <c r="BG416" i="51"/>
  <c r="OI48" i="7"/>
  <c r="X42" i="38" l="1"/>
  <c r="BG416" i="50"/>
  <c r="Y42" i="38"/>
  <c r="AY416" i="50"/>
  <c r="BF416" i="50"/>
  <c r="BC416" i="50" s="1"/>
  <c r="Q416" i="50"/>
  <c r="OG47" i="7"/>
  <c r="OJ48" i="7"/>
  <c r="Z42" i="39"/>
  <c r="N417" i="51"/>
  <c r="BE416" i="51"/>
  <c r="BH416" i="51" s="1"/>
  <c r="BD416" i="51"/>
  <c r="BB417" i="51" s="1"/>
  <c r="OI34" i="7"/>
  <c r="OI43" i="7" s="1"/>
  <c r="OI29" i="7"/>
  <c r="OI33" i="7" s="1"/>
  <c r="OJ28" i="7"/>
  <c r="N417" i="50" l="1"/>
  <c r="Z42" i="38"/>
  <c r="BE416" i="50"/>
  <c r="BH416" i="50" s="1"/>
  <c r="BD416" i="50"/>
  <c r="BB417" i="50" s="1"/>
  <c r="OH47" i="7"/>
  <c r="W43" i="39"/>
  <c r="P417" i="51"/>
  <c r="X43" i="39" s="1"/>
  <c r="O417" i="51"/>
  <c r="Y43" i="39" s="1"/>
  <c r="OK28" i="7"/>
  <c r="OJ29" i="7"/>
  <c r="OJ33" i="7" s="1"/>
  <c r="OJ34" i="7"/>
  <c r="OJ43" i="7" s="1"/>
  <c r="OK48" i="7"/>
  <c r="P417" i="50" l="1"/>
  <c r="O417" i="50"/>
  <c r="W43" i="38"/>
  <c r="OI47" i="7"/>
  <c r="BG417" i="51"/>
  <c r="AY417" i="51"/>
  <c r="BF417" i="51"/>
  <c r="BC417" i="51" s="1"/>
  <c r="Q417" i="51"/>
  <c r="OL48" i="7"/>
  <c r="OL28" i="7"/>
  <c r="OK34" i="7"/>
  <c r="OK43" i="7" s="1"/>
  <c r="OK29" i="7"/>
  <c r="OK33" i="7" s="1"/>
  <c r="AY417" i="50" l="1"/>
  <c r="Y43" i="38"/>
  <c r="BF417" i="50"/>
  <c r="BC417" i="50" s="1"/>
  <c r="Q417" i="50"/>
  <c r="X43" i="38"/>
  <c r="BG417" i="50"/>
  <c r="OJ47" i="7"/>
  <c r="BE417" i="51"/>
  <c r="BH417" i="51" s="1"/>
  <c r="BD417" i="51"/>
  <c r="BB418" i="51" s="1"/>
  <c r="OL34" i="7"/>
  <c r="OL29" i="7"/>
  <c r="OL33" i="7" s="1"/>
  <c r="NW6" i="41"/>
  <c r="NW22" i="41"/>
  <c r="K56" i="8" s="1"/>
  <c r="Z43" i="39"/>
  <c r="N418" i="51"/>
  <c r="N418" i="50" l="1"/>
  <c r="Z43" i="38"/>
  <c r="BD417" i="50"/>
  <c r="BB418" i="50" s="1"/>
  <c r="BE417" i="50"/>
  <c r="BH417" i="50" s="1"/>
  <c r="OK47" i="7"/>
  <c r="W44" i="39"/>
  <c r="P418" i="51"/>
  <c r="X44" i="39" s="1"/>
  <c r="O418" i="51"/>
  <c r="Y44" i="39" s="1"/>
  <c r="OA38" i="7"/>
  <c r="OA35" i="7"/>
  <c r="K53" i="8"/>
  <c r="NW11" i="41"/>
  <c r="DU99" i="8" s="1"/>
  <c r="NW10" i="41"/>
  <c r="DU95" i="8" s="1"/>
  <c r="K52" i="8" l="1"/>
  <c r="W44" i="38"/>
  <c r="P418" i="50"/>
  <c r="O418" i="50"/>
  <c r="AY418" i="51"/>
  <c r="BF418" i="51"/>
  <c r="BC418" i="51" s="1"/>
  <c r="Q418" i="51"/>
  <c r="BG418" i="51"/>
  <c r="OO40" i="7"/>
  <c r="OL40" i="7"/>
  <c r="OL43" i="7" s="1"/>
  <c r="NW14" i="41"/>
  <c r="X44" i="38" l="1"/>
  <c r="BG418" i="50"/>
  <c r="Y44" i="38"/>
  <c r="BF418" i="50"/>
  <c r="BC418" i="50" s="1"/>
  <c r="AY418" i="50"/>
  <c r="Q418" i="50"/>
  <c r="BE418" i="51"/>
  <c r="BH418" i="51" s="1"/>
  <c r="BD418" i="51"/>
  <c r="BB419" i="51" s="1"/>
  <c r="OL47" i="7"/>
  <c r="OA44" i="7"/>
  <c r="Z44" i="39"/>
  <c r="N419" i="51"/>
  <c r="NW16" i="41"/>
  <c r="NW19" i="41" s="1"/>
  <c r="NW15" i="41"/>
  <c r="NW17" i="41" s="1"/>
  <c r="NW20" i="41" s="1"/>
  <c r="BE418" i="50" l="1"/>
  <c r="BH418" i="50" s="1"/>
  <c r="BD418" i="50"/>
  <c r="BB419" i="50" s="1"/>
  <c r="N419" i="50"/>
  <c r="Z44" i="38"/>
  <c r="W45" i="39"/>
  <c r="O419" i="51"/>
  <c r="Y45" i="39" s="1"/>
  <c r="P419" i="51"/>
  <c r="K55" i="8"/>
  <c r="DU103" i="8"/>
  <c r="NW21" i="41"/>
  <c r="O419" i="50" l="1"/>
  <c r="W45" i="38"/>
  <c r="P419" i="50"/>
  <c r="AY419" i="51"/>
  <c r="X45" i="39"/>
  <c r="BG419" i="51"/>
  <c r="BF419" i="51"/>
  <c r="BC419" i="51" s="1"/>
  <c r="Q419" i="51"/>
  <c r="X45" i="38" l="1"/>
  <c r="BG419" i="50"/>
  <c r="AY419" i="50"/>
  <c r="Y45" i="38"/>
  <c r="BF419" i="50"/>
  <c r="BC419" i="50" s="1"/>
  <c r="Q419" i="50"/>
  <c r="Z45" i="39"/>
  <c r="N420" i="51"/>
  <c r="BE419" i="51"/>
  <c r="BH419" i="51" s="1"/>
  <c r="BD419" i="51"/>
  <c r="BB420" i="51" s="1"/>
  <c r="Z45" i="38" l="1"/>
  <c r="N420" i="50"/>
  <c r="BD419" i="50"/>
  <c r="BB420" i="50" s="1"/>
  <c r="BE419" i="50"/>
  <c r="BH419" i="50" s="1"/>
  <c r="W46" i="39"/>
  <c r="P420" i="51"/>
  <c r="X46" i="39" s="1"/>
  <c r="O420" i="51"/>
  <c r="O420" i="50" l="1"/>
  <c r="W46" i="38"/>
  <c r="P420" i="50"/>
  <c r="AY420" i="51"/>
  <c r="Y46" i="39"/>
  <c r="BF420" i="51"/>
  <c r="BC420" i="51" s="1"/>
  <c r="Q420" i="51"/>
  <c r="BG420" i="51"/>
  <c r="X46" i="38" l="1"/>
  <c r="BG420" i="50"/>
  <c r="Y46" i="38"/>
  <c r="BF420" i="50"/>
  <c r="BC420" i="50" s="1"/>
  <c r="Q420" i="50"/>
  <c r="AY420" i="50"/>
  <c r="Z46" i="39"/>
  <c r="N421" i="51"/>
  <c r="BE420" i="51"/>
  <c r="BH420" i="51" s="1"/>
  <c r="BD420" i="51"/>
  <c r="BB421" i="51" s="1"/>
  <c r="BE420" i="50" l="1"/>
  <c r="BH420" i="50" s="1"/>
  <c r="BD420" i="50"/>
  <c r="BB421" i="50" s="1"/>
  <c r="N421" i="50"/>
  <c r="Z46" i="38"/>
  <c r="W47" i="39"/>
  <c r="P421" i="51"/>
  <c r="X47" i="39" s="1"/>
  <c r="O421" i="51"/>
  <c r="O421" i="50" l="1"/>
  <c r="W47" i="38"/>
  <c r="P421" i="50"/>
  <c r="AY421" i="51"/>
  <c r="Y47" i="39"/>
  <c r="BG421" i="51"/>
  <c r="BF421" i="51"/>
  <c r="BC421" i="51" s="1"/>
  <c r="Q421" i="51"/>
  <c r="X47" i="38" l="1"/>
  <c r="BG421" i="50"/>
  <c r="Y47" i="38"/>
  <c r="AY421" i="50"/>
  <c r="Q421" i="50"/>
  <c r="BF421" i="50"/>
  <c r="BC421" i="50" s="1"/>
  <c r="Z47" i="39"/>
  <c r="N422" i="51"/>
  <c r="BE421" i="51"/>
  <c r="BH421" i="51" s="1"/>
  <c r="BD421" i="51"/>
  <c r="BB422" i="51" s="1"/>
  <c r="BE421" i="50" l="1"/>
  <c r="BH421" i="50" s="1"/>
  <c r="BD421" i="50"/>
  <c r="BB422" i="50" s="1"/>
  <c r="Z47" i="38"/>
  <c r="N422" i="50"/>
  <c r="W48" i="39"/>
  <c r="P422" i="51"/>
  <c r="X48" i="39" s="1"/>
  <c r="O422" i="51"/>
  <c r="W48" i="38" l="1"/>
  <c r="P422" i="50"/>
  <c r="O422" i="50"/>
  <c r="AY422" i="51"/>
  <c r="Y48" i="39"/>
  <c r="BF422" i="51"/>
  <c r="BC422" i="51" s="1"/>
  <c r="Q422" i="51"/>
  <c r="BG422" i="51"/>
  <c r="AY422" i="50" l="1"/>
  <c r="X48" i="38"/>
  <c r="BG422" i="50"/>
  <c r="Y48" i="38"/>
  <c r="BF422" i="50"/>
  <c r="BC422" i="50" s="1"/>
  <c r="Q422" i="50"/>
  <c r="Z48" i="39"/>
  <c r="N423" i="51"/>
  <c r="BE422" i="51"/>
  <c r="BH422" i="51" s="1"/>
  <c r="BD422" i="51"/>
  <c r="BB423" i="51" s="1"/>
  <c r="Z48" i="38" l="1"/>
  <c r="N423" i="50"/>
  <c r="BE422" i="50"/>
  <c r="BH422" i="50" s="1"/>
  <c r="BD422" i="50"/>
  <c r="BB423" i="50" s="1"/>
  <c r="W49" i="39"/>
  <c r="O423" i="51"/>
  <c r="Y49" i="39" s="1"/>
  <c r="P423" i="51"/>
  <c r="X49" i="39" s="1"/>
  <c r="W49" i="38" l="1"/>
  <c r="O423" i="50"/>
  <c r="P423" i="50"/>
  <c r="BG423" i="51"/>
  <c r="BF423" i="51"/>
  <c r="BC423" i="51" s="1"/>
  <c r="Q423" i="51"/>
  <c r="AY423" i="51"/>
  <c r="X49" i="38" l="1"/>
  <c r="BG423" i="50"/>
  <c r="Y49" i="38"/>
  <c r="BF423" i="50"/>
  <c r="BC423" i="50" s="1"/>
  <c r="Q423" i="50"/>
  <c r="AY423" i="50"/>
  <c r="Z49" i="39"/>
  <c r="N424" i="51"/>
  <c r="BE423" i="51"/>
  <c r="BH423" i="51" s="1"/>
  <c r="BD423" i="51"/>
  <c r="BB424" i="51" s="1"/>
  <c r="BE423" i="50" l="1"/>
  <c r="BH423" i="50" s="1"/>
  <c r="BD423" i="50"/>
  <c r="BB424" i="50" s="1"/>
  <c r="N424" i="50"/>
  <c r="Z49" i="38"/>
  <c r="W50" i="39"/>
  <c r="O424" i="51"/>
  <c r="Y50" i="39" s="1"/>
  <c r="P424" i="51"/>
  <c r="X50" i="39" s="1"/>
  <c r="W50" i="38" l="1"/>
  <c r="O424" i="50"/>
  <c r="P424" i="50"/>
  <c r="BG424" i="51"/>
  <c r="BF424" i="51"/>
  <c r="BC424" i="51" s="1"/>
  <c r="Q424" i="51"/>
  <c r="AY424" i="51"/>
  <c r="BF424" i="50" l="1"/>
  <c r="BC424" i="50" s="1"/>
  <c r="Q424" i="50"/>
  <c r="AY424" i="50"/>
  <c r="Y50" i="38"/>
  <c r="X50" i="38"/>
  <c r="BG424" i="50"/>
  <c r="BE424" i="51"/>
  <c r="BH424" i="51" s="1"/>
  <c r="BD424" i="51"/>
  <c r="BB425" i="51" s="1"/>
  <c r="Z50" i="39"/>
  <c r="N425" i="51"/>
  <c r="Z50" i="38" l="1"/>
  <c r="N425" i="50"/>
  <c r="BE424" i="50"/>
  <c r="BH424" i="50" s="1"/>
  <c r="BD424" i="50"/>
  <c r="BB425" i="50" s="1"/>
  <c r="W51" i="39"/>
  <c r="P425" i="51"/>
  <c r="X51" i="39" s="1"/>
  <c r="O425" i="51"/>
  <c r="Y51" i="39" s="1"/>
  <c r="W51" i="38" l="1"/>
  <c r="P425" i="50"/>
  <c r="O425" i="50"/>
  <c r="AY425" i="51"/>
  <c r="C36" i="40"/>
  <c r="BF425" i="51"/>
  <c r="BC425" i="51" s="1"/>
  <c r="Q425" i="51"/>
  <c r="BG425" i="51"/>
  <c r="D36" i="40"/>
  <c r="AY425" i="50" l="1"/>
  <c r="Y51" i="38"/>
  <c r="BF425" i="50"/>
  <c r="BC425" i="50" s="1"/>
  <c r="Q425" i="50"/>
  <c r="X51" i="38"/>
  <c r="BG425" i="50"/>
  <c r="OM42" i="7"/>
  <c r="OM48" i="7" s="1"/>
  <c r="K36" i="40"/>
  <c r="BE425" i="51"/>
  <c r="BH425" i="51" s="1"/>
  <c r="BD425" i="51"/>
  <c r="BB426" i="51" s="1"/>
  <c r="Z51" i="39"/>
  <c r="E36" i="40" s="1"/>
  <c r="N426" i="51"/>
  <c r="OM28" i="7"/>
  <c r="H36" i="40"/>
  <c r="ON42" i="7" l="1"/>
  <c r="OO42" i="7" s="1"/>
  <c r="OP42" i="7" s="1"/>
  <c r="OQ42" i="7" s="1"/>
  <c r="OR42" i="7" s="1"/>
  <c r="OS42" i="7" s="1"/>
  <c r="OT42" i="7" s="1"/>
  <c r="OU42" i="7" s="1"/>
  <c r="OV42" i="7" s="1"/>
  <c r="OW42" i="7" s="1"/>
  <c r="OX42" i="7" s="1"/>
  <c r="OI18" i="41" s="1"/>
  <c r="N54" i="8" s="1"/>
  <c r="Z51" i="38"/>
  <c r="N426" i="50"/>
  <c r="BE425" i="50"/>
  <c r="BH425" i="50" s="1"/>
  <c r="BD425" i="50"/>
  <c r="BB426" i="50" s="1"/>
  <c r="ON28" i="7"/>
  <c r="OM34" i="7"/>
  <c r="OM29" i="7"/>
  <c r="OM33" i="7" s="1"/>
  <c r="W52" i="39"/>
  <c r="P426" i="51"/>
  <c r="X52" i="39" s="1"/>
  <c r="O426" i="51"/>
  <c r="Y52" i="39" s="1"/>
  <c r="ON48" i="7" l="1"/>
  <c r="OO48" i="7" s="1"/>
  <c r="O426" i="50"/>
  <c r="P426" i="50"/>
  <c r="W52" i="38"/>
  <c r="BG426" i="51"/>
  <c r="AY426" i="51"/>
  <c r="OM43" i="7"/>
  <c r="BF426" i="51"/>
  <c r="BC426" i="51" s="1"/>
  <c r="Q426" i="51"/>
  <c r="OO28" i="7"/>
  <c r="ON29" i="7"/>
  <c r="ON33" i="7" s="1"/>
  <c r="ON34" i="7"/>
  <c r="ON43" i="7" s="1"/>
  <c r="X52" i="38" l="1"/>
  <c r="BG426" i="50"/>
  <c r="Y52" i="38"/>
  <c r="AY426" i="50"/>
  <c r="BF426" i="50"/>
  <c r="BC426" i="50" s="1"/>
  <c r="Q426" i="50"/>
  <c r="OP28" i="7"/>
  <c r="OO29" i="7"/>
  <c r="OO33" i="7" s="1"/>
  <c r="OO34" i="7"/>
  <c r="Z52" i="39"/>
  <c r="N427" i="51"/>
  <c r="OM47" i="7"/>
  <c r="OP48" i="7"/>
  <c r="BE426" i="51"/>
  <c r="BH426" i="51" s="1"/>
  <c r="BD426" i="51"/>
  <c r="BB427" i="51" s="1"/>
  <c r="BD426" i="50" l="1"/>
  <c r="BB427" i="50" s="1"/>
  <c r="BE426" i="50"/>
  <c r="BH426" i="50" s="1"/>
  <c r="Z52" i="38"/>
  <c r="N427" i="50"/>
  <c r="ON47" i="7"/>
  <c r="W53" i="39"/>
  <c r="O427" i="51"/>
  <c r="Y53" i="39" s="1"/>
  <c r="P427" i="51"/>
  <c r="X53" i="39" s="1"/>
  <c r="OQ28" i="7"/>
  <c r="OP29" i="7"/>
  <c r="OP33" i="7" s="1"/>
  <c r="OP34" i="7"/>
  <c r="OQ48" i="7"/>
  <c r="OO43" i="7"/>
  <c r="W53" i="38" l="1"/>
  <c r="P427" i="50"/>
  <c r="O427" i="50"/>
  <c r="AY427" i="51"/>
  <c r="OO47" i="7"/>
  <c r="OR28" i="7"/>
  <c r="OQ29" i="7"/>
  <c r="OQ33" i="7" s="1"/>
  <c r="OQ34" i="7"/>
  <c r="OQ43" i="7" s="1"/>
  <c r="OR48" i="7"/>
  <c r="BG427" i="51"/>
  <c r="BF427" i="51"/>
  <c r="BC427" i="51" s="1"/>
  <c r="Q427" i="51"/>
  <c r="OP43" i="7"/>
  <c r="AY427" i="50" l="1"/>
  <c r="X53" i="38"/>
  <c r="BG427" i="50"/>
  <c r="Y53" i="38"/>
  <c r="BF427" i="50"/>
  <c r="BC427" i="50" s="1"/>
  <c r="Q427" i="50"/>
  <c r="OP47" i="7"/>
  <c r="OS28" i="7"/>
  <c r="OR29" i="7"/>
  <c r="OR33" i="7" s="1"/>
  <c r="OR34" i="7"/>
  <c r="OR43" i="7" s="1"/>
  <c r="Z53" i="39"/>
  <c r="N428" i="51"/>
  <c r="OS48" i="7"/>
  <c r="BE427" i="51"/>
  <c r="BH427" i="51" s="1"/>
  <c r="BD427" i="51"/>
  <c r="BB428" i="51" s="1"/>
  <c r="N428" i="50" l="1"/>
  <c r="Z53" i="38"/>
  <c r="BE427" i="50"/>
  <c r="BH427" i="50" s="1"/>
  <c r="BD427" i="50"/>
  <c r="BB428" i="50" s="1"/>
  <c r="OQ47" i="7"/>
  <c r="OT48" i="7"/>
  <c r="OT28" i="7"/>
  <c r="OS29" i="7"/>
  <c r="OS33" i="7" s="1"/>
  <c r="OS34" i="7"/>
  <c r="W54" i="39"/>
  <c r="O428" i="51"/>
  <c r="Y54" i="39" s="1"/>
  <c r="P428" i="51"/>
  <c r="X54" i="39" s="1"/>
  <c r="P428" i="50" l="1"/>
  <c r="W54" i="38"/>
  <c r="O428" i="50"/>
  <c r="AY428" i="51"/>
  <c r="OR47" i="7"/>
  <c r="OU28" i="7"/>
  <c r="OT29" i="7"/>
  <c r="OT33" i="7" s="1"/>
  <c r="OT34" i="7"/>
  <c r="OT43" i="7" s="1"/>
  <c r="OU48" i="7"/>
  <c r="BF428" i="51"/>
  <c r="BC428" i="51" s="1"/>
  <c r="Q428" i="51"/>
  <c r="OS43" i="7"/>
  <c r="BG428" i="51"/>
  <c r="Y54" i="38" l="1"/>
  <c r="Q428" i="50"/>
  <c r="AY428" i="50"/>
  <c r="BF428" i="50"/>
  <c r="BC428" i="50" s="1"/>
  <c r="X54" i="38"/>
  <c r="BG428" i="50"/>
  <c r="OS47" i="7"/>
  <c r="OV48" i="7"/>
  <c r="Z54" i="39"/>
  <c r="N429" i="51"/>
  <c r="BE428" i="51"/>
  <c r="BH428" i="51" s="1"/>
  <c r="BD428" i="51"/>
  <c r="BB429" i="51" s="1"/>
  <c r="OV28" i="7"/>
  <c r="OU29" i="7"/>
  <c r="OU33" i="7" s="1"/>
  <c r="OU34" i="7"/>
  <c r="BE428" i="50" l="1"/>
  <c r="BH428" i="50" s="1"/>
  <c r="BD428" i="50"/>
  <c r="BB429" i="50" s="1"/>
  <c r="Z54" i="38"/>
  <c r="N429" i="50"/>
  <c r="OT47" i="7"/>
  <c r="W55" i="39"/>
  <c r="P429" i="51"/>
  <c r="X55" i="39" s="1"/>
  <c r="O429" i="51"/>
  <c r="Y55" i="39" s="1"/>
  <c r="OW48" i="7"/>
  <c r="OU43" i="7"/>
  <c r="OW28" i="7"/>
  <c r="OV34" i="7"/>
  <c r="OV43" i="7" s="1"/>
  <c r="OV29" i="7"/>
  <c r="OV33" i="7" s="1"/>
  <c r="P429" i="50" l="1"/>
  <c r="O429" i="50"/>
  <c r="W55" i="38"/>
  <c r="OU47" i="7"/>
  <c r="OX28" i="7"/>
  <c r="OW29" i="7"/>
  <c r="OW33" i="7" s="1"/>
  <c r="OW34" i="7"/>
  <c r="OW43" i="7" s="1"/>
  <c r="AY429" i="51"/>
  <c r="BF429" i="51"/>
  <c r="BC429" i="51" s="1"/>
  <c r="Q429" i="51"/>
  <c r="BG429" i="51"/>
  <c r="OX48" i="7"/>
  <c r="BF429" i="50" l="1"/>
  <c r="BC429" i="50" s="1"/>
  <c r="AY429" i="50"/>
  <c r="Y55" i="38"/>
  <c r="Q429" i="50"/>
  <c r="X55" i="38"/>
  <c r="BG429" i="50"/>
  <c r="OV47" i="7"/>
  <c r="OX34" i="7"/>
  <c r="OX29" i="7"/>
  <c r="OX33" i="7" s="1"/>
  <c r="OI6" i="41"/>
  <c r="Z55" i="39"/>
  <c r="N430" i="51"/>
  <c r="OI22" i="41"/>
  <c r="N56" i="8" s="1"/>
  <c r="BE429" i="51"/>
  <c r="BH429" i="51" s="1"/>
  <c r="BD429" i="51"/>
  <c r="BB430" i="51" s="1"/>
  <c r="Z55" i="38" l="1"/>
  <c r="N430" i="50"/>
  <c r="BE429" i="50"/>
  <c r="BH429" i="50" s="1"/>
  <c r="BD429" i="50"/>
  <c r="BB430" i="50" s="1"/>
  <c r="OW47" i="7"/>
  <c r="W56" i="39"/>
  <c r="O430" i="51"/>
  <c r="Y56" i="39" s="1"/>
  <c r="P430" i="51"/>
  <c r="X56" i="39" s="1"/>
  <c r="N53" i="8"/>
  <c r="OI11" i="41"/>
  <c r="DX99" i="8" s="1"/>
  <c r="OI10" i="41"/>
  <c r="DX95" i="8" s="1"/>
  <c r="OM38" i="7"/>
  <c r="OM35" i="7"/>
  <c r="N52" i="8" l="1"/>
  <c r="P430" i="50"/>
  <c r="O430" i="50"/>
  <c r="W56" i="38"/>
  <c r="BF430" i="51"/>
  <c r="BC430" i="51" s="1"/>
  <c r="Q430" i="51"/>
  <c r="PA40" i="7"/>
  <c r="OX40" i="7"/>
  <c r="OX43" i="7" s="1"/>
  <c r="OI14" i="41"/>
  <c r="AY430" i="51"/>
  <c r="BG430" i="51"/>
  <c r="Y56" i="38" l="1"/>
  <c r="BF430" i="50"/>
  <c r="BC430" i="50" s="1"/>
  <c r="Q430" i="50"/>
  <c r="AY430" i="50"/>
  <c r="X56" i="38"/>
  <c r="BG430" i="50"/>
  <c r="OI16" i="41"/>
  <c r="OI19" i="41" s="1"/>
  <c r="OI15" i="41"/>
  <c r="OI17" i="41" s="1"/>
  <c r="OI20" i="41" s="1"/>
  <c r="Z56" i="39"/>
  <c r="N431" i="51"/>
  <c r="BE430" i="51"/>
  <c r="BH430" i="51" s="1"/>
  <c r="BD430" i="51"/>
  <c r="BB431" i="51" s="1"/>
  <c r="OX47" i="7"/>
  <c r="OM44" i="7"/>
  <c r="Z56" i="38" l="1"/>
  <c r="N431" i="50"/>
  <c r="BE430" i="50"/>
  <c r="BH430" i="50" s="1"/>
  <c r="BD430" i="50"/>
  <c r="BB431" i="50" s="1"/>
  <c r="W57" i="39"/>
  <c r="O431" i="51"/>
  <c r="Y57" i="39" s="1"/>
  <c r="P431" i="51"/>
  <c r="DX103" i="8"/>
  <c r="N55" i="8"/>
  <c r="T55" i="8" s="1"/>
  <c r="G17" i="55" s="1"/>
  <c r="OI21" i="41"/>
  <c r="W57" i="38" l="1"/>
  <c r="P431" i="50"/>
  <c r="O431" i="50"/>
  <c r="AY431" i="51"/>
  <c r="X57" i="39"/>
  <c r="BG431" i="51"/>
  <c r="BF431" i="51"/>
  <c r="BC431" i="51" s="1"/>
  <c r="Q431" i="51"/>
  <c r="X57" i="38" l="1"/>
  <c r="BG431" i="50"/>
  <c r="Y57" i="38"/>
  <c r="BF431" i="50"/>
  <c r="BC431" i="50" s="1"/>
  <c r="Q431" i="50"/>
  <c r="AY431" i="50"/>
  <c r="BE431" i="51"/>
  <c r="BH431" i="51" s="1"/>
  <c r="BD431" i="51"/>
  <c r="BB432" i="51" s="1"/>
  <c r="Z57" i="39"/>
  <c r="N432" i="51"/>
  <c r="Z57" i="38" l="1"/>
  <c r="N432" i="50"/>
  <c r="BD431" i="50"/>
  <c r="BB432" i="50" s="1"/>
  <c r="BE431" i="50"/>
  <c r="BH431" i="50" s="1"/>
  <c r="W58" i="39"/>
  <c r="P432" i="51"/>
  <c r="X58" i="39" s="1"/>
  <c r="O432" i="51"/>
  <c r="Y58" i="39" s="1"/>
  <c r="W58" i="38" l="1"/>
  <c r="P432" i="50"/>
  <c r="O432" i="50"/>
  <c r="BG432" i="51"/>
  <c r="AY432" i="51"/>
  <c r="BF432" i="51"/>
  <c r="BC432" i="51" s="1"/>
  <c r="Q432" i="51"/>
  <c r="Q432" i="50" l="1"/>
  <c r="AY432" i="50"/>
  <c r="Y58" i="38"/>
  <c r="BF432" i="50"/>
  <c r="BC432" i="50" s="1"/>
  <c r="X58" i="38"/>
  <c r="BG432" i="50"/>
  <c r="Z58" i="39"/>
  <c r="N433" i="51"/>
  <c r="BE432" i="51"/>
  <c r="BH432" i="51" s="1"/>
  <c r="BD432" i="51"/>
  <c r="BB433" i="51" s="1"/>
  <c r="BE432" i="50" l="1"/>
  <c r="BH432" i="50" s="1"/>
  <c r="BD432" i="50"/>
  <c r="BB433" i="50" s="1"/>
  <c r="N433" i="50"/>
  <c r="Z58" i="38"/>
  <c r="W59" i="39"/>
  <c r="P433" i="51"/>
  <c r="X59" i="39" s="1"/>
  <c r="O433" i="51"/>
  <c r="Y59" i="39" s="1"/>
  <c r="O433" i="50" l="1"/>
  <c r="W59" i="38"/>
  <c r="P433" i="50"/>
  <c r="AY433" i="51"/>
  <c r="BG433" i="51"/>
  <c r="BF433" i="51"/>
  <c r="BC433" i="51" s="1"/>
  <c r="Q433" i="51"/>
  <c r="X59" i="38" l="1"/>
  <c r="BG433" i="50"/>
  <c r="Y59" i="38"/>
  <c r="AY433" i="50"/>
  <c r="BF433" i="50"/>
  <c r="BC433" i="50" s="1"/>
  <c r="Q433" i="50"/>
  <c r="Z59" i="39"/>
  <c r="N434" i="51"/>
  <c r="BE433" i="51"/>
  <c r="BH433" i="51" s="1"/>
  <c r="BD433" i="51"/>
  <c r="BB434" i="51" s="1"/>
  <c r="Z59" i="38" l="1"/>
  <c r="N434" i="50"/>
  <c r="BD433" i="50"/>
  <c r="BB434" i="50" s="1"/>
  <c r="BE433" i="50"/>
  <c r="BH433" i="50" s="1"/>
  <c r="W60" i="39"/>
  <c r="P434" i="51"/>
  <c r="X60" i="39" s="1"/>
  <c r="O434" i="51"/>
  <c r="Y60" i="39" s="1"/>
  <c r="O434" i="50" l="1"/>
  <c r="W60" i="38"/>
  <c r="P434" i="50"/>
  <c r="AY434" i="51"/>
  <c r="BF434" i="51"/>
  <c r="BC434" i="51" s="1"/>
  <c r="Q434" i="51"/>
  <c r="BG434" i="51"/>
  <c r="X60" i="38" l="1"/>
  <c r="BG434" i="50"/>
  <c r="Y60" i="38"/>
  <c r="BF434" i="50"/>
  <c r="BC434" i="50" s="1"/>
  <c r="Q434" i="50"/>
  <c r="AY434" i="50"/>
  <c r="Z60" i="39"/>
  <c r="N435" i="51"/>
  <c r="BE434" i="51"/>
  <c r="BH434" i="51" s="1"/>
  <c r="BD434" i="51"/>
  <c r="BB435" i="51" s="1"/>
  <c r="N435" i="50" l="1"/>
  <c r="Z60" i="38"/>
  <c r="BE434" i="50"/>
  <c r="BH434" i="50" s="1"/>
  <c r="BD434" i="50"/>
  <c r="BB435" i="50" s="1"/>
  <c r="W61" i="39"/>
  <c r="O435" i="51"/>
  <c r="Y61" i="39" s="1"/>
  <c r="P435" i="51"/>
  <c r="X61" i="39" s="1"/>
  <c r="AY435" i="51" l="1"/>
  <c r="O435" i="50"/>
  <c r="W61" i="38"/>
  <c r="P435" i="50"/>
  <c r="BF435" i="51"/>
  <c r="BC435" i="51" s="1"/>
  <c r="Q435" i="51"/>
  <c r="BG435" i="51"/>
  <c r="Y61" i="38" l="1"/>
  <c r="BF435" i="50"/>
  <c r="BC435" i="50" s="1"/>
  <c r="Q435" i="50"/>
  <c r="AY435" i="50"/>
  <c r="X61" i="38"/>
  <c r="BG435" i="50"/>
  <c r="Z61" i="39"/>
  <c r="N436" i="51"/>
  <c r="BE435" i="51"/>
  <c r="BH435" i="51" s="1"/>
  <c r="BD435" i="51"/>
  <c r="BB436" i="51" s="1"/>
  <c r="BE435" i="50" l="1"/>
  <c r="BH435" i="50" s="1"/>
  <c r="BD435" i="50"/>
  <c r="BB436" i="50" s="1"/>
  <c r="Z61" i="38"/>
  <c r="N436" i="50"/>
  <c r="W62" i="39"/>
  <c r="O436" i="51"/>
  <c r="Y62" i="39" s="1"/>
  <c r="P436" i="51"/>
  <c r="X62" i="39" s="1"/>
  <c r="W62" i="38" l="1"/>
  <c r="P436" i="50"/>
  <c r="O436" i="50"/>
  <c r="AY436" i="51"/>
  <c r="BG436" i="51"/>
  <c r="BF436" i="51"/>
  <c r="BC436" i="51" s="1"/>
  <c r="Q436" i="51"/>
  <c r="Y62" i="38" l="1"/>
  <c r="BF436" i="50"/>
  <c r="BC436" i="50" s="1"/>
  <c r="Q436" i="50"/>
  <c r="AY436" i="50"/>
  <c r="X62" i="38"/>
  <c r="BG436" i="50"/>
  <c r="Z62" i="39"/>
  <c r="N437" i="51"/>
  <c r="BE436" i="51"/>
  <c r="BH436" i="51" s="1"/>
  <c r="BD436" i="51"/>
  <c r="BB437" i="51" s="1"/>
  <c r="BE436" i="50" l="1"/>
  <c r="BH436" i="50" s="1"/>
  <c r="BD436" i="50"/>
  <c r="BB437" i="50" s="1"/>
  <c r="BB438" i="50" s="1"/>
  <c r="N437" i="50"/>
  <c r="Z62" i="38"/>
  <c r="BB438" i="51"/>
  <c r="W63" i="39"/>
  <c r="W64" i="39" s="1"/>
  <c r="W66" i="39" s="1"/>
  <c r="O437" i="51"/>
  <c r="Y63" i="39" s="1"/>
  <c r="P437" i="51"/>
  <c r="N438" i="51"/>
  <c r="W63" i="38" l="1"/>
  <c r="W64" i="38" s="1"/>
  <c r="W66" i="38" s="1"/>
  <c r="O437" i="50"/>
  <c r="N438" i="50"/>
  <c r="P437" i="50"/>
  <c r="AY437" i="50" s="1"/>
  <c r="AY438" i="50" s="1"/>
  <c r="B26" i="50" s="1"/>
  <c r="AY437" i="51"/>
  <c r="AY438" i="51" s="1"/>
  <c r="B26" i="51" s="1"/>
  <c r="X63" i="39"/>
  <c r="BG437" i="51"/>
  <c r="BG438" i="51" s="1"/>
  <c r="P438" i="51"/>
  <c r="BF437" i="51"/>
  <c r="O438" i="51"/>
  <c r="Q437" i="51"/>
  <c r="X63" i="38" l="1"/>
  <c r="X64" i="38" s="1"/>
  <c r="X66" i="38" s="1"/>
  <c r="BG437" i="50"/>
  <c r="BG438" i="50" s="1"/>
  <c r="P438" i="50"/>
  <c r="Y63" i="38"/>
  <c r="Y64" i="38" s="1"/>
  <c r="Y66" i="38" s="1"/>
  <c r="Q437" i="50"/>
  <c r="BF437" i="50"/>
  <c r="O438" i="50"/>
  <c r="BF438" i="51"/>
  <c r="BC437" i="51"/>
  <c r="Q438" i="51"/>
  <c r="Z63" i="39"/>
  <c r="E37" i="40" s="1"/>
  <c r="X64" i="39"/>
  <c r="X66" i="39" s="1"/>
  <c r="C37" i="40"/>
  <c r="Y64" i="39"/>
  <c r="Y66" i="39" s="1"/>
  <c r="D37" i="40"/>
  <c r="BC437" i="50" l="1"/>
  <c r="BF438" i="50"/>
  <c r="Z63" i="38"/>
  <c r="Q438" i="50"/>
  <c r="OY42" i="7"/>
  <c r="OZ42" i="7" s="1"/>
  <c r="PA42" i="7" s="1"/>
  <c r="PB42" i="7" s="1"/>
  <c r="PC42" i="7" s="1"/>
  <c r="PD42" i="7" s="1"/>
  <c r="PE42" i="7" s="1"/>
  <c r="PF42" i="7" s="1"/>
  <c r="PG42" i="7" s="1"/>
  <c r="PH42" i="7" s="1"/>
  <c r="PI42" i="7" s="1"/>
  <c r="PJ42" i="7" s="1"/>
  <c r="OU18" i="41" s="1"/>
  <c r="Q54" i="8" s="1"/>
  <c r="K37" i="40"/>
  <c r="OY28" i="7"/>
  <c r="H37" i="40"/>
  <c r="BE437" i="51"/>
  <c r="BC438" i="51"/>
  <c r="F22" i="51" s="1"/>
  <c r="BD437" i="51"/>
  <c r="BD438" i="51" s="1"/>
  <c r="OY48" i="7" l="1"/>
  <c r="OZ48" i="7" s="1"/>
  <c r="BE437" i="50"/>
  <c r="BC438" i="50"/>
  <c r="F22" i="50" s="1"/>
  <c r="BD437" i="50"/>
  <c r="BD438" i="50" s="1"/>
  <c r="BH437" i="51"/>
  <c r="BH438" i="51" s="1"/>
  <c r="F24" i="51" s="1"/>
  <c r="F25" i="51" s="1"/>
  <c r="BE438" i="51"/>
  <c r="F23" i="51" s="1"/>
  <c r="OZ28" i="7"/>
  <c r="OY29" i="7"/>
  <c r="OY33" i="7" s="1"/>
  <c r="OY34" i="7"/>
  <c r="BH437" i="50" l="1"/>
  <c r="BH438" i="50" s="1"/>
  <c r="F24" i="50" s="1"/>
  <c r="F25" i="50" s="1"/>
  <c r="BE438" i="50"/>
  <c r="F23" i="50" s="1"/>
  <c r="PA48" i="7"/>
  <c r="OY43" i="7"/>
  <c r="OZ29" i="7"/>
  <c r="OZ33" i="7" s="1"/>
  <c r="OZ34" i="7"/>
  <c r="OZ43" i="7" s="1"/>
  <c r="PA28" i="7"/>
  <c r="PB28" i="7" l="1"/>
  <c r="PA29" i="7"/>
  <c r="PA33" i="7" s="1"/>
  <c r="PA34" i="7"/>
  <c r="PA43" i="7" s="1"/>
  <c r="OY47" i="7"/>
  <c r="PB48" i="7"/>
  <c r="PC28" i="7" l="1"/>
  <c r="PB34" i="7"/>
  <c r="PB29" i="7"/>
  <c r="PB33" i="7" s="1"/>
  <c r="PC48" i="7"/>
  <c r="OZ47" i="7"/>
  <c r="PD48" i="7" l="1"/>
  <c r="PC29" i="7"/>
  <c r="PC33" i="7" s="1"/>
  <c r="PC34" i="7"/>
  <c r="PD28" i="7"/>
  <c r="PB43" i="7"/>
  <c r="PA47" i="7"/>
  <c r="PE28" i="7" l="1"/>
  <c r="PD29" i="7"/>
  <c r="PD33" i="7" s="1"/>
  <c r="PD34" i="7"/>
  <c r="PB47" i="7"/>
  <c r="PC43" i="7"/>
  <c r="PE48" i="7"/>
  <c r="PC47" i="7" l="1"/>
  <c r="PF48" i="7"/>
  <c r="PD43" i="7"/>
  <c r="PF28" i="7"/>
  <c r="PE29" i="7"/>
  <c r="PE33" i="7" s="1"/>
  <c r="PE34" i="7"/>
  <c r="PD47" i="7" l="1"/>
  <c r="PF29" i="7"/>
  <c r="PF33" i="7" s="1"/>
  <c r="PF34" i="7"/>
  <c r="PF43" i="7" s="1"/>
  <c r="PG28" i="7"/>
  <c r="PE43" i="7"/>
  <c r="PG48" i="7"/>
  <c r="PE47" i="7" l="1"/>
  <c r="PH28" i="7"/>
  <c r="PG29" i="7"/>
  <c r="PG33" i="7" s="1"/>
  <c r="PG34" i="7"/>
  <c r="PG43" i="7" s="1"/>
  <c r="PH48" i="7"/>
  <c r="PF47" i="7" l="1"/>
  <c r="PI48" i="7"/>
  <c r="PI28" i="7"/>
  <c r="PH29" i="7"/>
  <c r="PH33" i="7" s="1"/>
  <c r="PH34" i="7"/>
  <c r="PH43" i="7" s="1"/>
  <c r="PG47" i="7" l="1"/>
  <c r="PI29" i="7"/>
  <c r="PI33" i="7" s="1"/>
  <c r="PJ28" i="7"/>
  <c r="PI34" i="7"/>
  <c r="PI43" i="7" s="1"/>
  <c r="PJ48" i="7"/>
  <c r="PH47" i="7" l="1"/>
  <c r="OU22" i="41"/>
  <c r="Q56" i="8" s="1"/>
  <c r="PJ29" i="7"/>
  <c r="PJ33" i="7" s="1"/>
  <c r="PJ34" i="7"/>
  <c r="OU6" i="41"/>
  <c r="PG6" i="41" s="1"/>
  <c r="AF33" i="8" s="1"/>
  <c r="AF35" i="8" s="1"/>
  <c r="AN35" i="8" s="1"/>
  <c r="G9" i="55" s="1"/>
  <c r="CI98" i="8" l="1"/>
  <c r="PI47" i="7"/>
  <c r="Q53" i="8"/>
  <c r="AG53" i="8" s="1"/>
  <c r="OU11" i="41"/>
  <c r="EA99" i="8" s="1"/>
  <c r="Q52" i="8" s="1"/>
  <c r="AG52" i="8" s="1"/>
  <c r="OU10" i="41"/>
  <c r="EA95" i="8" s="1"/>
  <c r="OY35" i="7"/>
  <c r="OY38" i="7"/>
  <c r="AQ92" i="8" l="1"/>
  <c r="CI101" i="8"/>
  <c r="CO106" i="8" s="1"/>
  <c r="CI106" i="8" s="1"/>
  <c r="CI109" i="8" s="1"/>
  <c r="CI103" i="8"/>
  <c r="CT106" i="8" s="1"/>
  <c r="CI111" i="8" s="1"/>
  <c r="AL92" i="8"/>
  <c r="PJ40" i="7"/>
  <c r="PJ43" i="7" s="1"/>
  <c r="OU14" i="41"/>
  <c r="T52" i="8"/>
  <c r="AG54" i="8" s="1"/>
  <c r="AF97" i="8" l="1"/>
  <c r="AF92" i="8"/>
  <c r="OU15" i="41"/>
  <c r="OU17" i="41" s="1"/>
  <c r="OU20" i="41" s="1"/>
  <c r="OU16" i="41"/>
  <c r="OU19" i="41" s="1"/>
  <c r="PJ47" i="7"/>
  <c r="OY44" i="7"/>
  <c r="AF95" i="8" l="1"/>
  <c r="Q55" i="8"/>
  <c r="AG55" i="8" s="1"/>
  <c r="EA103" i="8"/>
  <c r="OU21" i="41"/>
  <c r="F29" i="52" l="1"/>
  <c r="W8" i="8"/>
  <c r="AH9" i="8" l="1"/>
  <c r="AH7" i="8"/>
  <c r="CW121" i="8"/>
  <c r="CI123" i="8" s="1"/>
  <c r="AN9" i="8"/>
  <c r="AN7" i="8"/>
  <c r="PE49" i="7" l="1"/>
  <c r="OW49" i="7"/>
  <c r="OO49" i="7"/>
  <c r="OG49" i="7"/>
  <c r="NY49" i="7"/>
  <c r="NQ49" i="7"/>
  <c r="NI49" i="7"/>
  <c r="NA49" i="7"/>
  <c r="MS49" i="7"/>
  <c r="MK49" i="7"/>
  <c r="MC49" i="7"/>
  <c r="LU49" i="7"/>
  <c r="LM49" i="7"/>
  <c r="LE49" i="7"/>
  <c r="KW49" i="7"/>
  <c r="KO49" i="7"/>
  <c r="KG49" i="7"/>
  <c r="JY49" i="7"/>
  <c r="JQ49" i="7"/>
  <c r="JI49" i="7"/>
  <c r="JA49" i="7"/>
  <c r="IS49" i="7"/>
  <c r="IK49" i="7"/>
  <c r="IC49" i="7"/>
  <c r="HU49" i="7"/>
  <c r="HM49" i="7"/>
  <c r="HE49" i="7"/>
  <c r="GW49" i="7"/>
  <c r="GO49" i="7"/>
  <c r="GG49" i="7"/>
  <c r="FY49" i="7"/>
  <c r="FQ49" i="7"/>
  <c r="FI49" i="7"/>
  <c r="FA49" i="7"/>
  <c r="ES49" i="7"/>
  <c r="EK49" i="7"/>
  <c r="EC49" i="7"/>
  <c r="DU49" i="7"/>
  <c r="DM49" i="7"/>
  <c r="DE49" i="7"/>
  <c r="CW49" i="7"/>
  <c r="CO49" i="7"/>
  <c r="CG49" i="7"/>
  <c r="BY49" i="7"/>
  <c r="BQ49" i="7"/>
  <c r="BI49" i="7"/>
  <c r="BA49" i="7"/>
  <c r="AS49" i="7"/>
  <c r="AK49" i="7"/>
  <c r="AC49" i="7"/>
  <c r="U49" i="7"/>
  <c r="M49" i="7"/>
  <c r="OS49" i="7"/>
  <c r="NM49" i="7"/>
  <c r="MG49" i="7"/>
  <c r="LI49" i="7"/>
  <c r="JU49" i="7"/>
  <c r="IO49" i="7"/>
  <c r="HA49" i="7"/>
  <c r="FU49" i="7"/>
  <c r="EG49" i="7"/>
  <c r="PD49" i="7"/>
  <c r="OV49" i="7"/>
  <c r="ON49" i="7"/>
  <c r="OF49" i="7"/>
  <c r="NX49" i="7"/>
  <c r="NP49" i="7"/>
  <c r="NH49" i="7"/>
  <c r="MZ49" i="7"/>
  <c r="MR49" i="7"/>
  <c r="MJ49" i="7"/>
  <c r="MB49" i="7"/>
  <c r="LT49" i="7"/>
  <c r="LL49" i="7"/>
  <c r="LD49" i="7"/>
  <c r="KV49" i="7"/>
  <c r="KN49" i="7"/>
  <c r="KF49" i="7"/>
  <c r="JX49" i="7"/>
  <c r="JP49" i="7"/>
  <c r="JH49" i="7"/>
  <c r="IZ49" i="7"/>
  <c r="IR49" i="7"/>
  <c r="IJ49" i="7"/>
  <c r="IB49" i="7"/>
  <c r="HT49" i="7"/>
  <c r="HL49" i="7"/>
  <c r="HD49" i="7"/>
  <c r="GV49" i="7"/>
  <c r="GN49" i="7"/>
  <c r="GF49" i="7"/>
  <c r="FX49" i="7"/>
  <c r="FP49" i="7"/>
  <c r="FH49" i="7"/>
  <c r="EZ49" i="7"/>
  <c r="ER49" i="7"/>
  <c r="EJ49" i="7"/>
  <c r="EB49" i="7"/>
  <c r="DT49" i="7"/>
  <c r="DL49" i="7"/>
  <c r="DD49" i="7"/>
  <c r="CV49" i="7"/>
  <c r="CN49" i="7"/>
  <c r="CF49" i="7"/>
  <c r="BX49" i="7"/>
  <c r="BP49" i="7"/>
  <c r="BH49" i="7"/>
  <c r="AZ49" i="7"/>
  <c r="AR49" i="7"/>
  <c r="AJ49" i="7"/>
  <c r="AB49" i="7"/>
  <c r="T49" i="7"/>
  <c r="L49" i="7"/>
  <c r="CQ53" i="8"/>
  <c r="PI49" i="7"/>
  <c r="NU49" i="7"/>
  <c r="MO49" i="7"/>
  <c r="LA49" i="7"/>
  <c r="JE49" i="7"/>
  <c r="GS49" i="7"/>
  <c r="FE49" i="7"/>
  <c r="DQ49" i="7"/>
  <c r="PC49" i="7"/>
  <c r="OU49" i="7"/>
  <c r="OM49" i="7"/>
  <c r="OE49" i="7"/>
  <c r="NW49" i="7"/>
  <c r="NO49" i="7"/>
  <c r="NG49" i="7"/>
  <c r="MY49" i="7"/>
  <c r="MQ49" i="7"/>
  <c r="MI49" i="7"/>
  <c r="MA49" i="7"/>
  <c r="LS49" i="7"/>
  <c r="LK49" i="7"/>
  <c r="LC49" i="7"/>
  <c r="KU49" i="7"/>
  <c r="KM49" i="7"/>
  <c r="KE49" i="7"/>
  <c r="JW49" i="7"/>
  <c r="JO49" i="7"/>
  <c r="JG49" i="7"/>
  <c r="IY49" i="7"/>
  <c r="IQ49" i="7"/>
  <c r="II49" i="7"/>
  <c r="IA49" i="7"/>
  <c r="HS49" i="7"/>
  <c r="HK49" i="7"/>
  <c r="HC49" i="7"/>
  <c r="GU49" i="7"/>
  <c r="GM49" i="7"/>
  <c r="GE49" i="7"/>
  <c r="FW49" i="7"/>
  <c r="FO49" i="7"/>
  <c r="FG49" i="7"/>
  <c r="EY49" i="7"/>
  <c r="EQ49" i="7"/>
  <c r="EI49" i="7"/>
  <c r="EA49" i="7"/>
  <c r="DS49" i="7"/>
  <c r="DK49" i="7"/>
  <c r="DC49" i="7"/>
  <c r="CU49" i="7"/>
  <c r="CM49" i="7"/>
  <c r="CE49" i="7"/>
  <c r="BW49" i="7"/>
  <c r="BO49" i="7"/>
  <c r="BG49" i="7"/>
  <c r="AY49" i="7"/>
  <c r="AQ49" i="7"/>
  <c r="AI49" i="7"/>
  <c r="AA49" i="7"/>
  <c r="S49" i="7"/>
  <c r="K49" i="7"/>
  <c r="OC49" i="7"/>
  <c r="MW49" i="7"/>
  <c r="LQ49" i="7"/>
  <c r="KK49" i="7"/>
  <c r="JM49" i="7"/>
  <c r="IG49" i="7"/>
  <c r="HI49" i="7"/>
  <c r="GK49" i="7"/>
  <c r="EW49" i="7"/>
  <c r="DY49" i="7"/>
  <c r="CS49" i="7"/>
  <c r="PJ49" i="7"/>
  <c r="PB49" i="7"/>
  <c r="OT49" i="7"/>
  <c r="OL49" i="7"/>
  <c r="OD49" i="7"/>
  <c r="NV49" i="7"/>
  <c r="NN49" i="7"/>
  <c r="NF49" i="7"/>
  <c r="MX49" i="7"/>
  <c r="MP49" i="7"/>
  <c r="MH49" i="7"/>
  <c r="LZ49" i="7"/>
  <c r="LR49" i="7"/>
  <c r="LJ49" i="7"/>
  <c r="LB49" i="7"/>
  <c r="KT49" i="7"/>
  <c r="KL49" i="7"/>
  <c r="KD49" i="7"/>
  <c r="JV49" i="7"/>
  <c r="JN49" i="7"/>
  <c r="JF49" i="7"/>
  <c r="IX49" i="7"/>
  <c r="IP49" i="7"/>
  <c r="IH49" i="7"/>
  <c r="HZ49" i="7"/>
  <c r="HR49" i="7"/>
  <c r="HJ49" i="7"/>
  <c r="HB49" i="7"/>
  <c r="GT49" i="7"/>
  <c r="GL49" i="7"/>
  <c r="GD49" i="7"/>
  <c r="FV49" i="7"/>
  <c r="FN49" i="7"/>
  <c r="FF49" i="7"/>
  <c r="EX49" i="7"/>
  <c r="EP49" i="7"/>
  <c r="EH49" i="7"/>
  <c r="DZ49" i="7"/>
  <c r="DR49" i="7"/>
  <c r="DJ49" i="7"/>
  <c r="DB49" i="7"/>
  <c r="CT49" i="7"/>
  <c r="CL49" i="7"/>
  <c r="CD49" i="7"/>
  <c r="BV49" i="7"/>
  <c r="BN49" i="7"/>
  <c r="BF49" i="7"/>
  <c r="AX49" i="7"/>
  <c r="AP49" i="7"/>
  <c r="AH49" i="7"/>
  <c r="Z49" i="7"/>
  <c r="R49" i="7"/>
  <c r="J49" i="7"/>
  <c r="OK49" i="7"/>
  <c r="KS49" i="7"/>
  <c r="HY49" i="7"/>
  <c r="FM49" i="7"/>
  <c r="DI49" i="7"/>
  <c r="PH49" i="7"/>
  <c r="OZ49" i="7"/>
  <c r="OR49" i="7"/>
  <c r="OJ49" i="7"/>
  <c r="OB49" i="7"/>
  <c r="NT49" i="7"/>
  <c r="NL49" i="7"/>
  <c r="ND49" i="7"/>
  <c r="MV49" i="7"/>
  <c r="MN49" i="7"/>
  <c r="MF49" i="7"/>
  <c r="LX49" i="7"/>
  <c r="LP49" i="7"/>
  <c r="LH49" i="7"/>
  <c r="KZ49" i="7"/>
  <c r="KR49" i="7"/>
  <c r="KJ49" i="7"/>
  <c r="KB49" i="7"/>
  <c r="JT49" i="7"/>
  <c r="JL49" i="7"/>
  <c r="JD49" i="7"/>
  <c r="IV49" i="7"/>
  <c r="IN49" i="7"/>
  <c r="IF49" i="7"/>
  <c r="HX49" i="7"/>
  <c r="HP49" i="7"/>
  <c r="HH49" i="7"/>
  <c r="GZ49" i="7"/>
  <c r="GR49" i="7"/>
  <c r="GJ49" i="7"/>
  <c r="GB49" i="7"/>
  <c r="FT49" i="7"/>
  <c r="FL49" i="7"/>
  <c r="FD49" i="7"/>
  <c r="EV49" i="7"/>
  <c r="EN49" i="7"/>
  <c r="EF49" i="7"/>
  <c r="DX49" i="7"/>
  <c r="DP49" i="7"/>
  <c r="DH49" i="7"/>
  <c r="CZ49" i="7"/>
  <c r="CR49" i="7"/>
  <c r="CJ49" i="7"/>
  <c r="CB49" i="7"/>
  <c r="BT49" i="7"/>
  <c r="BL49" i="7"/>
  <c r="BD49" i="7"/>
  <c r="AV49" i="7"/>
  <c r="AN49" i="7"/>
  <c r="AF49" i="7"/>
  <c r="X49" i="7"/>
  <c r="P49" i="7"/>
  <c r="G49" i="7"/>
  <c r="PG49" i="7"/>
  <c r="OY49" i="7"/>
  <c r="OQ49" i="7"/>
  <c r="OI49" i="7"/>
  <c r="OA49" i="7"/>
  <c r="NS49" i="7"/>
  <c r="NK49" i="7"/>
  <c r="NC49" i="7"/>
  <c r="PF49" i="7"/>
  <c r="OX49" i="7"/>
  <c r="OP49" i="7"/>
  <c r="OH49" i="7"/>
  <c r="NZ49" i="7"/>
  <c r="NR49" i="7"/>
  <c r="NJ49" i="7"/>
  <c r="NB49" i="7"/>
  <c r="MT49" i="7"/>
  <c r="ML49" i="7"/>
  <c r="MD49" i="7"/>
  <c r="LV49" i="7"/>
  <c r="LN49" i="7"/>
  <c r="LF49" i="7"/>
  <c r="KX49" i="7"/>
  <c r="KP49" i="7"/>
  <c r="KH49" i="7"/>
  <c r="JZ49" i="7"/>
  <c r="JR49" i="7"/>
  <c r="JJ49" i="7"/>
  <c r="JB49" i="7"/>
  <c r="IT49" i="7"/>
  <c r="IL49" i="7"/>
  <c r="ID49" i="7"/>
  <c r="HV49" i="7"/>
  <c r="HN49" i="7"/>
  <c r="HF49" i="7"/>
  <c r="GX49" i="7"/>
  <c r="GP49" i="7"/>
  <c r="GH49" i="7"/>
  <c r="FZ49" i="7"/>
  <c r="FR49" i="7"/>
  <c r="FJ49" i="7"/>
  <c r="FB49" i="7"/>
  <c r="ET49" i="7"/>
  <c r="EL49" i="7"/>
  <c r="ED49" i="7"/>
  <c r="DV49" i="7"/>
  <c r="DN49" i="7"/>
  <c r="DF49" i="7"/>
  <c r="CX49" i="7"/>
  <c r="CP49" i="7"/>
  <c r="CH49" i="7"/>
  <c r="BZ49" i="7"/>
  <c r="BR49" i="7"/>
  <c r="BJ49" i="7"/>
  <c r="BB49" i="7"/>
  <c r="AT49" i="7"/>
  <c r="AL49" i="7"/>
  <c r="AD49" i="7"/>
  <c r="V49" i="7"/>
  <c r="N49" i="7"/>
  <c r="PA49" i="7"/>
  <c r="NE49" i="7"/>
  <c r="LY49" i="7"/>
  <c r="KC49" i="7"/>
  <c r="IW49" i="7"/>
  <c r="HQ49" i="7"/>
  <c r="GC49" i="7"/>
  <c r="EO49" i="7"/>
  <c r="DA49" i="7"/>
  <c r="KQ49" i="7"/>
  <c r="IE49" i="7"/>
  <c r="FS49" i="7"/>
  <c r="DG49" i="7"/>
  <c r="BS49" i="7"/>
  <c r="AM49" i="7"/>
  <c r="H49" i="7"/>
  <c r="HG49" i="7"/>
  <c r="BE49" i="7"/>
  <c r="BC49" i="7"/>
  <c r="JC49" i="7"/>
  <c r="CC49" i="7"/>
  <c r="AW49" i="7"/>
  <c r="LG49" i="7"/>
  <c r="AU49" i="7"/>
  <c r="DO49" i="7"/>
  <c r="MU49" i="7"/>
  <c r="KI49" i="7"/>
  <c r="HW49" i="7"/>
  <c r="FK49" i="7"/>
  <c r="CY49" i="7"/>
  <c r="BM49" i="7"/>
  <c r="AG49" i="7"/>
  <c r="JS49" i="7"/>
  <c r="EE49" i="7"/>
  <c r="Q49" i="7"/>
  <c r="IU49" i="7"/>
  <c r="CA49" i="7"/>
  <c r="AO49" i="7"/>
  <c r="MM49" i="7"/>
  <c r="KA49" i="7"/>
  <c r="HO49" i="7"/>
  <c r="FC49" i="7"/>
  <c r="CQ49" i="7"/>
  <c r="BK49" i="7"/>
  <c r="AE49" i="7"/>
  <c r="CK49" i="7"/>
  <c r="Y49" i="7"/>
  <c r="EM49" i="7"/>
  <c r="W49" i="7"/>
  <c r="ME49" i="7"/>
  <c r="EU49" i="7"/>
  <c r="GQ49" i="7"/>
  <c r="DW49" i="7"/>
  <c r="IM49" i="7"/>
  <c r="LW49" i="7"/>
  <c r="JK49" i="7"/>
  <c r="GY49" i="7"/>
  <c r="CI49" i="7"/>
  <c r="GI49" i="7"/>
  <c r="KY49" i="7"/>
  <c r="I49" i="7"/>
  <c r="LO49" i="7"/>
  <c r="O49" i="7"/>
  <c r="BU49" i="7"/>
  <c r="GA49" i="7"/>
  <c r="CS123" i="8"/>
  <c r="CW123" i="8" s="1"/>
  <c r="CQ47" i="8"/>
  <c r="CC9" i="8" l="1"/>
  <c r="CE10" i="8"/>
  <c r="CE9" i="8"/>
  <c r="CG10" i="8"/>
  <c r="CF9" i="8"/>
  <c r="CD9" i="8"/>
  <c r="CF10" i="8"/>
  <c r="CD10" i="8"/>
  <c r="CG9" i="8"/>
  <c r="CC10" i="8"/>
  <c r="CX53" i="8"/>
  <c r="DN144" i="8"/>
  <c r="CQ55" i="8"/>
  <c r="CO53" i="8"/>
  <c r="CO47" i="8"/>
  <c r="CX47" i="8"/>
  <c r="DN140" i="8"/>
  <c r="CF12" i="8" l="1"/>
  <c r="CF11" i="8"/>
  <c r="CD12" i="8"/>
  <c r="CD11" i="8"/>
  <c r="CE11" i="8"/>
  <c r="CE12" i="8"/>
  <c r="DP162" i="8"/>
  <c r="DP170" i="8" s="1"/>
  <c r="DN162" i="8"/>
  <c r="DN170" i="8" s="1"/>
  <c r="DN179" i="8" s="1"/>
  <c r="DO162" i="8"/>
  <c r="DO170" i="8" s="1"/>
  <c r="DQ162" i="8"/>
  <c r="DQ170" i="8" s="1"/>
  <c r="DR162" i="8"/>
  <c r="DR170" i="8" s="1"/>
  <c r="DP158" i="8"/>
  <c r="DP166" i="8" s="1"/>
  <c r="DN158" i="8"/>
  <c r="DN166" i="8" s="1"/>
  <c r="DR158" i="8"/>
  <c r="DR166" i="8" s="1"/>
  <c r="DO158" i="8"/>
  <c r="DO166" i="8" s="1"/>
  <c r="DQ158" i="8"/>
  <c r="DQ166" i="8" s="1"/>
  <c r="CG12" i="8"/>
  <c r="CG11" i="8"/>
  <c r="CC12" i="8"/>
  <c r="CC11" i="8"/>
  <c r="DN175" i="8" l="1"/>
  <c r="CH57" i="8"/>
  <c r="CH59" i="8"/>
  <c r="CO57" i="8" l="1"/>
  <c r="DN145" i="8"/>
  <c r="CX57" i="8"/>
  <c r="CO59" i="8"/>
  <c r="DN146" i="8"/>
  <c r="CX59" i="8"/>
  <c r="DO164" i="8" l="1"/>
  <c r="DO172" i="8" s="1"/>
  <c r="DN164" i="8"/>
  <c r="DN172" i="8" s="1"/>
  <c r="DN181" i="8" s="1"/>
  <c r="DQ164" i="8"/>
  <c r="DQ172" i="8" s="1"/>
  <c r="DR164" i="8"/>
  <c r="DR172" i="8" s="1"/>
  <c r="DP164" i="8"/>
  <c r="DP172" i="8" s="1"/>
  <c r="DO163" i="8"/>
  <c r="DO171" i="8" s="1"/>
  <c r="DN163" i="8"/>
  <c r="DN171" i="8" s="1"/>
  <c r="DN180" i="8" s="1"/>
  <c r="DP163" i="8"/>
  <c r="DP171" i="8" s="1"/>
  <c r="DQ163" i="8"/>
  <c r="DQ171" i="8" s="1"/>
  <c r="DR163" i="8"/>
  <c r="DR171" i="8" s="1"/>
  <c r="DI136" i="8"/>
  <c r="DI135" i="8"/>
  <c r="DI137" i="8" l="1"/>
  <c r="DK135" i="8" s="1"/>
  <c r="CX61" i="8" s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鈴木　良紀</author>
  </authors>
  <commentList>
    <comment ref="E5" authorId="0" shapeId="0" xr:uid="{00000000-0006-0000-0000-000001000000}">
      <text>
        <r>
          <rPr>
            <sz val="9"/>
            <color indexed="81"/>
            <rFont val="ＭＳ Ｐゴシック"/>
            <family val="3"/>
            <charset val="128"/>
          </rPr>
          <t>地番を入力</t>
        </r>
      </text>
    </comment>
    <comment ref="E6" authorId="0" shapeId="0" xr:uid="{00000000-0006-0000-0000-000002000000}">
      <text>
        <r>
          <rPr>
            <sz val="9"/>
            <color indexed="81"/>
            <rFont val="ＭＳ Ｐゴシック"/>
            <family val="3"/>
            <charset val="128"/>
          </rPr>
          <t>地番を入力</t>
        </r>
      </text>
    </comment>
    <comment ref="E7" authorId="0" shapeId="0" xr:uid="{00000000-0006-0000-0000-000003000000}">
      <text>
        <r>
          <rPr>
            <b/>
            <sz val="9"/>
            <color indexed="81"/>
            <rFont val="ＭＳ Ｐゴシック"/>
            <family val="3"/>
            <charset val="128"/>
          </rPr>
          <t>最寄駅　及び有利な駅が他にあればそれも入力</t>
        </r>
      </text>
    </comment>
    <comment ref="E9" authorId="0" shapeId="0" xr:uid="{00000000-0006-0000-0000-000004000000}">
      <text>
        <r>
          <rPr>
            <b/>
            <sz val="9"/>
            <color indexed="81"/>
            <rFont val="ＭＳ Ｐゴシック"/>
            <family val="3"/>
            <charset val="128"/>
          </rPr>
          <t>分譲主を入力</t>
        </r>
      </text>
    </comment>
    <comment ref="E10" authorId="0" shapeId="0" xr:uid="{00000000-0006-0000-0000-000005000000}">
      <text>
        <r>
          <rPr>
            <b/>
            <sz val="9"/>
            <color indexed="81"/>
            <rFont val="ＭＳ Ｐゴシック"/>
            <family val="3"/>
            <charset val="128"/>
          </rPr>
          <t>築年月日を入力
日にちが分からなければ1日と仮に入力</t>
        </r>
      </text>
    </comment>
    <comment ref="O22" authorId="0" shapeId="0" xr:uid="{00000000-0006-0000-0000-000007000000}">
      <text>
        <r>
          <rPr>
            <b/>
            <sz val="9"/>
            <color indexed="81"/>
            <rFont val="ＭＳ Ｐゴシック"/>
            <family val="3"/>
            <charset val="128"/>
          </rPr>
          <t>立退きがある場合目標期間を記載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鈴木　良紀</author>
  </authors>
  <commentList>
    <comment ref="B2" authorId="0" shapeId="0" xr:uid="{51B07059-80DB-45A2-8F6E-20804CD3DE50}">
      <text>
        <r>
          <rPr>
            <b/>
            <sz val="9"/>
            <color indexed="81"/>
            <rFont val="ＭＳ Ｐゴシック"/>
            <family val="3"/>
            <charset val="128"/>
          </rPr>
          <t>築年月日を入力
日にちが分からなければ1日と仮に入力</t>
        </r>
      </text>
    </comment>
    <comment ref="J11" authorId="0" shapeId="0" xr:uid="{70AF3225-0BDC-4A4C-AAA4-8DD6C3993369}">
      <text>
        <r>
          <rPr>
            <b/>
            <sz val="22"/>
            <color indexed="81"/>
            <rFont val="ＭＳ Ｐゴシック"/>
            <family val="3"/>
            <charset val="128"/>
          </rPr>
          <t>路線価より算出！実際の金額が判明したら記入する</t>
        </r>
      </text>
    </comment>
    <comment ref="I15" authorId="0" shapeId="0" xr:uid="{7DD87AD2-AAC6-44CA-A52C-A4539A561464}">
      <text>
        <r>
          <rPr>
            <b/>
            <sz val="24"/>
            <color indexed="81"/>
            <rFont val="ＭＳ Ｐゴシック"/>
            <family val="3"/>
            <charset val="128"/>
          </rPr>
          <t>実際の金額が判明したら記入！</t>
        </r>
      </text>
    </comment>
    <comment ref="BC63" authorId="0" shapeId="0" xr:uid="{FB271C7D-4401-4D05-856C-2CD207E7FA52}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再販売価格
その専有単価をこの係数を用いてゴールシークを利用して算出
</t>
        </r>
      </text>
    </comment>
    <comment ref="CC72" authorId="0" shapeId="0" xr:uid="{7F5D4059-D7A4-4324-9461-89421866C238}">
      <text>
        <r>
          <rPr>
            <b/>
            <sz val="9"/>
            <color indexed="81"/>
            <rFont val="ＭＳ Ｐゴシック"/>
            <family val="3"/>
            <charset val="128"/>
          </rPr>
          <t>数字を動かす場合は全て「売却価格決定係数」を変数としてゴールシークを利用</t>
        </r>
      </text>
    </comment>
    <comment ref="CF72" authorId="0" shapeId="0" xr:uid="{F77772A6-73D8-4A2B-B06E-4DD27881DC2A}">
      <text>
        <r>
          <rPr>
            <b/>
            <sz val="9"/>
            <color indexed="81"/>
            <rFont val="ＭＳ Ｐゴシック"/>
            <family val="3"/>
            <charset val="128"/>
          </rPr>
          <t>数字を動かす場合は全て「売却価格決定係数」を変数としてゴールシークを利用</t>
        </r>
      </text>
    </comment>
  </commentList>
</comments>
</file>

<file path=xl/sharedStrings.xml><?xml version="1.0" encoding="utf-8"?>
<sst xmlns="http://schemas.openxmlformats.org/spreadsheetml/2006/main" count="1131" uniqueCount="639">
  <si>
    <t>所在地</t>
    <rPh sb="0" eb="3">
      <t>ショザイチ</t>
    </rPh>
    <phoneticPr fontId="4"/>
  </si>
  <si>
    <t>住居表示</t>
    <rPh sb="0" eb="2">
      <t>ジュウキョ</t>
    </rPh>
    <rPh sb="2" eb="4">
      <t>ヒョウジ</t>
    </rPh>
    <phoneticPr fontId="4"/>
  </si>
  <si>
    <t>築年月日</t>
    <rPh sb="0" eb="1">
      <t>チク</t>
    </rPh>
    <rPh sb="1" eb="4">
      <t>ネンガッピ</t>
    </rPh>
    <phoneticPr fontId="4"/>
  </si>
  <si>
    <t>項目</t>
    <rPh sb="0" eb="2">
      <t>コウモク</t>
    </rPh>
    <phoneticPr fontId="4"/>
  </si>
  <si>
    <t>備考</t>
    <rPh sb="0" eb="2">
      <t>ビコウ</t>
    </rPh>
    <phoneticPr fontId="4"/>
  </si>
  <si>
    <t>【購入ステージ】</t>
    <rPh sb="1" eb="3">
      <t>コウニュウ</t>
    </rPh>
    <phoneticPr fontId="4"/>
  </si>
  <si>
    <t>総仕入価格</t>
    <rPh sb="0" eb="1">
      <t>ソウ</t>
    </rPh>
    <rPh sb="1" eb="3">
      <t>シイレ</t>
    </rPh>
    <rPh sb="3" eb="5">
      <t>カカク</t>
    </rPh>
    <phoneticPr fontId="4"/>
  </si>
  <si>
    <t>金額</t>
    <rPh sb="0" eb="2">
      <t>キンガク</t>
    </rPh>
    <phoneticPr fontId="4"/>
  </si>
  <si>
    <t>適用</t>
    <rPh sb="0" eb="2">
      <t>テキヨウ</t>
    </rPh>
    <phoneticPr fontId="4"/>
  </si>
  <si>
    <t>必要キャッシュ</t>
    <rPh sb="0" eb="2">
      <t>ヒツヨウ</t>
    </rPh>
    <phoneticPr fontId="4"/>
  </si>
  <si>
    <t>種別</t>
    <rPh sb="0" eb="2">
      <t>シュベツ</t>
    </rPh>
    <phoneticPr fontId="4"/>
  </si>
  <si>
    <t>金利</t>
    <rPh sb="0" eb="2">
      <t>キンリ</t>
    </rPh>
    <phoneticPr fontId="4"/>
  </si>
  <si>
    <t>専有面積</t>
    <rPh sb="0" eb="2">
      <t>センユウ</t>
    </rPh>
    <rPh sb="2" eb="4">
      <t>メンセキ</t>
    </rPh>
    <phoneticPr fontId="4"/>
  </si>
  <si>
    <t>月額賃料</t>
    <rPh sb="0" eb="2">
      <t>ゲツガク</t>
    </rPh>
    <rPh sb="2" eb="4">
      <t>チンリョウ</t>
    </rPh>
    <phoneticPr fontId="4"/>
  </si>
  <si>
    <t>取得原価</t>
    <rPh sb="0" eb="2">
      <t>シュトク</t>
    </rPh>
    <rPh sb="2" eb="4">
      <t>ゲンカ</t>
    </rPh>
    <phoneticPr fontId="4"/>
  </si>
  <si>
    <t>小計</t>
    <rPh sb="0" eb="2">
      <t>ショウケイ</t>
    </rPh>
    <phoneticPr fontId="4"/>
  </si>
  <si>
    <t>【取得経費詳細】</t>
    <rPh sb="1" eb="3">
      <t>シュトク</t>
    </rPh>
    <rPh sb="3" eb="5">
      <t>ケイヒ</t>
    </rPh>
    <rPh sb="5" eb="7">
      <t>ショウサイ</t>
    </rPh>
    <phoneticPr fontId="4"/>
  </si>
  <si>
    <t>【保有時の収支】</t>
    <rPh sb="1" eb="3">
      <t>ホユウ</t>
    </rPh>
    <rPh sb="3" eb="4">
      <t>ジ</t>
    </rPh>
    <rPh sb="5" eb="7">
      <t>シュウシ</t>
    </rPh>
    <phoneticPr fontId="4"/>
  </si>
  <si>
    <t>不動産取得税</t>
    <rPh sb="0" eb="3">
      <t>フドウサン</t>
    </rPh>
    <rPh sb="3" eb="5">
      <t>シュトク</t>
    </rPh>
    <rPh sb="5" eb="6">
      <t>ゼイ</t>
    </rPh>
    <phoneticPr fontId="4"/>
  </si>
  <si>
    <t>賃料単価</t>
    <rPh sb="0" eb="2">
      <t>チンリョウ</t>
    </rPh>
    <rPh sb="2" eb="4">
      <t>タンカ</t>
    </rPh>
    <phoneticPr fontId="4"/>
  </si>
  <si>
    <t>支出</t>
    <rPh sb="0" eb="2">
      <t>シシュツ</t>
    </rPh>
    <phoneticPr fontId="4"/>
  </si>
  <si>
    <t>配当額（利息）</t>
    <rPh sb="0" eb="2">
      <t>ハイトウ</t>
    </rPh>
    <rPh sb="2" eb="3">
      <t>ガク</t>
    </rPh>
    <rPh sb="4" eb="6">
      <t>リソク</t>
    </rPh>
    <phoneticPr fontId="4"/>
  </si>
  <si>
    <t>年利</t>
    <rPh sb="0" eb="1">
      <t>トシ</t>
    </rPh>
    <phoneticPr fontId="4"/>
  </si>
  <si>
    <t>出資割合</t>
    <rPh sb="0" eb="2">
      <t>シュッシ</t>
    </rPh>
    <rPh sb="2" eb="4">
      <t>ワリアイ</t>
    </rPh>
    <phoneticPr fontId="4"/>
  </si>
  <si>
    <t>固定資産税清算金</t>
    <rPh sb="0" eb="2">
      <t>コテイ</t>
    </rPh>
    <rPh sb="2" eb="5">
      <t>シサンゼイ</t>
    </rPh>
    <rPh sb="5" eb="8">
      <t>セイサンキン</t>
    </rPh>
    <phoneticPr fontId="4"/>
  </si>
  <si>
    <t>司法書士手数料</t>
    <rPh sb="0" eb="2">
      <t>シホウ</t>
    </rPh>
    <rPh sb="2" eb="4">
      <t>ショシ</t>
    </rPh>
    <rPh sb="4" eb="7">
      <t>テスウリョウ</t>
    </rPh>
    <phoneticPr fontId="4"/>
  </si>
  <si>
    <t>仲介料</t>
    <rPh sb="0" eb="2">
      <t>チュウカイ</t>
    </rPh>
    <rPh sb="2" eb="3">
      <t>リョウ</t>
    </rPh>
    <phoneticPr fontId="4"/>
  </si>
  <si>
    <t>登録免許税（土地）</t>
    <rPh sb="0" eb="2">
      <t>トウロク</t>
    </rPh>
    <rPh sb="2" eb="5">
      <t>メンキョゼイ</t>
    </rPh>
    <rPh sb="6" eb="8">
      <t>トチ</t>
    </rPh>
    <phoneticPr fontId="4"/>
  </si>
  <si>
    <t>登録免許税（建物）</t>
    <rPh sb="0" eb="2">
      <t>トウロク</t>
    </rPh>
    <rPh sb="2" eb="5">
      <t>メンキョゼイ</t>
    </rPh>
    <rPh sb="6" eb="8">
      <t>タテモノ</t>
    </rPh>
    <phoneticPr fontId="4"/>
  </si>
  <si>
    <t>ローン</t>
    <phoneticPr fontId="4"/>
  </si>
  <si>
    <t>レンダー</t>
    <phoneticPr fontId="4"/>
  </si>
  <si>
    <t>エクイティ</t>
    <phoneticPr fontId="4"/>
  </si>
  <si>
    <t>敷地面積</t>
    <rPh sb="0" eb="2">
      <t>シキチ</t>
    </rPh>
    <rPh sb="2" eb="4">
      <t>メンセキ</t>
    </rPh>
    <phoneticPr fontId="4"/>
  </si>
  <si>
    <t>耐震性能</t>
    <rPh sb="0" eb="2">
      <t>タイシン</t>
    </rPh>
    <rPh sb="2" eb="4">
      <t>セイノウ</t>
    </rPh>
    <phoneticPr fontId="4"/>
  </si>
  <si>
    <t>／</t>
    <phoneticPr fontId="4"/>
  </si>
  <si>
    <t>【資金計画】</t>
    <rPh sb="1" eb="3">
      <t>シキン</t>
    </rPh>
    <rPh sb="3" eb="5">
      <t>ケイカク</t>
    </rPh>
    <phoneticPr fontId="4"/>
  </si>
  <si>
    <t>ｱﾓﾁｾﾞｲｼｮﾝ</t>
    <phoneticPr fontId="4"/>
  </si>
  <si>
    <t>賃料収入合計</t>
    <rPh sb="0" eb="2">
      <t>チンリョウ</t>
    </rPh>
    <rPh sb="2" eb="4">
      <t>シュウニュウ</t>
    </rPh>
    <rPh sb="4" eb="6">
      <t>ゴウケイ</t>
    </rPh>
    <phoneticPr fontId="4"/>
  </si>
  <si>
    <t>支出合計</t>
    <rPh sb="0" eb="2">
      <t>シシュツ</t>
    </rPh>
    <rPh sb="2" eb="4">
      <t>ゴウケイ</t>
    </rPh>
    <phoneticPr fontId="4"/>
  </si>
  <si>
    <t>単月収支</t>
    <rPh sb="0" eb="1">
      <t>タン</t>
    </rPh>
    <rPh sb="1" eb="2">
      <t>ゲツ</t>
    </rPh>
    <rPh sb="2" eb="4">
      <t>シュウシ</t>
    </rPh>
    <phoneticPr fontId="4"/>
  </si>
  <si>
    <t>CASH　FLOW</t>
    <phoneticPr fontId="4"/>
  </si>
  <si>
    <t>ローン残債務</t>
    <rPh sb="3" eb="4">
      <t>ザン</t>
    </rPh>
    <rPh sb="4" eb="6">
      <t>サイム</t>
    </rPh>
    <phoneticPr fontId="4"/>
  </si>
  <si>
    <t>金額など</t>
    <rPh sb="0" eb="2">
      <t>キンガク</t>
    </rPh>
    <phoneticPr fontId="4"/>
  </si>
  <si>
    <t>支　出</t>
    <rPh sb="0" eb="1">
      <t>ササ</t>
    </rPh>
    <rPh sb="2" eb="3">
      <t>デ</t>
    </rPh>
    <phoneticPr fontId="4"/>
  </si>
  <si>
    <t>種　別</t>
    <rPh sb="0" eb="1">
      <t>タネ</t>
    </rPh>
    <rPh sb="2" eb="3">
      <t>ベツ</t>
    </rPh>
    <phoneticPr fontId="4"/>
  </si>
  <si>
    <t>項　目</t>
    <rPh sb="0" eb="1">
      <t>コウ</t>
    </rPh>
    <rPh sb="2" eb="3">
      <t>メ</t>
    </rPh>
    <phoneticPr fontId="4"/>
  </si>
  <si>
    <t>備　考</t>
    <rPh sb="0" eb="1">
      <t>ソナエ</t>
    </rPh>
    <rPh sb="2" eb="3">
      <t>コウ</t>
    </rPh>
    <phoneticPr fontId="4"/>
  </si>
  <si>
    <t>収　入</t>
    <rPh sb="0" eb="1">
      <t>オサム</t>
    </rPh>
    <rPh sb="2" eb="3">
      <t>イリ</t>
    </rPh>
    <phoneticPr fontId="4"/>
  </si>
  <si>
    <t>資　金</t>
    <rPh sb="0" eb="1">
      <t>シ</t>
    </rPh>
    <rPh sb="2" eb="3">
      <t>キン</t>
    </rPh>
    <phoneticPr fontId="4"/>
  </si>
  <si>
    <t>CASH　FLOW</t>
    <phoneticPr fontId="4"/>
  </si>
  <si>
    <t>用　途</t>
    <rPh sb="0" eb="1">
      <t>ヨウ</t>
    </rPh>
    <rPh sb="2" eb="3">
      <t>ト</t>
    </rPh>
    <phoneticPr fontId="4"/>
  </si>
  <si>
    <t>構　造</t>
    <rPh sb="0" eb="1">
      <t>カマエ</t>
    </rPh>
    <rPh sb="2" eb="3">
      <t>ツク</t>
    </rPh>
    <phoneticPr fontId="4"/>
  </si>
  <si>
    <t>交　通</t>
    <rPh sb="0" eb="1">
      <t>コウ</t>
    </rPh>
    <rPh sb="2" eb="3">
      <t>ツウ</t>
    </rPh>
    <phoneticPr fontId="4"/>
  </si>
  <si>
    <t>表面利回り</t>
    <rPh sb="0" eb="2">
      <t>ヒョウメン</t>
    </rPh>
    <rPh sb="2" eb="4">
      <t>リマワ</t>
    </rPh>
    <phoneticPr fontId="4"/>
  </si>
  <si>
    <t>収入</t>
    <rPh sb="0" eb="2">
      <t>シュウニュウ</t>
    </rPh>
    <phoneticPr fontId="4"/>
  </si>
  <si>
    <t>土地</t>
    <rPh sb="0" eb="2">
      <t>トチ</t>
    </rPh>
    <phoneticPr fontId="4"/>
  </si>
  <si>
    <t>建物</t>
    <rPh sb="0" eb="2">
      <t>タテモノ</t>
    </rPh>
    <phoneticPr fontId="4"/>
  </si>
  <si>
    <t>消費税</t>
    <rPh sb="0" eb="3">
      <t>ショウヒゼイ</t>
    </rPh>
    <phoneticPr fontId="4"/>
  </si>
  <si>
    <t>経費小計</t>
    <rPh sb="0" eb="2">
      <t>ケイヒ</t>
    </rPh>
    <rPh sb="2" eb="4">
      <t>ショウケイ</t>
    </rPh>
    <phoneticPr fontId="4"/>
  </si>
  <si>
    <t>路線価核</t>
    <rPh sb="0" eb="3">
      <t>ロセンカ</t>
    </rPh>
    <rPh sb="3" eb="4">
      <t>カク</t>
    </rPh>
    <phoneticPr fontId="4"/>
  </si>
  <si>
    <t>【積算評価】</t>
    <rPh sb="1" eb="3">
      <t>セキサン</t>
    </rPh>
    <rPh sb="3" eb="5">
      <t>ヒョウカ</t>
    </rPh>
    <phoneticPr fontId="4"/>
  </si>
  <si>
    <t>【建物構造】</t>
    <rPh sb="1" eb="3">
      <t>タテモノ</t>
    </rPh>
    <rPh sb="3" eb="5">
      <t>コウゾウ</t>
    </rPh>
    <phoneticPr fontId="4"/>
  </si>
  <si>
    <t>RC</t>
    <phoneticPr fontId="4"/>
  </si>
  <si>
    <t>SRC</t>
    <phoneticPr fontId="4"/>
  </si>
  <si>
    <t>木造</t>
    <rPh sb="0" eb="2">
      <t>モクゾウ</t>
    </rPh>
    <phoneticPr fontId="4"/>
  </si>
  <si>
    <t>軽量鉄骨</t>
    <rPh sb="0" eb="2">
      <t>ケイリョウ</t>
    </rPh>
    <rPh sb="2" eb="4">
      <t>テッコツ</t>
    </rPh>
    <phoneticPr fontId="4"/>
  </si>
  <si>
    <t>鉄骨</t>
    <rPh sb="0" eb="2">
      <t>テッコツ</t>
    </rPh>
    <phoneticPr fontId="4"/>
  </si>
  <si>
    <t>固定資産税評価額</t>
    <rPh sb="0" eb="2">
      <t>コテイ</t>
    </rPh>
    <rPh sb="2" eb="5">
      <t>シサンゼイ</t>
    </rPh>
    <rPh sb="5" eb="8">
      <t>ヒョウカガク</t>
    </rPh>
    <phoneticPr fontId="4"/>
  </si>
  <si>
    <t>耐用年数</t>
    <rPh sb="0" eb="2">
      <t>タイヨウ</t>
    </rPh>
    <rPh sb="2" eb="3">
      <t>ネン</t>
    </rPh>
    <rPh sb="3" eb="4">
      <t>カズ</t>
    </rPh>
    <phoneticPr fontId="4"/>
  </si>
  <si>
    <t>経過年数</t>
    <rPh sb="0" eb="2">
      <t>ケイカ</t>
    </rPh>
    <rPh sb="2" eb="4">
      <t>ネンスウ</t>
    </rPh>
    <phoneticPr fontId="4"/>
  </si>
  <si>
    <t>残余耐用年数</t>
    <rPh sb="0" eb="2">
      <t>ザンヨ</t>
    </rPh>
    <rPh sb="2" eb="4">
      <t>タイヨウ</t>
    </rPh>
    <rPh sb="4" eb="6">
      <t>ネンスウ</t>
    </rPh>
    <phoneticPr fontId="4"/>
  </si>
  <si>
    <t>再調達原価</t>
    <rPh sb="0" eb="3">
      <t>サイチョウタツ</t>
    </rPh>
    <rPh sb="3" eb="5">
      <t>ゲンカ</t>
    </rPh>
    <phoneticPr fontId="4"/>
  </si>
  <si>
    <t>減価</t>
    <rPh sb="0" eb="2">
      <t>ゲンカ</t>
    </rPh>
    <phoneticPr fontId="4"/>
  </si>
  <si>
    <t>建物価格</t>
    <rPh sb="0" eb="2">
      <t>タテモノ</t>
    </rPh>
    <rPh sb="2" eb="4">
      <t>カカク</t>
    </rPh>
    <phoneticPr fontId="4"/>
  </si>
  <si>
    <t>【残余耐用年数】</t>
    <rPh sb="1" eb="3">
      <t>ザンヨ</t>
    </rPh>
    <rPh sb="3" eb="5">
      <t>タイヨウ</t>
    </rPh>
    <rPh sb="5" eb="7">
      <t>ネンスウ</t>
    </rPh>
    <phoneticPr fontId="4"/>
  </si>
  <si>
    <t>土地価格</t>
    <rPh sb="0" eb="2">
      <t>トチ</t>
    </rPh>
    <rPh sb="2" eb="4">
      <t>カカク</t>
    </rPh>
    <phoneticPr fontId="4"/>
  </si>
  <si>
    <t>備考</t>
    <rPh sb="0" eb="2">
      <t>ビコウ</t>
    </rPh>
    <phoneticPr fontId="4"/>
  </si>
  <si>
    <t>積算価格</t>
    <rPh sb="0" eb="2">
      <t>セキサン</t>
    </rPh>
    <rPh sb="2" eb="4">
      <t>カカク</t>
    </rPh>
    <phoneticPr fontId="4"/>
  </si>
  <si>
    <t>【収益還元評価】</t>
    <rPh sb="1" eb="3">
      <t>シュウエキ</t>
    </rPh>
    <rPh sb="3" eb="5">
      <t>カンゲン</t>
    </rPh>
    <rPh sb="5" eb="7">
      <t>ヒョウカ</t>
    </rPh>
    <phoneticPr fontId="4"/>
  </si>
  <si>
    <t>種別</t>
    <rPh sb="0" eb="2">
      <t>シュベツ</t>
    </rPh>
    <phoneticPr fontId="4"/>
  </si>
  <si>
    <t>賃料（現況）</t>
    <rPh sb="0" eb="1">
      <t>チン</t>
    </rPh>
    <rPh sb="1" eb="2">
      <t>リョウ</t>
    </rPh>
    <rPh sb="3" eb="5">
      <t>ゲンキョウ</t>
    </rPh>
    <phoneticPr fontId="4"/>
  </si>
  <si>
    <t>賃料（満室）</t>
    <rPh sb="0" eb="1">
      <t>チン</t>
    </rPh>
    <rPh sb="1" eb="2">
      <t>リョウ</t>
    </rPh>
    <rPh sb="3" eb="5">
      <t>マンシツ</t>
    </rPh>
    <phoneticPr fontId="4"/>
  </si>
  <si>
    <t>１２１～２４０回(２０年まで)</t>
  </si>
  <si>
    <t>２４１～３６０回(３０年まで)</t>
  </si>
  <si>
    <t>３６１～４２０回(３５年まで)</t>
  </si>
  <si>
    <t>借入金(円)</t>
  </si>
  <si>
    <t>期</t>
  </si>
  <si>
    <t>月々返済額</t>
  </si>
  <si>
    <t>利息額</t>
  </si>
  <si>
    <t>元金返済額</t>
  </si>
  <si>
    <t>借入残高</t>
  </si>
  <si>
    <t>返済期間(年)</t>
  </si>
  <si>
    <t xml:space="preserve">利 率 </t>
  </si>
  <si>
    <t>残高表にて入力</t>
  </si>
  <si>
    <t>1年</t>
  </si>
  <si>
    <t>11年</t>
  </si>
  <si>
    <t>21年</t>
  </si>
  <si>
    <t>31年</t>
  </si>
  <si>
    <t>2年</t>
  </si>
  <si>
    <t>12年</t>
  </si>
  <si>
    <t>22年</t>
  </si>
  <si>
    <t>32年</t>
  </si>
  <si>
    <t>3年</t>
  </si>
  <si>
    <t>13年</t>
  </si>
  <si>
    <t>23年</t>
  </si>
  <si>
    <t>33年</t>
  </si>
  <si>
    <t>4年</t>
  </si>
  <si>
    <t>14年</t>
  </si>
  <si>
    <t>24年</t>
  </si>
  <si>
    <t>34年</t>
  </si>
  <si>
    <t>5年</t>
  </si>
  <si>
    <t>15年</t>
  </si>
  <si>
    <t>25年</t>
  </si>
  <si>
    <t>35年</t>
  </si>
  <si>
    <t>小計</t>
  </si>
  <si>
    <t>合計</t>
  </si>
  <si>
    <t>6年</t>
  </si>
  <si>
    <t>16年</t>
  </si>
  <si>
    <t>26年</t>
  </si>
  <si>
    <t>7年</t>
  </si>
  <si>
    <t>17年</t>
  </si>
  <si>
    <t>27年</t>
  </si>
  <si>
    <t>8年</t>
  </si>
  <si>
    <t>18年</t>
  </si>
  <si>
    <t>28年</t>
  </si>
  <si>
    <t>9年</t>
  </si>
  <si>
    <t>19年</t>
  </si>
  <si>
    <t>29年</t>
  </si>
  <si>
    <t>10年</t>
  </si>
  <si>
    <t>20年</t>
  </si>
  <si>
    <t>30年</t>
  </si>
  <si>
    <t>経費率</t>
    <rPh sb="0" eb="2">
      <t>ケイヒ</t>
    </rPh>
    <rPh sb="2" eb="3">
      <t>リツ</t>
    </rPh>
    <phoneticPr fontId="4"/>
  </si>
  <si>
    <t>年間賃料</t>
    <rPh sb="0" eb="2">
      <t>ネンカン</t>
    </rPh>
    <rPh sb="2" eb="4">
      <t>チンリョウ</t>
    </rPh>
    <phoneticPr fontId="4"/>
  </si>
  <si>
    <t>年間返済額</t>
    <rPh sb="0" eb="2">
      <t>ネンカン</t>
    </rPh>
    <rPh sb="2" eb="4">
      <t>ヘンサイ</t>
    </rPh>
    <rPh sb="4" eb="5">
      <t>ガク</t>
    </rPh>
    <phoneticPr fontId="4"/>
  </si>
  <si>
    <t>借入マックス</t>
    <rPh sb="0" eb="2">
      <t>カリイレ</t>
    </rPh>
    <phoneticPr fontId="4"/>
  </si>
  <si>
    <t>収益率</t>
    <rPh sb="0" eb="2">
      <t>シュウエキ</t>
    </rPh>
    <rPh sb="2" eb="3">
      <t>リツ</t>
    </rPh>
    <phoneticPr fontId="4"/>
  </si>
  <si>
    <t>借入金</t>
    <rPh sb="0" eb="2">
      <t>カリイレ</t>
    </rPh>
    <rPh sb="2" eb="3">
      <t>キン</t>
    </rPh>
    <phoneticPr fontId="4"/>
  </si>
  <si>
    <t>LTP</t>
    <phoneticPr fontId="4"/>
  </si>
  <si>
    <t>LTC</t>
    <phoneticPr fontId="4"/>
  </si>
  <si>
    <t>LTV</t>
    <phoneticPr fontId="4"/>
  </si>
  <si>
    <t>借入金額</t>
    <rPh sb="0" eb="2">
      <t>カリイレ</t>
    </rPh>
    <rPh sb="2" eb="4">
      <t>キンガク</t>
    </rPh>
    <phoneticPr fontId="4"/>
  </si>
  <si>
    <t>現状</t>
    <rPh sb="0" eb="2">
      <t>ゲンジョウ</t>
    </rPh>
    <phoneticPr fontId="4"/>
  </si>
  <si>
    <t>備考</t>
    <rPh sb="0" eb="2">
      <t>ビコウ</t>
    </rPh>
    <phoneticPr fontId="4"/>
  </si>
  <si>
    <t>項目</t>
    <rPh sb="0" eb="2">
      <t>コウモク</t>
    </rPh>
    <phoneticPr fontId="4"/>
  </si>
  <si>
    <t>土地固定資産税</t>
    <rPh sb="0" eb="2">
      <t>トチ</t>
    </rPh>
    <rPh sb="2" eb="4">
      <t>コテイ</t>
    </rPh>
    <rPh sb="4" eb="7">
      <t>シサンゼイ</t>
    </rPh>
    <phoneticPr fontId="4"/>
  </si>
  <si>
    <t>建物固定資産税</t>
    <rPh sb="0" eb="2">
      <t>タテモノ</t>
    </rPh>
    <rPh sb="2" eb="4">
      <t>コテイ</t>
    </rPh>
    <rPh sb="4" eb="7">
      <t>シサンゼイ</t>
    </rPh>
    <phoneticPr fontId="4"/>
  </si>
  <si>
    <t>土地都市計画税</t>
    <rPh sb="0" eb="2">
      <t>トチ</t>
    </rPh>
    <rPh sb="2" eb="4">
      <t>トシ</t>
    </rPh>
    <rPh sb="4" eb="6">
      <t>ケイカク</t>
    </rPh>
    <rPh sb="6" eb="7">
      <t>ゼイ</t>
    </rPh>
    <phoneticPr fontId="4"/>
  </si>
  <si>
    <t>建物都市計画税</t>
    <rPh sb="0" eb="2">
      <t>タテモノ</t>
    </rPh>
    <rPh sb="2" eb="4">
      <t>トシ</t>
    </rPh>
    <rPh sb="4" eb="6">
      <t>ケイカク</t>
    </rPh>
    <rPh sb="6" eb="7">
      <t>ゼイ</t>
    </rPh>
    <phoneticPr fontId="4"/>
  </si>
  <si>
    <t>管理費</t>
    <rPh sb="0" eb="2">
      <t>カンリ</t>
    </rPh>
    <rPh sb="2" eb="3">
      <t>ヒ</t>
    </rPh>
    <phoneticPr fontId="4"/>
  </si>
  <si>
    <t>火災保険料</t>
    <rPh sb="0" eb="2">
      <t>カサイ</t>
    </rPh>
    <rPh sb="2" eb="4">
      <t>ホケン</t>
    </rPh>
    <rPh sb="4" eb="5">
      <t>リョウ</t>
    </rPh>
    <phoneticPr fontId="4"/>
  </si>
  <si>
    <t>修繕費用</t>
    <rPh sb="0" eb="2">
      <t>シュウゼン</t>
    </rPh>
    <rPh sb="2" eb="4">
      <t>ヒヨウ</t>
    </rPh>
    <phoneticPr fontId="4"/>
  </si>
  <si>
    <t>雑費</t>
    <rPh sb="0" eb="2">
      <t>ザッピ</t>
    </rPh>
    <phoneticPr fontId="4"/>
  </si>
  <si>
    <t>その他</t>
    <rPh sb="2" eb="3">
      <t>タ</t>
    </rPh>
    <phoneticPr fontId="4"/>
  </si>
  <si>
    <t>適用</t>
    <rPh sb="0" eb="2">
      <t>テキヨウ</t>
    </rPh>
    <phoneticPr fontId="4"/>
  </si>
  <si>
    <t>【支出の見方】</t>
    <rPh sb="1" eb="3">
      <t>シシュツ</t>
    </rPh>
    <rPh sb="4" eb="6">
      <t>ミカタ</t>
    </rPh>
    <phoneticPr fontId="4"/>
  </si>
  <si>
    <t>想定</t>
    <rPh sb="0" eb="2">
      <t>ソウテイ</t>
    </rPh>
    <phoneticPr fontId="4"/>
  </si>
  <si>
    <t>実額</t>
    <rPh sb="0" eb="2">
      <t>ジツガク</t>
    </rPh>
    <phoneticPr fontId="4"/>
  </si>
  <si>
    <t>支出　計</t>
    <rPh sb="0" eb="2">
      <t>シシュツ</t>
    </rPh>
    <rPh sb="3" eb="4">
      <t>ケイ</t>
    </rPh>
    <phoneticPr fontId="4"/>
  </si>
  <si>
    <t>CAP　RATE</t>
    <phoneticPr fontId="4"/>
  </si>
  <si>
    <t>元本返済</t>
    <rPh sb="0" eb="2">
      <t>ガンポン</t>
    </rPh>
    <rPh sb="2" eb="4">
      <t>ヘンサイ</t>
    </rPh>
    <phoneticPr fontId="4"/>
  </si>
  <si>
    <t>満室時　PL</t>
    <rPh sb="0" eb="2">
      <t>マンシツ</t>
    </rPh>
    <rPh sb="2" eb="3">
      <t>ジ</t>
    </rPh>
    <phoneticPr fontId="4"/>
  </si>
  <si>
    <t>現状　PL</t>
    <rPh sb="0" eb="2">
      <t>ゲンジョウ</t>
    </rPh>
    <phoneticPr fontId="4"/>
  </si>
  <si>
    <t>減価償却費</t>
    <rPh sb="0" eb="2">
      <t>ゲンカ</t>
    </rPh>
    <rPh sb="2" eb="4">
      <t>ショウキャク</t>
    </rPh>
    <rPh sb="4" eb="5">
      <t>ヒ</t>
    </rPh>
    <phoneticPr fontId="4"/>
  </si>
  <si>
    <t>×</t>
    <phoneticPr fontId="4"/>
  </si>
  <si>
    <t>+</t>
    <phoneticPr fontId="4"/>
  </si>
  <si>
    <t>＝</t>
    <phoneticPr fontId="4"/>
  </si>
  <si>
    <t>【土地建物案文】</t>
    <rPh sb="1" eb="3">
      <t>トチ</t>
    </rPh>
    <rPh sb="3" eb="5">
      <t>タテモノ</t>
    </rPh>
    <rPh sb="5" eb="7">
      <t>アンブン</t>
    </rPh>
    <phoneticPr fontId="4"/>
  </si>
  <si>
    <t>物件価格</t>
    <rPh sb="0" eb="2">
      <t>ブッケン</t>
    </rPh>
    <rPh sb="2" eb="4">
      <t>カカク</t>
    </rPh>
    <phoneticPr fontId="4"/>
  </si>
  <si>
    <t>法人税</t>
    <rPh sb="0" eb="3">
      <t>ホウジンゼイ</t>
    </rPh>
    <phoneticPr fontId="4"/>
  </si>
  <si>
    <t>満室時　CASH</t>
    <rPh sb="0" eb="2">
      <t>マンシツ</t>
    </rPh>
    <rPh sb="2" eb="3">
      <t>ジ</t>
    </rPh>
    <phoneticPr fontId="4"/>
  </si>
  <si>
    <t>現状　CASH</t>
    <rPh sb="0" eb="2">
      <t>ゲンジョウ</t>
    </rPh>
    <phoneticPr fontId="4"/>
  </si>
  <si>
    <t>10年目の弁済額を採用</t>
    <rPh sb="2" eb="4">
      <t>ネンメ</t>
    </rPh>
    <rPh sb="5" eb="7">
      <t>ベンサイ</t>
    </rPh>
    <rPh sb="7" eb="8">
      <t>ガク</t>
    </rPh>
    <rPh sb="9" eb="11">
      <t>サイヨウ</t>
    </rPh>
    <phoneticPr fontId="4"/>
  </si>
  <si>
    <t>評価額</t>
    <rPh sb="0" eb="3">
      <t>ヒョウカガク</t>
    </rPh>
    <phoneticPr fontId="4"/>
  </si>
  <si>
    <t>固定資産税（土地）</t>
    <rPh sb="0" eb="2">
      <t>コテイ</t>
    </rPh>
    <rPh sb="2" eb="5">
      <t>シサンゼイ</t>
    </rPh>
    <rPh sb="6" eb="8">
      <t>トチ</t>
    </rPh>
    <phoneticPr fontId="4"/>
  </si>
  <si>
    <t>固定資産税（建物）</t>
    <rPh sb="0" eb="2">
      <t>コテイ</t>
    </rPh>
    <rPh sb="2" eb="5">
      <t>シサンゼイ</t>
    </rPh>
    <rPh sb="6" eb="8">
      <t>タテモノ</t>
    </rPh>
    <phoneticPr fontId="4"/>
  </si>
  <si>
    <t>都市計画税（土地）</t>
    <rPh sb="0" eb="2">
      <t>トシ</t>
    </rPh>
    <rPh sb="2" eb="4">
      <t>ケイカク</t>
    </rPh>
    <rPh sb="4" eb="5">
      <t>ゼイ</t>
    </rPh>
    <rPh sb="6" eb="8">
      <t>トチ</t>
    </rPh>
    <phoneticPr fontId="4"/>
  </si>
  <si>
    <t>都市計画税（建物）</t>
    <rPh sb="0" eb="2">
      <t>トシ</t>
    </rPh>
    <rPh sb="2" eb="4">
      <t>ケイカク</t>
    </rPh>
    <rPh sb="4" eb="5">
      <t>ゼイ</t>
    </rPh>
    <rPh sb="6" eb="8">
      <t>タテモノ</t>
    </rPh>
    <phoneticPr fontId="4"/>
  </si>
  <si>
    <t>単価</t>
    <rPh sb="0" eb="2">
      <t>タンカ</t>
    </rPh>
    <phoneticPr fontId="4"/>
  </si>
  <si>
    <t>課税標準額</t>
    <rPh sb="0" eb="2">
      <t>カゼイ</t>
    </rPh>
    <rPh sb="2" eb="4">
      <t>ヒョウジュン</t>
    </rPh>
    <rPh sb="4" eb="5">
      <t>ガク</t>
    </rPh>
    <phoneticPr fontId="4"/>
  </si>
  <si>
    <t>路線価格</t>
    <rPh sb="0" eb="2">
      <t>ロセン</t>
    </rPh>
    <rPh sb="2" eb="4">
      <t>カカク</t>
    </rPh>
    <phoneticPr fontId="4"/>
  </si>
  <si>
    <t>【公的評価】</t>
    <rPh sb="1" eb="3">
      <t>コウテキ</t>
    </rPh>
    <rPh sb="3" eb="5">
      <t>ヒョウカ</t>
    </rPh>
    <phoneticPr fontId="4"/>
  </si>
  <si>
    <t>【減価償却後のキャッシュ】</t>
    <rPh sb="1" eb="3">
      <t>ゲンカ</t>
    </rPh>
    <rPh sb="3" eb="5">
      <t>ショウキャク</t>
    </rPh>
    <rPh sb="5" eb="6">
      <t>ゴ</t>
    </rPh>
    <phoneticPr fontId="4"/>
  </si>
  <si>
    <t>利息</t>
    <rPh sb="0" eb="2">
      <t>リソク</t>
    </rPh>
    <phoneticPr fontId="4"/>
  </si>
  <si>
    <t>元金</t>
    <rPh sb="0" eb="2">
      <t>ガンキン</t>
    </rPh>
    <phoneticPr fontId="4"/>
  </si>
  <si>
    <t>残債</t>
    <rPh sb="0" eb="2">
      <t>ザンサイ</t>
    </rPh>
    <phoneticPr fontId="4"/>
  </si>
  <si>
    <t>年次</t>
    <rPh sb="0" eb="2">
      <t>ネンジ</t>
    </rPh>
    <phoneticPr fontId="4"/>
  </si>
  <si>
    <t>NOI</t>
    <phoneticPr fontId="4"/>
  </si>
  <si>
    <t>担保価値</t>
    <rPh sb="0" eb="2">
      <t>タンポ</t>
    </rPh>
    <rPh sb="2" eb="4">
      <t>カチ</t>
    </rPh>
    <phoneticPr fontId="4"/>
  </si>
  <si>
    <t>金利</t>
    <rPh sb="0" eb="2">
      <t>キンリ</t>
    </rPh>
    <phoneticPr fontId="4"/>
  </si>
  <si>
    <t>PL</t>
    <phoneticPr fontId="4"/>
  </si>
  <si>
    <t>NOI</t>
    <phoneticPr fontId="4"/>
  </si>
  <si>
    <t>減価償却</t>
    <rPh sb="0" eb="2">
      <t>ゲンカ</t>
    </rPh>
    <rPh sb="2" eb="4">
      <t>ショウキャク</t>
    </rPh>
    <phoneticPr fontId="4"/>
  </si>
  <si>
    <t>イニシャルコスト</t>
    <phoneticPr fontId="4"/>
  </si>
  <si>
    <t>ランニング</t>
    <phoneticPr fontId="4"/>
  </si>
  <si>
    <t>ランニング単月収支</t>
    <rPh sb="5" eb="6">
      <t>タン</t>
    </rPh>
    <rPh sb="6" eb="7">
      <t>ゲツ</t>
    </rPh>
    <rPh sb="7" eb="9">
      <t>シュウシ</t>
    </rPh>
    <phoneticPr fontId="4"/>
  </si>
  <si>
    <t>ランニング　年間キャッシュ</t>
    <rPh sb="6" eb="8">
      <t>ネンカン</t>
    </rPh>
    <phoneticPr fontId="4"/>
  </si>
  <si>
    <t>資産</t>
    <rPh sb="0" eb="2">
      <t>シサン</t>
    </rPh>
    <phoneticPr fontId="4"/>
  </si>
  <si>
    <t>減価償却計算</t>
    <rPh sb="0" eb="2">
      <t>ゲンカ</t>
    </rPh>
    <rPh sb="2" eb="4">
      <t>ショウキャク</t>
    </rPh>
    <rPh sb="4" eb="6">
      <t>ケイサン</t>
    </rPh>
    <phoneticPr fontId="4"/>
  </si>
  <si>
    <t>部屋番号</t>
    <rPh sb="0" eb="2">
      <t>ヘヤ</t>
    </rPh>
    <rPh sb="2" eb="4">
      <t>バンゴウ</t>
    </rPh>
    <phoneticPr fontId="4"/>
  </si>
  <si>
    <t>賃料</t>
    <rPh sb="0" eb="1">
      <t>チン</t>
    </rPh>
    <rPh sb="1" eb="2">
      <t>リョウ</t>
    </rPh>
    <phoneticPr fontId="4"/>
  </si>
  <si>
    <t>入居まで</t>
    <rPh sb="0" eb="2">
      <t>ニュウキョ</t>
    </rPh>
    <phoneticPr fontId="4"/>
  </si>
  <si>
    <t>第1期</t>
    <rPh sb="0" eb="1">
      <t>ダイ</t>
    </rPh>
    <rPh sb="2" eb="3">
      <t>キ</t>
    </rPh>
    <phoneticPr fontId="4"/>
  </si>
  <si>
    <t>第2期</t>
    <rPh sb="0" eb="1">
      <t>ダイ</t>
    </rPh>
    <rPh sb="2" eb="3">
      <t>キ</t>
    </rPh>
    <phoneticPr fontId="4"/>
  </si>
  <si>
    <t>第3期</t>
    <rPh sb="0" eb="1">
      <t>ダイ</t>
    </rPh>
    <rPh sb="2" eb="3">
      <t>キ</t>
    </rPh>
    <phoneticPr fontId="4"/>
  </si>
  <si>
    <t>第4期</t>
    <rPh sb="0" eb="1">
      <t>ダイ</t>
    </rPh>
    <rPh sb="2" eb="3">
      <t>キ</t>
    </rPh>
    <phoneticPr fontId="4"/>
  </si>
  <si>
    <t>第5期</t>
    <rPh sb="0" eb="1">
      <t>ダイ</t>
    </rPh>
    <rPh sb="2" eb="3">
      <t>キ</t>
    </rPh>
    <phoneticPr fontId="4"/>
  </si>
  <si>
    <t>第6期</t>
    <rPh sb="0" eb="1">
      <t>ダイ</t>
    </rPh>
    <rPh sb="2" eb="3">
      <t>キ</t>
    </rPh>
    <phoneticPr fontId="4"/>
  </si>
  <si>
    <t>第7期</t>
    <rPh sb="0" eb="1">
      <t>ダイ</t>
    </rPh>
    <rPh sb="2" eb="3">
      <t>キ</t>
    </rPh>
    <phoneticPr fontId="4"/>
  </si>
  <si>
    <t>第8期</t>
    <rPh sb="0" eb="1">
      <t>ダイ</t>
    </rPh>
    <rPh sb="2" eb="3">
      <t>キ</t>
    </rPh>
    <phoneticPr fontId="4"/>
  </si>
  <si>
    <t>第9期</t>
    <rPh sb="0" eb="1">
      <t>ダイ</t>
    </rPh>
    <rPh sb="2" eb="3">
      <t>キ</t>
    </rPh>
    <phoneticPr fontId="4"/>
  </si>
  <si>
    <t>第10期</t>
    <rPh sb="0" eb="1">
      <t>ダイ</t>
    </rPh>
    <rPh sb="3" eb="4">
      <t>キ</t>
    </rPh>
    <phoneticPr fontId="4"/>
  </si>
  <si>
    <t>第11期</t>
    <rPh sb="0" eb="1">
      <t>ダイ</t>
    </rPh>
    <rPh sb="3" eb="4">
      <t>キ</t>
    </rPh>
    <phoneticPr fontId="4"/>
  </si>
  <si>
    <t>第12期</t>
    <rPh sb="0" eb="1">
      <t>ダイ</t>
    </rPh>
    <rPh sb="3" eb="4">
      <t>キ</t>
    </rPh>
    <phoneticPr fontId="4"/>
  </si>
  <si>
    <t>第13期</t>
    <rPh sb="0" eb="1">
      <t>ダイ</t>
    </rPh>
    <rPh sb="3" eb="4">
      <t>キ</t>
    </rPh>
    <phoneticPr fontId="4"/>
  </si>
  <si>
    <t>第14期</t>
    <rPh sb="0" eb="1">
      <t>ダイ</t>
    </rPh>
    <rPh sb="3" eb="4">
      <t>キ</t>
    </rPh>
    <phoneticPr fontId="4"/>
  </si>
  <si>
    <t>第15期</t>
    <rPh sb="0" eb="1">
      <t>ダイ</t>
    </rPh>
    <rPh sb="3" eb="4">
      <t>キ</t>
    </rPh>
    <phoneticPr fontId="4"/>
  </si>
  <si>
    <t>第16期</t>
    <rPh sb="0" eb="1">
      <t>ダイ</t>
    </rPh>
    <rPh sb="3" eb="4">
      <t>キ</t>
    </rPh>
    <phoneticPr fontId="4"/>
  </si>
  <si>
    <t>第17期</t>
    <rPh sb="0" eb="1">
      <t>ダイ</t>
    </rPh>
    <rPh sb="3" eb="4">
      <t>キ</t>
    </rPh>
    <phoneticPr fontId="4"/>
  </si>
  <si>
    <t>第18期</t>
    <rPh sb="0" eb="1">
      <t>ダイ</t>
    </rPh>
    <rPh sb="3" eb="4">
      <t>キ</t>
    </rPh>
    <phoneticPr fontId="4"/>
  </si>
  <si>
    <t>第19期</t>
    <rPh sb="0" eb="1">
      <t>ダイ</t>
    </rPh>
    <rPh sb="3" eb="4">
      <t>キ</t>
    </rPh>
    <phoneticPr fontId="4"/>
  </si>
  <si>
    <t>第20期</t>
    <rPh sb="0" eb="1">
      <t>ダイ</t>
    </rPh>
    <rPh sb="3" eb="4">
      <t>キ</t>
    </rPh>
    <phoneticPr fontId="4"/>
  </si>
  <si>
    <t>第21期</t>
    <rPh sb="0" eb="1">
      <t>ダイ</t>
    </rPh>
    <rPh sb="3" eb="4">
      <t>キ</t>
    </rPh>
    <phoneticPr fontId="4"/>
  </si>
  <si>
    <t>第22期</t>
    <rPh sb="0" eb="1">
      <t>ダイ</t>
    </rPh>
    <rPh sb="3" eb="4">
      <t>キ</t>
    </rPh>
    <phoneticPr fontId="4"/>
  </si>
  <si>
    <t>第23期</t>
    <rPh sb="0" eb="1">
      <t>ダイ</t>
    </rPh>
    <rPh sb="3" eb="4">
      <t>キ</t>
    </rPh>
    <phoneticPr fontId="4"/>
  </si>
  <si>
    <t>第24期</t>
    <rPh sb="0" eb="1">
      <t>ダイ</t>
    </rPh>
    <rPh sb="3" eb="4">
      <t>キ</t>
    </rPh>
    <phoneticPr fontId="4"/>
  </si>
  <si>
    <t>第25期</t>
    <rPh sb="0" eb="1">
      <t>ダイ</t>
    </rPh>
    <rPh sb="3" eb="4">
      <t>キ</t>
    </rPh>
    <phoneticPr fontId="4"/>
  </si>
  <si>
    <t>イニシャルコスト</t>
    <phoneticPr fontId="4"/>
  </si>
  <si>
    <t>ランニングコスト</t>
    <phoneticPr fontId="4"/>
  </si>
  <si>
    <t>賃料収入</t>
    <rPh sb="0" eb="1">
      <t>チン</t>
    </rPh>
    <rPh sb="1" eb="2">
      <t>リョウ</t>
    </rPh>
    <rPh sb="2" eb="4">
      <t>シュウニュウ</t>
    </rPh>
    <phoneticPr fontId="4"/>
  </si>
  <si>
    <t>減価償却</t>
    <rPh sb="0" eb="2">
      <t>ゲンカ</t>
    </rPh>
    <rPh sb="2" eb="4">
      <t>ショウキャク</t>
    </rPh>
    <phoneticPr fontId="4"/>
  </si>
  <si>
    <t>PL</t>
    <phoneticPr fontId="4"/>
  </si>
  <si>
    <t>アモチ</t>
    <phoneticPr fontId="4"/>
  </si>
  <si>
    <t>残CASH</t>
    <rPh sb="0" eb="1">
      <t>ザン</t>
    </rPh>
    <phoneticPr fontId="4"/>
  </si>
  <si>
    <t>キャッシュフロー表</t>
    <rPh sb="8" eb="9">
      <t>ヒョウ</t>
    </rPh>
    <phoneticPr fontId="4"/>
  </si>
  <si>
    <t>【投資判断】</t>
    <rPh sb="1" eb="3">
      <t>トウシ</t>
    </rPh>
    <rPh sb="3" eb="5">
      <t>ハンダン</t>
    </rPh>
    <phoneticPr fontId="4"/>
  </si>
  <si>
    <t>対積算価格</t>
    <rPh sb="0" eb="1">
      <t>タイ</t>
    </rPh>
    <rPh sb="1" eb="3">
      <t>セキサン</t>
    </rPh>
    <rPh sb="3" eb="5">
      <t>カカク</t>
    </rPh>
    <phoneticPr fontId="4"/>
  </si>
  <si>
    <t>価格</t>
    <rPh sb="0" eb="2">
      <t>カカク</t>
    </rPh>
    <phoneticPr fontId="4"/>
  </si>
  <si>
    <t>収益還元価格</t>
    <rPh sb="0" eb="2">
      <t>シュウエキ</t>
    </rPh>
    <rPh sb="2" eb="4">
      <t>カンゲン</t>
    </rPh>
    <rPh sb="4" eb="6">
      <t>カカク</t>
    </rPh>
    <phoneticPr fontId="4"/>
  </si>
  <si>
    <t>積算</t>
    <rPh sb="0" eb="2">
      <t>セキサン</t>
    </rPh>
    <phoneticPr fontId="4"/>
  </si>
  <si>
    <t>還元</t>
    <rPh sb="0" eb="2">
      <t>カンゲン</t>
    </rPh>
    <phoneticPr fontId="4"/>
  </si>
  <si>
    <t>CAP　RATE</t>
    <phoneticPr fontId="4"/>
  </si>
  <si>
    <t>キャッシュフロー</t>
    <phoneticPr fontId="4"/>
  </si>
  <si>
    <t>償却有</t>
    <rPh sb="0" eb="2">
      <t>ショウキャク</t>
    </rPh>
    <rPh sb="2" eb="3">
      <t>ア</t>
    </rPh>
    <phoneticPr fontId="4"/>
  </si>
  <si>
    <t>償却無</t>
    <rPh sb="0" eb="2">
      <t>ショウキャク</t>
    </rPh>
    <rPh sb="2" eb="3">
      <t>ナ</t>
    </rPh>
    <phoneticPr fontId="4"/>
  </si>
  <si>
    <t>土地価格比較</t>
    <rPh sb="0" eb="2">
      <t>トチ</t>
    </rPh>
    <rPh sb="2" eb="4">
      <t>カカク</t>
    </rPh>
    <rPh sb="4" eb="6">
      <t>ヒカク</t>
    </rPh>
    <phoneticPr fontId="4"/>
  </si>
  <si>
    <t>単価</t>
    <rPh sb="0" eb="2">
      <t>タンカ</t>
    </rPh>
    <phoneticPr fontId="4"/>
  </si>
  <si>
    <t>相場</t>
    <rPh sb="0" eb="2">
      <t>ソウバ</t>
    </rPh>
    <phoneticPr fontId="4"/>
  </si>
  <si>
    <t>10年PL</t>
    <rPh sb="2" eb="3">
      <t>ネン</t>
    </rPh>
    <phoneticPr fontId="4"/>
  </si>
  <si>
    <t>10年利回り</t>
    <rPh sb="2" eb="3">
      <t>ネン</t>
    </rPh>
    <rPh sb="3" eb="5">
      <t>リマワ</t>
    </rPh>
    <phoneticPr fontId="4"/>
  </si>
  <si>
    <t>評価</t>
    <rPh sb="0" eb="2">
      <t>ヒョウカ</t>
    </rPh>
    <phoneticPr fontId="4"/>
  </si>
  <si>
    <t>収益還元</t>
    <rPh sb="0" eb="2">
      <t>シュウエキ</t>
    </rPh>
    <rPh sb="2" eb="4">
      <t>カンゲン</t>
    </rPh>
    <phoneticPr fontId="4"/>
  </si>
  <si>
    <t>キャップ</t>
    <phoneticPr fontId="4"/>
  </si>
  <si>
    <t>十年利回り</t>
    <rPh sb="0" eb="2">
      <t>ジュウネン</t>
    </rPh>
    <rPh sb="2" eb="4">
      <t>リマワ</t>
    </rPh>
    <phoneticPr fontId="4"/>
  </si>
  <si>
    <t>キャッシュフロー</t>
    <phoneticPr fontId="4"/>
  </si>
  <si>
    <t>【OKNGカウント】</t>
    <phoneticPr fontId="4"/>
  </si>
  <si>
    <t>【グラフ】</t>
    <phoneticPr fontId="4"/>
  </si>
  <si>
    <t>キャップ</t>
    <phoneticPr fontId="4"/>
  </si>
  <si>
    <t>キャッシュフロー</t>
    <phoneticPr fontId="4"/>
  </si>
  <si>
    <t>本物件</t>
    <rPh sb="0" eb="1">
      <t>ホン</t>
    </rPh>
    <rPh sb="1" eb="3">
      <t>ブッケン</t>
    </rPh>
    <phoneticPr fontId="4"/>
  </si>
  <si>
    <t>指標</t>
    <rPh sb="0" eb="2">
      <t>シヒョウ</t>
    </rPh>
    <phoneticPr fontId="4"/>
  </si>
  <si>
    <t>判定</t>
    <rPh sb="0" eb="2">
      <t>ハンテイ</t>
    </rPh>
    <phoneticPr fontId="4"/>
  </si>
  <si>
    <t>投資判断</t>
    <rPh sb="0" eb="2">
      <t>トウシ</t>
    </rPh>
    <rPh sb="2" eb="4">
      <t>ハンダン</t>
    </rPh>
    <phoneticPr fontId="4"/>
  </si>
  <si>
    <t>保留</t>
    <rPh sb="0" eb="2">
      <t>ホリュウ</t>
    </rPh>
    <phoneticPr fontId="4"/>
  </si>
  <si>
    <t>物件バランス</t>
    <rPh sb="0" eb="2">
      <t>ブッケン</t>
    </rPh>
    <phoneticPr fontId="4"/>
  </si>
  <si>
    <t>備考</t>
    <rPh sb="0" eb="2">
      <t>ビコウ</t>
    </rPh>
    <phoneticPr fontId="4"/>
  </si>
  <si>
    <t>給料</t>
    <rPh sb="0" eb="2">
      <t>キュウリョウ</t>
    </rPh>
    <phoneticPr fontId="4"/>
  </si>
  <si>
    <t>借入期間</t>
    <rPh sb="0" eb="2">
      <t>カリイレ</t>
    </rPh>
    <rPh sb="2" eb="4">
      <t>キカン</t>
    </rPh>
    <phoneticPr fontId="4"/>
  </si>
  <si>
    <t>（１２か月内）</t>
    <rPh sb="4" eb="5">
      <t>ゲツ</t>
    </rPh>
    <rPh sb="5" eb="6">
      <t>ナイ</t>
    </rPh>
    <phoneticPr fontId="4"/>
  </si>
  <si>
    <t>◆減価償却要件</t>
    <rPh sb="1" eb="3">
      <t>ゲンカ</t>
    </rPh>
    <rPh sb="3" eb="5">
      <t>ショウキャク</t>
    </rPh>
    <rPh sb="5" eb="7">
      <t>ヨウケン</t>
    </rPh>
    <phoneticPr fontId="4"/>
  </si>
  <si>
    <t>◆減価償却が出ている段階での利回り（投資額の１％を残キャッシュ）</t>
    <rPh sb="1" eb="3">
      <t>ゲンカ</t>
    </rPh>
    <rPh sb="3" eb="5">
      <t>ショウキャク</t>
    </rPh>
    <rPh sb="6" eb="7">
      <t>デ</t>
    </rPh>
    <rPh sb="10" eb="12">
      <t>ダンカイ</t>
    </rPh>
    <rPh sb="14" eb="16">
      <t>リマワ</t>
    </rPh>
    <rPh sb="18" eb="20">
      <t>トウシ</t>
    </rPh>
    <rPh sb="20" eb="21">
      <t>ガク</t>
    </rPh>
    <rPh sb="25" eb="26">
      <t>ザン</t>
    </rPh>
    <phoneticPr fontId="4"/>
  </si>
  <si>
    <t>表面</t>
    <rPh sb="0" eb="2">
      <t>ヒョウメン</t>
    </rPh>
    <phoneticPr fontId="4"/>
  </si>
  <si>
    <t>ネット</t>
    <phoneticPr fontId="4"/>
  </si>
  <si>
    <t>◆減価償却が出ている段階での利回り（銀行の還元利回りからの評価が○）</t>
    <rPh sb="1" eb="3">
      <t>ゲンカ</t>
    </rPh>
    <rPh sb="3" eb="5">
      <t>ショウキャク</t>
    </rPh>
    <rPh sb="6" eb="7">
      <t>デ</t>
    </rPh>
    <rPh sb="10" eb="12">
      <t>ダンカイ</t>
    </rPh>
    <rPh sb="14" eb="16">
      <t>リマワ</t>
    </rPh>
    <rPh sb="18" eb="20">
      <t>ギンコウ</t>
    </rPh>
    <rPh sb="21" eb="23">
      <t>カンゲン</t>
    </rPh>
    <rPh sb="23" eb="25">
      <t>リマワ</t>
    </rPh>
    <rPh sb="29" eb="31">
      <t>ヒョウカ</t>
    </rPh>
    <phoneticPr fontId="4"/>
  </si>
  <si>
    <t>10年</t>
    <rPh sb="2" eb="3">
      <t>ネン</t>
    </rPh>
    <phoneticPr fontId="4"/>
  </si>
  <si>
    <t>1999年築</t>
    <rPh sb="4" eb="5">
      <t>ネン</t>
    </rPh>
    <rPh sb="5" eb="6">
      <t>チク</t>
    </rPh>
    <phoneticPr fontId="4"/>
  </si>
  <si>
    <t>【残キャッシュ】</t>
    <rPh sb="1" eb="2">
      <t>ザン</t>
    </rPh>
    <phoneticPr fontId="4"/>
  </si>
  <si>
    <t>1年目</t>
    <rPh sb="1" eb="3">
      <t>ネンメ</t>
    </rPh>
    <phoneticPr fontId="4"/>
  </si>
  <si>
    <t>2年目</t>
    <rPh sb="1" eb="3">
      <t>ネンメ</t>
    </rPh>
    <phoneticPr fontId="4"/>
  </si>
  <si>
    <t>3年目</t>
    <rPh sb="1" eb="3">
      <t>ネンメ</t>
    </rPh>
    <phoneticPr fontId="4"/>
  </si>
  <si>
    <t>4年目</t>
    <rPh sb="1" eb="3">
      <t>ネンメ</t>
    </rPh>
    <phoneticPr fontId="4"/>
  </si>
  <si>
    <t>5年目</t>
    <rPh sb="1" eb="3">
      <t>ネンメ</t>
    </rPh>
    <phoneticPr fontId="4"/>
  </si>
  <si>
    <t>6年目</t>
    <rPh sb="1" eb="3">
      <t>ネンメ</t>
    </rPh>
    <phoneticPr fontId="4"/>
  </si>
  <si>
    <t>7年目</t>
    <rPh sb="1" eb="3">
      <t>ネンメ</t>
    </rPh>
    <phoneticPr fontId="4"/>
  </si>
  <si>
    <t>8年目</t>
    <rPh sb="1" eb="3">
      <t>ネンメ</t>
    </rPh>
    <phoneticPr fontId="4"/>
  </si>
  <si>
    <t>9年目</t>
    <rPh sb="1" eb="3">
      <t>ネンメ</t>
    </rPh>
    <phoneticPr fontId="4"/>
  </si>
  <si>
    <t>10年目</t>
    <rPh sb="2" eb="4">
      <t>ネンメ</t>
    </rPh>
    <phoneticPr fontId="4"/>
  </si>
  <si>
    <t>15年目</t>
    <rPh sb="2" eb="4">
      <t>ネンメ</t>
    </rPh>
    <phoneticPr fontId="4"/>
  </si>
  <si>
    <t>16年目</t>
    <rPh sb="2" eb="4">
      <t>ネンメ</t>
    </rPh>
    <phoneticPr fontId="4"/>
  </si>
  <si>
    <t>17年目</t>
    <rPh sb="2" eb="4">
      <t>ネンメ</t>
    </rPh>
    <phoneticPr fontId="4"/>
  </si>
  <si>
    <t>18年目</t>
    <rPh sb="2" eb="4">
      <t>ネンメ</t>
    </rPh>
    <phoneticPr fontId="4"/>
  </si>
  <si>
    <t>19年目</t>
    <rPh sb="2" eb="4">
      <t>ネンメ</t>
    </rPh>
    <phoneticPr fontId="4"/>
  </si>
  <si>
    <t>11年目</t>
    <rPh sb="2" eb="4">
      <t>ネンメ</t>
    </rPh>
    <phoneticPr fontId="4"/>
  </si>
  <si>
    <t>12年目</t>
    <rPh sb="2" eb="4">
      <t>ネンメ</t>
    </rPh>
    <phoneticPr fontId="4"/>
  </si>
  <si>
    <t>13年目</t>
    <rPh sb="2" eb="4">
      <t>ネンメ</t>
    </rPh>
    <phoneticPr fontId="4"/>
  </si>
  <si>
    <t>14年目</t>
    <rPh sb="2" eb="4">
      <t>ネンメ</t>
    </rPh>
    <phoneticPr fontId="4"/>
  </si>
  <si>
    <t>20年目</t>
    <rPh sb="2" eb="4">
      <t>ネンメ</t>
    </rPh>
    <phoneticPr fontId="4"/>
  </si>
  <si>
    <t>２1年目</t>
    <rPh sb="2" eb="4">
      <t>ネンメ</t>
    </rPh>
    <phoneticPr fontId="4"/>
  </si>
  <si>
    <t>２２年目</t>
    <rPh sb="2" eb="4">
      <t>ネンメ</t>
    </rPh>
    <phoneticPr fontId="4"/>
  </si>
  <si>
    <t>２３年目</t>
    <rPh sb="2" eb="4">
      <t>ネンメ</t>
    </rPh>
    <phoneticPr fontId="4"/>
  </si>
  <si>
    <t>２４年目</t>
    <rPh sb="2" eb="4">
      <t>ネンメ</t>
    </rPh>
    <phoneticPr fontId="4"/>
  </si>
  <si>
    <t>２５年目</t>
    <rPh sb="2" eb="4">
      <t>ネンメ</t>
    </rPh>
    <phoneticPr fontId="4"/>
  </si>
  <si>
    <t>専有面積/延床面積</t>
    <rPh sb="0" eb="2">
      <t>センユウ</t>
    </rPh>
    <rPh sb="2" eb="4">
      <t>メンセキ</t>
    </rPh>
    <rPh sb="5" eb="6">
      <t>ノベ</t>
    </rPh>
    <rPh sb="6" eb="7">
      <t>ユカ</t>
    </rPh>
    <rPh sb="7" eb="9">
      <t>メンセキ</t>
    </rPh>
    <phoneticPr fontId="4"/>
  </si>
  <si>
    <t>戸数/総戸数</t>
    <rPh sb="0" eb="2">
      <t>コスウ</t>
    </rPh>
    <rPh sb="3" eb="4">
      <t>ソウ</t>
    </rPh>
    <rPh sb="4" eb="6">
      <t>コスウ</t>
    </rPh>
    <phoneticPr fontId="4"/>
  </si>
  <si>
    <t>年次キャッシュフローをプラスとする為には、大きなエクイティが必要となる。</t>
    <rPh sb="0" eb="2">
      <t>ネンジ</t>
    </rPh>
    <rPh sb="17" eb="18">
      <t>タメ</t>
    </rPh>
    <rPh sb="21" eb="22">
      <t>オオ</t>
    </rPh>
    <rPh sb="30" eb="32">
      <t>ヒツヨウ</t>
    </rPh>
    <phoneticPr fontId="4"/>
  </si>
  <si>
    <t>NOI</t>
    <phoneticPr fontId="4"/>
  </si>
  <si>
    <t>元本</t>
    <rPh sb="0" eb="2">
      <t>ガンポン</t>
    </rPh>
    <phoneticPr fontId="4"/>
  </si>
  <si>
    <t>CASH　FLOW</t>
    <phoneticPr fontId="4"/>
  </si>
  <si>
    <t>NOI</t>
    <phoneticPr fontId="4"/>
  </si>
  <si>
    <t>第26期</t>
    <rPh sb="0" eb="1">
      <t>ダイ</t>
    </rPh>
    <rPh sb="3" eb="4">
      <t>キ</t>
    </rPh>
    <phoneticPr fontId="4"/>
  </si>
  <si>
    <t>第27期</t>
    <rPh sb="0" eb="1">
      <t>ダイ</t>
    </rPh>
    <rPh sb="3" eb="4">
      <t>キ</t>
    </rPh>
    <phoneticPr fontId="4"/>
  </si>
  <si>
    <t>第28期</t>
    <rPh sb="0" eb="1">
      <t>ダイ</t>
    </rPh>
    <rPh sb="3" eb="4">
      <t>キ</t>
    </rPh>
    <phoneticPr fontId="4"/>
  </si>
  <si>
    <t>第29期</t>
    <rPh sb="0" eb="1">
      <t>ダイ</t>
    </rPh>
    <rPh sb="3" eb="4">
      <t>キ</t>
    </rPh>
    <phoneticPr fontId="4"/>
  </si>
  <si>
    <t>第30期</t>
    <rPh sb="0" eb="1">
      <t>ダイ</t>
    </rPh>
    <rPh sb="3" eb="4">
      <t>キ</t>
    </rPh>
    <phoneticPr fontId="4"/>
  </si>
  <si>
    <t>第31期</t>
    <rPh sb="0" eb="1">
      <t>ダイ</t>
    </rPh>
    <rPh sb="3" eb="4">
      <t>キ</t>
    </rPh>
    <phoneticPr fontId="4"/>
  </si>
  <si>
    <t>第32期</t>
    <rPh sb="0" eb="1">
      <t>ダイ</t>
    </rPh>
    <rPh sb="3" eb="4">
      <t>キ</t>
    </rPh>
    <phoneticPr fontId="4"/>
  </si>
  <si>
    <t>第33期</t>
    <rPh sb="0" eb="1">
      <t>ダイ</t>
    </rPh>
    <rPh sb="3" eb="4">
      <t>キ</t>
    </rPh>
    <phoneticPr fontId="4"/>
  </si>
  <si>
    <t>第34期</t>
    <rPh sb="0" eb="1">
      <t>ダイ</t>
    </rPh>
    <rPh sb="3" eb="4">
      <t>キ</t>
    </rPh>
    <phoneticPr fontId="4"/>
  </si>
  <si>
    <t>第35期</t>
    <rPh sb="0" eb="1">
      <t>ダイ</t>
    </rPh>
    <rPh sb="3" eb="4">
      <t>キ</t>
    </rPh>
    <phoneticPr fontId="4"/>
  </si>
  <si>
    <t>NOI</t>
    <phoneticPr fontId="4"/>
  </si>
  <si>
    <t>CASH　FLOW</t>
    <phoneticPr fontId="4"/>
  </si>
  <si>
    <t>弁済完了時</t>
    <rPh sb="0" eb="2">
      <t>ベンサイ</t>
    </rPh>
    <rPh sb="2" eb="4">
      <t>カンリョウ</t>
    </rPh>
    <rPh sb="4" eb="5">
      <t>ジ</t>
    </rPh>
    <phoneticPr fontId="4"/>
  </si>
  <si>
    <t>店戸の有無</t>
    <rPh sb="0" eb="1">
      <t>ミセ</t>
    </rPh>
    <rPh sb="1" eb="2">
      <t>コ</t>
    </rPh>
    <rPh sb="3" eb="5">
      <t>ウム</t>
    </rPh>
    <phoneticPr fontId="4"/>
  </si>
  <si>
    <t>部屋数を考慮した稼働率</t>
    <rPh sb="0" eb="2">
      <t>ヘヤ</t>
    </rPh>
    <rPh sb="2" eb="3">
      <t>カズ</t>
    </rPh>
    <rPh sb="4" eb="6">
      <t>コウリョ</t>
    </rPh>
    <rPh sb="8" eb="10">
      <t>カドウ</t>
    </rPh>
    <rPh sb="10" eb="11">
      <t>リツ</t>
    </rPh>
    <phoneticPr fontId="4"/>
  </si>
  <si>
    <t>賃料下落率</t>
    <rPh sb="0" eb="2">
      <t>チンリョウ</t>
    </rPh>
    <rPh sb="2" eb="4">
      <t>ゲラク</t>
    </rPh>
    <rPh sb="4" eb="5">
      <t>リツ</t>
    </rPh>
    <phoneticPr fontId="4"/>
  </si>
  <si>
    <t>全期間合計</t>
    <rPh sb="0" eb="3">
      <t>ゼンキカン</t>
    </rPh>
    <rPh sb="3" eb="5">
      <t>ゴウケイ</t>
    </rPh>
    <phoneticPr fontId="4"/>
  </si>
  <si>
    <t>NOI</t>
    <phoneticPr fontId="4"/>
  </si>
  <si>
    <t>NOI
（賃料下落あり）</t>
    <rPh sb="5" eb="7">
      <t>チンリョウ</t>
    </rPh>
    <rPh sb="7" eb="9">
      <t>ゲラク</t>
    </rPh>
    <phoneticPr fontId="4"/>
  </si>
  <si>
    <t>賃料下落率について
6年目まで0％
15年目まで11％
17年目から17％下落する。</t>
    <rPh sb="0" eb="2">
      <t>チンリョウ</t>
    </rPh>
    <rPh sb="2" eb="4">
      <t>ゲラク</t>
    </rPh>
    <rPh sb="4" eb="5">
      <t>リツ</t>
    </rPh>
    <rPh sb="12" eb="13">
      <t>ネン</t>
    </rPh>
    <rPh sb="13" eb="14">
      <t>メ</t>
    </rPh>
    <rPh sb="21" eb="23">
      <t>ネンメ</t>
    </rPh>
    <rPh sb="31" eb="32">
      <t>ネン</t>
    </rPh>
    <rPh sb="32" eb="33">
      <t>メ</t>
    </rPh>
    <rPh sb="38" eb="40">
      <t>ゲラク</t>
    </rPh>
    <phoneticPr fontId="4"/>
  </si>
  <si>
    <t>マンション</t>
    <phoneticPr fontId="4"/>
  </si>
  <si>
    <t>取得時</t>
    <rPh sb="0" eb="2">
      <t>シュトク</t>
    </rPh>
    <rPh sb="2" eb="3">
      <t>ジ</t>
    </rPh>
    <phoneticPr fontId="4"/>
  </si>
  <si>
    <t>6年目まで</t>
    <rPh sb="1" eb="3">
      <t>ネンメ</t>
    </rPh>
    <phoneticPr fontId="4"/>
  </si>
  <si>
    <t>7年～16年目</t>
    <rPh sb="1" eb="2">
      <t>ネン</t>
    </rPh>
    <rPh sb="5" eb="6">
      <t>ネン</t>
    </rPh>
    <rPh sb="6" eb="7">
      <t>メ</t>
    </rPh>
    <phoneticPr fontId="4"/>
  </si>
  <si>
    <t>17年目以降</t>
    <rPh sb="2" eb="3">
      <t>ネン</t>
    </rPh>
    <rPh sb="3" eb="4">
      <t>メ</t>
    </rPh>
    <rPh sb="4" eb="6">
      <t>イコウ</t>
    </rPh>
    <phoneticPr fontId="4"/>
  </si>
  <si>
    <t>残債</t>
    <rPh sb="0" eb="2">
      <t>ザンサイ</t>
    </rPh>
    <phoneticPr fontId="4"/>
  </si>
  <si>
    <t>*法人税支払い後のキャッシュフロー</t>
    <rPh sb="1" eb="4">
      <t>ホウジンゼイ</t>
    </rPh>
    <rPh sb="4" eb="6">
      <t>シハラ</t>
    </rPh>
    <rPh sb="7" eb="8">
      <t>ゴ</t>
    </rPh>
    <phoneticPr fontId="4"/>
  </si>
  <si>
    <t>売却価格</t>
    <rPh sb="0" eb="2">
      <t>バイキャク</t>
    </rPh>
    <rPh sb="2" eb="4">
      <t>カカク</t>
    </rPh>
    <phoneticPr fontId="4"/>
  </si>
  <si>
    <t>利益</t>
    <rPh sb="0" eb="2">
      <t>リエキ</t>
    </rPh>
    <phoneticPr fontId="4"/>
  </si>
  <si>
    <t>ストレスなし</t>
    <phoneticPr fontId="4"/>
  </si>
  <si>
    <t>ストレスあり</t>
    <phoneticPr fontId="4"/>
  </si>
  <si>
    <t>賃料ストレス</t>
    <rPh sb="0" eb="2">
      <t>チンリョウ</t>
    </rPh>
    <phoneticPr fontId="4"/>
  </si>
  <si>
    <t>賃料ストレスあり</t>
    <rPh sb="0" eb="2">
      <t>チンリョウ</t>
    </rPh>
    <phoneticPr fontId="4"/>
  </si>
  <si>
    <t>賃料ストレスなし</t>
    <rPh sb="0" eb="2">
      <t>チンリョウ</t>
    </rPh>
    <phoneticPr fontId="4"/>
  </si>
  <si>
    <t>弁済後</t>
    <rPh sb="0" eb="2">
      <t>ベンサイ</t>
    </rPh>
    <rPh sb="2" eb="3">
      <t>ゴ</t>
    </rPh>
    <phoneticPr fontId="4"/>
  </si>
  <si>
    <t>残債利回り</t>
    <rPh sb="0" eb="2">
      <t>ザンサイ</t>
    </rPh>
    <rPh sb="2" eb="4">
      <t>リマワ</t>
    </rPh>
    <phoneticPr fontId="4"/>
  </si>
  <si>
    <t>累積キャッシュフロー</t>
    <rPh sb="0" eb="2">
      <t>ルイセキ</t>
    </rPh>
    <phoneticPr fontId="4"/>
  </si>
  <si>
    <t>残債－累積CF</t>
    <rPh sb="0" eb="2">
      <t>ザンサイ</t>
    </rPh>
    <rPh sb="3" eb="5">
      <t>ルイセキ</t>
    </rPh>
    <phoneticPr fontId="4"/>
  </si>
  <si>
    <t>利回り</t>
    <rPh sb="0" eb="2">
      <t>リマワ</t>
    </rPh>
    <phoneticPr fontId="4"/>
  </si>
  <si>
    <t>合計</t>
    <rPh sb="0" eb="2">
      <t>ゴウケイ</t>
    </rPh>
    <phoneticPr fontId="4"/>
  </si>
  <si>
    <t>RC</t>
  </si>
  <si>
    <t>入力フォーム</t>
  </si>
  <si>
    <t>借入金内訳</t>
  </si>
  <si>
    <t>返済額</t>
  </si>
  <si>
    <t>購入金額</t>
  </si>
  <si>
    <t>借入金額</t>
  </si>
  <si>
    <t>返済</t>
    <phoneticPr fontId="61"/>
  </si>
  <si>
    <t>月々返済</t>
  </si>
  <si>
    <t>頭　　　金</t>
  </si>
  <si>
    <t>ボーナス返済（一回分）</t>
  </si>
  <si>
    <t>ボーナス返済希望額（１回）</t>
  </si>
  <si>
    <t>返済内訳</t>
    <rPh sb="0" eb="2">
      <t>ヘンサイ</t>
    </rPh>
    <rPh sb="2" eb="4">
      <t>ウチワケ</t>
    </rPh>
    <phoneticPr fontId="61"/>
  </si>
  <si>
    <t>毎月返済借入分</t>
  </si>
  <si>
    <t>年間返済</t>
  </si>
  <si>
    <t>借入期間</t>
  </si>
  <si>
    <t>分析</t>
    <rPh sb="0" eb="2">
      <t>ブンセキ</t>
    </rPh>
    <phoneticPr fontId="61"/>
  </si>
  <si>
    <t>自己返済比率</t>
    <rPh sb="0" eb="2">
      <t>ジコ</t>
    </rPh>
    <phoneticPr fontId="61"/>
  </si>
  <si>
    <t>金利</t>
  </si>
  <si>
    <t>ボーナス返済借入分</t>
  </si>
  <si>
    <t>銀行返済比率</t>
    <rPh sb="0" eb="2">
      <t>ギンコウ</t>
    </rPh>
    <phoneticPr fontId="61"/>
  </si>
  <si>
    <t>あなたの年収（税込）</t>
  </si>
  <si>
    <t>必要最低年収</t>
    <rPh sb="0" eb="2">
      <t>ヒツヨウ</t>
    </rPh>
    <rPh sb="2" eb="4">
      <t>サイテイ</t>
    </rPh>
    <rPh sb="4" eb="6">
      <t>ネンシュウ</t>
    </rPh>
    <phoneticPr fontId="61"/>
  </si>
  <si>
    <t>※この目安返済表は毎月の返済額の概算を確認するものであり、返済額を保証するものではありません。実際の返済額は金融機関等にてご確認ください。</t>
  </si>
  <si>
    <t>Copyright (C) 2009 Rise　Estate　LLC. All Rights Reserved.</t>
  </si>
  <si>
    <t>●繰上返済シュミレーション</t>
  </si>
  <si>
    <t>●毎月返済</t>
  </si>
  <si>
    <t>●ボーナス返済</t>
  </si>
  <si>
    <t>年数</t>
  </si>
  <si>
    <t>返済回数</t>
  </si>
  <si>
    <t>毎月返済</t>
  </si>
  <si>
    <t>元金</t>
  </si>
  <si>
    <t>残高</t>
  </si>
  <si>
    <t>回数</t>
  </si>
  <si>
    <t>繰上返済額</t>
  </si>
  <si>
    <t>元金分</t>
  </si>
  <si>
    <t>返済残高</t>
  </si>
  <si>
    <t>月数</t>
  </si>
  <si>
    <t>繰上返済金額</t>
  </si>
  <si>
    <t>１年目</t>
  </si>
  <si>
    <t>繰上返済する月</t>
  </si>
  <si>
    <t>●繰上返済の効果</t>
  </si>
  <si>
    <t>実際の繰上返済額</t>
  </si>
  <si>
    <t>金利削減効果</t>
  </si>
  <si>
    <t>短縮期間</t>
  </si>
  <si>
    <t>残返済年数</t>
  </si>
  <si>
    <t>２年目</t>
  </si>
  <si>
    <t>３年目</t>
  </si>
  <si>
    <t>４年目</t>
  </si>
  <si>
    <t>５年目</t>
  </si>
  <si>
    <t>６年目</t>
  </si>
  <si>
    <t>７年目</t>
  </si>
  <si>
    <t>８年目</t>
  </si>
  <si>
    <t>９年目</t>
  </si>
  <si>
    <t>１０年目</t>
  </si>
  <si>
    <t>１１年目</t>
  </si>
  <si>
    <t>１２年目</t>
  </si>
  <si>
    <t>１３年目</t>
  </si>
  <si>
    <t>１４年目</t>
  </si>
  <si>
    <t>１５年目</t>
  </si>
  <si>
    <t>１６年目</t>
  </si>
  <si>
    <t>１７年目</t>
  </si>
  <si>
    <t>１８年目</t>
  </si>
  <si>
    <t>１９年目</t>
  </si>
  <si>
    <t>２０年目</t>
  </si>
  <si>
    <t>２１年目</t>
  </si>
  <si>
    <t>２２年目</t>
  </si>
  <si>
    <t>２３年目</t>
  </si>
  <si>
    <t>２４年目</t>
  </si>
  <si>
    <t>２５年目</t>
  </si>
  <si>
    <t>２６年目</t>
  </si>
  <si>
    <t>２７年目</t>
  </si>
  <si>
    <t>２８年目</t>
  </si>
  <si>
    <t>２９年目</t>
  </si>
  <si>
    <t>３０年目</t>
  </si>
  <si>
    <t>３１年目</t>
  </si>
  <si>
    <t>３２年目</t>
  </si>
  <si>
    <t>３３年目</t>
  </si>
  <si>
    <t>３４年目</t>
  </si>
  <si>
    <t>３５年目</t>
  </si>
  <si>
    <t>【物件概要】</t>
    <rPh sb="1" eb="3">
      <t>ブッケン</t>
    </rPh>
    <rPh sb="3" eb="5">
      <t>ガイヨウ</t>
    </rPh>
    <phoneticPr fontId="4"/>
  </si>
  <si>
    <t>不動産概要</t>
  </si>
  <si>
    <t>販売資料</t>
    <rPh sb="0" eb="2">
      <t>ハンバイ</t>
    </rPh>
    <rPh sb="2" eb="4">
      <t>シリョウ</t>
    </rPh>
    <phoneticPr fontId="4"/>
  </si>
  <si>
    <t>物件名</t>
    <rPh sb="0" eb="2">
      <t>ブッケン</t>
    </rPh>
    <rPh sb="2" eb="3">
      <t>メイ</t>
    </rPh>
    <phoneticPr fontId="4"/>
  </si>
  <si>
    <t>登記簿</t>
    <rPh sb="0" eb="3">
      <t>トウキボ</t>
    </rPh>
    <phoneticPr fontId="4"/>
  </si>
  <si>
    <t>交通</t>
    <rPh sb="0" eb="2">
      <t>コウツウ</t>
    </rPh>
    <phoneticPr fontId="4"/>
  </si>
  <si>
    <t>価　格</t>
    <rPh sb="0" eb="1">
      <t>アタイ</t>
    </rPh>
    <rPh sb="2" eb="3">
      <t>カク</t>
    </rPh>
    <phoneticPr fontId="4"/>
  </si>
  <si>
    <t>専有部</t>
    <rPh sb="0" eb="2">
      <t>センユウ</t>
    </rPh>
    <rPh sb="2" eb="3">
      <t>ブ</t>
    </rPh>
    <phoneticPr fontId="4"/>
  </si>
  <si>
    <t>間取り</t>
    <rPh sb="0" eb="2">
      <t>マド</t>
    </rPh>
    <phoneticPr fontId="4"/>
  </si>
  <si>
    <t>１ＬＤＫ</t>
    <phoneticPr fontId="4"/>
  </si>
  <si>
    <t>方角</t>
    <rPh sb="0" eb="2">
      <t>ホウガク</t>
    </rPh>
    <phoneticPr fontId="4"/>
  </si>
  <si>
    <t>竣工</t>
    <rPh sb="0" eb="2">
      <t>シュンコウ</t>
    </rPh>
    <phoneticPr fontId="4"/>
  </si>
  <si>
    <t>築年数</t>
    <rPh sb="0" eb="1">
      <t>チク</t>
    </rPh>
    <rPh sb="1" eb="3">
      <t>ネンスウ</t>
    </rPh>
    <phoneticPr fontId="4"/>
  </si>
  <si>
    <t>コスト</t>
    <phoneticPr fontId="4"/>
  </si>
  <si>
    <t>修繕積立金</t>
    <rPh sb="0" eb="2">
      <t>シュウゼン</t>
    </rPh>
    <rPh sb="2" eb="4">
      <t>ツミタテ</t>
    </rPh>
    <rPh sb="4" eb="5">
      <t>キン</t>
    </rPh>
    <phoneticPr fontId="4"/>
  </si>
  <si>
    <t>評価額</t>
    <rPh sb="0" eb="2">
      <t>ヒョウカ</t>
    </rPh>
    <rPh sb="2" eb="3">
      <t>ガク</t>
    </rPh>
    <phoneticPr fontId="4"/>
  </si>
  <si>
    <t>土　地</t>
    <rPh sb="0" eb="1">
      <t>ツチ</t>
    </rPh>
    <rPh sb="2" eb="3">
      <t>チ</t>
    </rPh>
    <phoneticPr fontId="4"/>
  </si>
  <si>
    <t>地目</t>
    <rPh sb="0" eb="2">
      <t>チモク</t>
    </rPh>
    <phoneticPr fontId="4"/>
  </si>
  <si>
    <t>宅地</t>
    <rPh sb="0" eb="2">
      <t>タクチ</t>
    </rPh>
    <phoneticPr fontId="4"/>
  </si>
  <si>
    <t>路線価</t>
    <rPh sb="0" eb="3">
      <t>ロセンカ</t>
    </rPh>
    <phoneticPr fontId="4"/>
  </si>
  <si>
    <t>面積</t>
    <rPh sb="0" eb="2">
      <t>メンセキ</t>
    </rPh>
    <phoneticPr fontId="4"/>
  </si>
  <si>
    <t>㎡　　　（</t>
    <phoneticPr fontId="4"/>
  </si>
  <si>
    <t>坪）</t>
    <rPh sb="0" eb="1">
      <t>ツボ</t>
    </rPh>
    <phoneticPr fontId="4"/>
  </si>
  <si>
    <t>権利</t>
    <rPh sb="0" eb="2">
      <t>ケンリ</t>
    </rPh>
    <phoneticPr fontId="4"/>
  </si>
  <si>
    <t>所有権</t>
    <rPh sb="0" eb="3">
      <t>ショユウケン</t>
    </rPh>
    <phoneticPr fontId="4"/>
  </si>
  <si>
    <t>持分</t>
    <rPh sb="0" eb="2">
      <t>モチブン</t>
    </rPh>
    <phoneticPr fontId="4"/>
  </si>
  <si>
    <t>/</t>
    <phoneticPr fontId="4"/>
  </si>
  <si>
    <t>建　物</t>
    <rPh sb="0" eb="3">
      <t>タテモノ</t>
    </rPh>
    <phoneticPr fontId="4"/>
  </si>
  <si>
    <t>種類</t>
    <rPh sb="0" eb="2">
      <t>シュルイ</t>
    </rPh>
    <phoneticPr fontId="4"/>
  </si>
  <si>
    <t>総戸数</t>
    <rPh sb="0" eb="1">
      <t>ソウ</t>
    </rPh>
    <rPh sb="1" eb="3">
      <t>コスウ</t>
    </rPh>
    <phoneticPr fontId="4"/>
  </si>
  <si>
    <t>構造</t>
    <rPh sb="0" eb="2">
      <t>コウゾウ</t>
    </rPh>
    <phoneticPr fontId="4"/>
  </si>
  <si>
    <t>造</t>
    <rPh sb="0" eb="1">
      <t>ゾウ</t>
    </rPh>
    <phoneticPr fontId="4"/>
  </si>
  <si>
    <t>地上</t>
    <rPh sb="0" eb="2">
      <t>チジョウ</t>
    </rPh>
    <phoneticPr fontId="4"/>
  </si>
  <si>
    <t>階建</t>
    <rPh sb="0" eb="1">
      <t>カイ</t>
    </rPh>
    <rPh sb="1" eb="2">
      <t>ダテ</t>
    </rPh>
    <phoneticPr fontId="4"/>
  </si>
  <si>
    <t>延床面積</t>
    <rPh sb="0" eb="1">
      <t>ノベ</t>
    </rPh>
    <rPh sb="1" eb="2">
      <t>ユカ</t>
    </rPh>
    <rPh sb="2" eb="4">
      <t>メンセキ</t>
    </rPh>
    <phoneticPr fontId="4"/>
  </si>
  <si>
    <t>収支</t>
    <rPh sb="0" eb="2">
      <t>シュウシ</t>
    </rPh>
    <phoneticPr fontId="4"/>
  </si>
  <si>
    <t>想定収入</t>
    <rPh sb="0" eb="2">
      <t>ソウテイ</t>
    </rPh>
    <rPh sb="2" eb="4">
      <t>シュウニュウ</t>
    </rPh>
    <phoneticPr fontId="4"/>
  </si>
  <si>
    <t>ＮＯＩ</t>
    <phoneticPr fontId="4"/>
  </si>
  <si>
    <t>想定支出</t>
    <rPh sb="0" eb="2">
      <t>ソウテイ</t>
    </rPh>
    <rPh sb="2" eb="4">
      <t>シシュツ</t>
    </rPh>
    <phoneticPr fontId="4"/>
  </si>
  <si>
    <t>鉄筋コンクリート</t>
    <rPh sb="0" eb="2">
      <t>テッキン</t>
    </rPh>
    <phoneticPr fontId="4"/>
  </si>
  <si>
    <t>敷地の権利</t>
    <rPh sb="0" eb="2">
      <t>シキチ</t>
    </rPh>
    <rPh sb="3" eb="5">
      <t>ケンリ</t>
    </rPh>
    <phoneticPr fontId="4"/>
  </si>
  <si>
    <t>【維持管理コスト】</t>
    <rPh sb="1" eb="3">
      <t>イジ</t>
    </rPh>
    <rPh sb="3" eb="5">
      <t>カンリ</t>
    </rPh>
    <phoneticPr fontId="4"/>
  </si>
  <si>
    <t>月額</t>
    <rPh sb="0" eb="2">
      <t>ゲツガク</t>
    </rPh>
    <phoneticPr fontId="4"/>
  </si>
  <si>
    <t>年額</t>
    <rPh sb="0" eb="2">
      <t>ネンガク</t>
    </rPh>
    <phoneticPr fontId="4"/>
  </si>
  <si>
    <t>戸当年平均</t>
    <rPh sb="0" eb="1">
      <t>コ</t>
    </rPh>
    <rPh sb="1" eb="2">
      <t>ア</t>
    </rPh>
    <rPh sb="2" eb="3">
      <t>ネン</t>
    </rPh>
    <rPh sb="3" eb="5">
      <t>ヘイキン</t>
    </rPh>
    <phoneticPr fontId="4"/>
  </si>
  <si>
    <t>固都税（建物）</t>
    <rPh sb="0" eb="1">
      <t>コ</t>
    </rPh>
    <rPh sb="1" eb="2">
      <t>ト</t>
    </rPh>
    <rPh sb="2" eb="3">
      <t>ゼイ</t>
    </rPh>
    <rPh sb="4" eb="6">
      <t>タテモノ</t>
    </rPh>
    <phoneticPr fontId="4"/>
  </si>
  <si>
    <t>固定資産税評価額（建物）</t>
    <rPh sb="0" eb="2">
      <t>コテイ</t>
    </rPh>
    <rPh sb="2" eb="4">
      <t>シサン</t>
    </rPh>
    <rPh sb="4" eb="5">
      <t>ゼイ</t>
    </rPh>
    <rPh sb="5" eb="8">
      <t>ヒョウカガク</t>
    </rPh>
    <rPh sb="9" eb="11">
      <t>タテモノ</t>
    </rPh>
    <phoneticPr fontId="4"/>
  </si>
  <si>
    <t>管理費</t>
    <rPh sb="0" eb="3">
      <t>カンリヒ</t>
    </rPh>
    <phoneticPr fontId="4"/>
  </si>
  <si>
    <t>広さ</t>
    <rPh sb="0" eb="1">
      <t>ヒロ</t>
    </rPh>
    <phoneticPr fontId="4"/>
  </si>
  <si>
    <t>施工他</t>
    <rPh sb="0" eb="2">
      <t>セコウ</t>
    </rPh>
    <rPh sb="2" eb="3">
      <t>ホカ</t>
    </rPh>
    <phoneticPr fontId="4"/>
  </si>
  <si>
    <t>解体</t>
    <rPh sb="0" eb="2">
      <t>カイタイ</t>
    </rPh>
    <phoneticPr fontId="4"/>
  </si>
  <si>
    <t>住設</t>
    <rPh sb="0" eb="1">
      <t>ス</t>
    </rPh>
    <rPh sb="1" eb="2">
      <t>セツ</t>
    </rPh>
    <phoneticPr fontId="4"/>
  </si>
  <si>
    <t>再安単価（実績）</t>
    <rPh sb="0" eb="1">
      <t>サイ</t>
    </rPh>
    <rPh sb="1" eb="2">
      <t>ヤス</t>
    </rPh>
    <rPh sb="2" eb="4">
      <t>タンカ</t>
    </rPh>
    <rPh sb="5" eb="7">
      <t>ジッセキ</t>
    </rPh>
    <phoneticPr fontId="4"/>
  </si>
  <si>
    <t>リフォーム</t>
    <phoneticPr fontId="4"/>
  </si>
  <si>
    <t>交換</t>
    <rPh sb="0" eb="2">
      <t>コウカン</t>
    </rPh>
    <phoneticPr fontId="4"/>
  </si>
  <si>
    <t>キッチン</t>
    <phoneticPr fontId="4"/>
  </si>
  <si>
    <t>トイレ</t>
    <phoneticPr fontId="4"/>
  </si>
  <si>
    <t>給湯器</t>
    <rPh sb="0" eb="3">
      <t>キュウトウキ</t>
    </rPh>
    <phoneticPr fontId="4"/>
  </si>
  <si>
    <t>工事費</t>
    <rPh sb="0" eb="3">
      <t>コウジヒ</t>
    </rPh>
    <phoneticPr fontId="4"/>
  </si>
  <si>
    <t>有り</t>
    <rPh sb="0" eb="1">
      <t>ア</t>
    </rPh>
    <phoneticPr fontId="4"/>
  </si>
  <si>
    <t>対原価利益率</t>
    <rPh sb="0" eb="1">
      <t>タイ</t>
    </rPh>
    <rPh sb="1" eb="3">
      <t>ゲンカ</t>
    </rPh>
    <rPh sb="3" eb="5">
      <t>リエキ</t>
    </rPh>
    <rPh sb="5" eb="6">
      <t>リツ</t>
    </rPh>
    <phoneticPr fontId="4"/>
  </si>
  <si>
    <t>原価</t>
    <rPh sb="0" eb="2">
      <t>ゲンカ</t>
    </rPh>
    <phoneticPr fontId="4"/>
  </si>
  <si>
    <t>営業利益</t>
    <rPh sb="0" eb="2">
      <t>エイギョウ</t>
    </rPh>
    <rPh sb="2" eb="4">
      <t>リエキ</t>
    </rPh>
    <phoneticPr fontId="4"/>
  </si>
  <si>
    <t>ROOMナンバー</t>
    <phoneticPr fontId="4"/>
  </si>
  <si>
    <t>再販売</t>
    <rPh sb="0" eb="3">
      <t>サイハンバイ</t>
    </rPh>
    <phoneticPr fontId="4"/>
  </si>
  <si>
    <t>専有単価</t>
    <rPh sb="0" eb="2">
      <t>センユウ</t>
    </rPh>
    <rPh sb="2" eb="4">
      <t>タンカ</t>
    </rPh>
    <phoneticPr fontId="4"/>
  </si>
  <si>
    <t>再販売価格</t>
    <rPh sb="0" eb="3">
      <t>サイハンバイ</t>
    </rPh>
    <rPh sb="3" eb="5">
      <t>カカク</t>
    </rPh>
    <phoneticPr fontId="4"/>
  </si>
  <si>
    <t>売却経費</t>
    <rPh sb="0" eb="2">
      <t>バイキャク</t>
    </rPh>
    <rPh sb="2" eb="4">
      <t>ケイヒ</t>
    </rPh>
    <phoneticPr fontId="4"/>
  </si>
  <si>
    <t>営業利益率</t>
    <rPh sb="0" eb="2">
      <t>エイギョウ</t>
    </rPh>
    <rPh sb="2" eb="4">
      <t>リエキ</t>
    </rPh>
    <rPh sb="4" eb="5">
      <t>リツ</t>
    </rPh>
    <phoneticPr fontId="4"/>
  </si>
  <si>
    <t>【土地建物割合】</t>
    <rPh sb="1" eb="3">
      <t>トチ</t>
    </rPh>
    <rPh sb="3" eb="5">
      <t>タテモノ</t>
    </rPh>
    <rPh sb="5" eb="7">
      <t>ワリアイ</t>
    </rPh>
    <phoneticPr fontId="4"/>
  </si>
  <si>
    <t>課税割合</t>
    <rPh sb="0" eb="2">
      <t>カゼイ</t>
    </rPh>
    <rPh sb="2" eb="4">
      <t>ワリアイ</t>
    </rPh>
    <phoneticPr fontId="4"/>
  </si>
  <si>
    <t>借地</t>
    <rPh sb="0" eb="2">
      <t>シャクチ</t>
    </rPh>
    <phoneticPr fontId="4"/>
  </si>
  <si>
    <t>◆住設機器</t>
    <rPh sb="1" eb="2">
      <t>ス</t>
    </rPh>
    <rPh sb="2" eb="3">
      <t>セツ</t>
    </rPh>
    <rPh sb="3" eb="5">
      <t>キキ</t>
    </rPh>
    <phoneticPr fontId="4"/>
  </si>
  <si>
    <t>◆その他工事</t>
    <rPh sb="3" eb="4">
      <t>タ</t>
    </rPh>
    <rPh sb="4" eb="6">
      <t>コウジ</t>
    </rPh>
    <phoneticPr fontId="4"/>
  </si>
  <si>
    <t>住設機器価格</t>
    <rPh sb="0" eb="1">
      <t>ス</t>
    </rPh>
    <rPh sb="1" eb="2">
      <t>セツ</t>
    </rPh>
    <rPh sb="2" eb="4">
      <t>キキ</t>
    </rPh>
    <rPh sb="4" eb="6">
      <t>カカク</t>
    </rPh>
    <phoneticPr fontId="4"/>
  </si>
  <si>
    <t>機器</t>
    <rPh sb="0" eb="2">
      <t>キキ</t>
    </rPh>
    <phoneticPr fontId="4"/>
  </si>
  <si>
    <t>施工単価</t>
    <rPh sb="0" eb="4">
      <t>セコウタンカ</t>
    </rPh>
    <phoneticPr fontId="4"/>
  </si>
  <si>
    <t>専有面積</t>
    <rPh sb="0" eb="4">
      <t>センユウメンセキ</t>
    </rPh>
    <phoneticPr fontId="4"/>
  </si>
  <si>
    <t>解体費</t>
    <rPh sb="0" eb="3">
      <t>カイタイヒ</t>
    </rPh>
    <phoneticPr fontId="4"/>
  </si>
  <si>
    <t>工事費計</t>
    <rPh sb="0" eb="3">
      <t>コウジヒ</t>
    </rPh>
    <rPh sb="3" eb="4">
      <t>ケイ</t>
    </rPh>
    <phoneticPr fontId="4"/>
  </si>
  <si>
    <t>フローリング</t>
    <phoneticPr fontId="4"/>
  </si>
  <si>
    <t>バス　洗面</t>
    <rPh sb="3" eb="5">
      <t>センメン</t>
    </rPh>
    <phoneticPr fontId="4"/>
  </si>
  <si>
    <t>間取り変更有り</t>
    <rPh sb="0" eb="2">
      <t>マド</t>
    </rPh>
    <rPh sb="3" eb="6">
      <t>ヘンコウア</t>
    </rPh>
    <phoneticPr fontId="4"/>
  </si>
  <si>
    <t>間取り変更なし</t>
    <rPh sb="0" eb="2">
      <t>マド</t>
    </rPh>
    <rPh sb="3" eb="5">
      <t>ヘンコウ</t>
    </rPh>
    <phoneticPr fontId="4"/>
  </si>
  <si>
    <t>住設機器金額　計</t>
    <rPh sb="0" eb="1">
      <t>ス</t>
    </rPh>
    <rPh sb="1" eb="2">
      <t>セツ</t>
    </rPh>
    <rPh sb="2" eb="4">
      <t>キキ</t>
    </rPh>
    <rPh sb="4" eb="6">
      <t>キンガク</t>
    </rPh>
    <rPh sb="7" eb="8">
      <t>ケイ</t>
    </rPh>
    <phoneticPr fontId="4"/>
  </si>
  <si>
    <t>3LDK</t>
    <phoneticPr fontId="4"/>
  </si>
  <si>
    <t>狭小住戸補正値</t>
    <rPh sb="0" eb="2">
      <t>キョウショウ</t>
    </rPh>
    <rPh sb="2" eb="3">
      <t>ス</t>
    </rPh>
    <rPh sb="3" eb="4">
      <t>コ</t>
    </rPh>
    <rPh sb="4" eb="6">
      <t>ホセイ</t>
    </rPh>
    <rPh sb="6" eb="7">
      <t>チ</t>
    </rPh>
    <phoneticPr fontId="4"/>
  </si>
  <si>
    <t>50㎡以下</t>
    <rPh sb="3" eb="5">
      <t>イカ</t>
    </rPh>
    <phoneticPr fontId="4"/>
  </si>
  <si>
    <t>大型住戸補正値</t>
    <rPh sb="0" eb="2">
      <t>オオガタ</t>
    </rPh>
    <rPh sb="2" eb="3">
      <t>ジュウ</t>
    </rPh>
    <rPh sb="3" eb="4">
      <t>コ</t>
    </rPh>
    <rPh sb="4" eb="6">
      <t>ホセイ</t>
    </rPh>
    <rPh sb="6" eb="7">
      <t>チ</t>
    </rPh>
    <phoneticPr fontId="4"/>
  </si>
  <si>
    <t>９０㎡以上</t>
    <rPh sb="3" eb="5">
      <t>イジョウ</t>
    </rPh>
    <phoneticPr fontId="4"/>
  </si>
  <si>
    <t>住設機器　金額　ファイナル</t>
    <rPh sb="0" eb="1">
      <t>ジュウ</t>
    </rPh>
    <rPh sb="1" eb="2">
      <t>セツ</t>
    </rPh>
    <rPh sb="2" eb="4">
      <t>キキ</t>
    </rPh>
    <rPh sb="5" eb="7">
      <t>キンガク</t>
    </rPh>
    <phoneticPr fontId="4"/>
  </si>
  <si>
    <t>高輪３丁目</t>
  </si>
  <si>
    <t>白金台２丁目</t>
  </si>
  <si>
    <t>東五反田３丁目</t>
  </si>
  <si>
    <t>無し</t>
    <rPh sb="0" eb="1">
      <t>ナ</t>
    </rPh>
    <phoneticPr fontId="4"/>
  </si>
  <si>
    <t>クリーニングのみ</t>
    <phoneticPr fontId="4"/>
  </si>
  <si>
    <t>【売却ステージ】</t>
    <rPh sb="1" eb="3">
      <t>バイキャク</t>
    </rPh>
    <phoneticPr fontId="4"/>
  </si>
  <si>
    <t>【サマリー】</t>
    <phoneticPr fontId="4"/>
  </si>
  <si>
    <t>仕入原価</t>
    <rPh sb="0" eb="2">
      <t>シイレ</t>
    </rPh>
    <rPh sb="2" eb="4">
      <t>ゲンカ</t>
    </rPh>
    <phoneticPr fontId="4"/>
  </si>
  <si>
    <t>【Scenario 1 賃借人への売却】</t>
    <rPh sb="12" eb="14">
      <t>チンシャク</t>
    </rPh>
    <rPh sb="14" eb="15">
      <t>ニン</t>
    </rPh>
    <rPh sb="17" eb="19">
      <t>バイキャク</t>
    </rPh>
    <phoneticPr fontId="4"/>
  </si>
  <si>
    <t>キャピタル</t>
    <phoneticPr fontId="4"/>
  </si>
  <si>
    <t>総利益</t>
    <rPh sb="0" eb="1">
      <t>ソウ</t>
    </rPh>
    <rPh sb="1" eb="3">
      <t>リエキ</t>
    </rPh>
    <phoneticPr fontId="4"/>
  </si>
  <si>
    <t>【プラスされる取得経費詳細】</t>
    <rPh sb="7" eb="9">
      <t>シュトク</t>
    </rPh>
    <rPh sb="9" eb="11">
      <t>ケイヒ</t>
    </rPh>
    <rPh sb="11" eb="13">
      <t>ショウサイ</t>
    </rPh>
    <phoneticPr fontId="4"/>
  </si>
  <si>
    <t>【店子とのマッチング検証】</t>
    <rPh sb="1" eb="2">
      <t>ミセ</t>
    </rPh>
    <rPh sb="2" eb="3">
      <t>コ</t>
    </rPh>
    <rPh sb="10" eb="12">
      <t>ケンショウ</t>
    </rPh>
    <phoneticPr fontId="4"/>
  </si>
  <si>
    <t>購入した場合の支払い</t>
    <rPh sb="0" eb="2">
      <t>コウニュウ</t>
    </rPh>
    <rPh sb="4" eb="6">
      <t>バアイ</t>
    </rPh>
    <rPh sb="7" eb="9">
      <t>シハラ</t>
    </rPh>
    <phoneticPr fontId="4"/>
  </si>
  <si>
    <t>差額</t>
    <rPh sb="0" eb="2">
      <t>サガク</t>
    </rPh>
    <phoneticPr fontId="4"/>
  </si>
  <si>
    <t>（維持コストも含む）</t>
    <rPh sb="1" eb="3">
      <t>イジ</t>
    </rPh>
    <rPh sb="7" eb="8">
      <t>フク</t>
    </rPh>
    <phoneticPr fontId="4"/>
  </si>
  <si>
    <t>ローン期間</t>
    <rPh sb="3" eb="5">
      <t>キカン</t>
    </rPh>
    <phoneticPr fontId="4"/>
  </si>
  <si>
    <t>【物件について】</t>
    <rPh sb="1" eb="3">
      <t>ブッケン</t>
    </rPh>
    <phoneticPr fontId="4"/>
  </si>
  <si>
    <t>*入力するとセルの色が白く変わります。</t>
    <rPh sb="1" eb="3">
      <t>ニュウリョク</t>
    </rPh>
    <rPh sb="9" eb="10">
      <t>イロ</t>
    </rPh>
    <rPh sb="11" eb="12">
      <t>シロ</t>
    </rPh>
    <rPh sb="13" eb="14">
      <t>カ</t>
    </rPh>
    <phoneticPr fontId="4"/>
  </si>
  <si>
    <t>流動性について
（近隣の取引事例）</t>
    <rPh sb="0" eb="3">
      <t>リュウドウセイ</t>
    </rPh>
    <phoneticPr fontId="4"/>
  </si>
  <si>
    <t>賃借人について</t>
    <rPh sb="0" eb="2">
      <t>チンシャク</t>
    </rPh>
    <rPh sb="2" eb="3">
      <t>ニン</t>
    </rPh>
    <phoneticPr fontId="4"/>
  </si>
  <si>
    <t>ｄｄｄｄｄｄｄ</t>
    <phoneticPr fontId="4"/>
  </si>
  <si>
    <t>リフォームプラン</t>
    <phoneticPr fontId="4"/>
  </si>
  <si>
    <t>リフォームの制約</t>
    <rPh sb="6" eb="8">
      <t>セイヤク</t>
    </rPh>
    <phoneticPr fontId="4"/>
  </si>
  <si>
    <t>特になし</t>
    <rPh sb="0" eb="1">
      <t>トク</t>
    </rPh>
    <phoneticPr fontId="4"/>
  </si>
  <si>
    <t>エンドローンについて</t>
    <phoneticPr fontId="4"/>
  </si>
  <si>
    <t>その他特筆事項</t>
    <rPh sb="2" eb="3">
      <t>タ</t>
    </rPh>
    <rPh sb="3" eb="5">
      <t>トクヒツ</t>
    </rPh>
    <rPh sb="5" eb="7">
      <t>ジコウ</t>
    </rPh>
    <phoneticPr fontId="4"/>
  </si>
  <si>
    <t>販売専有面積</t>
    <rPh sb="0" eb="2">
      <t>ハンバイ</t>
    </rPh>
    <rPh sb="2" eb="4">
      <t>センユウ</t>
    </rPh>
    <rPh sb="4" eb="6">
      <t>メンセキ</t>
    </rPh>
    <phoneticPr fontId="4"/>
  </si>
  <si>
    <t>想定総専有面積</t>
    <rPh sb="0" eb="2">
      <t>ソウテイ</t>
    </rPh>
    <rPh sb="2" eb="3">
      <t>ソウ</t>
    </rPh>
    <rPh sb="3" eb="5">
      <t>センユウ</t>
    </rPh>
    <rPh sb="5" eb="7">
      <t>メンセキ</t>
    </rPh>
    <phoneticPr fontId="4"/>
  </si>
  <si>
    <t>5年長期前払い　年割</t>
    <rPh sb="1" eb="2">
      <t>ネン</t>
    </rPh>
    <rPh sb="2" eb="4">
      <t>チョウキ</t>
    </rPh>
    <rPh sb="4" eb="6">
      <t>マエバラ</t>
    </rPh>
    <rPh sb="8" eb="10">
      <t>ネンワリ</t>
    </rPh>
    <phoneticPr fontId="4"/>
  </si>
  <si>
    <t>築年月</t>
    <rPh sb="0" eb="2">
      <t>チクネン</t>
    </rPh>
    <rPh sb="2" eb="3">
      <t>ガツ</t>
    </rPh>
    <phoneticPr fontId="4"/>
  </si>
  <si>
    <t>月額賃料</t>
    <rPh sb="0" eb="2">
      <t>ゲツガク</t>
    </rPh>
    <rPh sb="2" eb="3">
      <t>チン</t>
    </rPh>
    <rPh sb="3" eb="4">
      <t>リョウ</t>
    </rPh>
    <phoneticPr fontId="4"/>
  </si>
  <si>
    <t>管理費込の金額</t>
    <rPh sb="0" eb="3">
      <t>カンリヒ</t>
    </rPh>
    <rPh sb="3" eb="4">
      <t>コミ</t>
    </rPh>
    <rPh sb="5" eb="7">
      <t>キンガク</t>
    </rPh>
    <phoneticPr fontId="4"/>
  </si>
  <si>
    <t>ワンルーム</t>
  </si>
  <si>
    <t>ワンルーム</t>
    <phoneticPr fontId="4"/>
  </si>
  <si>
    <t>１LDK</t>
    <phoneticPr fontId="4"/>
  </si>
  <si>
    <t>１K</t>
    <phoneticPr fontId="4"/>
  </si>
  <si>
    <t>１DK</t>
    <phoneticPr fontId="4"/>
  </si>
  <si>
    <t>２DK</t>
    <phoneticPr fontId="4"/>
  </si>
  <si>
    <t>２LDK</t>
    <phoneticPr fontId="4"/>
  </si>
  <si>
    <t>３K</t>
    <phoneticPr fontId="4"/>
  </si>
  <si>
    <t>４LDK</t>
    <phoneticPr fontId="4"/>
  </si>
  <si>
    <t>バルコニー方向</t>
    <rPh sb="5" eb="7">
      <t>ホウコウ</t>
    </rPh>
    <phoneticPr fontId="4"/>
  </si>
  <si>
    <t>敷地権持分</t>
    <rPh sb="0" eb="3">
      <t>シキチケン</t>
    </rPh>
    <rPh sb="3" eb="5">
      <t>モチブン</t>
    </rPh>
    <phoneticPr fontId="4"/>
  </si>
  <si>
    <t>階数</t>
    <rPh sb="0" eb="2">
      <t>カイスウ</t>
    </rPh>
    <phoneticPr fontId="4"/>
  </si>
  <si>
    <t>分数で記入してください。</t>
    <rPh sb="0" eb="2">
      <t>ブンスウ</t>
    </rPh>
    <rPh sb="3" eb="5">
      <t>キニュウ</t>
    </rPh>
    <phoneticPr fontId="4"/>
  </si>
  <si>
    <t>土地評価額</t>
    <rPh sb="0" eb="2">
      <t>トチ</t>
    </rPh>
    <rPh sb="2" eb="5">
      <t>ヒョウカガク</t>
    </rPh>
    <phoneticPr fontId="4"/>
  </si>
  <si>
    <t>建物評価額</t>
    <rPh sb="0" eb="2">
      <t>タテモノ</t>
    </rPh>
    <rPh sb="2" eb="5">
      <t>ヒョウカガク</t>
    </rPh>
    <phoneticPr fontId="4"/>
  </si>
  <si>
    <t>ネットで調べられます。（https://www.rosenka.nta.go.jp/）</t>
    <rPh sb="4" eb="5">
      <t>シラ</t>
    </rPh>
    <phoneticPr fontId="4"/>
  </si>
  <si>
    <t>火災保険料</t>
    <rPh sb="0" eb="2">
      <t>カサイ</t>
    </rPh>
    <rPh sb="2" eb="5">
      <t>ホケンリョウ</t>
    </rPh>
    <phoneticPr fontId="4"/>
  </si>
  <si>
    <t>不具合箇所等修繕費用</t>
    <rPh sb="0" eb="3">
      <t>フグアイ</t>
    </rPh>
    <rPh sb="3" eb="5">
      <t>カショ</t>
    </rPh>
    <rPh sb="5" eb="6">
      <t>ナド</t>
    </rPh>
    <rPh sb="6" eb="8">
      <t>シュウゼン</t>
    </rPh>
    <rPh sb="8" eb="10">
      <t>ヒヨウ</t>
    </rPh>
    <phoneticPr fontId="4"/>
  </si>
  <si>
    <t>土地全体の評価額を記入してください。</t>
    <rPh sb="0" eb="2">
      <t>トチ</t>
    </rPh>
    <rPh sb="2" eb="4">
      <t>ゼンタイ</t>
    </rPh>
    <rPh sb="5" eb="8">
      <t>ヒョウカガク</t>
    </rPh>
    <rPh sb="9" eb="11">
      <t>キニュウ</t>
    </rPh>
    <phoneticPr fontId="4"/>
  </si>
  <si>
    <t>その他（組合費等）</t>
    <rPh sb="2" eb="3">
      <t>タ</t>
    </rPh>
    <rPh sb="4" eb="7">
      <t>クミアイヒ</t>
    </rPh>
    <rPh sb="7" eb="8">
      <t>ナド</t>
    </rPh>
    <phoneticPr fontId="4"/>
  </si>
  <si>
    <t>【STEP１】</t>
    <phoneticPr fontId="4"/>
  </si>
  <si>
    <t>＊物件資料から値を入力してください。概算の利回りを返します。</t>
    <rPh sb="18" eb="20">
      <t>ガイサン</t>
    </rPh>
    <rPh sb="21" eb="23">
      <t>リマワ</t>
    </rPh>
    <rPh sb="25" eb="26">
      <t>カエ</t>
    </rPh>
    <phoneticPr fontId="4"/>
  </si>
  <si>
    <t>【STEP2】</t>
    <phoneticPr fontId="4"/>
  </si>
  <si>
    <t>＊物件の詳細資料を入手出来たら、下記想定数値に実際の正確な金額を入力してください。</t>
    <rPh sb="1" eb="3">
      <t>ブッケン</t>
    </rPh>
    <rPh sb="4" eb="6">
      <t>ショウサイ</t>
    </rPh>
    <rPh sb="6" eb="8">
      <t>シリョウ</t>
    </rPh>
    <rPh sb="9" eb="11">
      <t>ニュウシュ</t>
    </rPh>
    <rPh sb="11" eb="13">
      <t>デキ</t>
    </rPh>
    <rPh sb="16" eb="18">
      <t>カキ</t>
    </rPh>
    <rPh sb="18" eb="20">
      <t>ソウテイ</t>
    </rPh>
    <rPh sb="20" eb="22">
      <t>スウチ</t>
    </rPh>
    <rPh sb="23" eb="25">
      <t>ジッサイ</t>
    </rPh>
    <rPh sb="26" eb="28">
      <t>セイカク</t>
    </rPh>
    <rPh sb="29" eb="31">
      <t>キンガク</t>
    </rPh>
    <rPh sb="32" eb="34">
      <t>ニュウリョク</t>
    </rPh>
    <phoneticPr fontId="4"/>
  </si>
  <si>
    <t>想定ローン</t>
    <rPh sb="0" eb="2">
      <t>ソウテイ</t>
    </rPh>
    <phoneticPr fontId="4"/>
  </si>
  <si>
    <t>金利を入力してください。</t>
    <rPh sb="0" eb="2">
      <t>キンリ</t>
    </rPh>
    <rPh sb="3" eb="5">
      <t>ニュウリョク</t>
    </rPh>
    <phoneticPr fontId="4"/>
  </si>
  <si>
    <t>借入期間を入力して下さい。</t>
    <rPh sb="0" eb="2">
      <t>カリイレ</t>
    </rPh>
    <rPh sb="2" eb="4">
      <t>キカン</t>
    </rPh>
    <rPh sb="5" eb="7">
      <t>ニュウリョク</t>
    </rPh>
    <rPh sb="9" eb="10">
      <t>クダ</t>
    </rPh>
    <phoneticPr fontId="4"/>
  </si>
  <si>
    <t>【STEP３】</t>
    <phoneticPr fontId="4"/>
  </si>
  <si>
    <t>＊物件の概要を入力すると、物件概要書、収支、キャッシュフロー表が出来上がります。</t>
    <rPh sb="1" eb="3">
      <t>ブッケン</t>
    </rPh>
    <rPh sb="4" eb="6">
      <t>ガイヨウ</t>
    </rPh>
    <rPh sb="7" eb="9">
      <t>ニュウリョク</t>
    </rPh>
    <rPh sb="13" eb="15">
      <t>ブッケン</t>
    </rPh>
    <rPh sb="15" eb="18">
      <t>ガイヨウショ</t>
    </rPh>
    <rPh sb="19" eb="21">
      <t>シュウシ</t>
    </rPh>
    <rPh sb="30" eb="31">
      <t>ヒョウ</t>
    </rPh>
    <rPh sb="32" eb="35">
      <t>デキア</t>
    </rPh>
    <phoneticPr fontId="4"/>
  </si>
  <si>
    <t>住所</t>
    <rPh sb="0" eb="2">
      <t>ジュウショ</t>
    </rPh>
    <phoneticPr fontId="4"/>
  </si>
  <si>
    <t>マンション名</t>
    <rPh sb="5" eb="6">
      <t>メイ</t>
    </rPh>
    <phoneticPr fontId="4"/>
  </si>
  <si>
    <t>地番</t>
    <rPh sb="0" eb="2">
      <t>チバン</t>
    </rPh>
    <phoneticPr fontId="4"/>
  </si>
  <si>
    <t>最寄駅からの距離　徒歩何分？</t>
    <rPh sb="0" eb="3">
      <t>モヨリエキ</t>
    </rPh>
    <rPh sb="6" eb="8">
      <t>キョリ</t>
    </rPh>
    <rPh sb="9" eb="11">
      <t>トホ</t>
    </rPh>
    <rPh sb="11" eb="13">
      <t>ナンフン</t>
    </rPh>
    <phoneticPr fontId="4"/>
  </si>
  <si>
    <t>住居表示を入力</t>
    <rPh sb="0" eb="2">
      <t>ジュウキョ</t>
    </rPh>
    <rPh sb="2" eb="4">
      <t>ヒョウジ</t>
    </rPh>
    <rPh sb="5" eb="7">
      <t>ニュウリョク</t>
    </rPh>
    <phoneticPr fontId="4"/>
  </si>
  <si>
    <t>登記簿に記載された地番を入力</t>
    <rPh sb="0" eb="3">
      <t>トウキボ</t>
    </rPh>
    <rPh sb="4" eb="6">
      <t>キサイ</t>
    </rPh>
    <rPh sb="9" eb="11">
      <t>チバン</t>
    </rPh>
    <rPh sb="12" eb="14">
      <t>ニュウリョク</t>
    </rPh>
    <phoneticPr fontId="4"/>
  </si>
  <si>
    <t>新耐震基準</t>
    <rPh sb="0" eb="1">
      <t>シン</t>
    </rPh>
    <rPh sb="1" eb="3">
      <t>タイシン</t>
    </rPh>
    <rPh sb="3" eb="5">
      <t>キジュン</t>
    </rPh>
    <phoneticPr fontId="4"/>
  </si>
  <si>
    <t>旧耐震基準</t>
    <rPh sb="0" eb="1">
      <t>キュウ</t>
    </rPh>
    <rPh sb="1" eb="3">
      <t>タイシン</t>
    </rPh>
    <rPh sb="3" eb="5">
      <t>キジュン</t>
    </rPh>
    <phoneticPr fontId="4"/>
  </si>
  <si>
    <t>不明</t>
    <rPh sb="0" eb="2">
      <t>フメイ</t>
    </rPh>
    <phoneticPr fontId="4"/>
  </si>
  <si>
    <t>物件に関する気づいた点を記載。</t>
    <rPh sb="0" eb="2">
      <t>ブッケン</t>
    </rPh>
    <rPh sb="3" eb="4">
      <t>カン</t>
    </rPh>
    <rPh sb="6" eb="7">
      <t>キ</t>
    </rPh>
    <rPh sb="10" eb="11">
      <t>テン</t>
    </rPh>
    <rPh sb="12" eb="14">
      <t>キサイ</t>
    </rPh>
    <phoneticPr fontId="4"/>
  </si>
  <si>
    <t>●</t>
    <phoneticPr fontId="4"/>
  </si>
  <si>
    <t>陽当たりの状況</t>
    <rPh sb="0" eb="2">
      <t>ヒア</t>
    </rPh>
    <rPh sb="5" eb="7">
      <t>ジョウキョウ</t>
    </rPh>
    <phoneticPr fontId="4"/>
  </si>
  <si>
    <t>周辺の騒音や交通量の状況</t>
    <rPh sb="0" eb="2">
      <t>シュウヘン</t>
    </rPh>
    <rPh sb="3" eb="5">
      <t>ソウオン</t>
    </rPh>
    <rPh sb="6" eb="8">
      <t>コウツウ</t>
    </rPh>
    <rPh sb="8" eb="9">
      <t>リョウ</t>
    </rPh>
    <rPh sb="10" eb="12">
      <t>ジョウキョウ</t>
    </rPh>
    <phoneticPr fontId="4"/>
  </si>
  <si>
    <t>オートロックの有無や洗濯機の場所</t>
    <rPh sb="7" eb="9">
      <t>ウム</t>
    </rPh>
    <rPh sb="10" eb="13">
      <t>センタクキ</t>
    </rPh>
    <rPh sb="14" eb="16">
      <t>バショ</t>
    </rPh>
    <phoneticPr fontId="4"/>
  </si>
  <si>
    <t>部屋番号</t>
    <rPh sb="0" eb="2">
      <t>ヘヤ</t>
    </rPh>
    <rPh sb="2" eb="3">
      <t>バン</t>
    </rPh>
    <rPh sb="3" eb="4">
      <t>ゴウ</t>
    </rPh>
    <phoneticPr fontId="4"/>
  </si>
  <si>
    <t>NET利回り</t>
    <rPh sb="3" eb="5">
      <t>リマワ</t>
    </rPh>
    <phoneticPr fontId="4"/>
  </si>
  <si>
    <t>年間のキャッシュフロー</t>
    <rPh sb="0" eb="2">
      <t>ネンカン</t>
    </rPh>
    <phoneticPr fontId="4"/>
  </si>
  <si>
    <t>当初20年
キャッシュフロー平均</t>
    <rPh sb="0" eb="2">
      <t>トウショ</t>
    </rPh>
    <rPh sb="4" eb="5">
      <t>ネン</t>
    </rPh>
    <rPh sb="14" eb="16">
      <t>ヘイキン</t>
    </rPh>
    <phoneticPr fontId="4"/>
  </si>
  <si>
    <t>ローン弁済後の
キャッシュフロー平均</t>
    <rPh sb="3" eb="5">
      <t>ベンサイ</t>
    </rPh>
    <rPh sb="5" eb="6">
      <t>ゴ</t>
    </rPh>
    <rPh sb="16" eb="18">
      <t>ヘイキン</t>
    </rPh>
    <phoneticPr fontId="4"/>
  </si>
  <si>
    <t>NO（金利後）</t>
    <rPh sb="3" eb="5">
      <t>キンリ</t>
    </rPh>
    <rPh sb="5" eb="6">
      <t>ゴ</t>
    </rPh>
    <phoneticPr fontId="4"/>
  </si>
  <si>
    <t>金利平均</t>
    <rPh sb="0" eb="2">
      <t>キンリ</t>
    </rPh>
    <rPh sb="2" eb="4">
      <t>ヘイキン</t>
    </rPh>
    <phoneticPr fontId="4"/>
  </si>
  <si>
    <t>NOI（金利後）</t>
    <rPh sb="4" eb="6">
      <t>キンリ</t>
    </rPh>
    <rPh sb="6" eb="7">
      <t>ゴ</t>
    </rPh>
    <phoneticPr fontId="4"/>
  </si>
  <si>
    <t>（金利支払い前）</t>
    <rPh sb="1" eb="3">
      <t>キンリ</t>
    </rPh>
    <rPh sb="3" eb="5">
      <t>シハラ</t>
    </rPh>
    <rPh sb="6" eb="7">
      <t>マエ</t>
    </rPh>
    <phoneticPr fontId="4"/>
  </si>
  <si>
    <t>（金利支払い後）</t>
    <rPh sb="1" eb="3">
      <t>キンリ</t>
    </rPh>
    <rPh sb="3" eb="5">
      <t>シハラ</t>
    </rPh>
    <rPh sb="6" eb="7">
      <t>ゴ</t>
    </rPh>
    <phoneticPr fontId="4"/>
  </si>
  <si>
    <t>金利後利回り</t>
    <rPh sb="0" eb="2">
      <t>キンリ</t>
    </rPh>
    <rPh sb="2" eb="3">
      <t>ゴ</t>
    </rPh>
    <rPh sb="3" eb="5">
      <t>リマワ</t>
    </rPh>
    <phoneticPr fontId="4"/>
  </si>
  <si>
    <t>【投資指標】</t>
    <rPh sb="1" eb="3">
      <t>トウシ</t>
    </rPh>
    <rPh sb="3" eb="5">
      <t>シヒョウ</t>
    </rPh>
    <phoneticPr fontId="4"/>
  </si>
  <si>
    <t>＊入力したステップによって、正確性が変わります。STEP1⇒概算、STEP３⇒精度高い</t>
    <rPh sb="1" eb="3">
      <t>ニュウリョク</t>
    </rPh>
    <rPh sb="14" eb="17">
      <t>セイカクセイ</t>
    </rPh>
    <rPh sb="18" eb="19">
      <t>カ</t>
    </rPh>
    <rPh sb="30" eb="32">
      <t>ガイサン</t>
    </rPh>
    <rPh sb="39" eb="41">
      <t>セイド</t>
    </rPh>
    <rPh sb="41" eb="42">
      <t>タカ</t>
    </rPh>
    <phoneticPr fontId="4"/>
  </si>
  <si>
    <t>入力シート</t>
    <rPh sb="0" eb="2">
      <t>ニュウリョク</t>
    </rPh>
    <phoneticPr fontId="4"/>
  </si>
  <si>
    <t>https://fudousan.click/</t>
    <phoneticPr fontId="4"/>
  </si>
  <si>
    <t>投資僧監修</t>
    <rPh sb="0" eb="2">
      <t>トウシ</t>
    </rPh>
    <rPh sb="2" eb="3">
      <t>ソウ</t>
    </rPh>
    <rPh sb="3" eb="5">
      <t>カンシュウ</t>
    </rPh>
    <phoneticPr fontId="4"/>
  </si>
  <si>
    <t>1985/6の様に入力してください。</t>
    <rPh sb="7" eb="8">
      <t>ヨウ</t>
    </rPh>
    <rPh sb="9" eb="11">
      <t>ニュウリョク</t>
    </rPh>
    <phoneticPr fontId="4"/>
  </si>
  <si>
    <t>南</t>
    <rPh sb="0" eb="1">
      <t>ミナミ</t>
    </rPh>
    <phoneticPr fontId="4"/>
  </si>
  <si>
    <r>
      <t xml:space="preserve">【販売事例】マンション高輪 　泉岳寺 6分 59戸 43年 5階 南東 26,800千円 　 </t>
    </r>
    <r>
      <rPr>
        <b/>
        <sz val="14"/>
        <color theme="0"/>
        <rFont val="HG丸ｺﾞｼｯｸM-PRO"/>
        <family val="3"/>
        <charset val="128"/>
      </rPr>
      <t>＠1,969千円</t>
    </r>
    <r>
      <rPr>
        <sz val="14"/>
        <color theme="0"/>
        <rFont val="HG丸ｺﾞｼｯｸM-PRO"/>
        <family val="3"/>
        <charset val="128"/>
      </rPr>
      <t xml:space="preserve"> フルリフォーム 45.00㎡ 1 ＬＤＫ 
【成約事例】高輪中台マンション泉岳寺駅5分　築44年　34戸　31500千円　</t>
    </r>
    <r>
      <rPr>
        <b/>
        <sz val="14"/>
        <color theme="0"/>
        <rFont val="HG丸ｺﾞｼｯｸM-PRO"/>
        <family val="3"/>
        <charset val="128"/>
      </rPr>
      <t>＠1886千円</t>
    </r>
    <r>
      <rPr>
        <sz val="14"/>
        <color theme="0"/>
        <rFont val="HG丸ｺﾞｼｯｸM-PRO"/>
        <family val="3"/>
        <charset val="128"/>
      </rPr>
      <t>　55.20㎡　２SDK　３階　現況　</t>
    </r>
    <rPh sb="1" eb="3">
      <t>ハンバイ</t>
    </rPh>
    <rPh sb="3" eb="5">
      <t>ジレイ</t>
    </rPh>
    <rPh sb="122" eb="124">
      <t>センエン</t>
    </rPh>
    <phoneticPr fontId="4"/>
  </si>
  <si>
    <t>物件利用などを張り付けて下さい。</t>
    <rPh sb="0" eb="2">
      <t>ブッケン</t>
    </rPh>
    <rPh sb="2" eb="4">
      <t>リヨウ</t>
    </rPh>
    <rPh sb="7" eb="8">
      <t>ハ</t>
    </rPh>
    <rPh sb="9" eb="10">
      <t>ツ</t>
    </rPh>
    <rPh sb="12" eb="13">
      <t>クダ</t>
    </rPh>
    <phoneticPr fontId="4"/>
  </si>
  <si>
    <t>投資僧監修</t>
    <phoneticPr fontId="4"/>
  </si>
  <si>
    <t>マンション名を入力してください。</t>
    <rPh sb="5" eb="6">
      <t>メイ</t>
    </rPh>
    <rPh sb="7" eb="9">
      <t>ニュウリョク</t>
    </rPh>
    <phoneticPr fontId="4"/>
  </si>
  <si>
    <t>【保有ステージ】</t>
    <rPh sb="1" eb="3">
      <t>ホユウ</t>
    </rPh>
    <phoneticPr fontId="4"/>
  </si>
  <si>
    <t>収入　計</t>
    <rPh sb="0" eb="2">
      <t>シュウニュウ</t>
    </rPh>
    <rPh sb="3" eb="4">
      <t>ケイ</t>
    </rPh>
    <phoneticPr fontId="4"/>
  </si>
  <si>
    <t>借入額の想定金額を入力してください。</t>
    <rPh sb="0" eb="2">
      <t>カリイレ</t>
    </rPh>
    <rPh sb="2" eb="3">
      <t>ガク</t>
    </rPh>
    <rPh sb="4" eb="6">
      <t>ソウテイ</t>
    </rPh>
    <rPh sb="6" eb="8">
      <t>キンガク</t>
    </rPh>
    <rPh sb="9" eb="11">
      <t>ニュウリョク</t>
    </rPh>
    <phoneticPr fontId="4"/>
  </si>
  <si>
    <t>当初1０年
キャッシュフロー平均</t>
    <rPh sb="0" eb="2">
      <t>トウショ</t>
    </rPh>
    <rPh sb="4" eb="5">
      <t>ネン</t>
    </rPh>
    <rPh sb="14" eb="16">
      <t>ヘイキン</t>
    </rPh>
    <phoneticPr fontId="4"/>
  </si>
  <si>
    <t>所得税を考慮する場合は税率を入力</t>
    <rPh sb="0" eb="3">
      <t>ショトクゼイ</t>
    </rPh>
    <rPh sb="4" eb="6">
      <t>コウリョ</t>
    </rPh>
    <rPh sb="8" eb="10">
      <t>バアイ</t>
    </rPh>
    <rPh sb="11" eb="12">
      <t>ゼイ</t>
    </rPh>
    <rPh sb="12" eb="13">
      <t>リツ</t>
    </rPh>
    <rPh sb="14" eb="16">
      <t>ニュウリョク</t>
    </rPh>
    <phoneticPr fontId="4"/>
  </si>
  <si>
    <t>【長期キャッシュフロー表】　：千円</t>
    <rPh sb="1" eb="3">
      <t>チョウキ</t>
    </rPh>
    <rPh sb="11" eb="12">
      <t>ヒョウ</t>
    </rPh>
    <rPh sb="15" eb="17">
      <t>センエン</t>
    </rPh>
    <phoneticPr fontId="4"/>
  </si>
  <si>
    <t>必要自己資金</t>
    <rPh sb="0" eb="2">
      <t>ヒツヨウ</t>
    </rPh>
    <rPh sb="2" eb="4">
      <t>ジコ</t>
    </rPh>
    <rPh sb="4" eb="6">
      <t>シキン</t>
    </rPh>
    <phoneticPr fontId="4"/>
  </si>
  <si>
    <t>元本弁済</t>
    <rPh sb="0" eb="2">
      <t>ガンポン</t>
    </rPh>
    <rPh sb="2" eb="4">
      <t>ベンサイ</t>
    </rPh>
    <phoneticPr fontId="4"/>
  </si>
  <si>
    <t>＊キャッシュフロー算出時に、所得税等の利益課税を考慮する場合は税率入力してください。</t>
    <rPh sb="9" eb="11">
      <t>サンシュツ</t>
    </rPh>
    <rPh sb="11" eb="12">
      <t>ジ</t>
    </rPh>
    <rPh sb="14" eb="17">
      <t>ショトクゼイ</t>
    </rPh>
    <rPh sb="17" eb="18">
      <t>ナド</t>
    </rPh>
    <rPh sb="19" eb="21">
      <t>リエキ</t>
    </rPh>
    <rPh sb="21" eb="23">
      <t>カゼイ</t>
    </rPh>
    <rPh sb="24" eb="26">
      <t>コウリョ</t>
    </rPh>
    <rPh sb="28" eb="30">
      <t>バアイ</t>
    </rPh>
    <rPh sb="31" eb="33">
      <t>ゼイリツ</t>
    </rPh>
    <rPh sb="33" eb="35">
      <t>ニュウリョク</t>
    </rPh>
    <phoneticPr fontId="4"/>
  </si>
  <si>
    <t>想定税率</t>
    <rPh sb="0" eb="2">
      <t>ソウテイ</t>
    </rPh>
    <rPh sb="2" eb="4">
      <t>ゼイリツ</t>
    </rPh>
    <phoneticPr fontId="4"/>
  </si>
  <si>
    <t>（０％・・税金を考慮しない）</t>
    <rPh sb="5" eb="7">
      <t>ゼイキン</t>
    </rPh>
    <rPh sb="8" eb="10">
      <t>コウリョ</t>
    </rPh>
    <phoneticPr fontId="4"/>
  </si>
  <si>
    <t>残債利回り（収益÷残債）</t>
    <rPh sb="0" eb="2">
      <t>ザンサイ</t>
    </rPh>
    <rPh sb="2" eb="4">
      <t>リマワ</t>
    </rPh>
    <rPh sb="6" eb="8">
      <t>シュウエキ</t>
    </rPh>
    <rPh sb="9" eb="11">
      <t>ザンサイ</t>
    </rPh>
    <phoneticPr fontId="4"/>
  </si>
  <si>
    <t>*最悪ローンの残債で売却する時の利回りです。これが10％を超えていればその時点からローン残債割れで売却するリスクはかなり低くなります。</t>
    <rPh sb="1" eb="3">
      <t>サイアク</t>
    </rPh>
    <rPh sb="7" eb="9">
      <t>ザンサイ</t>
    </rPh>
    <rPh sb="10" eb="12">
      <t>バイキャク</t>
    </rPh>
    <rPh sb="14" eb="15">
      <t>トキ</t>
    </rPh>
    <rPh sb="16" eb="18">
      <t>リマワ</t>
    </rPh>
    <rPh sb="29" eb="30">
      <t>コ</t>
    </rPh>
    <rPh sb="37" eb="39">
      <t>ジテン</t>
    </rPh>
    <rPh sb="44" eb="47">
      <t>ザンサイワ</t>
    </rPh>
    <rPh sb="49" eb="51">
      <t>バイキャク</t>
    </rPh>
    <rPh sb="60" eb="61">
      <t>ヒク</t>
    </rPh>
    <phoneticPr fontId="4"/>
  </si>
  <si>
    <t>【事業収支】</t>
    <rPh sb="1" eb="5">
      <t>ジギョウシュウシ</t>
    </rPh>
    <phoneticPr fontId="4"/>
  </si>
  <si>
    <t>元利均等返済額一覧表</t>
  </si>
  <si>
    <r>
      <t>元利均等返済額</t>
    </r>
    <r>
      <rPr>
        <sz val="12"/>
        <color theme="0"/>
        <rFont val="ＭＳ 明朝"/>
        <family val="1"/>
        <charset val="128"/>
      </rPr>
      <t>１～１２０回(１０年まで)</t>
    </r>
  </si>
  <si>
    <r>
      <t xml:space="preserve">利 率 </t>
    </r>
    <r>
      <rPr>
        <b/>
        <sz val="12"/>
        <color theme="0"/>
        <rFont val="ＭＳ 明朝"/>
        <family val="1"/>
        <charset val="128"/>
      </rPr>
      <t>6年目以降</t>
    </r>
  </si>
  <si>
    <r>
      <t xml:space="preserve">利 率 </t>
    </r>
    <r>
      <rPr>
        <b/>
        <sz val="12"/>
        <color theme="0"/>
        <rFont val="ＭＳ 明朝"/>
        <family val="1"/>
        <charset val="128"/>
      </rPr>
      <t>11年目以降</t>
    </r>
  </si>
  <si>
    <r>
      <t xml:space="preserve">利 率 </t>
    </r>
    <r>
      <rPr>
        <b/>
        <sz val="12"/>
        <color theme="0"/>
        <rFont val="ＭＳ 明朝"/>
        <family val="1"/>
        <charset val="128"/>
      </rPr>
      <t>16年目以降</t>
    </r>
  </si>
  <si>
    <r>
      <t xml:space="preserve">利 率 </t>
    </r>
    <r>
      <rPr>
        <b/>
        <sz val="12"/>
        <color theme="0"/>
        <rFont val="ＭＳ 明朝"/>
        <family val="1"/>
        <charset val="128"/>
      </rPr>
      <t>21年目以降</t>
    </r>
  </si>
  <si>
    <r>
      <t xml:space="preserve">利 率 </t>
    </r>
    <r>
      <rPr>
        <b/>
        <sz val="12"/>
        <color theme="0"/>
        <rFont val="ＭＳ 明朝"/>
        <family val="1"/>
        <charset val="128"/>
      </rPr>
      <t>26年目以降</t>
    </r>
  </si>
  <si>
    <r>
      <t xml:space="preserve">利 率 </t>
    </r>
    <r>
      <rPr>
        <b/>
        <sz val="12"/>
        <color theme="0"/>
        <rFont val="ＭＳ 明朝"/>
        <family val="1"/>
        <charset val="128"/>
      </rPr>
      <t>31年目以降</t>
    </r>
  </si>
  <si>
    <t>入力欄</t>
    <rPh sb="0" eb="3">
      <t>ニュウリョクラン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</si>
</sst>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19">
    <numFmt numFmtId="176" formatCode="0&quot;ヶ月&quot;"/>
    <numFmt numFmtId="177" formatCode="0.00&quot;㎡（公簿）&quot;"/>
    <numFmt numFmtId="178" formatCode="0.00&quot;㎡（実測）&quot;"/>
    <numFmt numFmtId="179" formatCode="#,###&quot;千円&quot;"/>
    <numFmt numFmtId="180" formatCode="0.00&quot;㎡&quot;"/>
    <numFmt numFmtId="181" formatCode="0.0%"/>
    <numFmt numFmtId="182" formatCode="#,###&quot;円&quot;"/>
    <numFmt numFmtId="183" formatCode="&quot;ＬＴＶ　&quot;0.00%"/>
    <numFmt numFmtId="184" formatCode="yyyy&quot;年&quot;m&quot;月&quot;;@"/>
    <numFmt numFmtId="185" formatCode="0&quot;戸&quot;"/>
    <numFmt numFmtId="186" formatCode="0&quot;号室&quot;"/>
    <numFmt numFmtId="187" formatCode="&quot;＠&quot;#,###&quot;円/坪&quot;"/>
    <numFmt numFmtId="188" formatCode="#,###&quot;円/坪&quot;"/>
    <numFmt numFmtId="189" formatCode="&quot;専有単価　&quot;#,###&quot;千円&quot;"/>
    <numFmt numFmtId="190" formatCode="0&quot;年&quot;"/>
    <numFmt numFmtId="191" formatCode="&quot;専有1坪当たりの年間維持コスト　&quot;#,###&quot;円&quot;"/>
    <numFmt numFmtId="192" formatCode="&quot;築　&quot;0.0&quot;年&quot;"/>
    <numFmt numFmtId="193" formatCode="&quot;指値率　　&quot;0%"/>
    <numFmt numFmtId="194" formatCode="&quot;WGI　&quot;0%"/>
    <numFmt numFmtId="195" formatCode="&quot;invester　&quot;0%"/>
    <numFmt numFmtId="196" formatCode="&quot;評価額×　&quot;0&quot;％&quot;"/>
    <numFmt numFmtId="197" formatCode="&quot;評価額×　&quot;0.0&quot;％&quot;"/>
    <numFmt numFmtId="198" formatCode="&quot;戸当　　&quot;#,###&quot;円&quot;"/>
    <numFmt numFmtId="199" formatCode="&quot;物件価格（税抜）　×　&quot;0.0&quot;％&quot;"/>
    <numFmt numFmtId="200" formatCode="&quot;専有１坪当の諸経費　&quot;#,###&quot;千円&quot;"/>
    <numFmt numFmtId="201" formatCode="&quot;（&quot;0.00&quot;坪）&quot;"/>
    <numFmt numFmtId="202" formatCode="0&quot;月期&quot;"/>
    <numFmt numFmtId="203" formatCode="0&quot;期&quot;"/>
    <numFmt numFmtId="204" formatCode="&quot;専有単価　　　&quot;#,###&quot;千円&quot;"/>
    <numFmt numFmtId="205" formatCode="&quot;ＬＴＶ　&quot;0%"/>
    <numFmt numFmtId="206" formatCode="0&quot;年ピッチ&quot;"/>
    <numFmt numFmtId="207" formatCode="0.000000000"/>
    <numFmt numFmtId="208" formatCode="m/yy"/>
    <numFmt numFmtId="209" formatCode="mm/dd"/>
    <numFmt numFmtId="210" formatCode="000"/>
    <numFmt numFmtId="211" formatCode="&quot;$&quot;#,##0.000"/>
    <numFmt numFmtId="212" formatCode="_(* #,##0.0_);_(* \(#,##0.0\);_(* &quot;-&quot;?_);_(@_)"/>
    <numFmt numFmtId="213" formatCode="000000000"/>
    <numFmt numFmtId="214" formatCode="0.00_);[Red]\(0.00\)"/>
    <numFmt numFmtId="215" formatCode="_(* #,##0.0000_);_(* \(#,##0.0000\);_(* &quot;-&quot;??_);_(@_)"/>
    <numFmt numFmtId="216" formatCode="#,##0\ &quot;F&quot;;[Red]\-#,##0\ &quot;F&quot;"/>
    <numFmt numFmtId="217" formatCode="0&quot;階建&quot;"/>
    <numFmt numFmtId="218" formatCode="&quot;評価　&quot;#,###&quot;千円/㎡&quot;"/>
    <numFmt numFmtId="219" formatCode="&quot;経費率　&quot;0.0%"/>
    <numFmt numFmtId="220" formatCode="&quot;＠&quot;#,###&quot;円/㎡&quot;"/>
    <numFmt numFmtId="221" formatCode="0.000%"/>
    <numFmt numFmtId="222" formatCode="#,###&quot;円/月&quot;"/>
    <numFmt numFmtId="223" formatCode="&quot;ストレス金利　&quot;0&quot;％の償還額&quot;"/>
    <numFmt numFmtId="224" formatCode="&quot;ローン上　&quot;#,###&quot;千円&quot;"/>
    <numFmt numFmtId="225" formatCode="&quot;掛目　&quot;0%"/>
    <numFmt numFmtId="226" formatCode="&quot;Eqity needs　&quot;#,###&quot;千円&quot;"/>
    <numFmt numFmtId="227" formatCode="&quot;固定資産税評価額×&quot;0.0%"/>
    <numFmt numFmtId="228" formatCode="&quot;固定資産税評価額　&quot;#,###&quot;千円&quot;"/>
    <numFmt numFmtId="229" formatCode="&quot;都市計画税評価額×&quot;0.0%"/>
    <numFmt numFmtId="230" formatCode="&quot;月当たり　&quot;#,###&quot;円&quot;"/>
    <numFmt numFmtId="231" formatCode="&quot;金利　&quot;0.0%"/>
    <numFmt numFmtId="232" formatCode="&quot;借入金　&quot;#,###&quot;千円&quot;"/>
    <numFmt numFmtId="233" formatCode="&quot;借入期間　&quot;0&quot;年&quot;"/>
    <numFmt numFmtId="234" formatCode="&quot;経過年数　&quot;0&quot;年&quot;"/>
    <numFmt numFmtId="235" formatCode="&quot;残年数　&quot;0&quot;年&quot;"/>
    <numFmt numFmtId="236" formatCode="&quot;償却期間　&quot;0&quot;年&quot;"/>
    <numFmt numFmtId="237" formatCode="&quot;土地　&quot;#,###&quot;千円&quot;"/>
    <numFmt numFmtId="238" formatCode="&quot;建物　&quot;#,###&quot;千円&quot;"/>
    <numFmt numFmtId="239" formatCode="&quot;消費税　&quot;#,###&quot;千円&quot;"/>
    <numFmt numFmtId="240" formatCode="&quot;PL　×&quot;0.0%"/>
    <numFmt numFmtId="241" formatCode="&quot;満室時課税額　&quot;#,###&quot;円&quot;"/>
    <numFmt numFmtId="242" formatCode="&quot;現状課税額　&quot;#,###&quot;円&quot;"/>
    <numFmt numFmtId="243" formatCode="&quot;固定資産税課税標準額　&quot;#,###&quot;千円&quot;"/>
    <numFmt numFmtId="244" formatCode="&quot;都市計画税課税標準額　&quot;#,###&quot;千円&quot;"/>
    <numFmt numFmtId="245" formatCode="#,###&quot;円/㎡&quot;"/>
    <numFmt numFmtId="246" formatCode="&quot;ネット利回り　&quot;0.0%"/>
    <numFmt numFmtId="247" formatCode="0&quot;ヶ月後より賃料発生&quot;"/>
    <numFmt numFmtId="248" formatCode="&quot;土地換算単価　&quot;#,###&quot;千円&quot;"/>
    <numFmt numFmtId="249" formatCode="0&quot;点&quot;"/>
    <numFmt numFmtId="250" formatCode="0.000"/>
    <numFmt numFmtId="251" formatCode="&quot;満室時想定家賃の　&quot;0.00&quot;ヶ月分&quot;"/>
    <numFmt numFmtId="252" formatCode="0&quot;年度&quot;"/>
    <numFmt numFmtId="253" formatCode="&quot;経費率　&quot;0%"/>
    <numFmt numFmtId="254" formatCode="#,##0.0000;[Red]\-#,##0.0000"/>
    <numFmt numFmtId="255" formatCode="&quot;借入額に対しての金利　　&quot;0.00%"/>
    <numFmt numFmtId="256" formatCode="0.0&quot;㎡&quot;"/>
    <numFmt numFmtId="257" formatCode="##&quot;年&quot;"/>
    <numFmt numFmtId="258" formatCode="#,###&quot;万円&quot;"/>
    <numFmt numFmtId="259" formatCode="#,###&quot;回目に繰上返済&quot;"/>
    <numFmt numFmtId="260" formatCode="\(#,###.0&quot;年目に繰上返済）&quot;"/>
    <numFmt numFmtId="261" formatCode="#,###&quot;ｶ月&quot;"/>
    <numFmt numFmtId="262" formatCode="##.0&quot;年&quot;"/>
    <numFmt numFmtId="263" formatCode="#,##0_ "/>
    <numFmt numFmtId="264" formatCode="&quot;（ASKING PLICE　&quot;#,###&quot;万円）&quot;"/>
    <numFmt numFmtId="265" formatCode="&quot;（表面利回り　&quot;0.00%&quot;　）&quot;"/>
    <numFmt numFmtId="266" formatCode="[$-411]ggge&quot;年&quot;m&quot;月&quot;d&quot;日&quot;;@"/>
    <numFmt numFmtId="267" formatCode="&quot;全体　&quot;#,###&quot;円&quot;"/>
    <numFmt numFmtId="268" formatCode="&quot;持分　&quot;#,###&quot;円&quot;"/>
    <numFmt numFmtId="269" formatCode="&quot;＠　&quot;#,###&quot;円&quot;"/>
    <numFmt numFmtId="270" formatCode="&quot;100万円を上記条件で借りた場合の月々の返済額　&quot;#,###&quot;千円&quot;"/>
    <numFmt numFmtId="271" formatCode="0&quot;階建て&quot;"/>
    <numFmt numFmtId="272" formatCode="0.00&quot;坪&quot;"/>
    <numFmt numFmtId="273" formatCode="0&quot;日&quot;"/>
    <numFmt numFmtId="274" formatCode="&quot;路線価　&quot;#,###&quot;千円/㎡&quot;"/>
    <numFmt numFmtId="275" formatCode="&quot;税率&quot;0.0%"/>
    <numFmt numFmtId="276" formatCode="&quot;戸当たり&quot;#,###&quot;千円&quot;"/>
    <numFmt numFmtId="277" formatCode="#,###&quot;千円/坪&quot;"/>
    <numFmt numFmtId="278" formatCode="&quot;１戸当たり　&quot;#,###&quot;千円&quot;"/>
    <numFmt numFmtId="279" formatCode="&quot;駐車場　&quot;0&quot;台&quot;"/>
    <numFmt numFmtId="280" formatCode="#,###&quot;千円（税込）&quot;"/>
    <numFmt numFmtId="281" formatCode="&quot;売却価格決定係数　　&quot;0.00%"/>
    <numFmt numFmtId="282" formatCode="&quot;稼働率&quot;0.00%"/>
    <numFmt numFmtId="283" formatCode="&quot;利益率&quot;0%"/>
    <numFmt numFmtId="284" formatCode="&quot;専有面積　１坪当たり　&quot;#,###&quot;千円&quot;"/>
    <numFmt numFmtId="285" formatCode="&quot;(　&quot;0%&quot;　)&quot;"/>
    <numFmt numFmtId="286" formatCode="0&quot;カ月&quot;"/>
    <numFmt numFmtId="287" formatCode="&quot;実需販売単価が　&quot;#,###&quot;千円である為&quot;"/>
    <numFmt numFmtId="288" formatCode="0&quot;ヶ月分の賃料-（修管+税+金利）&quot;"/>
    <numFmt numFmtId="289" formatCode="&quot;対原価利益率　&quot;0.0%"/>
    <numFmt numFmtId="290" formatCode="&quot;月額　&quot;#,###&quot;円&quot;"/>
    <numFmt numFmtId="291" formatCode="&quot;想定家賃の　&quot;0.0%"/>
    <numFmt numFmtId="292" formatCode="&quot;5年分一括払い金額を入力して下さい。（　&quot;#,###&quot;円/年）&quot;"/>
    <numFmt numFmtId="293" formatCode="&quot;月額賃料の　&quot;0.0&quot;％を想定&quot;"/>
    <numFmt numFmtId="294" formatCode="&quot;諸経費等　（ローン金額　&quot;#,###&quot;万円）&quot;"/>
  </numFmts>
  <fonts count="113">
    <font>
      <sz val="11"/>
      <name val="ＭＳ Ｐゴシック"/>
      <family val="3"/>
      <charset val="128"/>
    </font>
    <font>
      <sz val="10"/>
      <color theme="1"/>
      <name val="HG丸ｺﾞｼｯｸM-PRO"/>
      <family val="2"/>
      <charset val="128"/>
    </font>
    <font>
      <sz val="11"/>
      <color theme="1"/>
      <name val="HG丸ｺﾞｼｯｸM-PRO"/>
      <family val="2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9"/>
      <color indexed="81"/>
      <name val="ＭＳ Ｐゴシック"/>
      <family val="3"/>
      <charset val="128"/>
    </font>
    <font>
      <b/>
      <sz val="9"/>
      <color indexed="81"/>
      <name val="ＭＳ Ｐゴシック"/>
      <family val="3"/>
      <charset val="128"/>
    </font>
    <font>
      <sz val="11"/>
      <name val="HG丸ｺﾞｼｯｸM-PRO"/>
      <family val="3"/>
      <charset val="128"/>
    </font>
    <font>
      <sz val="6"/>
      <name val="HG丸ｺﾞｼｯｸM-PRO"/>
      <family val="3"/>
      <charset val="128"/>
    </font>
    <font>
      <b/>
      <sz val="12"/>
      <name val="Arial"/>
      <family val="2"/>
    </font>
    <font>
      <sz val="8"/>
      <name val="Arial"/>
      <family val="2"/>
    </font>
    <font>
      <sz val="11"/>
      <name val="ＭＳ ゴシック"/>
      <family val="3"/>
      <charset val="128"/>
    </font>
    <font>
      <sz val="10"/>
      <name val="Times New Roman"/>
      <family val="1"/>
    </font>
    <font>
      <sz val="11"/>
      <name val="??"/>
      <family val="1"/>
    </font>
    <font>
      <sz val="11"/>
      <name val="?? ?????"/>
      <family val="3"/>
    </font>
    <font>
      <sz val="10"/>
      <name val="Arial"/>
      <family val="2"/>
    </font>
    <font>
      <u/>
      <sz val="8.4"/>
      <color indexed="12"/>
      <name val="Arial"/>
      <family val="2"/>
    </font>
    <font>
      <sz val="9"/>
      <name val="?? ?????"/>
      <family val="3"/>
    </font>
    <font>
      <sz val="11"/>
      <name val="?l?r ?o?S?V?b?N"/>
      <family val="3"/>
    </font>
    <font>
      <sz val="11"/>
      <name val="?l?r ?S?V?b?N"/>
      <family val="3"/>
    </font>
    <font>
      <sz val="11"/>
      <name val="??l"/>
      <family val="1"/>
    </font>
    <font>
      <sz val="10"/>
      <name val="ＭＳ 明朝"/>
      <family val="1"/>
      <charset val="128"/>
    </font>
    <font>
      <sz val="11"/>
      <name val="ＭＳ 明朝"/>
      <family val="1"/>
      <charset val="128"/>
    </font>
    <font>
      <sz val="10"/>
      <name val="Geneva"/>
      <family val="2"/>
    </font>
    <font>
      <sz val="12"/>
      <name val="Times New Roman"/>
      <family val="1"/>
    </font>
    <font>
      <sz val="10"/>
      <color indexed="0"/>
      <name val="MS Sans Serif"/>
      <family val="2"/>
    </font>
    <font>
      <sz val="10"/>
      <name val="BERNHARD"/>
      <family val="1"/>
    </font>
    <font>
      <sz val="10"/>
      <name val="Helv"/>
      <family val="2"/>
    </font>
    <font>
      <sz val="9"/>
      <name val="Times New Roman"/>
      <family val="1"/>
    </font>
    <font>
      <sz val="11"/>
      <name val="明朝"/>
      <family val="1"/>
      <charset val="128"/>
    </font>
    <font>
      <sz val="10"/>
      <name val="MS Sans Serif"/>
      <family val="2"/>
    </font>
    <font>
      <b/>
      <sz val="10"/>
      <name val="MS Sans Serif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9"/>
      <name val="Times New Roman"/>
      <family val="1"/>
    </font>
    <font>
      <sz val="12"/>
      <name val="ＭＳ 明朝"/>
      <family val="1"/>
      <charset val="128"/>
    </font>
    <font>
      <sz val="14"/>
      <name val="ＭＳ 明朝"/>
      <family val="1"/>
      <charset val="128"/>
    </font>
    <font>
      <sz val="9"/>
      <name val="HG丸ｺﾞｼｯｸM-PRO"/>
      <family val="3"/>
      <charset val="128"/>
    </font>
    <font>
      <sz val="6"/>
      <color theme="0"/>
      <name val="HG丸ｺﾞｼｯｸM-PRO"/>
      <family val="3"/>
      <charset val="128"/>
    </font>
    <font>
      <sz val="12"/>
      <name val="HG丸ｺﾞｼｯｸM-PRO"/>
      <family val="3"/>
      <charset val="128"/>
    </font>
    <font>
      <sz val="8"/>
      <name val="HG丸ｺﾞｼｯｸM-PRO"/>
      <family val="3"/>
      <charset val="128"/>
    </font>
    <font>
      <b/>
      <sz val="12"/>
      <name val="HG丸ｺﾞｼｯｸM-PRO"/>
      <family val="3"/>
      <charset val="128"/>
    </font>
    <font>
      <b/>
      <i/>
      <sz val="8"/>
      <color theme="0"/>
      <name val="HG丸ｺﾞｼｯｸM-PRO"/>
      <family val="3"/>
      <charset val="128"/>
    </font>
    <font>
      <i/>
      <sz val="10"/>
      <name val="HG丸ｺﾞｼｯｸM-PRO"/>
      <family val="3"/>
      <charset val="128"/>
    </font>
    <font>
      <b/>
      <i/>
      <sz val="14"/>
      <name val="HG丸ｺﾞｼｯｸM-PRO"/>
      <family val="3"/>
      <charset val="128"/>
    </font>
    <font>
      <i/>
      <sz val="6"/>
      <color theme="0"/>
      <name val="HG丸ｺﾞｼｯｸM-PRO"/>
      <family val="3"/>
      <charset val="128"/>
    </font>
    <font>
      <i/>
      <sz val="26"/>
      <name val="HG丸ｺﾞｼｯｸM-PRO"/>
      <family val="3"/>
      <charset val="128"/>
    </font>
    <font>
      <i/>
      <sz val="10"/>
      <color indexed="8"/>
      <name val="HG丸ｺﾞｼｯｸM-PRO"/>
      <family val="3"/>
      <charset val="128"/>
    </font>
    <font>
      <i/>
      <sz val="6"/>
      <name val="HG丸ｺﾞｼｯｸM-PRO"/>
      <family val="3"/>
      <charset val="128"/>
    </font>
    <font>
      <b/>
      <i/>
      <sz val="10"/>
      <name val="HG丸ｺﾞｼｯｸM-PRO"/>
      <family val="3"/>
      <charset val="128"/>
    </font>
    <font>
      <b/>
      <i/>
      <sz val="6"/>
      <name val="HG丸ｺﾞｼｯｸM-PRO"/>
      <family val="3"/>
      <charset val="128"/>
    </font>
    <font>
      <i/>
      <sz val="6"/>
      <color indexed="9"/>
      <name val="HG丸ｺﾞｼｯｸM-PRO"/>
      <family val="3"/>
      <charset val="128"/>
    </font>
    <font>
      <i/>
      <sz val="10"/>
      <color theme="0"/>
      <name val="HG丸ｺﾞｼｯｸM-PRO"/>
      <family val="3"/>
      <charset val="128"/>
    </font>
    <font>
      <i/>
      <sz val="8"/>
      <color theme="0"/>
      <name val="HG丸ｺﾞｼｯｸM-PRO"/>
      <family val="3"/>
      <charset val="128"/>
    </font>
    <font>
      <b/>
      <i/>
      <sz val="16"/>
      <name val="HG丸ｺﾞｼｯｸM-PRO"/>
      <family val="3"/>
      <charset val="128"/>
    </font>
    <font>
      <i/>
      <sz val="6"/>
      <color indexed="22"/>
      <name val="HG丸ｺﾞｼｯｸM-PRO"/>
      <family val="3"/>
      <charset val="128"/>
    </font>
    <font>
      <b/>
      <i/>
      <sz val="16"/>
      <color theme="0"/>
      <name val="HG丸ｺﾞｼｯｸM-PRO"/>
      <family val="3"/>
      <charset val="128"/>
    </font>
    <font>
      <b/>
      <i/>
      <sz val="6"/>
      <color theme="0"/>
      <name val="HG丸ｺﾞｼｯｸM-PRO"/>
      <family val="3"/>
      <charset val="128"/>
    </font>
    <font>
      <sz val="9"/>
      <color theme="0" tint="-0.34998626667073579"/>
      <name val="HG丸ｺﾞｼｯｸM-PRO"/>
      <family val="3"/>
      <charset val="128"/>
    </font>
    <font>
      <sz val="14"/>
      <name val="HG丸ｺﾞｼｯｸM-PRO"/>
      <family val="3"/>
      <charset val="128"/>
    </font>
    <font>
      <sz val="11"/>
      <color indexed="8"/>
      <name val="HGP明朝E"/>
      <family val="1"/>
      <charset val="128"/>
    </font>
    <font>
      <sz val="6"/>
      <name val="HGP明朝E"/>
      <family val="1"/>
      <charset val="128"/>
    </font>
    <font>
      <sz val="11"/>
      <color theme="0"/>
      <name val="ＭＳ Ｐゴシック"/>
      <family val="3"/>
      <charset val="128"/>
    </font>
    <font>
      <sz val="20"/>
      <name val="HG丸ｺﾞｼｯｸM-PRO"/>
      <family val="3"/>
      <charset val="128"/>
    </font>
    <font>
      <sz val="16"/>
      <name val="HG丸ｺﾞｼｯｸM-PRO"/>
      <family val="3"/>
      <charset val="128"/>
    </font>
    <font>
      <b/>
      <sz val="14"/>
      <name val="HG丸ｺﾞｼｯｸM-PRO"/>
      <family val="3"/>
      <charset val="128"/>
    </font>
    <font>
      <b/>
      <sz val="16"/>
      <color rgb="FFC00000"/>
      <name val="HG丸ｺﾞｼｯｸM-PRO"/>
      <family val="3"/>
      <charset val="128"/>
    </font>
    <font>
      <b/>
      <sz val="16"/>
      <color theme="0"/>
      <name val="HG丸ｺﾞｼｯｸM-PRO"/>
      <family val="3"/>
      <charset val="128"/>
    </font>
    <font>
      <b/>
      <sz val="14"/>
      <color theme="0"/>
      <name val="HG丸ｺﾞｼｯｸM-PRO"/>
      <family val="3"/>
      <charset val="128"/>
    </font>
    <font>
      <sz val="16"/>
      <color theme="0"/>
      <name val="HG丸ｺﾞｼｯｸM-PRO"/>
      <family val="3"/>
      <charset val="128"/>
    </font>
    <font>
      <sz val="12"/>
      <color theme="0"/>
      <name val="HG丸ｺﾞｼｯｸM-PRO"/>
      <family val="3"/>
      <charset val="128"/>
    </font>
    <font>
      <b/>
      <sz val="22"/>
      <color indexed="81"/>
      <name val="ＭＳ Ｐゴシック"/>
      <family val="3"/>
      <charset val="128"/>
    </font>
    <font>
      <b/>
      <sz val="24"/>
      <color indexed="81"/>
      <name val="ＭＳ Ｐゴシック"/>
      <family val="3"/>
      <charset val="128"/>
    </font>
    <font>
      <sz val="11"/>
      <color theme="0"/>
      <name val="HG丸ｺﾞｼｯｸM-PRO"/>
      <family val="3"/>
      <charset val="128"/>
    </font>
    <font>
      <sz val="14"/>
      <color theme="0"/>
      <name val="HG丸ｺﾞｼｯｸM-PRO"/>
      <family val="3"/>
      <charset val="128"/>
    </font>
    <font>
      <u/>
      <sz val="11"/>
      <color theme="10"/>
      <name val="ＭＳ Ｐゴシック"/>
      <family val="3"/>
      <charset val="128"/>
    </font>
    <font>
      <b/>
      <sz val="12"/>
      <color rgb="FFC00000"/>
      <name val="HG丸ｺﾞｼｯｸM-PRO"/>
      <family val="3"/>
      <charset val="128"/>
    </font>
    <font>
      <sz val="10"/>
      <color theme="0"/>
      <name val="HG丸ｺﾞｼｯｸM-PRO"/>
      <family val="3"/>
      <charset val="128"/>
    </font>
    <font>
      <b/>
      <sz val="9"/>
      <color theme="0"/>
      <name val="HG丸ｺﾞｼｯｸM-PRO"/>
      <family val="3"/>
      <charset val="128"/>
    </font>
    <font>
      <b/>
      <sz val="10"/>
      <color theme="0"/>
      <name val="HG丸ｺﾞｼｯｸM-PRO"/>
      <family val="3"/>
      <charset val="128"/>
    </font>
    <font>
      <b/>
      <sz val="20"/>
      <color theme="0"/>
      <name val="HG丸ｺﾞｼｯｸM-PRO"/>
      <family val="3"/>
      <charset val="128"/>
    </font>
    <font>
      <b/>
      <sz val="24"/>
      <color theme="0"/>
      <name val="HG丸ｺﾞｼｯｸM-PRO"/>
      <family val="3"/>
      <charset val="128"/>
    </font>
    <font>
      <u/>
      <sz val="14"/>
      <color theme="10"/>
      <name val="ＭＳ Ｐゴシック"/>
      <family val="3"/>
      <charset val="128"/>
    </font>
    <font>
      <i/>
      <sz val="12"/>
      <name val="HG丸ｺﾞｼｯｸM-PRO"/>
      <family val="3"/>
      <charset val="128"/>
    </font>
    <font>
      <sz val="7"/>
      <color theme="0"/>
      <name val="HG丸ｺﾞｼｯｸM-PRO"/>
      <family val="3"/>
      <charset val="128"/>
    </font>
    <font>
      <b/>
      <sz val="8"/>
      <color theme="0"/>
      <name val="HG丸ｺﾞｼｯｸM-PRO"/>
      <family val="3"/>
      <charset val="128"/>
    </font>
    <font>
      <sz val="20"/>
      <color theme="0"/>
      <name val="HGP明朝E"/>
      <family val="1"/>
      <charset val="128"/>
    </font>
    <font>
      <sz val="11"/>
      <color theme="0"/>
      <name val="HGP明朝E"/>
      <family val="1"/>
      <charset val="128"/>
    </font>
    <font>
      <sz val="12"/>
      <color theme="0"/>
      <name val="HGP明朝E"/>
      <family val="1"/>
      <charset val="128"/>
    </font>
    <font>
      <sz val="9"/>
      <color theme="0"/>
      <name val="ＭＳ Ｐゴシック"/>
      <family val="3"/>
      <charset val="128"/>
    </font>
    <font>
      <sz val="14"/>
      <color theme="0"/>
      <name val="HGP明朝E"/>
      <family val="1"/>
      <charset val="128"/>
    </font>
    <font>
      <sz val="18"/>
      <name val="HG丸ｺﾞｼｯｸM-PRO"/>
      <family val="3"/>
      <charset val="128"/>
    </font>
    <font>
      <sz val="10"/>
      <name val="HG丸ｺﾞｼｯｸM-PRO"/>
      <family val="3"/>
      <charset val="128"/>
    </font>
    <font>
      <b/>
      <sz val="9"/>
      <name val="HG丸ｺﾞｼｯｸM-PRO"/>
      <family val="3"/>
      <charset val="128"/>
    </font>
    <font>
      <b/>
      <sz val="11"/>
      <name val="HG丸ｺﾞｼｯｸM-PRO"/>
      <family val="3"/>
      <charset val="128"/>
    </font>
    <font>
      <sz val="16"/>
      <color theme="0" tint="-0.34998626667073579"/>
      <name val="HG丸ｺﾞｼｯｸM-PRO"/>
      <family val="3"/>
      <charset val="128"/>
    </font>
    <font>
      <b/>
      <sz val="16"/>
      <name val="HG丸ｺﾞｼｯｸM-PRO"/>
      <family val="3"/>
      <charset val="128"/>
    </font>
    <font>
      <sz val="28"/>
      <name val="HG丸ｺﾞｼｯｸM-PRO"/>
      <family val="3"/>
      <charset val="128"/>
    </font>
    <font>
      <b/>
      <i/>
      <sz val="10"/>
      <color rgb="FFFF0000"/>
      <name val="HG丸ｺﾞｼｯｸM-PRO"/>
      <family val="3"/>
      <charset val="128"/>
    </font>
    <font>
      <b/>
      <sz val="6"/>
      <name val="HG丸ｺﾞｼｯｸM-PRO"/>
      <family val="3"/>
      <charset val="128"/>
    </font>
    <font>
      <b/>
      <sz val="10"/>
      <name val="HG丸ｺﾞｼｯｸM-PRO"/>
      <family val="3"/>
      <charset val="128"/>
    </font>
    <font>
      <sz val="10"/>
      <color theme="0" tint="-0.34998626667073579"/>
      <name val="HG丸ｺﾞｼｯｸM-PRO"/>
      <family val="3"/>
      <charset val="128"/>
    </font>
    <font>
      <b/>
      <sz val="10"/>
      <color rgb="FFFF0000"/>
      <name val="HG丸ｺﾞｼｯｸM-PRO"/>
      <family val="3"/>
      <charset val="128"/>
    </font>
    <font>
      <b/>
      <i/>
      <sz val="10"/>
      <color theme="0"/>
      <name val="HG丸ｺﾞｼｯｸM-PRO"/>
      <family val="3"/>
      <charset val="128"/>
    </font>
    <font>
      <i/>
      <sz val="9"/>
      <color theme="0"/>
      <name val="HG丸ｺﾞｼｯｸM-PRO"/>
      <family val="3"/>
      <charset val="128"/>
    </font>
    <font>
      <b/>
      <sz val="16"/>
      <color theme="0"/>
      <name val="ＭＳ ゴシック"/>
      <family val="3"/>
      <charset val="128"/>
    </font>
    <font>
      <sz val="12"/>
      <color theme="0"/>
      <name val="ＭＳ 明朝"/>
      <family val="1"/>
      <charset val="128"/>
    </font>
    <font>
      <b/>
      <sz val="14"/>
      <color theme="0"/>
      <name val="ＭＳ 明朝"/>
      <family val="1"/>
      <charset val="128"/>
    </font>
    <font>
      <sz val="14"/>
      <color theme="0"/>
      <name val="ＭＳ 明朝"/>
      <family val="1"/>
      <charset val="128"/>
    </font>
    <font>
      <b/>
      <sz val="11"/>
      <color theme="0"/>
      <name val="ＭＳ 明朝"/>
      <family val="1"/>
      <charset val="128"/>
    </font>
    <font>
      <b/>
      <sz val="12"/>
      <color theme="0"/>
      <name val="ＭＳ 明朝"/>
      <family val="1"/>
      <charset val="128"/>
    </font>
    <font>
      <sz val="11"/>
      <color theme="0"/>
      <name val="ＭＳ 明朝"/>
      <family val="1"/>
      <charset val="128"/>
    </font>
    <font>
      <b/>
      <sz val="11"/>
      <color theme="0"/>
      <name val="ＭＳ Ｐゴシック"/>
      <family val="3"/>
      <charset val="128"/>
    </font>
  </fonts>
  <fills count="2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4" tint="-0.249977111117893"/>
        <bgColor indexed="64"/>
      </patternFill>
    </fill>
    <fill>
      <patternFill patternType="solid">
        <fgColor indexed="9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C00000"/>
        <bgColor indexed="64"/>
      </patternFill>
    </fill>
    <fill>
      <patternFill patternType="solid">
        <fgColor theme="0"/>
        <bgColor indexed="34"/>
      </patternFill>
    </fill>
    <fill>
      <patternFill patternType="solid">
        <fgColor theme="0"/>
        <bgColor indexed="41"/>
      </patternFill>
    </fill>
    <fill>
      <patternFill patternType="solid">
        <fgColor theme="0"/>
        <bgColor indexed="26"/>
      </patternFill>
    </fill>
    <fill>
      <patternFill patternType="solid">
        <fgColor theme="0"/>
        <bgColor indexed="9"/>
      </patternFill>
    </fill>
    <fill>
      <patternFill patternType="solid">
        <fgColor theme="0"/>
        <bgColor indexed="22"/>
      </patternFill>
    </fill>
    <fill>
      <patternFill patternType="solid">
        <fgColor theme="0"/>
        <bgColor indexed="31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gray0625">
        <fgColor indexed="49"/>
        <bgColor theme="0"/>
      </patternFill>
    </fill>
    <fill>
      <patternFill patternType="gray0625">
        <fgColor indexed="14"/>
        <bgColor theme="0"/>
      </patternFill>
    </fill>
  </fills>
  <borders count="81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auto="1"/>
      </left>
      <right/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rgb="FFC00000"/>
      </top>
      <bottom style="thin">
        <color rgb="FFC00000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rgb="FFC00000"/>
      </top>
      <bottom style="thin">
        <color rgb="FFC00000"/>
      </bottom>
      <diagonal/>
    </border>
    <border>
      <left style="hair">
        <color indexed="64"/>
      </left>
      <right/>
      <top style="thin">
        <color rgb="FFC00000"/>
      </top>
      <bottom style="thin">
        <color rgb="FFC00000"/>
      </bottom>
      <diagonal/>
    </border>
    <border>
      <left style="hair">
        <color indexed="64"/>
      </left>
      <right style="hair">
        <color indexed="64"/>
      </right>
      <top style="thin">
        <color rgb="FFC00000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">
        <color rgb="FFC00000"/>
      </bottom>
      <diagonal/>
    </border>
    <border>
      <left/>
      <right/>
      <top style="thin">
        <color rgb="FFC00000"/>
      </top>
      <bottom style="thin">
        <color rgb="FFC00000"/>
      </bottom>
      <diagonal/>
    </border>
    <border>
      <left style="hair">
        <color indexed="64"/>
      </left>
      <right/>
      <top style="thin">
        <color rgb="FFC00000"/>
      </top>
      <bottom style="hair">
        <color indexed="64"/>
      </bottom>
      <diagonal/>
    </border>
    <border>
      <left/>
      <right/>
      <top style="thin">
        <color rgb="FFC00000"/>
      </top>
      <bottom style="hair">
        <color indexed="64"/>
      </bottom>
      <diagonal/>
    </border>
    <border>
      <left/>
      <right style="hair">
        <color indexed="64"/>
      </right>
      <top style="thin">
        <color rgb="FFC00000"/>
      </top>
      <bottom style="hair">
        <color indexed="64"/>
      </bottom>
      <diagonal/>
    </border>
    <border>
      <left style="hair">
        <color indexed="64"/>
      </left>
      <right/>
      <top style="thin">
        <color rgb="FFC00000"/>
      </top>
      <bottom/>
      <diagonal/>
    </border>
    <border>
      <left/>
      <right/>
      <top style="thin">
        <color rgb="FFC00000"/>
      </top>
      <bottom/>
      <diagonal/>
    </border>
    <border>
      <left/>
      <right style="hair">
        <color indexed="64"/>
      </right>
      <top style="thin">
        <color rgb="FFC00000"/>
      </top>
      <bottom/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  <border>
      <left/>
      <right/>
      <top/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rgb="FFC00000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rgb="FFC00000"/>
      </bottom>
      <diagonal/>
    </border>
    <border>
      <left style="hair">
        <color indexed="64"/>
      </left>
      <right/>
      <top style="hair">
        <color indexed="64"/>
      </top>
      <bottom style="thin">
        <color rgb="FFC00000"/>
      </bottom>
      <diagonal/>
    </border>
    <border>
      <left style="hair">
        <color auto="1"/>
      </left>
      <right/>
      <top style="hair">
        <color auto="1"/>
      </top>
      <bottom/>
      <diagonal/>
    </border>
    <border>
      <left/>
      <right/>
      <top style="hair">
        <color auto="1"/>
      </top>
      <bottom/>
      <diagonal/>
    </border>
    <border>
      <left/>
      <right style="hair">
        <color auto="1"/>
      </right>
      <top style="hair">
        <color auto="1"/>
      </top>
      <bottom/>
      <diagonal/>
    </border>
    <border>
      <left/>
      <right/>
      <top/>
      <bottom style="thin">
        <color rgb="FFC00000"/>
      </bottom>
      <diagonal/>
    </border>
    <border>
      <left style="hair">
        <color auto="1"/>
      </left>
      <right/>
      <top/>
      <bottom style="thin">
        <color rgb="FFC00000"/>
      </bottom>
      <diagonal/>
    </border>
    <border>
      <left/>
      <right style="hair">
        <color auto="1"/>
      </right>
      <top/>
      <bottom style="thin">
        <color rgb="FFC00000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/>
      <right/>
      <top style="hair">
        <color indexed="64"/>
      </top>
      <bottom style="thin">
        <color rgb="FFC00000"/>
      </bottom>
      <diagonal/>
    </border>
    <border>
      <left style="thin">
        <color rgb="FFC00000"/>
      </left>
      <right style="hair">
        <color indexed="64"/>
      </right>
      <top style="hair">
        <color indexed="64"/>
      </top>
      <bottom style="thin">
        <color rgb="FFC00000"/>
      </bottom>
      <diagonal/>
    </border>
    <border>
      <left style="thin">
        <color rgb="FFC00000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theme="1"/>
      </left>
      <right/>
      <top style="thin">
        <color rgb="FFC00000"/>
      </top>
      <bottom/>
      <diagonal/>
    </border>
    <border>
      <left/>
      <right style="hair">
        <color theme="1"/>
      </right>
      <top style="thin">
        <color rgb="FFC00000"/>
      </top>
      <bottom/>
      <diagonal/>
    </border>
    <border>
      <left style="hair">
        <color theme="1"/>
      </left>
      <right/>
      <top/>
      <bottom/>
      <diagonal/>
    </border>
    <border>
      <left/>
      <right style="hair">
        <color theme="1"/>
      </right>
      <top/>
      <bottom/>
      <diagonal/>
    </border>
    <border>
      <left style="hair">
        <color theme="1"/>
      </left>
      <right/>
      <top/>
      <bottom style="hair">
        <color theme="1"/>
      </bottom>
      <diagonal/>
    </border>
    <border>
      <left/>
      <right/>
      <top/>
      <bottom style="hair">
        <color theme="1"/>
      </bottom>
      <diagonal/>
    </border>
    <border>
      <left/>
      <right style="hair">
        <color theme="1"/>
      </right>
      <top/>
      <bottom style="hair">
        <color theme="1"/>
      </bottom>
      <diagonal/>
    </border>
    <border>
      <left style="hair">
        <color indexed="64"/>
      </left>
      <right style="hair">
        <color indexed="64"/>
      </right>
      <top/>
      <bottom style="thin">
        <color rgb="FFC00000"/>
      </bottom>
      <diagonal/>
    </border>
    <border>
      <left style="medium">
        <color rgb="FFC00000"/>
      </left>
      <right style="hair">
        <color indexed="64"/>
      </right>
      <top style="medium">
        <color rgb="FFC00000"/>
      </top>
      <bottom style="hair">
        <color indexed="64"/>
      </bottom>
      <diagonal/>
    </border>
    <border>
      <left style="hair">
        <color indexed="64"/>
      </left>
      <right style="medium">
        <color rgb="FFC00000"/>
      </right>
      <top style="medium">
        <color rgb="FFC00000"/>
      </top>
      <bottom style="hair">
        <color indexed="64"/>
      </bottom>
      <diagonal/>
    </border>
    <border>
      <left style="medium">
        <color rgb="FFC00000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rgb="FFC00000"/>
      </right>
      <top style="hair">
        <color indexed="64"/>
      </top>
      <bottom style="hair">
        <color indexed="64"/>
      </bottom>
      <diagonal/>
    </border>
    <border>
      <left style="medium">
        <color rgb="FFC00000"/>
      </left>
      <right style="hair">
        <color indexed="64"/>
      </right>
      <top style="hair">
        <color indexed="64"/>
      </top>
      <bottom style="medium">
        <color rgb="FFC00000"/>
      </bottom>
      <diagonal/>
    </border>
    <border>
      <left style="hair">
        <color indexed="64"/>
      </left>
      <right style="medium">
        <color rgb="FFC00000"/>
      </right>
      <top style="hair">
        <color indexed="64"/>
      </top>
      <bottom style="medium">
        <color rgb="FFC00000"/>
      </bottom>
      <diagonal/>
    </border>
    <border>
      <left style="medium">
        <color rgb="FFC00000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medium">
        <color rgb="FFC00000"/>
      </right>
      <top style="hair">
        <color indexed="64"/>
      </top>
      <bottom/>
      <diagonal/>
    </border>
    <border>
      <left style="medium">
        <color rgb="FFC00000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medium">
        <color rgb="FFC00000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medium">
        <color rgb="FFC00000"/>
      </top>
      <bottom style="hair">
        <color indexed="64"/>
      </bottom>
      <diagonal/>
    </border>
  </borders>
  <cellStyleXfs count="184">
    <xf numFmtId="0" fontId="0" fillId="0" borderId="0">
      <alignment vertical="center"/>
    </xf>
    <xf numFmtId="9" fontId="3" fillId="0" borderId="0" applyFont="0" applyFill="0" applyBorder="0" applyAlignment="0" applyProtection="0">
      <alignment vertical="center"/>
    </xf>
    <xf numFmtId="38" fontId="3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3" fillId="0" borderId="0"/>
    <xf numFmtId="38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11" fillId="0" borderId="0" applyFont="0" applyFill="0" applyBorder="0" applyAlignment="0" applyProtection="0"/>
    <xf numFmtId="0" fontId="12" fillId="0" borderId="0">
      <alignment horizontal="center"/>
    </xf>
    <xf numFmtId="0" fontId="11" fillId="0" borderId="0" applyFont="0" applyFill="0" applyBorder="0" applyAlignment="0" applyProtection="0"/>
    <xf numFmtId="0" fontId="13" fillId="0" borderId="0" applyFont="0" applyFill="0" applyBorder="0" applyAlignment="0" applyProtection="0"/>
    <xf numFmtId="207" fontId="14" fillId="0" borderId="0" applyFont="0" applyFill="0" applyBorder="0" applyAlignment="0" applyProtection="0"/>
    <xf numFmtId="0" fontId="11" fillId="0" borderId="0" applyFont="0" applyFill="0" applyBorder="0" applyAlignment="0" applyProtection="0"/>
    <xf numFmtId="0" fontId="15" fillId="0" borderId="0" applyFont="0" applyFill="0" applyBorder="0" applyAlignment="0" applyProtection="0"/>
    <xf numFmtId="0" fontId="16" fillId="0" borderId="0" applyNumberFormat="0" applyFill="0" applyBorder="0" applyAlignment="0" applyProtection="0">
      <alignment vertical="top"/>
      <protection locked="0"/>
    </xf>
    <xf numFmtId="0" fontId="15" fillId="0" borderId="0" applyFont="0" applyFill="0" applyBorder="0" applyAlignment="0" applyProtection="0"/>
    <xf numFmtId="0" fontId="17" fillId="0" borderId="0"/>
    <xf numFmtId="40" fontId="18" fillId="0" borderId="0" applyFont="0" applyFill="0" applyBorder="0" applyAlignment="0" applyProtection="0"/>
    <xf numFmtId="38" fontId="18" fillId="0" borderId="0" applyFont="0" applyFill="0" applyBorder="0" applyAlignment="0" applyProtection="0"/>
    <xf numFmtId="40" fontId="18" fillId="0" borderId="0" applyFont="0" applyFill="0" applyBorder="0" applyAlignment="0" applyProtection="0"/>
    <xf numFmtId="38" fontId="18" fillId="0" borderId="0" applyFont="0" applyFill="0" applyBorder="0" applyAlignment="0" applyProtection="0"/>
    <xf numFmtId="0" fontId="19" fillId="0" borderId="0"/>
    <xf numFmtId="0" fontId="20" fillId="0" borderId="0"/>
    <xf numFmtId="0" fontId="11" fillId="0" borderId="0" applyFont="0" applyFill="0" applyBorder="0" applyAlignment="0" applyProtection="0"/>
    <xf numFmtId="0" fontId="11" fillId="0" borderId="0" applyFont="0" applyFill="0" applyBorder="0" applyAlignment="0" applyProtection="0"/>
    <xf numFmtId="0" fontId="11" fillId="0" borderId="0" applyFont="0" applyFill="0" applyBorder="0" applyAlignment="0" applyProtection="0"/>
    <xf numFmtId="0" fontId="11" fillId="0" borderId="0" applyFont="0" applyFill="0" applyBorder="0" applyAlignment="0" applyProtection="0"/>
    <xf numFmtId="0" fontId="21" fillId="0" borderId="0" applyFont="0" applyFill="0" applyBorder="0" applyAlignment="0" applyProtection="0"/>
    <xf numFmtId="0" fontId="11" fillId="0" borderId="0" applyFont="0" applyFill="0" applyBorder="0" applyAlignment="0" applyProtection="0"/>
    <xf numFmtId="0" fontId="11" fillId="0" borderId="0" applyFont="0" applyFill="0" applyBorder="0" applyAlignment="0" applyProtection="0"/>
    <xf numFmtId="0" fontId="21" fillId="0" borderId="0" applyFont="0" applyFill="0" applyBorder="0" applyAlignment="0" applyProtection="0"/>
    <xf numFmtId="0" fontId="11" fillId="0" borderId="0" applyFont="0" applyFill="0" applyBorder="0" applyAlignment="0" applyProtection="0"/>
    <xf numFmtId="0" fontId="11" fillId="0" borderId="0" applyFont="0" applyFill="0" applyBorder="0" applyAlignment="0" applyProtection="0"/>
    <xf numFmtId="0" fontId="21" fillId="0" borderId="0" applyFont="0" applyFill="0" applyBorder="0" applyAlignment="0" applyProtection="0"/>
    <xf numFmtId="0" fontId="11" fillId="0" borderId="0" applyFont="0" applyFill="0" applyBorder="0" applyAlignment="0" applyProtection="0"/>
    <xf numFmtId="0" fontId="11" fillId="0" borderId="0" applyFont="0" applyFill="0" applyBorder="0" applyAlignment="0" applyProtection="0"/>
    <xf numFmtId="0" fontId="11" fillId="0" borderId="0" applyFont="0" applyFill="0" applyBorder="0" applyAlignment="0" applyProtection="0"/>
    <xf numFmtId="0" fontId="21" fillId="0" borderId="0" applyFont="0" applyFill="0" applyBorder="0" applyAlignment="0" applyProtection="0"/>
    <xf numFmtId="0" fontId="11" fillId="0" borderId="0" applyFont="0" applyFill="0" applyBorder="0" applyAlignment="0" applyProtection="0"/>
    <xf numFmtId="0" fontId="11" fillId="0" borderId="0" applyFont="0" applyFill="0" applyBorder="0" applyAlignment="0" applyProtection="0"/>
    <xf numFmtId="0" fontId="11" fillId="0" borderId="0" applyFont="0" applyFill="0" applyBorder="0" applyAlignment="0" applyProtection="0"/>
    <xf numFmtId="0" fontId="11" fillId="0" borderId="0" applyFont="0" applyFill="0" applyBorder="0" applyAlignment="0" applyProtection="0"/>
    <xf numFmtId="0" fontId="21" fillId="0" borderId="0" applyFont="0" applyFill="0" applyBorder="0" applyAlignment="0" applyProtection="0"/>
    <xf numFmtId="0" fontId="11" fillId="0" borderId="0" applyFont="0" applyFill="0" applyBorder="0" applyAlignment="0" applyProtection="0"/>
    <xf numFmtId="0" fontId="11" fillId="0" borderId="0" applyFont="0" applyFill="0" applyBorder="0" applyAlignment="0" applyProtection="0"/>
    <xf numFmtId="0" fontId="11" fillId="0" borderId="0" applyFont="0" applyFill="0" applyBorder="0" applyAlignment="0" applyProtection="0"/>
    <xf numFmtId="0" fontId="21" fillId="0" borderId="0" applyFont="0" applyFill="0" applyBorder="0" applyAlignment="0" applyProtection="0"/>
    <xf numFmtId="0" fontId="11" fillId="0" borderId="0" applyFont="0" applyFill="0" applyBorder="0" applyAlignment="0" applyProtection="0"/>
    <xf numFmtId="0" fontId="11" fillId="0" borderId="0" applyFont="0" applyFill="0" applyBorder="0" applyAlignment="0" applyProtection="0"/>
    <xf numFmtId="0" fontId="11" fillId="0" borderId="0" applyFont="0" applyFill="0" applyBorder="0" applyAlignment="0" applyProtection="0"/>
    <xf numFmtId="0" fontId="21" fillId="0" borderId="0" applyFont="0" applyFill="0" applyBorder="0" applyAlignment="0" applyProtection="0"/>
    <xf numFmtId="0" fontId="11" fillId="0" borderId="0" applyFont="0" applyFill="0" applyBorder="0" applyAlignment="0" applyProtection="0"/>
    <xf numFmtId="0" fontId="11" fillId="0" borderId="0" applyFont="0" applyFill="0" applyBorder="0" applyAlignment="0" applyProtection="0"/>
    <xf numFmtId="0" fontId="11" fillId="0" borderId="0" applyFont="0" applyFill="0" applyBorder="0" applyAlignment="0" applyProtection="0"/>
    <xf numFmtId="0" fontId="21" fillId="0" borderId="0" applyFont="0" applyFill="0" applyBorder="0" applyAlignment="0" applyProtection="0"/>
    <xf numFmtId="0" fontId="11" fillId="0" borderId="0" applyFont="0" applyFill="0" applyBorder="0" applyAlignment="0" applyProtection="0"/>
    <xf numFmtId="0" fontId="11" fillId="0" borderId="0" applyFont="0" applyFill="0" applyBorder="0" applyAlignment="0" applyProtection="0"/>
    <xf numFmtId="0" fontId="11" fillId="0" borderId="0" applyFont="0" applyFill="0" applyBorder="0" applyAlignment="0" applyProtection="0"/>
    <xf numFmtId="0" fontId="11" fillId="0" borderId="0" applyFont="0" applyFill="0" applyBorder="0" applyAlignment="0" applyProtection="0"/>
    <xf numFmtId="0" fontId="21" fillId="0" borderId="0" applyFont="0" applyFill="0" applyBorder="0" applyAlignment="0" applyProtection="0"/>
    <xf numFmtId="0" fontId="11" fillId="0" borderId="0" applyFont="0" applyFill="0" applyBorder="0" applyAlignment="0" applyProtection="0"/>
    <xf numFmtId="0" fontId="11" fillId="0" borderId="0" applyFont="0" applyFill="0" applyBorder="0" applyAlignment="0" applyProtection="0"/>
    <xf numFmtId="0" fontId="11" fillId="0" borderId="0" applyFont="0" applyFill="0" applyBorder="0" applyAlignment="0" applyProtection="0"/>
    <xf numFmtId="0" fontId="11" fillId="0" borderId="0" applyFont="0" applyFill="0" applyBorder="0" applyAlignment="0" applyProtection="0"/>
    <xf numFmtId="0" fontId="11" fillId="0" borderId="0" applyFont="0" applyFill="0" applyBorder="0" applyAlignment="0" applyProtection="0"/>
    <xf numFmtId="0" fontId="21" fillId="0" borderId="0" applyFont="0" applyFill="0" applyBorder="0" applyAlignment="0" applyProtection="0"/>
    <xf numFmtId="0" fontId="11" fillId="0" borderId="0" applyFont="0" applyFill="0" applyBorder="0" applyAlignment="0" applyProtection="0"/>
    <xf numFmtId="0" fontId="11" fillId="0" borderId="0" applyFont="0" applyFill="0" applyBorder="0" applyAlignment="0" applyProtection="0"/>
    <xf numFmtId="0" fontId="11" fillId="0" borderId="0" applyFont="0" applyFill="0" applyBorder="0" applyAlignment="0" applyProtection="0"/>
    <xf numFmtId="0" fontId="21" fillId="0" borderId="0" applyFont="0" applyFill="0" applyBorder="0" applyAlignment="0" applyProtection="0"/>
    <xf numFmtId="0" fontId="11" fillId="0" borderId="0" applyFont="0" applyFill="0" applyBorder="0" applyAlignment="0" applyProtection="0"/>
    <xf numFmtId="0" fontId="11" fillId="0" borderId="0" applyFont="0" applyFill="0" applyBorder="0" applyAlignment="0" applyProtection="0"/>
    <xf numFmtId="0" fontId="11" fillId="0" borderId="0" applyFont="0" applyFill="0" applyBorder="0" applyAlignment="0" applyProtection="0"/>
    <xf numFmtId="0" fontId="21" fillId="0" borderId="0" applyFont="0" applyFill="0" applyBorder="0" applyAlignment="0" applyProtection="0"/>
    <xf numFmtId="0" fontId="11" fillId="0" borderId="0" applyFont="0" applyFill="0" applyBorder="0" applyAlignment="0" applyProtection="0"/>
    <xf numFmtId="0" fontId="11" fillId="0" borderId="0" applyFont="0" applyFill="0" applyBorder="0" applyAlignment="0" applyProtection="0"/>
    <xf numFmtId="0" fontId="11" fillId="0" borderId="0" applyFont="0" applyFill="0" applyBorder="0" applyAlignment="0" applyProtection="0"/>
    <xf numFmtId="0" fontId="21" fillId="0" borderId="0" applyFont="0" applyFill="0" applyBorder="0" applyAlignment="0" applyProtection="0"/>
    <xf numFmtId="0" fontId="11" fillId="0" borderId="0" applyFont="0" applyFill="0" applyBorder="0" applyAlignment="0" applyProtection="0"/>
    <xf numFmtId="0" fontId="11" fillId="0" borderId="0" applyFont="0" applyFill="0" applyBorder="0" applyAlignment="0" applyProtection="0"/>
    <xf numFmtId="0" fontId="11" fillId="0" borderId="0" applyFont="0" applyFill="0" applyBorder="0" applyAlignment="0" applyProtection="0"/>
    <xf numFmtId="0" fontId="11" fillId="0" borderId="0" applyFont="0" applyFill="0" applyBorder="0" applyAlignment="0" applyProtection="0"/>
    <xf numFmtId="0" fontId="11" fillId="0" borderId="0" applyFont="0" applyFill="0" applyBorder="0" applyAlignment="0" applyProtection="0"/>
    <xf numFmtId="0" fontId="11" fillId="0" borderId="0" applyFont="0" applyFill="0" applyBorder="0" applyAlignment="0" applyProtection="0"/>
    <xf numFmtId="0" fontId="11" fillId="0" borderId="0" applyFont="0" applyFill="0" applyBorder="0" applyAlignment="0" applyProtection="0"/>
    <xf numFmtId="0" fontId="11" fillId="0" borderId="0" applyFont="0" applyFill="0" applyBorder="0" applyAlignment="0" applyProtection="0"/>
    <xf numFmtId="0" fontId="21" fillId="0" borderId="0" applyFont="0" applyFill="0" applyBorder="0" applyAlignment="0" applyProtection="0"/>
    <xf numFmtId="0" fontId="11" fillId="0" borderId="0" applyFont="0" applyFill="0" applyBorder="0" applyAlignment="0" applyProtection="0"/>
    <xf numFmtId="0" fontId="11" fillId="0" borderId="0" applyFont="0" applyFill="0" applyBorder="0" applyAlignment="0" applyProtection="0"/>
    <xf numFmtId="0" fontId="11" fillId="0" borderId="0" applyFont="0" applyFill="0" applyBorder="0" applyAlignment="0" applyProtection="0"/>
    <xf numFmtId="0" fontId="11" fillId="0" borderId="0" applyFont="0" applyFill="0" applyBorder="0" applyAlignment="0" applyProtection="0"/>
    <xf numFmtId="0" fontId="21" fillId="0" borderId="0" applyFont="0" applyFill="0" applyBorder="0" applyAlignment="0" applyProtection="0"/>
    <xf numFmtId="0" fontId="21" fillId="0" borderId="0" applyFont="0" applyFill="0" applyBorder="0" applyAlignment="0" applyProtection="0"/>
    <xf numFmtId="0" fontId="11" fillId="0" borderId="0" applyFont="0" applyFill="0" applyBorder="0" applyAlignment="0" applyProtection="0"/>
    <xf numFmtId="0" fontId="21" fillId="0" borderId="0" applyFont="0" applyFill="0" applyBorder="0" applyAlignment="0" applyProtection="0"/>
    <xf numFmtId="0" fontId="11" fillId="0" borderId="0" applyFont="0" applyFill="0" applyBorder="0" applyAlignment="0" applyProtection="0"/>
    <xf numFmtId="0" fontId="21" fillId="0" borderId="0" applyFont="0" applyFill="0" applyBorder="0" applyAlignment="0" applyProtection="0"/>
    <xf numFmtId="0" fontId="11" fillId="0" borderId="0" applyFont="0" applyFill="0" applyBorder="0" applyAlignment="0" applyProtection="0"/>
    <xf numFmtId="0" fontId="21" fillId="0" borderId="0" applyFont="0" applyFill="0" applyBorder="0" applyAlignment="0" applyProtection="0"/>
    <xf numFmtId="0" fontId="11" fillId="0" borderId="0" applyFont="0" applyFill="0" applyBorder="0" applyAlignment="0" applyProtection="0"/>
    <xf numFmtId="0" fontId="21" fillId="0" borderId="0" applyFont="0" applyFill="0" applyBorder="0" applyAlignment="0" applyProtection="0"/>
    <xf numFmtId="0" fontId="11" fillId="0" borderId="0" applyFont="0" applyFill="0" applyBorder="0" applyAlignment="0" applyProtection="0"/>
    <xf numFmtId="0" fontId="21" fillId="0" borderId="0" applyFont="0" applyFill="0" applyBorder="0" applyAlignment="0" applyProtection="0"/>
    <xf numFmtId="0" fontId="11" fillId="0" borderId="0" applyFont="0" applyFill="0" applyBorder="0" applyAlignment="0" applyProtection="0"/>
    <xf numFmtId="0" fontId="11" fillId="0" borderId="0" applyFont="0" applyFill="0" applyBorder="0" applyAlignment="0" applyProtection="0"/>
    <xf numFmtId="0" fontId="11" fillId="0" borderId="0" applyFont="0" applyFill="0" applyBorder="0" applyAlignment="0" applyProtection="0"/>
    <xf numFmtId="0" fontId="11" fillId="0" borderId="0" applyFont="0" applyFill="0" applyBorder="0" applyAlignment="0" applyProtection="0"/>
    <xf numFmtId="0" fontId="11" fillId="0" borderId="0" applyFont="0" applyFill="0" applyBorder="0" applyAlignment="0" applyProtection="0"/>
    <xf numFmtId="0" fontId="11" fillId="0" borderId="0" applyFont="0" applyFill="0" applyBorder="0" applyAlignment="0" applyProtection="0"/>
    <xf numFmtId="0" fontId="11" fillId="0" borderId="0" applyFont="0" applyFill="0" applyBorder="0" applyAlignment="0" applyProtection="0"/>
    <xf numFmtId="0" fontId="11" fillId="0" borderId="0" applyFont="0" applyFill="0" applyBorder="0" applyAlignment="0" applyProtection="0"/>
    <xf numFmtId="0" fontId="11" fillId="0" borderId="0" applyFont="0" applyFill="0" applyBorder="0" applyAlignment="0" applyProtection="0"/>
    <xf numFmtId="0" fontId="11" fillId="0" borderId="0" applyFont="0" applyFill="0" applyBorder="0" applyAlignment="0" applyProtection="0"/>
    <xf numFmtId="0" fontId="11" fillId="0" borderId="0" applyFont="0" applyFill="0" applyBorder="0" applyAlignment="0" applyProtection="0"/>
    <xf numFmtId="0" fontId="11" fillId="0" borderId="0" applyFont="0" applyFill="0" applyBorder="0" applyAlignment="0" applyProtection="0"/>
    <xf numFmtId="0" fontId="11" fillId="0" borderId="0" applyFont="0" applyFill="0" applyBorder="0" applyAlignment="0" applyProtection="0"/>
    <xf numFmtId="0" fontId="11" fillId="0" borderId="0" applyFont="0" applyFill="0" applyBorder="0" applyAlignment="0" applyProtection="0"/>
    <xf numFmtId="0" fontId="11" fillId="0" borderId="0" applyFont="0" applyFill="0" applyBorder="0" applyAlignment="0" applyProtection="0"/>
    <xf numFmtId="0" fontId="11" fillId="0" borderId="0" applyFont="0" applyFill="0" applyBorder="0" applyAlignment="0" applyProtection="0"/>
    <xf numFmtId="0" fontId="11" fillId="0" borderId="0" applyFont="0" applyFill="0" applyBorder="0" applyAlignment="0" applyProtection="0"/>
    <xf numFmtId="0" fontId="11" fillId="0" borderId="0" applyFont="0" applyFill="0" applyBorder="0" applyAlignment="0" applyProtection="0"/>
    <xf numFmtId="0" fontId="11" fillId="0" borderId="0" applyFont="0" applyFill="0" applyBorder="0" applyAlignment="0" applyProtection="0"/>
    <xf numFmtId="0" fontId="11" fillId="0" borderId="0" applyFont="0" applyFill="0" applyBorder="0" applyAlignment="0" applyProtection="0"/>
    <xf numFmtId="0" fontId="21" fillId="0" borderId="0" applyFont="0" applyFill="0" applyBorder="0" applyAlignment="0" applyProtection="0"/>
    <xf numFmtId="0" fontId="20" fillId="0" borderId="0" applyFont="0" applyFill="0" applyBorder="0" applyAlignment="0" applyProtection="0"/>
    <xf numFmtId="0" fontId="20" fillId="0" borderId="0" applyFont="0" applyFill="0" applyBorder="0" applyAlignment="0" applyProtection="0"/>
    <xf numFmtId="0" fontId="22" fillId="0" borderId="0" applyNumberFormat="0" applyFill="0" applyBorder="0" applyAlignment="0" applyProtection="0"/>
    <xf numFmtId="208" fontId="23" fillId="0" borderId="0">
      <alignment horizontal="center"/>
    </xf>
    <xf numFmtId="0" fontId="11" fillId="0" borderId="0" applyFill="0" applyBorder="0" applyAlignment="0"/>
    <xf numFmtId="209" fontId="15" fillId="0" borderId="0" applyFill="0" applyBorder="0" applyAlignment="0"/>
    <xf numFmtId="210" fontId="14" fillId="0" borderId="0" applyFill="0" applyBorder="0" applyAlignment="0"/>
    <xf numFmtId="211" fontId="14" fillId="0" borderId="0" applyFill="0" applyBorder="0" applyAlignment="0"/>
    <xf numFmtId="212" fontId="24" fillId="0" borderId="0" applyFill="0" applyBorder="0" applyAlignment="0"/>
    <xf numFmtId="213" fontId="14" fillId="0" borderId="0" applyFill="0" applyBorder="0" applyAlignment="0"/>
    <xf numFmtId="214" fontId="14" fillId="0" borderId="0" applyFill="0" applyBorder="0" applyAlignment="0"/>
    <xf numFmtId="209" fontId="15" fillId="0" borderId="0" applyFill="0" applyBorder="0" applyAlignment="0"/>
    <xf numFmtId="215" fontId="23" fillId="0" borderId="0"/>
    <xf numFmtId="215" fontId="23" fillId="0" borderId="0"/>
    <xf numFmtId="215" fontId="23" fillId="0" borderId="0"/>
    <xf numFmtId="215" fontId="23" fillId="0" borderId="0"/>
    <xf numFmtId="215" fontId="23" fillId="0" borderId="0"/>
    <xf numFmtId="215" fontId="23" fillId="0" borderId="0"/>
    <xf numFmtId="215" fontId="23" fillId="0" borderId="0"/>
    <xf numFmtId="215" fontId="23" fillId="0" borderId="0"/>
    <xf numFmtId="213" fontId="14" fillId="0" borderId="0" applyFont="0" applyFill="0" applyBorder="0" applyAlignment="0" applyProtection="0"/>
    <xf numFmtId="0" fontId="25" fillId="0" borderId="0" applyNumberFormat="0" applyFill="0" applyBorder="0" applyAlignment="0" applyProtection="0"/>
    <xf numFmtId="0" fontId="26" fillId="0" borderId="0"/>
    <xf numFmtId="0" fontId="27" fillId="0" borderId="0"/>
    <xf numFmtId="0" fontId="26" fillId="0" borderId="0"/>
    <xf numFmtId="0" fontId="27" fillId="0" borderId="0"/>
    <xf numFmtId="210" fontId="14" fillId="0" borderId="0">
      <alignment horizontal="center"/>
    </xf>
    <xf numFmtId="209" fontId="15" fillId="0" borderId="0" applyFont="0" applyFill="0" applyBorder="0" applyAlignment="0" applyProtection="0"/>
    <xf numFmtId="0" fontId="25" fillId="0" borderId="0" applyNumberFormat="0" applyFill="0" applyBorder="0" applyAlignment="0" applyProtection="0"/>
    <xf numFmtId="0" fontId="28" fillId="0" borderId="0">
      <alignment horizontal="left"/>
    </xf>
    <xf numFmtId="38" fontId="10" fillId="3" borderId="0" applyNumberFormat="0" applyBorder="0" applyAlignment="0" applyProtection="0"/>
    <xf numFmtId="0" fontId="9" fillId="0" borderId="10" applyNumberFormat="0" applyAlignment="0" applyProtection="0">
      <alignment horizontal="left" vertical="center"/>
    </xf>
    <xf numFmtId="0" fontId="9" fillId="0" borderId="9">
      <alignment horizontal="left" vertical="center"/>
    </xf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10" fontId="10" fillId="2" borderId="3" applyNumberFormat="0" applyBorder="0" applyAlignment="0" applyProtection="0"/>
    <xf numFmtId="216" fontId="29" fillId="0" borderId="0"/>
    <xf numFmtId="10" fontId="15" fillId="0" borderId="0" applyFont="0" applyFill="0" applyBorder="0" applyAlignment="0" applyProtection="0"/>
    <xf numFmtId="4" fontId="28" fillId="0" borderId="0">
      <alignment horizontal="right"/>
    </xf>
    <xf numFmtId="0" fontId="30" fillId="0" borderId="0" applyNumberFormat="0" applyFont="0" applyFill="0" applyBorder="0" applyAlignment="0" applyProtection="0">
      <alignment horizontal="left"/>
    </xf>
    <xf numFmtId="0" fontId="31" fillId="0" borderId="11">
      <alignment horizontal="center"/>
    </xf>
    <xf numFmtId="4" fontId="32" fillId="0" borderId="0">
      <alignment horizontal="right"/>
    </xf>
    <xf numFmtId="0" fontId="33" fillId="0" borderId="0">
      <alignment horizontal="left"/>
    </xf>
    <xf numFmtId="0" fontId="34" fillId="0" borderId="0">
      <alignment horizontal="center"/>
    </xf>
    <xf numFmtId="0" fontId="25" fillId="0" borderId="0" applyNumberFormat="0" applyFill="0" applyBorder="0" applyAlignment="0" applyProtection="0"/>
    <xf numFmtId="0" fontId="11" fillId="0" borderId="0" applyFont="0" applyFill="0" applyBorder="0" applyAlignment="0" applyProtection="0"/>
    <xf numFmtId="0" fontId="11" fillId="0" borderId="0" applyFont="0" applyFill="0" applyBorder="0" applyAlignment="0" applyProtection="0"/>
    <xf numFmtId="0" fontId="35" fillId="6" borderId="0"/>
    <xf numFmtId="0" fontId="19" fillId="0" borderId="0" applyFont="0" applyFill="0" applyBorder="0" applyAlignment="0" applyProtection="0"/>
    <xf numFmtId="0" fontId="19" fillId="0" borderId="0" applyFont="0" applyFill="0" applyBorder="0" applyAlignment="0" applyProtection="0"/>
    <xf numFmtId="0" fontId="36" fillId="0" borderId="0"/>
    <xf numFmtId="0" fontId="11" fillId="0" borderId="0" applyFont="0" applyFill="0" applyBorder="0" applyAlignment="0" applyProtection="0"/>
    <xf numFmtId="0" fontId="3" fillId="0" borderId="0"/>
    <xf numFmtId="0" fontId="3" fillId="0" borderId="0"/>
    <xf numFmtId="0" fontId="1" fillId="0" borderId="0">
      <alignment vertical="center"/>
    </xf>
    <xf numFmtId="0" fontId="60" fillId="0" borderId="0">
      <alignment vertical="center"/>
    </xf>
    <xf numFmtId="38" fontId="60" fillId="0" borderId="0" applyFill="0" applyBorder="0" applyProtection="0">
      <alignment vertical="center"/>
    </xf>
    <xf numFmtId="9" fontId="60" fillId="0" borderId="0" applyFill="0" applyBorder="0" applyProtection="0">
      <alignment vertical="center"/>
    </xf>
    <xf numFmtId="38" fontId="3" fillId="0" borderId="0" applyFon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</cellStyleXfs>
  <cellXfs count="1004">
    <xf numFmtId="0" fontId="0" fillId="0" borderId="0" xfId="0">
      <alignment vertical="center"/>
    </xf>
    <xf numFmtId="0" fontId="7" fillId="0" borderId="0" xfId="0" applyFont="1">
      <alignment vertical="center"/>
    </xf>
    <xf numFmtId="0" fontId="7" fillId="0" borderId="0" xfId="0" applyFont="1" applyAlignment="1">
      <alignment horizontal="center" vertical="center"/>
    </xf>
    <xf numFmtId="0" fontId="37" fillId="0" borderId="0" xfId="0" applyFont="1">
      <alignment vertical="center"/>
    </xf>
    <xf numFmtId="38" fontId="37" fillId="0" borderId="0" xfId="0" applyNumberFormat="1" applyFont="1" applyAlignment="1">
      <alignment horizontal="center" vertical="center"/>
    </xf>
    <xf numFmtId="0" fontId="43" fillId="0" borderId="0" xfId="0" applyFont="1">
      <alignment vertical="center"/>
    </xf>
    <xf numFmtId="0" fontId="54" fillId="0" borderId="0" xfId="0" applyFont="1">
      <alignment vertical="center"/>
    </xf>
    <xf numFmtId="0" fontId="7" fillId="0" borderId="0" xfId="0" applyFont="1" applyAlignment="1">
      <alignment horizontal="center" vertical="center"/>
    </xf>
    <xf numFmtId="38" fontId="37" fillId="9" borderId="13" xfId="0" applyNumberFormat="1" applyFont="1" applyFill="1" applyBorder="1" applyAlignment="1">
      <alignment vertical="center"/>
    </xf>
    <xf numFmtId="38" fontId="37" fillId="9" borderId="18" xfId="0" applyNumberFormat="1" applyFont="1" applyFill="1" applyBorder="1" applyAlignment="1">
      <alignment vertical="center"/>
    </xf>
    <xf numFmtId="38" fontId="58" fillId="9" borderId="13" xfId="0" applyNumberFormat="1" applyFont="1" applyFill="1" applyBorder="1" applyAlignment="1">
      <alignment vertical="center"/>
    </xf>
    <xf numFmtId="38" fontId="58" fillId="9" borderId="18" xfId="0" applyNumberFormat="1" applyFont="1" applyFill="1" applyBorder="1" applyAlignment="1">
      <alignment vertical="center"/>
    </xf>
    <xf numFmtId="38" fontId="37" fillId="12" borderId="44" xfId="0" applyNumberFormat="1" applyFont="1" applyFill="1" applyBorder="1" applyAlignment="1">
      <alignment vertical="center"/>
    </xf>
    <xf numFmtId="38" fontId="58" fillId="0" borderId="13" xfId="0" applyNumberFormat="1" applyFont="1" applyFill="1" applyBorder="1" applyAlignment="1">
      <alignment vertical="center"/>
    </xf>
    <xf numFmtId="0" fontId="37" fillId="4" borderId="17" xfId="0" applyFont="1" applyFill="1" applyBorder="1" applyAlignment="1">
      <alignment horizontal="center" vertical="center"/>
    </xf>
    <xf numFmtId="38" fontId="37" fillId="4" borderId="13" xfId="0" applyNumberFormat="1" applyFont="1" applyFill="1" applyBorder="1" applyAlignment="1">
      <alignment vertical="center"/>
    </xf>
    <xf numFmtId="38" fontId="37" fillId="12" borderId="44" xfId="0" applyNumberFormat="1" applyFont="1" applyFill="1" applyBorder="1" applyAlignment="1">
      <alignment vertical="center"/>
    </xf>
    <xf numFmtId="38" fontId="37" fillId="9" borderId="18" xfId="0" applyNumberFormat="1" applyFont="1" applyFill="1" applyBorder="1" applyAlignment="1">
      <alignment vertical="center"/>
    </xf>
    <xf numFmtId="38" fontId="37" fillId="9" borderId="22" xfId="0" applyNumberFormat="1" applyFont="1" applyFill="1" applyBorder="1" applyAlignment="1">
      <alignment vertical="center"/>
    </xf>
    <xf numFmtId="38" fontId="37" fillId="9" borderId="31" xfId="0" applyNumberFormat="1" applyFont="1" applyFill="1" applyBorder="1" applyAlignment="1">
      <alignment vertical="center"/>
    </xf>
    <xf numFmtId="0" fontId="39" fillId="0" borderId="0" xfId="0" applyFont="1">
      <alignment vertical="center"/>
    </xf>
    <xf numFmtId="0" fontId="39" fillId="4" borderId="13" xfId="0" applyFont="1" applyFill="1" applyBorder="1" applyAlignment="1">
      <alignment horizontal="center" vertical="center"/>
    </xf>
    <xf numFmtId="0" fontId="39" fillId="4" borderId="21" xfId="0" applyFont="1" applyFill="1" applyBorder="1" applyAlignment="1">
      <alignment horizontal="center" vertical="center" wrapText="1"/>
    </xf>
    <xf numFmtId="0" fontId="39" fillId="4" borderId="13" xfId="0" applyFont="1" applyFill="1" applyBorder="1" applyAlignment="1">
      <alignment horizontal="center" vertical="center" wrapText="1"/>
    </xf>
    <xf numFmtId="0" fontId="39" fillId="0" borderId="13" xfId="0" applyFont="1" applyBorder="1" applyAlignment="1">
      <alignment horizontal="center" vertical="center"/>
    </xf>
    <xf numFmtId="266" fontId="39" fillId="0" borderId="13" xfId="0" applyNumberFormat="1" applyFont="1" applyBorder="1" applyAlignment="1">
      <alignment horizontal="center" vertical="center" shrinkToFit="1"/>
    </xf>
    <xf numFmtId="0" fontId="39" fillId="4" borderId="27" xfId="0" applyFont="1" applyFill="1" applyBorder="1" applyAlignment="1">
      <alignment horizontal="center" vertical="center"/>
    </xf>
    <xf numFmtId="0" fontId="39" fillId="4" borderId="18" xfId="0" applyFont="1" applyFill="1" applyBorder="1" applyAlignment="1">
      <alignment horizontal="center" vertical="center"/>
    </xf>
    <xf numFmtId="0" fontId="39" fillId="0" borderId="18" xfId="0" applyFont="1" applyBorder="1" applyAlignment="1">
      <alignment horizontal="center" vertical="center" shrinkToFit="1"/>
    </xf>
    <xf numFmtId="0" fontId="39" fillId="0" borderId="13" xfId="0" applyFont="1" applyBorder="1" applyAlignment="1">
      <alignment vertical="center" shrinkToFit="1"/>
    </xf>
    <xf numFmtId="0" fontId="39" fillId="4" borderId="23" xfId="0" applyFont="1" applyFill="1" applyBorder="1" applyAlignment="1">
      <alignment horizontal="center" vertical="center"/>
    </xf>
    <xf numFmtId="0" fontId="39" fillId="0" borderId="23" xfId="0" applyFont="1" applyBorder="1" applyAlignment="1">
      <alignment horizontal="center" vertical="center" shrinkToFit="1"/>
    </xf>
    <xf numFmtId="0" fontId="39" fillId="0" borderId="23" xfId="0" applyFont="1" applyBorder="1" applyAlignment="1">
      <alignment horizontal="right" vertical="center"/>
    </xf>
    <xf numFmtId="38" fontId="7" fillId="0" borderId="23" xfId="2" applyFont="1" applyFill="1" applyBorder="1" applyAlignment="1">
      <alignment horizontal="center" vertical="center" shrinkToFit="1"/>
    </xf>
    <xf numFmtId="0" fontId="39" fillId="4" borderId="21" xfId="0" applyFont="1" applyFill="1" applyBorder="1" applyAlignment="1">
      <alignment horizontal="center" vertical="center"/>
    </xf>
    <xf numFmtId="0" fontId="39" fillId="0" borderId="21" xfId="0" applyFont="1" applyBorder="1" applyAlignment="1">
      <alignment horizontal="center" vertical="center" shrinkToFit="1"/>
    </xf>
    <xf numFmtId="0" fontId="39" fillId="0" borderId="15" xfId="0" applyFont="1" applyBorder="1" applyAlignment="1">
      <alignment horizontal="right" vertical="center" shrinkToFit="1"/>
    </xf>
    <xf numFmtId="0" fontId="39" fillId="0" borderId="16" xfId="0" applyFont="1" applyBorder="1" applyAlignment="1">
      <alignment horizontal="center" vertical="center" shrinkToFit="1"/>
    </xf>
    <xf numFmtId="0" fontId="39" fillId="0" borderId="16" xfId="0" applyFont="1" applyBorder="1" applyAlignment="1">
      <alignment vertical="center" shrinkToFit="1"/>
    </xf>
    <xf numFmtId="0" fontId="39" fillId="4" borderId="27" xfId="0" applyFont="1" applyFill="1" applyBorder="1" applyAlignment="1">
      <alignment horizontal="center" vertical="center" wrapText="1"/>
    </xf>
    <xf numFmtId="0" fontId="39" fillId="0" borderId="27" xfId="0" applyFont="1" applyBorder="1" applyAlignment="1">
      <alignment horizontal="center" vertical="center" shrinkToFit="1"/>
    </xf>
    <xf numFmtId="4" fontId="39" fillId="0" borderId="59" xfId="0" applyNumberFormat="1" applyFont="1" applyBorder="1" applyAlignment="1">
      <alignment vertical="center" shrinkToFit="1"/>
    </xf>
    <xf numFmtId="0" fontId="39" fillId="0" borderId="60" xfId="0" applyFont="1" applyBorder="1" applyAlignment="1">
      <alignment vertical="center" shrinkToFit="1"/>
    </xf>
    <xf numFmtId="0" fontId="39" fillId="0" borderId="61" xfId="0" applyFont="1" applyBorder="1" applyAlignment="1">
      <alignment vertical="center" shrinkToFit="1"/>
    </xf>
    <xf numFmtId="182" fontId="39" fillId="0" borderId="23" xfId="0" applyNumberFormat="1" applyFont="1" applyBorder="1" applyAlignment="1">
      <alignment horizontal="center" vertical="center" shrinkToFit="1"/>
    </xf>
    <xf numFmtId="0" fontId="7" fillId="9" borderId="0" xfId="0" applyFont="1" applyFill="1">
      <alignment vertical="center"/>
    </xf>
    <xf numFmtId="0" fontId="7" fillId="9" borderId="0" xfId="0" applyFont="1" applyFill="1" applyBorder="1" applyAlignment="1">
      <alignment horizontal="center" vertical="center"/>
    </xf>
    <xf numFmtId="190" fontId="39" fillId="9" borderId="0" xfId="0" applyNumberFormat="1" applyFont="1" applyFill="1" applyBorder="1" applyAlignment="1">
      <alignment horizontal="center" vertical="center" shrinkToFit="1"/>
    </xf>
    <xf numFmtId="0" fontId="7" fillId="9" borderId="0" xfId="0" applyFont="1" applyFill="1" applyAlignment="1">
      <alignment horizontal="left" vertical="center"/>
    </xf>
    <xf numFmtId="0" fontId="7" fillId="9" borderId="0" xfId="0" applyFont="1" applyFill="1" applyAlignment="1">
      <alignment horizontal="right" vertical="center"/>
    </xf>
    <xf numFmtId="0" fontId="7" fillId="9" borderId="0" xfId="0" applyFont="1" applyFill="1" applyAlignment="1">
      <alignment vertical="center"/>
    </xf>
    <xf numFmtId="0" fontId="7" fillId="9" borderId="0" xfId="0" applyFont="1" applyFill="1" applyAlignment="1">
      <alignment vertical="top"/>
    </xf>
    <xf numFmtId="0" fontId="73" fillId="9" borderId="0" xfId="0" applyFont="1" applyFill="1">
      <alignment vertical="center"/>
    </xf>
    <xf numFmtId="0" fontId="75" fillId="9" borderId="0" xfId="183" applyFill="1" applyAlignment="1">
      <alignment vertical="center"/>
    </xf>
    <xf numFmtId="0" fontId="77" fillId="9" borderId="0" xfId="0" applyFont="1" applyFill="1">
      <alignment vertical="center"/>
    </xf>
    <xf numFmtId="182" fontId="69" fillId="9" borderId="0" xfId="2" applyNumberFormat="1" applyFont="1" applyFill="1" applyBorder="1" applyAlignment="1">
      <alignment vertical="center" shrinkToFit="1"/>
    </xf>
    <xf numFmtId="182" fontId="69" fillId="9" borderId="0" xfId="2" applyNumberFormat="1" applyFont="1" applyFill="1" applyBorder="1" applyAlignment="1" applyProtection="1">
      <alignment vertical="center" shrinkToFit="1"/>
      <protection locked="0"/>
    </xf>
    <xf numFmtId="38" fontId="69" fillId="9" borderId="0" xfId="2" applyFont="1" applyFill="1" applyBorder="1" applyAlignment="1" applyProtection="1">
      <alignment horizontal="center" vertical="center" shrinkToFit="1"/>
      <protection locked="0"/>
    </xf>
    <xf numFmtId="0" fontId="39" fillId="9" borderId="0" xfId="0" applyFont="1" applyFill="1">
      <alignment vertical="center"/>
    </xf>
    <xf numFmtId="0" fontId="39" fillId="9" borderId="0" xfId="0" applyFont="1" applyFill="1" applyAlignment="1"/>
    <xf numFmtId="0" fontId="39" fillId="9" borderId="0" xfId="0" applyFont="1" applyFill="1" applyAlignment="1">
      <alignment horizontal="right"/>
    </xf>
    <xf numFmtId="0" fontId="39" fillId="9" borderId="0" xfId="0" applyFont="1" applyFill="1" applyAlignment="1">
      <alignment horizontal="left"/>
    </xf>
    <xf numFmtId="14" fontId="7" fillId="9" borderId="0" xfId="0" applyNumberFormat="1" applyFont="1" applyFill="1" applyAlignment="1">
      <alignment horizontal="left" vertical="center"/>
    </xf>
    <xf numFmtId="38" fontId="38" fillId="9" borderId="0" xfId="2" applyFont="1" applyFill="1" applyBorder="1" applyAlignment="1">
      <alignment vertical="center" shrinkToFit="1"/>
    </xf>
    <xf numFmtId="0" fontId="70" fillId="9" borderId="0" xfId="0" applyFont="1" applyFill="1" applyBorder="1" applyAlignment="1">
      <alignment vertical="center" shrinkToFit="1"/>
    </xf>
    <xf numFmtId="38" fontId="38" fillId="9" borderId="0" xfId="0" applyNumberFormat="1" applyFont="1" applyFill="1" applyBorder="1" applyAlignment="1">
      <alignment horizontal="center" vertical="center" shrinkToFit="1"/>
    </xf>
    <xf numFmtId="0" fontId="38" fillId="9" borderId="0" xfId="0" applyFont="1" applyFill="1" applyBorder="1" applyAlignment="1">
      <alignment vertical="center" shrinkToFit="1"/>
    </xf>
    <xf numFmtId="202" fontId="38" fillId="9" borderId="0" xfId="0" applyNumberFormat="1" applyFont="1" applyFill="1" applyBorder="1" applyAlignment="1">
      <alignment horizontal="center" vertical="center" shrinkToFit="1"/>
    </xf>
    <xf numFmtId="38" fontId="84" fillId="9" borderId="0" xfId="2" applyFont="1" applyFill="1" applyBorder="1" applyAlignment="1">
      <alignment vertical="center" shrinkToFit="1"/>
    </xf>
    <xf numFmtId="38" fontId="85" fillId="9" borderId="0" xfId="2" applyFont="1" applyFill="1" applyBorder="1" applyAlignment="1">
      <alignment horizontal="center" vertical="center" shrinkToFit="1"/>
    </xf>
    <xf numFmtId="186" fontId="38" fillId="9" borderId="0" xfId="2" applyNumberFormat="1" applyFont="1" applyFill="1" applyBorder="1" applyAlignment="1">
      <alignment horizontal="center" vertical="center" shrinkToFit="1"/>
    </xf>
    <xf numFmtId="184" fontId="38" fillId="9" borderId="0" xfId="0" applyNumberFormat="1" applyFont="1" applyFill="1" applyBorder="1" applyAlignment="1">
      <alignment vertical="center" shrinkToFit="1"/>
    </xf>
    <xf numFmtId="179" fontId="38" fillId="9" borderId="0" xfId="2" applyNumberFormat="1" applyFont="1" applyFill="1" applyBorder="1" applyAlignment="1">
      <alignment horizontal="center" vertical="center" shrinkToFit="1"/>
    </xf>
    <xf numFmtId="38" fontId="84" fillId="9" borderId="0" xfId="2" applyFont="1" applyFill="1" applyBorder="1" applyAlignment="1">
      <alignment horizontal="right" vertical="center" shrinkToFit="1"/>
    </xf>
    <xf numFmtId="9" fontId="38" fillId="9" borderId="0" xfId="1" applyFont="1" applyFill="1" applyBorder="1" applyAlignment="1">
      <alignment horizontal="center" vertical="center" shrinkToFit="1"/>
    </xf>
    <xf numFmtId="206" fontId="38" fillId="9" borderId="0" xfId="2" applyNumberFormat="1" applyFont="1" applyFill="1" applyBorder="1" applyAlignment="1">
      <alignment horizontal="center" vertical="center" shrinkToFit="1"/>
    </xf>
    <xf numFmtId="38" fontId="38" fillId="9" borderId="0" xfId="2" applyNumberFormat="1" applyFont="1" applyFill="1" applyBorder="1" applyAlignment="1">
      <alignment vertical="center" shrinkToFit="1"/>
    </xf>
    <xf numFmtId="179" fontId="38" fillId="9" borderId="0" xfId="0" applyNumberFormat="1" applyFont="1" applyFill="1" applyBorder="1" applyAlignment="1">
      <alignment horizontal="center" vertical="center" shrinkToFit="1"/>
    </xf>
    <xf numFmtId="182" fontId="88" fillId="9" borderId="0" xfId="180" applyNumberFormat="1" applyFont="1" applyFill="1" applyBorder="1" applyAlignment="1" applyProtection="1">
      <alignment horizontal="right" vertical="center"/>
    </xf>
    <xf numFmtId="38" fontId="62" fillId="9" borderId="0" xfId="180" applyFont="1" applyFill="1" applyBorder="1" applyProtection="1">
      <alignment vertical="center"/>
    </xf>
    <xf numFmtId="10" fontId="88" fillId="9" borderId="0" xfId="181" applyNumberFormat="1" applyFont="1" applyFill="1" applyBorder="1" applyAlignment="1" applyProtection="1">
      <alignment horizontal="right" vertical="center"/>
    </xf>
    <xf numFmtId="0" fontId="86" fillId="9" borderId="0" xfId="179" applyFont="1" applyFill="1" applyBorder="1" applyAlignment="1">
      <alignment horizontal="center" vertical="center"/>
    </xf>
    <xf numFmtId="0" fontId="86" fillId="9" borderId="0" xfId="179" applyFont="1" applyFill="1" applyBorder="1">
      <alignment vertical="center"/>
    </xf>
    <xf numFmtId="0" fontId="87" fillId="9" borderId="0" xfId="179" applyFont="1" applyFill="1" applyBorder="1">
      <alignment vertical="center"/>
    </xf>
    <xf numFmtId="0" fontId="88" fillId="9" borderId="0" xfId="179" applyFont="1" applyFill="1" applyBorder="1" applyAlignment="1">
      <alignment horizontal="center" vertical="center"/>
    </xf>
    <xf numFmtId="257" fontId="87" fillId="9" borderId="0" xfId="179" applyNumberFormat="1" applyFont="1" applyFill="1" applyBorder="1">
      <alignment vertical="center"/>
    </xf>
    <xf numFmtId="182" fontId="88" fillId="17" borderId="0" xfId="180" applyNumberFormat="1" applyFont="1" applyFill="1" applyBorder="1" applyAlignment="1" applyProtection="1">
      <alignment vertical="center"/>
    </xf>
    <xf numFmtId="182" fontId="88" fillId="9" borderId="0" xfId="179" applyNumberFormat="1" applyFont="1" applyFill="1" applyBorder="1" applyAlignment="1">
      <alignment horizontal="right" vertical="center"/>
    </xf>
    <xf numFmtId="221" fontId="62" fillId="9" borderId="0" xfId="181" applyNumberFormat="1" applyFont="1" applyFill="1" applyBorder="1" applyProtection="1">
      <alignment vertical="center"/>
    </xf>
    <xf numFmtId="9" fontId="62" fillId="9" borderId="0" xfId="181" applyFont="1" applyFill="1" applyBorder="1" applyProtection="1">
      <alignment vertical="center"/>
    </xf>
    <xf numFmtId="0" fontId="88" fillId="9" borderId="0" xfId="179" applyFont="1" applyFill="1" applyBorder="1">
      <alignment vertical="center"/>
    </xf>
    <xf numFmtId="257" fontId="88" fillId="17" borderId="0" xfId="179" applyNumberFormat="1" applyFont="1" applyFill="1" applyBorder="1" applyAlignment="1">
      <alignment vertical="center"/>
    </xf>
    <xf numFmtId="257" fontId="88" fillId="9" borderId="0" xfId="179" applyNumberFormat="1" applyFont="1" applyFill="1" applyBorder="1" applyAlignment="1">
      <alignment horizontal="right" vertical="center"/>
    </xf>
    <xf numFmtId="221" fontId="88" fillId="17" borderId="0" xfId="179" applyNumberFormat="1" applyFont="1" applyFill="1" applyBorder="1" applyAlignment="1">
      <alignment vertical="center"/>
    </xf>
    <xf numFmtId="221" fontId="88" fillId="9" borderId="0" xfId="179" applyNumberFormat="1" applyFont="1" applyFill="1" applyBorder="1" applyAlignment="1">
      <alignment horizontal="right" vertical="center"/>
    </xf>
    <xf numFmtId="258" fontId="88" fillId="17" borderId="0" xfId="179" applyNumberFormat="1" applyFont="1" applyFill="1" applyBorder="1" applyAlignment="1">
      <alignment vertical="center"/>
    </xf>
    <xf numFmtId="258" fontId="88" fillId="9" borderId="0" xfId="179" applyNumberFormat="1" applyFont="1" applyFill="1" applyBorder="1" applyAlignment="1">
      <alignment horizontal="right" vertical="center"/>
    </xf>
    <xf numFmtId="0" fontId="89" fillId="9" borderId="0" xfId="179" applyFont="1" applyFill="1" applyBorder="1">
      <alignment vertical="center"/>
    </xf>
    <xf numFmtId="0" fontId="90" fillId="9" borderId="0" xfId="179" applyFont="1" applyFill="1" applyBorder="1">
      <alignment vertical="center"/>
    </xf>
    <xf numFmtId="0" fontId="87" fillId="15" borderId="0" xfId="179" applyFont="1" applyFill="1" applyBorder="1" applyAlignment="1">
      <alignment horizontal="center" vertical="center" shrinkToFit="1"/>
    </xf>
    <xf numFmtId="38" fontId="62" fillId="15" borderId="0" xfId="180" applyFont="1" applyFill="1" applyBorder="1" applyAlignment="1" applyProtection="1">
      <alignment horizontal="center" vertical="center"/>
    </xf>
    <xf numFmtId="0" fontId="87" fillId="15" borderId="0" xfId="179" applyFont="1" applyFill="1" applyBorder="1" applyAlignment="1">
      <alignment horizontal="center" vertical="center"/>
    </xf>
    <xf numFmtId="0" fontId="87" fillId="9" borderId="0" xfId="179" applyFont="1" applyFill="1" applyBorder="1" applyAlignment="1">
      <alignment horizontal="center" vertical="center"/>
    </xf>
    <xf numFmtId="0" fontId="87" fillId="16" borderId="0" xfId="179" applyFont="1" applyFill="1" applyBorder="1" applyAlignment="1">
      <alignment horizontal="center" vertical="center" shrinkToFit="1"/>
    </xf>
    <xf numFmtId="0" fontId="87" fillId="16" borderId="0" xfId="179" applyFont="1" applyFill="1" applyBorder="1">
      <alignment vertical="center"/>
    </xf>
    <xf numFmtId="38" fontId="62" fillId="16" borderId="0" xfId="180" applyFont="1" applyFill="1" applyBorder="1" applyAlignment="1" applyProtection="1">
      <alignment horizontal="center" vertical="center"/>
    </xf>
    <xf numFmtId="0" fontId="87" fillId="16" borderId="0" xfId="179" applyFont="1" applyFill="1" applyBorder="1" applyAlignment="1">
      <alignment horizontal="center" vertical="center"/>
    </xf>
    <xf numFmtId="0" fontId="87" fillId="14" borderId="0" xfId="179" applyFont="1" applyFill="1" applyBorder="1" applyAlignment="1">
      <alignment horizontal="center" vertical="center"/>
    </xf>
    <xf numFmtId="38" fontId="87" fillId="9" borderId="0" xfId="179" applyNumberFormat="1" applyFont="1" applyFill="1" applyBorder="1">
      <alignment vertical="center"/>
    </xf>
    <xf numFmtId="3" fontId="87" fillId="9" borderId="0" xfId="179" applyNumberFormat="1" applyFont="1" applyFill="1" applyBorder="1">
      <alignment vertical="center"/>
    </xf>
    <xf numFmtId="263" fontId="87" fillId="9" borderId="0" xfId="179" applyNumberFormat="1" applyFont="1" applyFill="1" applyBorder="1">
      <alignment vertical="center"/>
    </xf>
    <xf numFmtId="38" fontId="62" fillId="14" borderId="0" xfId="180" applyFont="1" applyFill="1" applyBorder="1" applyProtection="1">
      <alignment vertical="center"/>
    </xf>
    <xf numFmtId="0" fontId="73" fillId="9" borderId="0" xfId="0" applyFont="1" applyFill="1" applyBorder="1" applyAlignment="1">
      <alignment horizontal="center" vertical="center"/>
    </xf>
    <xf numFmtId="0" fontId="73" fillId="9" borderId="0" xfId="0" applyFont="1" applyFill="1" applyBorder="1">
      <alignment vertical="center"/>
    </xf>
    <xf numFmtId="38" fontId="73" fillId="9" borderId="0" xfId="2" applyFont="1" applyFill="1" applyBorder="1">
      <alignment vertical="center"/>
    </xf>
    <xf numFmtId="38" fontId="73" fillId="9" borderId="0" xfId="0" applyNumberFormat="1" applyFont="1" applyFill="1" applyBorder="1">
      <alignment vertical="center"/>
    </xf>
    <xf numFmtId="0" fontId="7" fillId="9" borderId="13" xfId="0" applyFont="1" applyFill="1" applyBorder="1" applyAlignment="1">
      <alignment vertical="center"/>
    </xf>
    <xf numFmtId="0" fontId="43" fillId="9" borderId="0" xfId="0" applyFont="1" applyFill="1">
      <alignment vertical="center"/>
    </xf>
    <xf numFmtId="0" fontId="59" fillId="8" borderId="13" xfId="0" applyFont="1" applyFill="1" applyBorder="1" applyAlignment="1">
      <alignment horizontal="distributed" vertical="center"/>
    </xf>
    <xf numFmtId="0" fontId="59" fillId="8" borderId="13" xfId="0" applyFont="1" applyFill="1" applyBorder="1" applyAlignment="1">
      <alignment horizontal="center" vertical="center"/>
    </xf>
    <xf numFmtId="0" fontId="39" fillId="9" borderId="0" xfId="0" applyFont="1" applyFill="1" applyAlignment="1">
      <alignment vertical="center"/>
    </xf>
    <xf numFmtId="9" fontId="39" fillId="9" borderId="0" xfId="1" applyFont="1" applyFill="1" applyAlignment="1" applyProtection="1">
      <alignment vertical="center"/>
      <protection locked="0"/>
    </xf>
    <xf numFmtId="38" fontId="38" fillId="9" borderId="0" xfId="2" applyFont="1" applyFill="1" applyBorder="1" applyAlignment="1" applyProtection="1">
      <alignment horizontal="center" vertical="center" shrinkToFit="1"/>
      <protection hidden="1"/>
    </xf>
    <xf numFmtId="38" fontId="38" fillId="9" borderId="0" xfId="2" applyFont="1" applyFill="1" applyBorder="1" applyAlignment="1">
      <alignment horizontal="center" vertical="center" shrinkToFit="1"/>
    </xf>
    <xf numFmtId="0" fontId="38" fillId="9" borderId="0" xfId="0" applyFont="1" applyFill="1" applyBorder="1" applyAlignment="1">
      <alignment horizontal="center" vertical="center" shrinkToFit="1"/>
    </xf>
    <xf numFmtId="38" fontId="93" fillId="12" borderId="44" xfId="0" applyNumberFormat="1" applyFont="1" applyFill="1" applyBorder="1" applyAlignment="1">
      <alignment vertical="center"/>
    </xf>
    <xf numFmtId="38" fontId="37" fillId="20" borderId="44" xfId="0" applyNumberFormat="1" applyFont="1" applyFill="1" applyBorder="1" applyAlignment="1">
      <alignment vertical="center"/>
    </xf>
    <xf numFmtId="0" fontId="95" fillId="4" borderId="13" xfId="0" applyFont="1" applyFill="1" applyBorder="1" applyAlignment="1">
      <alignment horizontal="center" vertical="center"/>
    </xf>
    <xf numFmtId="0" fontId="64" fillId="4" borderId="13" xfId="0" applyFont="1" applyFill="1" applyBorder="1" applyAlignment="1">
      <alignment horizontal="center" vertical="center" wrapText="1"/>
    </xf>
    <xf numFmtId="0" fontId="64" fillId="4" borderId="44" xfId="0" applyFont="1" applyFill="1" applyBorder="1" applyAlignment="1">
      <alignment horizontal="center" vertical="center" wrapText="1"/>
    </xf>
    <xf numFmtId="0" fontId="95" fillId="4" borderId="18" xfId="0" applyFont="1" applyFill="1" applyBorder="1" applyAlignment="1">
      <alignment horizontal="center" vertical="center"/>
    </xf>
    <xf numFmtId="0" fontId="64" fillId="4" borderId="13" xfId="0" applyFont="1" applyFill="1" applyBorder="1" applyAlignment="1">
      <alignment horizontal="center" vertical="center"/>
    </xf>
    <xf numFmtId="0" fontId="64" fillId="20" borderId="44" xfId="0" applyFont="1" applyFill="1" applyBorder="1" applyAlignment="1">
      <alignment horizontal="center" vertical="center" wrapText="1"/>
    </xf>
    <xf numFmtId="38" fontId="92" fillId="9" borderId="18" xfId="0" applyNumberFormat="1" applyFont="1" applyFill="1" applyBorder="1" applyAlignment="1">
      <alignment vertical="center"/>
    </xf>
    <xf numFmtId="0" fontId="7" fillId="9" borderId="0" xfId="0" applyFont="1" applyFill="1" applyAlignment="1">
      <alignment horizontal="center" vertical="center"/>
    </xf>
    <xf numFmtId="38" fontId="37" fillId="9" borderId="0" xfId="0" applyNumberFormat="1" applyFont="1" applyFill="1" applyAlignment="1">
      <alignment horizontal="center" vertical="center"/>
    </xf>
    <xf numFmtId="0" fontId="37" fillId="9" borderId="0" xfId="0" applyFont="1" applyFill="1">
      <alignment vertical="center"/>
    </xf>
    <xf numFmtId="0" fontId="92" fillId="0" borderId="0" xfId="0" applyFont="1">
      <alignment vertical="center"/>
    </xf>
    <xf numFmtId="185" fontId="92" fillId="9" borderId="15" xfId="0" applyNumberFormat="1" applyFont="1" applyFill="1" applyBorder="1" applyAlignment="1">
      <alignment vertical="center"/>
    </xf>
    <xf numFmtId="185" fontId="92" fillId="9" borderId="16" xfId="0" applyNumberFormat="1" applyFont="1" applyFill="1" applyBorder="1" applyAlignment="1">
      <alignment vertical="center"/>
    </xf>
    <xf numFmtId="180" fontId="92" fillId="9" borderId="15" xfId="0" applyNumberFormat="1" applyFont="1" applyFill="1" applyBorder="1" applyAlignment="1">
      <alignment vertical="center"/>
    </xf>
    <xf numFmtId="180" fontId="92" fillId="9" borderId="16" xfId="0" applyNumberFormat="1" applyFont="1" applyFill="1" applyBorder="1" applyAlignment="1">
      <alignment vertical="center"/>
    </xf>
    <xf numFmtId="228" fontId="92" fillId="0" borderId="16" xfId="2" applyNumberFormat="1" applyFont="1" applyFill="1" applyBorder="1" applyAlignment="1">
      <alignment horizontal="center" vertical="center" shrinkToFit="1"/>
    </xf>
    <xf numFmtId="234" fontId="92" fillId="0" borderId="16" xfId="0" applyNumberFormat="1" applyFont="1" applyFill="1" applyBorder="1" applyAlignment="1">
      <alignment horizontal="center" vertical="center" shrinkToFit="1"/>
    </xf>
    <xf numFmtId="9" fontId="92" fillId="0" borderId="16" xfId="1" applyFont="1" applyFill="1" applyBorder="1" applyAlignment="1">
      <alignment vertical="center" shrinkToFit="1"/>
    </xf>
    <xf numFmtId="0" fontId="52" fillId="9" borderId="0" xfId="0" applyFont="1" applyFill="1">
      <alignment vertical="center"/>
    </xf>
    <xf numFmtId="0" fontId="52" fillId="9" borderId="0" xfId="0" applyFont="1" applyFill="1" applyBorder="1">
      <alignment vertical="center"/>
    </xf>
    <xf numFmtId="0" fontId="103" fillId="9" borderId="0" xfId="0" applyFont="1" applyFill="1" applyBorder="1">
      <alignment vertical="center"/>
    </xf>
    <xf numFmtId="38" fontId="52" fillId="9" borderId="0" xfId="2" applyFont="1" applyFill="1">
      <alignment vertical="center"/>
    </xf>
    <xf numFmtId="0" fontId="52" fillId="9" borderId="0" xfId="0" applyFont="1" applyFill="1" applyBorder="1" applyAlignment="1">
      <alignment vertical="center"/>
    </xf>
    <xf numFmtId="0" fontId="56" fillId="9" borderId="0" xfId="0" applyFont="1" applyFill="1" applyBorder="1" applyAlignment="1">
      <alignment horizontal="center" vertical="center"/>
    </xf>
    <xf numFmtId="0" fontId="56" fillId="9" borderId="0" xfId="0" applyFont="1" applyFill="1">
      <alignment vertical="center"/>
    </xf>
    <xf numFmtId="204" fontId="52" fillId="9" borderId="0" xfId="0" applyNumberFormat="1" applyFont="1" applyFill="1" applyBorder="1" applyAlignment="1">
      <alignment horizontal="center" vertical="center"/>
    </xf>
    <xf numFmtId="0" fontId="45" fillId="9" borderId="0" xfId="0" applyFont="1" applyFill="1" applyAlignment="1">
      <alignment vertical="center"/>
    </xf>
    <xf numFmtId="0" fontId="52" fillId="9" borderId="0" xfId="0" applyFont="1" applyFill="1" applyAlignment="1">
      <alignment vertical="center"/>
    </xf>
    <xf numFmtId="0" fontId="52" fillId="9" borderId="0" xfId="0" applyFont="1" applyFill="1" applyAlignment="1">
      <alignment horizontal="center" vertical="center"/>
    </xf>
    <xf numFmtId="0" fontId="45" fillId="9" borderId="0" xfId="0" applyFont="1" applyFill="1">
      <alignment vertical="center"/>
    </xf>
    <xf numFmtId="234" fontId="45" fillId="9" borderId="0" xfId="0" applyNumberFormat="1" applyFont="1" applyFill="1" applyBorder="1" applyAlignment="1">
      <alignment horizontal="center" vertical="center" shrinkToFit="1"/>
    </xf>
    <xf numFmtId="9" fontId="45" fillId="9" borderId="0" xfId="1" applyFont="1" applyFill="1" applyBorder="1" applyAlignment="1">
      <alignment vertical="center" shrinkToFit="1"/>
    </xf>
    <xf numFmtId="228" fontId="52" fillId="9" borderId="0" xfId="2" applyNumberFormat="1" applyFont="1" applyFill="1" applyBorder="1" applyAlignment="1">
      <alignment horizontal="center" vertical="center" shrinkToFit="1"/>
    </xf>
    <xf numFmtId="228" fontId="45" fillId="9" borderId="0" xfId="2" applyNumberFormat="1" applyFont="1" applyFill="1" applyBorder="1" applyAlignment="1">
      <alignment horizontal="center" vertical="center" shrinkToFit="1"/>
    </xf>
    <xf numFmtId="228" fontId="45" fillId="9" borderId="0" xfId="2" applyNumberFormat="1" applyFont="1" applyFill="1" applyBorder="1" applyAlignment="1">
      <alignment vertical="center" shrinkToFit="1"/>
    </xf>
    <xf numFmtId="0" fontId="52" fillId="9" borderId="0" xfId="0" applyFont="1" applyFill="1" applyBorder="1" applyAlignment="1">
      <alignment horizontal="left" vertical="center"/>
    </xf>
    <xf numFmtId="0" fontId="45" fillId="9" borderId="0" xfId="0" applyFont="1" applyFill="1" applyBorder="1" applyAlignment="1">
      <alignment vertical="center"/>
    </xf>
    <xf numFmtId="0" fontId="52" fillId="9" borderId="0" xfId="0" applyFont="1" applyFill="1" applyBorder="1" applyAlignment="1">
      <alignment horizontal="center" vertical="center"/>
    </xf>
    <xf numFmtId="0" fontId="45" fillId="9" borderId="0" xfId="0" applyFont="1" applyFill="1" applyBorder="1" applyAlignment="1">
      <alignment horizontal="center" vertical="center"/>
    </xf>
    <xf numFmtId="0" fontId="45" fillId="9" borderId="0" xfId="0" applyFont="1" applyFill="1" applyBorder="1">
      <alignment vertical="center"/>
    </xf>
    <xf numFmtId="0" fontId="57" fillId="9" borderId="0" xfId="0" applyFont="1" applyFill="1" applyBorder="1" applyAlignment="1">
      <alignment horizontal="left" vertical="center"/>
    </xf>
    <xf numFmtId="49" fontId="45" fillId="9" borderId="0" xfId="0" applyNumberFormat="1" applyFont="1" applyFill="1" applyBorder="1">
      <alignment vertical="center"/>
    </xf>
    <xf numFmtId="190" fontId="45" fillId="9" borderId="0" xfId="0" applyNumberFormat="1" applyFont="1" applyFill="1" applyBorder="1">
      <alignment vertical="center"/>
    </xf>
    <xf numFmtId="38" fontId="45" fillId="9" borderId="0" xfId="2" applyFont="1" applyFill="1" applyBorder="1" applyAlignment="1">
      <alignment vertical="center"/>
    </xf>
    <xf numFmtId="38" fontId="45" fillId="9" borderId="0" xfId="2" applyFont="1" applyFill="1" applyBorder="1" applyAlignment="1">
      <alignment horizontal="center" vertical="center"/>
    </xf>
    <xf numFmtId="38" fontId="45" fillId="9" borderId="0" xfId="0" applyNumberFormat="1" applyFont="1" applyFill="1" applyBorder="1">
      <alignment vertical="center"/>
    </xf>
    <xf numFmtId="223" fontId="45" fillId="9" borderId="0" xfId="0" applyNumberFormat="1" applyFont="1" applyFill="1" applyBorder="1" applyAlignment="1">
      <alignment vertical="center"/>
    </xf>
    <xf numFmtId="0" fontId="45" fillId="9" borderId="0" xfId="0" applyFont="1" applyFill="1" applyBorder="1" applyAlignment="1">
      <alignment vertical="center" textRotation="255"/>
    </xf>
    <xf numFmtId="0" fontId="52" fillId="9" borderId="0" xfId="0" applyFont="1" applyFill="1" applyBorder="1" applyAlignment="1">
      <alignment vertical="center" shrinkToFit="1"/>
    </xf>
    <xf numFmtId="0" fontId="45" fillId="9" borderId="0" xfId="0" applyFont="1" applyFill="1" applyBorder="1" applyAlignment="1">
      <alignment vertical="center" shrinkToFit="1"/>
    </xf>
    <xf numFmtId="9" fontId="45" fillId="9" borderId="0" xfId="1" applyNumberFormat="1" applyFont="1" applyFill="1" applyBorder="1">
      <alignment vertical="center"/>
    </xf>
    <xf numFmtId="0" fontId="48" fillId="9" borderId="0" xfId="0" applyFont="1" applyFill="1">
      <alignment vertical="center"/>
    </xf>
    <xf numFmtId="0" fontId="92" fillId="9" borderId="0" xfId="0" applyFont="1" applyFill="1">
      <alignment vertical="center"/>
    </xf>
    <xf numFmtId="0" fontId="92" fillId="9" borderId="0" xfId="0" applyFont="1" applyFill="1" applyBorder="1" applyAlignment="1">
      <alignment vertical="center"/>
    </xf>
    <xf numFmtId="0" fontId="48" fillId="9" borderId="0" xfId="0" applyFont="1" applyFill="1" applyBorder="1" applyAlignment="1">
      <alignment vertical="center"/>
    </xf>
    <xf numFmtId="191" fontId="48" fillId="9" borderId="0" xfId="2" applyNumberFormat="1" applyFont="1" applyFill="1" applyBorder="1" applyAlignment="1">
      <alignment horizontal="center" vertical="center" shrinkToFit="1"/>
    </xf>
    <xf numFmtId="191" fontId="50" fillId="9" borderId="0" xfId="2" applyNumberFormat="1" applyFont="1" applyFill="1" applyBorder="1" applyAlignment="1">
      <alignment horizontal="center" vertical="center" shrinkToFit="1"/>
    </xf>
    <xf numFmtId="0" fontId="48" fillId="9" borderId="0" xfId="0" applyFont="1" applyFill="1" applyAlignment="1">
      <alignment horizontal="center" vertical="center"/>
    </xf>
    <xf numFmtId="0" fontId="51" fillId="9" borderId="0" xfId="0" applyFont="1" applyFill="1" applyBorder="1" applyAlignment="1">
      <alignment horizontal="center" vertical="center"/>
    </xf>
    <xf numFmtId="193" fontId="48" fillId="9" borderId="0" xfId="1" applyNumberFormat="1" applyFont="1" applyFill="1" applyBorder="1" applyAlignment="1">
      <alignment horizontal="center" vertical="center"/>
    </xf>
    <xf numFmtId="0" fontId="48" fillId="9" borderId="0" xfId="0" applyFont="1" applyFill="1" applyBorder="1" applyAlignment="1">
      <alignment horizontal="center" vertical="center"/>
    </xf>
    <xf numFmtId="176" fontId="51" fillId="9" borderId="0" xfId="0" applyNumberFormat="1" applyFont="1" applyFill="1" applyBorder="1" applyAlignment="1">
      <alignment horizontal="center" vertical="center"/>
    </xf>
    <xf numFmtId="183" fontId="48" fillId="9" borderId="0" xfId="0" applyNumberFormat="1" applyFont="1" applyFill="1" applyBorder="1" applyAlignment="1">
      <alignment horizontal="center" vertical="center"/>
    </xf>
    <xf numFmtId="176" fontId="48" fillId="9" borderId="0" xfId="0" applyNumberFormat="1" applyFont="1" applyFill="1" applyBorder="1" applyAlignment="1">
      <alignment horizontal="center" vertical="center"/>
    </xf>
    <xf numFmtId="0" fontId="55" fillId="9" borderId="0" xfId="0" applyFont="1" applyFill="1" applyBorder="1" applyAlignment="1">
      <alignment vertical="center"/>
    </xf>
    <xf numFmtId="186" fontId="83" fillId="9" borderId="0" xfId="0" applyNumberFormat="1" applyFont="1" applyFill="1" applyAlignment="1">
      <alignment vertical="center"/>
    </xf>
    <xf numFmtId="0" fontId="46" fillId="9" borderId="0" xfId="0" applyFont="1" applyFill="1" applyAlignment="1">
      <alignment vertical="center"/>
    </xf>
    <xf numFmtId="0" fontId="47" fillId="9" borderId="0" xfId="0" applyFont="1" applyFill="1" applyAlignment="1">
      <alignment horizontal="center" vertical="center"/>
    </xf>
    <xf numFmtId="0" fontId="92" fillId="9" borderId="0" xfId="0" applyFont="1" applyFill="1" applyAlignment="1">
      <alignment vertical="center"/>
    </xf>
    <xf numFmtId="0" fontId="43" fillId="9" borderId="0" xfId="0" applyFont="1" applyFill="1" applyAlignment="1">
      <alignment horizontal="center" vertical="distributed"/>
    </xf>
    <xf numFmtId="10" fontId="43" fillId="9" borderId="0" xfId="1" applyNumberFormat="1" applyFont="1" applyFill="1" applyAlignment="1">
      <alignment vertical="center"/>
    </xf>
    <xf numFmtId="3" fontId="43" fillId="9" borderId="0" xfId="0" applyNumberFormat="1" applyFont="1" applyFill="1" applyAlignment="1">
      <alignment vertical="center"/>
    </xf>
    <xf numFmtId="0" fontId="43" fillId="9" borderId="0" xfId="0" applyFont="1" applyFill="1" applyAlignment="1">
      <alignment horizontal="center" vertical="center"/>
    </xf>
    <xf numFmtId="0" fontId="100" fillId="9" borderId="0" xfId="0" applyFont="1" applyFill="1" applyAlignment="1">
      <alignment horizontal="left" vertical="center"/>
    </xf>
    <xf numFmtId="3" fontId="92" fillId="9" borderId="0" xfId="0" applyNumberFormat="1" applyFont="1" applyFill="1" applyAlignment="1">
      <alignment vertical="center"/>
    </xf>
    <xf numFmtId="0" fontId="92" fillId="9" borderId="0" xfId="0" applyFont="1" applyFill="1" applyAlignment="1">
      <alignment horizontal="center" vertical="center"/>
    </xf>
    <xf numFmtId="0" fontId="92" fillId="9" borderId="0" xfId="0" applyFont="1" applyFill="1" applyBorder="1">
      <alignment vertical="center"/>
    </xf>
    <xf numFmtId="0" fontId="43" fillId="9" borderId="0" xfId="0" applyFont="1" applyFill="1" applyAlignment="1">
      <alignment vertical="center"/>
    </xf>
    <xf numFmtId="0" fontId="92" fillId="9" borderId="49" xfId="0" applyFont="1" applyFill="1" applyBorder="1" applyAlignment="1">
      <alignment vertical="center"/>
    </xf>
    <xf numFmtId="184" fontId="43" fillId="9" borderId="0" xfId="0" applyNumberFormat="1" applyFont="1" applyFill="1" applyBorder="1" applyAlignment="1">
      <alignment horizontal="center" vertical="center"/>
    </xf>
    <xf numFmtId="0" fontId="98" fillId="9" borderId="0" xfId="0" applyNumberFormat="1" applyFont="1" applyFill="1" applyBorder="1" applyAlignment="1">
      <alignment vertical="top"/>
    </xf>
    <xf numFmtId="0" fontId="100" fillId="9" borderId="0" xfId="0" applyFont="1" applyFill="1" applyBorder="1" applyAlignment="1">
      <alignment horizontal="left" vertical="center"/>
    </xf>
    <xf numFmtId="0" fontId="92" fillId="9" borderId="0" xfId="0" applyFont="1" applyFill="1" applyAlignment="1">
      <alignment horizontal="left" vertical="center"/>
    </xf>
    <xf numFmtId="0" fontId="92" fillId="9" borderId="0" xfId="0" applyFont="1" applyFill="1" applyBorder="1" applyAlignment="1">
      <alignment horizontal="left" vertical="center"/>
    </xf>
    <xf numFmtId="0" fontId="8" fillId="9" borderId="0" xfId="0" applyFont="1" applyFill="1">
      <alignment vertical="center"/>
    </xf>
    <xf numFmtId="0" fontId="69" fillId="9" borderId="0" xfId="0" applyFont="1" applyFill="1" applyBorder="1" applyAlignment="1">
      <alignment horizontal="left" vertical="center"/>
    </xf>
    <xf numFmtId="0" fontId="77" fillId="9" borderId="0" xfId="0" applyFont="1" applyFill="1" applyBorder="1">
      <alignment vertical="center"/>
    </xf>
    <xf numFmtId="270" fontId="77" fillId="9" borderId="0" xfId="2" applyNumberFormat="1" applyFont="1" applyFill="1" applyBorder="1">
      <alignment vertical="center"/>
    </xf>
    <xf numFmtId="185" fontId="74" fillId="9" borderId="0" xfId="0" applyNumberFormat="1" applyFont="1" applyFill="1" applyBorder="1" applyAlignment="1">
      <alignment horizontal="distributed" vertical="center"/>
    </xf>
    <xf numFmtId="184" fontId="74" fillId="9" borderId="0" xfId="0" applyNumberFormat="1" applyFont="1" applyFill="1" applyBorder="1" applyProtection="1">
      <alignment vertical="center"/>
      <protection locked="0"/>
    </xf>
    <xf numFmtId="192" fontId="74" fillId="9" borderId="0" xfId="0" applyNumberFormat="1" applyFont="1" applyFill="1" applyBorder="1">
      <alignment vertical="center"/>
    </xf>
    <xf numFmtId="0" fontId="69" fillId="9" borderId="0" xfId="0" applyFont="1" applyFill="1" applyBorder="1">
      <alignment vertical="center"/>
    </xf>
    <xf numFmtId="0" fontId="74" fillId="9" borderId="0" xfId="0" applyFont="1" applyFill="1" applyBorder="1" applyAlignment="1">
      <alignment horizontal="distributed" vertical="center"/>
    </xf>
    <xf numFmtId="0" fontId="74" fillId="9" borderId="0" xfId="0" applyFont="1" applyFill="1" applyBorder="1" applyAlignment="1" applyProtection="1">
      <alignment horizontal="right" vertical="center"/>
      <protection locked="0"/>
    </xf>
    <xf numFmtId="271" fontId="74" fillId="9" borderId="0" xfId="0" applyNumberFormat="1" applyFont="1" applyFill="1" applyBorder="1" applyAlignment="1" applyProtection="1">
      <alignment horizontal="left" vertical="center"/>
      <protection locked="0"/>
    </xf>
    <xf numFmtId="271" fontId="69" fillId="9" borderId="0" xfId="0" applyNumberFormat="1" applyFont="1" applyFill="1" applyBorder="1" applyProtection="1">
      <alignment vertical="center"/>
      <protection locked="0"/>
    </xf>
    <xf numFmtId="185" fontId="74" fillId="9" borderId="0" xfId="0" applyNumberFormat="1" applyFont="1" applyFill="1" applyBorder="1" applyProtection="1">
      <alignment vertical="center"/>
      <protection locked="0"/>
    </xf>
    <xf numFmtId="185" fontId="69" fillId="9" borderId="0" xfId="0" applyNumberFormat="1" applyFont="1" applyFill="1" applyBorder="1" applyProtection="1">
      <alignment vertical="center"/>
      <protection locked="0"/>
    </xf>
    <xf numFmtId="180" fontId="68" fillId="9" borderId="0" xfId="0" applyNumberFormat="1" applyFont="1" applyFill="1" applyBorder="1">
      <alignment vertical="center"/>
    </xf>
    <xf numFmtId="272" fontId="74" fillId="9" borderId="0" xfId="0" applyNumberFormat="1" applyFont="1" applyFill="1" applyBorder="1">
      <alignment vertical="center"/>
    </xf>
    <xf numFmtId="180" fontId="69" fillId="9" borderId="0" xfId="0" applyNumberFormat="1" applyFont="1" applyFill="1" applyBorder="1" applyAlignment="1" applyProtection="1">
      <alignment vertical="center" shrinkToFit="1"/>
      <protection locked="0"/>
    </xf>
    <xf numFmtId="180" fontId="74" fillId="9" borderId="0" xfId="0" applyNumberFormat="1" applyFont="1" applyFill="1" applyBorder="1" applyAlignment="1" applyProtection="1">
      <alignment vertical="center" shrinkToFit="1"/>
      <protection locked="0"/>
    </xf>
    <xf numFmtId="180" fontId="69" fillId="9" borderId="0" xfId="0" applyNumberFormat="1" applyFont="1" applyFill="1" applyBorder="1" applyAlignment="1">
      <alignment horizontal="right" vertical="center"/>
    </xf>
    <xf numFmtId="180" fontId="74" fillId="9" borderId="0" xfId="0" applyNumberFormat="1" applyFont="1" applyFill="1" applyBorder="1" applyProtection="1">
      <alignment vertical="center"/>
      <protection locked="0"/>
    </xf>
    <xf numFmtId="201" fontId="74" fillId="9" borderId="0" xfId="0" applyNumberFormat="1" applyFont="1" applyFill="1" applyBorder="1">
      <alignment vertical="center"/>
    </xf>
    <xf numFmtId="201" fontId="69" fillId="9" borderId="0" xfId="0" applyNumberFormat="1" applyFont="1" applyFill="1" applyBorder="1">
      <alignment vertical="center"/>
    </xf>
    <xf numFmtId="0" fontId="69" fillId="9" borderId="0" xfId="0" applyFont="1" applyFill="1" applyBorder="1" applyAlignment="1">
      <alignment horizontal="center" vertical="center"/>
    </xf>
    <xf numFmtId="0" fontId="77" fillId="9" borderId="0" xfId="0" applyFont="1" applyFill="1" applyBorder="1" applyAlignment="1">
      <alignment horizontal="center" vertical="center"/>
    </xf>
    <xf numFmtId="185" fontId="69" fillId="9" borderId="0" xfId="0" applyNumberFormat="1" applyFont="1" applyFill="1" applyBorder="1" applyAlignment="1">
      <alignment horizontal="distributed" vertical="center"/>
    </xf>
    <xf numFmtId="0" fontId="69" fillId="9" borderId="0" xfId="0" applyFont="1" applyFill="1" applyBorder="1" applyAlignment="1">
      <alignment horizontal="center" vertical="center" shrinkToFit="1"/>
    </xf>
    <xf numFmtId="276" fontId="69" fillId="9" borderId="0" xfId="0" applyNumberFormat="1" applyFont="1" applyFill="1" applyBorder="1" applyAlignment="1">
      <alignment horizontal="center" vertical="center" shrinkToFit="1"/>
    </xf>
    <xf numFmtId="275" fontId="69" fillId="9" borderId="0" xfId="0" applyNumberFormat="1" applyFont="1" applyFill="1" applyBorder="1" applyAlignment="1">
      <alignment horizontal="center" vertical="center" shrinkToFit="1"/>
    </xf>
    <xf numFmtId="0" fontId="73" fillId="9" borderId="0" xfId="0" applyFont="1" applyFill="1" applyBorder="1" applyAlignment="1">
      <alignment vertical="center" textRotation="255"/>
    </xf>
    <xf numFmtId="200" fontId="77" fillId="9" borderId="0" xfId="0" applyNumberFormat="1" applyFont="1" applyFill="1" applyBorder="1" applyAlignment="1">
      <alignment horizontal="center" vertical="center"/>
    </xf>
    <xf numFmtId="200" fontId="74" fillId="9" borderId="0" xfId="0" applyNumberFormat="1" applyFont="1" applyFill="1" applyBorder="1" applyAlignment="1">
      <alignment horizontal="center" vertical="center"/>
    </xf>
    <xf numFmtId="0" fontId="74" fillId="9" borderId="0" xfId="0" applyFont="1" applyFill="1" applyBorder="1">
      <alignment vertical="center"/>
    </xf>
    <xf numFmtId="186" fontId="74" fillId="9" borderId="0" xfId="0" applyNumberFormat="1" applyFont="1" applyFill="1" applyBorder="1" applyAlignment="1">
      <alignment vertical="center" shrinkToFit="1"/>
    </xf>
    <xf numFmtId="0" fontId="74" fillId="9" borderId="0" xfId="0" applyFont="1" applyFill="1" applyBorder="1" applyAlignment="1">
      <alignment vertical="center" shrinkToFit="1"/>
    </xf>
    <xf numFmtId="180" fontId="74" fillId="9" borderId="0" xfId="0" applyNumberFormat="1" applyFont="1" applyFill="1" applyBorder="1" applyAlignment="1">
      <alignment vertical="center" shrinkToFit="1"/>
    </xf>
    <xf numFmtId="0" fontId="74" fillId="9" borderId="0" xfId="2" applyNumberFormat="1" applyFont="1" applyFill="1" applyBorder="1" applyAlignment="1">
      <alignment vertical="center" shrinkToFit="1"/>
    </xf>
    <xf numFmtId="187" fontId="74" fillId="9" borderId="0" xfId="0" applyNumberFormat="1" applyFont="1" applyFill="1" applyBorder="1" applyAlignment="1">
      <alignment vertical="center" shrinkToFit="1"/>
    </xf>
    <xf numFmtId="182" fontId="74" fillId="9" borderId="0" xfId="2" applyNumberFormat="1" applyFont="1" applyFill="1" applyBorder="1" applyAlignment="1">
      <alignment vertical="center" shrinkToFit="1"/>
    </xf>
    <xf numFmtId="38" fontId="74" fillId="9" borderId="0" xfId="2" applyFont="1" applyFill="1" applyBorder="1" applyAlignment="1">
      <alignment vertical="center" shrinkToFit="1"/>
    </xf>
    <xf numFmtId="10" fontId="74" fillId="9" borderId="0" xfId="1" applyNumberFormat="1" applyFont="1" applyFill="1" applyBorder="1" applyAlignment="1">
      <alignment vertical="center" shrinkToFit="1"/>
    </xf>
    <xf numFmtId="10" fontId="77" fillId="9" borderId="0" xfId="0" applyNumberFormat="1" applyFont="1" applyFill="1" applyBorder="1">
      <alignment vertical="center"/>
    </xf>
    <xf numFmtId="180" fontId="77" fillId="9" borderId="0" xfId="0" applyNumberFormat="1" applyFont="1" applyFill="1" applyBorder="1">
      <alignment vertical="center"/>
    </xf>
    <xf numFmtId="285" fontId="77" fillId="9" borderId="0" xfId="0" applyNumberFormat="1" applyFont="1" applyFill="1" applyBorder="1">
      <alignment vertical="center"/>
    </xf>
    <xf numFmtId="285" fontId="77" fillId="9" borderId="0" xfId="1" applyNumberFormat="1" applyFont="1" applyFill="1" applyBorder="1">
      <alignment vertical="center"/>
    </xf>
    <xf numFmtId="278" fontId="77" fillId="9" borderId="0" xfId="0" applyNumberFormat="1" applyFont="1" applyFill="1" applyBorder="1">
      <alignment vertical="center"/>
    </xf>
    <xf numFmtId="180" fontId="73" fillId="9" borderId="0" xfId="0" applyNumberFormat="1" applyFont="1" applyFill="1" applyBorder="1" applyAlignment="1">
      <alignment vertical="center" textRotation="255"/>
    </xf>
    <xf numFmtId="278" fontId="73" fillId="9" borderId="0" xfId="0" applyNumberFormat="1" applyFont="1" applyFill="1" applyBorder="1" applyAlignment="1">
      <alignment vertical="center" textRotation="255"/>
    </xf>
    <xf numFmtId="284" fontId="77" fillId="9" borderId="0" xfId="0" applyNumberFormat="1" applyFont="1" applyFill="1" applyBorder="1">
      <alignment vertical="center"/>
    </xf>
    <xf numFmtId="286" fontId="77" fillId="9" borderId="0" xfId="0" applyNumberFormat="1" applyFont="1" applyFill="1" applyBorder="1" applyAlignment="1">
      <alignment horizontal="center" vertical="center"/>
    </xf>
    <xf numFmtId="38" fontId="77" fillId="9" borderId="0" xfId="2" applyFont="1" applyFill="1" applyBorder="1">
      <alignment vertical="center"/>
    </xf>
    <xf numFmtId="273" fontId="77" fillId="9" borderId="0" xfId="0" applyNumberFormat="1" applyFont="1" applyFill="1" applyBorder="1">
      <alignment vertical="center"/>
    </xf>
    <xf numFmtId="0" fontId="74" fillId="9" borderId="0" xfId="0" applyFont="1" applyFill="1" applyBorder="1" applyAlignment="1">
      <alignment horizontal="center" vertical="center"/>
    </xf>
    <xf numFmtId="38" fontId="74" fillId="9" borderId="0" xfId="2" applyFont="1" applyFill="1" applyBorder="1" applyAlignment="1">
      <alignment horizontal="center" vertical="center"/>
    </xf>
    <xf numFmtId="0" fontId="68" fillId="9" borderId="0" xfId="0" applyFont="1" applyFill="1" applyBorder="1" applyAlignment="1">
      <alignment horizontal="center" vertical="center"/>
    </xf>
    <xf numFmtId="0" fontId="68" fillId="9" borderId="0" xfId="0" applyFont="1" applyFill="1" applyBorder="1">
      <alignment vertical="center"/>
    </xf>
    <xf numFmtId="38" fontId="68" fillId="9" borderId="0" xfId="2" applyFont="1" applyFill="1" applyBorder="1">
      <alignment vertical="center"/>
    </xf>
    <xf numFmtId="179" fontId="74" fillId="9" borderId="0" xfId="2" applyNumberFormat="1" applyFont="1" applyFill="1" applyBorder="1" applyAlignment="1">
      <alignment horizontal="center" vertical="center"/>
    </xf>
    <xf numFmtId="200" fontId="73" fillId="9" borderId="0" xfId="0" applyNumberFormat="1" applyFont="1" applyFill="1" applyBorder="1" applyAlignment="1">
      <alignment horizontal="center" vertical="center" textRotation="255"/>
    </xf>
    <xf numFmtId="38" fontId="74" fillId="9" borderId="0" xfId="0" applyNumberFormat="1" applyFont="1" applyFill="1" applyBorder="1">
      <alignment vertical="center"/>
    </xf>
    <xf numFmtId="281" fontId="74" fillId="9" borderId="0" xfId="1" applyNumberFormat="1" applyFont="1" applyFill="1" applyBorder="1" applyAlignment="1">
      <alignment horizontal="center" vertical="center"/>
    </xf>
    <xf numFmtId="0" fontId="74" fillId="9" borderId="0" xfId="0" applyFont="1" applyFill="1" applyBorder="1" applyAlignment="1">
      <alignment horizontal="center" vertical="distributed"/>
    </xf>
    <xf numFmtId="0" fontId="74" fillId="9" borderId="0" xfId="0" applyFont="1" applyFill="1" applyBorder="1" applyAlignment="1" applyProtection="1">
      <alignment horizontal="center" vertical="distributed"/>
      <protection locked="0"/>
    </xf>
    <xf numFmtId="0" fontId="74" fillId="9" borderId="0" xfId="0" applyFont="1" applyFill="1" applyBorder="1" applyAlignment="1">
      <alignment horizontal="left" vertical="distributed"/>
    </xf>
    <xf numFmtId="176" fontId="74" fillId="9" borderId="0" xfId="0" applyNumberFormat="1" applyFont="1" applyFill="1" applyBorder="1" applyAlignment="1">
      <alignment horizontal="center" vertical="center"/>
    </xf>
    <xf numFmtId="190" fontId="74" fillId="9" borderId="0" xfId="0" applyNumberFormat="1" applyFont="1" applyFill="1" applyBorder="1" applyAlignment="1">
      <alignment horizontal="center" vertical="center"/>
    </xf>
    <xf numFmtId="270" fontId="74" fillId="9" borderId="0" xfId="2" applyNumberFormat="1" applyFont="1" applyFill="1" applyBorder="1" applyAlignment="1">
      <alignment horizontal="center" vertical="center"/>
    </xf>
    <xf numFmtId="179" fontId="74" fillId="9" borderId="0" xfId="0" applyNumberFormat="1" applyFont="1" applyFill="1" applyBorder="1" applyAlignment="1">
      <alignment horizontal="center" vertical="center" shrinkToFit="1"/>
    </xf>
    <xf numFmtId="179" fontId="68" fillId="9" borderId="0" xfId="0" applyNumberFormat="1" applyFont="1" applyFill="1" applyBorder="1" applyAlignment="1">
      <alignment horizontal="center" vertical="center" shrinkToFit="1"/>
    </xf>
    <xf numFmtId="9" fontId="74" fillId="9" borderId="0" xfId="1" applyFont="1" applyFill="1" applyBorder="1" applyAlignment="1">
      <alignment horizontal="center" vertical="center" shrinkToFit="1"/>
    </xf>
    <xf numFmtId="179" fontId="77" fillId="9" borderId="0" xfId="0" applyNumberFormat="1" applyFont="1" applyFill="1" applyBorder="1">
      <alignment vertical="center"/>
    </xf>
    <xf numFmtId="282" fontId="77" fillId="9" borderId="0" xfId="0" applyNumberFormat="1" applyFont="1" applyFill="1" applyBorder="1">
      <alignment vertical="center"/>
    </xf>
    <xf numFmtId="0" fontId="74" fillId="9" borderId="0" xfId="0" applyFont="1" applyFill="1" applyBorder="1" applyAlignment="1">
      <alignment horizontal="center" vertical="center" shrinkToFit="1"/>
    </xf>
    <xf numFmtId="180" fontId="74" fillId="9" borderId="0" xfId="0" applyNumberFormat="1" applyFont="1" applyFill="1" applyBorder="1">
      <alignment vertical="center"/>
    </xf>
    <xf numFmtId="278" fontId="74" fillId="9" borderId="0" xfId="0" applyNumberFormat="1" applyFont="1" applyFill="1" applyBorder="1">
      <alignment vertical="center"/>
    </xf>
    <xf numFmtId="0" fontId="77" fillId="9" borderId="0" xfId="0" applyFont="1" applyFill="1" applyBorder="1" applyAlignment="1">
      <alignment vertical="center" shrinkToFit="1"/>
    </xf>
    <xf numFmtId="0" fontId="74" fillId="9" borderId="0" xfId="0" applyFont="1" applyFill="1" applyBorder="1" applyAlignment="1">
      <alignment horizontal="left" vertical="center"/>
    </xf>
    <xf numFmtId="284" fontId="74" fillId="9" borderId="0" xfId="0" applyNumberFormat="1" applyFont="1" applyFill="1" applyBorder="1">
      <alignment vertical="center"/>
    </xf>
    <xf numFmtId="179" fontId="74" fillId="9" borderId="0" xfId="0" applyNumberFormat="1" applyFont="1" applyFill="1" applyBorder="1">
      <alignment vertical="center"/>
    </xf>
    <xf numFmtId="282" fontId="74" fillId="9" borderId="0" xfId="0" applyNumberFormat="1" applyFont="1" applyFill="1" applyBorder="1">
      <alignment vertical="center"/>
    </xf>
    <xf numFmtId="183" fontId="74" fillId="9" borderId="0" xfId="0" applyNumberFormat="1" applyFont="1" applyFill="1" applyBorder="1">
      <alignment vertical="center"/>
    </xf>
    <xf numFmtId="10" fontId="74" fillId="9" borderId="0" xfId="1" applyNumberFormat="1" applyFont="1" applyFill="1" applyBorder="1" applyProtection="1">
      <alignment vertical="center"/>
      <protection locked="0"/>
    </xf>
    <xf numFmtId="185" fontId="74" fillId="9" borderId="0" xfId="0" applyNumberFormat="1" applyFont="1" applyFill="1" applyBorder="1" applyAlignment="1">
      <alignment horizontal="left" vertical="center"/>
    </xf>
    <xf numFmtId="180" fontId="74" fillId="9" borderId="0" xfId="0" applyNumberFormat="1" applyFont="1" applyFill="1" applyBorder="1" applyAlignment="1">
      <alignment horizontal="left" vertical="center"/>
    </xf>
    <xf numFmtId="180" fontId="74" fillId="9" borderId="0" xfId="0" applyNumberFormat="1" applyFont="1" applyFill="1" applyBorder="1" applyAlignment="1">
      <alignment horizontal="center" vertical="center"/>
    </xf>
    <xf numFmtId="189" fontId="74" fillId="9" borderId="0" xfId="0" applyNumberFormat="1" applyFont="1" applyFill="1" applyBorder="1" applyAlignment="1">
      <alignment horizontal="center" vertical="center"/>
    </xf>
    <xf numFmtId="279" fontId="74" fillId="9" borderId="0" xfId="0" applyNumberFormat="1" applyFont="1" applyFill="1" applyBorder="1" applyAlignment="1">
      <alignment horizontal="center" vertical="center"/>
    </xf>
    <xf numFmtId="275" fontId="74" fillId="9" borderId="0" xfId="0" applyNumberFormat="1" applyFont="1" applyFill="1" applyBorder="1" applyAlignment="1">
      <alignment horizontal="center" vertical="center" shrinkToFit="1"/>
    </xf>
    <xf numFmtId="182" fontId="74" fillId="9" borderId="0" xfId="2" applyNumberFormat="1" applyFont="1" applyFill="1" applyBorder="1" applyAlignment="1">
      <alignment horizontal="center" vertical="center" shrinkToFit="1"/>
    </xf>
    <xf numFmtId="38" fontId="74" fillId="9" borderId="0" xfId="2" applyFont="1" applyFill="1" applyBorder="1" applyAlignment="1">
      <alignment horizontal="center" vertical="center" shrinkToFit="1"/>
    </xf>
    <xf numFmtId="280" fontId="74" fillId="9" borderId="0" xfId="0" applyNumberFormat="1" applyFont="1" applyFill="1" applyBorder="1">
      <alignment vertical="center"/>
    </xf>
    <xf numFmtId="0" fontId="68" fillId="9" borderId="0" xfId="0" applyFont="1" applyFill="1" applyBorder="1" applyAlignment="1">
      <alignment horizontal="center" vertical="center" textRotation="255"/>
    </xf>
    <xf numFmtId="0" fontId="68" fillId="9" borderId="0" xfId="0" applyFont="1" applyFill="1" applyBorder="1" applyAlignment="1">
      <alignment horizontal="left" vertical="center" wrapText="1"/>
    </xf>
    <xf numFmtId="0" fontId="81" fillId="9" borderId="0" xfId="0" applyFont="1" applyFill="1" applyBorder="1" applyAlignment="1">
      <alignment horizontal="left" vertical="center" wrapText="1"/>
    </xf>
    <xf numFmtId="38" fontId="105" fillId="9" borderId="0" xfId="5" applyFont="1" applyFill="1" applyBorder="1" applyAlignment="1">
      <alignment vertical="center"/>
    </xf>
    <xf numFmtId="38" fontId="106" fillId="9" borderId="0" xfId="5" applyFont="1" applyFill="1" applyBorder="1" applyAlignment="1">
      <alignment vertical="center"/>
    </xf>
    <xf numFmtId="38" fontId="106" fillId="9" borderId="0" xfId="5" applyFont="1" applyFill="1" applyBorder="1"/>
    <xf numFmtId="49" fontId="105" fillId="9" borderId="0" xfId="5" applyNumberFormat="1" applyFont="1" applyFill="1" applyBorder="1" applyAlignment="1">
      <alignment vertical="center"/>
    </xf>
    <xf numFmtId="49" fontId="106" fillId="9" borderId="0" xfId="5" applyNumberFormat="1" applyFont="1" applyFill="1" applyBorder="1" applyAlignment="1">
      <alignment vertical="center"/>
    </xf>
    <xf numFmtId="57" fontId="106" fillId="9" borderId="0" xfId="5" applyNumberFormat="1" applyFont="1" applyFill="1" applyBorder="1"/>
    <xf numFmtId="38" fontId="107" fillId="9" borderId="0" xfId="5" applyFont="1" applyFill="1" applyBorder="1" applyAlignment="1">
      <alignment horizontal="center"/>
    </xf>
    <xf numFmtId="38" fontId="108" fillId="9" borderId="0" xfId="5" applyFont="1" applyFill="1" applyBorder="1" applyProtection="1"/>
    <xf numFmtId="38" fontId="109" fillId="22" borderId="0" xfId="5" applyFont="1" applyFill="1" applyBorder="1" applyAlignment="1">
      <alignment horizontal="center" vertical="center"/>
    </xf>
    <xf numFmtId="221" fontId="106" fillId="9" borderId="0" xfId="6" applyNumberFormat="1" applyFont="1" applyFill="1" applyBorder="1" applyAlignment="1">
      <alignment horizontal="center"/>
    </xf>
    <xf numFmtId="38" fontId="106" fillId="22" borderId="0" xfId="5" applyFont="1" applyFill="1" applyBorder="1"/>
    <xf numFmtId="38" fontId="107" fillId="9" borderId="0" xfId="5" applyFont="1" applyFill="1" applyBorder="1" applyAlignment="1"/>
    <xf numFmtId="221" fontId="108" fillId="9" borderId="0" xfId="6" applyNumberFormat="1" applyFont="1" applyFill="1" applyBorder="1" applyProtection="1"/>
    <xf numFmtId="38" fontId="106" fillId="9" borderId="0" xfId="5" applyFont="1" applyFill="1" applyBorder="1" applyAlignment="1">
      <alignment horizontal="center"/>
    </xf>
    <xf numFmtId="38" fontId="111" fillId="9" borderId="0" xfId="5" applyFont="1" applyFill="1" applyBorder="1" applyAlignment="1">
      <alignment horizontal="center"/>
    </xf>
    <xf numFmtId="38" fontId="106" fillId="9" borderId="0" xfId="5" applyFont="1" applyFill="1" applyBorder="1" applyAlignment="1">
      <alignment horizontal="right"/>
    </xf>
    <xf numFmtId="38" fontId="106" fillId="23" borderId="0" xfId="5" applyFont="1" applyFill="1" applyBorder="1" applyAlignment="1">
      <alignment horizontal="center"/>
    </xf>
    <xf numFmtId="38" fontId="106" fillId="23" borderId="0" xfId="5" applyFont="1" applyFill="1" applyBorder="1"/>
    <xf numFmtId="0" fontId="62" fillId="9" borderId="0" xfId="0" applyFont="1" applyFill="1">
      <alignment vertical="center"/>
    </xf>
    <xf numFmtId="0" fontId="62" fillId="9" borderId="0" xfId="0" applyFont="1" applyFill="1" applyAlignment="1">
      <alignment horizontal="center" vertical="center"/>
    </xf>
    <xf numFmtId="0" fontId="112" fillId="9" borderId="0" xfId="0" applyFont="1" applyFill="1" applyAlignment="1">
      <alignment horizontal="center" vertical="center"/>
    </xf>
    <xf numFmtId="181" fontId="62" fillId="9" borderId="0" xfId="1" applyNumberFormat="1" applyFont="1" applyFill="1" applyAlignment="1">
      <alignment horizontal="center" vertical="center"/>
    </xf>
    <xf numFmtId="0" fontId="7" fillId="12" borderId="15" xfId="0" applyFont="1" applyFill="1" applyBorder="1" applyAlignment="1">
      <alignment horizontal="center" vertical="center"/>
    </xf>
    <xf numFmtId="0" fontId="7" fillId="4" borderId="15" xfId="0" applyFont="1" applyFill="1" applyBorder="1" applyAlignment="1">
      <alignment horizontal="distributed" vertical="center"/>
    </xf>
    <xf numFmtId="0" fontId="7" fillId="12" borderId="14" xfId="0" applyFont="1" applyFill="1" applyBorder="1" applyAlignment="1">
      <alignment horizontal="center" vertical="center"/>
    </xf>
    <xf numFmtId="0" fontId="7" fillId="9" borderId="14" xfId="0" applyFont="1" applyFill="1" applyBorder="1" applyAlignment="1">
      <alignment horizontal="left" vertical="center"/>
    </xf>
    <xf numFmtId="180" fontId="39" fillId="9" borderId="14" xfId="0" applyNumberFormat="1" applyFont="1" applyFill="1" applyBorder="1" applyAlignment="1">
      <alignment horizontal="left" vertical="center" shrinkToFit="1"/>
    </xf>
    <xf numFmtId="292" fontId="7" fillId="9" borderId="14" xfId="0" applyNumberFormat="1" applyFont="1" applyFill="1" applyBorder="1" applyAlignment="1">
      <alignment horizontal="left" vertical="center"/>
    </xf>
    <xf numFmtId="293" fontId="7" fillId="9" borderId="14" xfId="0" applyNumberFormat="1" applyFont="1" applyFill="1" applyBorder="1" applyAlignment="1">
      <alignment horizontal="left" vertical="center" shrinkToFit="1"/>
    </xf>
    <xf numFmtId="0" fontId="7" fillId="7" borderId="72" xfId="0" applyFont="1" applyFill="1" applyBorder="1" applyAlignment="1" applyProtection="1">
      <alignment horizontal="right" vertical="center"/>
      <protection locked="0"/>
    </xf>
    <xf numFmtId="0" fontId="7" fillId="7" borderId="72" xfId="0" applyFont="1" applyFill="1" applyBorder="1" applyAlignment="1" applyProtection="1">
      <alignment vertical="center"/>
      <protection locked="0"/>
    </xf>
    <xf numFmtId="0" fontId="7" fillId="7" borderId="74" xfId="0" applyFont="1" applyFill="1" applyBorder="1" applyAlignment="1" applyProtection="1">
      <alignment horizontal="right" vertical="center"/>
      <protection locked="0"/>
    </xf>
    <xf numFmtId="0" fontId="7" fillId="7" borderId="32" xfId="0" applyFont="1" applyFill="1" applyBorder="1" applyAlignment="1" applyProtection="1">
      <alignment vertical="top"/>
      <protection locked="0"/>
    </xf>
    <xf numFmtId="0" fontId="7" fillId="7" borderId="75" xfId="0" applyFont="1" applyFill="1" applyBorder="1" applyAlignment="1" applyProtection="1">
      <alignment vertical="top"/>
      <protection locked="0"/>
    </xf>
    <xf numFmtId="0" fontId="91" fillId="4" borderId="0" xfId="0" applyFont="1" applyFill="1" applyAlignment="1">
      <alignment horizontal="center" vertical="center"/>
    </xf>
    <xf numFmtId="0" fontId="76" fillId="9" borderId="0" xfId="0" applyFont="1" applyFill="1" applyAlignment="1">
      <alignment horizontal="left" vertical="center"/>
    </xf>
    <xf numFmtId="182" fontId="7" fillId="9" borderId="13" xfId="0" applyNumberFormat="1" applyFont="1" applyFill="1" applyBorder="1" applyAlignment="1">
      <alignment horizontal="right" vertical="center"/>
    </xf>
    <xf numFmtId="0" fontId="7" fillId="9" borderId="13" xfId="0" applyFont="1" applyFill="1" applyBorder="1" applyAlignment="1">
      <alignment horizontal="left" vertical="center"/>
    </xf>
    <xf numFmtId="0" fontId="41" fillId="9" borderId="0" xfId="0" applyFont="1" applyFill="1" applyAlignment="1">
      <alignment horizontal="center" vertical="center"/>
    </xf>
    <xf numFmtId="182" fontId="39" fillId="7" borderId="72" xfId="0" applyNumberFormat="1" applyFont="1" applyFill="1" applyBorder="1" applyAlignment="1" applyProtection="1">
      <alignment horizontal="right" vertical="center"/>
      <protection locked="0"/>
    </xf>
    <xf numFmtId="182" fontId="39" fillId="7" borderId="73" xfId="0" applyNumberFormat="1" applyFont="1" applyFill="1" applyBorder="1" applyAlignment="1" applyProtection="1">
      <alignment horizontal="right" vertical="center"/>
      <protection locked="0"/>
    </xf>
    <xf numFmtId="0" fontId="65" fillId="7" borderId="70" xfId="0" applyFont="1" applyFill="1" applyBorder="1" applyAlignment="1">
      <alignment horizontal="center" vertical="center"/>
    </xf>
    <xf numFmtId="0" fontId="65" fillId="7" borderId="71" xfId="0" applyFont="1" applyFill="1" applyBorder="1" applyAlignment="1">
      <alignment horizontal="center" vertical="center"/>
    </xf>
    <xf numFmtId="258" fontId="39" fillId="7" borderId="72" xfId="0" applyNumberFormat="1" applyFont="1" applyFill="1" applyBorder="1" applyAlignment="1" applyProtection="1">
      <alignment horizontal="right" vertical="center"/>
      <protection locked="0"/>
    </xf>
    <xf numFmtId="258" fontId="39" fillId="7" borderId="73" xfId="0" applyNumberFormat="1" applyFont="1" applyFill="1" applyBorder="1" applyAlignment="1" applyProtection="1">
      <alignment horizontal="right" vertical="center"/>
      <protection locked="0"/>
    </xf>
    <xf numFmtId="180" fontId="39" fillId="7" borderId="72" xfId="0" applyNumberFormat="1" applyFont="1" applyFill="1" applyBorder="1" applyAlignment="1" applyProtection="1">
      <alignment horizontal="center" vertical="center" shrinkToFit="1"/>
      <protection locked="0"/>
    </xf>
    <xf numFmtId="180" fontId="39" fillId="7" borderId="73" xfId="0" applyNumberFormat="1" applyFont="1" applyFill="1" applyBorder="1" applyAlignment="1" applyProtection="1">
      <alignment horizontal="center" vertical="center" shrinkToFit="1"/>
      <protection locked="0"/>
    </xf>
    <xf numFmtId="185" fontId="39" fillId="7" borderId="72" xfId="0" applyNumberFormat="1" applyFont="1" applyFill="1" applyBorder="1" applyAlignment="1" applyProtection="1">
      <alignment horizontal="center" vertical="center" shrinkToFit="1"/>
      <protection locked="0"/>
    </xf>
    <xf numFmtId="185" fontId="39" fillId="7" borderId="73" xfId="0" applyNumberFormat="1" applyFont="1" applyFill="1" applyBorder="1" applyAlignment="1" applyProtection="1">
      <alignment horizontal="center" vertical="center" shrinkToFit="1"/>
      <protection locked="0"/>
    </xf>
    <xf numFmtId="184" fontId="39" fillId="7" borderId="72" xfId="0" applyNumberFormat="1" applyFont="1" applyFill="1" applyBorder="1" applyAlignment="1" applyProtection="1">
      <alignment horizontal="center" vertical="center"/>
      <protection locked="0"/>
    </xf>
    <xf numFmtId="184" fontId="39" fillId="7" borderId="73" xfId="0" applyNumberFormat="1" applyFont="1" applyFill="1" applyBorder="1" applyAlignment="1" applyProtection="1">
      <alignment horizontal="center" vertical="center"/>
      <protection locked="0"/>
    </xf>
    <xf numFmtId="181" fontId="59" fillId="9" borderId="13" xfId="1" applyNumberFormat="1" applyFont="1" applyFill="1" applyBorder="1" applyAlignment="1">
      <alignment horizontal="center" vertical="center"/>
    </xf>
    <xf numFmtId="0" fontId="7" fillId="4" borderId="46" xfId="0" applyFont="1" applyFill="1" applyBorder="1" applyAlignment="1">
      <alignment horizontal="center" vertical="center"/>
    </xf>
    <xf numFmtId="0" fontId="7" fillId="4" borderId="40" xfId="0" applyFont="1" applyFill="1" applyBorder="1" applyAlignment="1">
      <alignment horizontal="center" vertical="center"/>
    </xf>
    <xf numFmtId="0" fontId="7" fillId="4" borderId="19" xfId="0" applyFont="1" applyFill="1" applyBorder="1" applyAlignment="1">
      <alignment horizontal="center" vertical="center"/>
    </xf>
    <xf numFmtId="181" fontId="39" fillId="7" borderId="72" xfId="1" applyNumberFormat="1" applyFont="1" applyFill="1" applyBorder="1" applyAlignment="1" applyProtection="1">
      <alignment horizontal="center" vertical="center"/>
      <protection locked="0"/>
    </xf>
    <xf numFmtId="181" fontId="39" fillId="7" borderId="73" xfId="1" applyNumberFormat="1" applyFont="1" applyFill="1" applyBorder="1" applyAlignment="1" applyProtection="1">
      <alignment horizontal="center" vertical="center"/>
      <protection locked="0"/>
    </xf>
    <xf numFmtId="0" fontId="7" fillId="4" borderId="15" xfId="0" applyFont="1" applyFill="1" applyBorder="1" applyAlignment="1">
      <alignment horizontal="center" vertical="center"/>
    </xf>
    <xf numFmtId="0" fontId="7" fillId="8" borderId="13" xfId="0" applyFont="1" applyFill="1" applyBorder="1" applyAlignment="1">
      <alignment horizontal="center" vertical="center" wrapText="1"/>
    </xf>
    <xf numFmtId="0" fontId="7" fillId="8" borderId="13" xfId="0" applyFont="1" applyFill="1" applyBorder="1" applyAlignment="1">
      <alignment horizontal="center" vertical="center"/>
    </xf>
    <xf numFmtId="245" fontId="7" fillId="7" borderId="72" xfId="0" applyNumberFormat="1" applyFont="1" applyFill="1" applyBorder="1" applyAlignment="1" applyProtection="1">
      <alignment horizontal="left" vertical="center" shrinkToFit="1"/>
      <protection locked="0"/>
    </xf>
    <xf numFmtId="245" fontId="7" fillId="7" borderId="13" xfId="0" applyNumberFormat="1" applyFont="1" applyFill="1" applyBorder="1" applyAlignment="1" applyProtection="1">
      <alignment horizontal="left" vertical="center" shrinkToFit="1"/>
      <protection locked="0"/>
    </xf>
    <xf numFmtId="245" fontId="7" fillId="7" borderId="73" xfId="0" applyNumberFormat="1" applyFont="1" applyFill="1" applyBorder="1" applyAlignment="1" applyProtection="1">
      <alignment horizontal="left" vertical="center" shrinkToFit="1"/>
      <protection locked="0"/>
    </xf>
    <xf numFmtId="0" fontId="7" fillId="7" borderId="72" xfId="0" applyFont="1" applyFill="1" applyBorder="1" applyAlignment="1" applyProtection="1">
      <alignment horizontal="left" vertical="center" wrapText="1"/>
      <protection locked="0"/>
    </xf>
    <xf numFmtId="0" fontId="7" fillId="7" borderId="13" xfId="0" applyFont="1" applyFill="1" applyBorder="1" applyAlignment="1" applyProtection="1">
      <alignment horizontal="left" vertical="center" wrapText="1"/>
      <protection locked="0"/>
    </xf>
    <xf numFmtId="0" fontId="7" fillId="7" borderId="73" xfId="0" applyFont="1" applyFill="1" applyBorder="1" applyAlignment="1" applyProtection="1">
      <alignment horizontal="left" vertical="center" wrapText="1"/>
      <protection locked="0"/>
    </xf>
    <xf numFmtId="0" fontId="7" fillId="7" borderId="13" xfId="0" applyFont="1" applyFill="1" applyBorder="1" applyAlignment="1" applyProtection="1">
      <alignment horizontal="left" vertical="top"/>
      <protection locked="0"/>
    </xf>
    <xf numFmtId="0" fontId="7" fillId="7" borderId="73" xfId="0" applyFont="1" applyFill="1" applyBorder="1" applyAlignment="1" applyProtection="1">
      <alignment horizontal="left" vertical="top"/>
      <protection locked="0"/>
    </xf>
    <xf numFmtId="180" fontId="7" fillId="7" borderId="72" xfId="0" applyNumberFormat="1" applyFont="1" applyFill="1" applyBorder="1" applyAlignment="1" applyProtection="1">
      <alignment horizontal="left" vertical="center" shrinkToFit="1"/>
      <protection locked="0"/>
    </xf>
    <xf numFmtId="180" fontId="7" fillId="7" borderId="13" xfId="0" applyNumberFormat="1" applyFont="1" applyFill="1" applyBorder="1" applyAlignment="1" applyProtection="1">
      <alignment horizontal="left" vertical="center" shrinkToFit="1"/>
      <protection locked="0"/>
    </xf>
    <xf numFmtId="180" fontId="7" fillId="7" borderId="73" xfId="0" applyNumberFormat="1" applyFont="1" applyFill="1" applyBorder="1" applyAlignment="1" applyProtection="1">
      <alignment horizontal="left" vertical="center" shrinkToFit="1"/>
      <protection locked="0"/>
    </xf>
    <xf numFmtId="0" fontId="65" fillId="7" borderId="80" xfId="0" applyFont="1" applyFill="1" applyBorder="1" applyAlignment="1">
      <alignment horizontal="center" vertical="center"/>
    </xf>
    <xf numFmtId="182" fontId="39" fillId="7" borderId="74" xfId="0" applyNumberFormat="1" applyFont="1" applyFill="1" applyBorder="1" applyAlignment="1" applyProtection="1">
      <alignment horizontal="right" vertical="center"/>
      <protection locked="0"/>
    </xf>
    <xf numFmtId="182" fontId="39" fillId="7" borderId="75" xfId="0" applyNumberFormat="1" applyFont="1" applyFill="1" applyBorder="1" applyAlignment="1" applyProtection="1">
      <alignment horizontal="right" vertical="center"/>
      <protection locked="0"/>
    </xf>
    <xf numFmtId="0" fontId="41" fillId="9" borderId="0" xfId="0" applyFont="1" applyFill="1" applyAlignment="1">
      <alignment horizontal="left" vertical="center"/>
    </xf>
    <xf numFmtId="0" fontId="7" fillId="9" borderId="14" xfId="0" applyFont="1" applyFill="1" applyBorder="1" applyAlignment="1">
      <alignment horizontal="left" vertical="center"/>
    </xf>
    <xf numFmtId="245" fontId="39" fillId="7" borderId="72" xfId="0" applyNumberFormat="1" applyFont="1" applyFill="1" applyBorder="1" applyAlignment="1" applyProtection="1">
      <alignment horizontal="right" vertical="center" shrinkToFit="1"/>
      <protection locked="0"/>
    </xf>
    <xf numFmtId="245" fontId="39" fillId="7" borderId="73" xfId="0" applyNumberFormat="1" applyFont="1" applyFill="1" applyBorder="1" applyAlignment="1" applyProtection="1">
      <alignment horizontal="right" vertical="center" shrinkToFit="1"/>
      <protection locked="0"/>
    </xf>
    <xf numFmtId="271" fontId="39" fillId="7" borderId="72" xfId="0" applyNumberFormat="1" applyFont="1" applyFill="1" applyBorder="1" applyAlignment="1" applyProtection="1">
      <alignment horizontal="center" vertical="center" shrinkToFit="1"/>
      <protection locked="0"/>
    </xf>
    <xf numFmtId="271" fontId="39" fillId="7" borderId="73" xfId="0" applyNumberFormat="1" applyFont="1" applyFill="1" applyBorder="1" applyAlignment="1" applyProtection="1">
      <alignment horizontal="center" vertical="center" shrinkToFit="1"/>
      <protection locked="0"/>
    </xf>
    <xf numFmtId="0" fontId="7" fillId="4" borderId="15" xfId="0" applyFont="1" applyFill="1" applyBorder="1" applyAlignment="1">
      <alignment horizontal="distributed" vertical="center"/>
    </xf>
    <xf numFmtId="38" fontId="7" fillId="7" borderId="76" xfId="2" applyFont="1" applyFill="1" applyBorder="1" applyAlignment="1" applyProtection="1">
      <alignment horizontal="center" vertical="center"/>
      <protection locked="0"/>
    </xf>
    <xf numFmtId="38" fontId="7" fillId="7" borderId="77" xfId="2" applyFont="1" applyFill="1" applyBorder="1" applyAlignment="1" applyProtection="1">
      <alignment horizontal="center" vertical="center"/>
      <protection locked="0"/>
    </xf>
    <xf numFmtId="38" fontId="7" fillId="7" borderId="78" xfId="2" applyFont="1" applyFill="1" applyBorder="1" applyAlignment="1" applyProtection="1">
      <alignment horizontal="center" vertical="center"/>
      <protection locked="0"/>
    </xf>
    <xf numFmtId="38" fontId="7" fillId="7" borderId="79" xfId="2" applyFont="1" applyFill="1" applyBorder="1" applyAlignment="1" applyProtection="1">
      <alignment horizontal="center" vertical="center"/>
      <protection locked="0"/>
    </xf>
    <xf numFmtId="190" fontId="39" fillId="7" borderId="74" xfId="0" applyNumberFormat="1" applyFont="1" applyFill="1" applyBorder="1" applyAlignment="1" applyProtection="1">
      <alignment horizontal="center" vertical="center" shrinkToFit="1"/>
      <protection locked="0"/>
    </xf>
    <xf numFmtId="190" fontId="39" fillId="7" borderId="75" xfId="0" applyNumberFormat="1" applyFont="1" applyFill="1" applyBorder="1" applyAlignment="1" applyProtection="1">
      <alignment horizontal="center" vertical="center" shrinkToFit="1"/>
      <protection locked="0"/>
    </xf>
    <xf numFmtId="0" fontId="7" fillId="7" borderId="72" xfId="0" applyFont="1" applyFill="1" applyBorder="1" applyAlignment="1" applyProtection="1">
      <alignment horizontal="left" vertical="center"/>
      <protection locked="0"/>
    </xf>
    <xf numFmtId="0" fontId="7" fillId="7" borderId="13" xfId="0" applyFont="1" applyFill="1" applyBorder="1" applyAlignment="1" applyProtection="1">
      <alignment horizontal="left" vertical="center"/>
      <protection locked="0"/>
    </xf>
    <xf numFmtId="0" fontId="7" fillId="7" borderId="73" xfId="0" applyFont="1" applyFill="1" applyBorder="1" applyAlignment="1" applyProtection="1">
      <alignment horizontal="left" vertical="center"/>
      <protection locked="0"/>
    </xf>
    <xf numFmtId="0" fontId="96" fillId="7" borderId="70" xfId="0" applyFont="1" applyFill="1" applyBorder="1" applyAlignment="1">
      <alignment horizontal="center" vertical="center"/>
    </xf>
    <xf numFmtId="0" fontId="96" fillId="7" borderId="71" xfId="0" applyFont="1" applyFill="1" applyBorder="1" applyAlignment="1">
      <alignment horizontal="center" vertical="center"/>
    </xf>
    <xf numFmtId="0" fontId="7" fillId="7" borderId="72" xfId="0" applyFont="1" applyFill="1" applyBorder="1" applyAlignment="1" applyProtection="1">
      <alignment horizontal="center" vertical="center"/>
      <protection locked="0"/>
    </xf>
    <xf numFmtId="0" fontId="7" fillId="7" borderId="73" xfId="0" applyFont="1" applyFill="1" applyBorder="1" applyAlignment="1" applyProtection="1">
      <alignment horizontal="center" vertical="center"/>
      <protection locked="0"/>
    </xf>
    <xf numFmtId="0" fontId="39" fillId="9" borderId="0" xfId="0" applyFont="1" applyFill="1" applyAlignment="1">
      <alignment horizontal="center" vertical="center"/>
    </xf>
    <xf numFmtId="0" fontId="7" fillId="9" borderId="0" xfId="0" applyFont="1" applyFill="1" applyAlignment="1">
      <alignment horizontal="left" vertical="center"/>
    </xf>
    <xf numFmtId="0" fontId="59" fillId="8" borderId="13" xfId="0" applyFont="1" applyFill="1" applyBorder="1" applyAlignment="1">
      <alignment horizontal="center" vertical="center"/>
    </xf>
    <xf numFmtId="294" fontId="7" fillId="9" borderId="13" xfId="0" applyNumberFormat="1" applyFont="1" applyFill="1" applyBorder="1" applyAlignment="1">
      <alignment horizontal="left" vertical="center"/>
    </xf>
    <xf numFmtId="0" fontId="7" fillId="9" borderId="13" xfId="0" applyFont="1" applyFill="1" applyBorder="1" applyAlignment="1">
      <alignment horizontal="center" vertical="center"/>
    </xf>
    <xf numFmtId="182" fontId="7" fillId="9" borderId="13" xfId="0" applyNumberFormat="1" applyFont="1" applyFill="1" applyBorder="1" applyAlignment="1" applyProtection="1">
      <alignment horizontal="right" vertical="center"/>
      <protection locked="0"/>
    </xf>
    <xf numFmtId="0" fontId="39" fillId="9" borderId="0" xfId="0" applyFont="1" applyFill="1" applyAlignment="1">
      <alignment horizontal="right"/>
    </xf>
    <xf numFmtId="0" fontId="39" fillId="0" borderId="52" xfId="0" applyFont="1" applyBorder="1" applyAlignment="1">
      <alignment horizontal="left" vertical="top" wrapText="1"/>
    </xf>
    <xf numFmtId="0" fontId="39" fillId="0" borderId="4" xfId="0" applyFont="1" applyBorder="1" applyAlignment="1">
      <alignment horizontal="left" vertical="top" wrapText="1"/>
    </xf>
    <xf numFmtId="0" fontId="39" fillId="0" borderId="53" xfId="0" applyFont="1" applyBorder="1" applyAlignment="1">
      <alignment horizontal="left" vertical="top" wrapText="1"/>
    </xf>
    <xf numFmtId="0" fontId="39" fillId="0" borderId="40" xfId="0" applyFont="1" applyBorder="1" applyAlignment="1">
      <alignment horizontal="left" vertical="top" wrapText="1"/>
    </xf>
    <xf numFmtId="0" fontId="39" fillId="0" borderId="0" xfId="0" applyFont="1" applyBorder="1" applyAlignment="1">
      <alignment horizontal="left" vertical="top" wrapText="1"/>
    </xf>
    <xf numFmtId="0" fontId="39" fillId="0" borderId="41" xfId="0" applyFont="1" applyBorder="1" applyAlignment="1">
      <alignment horizontal="left" vertical="top" wrapText="1"/>
    </xf>
    <xf numFmtId="0" fontId="39" fillId="0" borderId="40" xfId="0" applyFont="1" applyBorder="1" applyAlignment="1">
      <alignment horizontal="left" vertical="top"/>
    </xf>
    <xf numFmtId="0" fontId="39" fillId="0" borderId="0" xfId="0" applyFont="1" applyBorder="1" applyAlignment="1">
      <alignment horizontal="left" vertical="top"/>
    </xf>
    <xf numFmtId="0" fontId="39" fillId="0" borderId="41" xfId="0" applyFont="1" applyBorder="1" applyAlignment="1">
      <alignment horizontal="left" vertical="top"/>
    </xf>
    <xf numFmtId="0" fontId="82" fillId="9" borderId="49" xfId="183" applyFont="1" applyFill="1" applyBorder="1" applyAlignment="1">
      <alignment horizontal="center" vertical="center"/>
    </xf>
    <xf numFmtId="0" fontId="66" fillId="0" borderId="49" xfId="0" applyFont="1" applyBorder="1" applyAlignment="1">
      <alignment horizontal="center" vertical="center"/>
    </xf>
    <xf numFmtId="0" fontId="39" fillId="4" borderId="21" xfId="0" applyFont="1" applyFill="1" applyBorder="1" applyAlignment="1">
      <alignment horizontal="center" vertical="center"/>
    </xf>
    <xf numFmtId="0" fontId="39" fillId="4" borderId="13" xfId="0" applyFont="1" applyFill="1" applyBorder="1" applyAlignment="1">
      <alignment horizontal="center" vertical="center"/>
    </xf>
    <xf numFmtId="0" fontId="39" fillId="4" borderId="27" xfId="0" applyFont="1" applyFill="1" applyBorder="1" applyAlignment="1">
      <alignment horizontal="center" vertical="center"/>
    </xf>
    <xf numFmtId="0" fontId="39" fillId="4" borderId="18" xfId="0" applyFont="1" applyFill="1" applyBorder="1" applyAlignment="1">
      <alignment horizontal="center" vertical="center"/>
    </xf>
    <xf numFmtId="0" fontId="39" fillId="0" borderId="21" xfId="0" applyFont="1" applyBorder="1" applyAlignment="1">
      <alignment horizontal="center" vertical="center" shrinkToFit="1"/>
    </xf>
    <xf numFmtId="185" fontId="39" fillId="0" borderId="21" xfId="0" applyNumberFormat="1" applyFont="1" applyBorder="1" applyAlignment="1">
      <alignment horizontal="center" vertical="center" shrinkToFit="1"/>
    </xf>
    <xf numFmtId="182" fontId="39" fillId="0" borderId="15" xfId="0" applyNumberFormat="1" applyFont="1" applyBorder="1" applyAlignment="1">
      <alignment horizontal="center" vertical="center" shrinkToFit="1"/>
    </xf>
    <xf numFmtId="182" fontId="39" fillId="0" borderId="16" xfId="0" applyNumberFormat="1" applyFont="1" applyBorder="1" applyAlignment="1">
      <alignment horizontal="center" vertical="center" shrinkToFit="1"/>
    </xf>
    <xf numFmtId="182" fontId="39" fillId="0" borderId="14" xfId="0" applyNumberFormat="1" applyFont="1" applyBorder="1" applyAlignment="1">
      <alignment horizontal="center" vertical="center" shrinkToFit="1"/>
    </xf>
    <xf numFmtId="0" fontId="39" fillId="0" borderId="16" xfId="0" applyFont="1" applyBorder="1" applyAlignment="1">
      <alignment horizontal="left" vertical="center" shrinkToFit="1"/>
    </xf>
    <xf numFmtId="0" fontId="39" fillId="0" borderId="14" xfId="0" applyFont="1" applyBorder="1" applyAlignment="1">
      <alignment horizontal="left" vertical="center" shrinkToFit="1"/>
    </xf>
    <xf numFmtId="0" fontId="39" fillId="0" borderId="59" xfId="0" applyFont="1" applyBorder="1" applyAlignment="1">
      <alignment horizontal="left" vertical="center" shrinkToFit="1"/>
    </xf>
    <xf numFmtId="0" fontId="39" fillId="0" borderId="61" xfId="0" applyFont="1" applyBorder="1" applyAlignment="1">
      <alignment horizontal="left" vertical="center" shrinkToFit="1"/>
    </xf>
    <xf numFmtId="182" fontId="39" fillId="0" borderId="27" xfId="0" applyNumberFormat="1" applyFont="1" applyBorder="1" applyAlignment="1">
      <alignment horizontal="center" vertical="center" shrinkToFit="1"/>
    </xf>
    <xf numFmtId="0" fontId="39" fillId="4" borderId="23" xfId="0" applyFont="1" applyFill="1" applyBorder="1" applyAlignment="1">
      <alignment horizontal="center" vertical="center"/>
    </xf>
    <xf numFmtId="0" fontId="39" fillId="0" borderId="18" xfId="0" applyFont="1" applyBorder="1" applyAlignment="1">
      <alignment horizontal="center" vertical="center" shrinkToFit="1"/>
    </xf>
    <xf numFmtId="182" fontId="39" fillId="0" borderId="18" xfId="0" applyNumberFormat="1" applyFont="1" applyBorder="1" applyAlignment="1">
      <alignment horizontal="center" vertical="center" shrinkToFit="1"/>
    </xf>
    <xf numFmtId="182" fontId="39" fillId="0" borderId="13" xfId="0" applyNumberFormat="1" applyFont="1" applyBorder="1" applyAlignment="1">
      <alignment horizontal="center" vertical="center" shrinkToFit="1"/>
    </xf>
    <xf numFmtId="182" fontId="39" fillId="0" borderId="23" xfId="0" applyNumberFormat="1" applyFont="1" applyBorder="1" applyAlignment="1">
      <alignment horizontal="center" vertical="center" shrinkToFit="1"/>
    </xf>
    <xf numFmtId="269" fontId="39" fillId="0" borderId="23" xfId="0" applyNumberFormat="1" applyFont="1" applyBorder="1" applyAlignment="1">
      <alignment horizontal="center" vertical="center" shrinkToFit="1"/>
    </xf>
    <xf numFmtId="0" fontId="39" fillId="0" borderId="23" xfId="0" applyFont="1" applyBorder="1" applyAlignment="1">
      <alignment horizontal="center" vertical="center" shrinkToFit="1"/>
    </xf>
    <xf numFmtId="0" fontId="64" fillId="4" borderId="38" xfId="0" applyFont="1" applyFill="1" applyBorder="1" applyAlignment="1">
      <alignment horizontal="center" vertical="center"/>
    </xf>
    <xf numFmtId="0" fontId="64" fillId="4" borderId="49" xfId="0" applyFont="1" applyFill="1" applyBorder="1" applyAlignment="1">
      <alignment horizontal="center" vertical="center"/>
    </xf>
    <xf numFmtId="0" fontId="7" fillId="0" borderId="62" xfId="0" applyFont="1" applyBorder="1" applyAlignment="1" applyProtection="1">
      <alignment horizontal="center" vertical="center"/>
      <protection locked="0"/>
    </xf>
    <xf numFmtId="0" fontId="7" fillId="0" borderId="38" xfId="0" applyFont="1" applyBorder="1" applyAlignment="1" applyProtection="1">
      <alignment horizontal="center" vertical="center"/>
      <protection locked="0"/>
    </xf>
    <xf numFmtId="0" fontId="7" fillId="0" borderId="63" xfId="0" applyFont="1" applyBorder="1" applyAlignment="1" applyProtection="1">
      <alignment horizontal="center" vertical="center"/>
      <protection locked="0"/>
    </xf>
    <xf numFmtId="0" fontId="7" fillId="0" borderId="64" xfId="0" applyFont="1" applyBorder="1" applyAlignment="1" applyProtection="1">
      <alignment horizontal="center" vertical="center"/>
      <protection locked="0"/>
    </xf>
    <xf numFmtId="0" fontId="7" fillId="0" borderId="0" xfId="0" applyFont="1" applyAlignment="1" applyProtection="1">
      <alignment horizontal="center" vertical="center"/>
      <protection locked="0"/>
    </xf>
    <xf numFmtId="0" fontId="7" fillId="0" borderId="65" xfId="0" applyFont="1" applyBorder="1" applyAlignment="1" applyProtection="1">
      <alignment horizontal="center" vertical="center"/>
      <protection locked="0"/>
    </xf>
    <xf numFmtId="0" fontId="7" fillId="0" borderId="66" xfId="0" applyFont="1" applyBorder="1" applyAlignment="1" applyProtection="1">
      <alignment horizontal="center" vertical="center"/>
      <protection locked="0"/>
    </xf>
    <xf numFmtId="0" fontId="7" fillId="0" borderId="67" xfId="0" applyFont="1" applyBorder="1" applyAlignment="1" applyProtection="1">
      <alignment horizontal="center" vertical="center"/>
      <protection locked="0"/>
    </xf>
    <xf numFmtId="0" fontId="7" fillId="0" borderId="68" xfId="0" applyFont="1" applyBorder="1" applyAlignment="1" applyProtection="1">
      <alignment horizontal="center" vertical="center"/>
      <protection locked="0"/>
    </xf>
    <xf numFmtId="0" fontId="39" fillId="0" borderId="0" xfId="0" applyFont="1" applyAlignment="1">
      <alignment horizontal="left" vertical="top"/>
    </xf>
    <xf numFmtId="0" fontId="39" fillId="0" borderId="54" xfId="0" applyFont="1" applyBorder="1" applyAlignment="1">
      <alignment horizontal="center" vertical="top"/>
    </xf>
    <xf numFmtId="0" fontId="39" fillId="0" borderId="7" xfId="0" applyFont="1" applyBorder="1" applyAlignment="1">
      <alignment horizontal="center" vertical="top"/>
    </xf>
    <xf numFmtId="0" fontId="39" fillId="0" borderId="55" xfId="0" applyFont="1" applyBorder="1" applyAlignment="1">
      <alignment horizontal="center" vertical="top"/>
    </xf>
    <xf numFmtId="245" fontId="39" fillId="0" borderId="18" xfId="0" applyNumberFormat="1" applyFont="1" applyBorder="1" applyAlignment="1">
      <alignment horizontal="center" vertical="center" shrinkToFit="1"/>
    </xf>
    <xf numFmtId="267" fontId="39" fillId="0" borderId="15" xfId="0" applyNumberFormat="1" applyFont="1" applyBorder="1" applyAlignment="1">
      <alignment horizontal="center" vertical="center" shrinkToFit="1"/>
    </xf>
    <xf numFmtId="267" fontId="39" fillId="0" borderId="16" xfId="0" applyNumberFormat="1" applyFont="1" applyBorder="1" applyAlignment="1">
      <alignment horizontal="center" vertical="center" shrinkToFit="1"/>
    </xf>
    <xf numFmtId="267" fontId="39" fillId="0" borderId="14" xfId="0" applyNumberFormat="1" applyFont="1" applyBorder="1" applyAlignment="1">
      <alignment horizontal="center" vertical="center" shrinkToFit="1"/>
    </xf>
    <xf numFmtId="268" fontId="39" fillId="0" borderId="15" xfId="0" applyNumberFormat="1" applyFont="1" applyBorder="1" applyAlignment="1">
      <alignment horizontal="center" vertical="center" shrinkToFit="1"/>
    </xf>
    <xf numFmtId="268" fontId="39" fillId="0" borderId="16" xfId="0" applyNumberFormat="1" applyFont="1" applyBorder="1" applyAlignment="1">
      <alignment horizontal="center" vertical="center" shrinkToFit="1"/>
    </xf>
    <xf numFmtId="268" fontId="39" fillId="0" borderId="14" xfId="0" applyNumberFormat="1" applyFont="1" applyBorder="1" applyAlignment="1">
      <alignment horizontal="center" vertical="center" shrinkToFit="1"/>
    </xf>
    <xf numFmtId="2" fontId="39" fillId="0" borderId="13" xfId="0" applyNumberFormat="1" applyFont="1" applyBorder="1" applyAlignment="1">
      <alignment horizontal="center" vertical="center" shrinkToFit="1"/>
    </xf>
    <xf numFmtId="10" fontId="59" fillId="11" borderId="13" xfId="1" applyNumberFormat="1" applyFont="1" applyFill="1" applyBorder="1" applyAlignment="1">
      <alignment horizontal="center" vertical="center" shrinkToFit="1"/>
    </xf>
    <xf numFmtId="10" fontId="59" fillId="11" borderId="44" xfId="1" applyNumberFormat="1" applyFont="1" applyFill="1" applyBorder="1" applyAlignment="1">
      <alignment horizontal="center" vertical="center" shrinkToFit="1"/>
    </xf>
    <xf numFmtId="265" fontId="59" fillId="11" borderId="13" xfId="0" applyNumberFormat="1" applyFont="1" applyFill="1" applyBorder="1" applyAlignment="1">
      <alignment horizontal="center" vertical="center" shrinkToFit="1"/>
    </xf>
    <xf numFmtId="265" fontId="59" fillId="11" borderId="44" xfId="0" applyNumberFormat="1" applyFont="1" applyFill="1" applyBorder="1" applyAlignment="1">
      <alignment horizontal="center" vertical="center" shrinkToFit="1"/>
    </xf>
    <xf numFmtId="180" fontId="39" fillId="0" borderId="18" xfId="0" applyNumberFormat="1" applyFont="1" applyBorder="1" applyAlignment="1">
      <alignment horizontal="center" vertical="center" shrinkToFit="1"/>
    </xf>
    <xf numFmtId="201" fontId="39" fillId="0" borderId="18" xfId="0" applyNumberFormat="1" applyFont="1" applyBorder="1" applyAlignment="1">
      <alignment horizontal="center" vertical="center" shrinkToFit="1"/>
    </xf>
    <xf numFmtId="0" fontId="39" fillId="0" borderId="13" xfId="0" applyFont="1" applyBorder="1" applyAlignment="1">
      <alignment horizontal="center" vertical="center"/>
    </xf>
    <xf numFmtId="14" fontId="39" fillId="0" borderId="13" xfId="0" applyNumberFormat="1" applyFont="1" applyBorder="1" applyAlignment="1">
      <alignment horizontal="center" vertical="center"/>
    </xf>
    <xf numFmtId="190" fontId="39" fillId="0" borderId="13" xfId="2" applyNumberFormat="1" applyFont="1" applyFill="1" applyBorder="1" applyAlignment="1">
      <alignment horizontal="center" vertical="center" shrinkToFit="1"/>
    </xf>
    <xf numFmtId="190" fontId="39" fillId="0" borderId="13" xfId="2" applyNumberFormat="1" applyFont="1" applyFill="1" applyBorder="1" applyAlignment="1">
      <alignment vertical="center" shrinkToFit="1"/>
    </xf>
    <xf numFmtId="266" fontId="39" fillId="0" borderId="13" xfId="0" applyNumberFormat="1" applyFont="1" applyBorder="1" applyAlignment="1">
      <alignment horizontal="center" vertical="center" shrinkToFit="1"/>
    </xf>
    <xf numFmtId="182" fontId="39" fillId="0" borderId="13" xfId="0" applyNumberFormat="1" applyFont="1" applyBorder="1" applyAlignment="1">
      <alignment horizontal="center" vertical="center"/>
    </xf>
    <xf numFmtId="0" fontId="63" fillId="4" borderId="0" xfId="0" applyFont="1" applyFill="1" applyAlignment="1">
      <alignment horizontal="center" vertical="center"/>
    </xf>
    <xf numFmtId="0" fontId="39" fillId="0" borderId="13" xfId="0" applyFont="1" applyBorder="1" applyAlignment="1">
      <alignment horizontal="center" vertical="center" shrinkToFit="1"/>
    </xf>
    <xf numFmtId="186" fontId="39" fillId="0" borderId="18" xfId="0" applyNumberFormat="1" applyFont="1" applyBorder="1" applyAlignment="1">
      <alignment horizontal="center" vertical="center" shrinkToFit="1"/>
    </xf>
    <xf numFmtId="186" fontId="39" fillId="0" borderId="13" xfId="0" applyNumberFormat="1" applyFont="1" applyBorder="1" applyAlignment="1">
      <alignment horizontal="center" vertical="center" shrinkToFit="1"/>
    </xf>
    <xf numFmtId="0" fontId="7" fillId="0" borderId="40" xfId="0" applyFont="1" applyBorder="1" applyAlignment="1" applyProtection="1">
      <alignment horizontal="center" vertical="center"/>
      <protection locked="0"/>
    </xf>
    <xf numFmtId="0" fontId="7" fillId="0" borderId="41" xfId="0" applyFont="1" applyBorder="1" applyAlignment="1" applyProtection="1">
      <alignment horizontal="center" vertical="center"/>
      <protection locked="0"/>
    </xf>
    <xf numFmtId="0" fontId="7" fillId="0" borderId="19" xfId="0" applyFont="1" applyBorder="1" applyAlignment="1" applyProtection="1">
      <alignment horizontal="center" vertical="center"/>
      <protection locked="0"/>
    </xf>
    <xf numFmtId="0" fontId="7" fillId="0" borderId="42" xfId="0" applyFont="1" applyBorder="1" applyAlignment="1" applyProtection="1">
      <alignment horizontal="center" vertical="center"/>
      <protection locked="0"/>
    </xf>
    <xf numFmtId="0" fontId="7" fillId="0" borderId="20" xfId="0" applyFont="1" applyBorder="1" applyAlignment="1" applyProtection="1">
      <alignment horizontal="center" vertical="center"/>
      <protection locked="0"/>
    </xf>
    <xf numFmtId="0" fontId="39" fillId="0" borderId="13" xfId="0" applyFont="1" applyBorder="1" applyAlignment="1">
      <alignment horizontal="left" vertical="center" shrinkToFit="1"/>
    </xf>
    <xf numFmtId="0" fontId="39" fillId="0" borderId="13" xfId="0" applyFont="1" applyBorder="1" applyAlignment="1">
      <alignment horizontal="left" vertical="center" wrapText="1" shrinkToFit="1"/>
    </xf>
    <xf numFmtId="258" fontId="65" fillId="11" borderId="13" xfId="2" applyNumberFormat="1" applyFont="1" applyFill="1" applyBorder="1" applyAlignment="1">
      <alignment horizontal="center" vertical="center" shrinkToFit="1"/>
    </xf>
    <xf numFmtId="258" fontId="65" fillId="11" borderId="44" xfId="2" applyNumberFormat="1" applyFont="1" applyFill="1" applyBorder="1" applyAlignment="1">
      <alignment horizontal="center" vertical="center" shrinkToFit="1"/>
    </xf>
    <xf numFmtId="264" fontId="39" fillId="0" borderId="18" xfId="0" applyNumberFormat="1" applyFont="1" applyBorder="1" applyAlignment="1">
      <alignment horizontal="center" vertical="center" shrinkToFit="1"/>
    </xf>
    <xf numFmtId="0" fontId="44" fillId="9" borderId="0" xfId="0" applyFont="1" applyFill="1" applyAlignment="1">
      <alignment horizontal="center" vertical="center" shrinkToFit="1"/>
    </xf>
    <xf numFmtId="186" fontId="83" fillId="9" borderId="0" xfId="0" applyNumberFormat="1" applyFont="1" applyFill="1" applyAlignment="1">
      <alignment horizontal="center" vertical="center"/>
    </xf>
    <xf numFmtId="0" fontId="66" fillId="9" borderId="0" xfId="0" applyFont="1" applyFill="1" applyBorder="1" applyAlignment="1">
      <alignment horizontal="center" vertical="center"/>
    </xf>
    <xf numFmtId="0" fontId="66" fillId="9" borderId="49" xfId="0" applyFont="1" applyFill="1" applyBorder="1" applyAlignment="1">
      <alignment horizontal="center" vertical="center"/>
    </xf>
    <xf numFmtId="0" fontId="82" fillId="9" borderId="0" xfId="183" applyFont="1" applyFill="1" applyBorder="1" applyAlignment="1">
      <alignment horizontal="center" vertical="center"/>
    </xf>
    <xf numFmtId="0" fontId="65" fillId="9" borderId="0" xfId="0" applyFont="1" applyFill="1" applyAlignment="1">
      <alignment horizontal="center" vertical="center"/>
    </xf>
    <xf numFmtId="0" fontId="92" fillId="12" borderId="37" xfId="0" applyFont="1" applyFill="1" applyBorder="1" applyAlignment="1">
      <alignment horizontal="center" vertical="center"/>
    </xf>
    <xf numFmtId="0" fontId="92" fillId="12" borderId="40" xfId="0" applyFont="1" applyFill="1" applyBorder="1" applyAlignment="1">
      <alignment horizontal="center" vertical="center"/>
    </xf>
    <xf numFmtId="0" fontId="92" fillId="12" borderId="19" xfId="0" applyFont="1" applyFill="1" applyBorder="1" applyAlignment="1">
      <alignment horizontal="center" vertical="center"/>
    </xf>
    <xf numFmtId="0" fontId="92" fillId="11" borderId="15" xfId="0" applyFont="1" applyFill="1" applyBorder="1" applyAlignment="1">
      <alignment horizontal="center" vertical="center"/>
    </xf>
    <xf numFmtId="0" fontId="92" fillId="11" borderId="16" xfId="0" applyFont="1" applyFill="1" applyBorder="1" applyAlignment="1">
      <alignment horizontal="center" vertical="center"/>
    </xf>
    <xf numFmtId="0" fontId="92" fillId="11" borderId="14" xfId="0" applyFont="1" applyFill="1" applyBorder="1" applyAlignment="1">
      <alignment horizontal="center" vertical="center"/>
    </xf>
    <xf numFmtId="177" fontId="92" fillId="9" borderId="15" xfId="0" applyNumberFormat="1" applyFont="1" applyFill="1" applyBorder="1" applyAlignment="1">
      <alignment horizontal="left" vertical="center"/>
    </xf>
    <xf numFmtId="177" fontId="92" fillId="9" borderId="16" xfId="0" applyNumberFormat="1" applyFont="1" applyFill="1" applyBorder="1" applyAlignment="1">
      <alignment horizontal="left" vertical="center"/>
    </xf>
    <xf numFmtId="177" fontId="92" fillId="9" borderId="14" xfId="0" applyNumberFormat="1" applyFont="1" applyFill="1" applyBorder="1" applyAlignment="1">
      <alignment horizontal="left" vertical="center"/>
    </xf>
    <xf numFmtId="185" fontId="92" fillId="9" borderId="15" xfId="0" applyNumberFormat="1" applyFont="1" applyFill="1" applyBorder="1" applyAlignment="1">
      <alignment horizontal="right" vertical="center"/>
    </xf>
    <xf numFmtId="185" fontId="92" fillId="9" borderId="16" xfId="0" applyNumberFormat="1" applyFont="1" applyFill="1" applyBorder="1" applyAlignment="1">
      <alignment horizontal="right" vertical="center"/>
    </xf>
    <xf numFmtId="185" fontId="92" fillId="9" borderId="14" xfId="0" applyNumberFormat="1" applyFont="1" applyFill="1" applyBorder="1" applyAlignment="1">
      <alignment horizontal="right" vertical="center"/>
    </xf>
    <xf numFmtId="185" fontId="92" fillId="9" borderId="16" xfId="0" applyNumberFormat="1" applyFont="1" applyFill="1" applyBorder="1" applyAlignment="1">
      <alignment horizontal="center" vertical="center"/>
    </xf>
    <xf numFmtId="185" fontId="92" fillId="9" borderId="14" xfId="0" applyNumberFormat="1" applyFont="1" applyFill="1" applyBorder="1" applyAlignment="1">
      <alignment horizontal="center" vertical="center"/>
    </xf>
    <xf numFmtId="180" fontId="92" fillId="9" borderId="15" xfId="0" applyNumberFormat="1" applyFont="1" applyFill="1" applyBorder="1" applyAlignment="1">
      <alignment horizontal="center" vertical="center"/>
    </xf>
    <xf numFmtId="180" fontId="92" fillId="9" borderId="16" xfId="0" applyNumberFormat="1" applyFont="1" applyFill="1" applyBorder="1" applyAlignment="1">
      <alignment horizontal="center" vertical="center"/>
    </xf>
    <xf numFmtId="180" fontId="92" fillId="9" borderId="14" xfId="0" applyNumberFormat="1" applyFont="1" applyFill="1" applyBorder="1" applyAlignment="1">
      <alignment horizontal="center" vertical="center"/>
    </xf>
    <xf numFmtId="186" fontId="92" fillId="11" borderId="37" xfId="0" applyNumberFormat="1" applyFont="1" applyFill="1" applyBorder="1" applyAlignment="1">
      <alignment horizontal="center" vertical="center" shrinkToFit="1"/>
    </xf>
    <xf numFmtId="186" fontId="92" fillId="11" borderId="38" xfId="0" applyNumberFormat="1" applyFont="1" applyFill="1" applyBorder="1" applyAlignment="1">
      <alignment horizontal="center" vertical="center" shrinkToFit="1"/>
    </xf>
    <xf numFmtId="186" fontId="92" fillId="11" borderId="39" xfId="0" applyNumberFormat="1" applyFont="1" applyFill="1" applyBorder="1" applyAlignment="1">
      <alignment horizontal="center" vertical="center" shrinkToFit="1"/>
    </xf>
    <xf numFmtId="0" fontId="79" fillId="13" borderId="13" xfId="0" applyFont="1" applyFill="1" applyBorder="1" applyAlignment="1">
      <alignment horizontal="center" vertical="center" shrinkToFit="1"/>
    </xf>
    <xf numFmtId="0" fontId="79" fillId="13" borderId="23" xfId="0" applyFont="1" applyFill="1" applyBorder="1" applyAlignment="1">
      <alignment horizontal="center" vertical="center" shrinkToFit="1"/>
    </xf>
    <xf numFmtId="10" fontId="79" fillId="13" borderId="13" xfId="1" applyNumberFormat="1" applyFont="1" applyFill="1" applyBorder="1" applyAlignment="1">
      <alignment horizontal="center" vertical="center" shrinkToFit="1"/>
    </xf>
    <xf numFmtId="10" fontId="79" fillId="13" borderId="23" xfId="1" applyNumberFormat="1" applyFont="1" applyFill="1" applyBorder="1" applyAlignment="1">
      <alignment horizontal="center" vertical="center" shrinkToFit="1"/>
    </xf>
    <xf numFmtId="188" fontId="100" fillId="0" borderId="46" xfId="0" applyNumberFormat="1" applyFont="1" applyFill="1" applyBorder="1" applyAlignment="1">
      <alignment horizontal="left" vertical="center" shrinkToFit="1"/>
    </xf>
    <xf numFmtId="188" fontId="100" fillId="0" borderId="47" xfId="0" applyNumberFormat="1" applyFont="1" applyFill="1" applyBorder="1" applyAlignment="1">
      <alignment horizontal="left" vertical="center" shrinkToFit="1"/>
    </xf>
    <xf numFmtId="188" fontId="100" fillId="0" borderId="48" xfId="0" applyNumberFormat="1" applyFont="1" applyFill="1" applyBorder="1" applyAlignment="1">
      <alignment horizontal="left" vertical="center" shrinkToFit="1"/>
    </xf>
    <xf numFmtId="188" fontId="100" fillId="0" borderId="50" xfId="0" applyNumberFormat="1" applyFont="1" applyFill="1" applyBorder="1" applyAlignment="1">
      <alignment horizontal="left" vertical="center" shrinkToFit="1"/>
    </xf>
    <xf numFmtId="188" fontId="100" fillId="0" borderId="49" xfId="0" applyNumberFormat="1" applyFont="1" applyFill="1" applyBorder="1" applyAlignment="1">
      <alignment horizontal="left" vertical="center" shrinkToFit="1"/>
    </xf>
    <xf numFmtId="188" fontId="100" fillId="0" borderId="51" xfId="0" applyNumberFormat="1" applyFont="1" applyFill="1" applyBorder="1" applyAlignment="1">
      <alignment horizontal="left" vertical="center" shrinkToFit="1"/>
    </xf>
    <xf numFmtId="246" fontId="99" fillId="0" borderId="37" xfId="0" applyNumberFormat="1" applyFont="1" applyFill="1" applyBorder="1" applyAlignment="1">
      <alignment horizontal="center" vertical="center"/>
    </xf>
    <xf numFmtId="246" fontId="99" fillId="0" borderId="38" xfId="0" applyNumberFormat="1" applyFont="1" applyFill="1" applyBorder="1" applyAlignment="1">
      <alignment horizontal="center" vertical="center"/>
    </xf>
    <xf numFmtId="246" fontId="99" fillId="0" borderId="39" xfId="0" applyNumberFormat="1" applyFont="1" applyFill="1" applyBorder="1" applyAlignment="1">
      <alignment horizontal="center" vertical="center"/>
    </xf>
    <xf numFmtId="246" fontId="99" fillId="0" borderId="19" xfId="0" applyNumberFormat="1" applyFont="1" applyFill="1" applyBorder="1" applyAlignment="1">
      <alignment horizontal="center" vertical="center"/>
    </xf>
    <xf numFmtId="246" fontId="99" fillId="0" borderId="42" xfId="0" applyNumberFormat="1" applyFont="1" applyFill="1" applyBorder="1" applyAlignment="1">
      <alignment horizontal="center" vertical="center"/>
    </xf>
    <xf numFmtId="246" fontId="99" fillId="0" borderId="20" xfId="0" applyNumberFormat="1" applyFont="1" applyFill="1" applyBorder="1" applyAlignment="1">
      <alignment horizontal="center" vertical="center"/>
    </xf>
    <xf numFmtId="0" fontId="92" fillId="21" borderId="3" xfId="0" applyFont="1" applyFill="1" applyBorder="1" applyAlignment="1">
      <alignment horizontal="center" vertical="center"/>
    </xf>
    <xf numFmtId="0" fontId="45" fillId="9" borderId="0" xfId="0" applyNumberFormat="1" applyFont="1" applyFill="1" applyBorder="1" applyAlignment="1">
      <alignment horizontal="distributed" vertical="center" shrinkToFit="1"/>
    </xf>
    <xf numFmtId="0" fontId="45" fillId="9" borderId="0" xfId="0" applyNumberFormat="1" applyFont="1" applyFill="1" applyBorder="1" applyAlignment="1">
      <alignment horizontal="center" vertical="center" shrinkToFit="1"/>
    </xf>
    <xf numFmtId="182" fontId="45" fillId="9" borderId="0" xfId="2" applyNumberFormat="1" applyFont="1" applyFill="1" applyBorder="1" applyAlignment="1">
      <alignment vertical="center" shrinkToFit="1"/>
    </xf>
    <xf numFmtId="240" fontId="45" fillId="9" borderId="0" xfId="0" applyNumberFormat="1" applyFont="1" applyFill="1" applyBorder="1" applyAlignment="1">
      <alignment horizontal="left" vertical="center" shrinkToFit="1"/>
    </xf>
    <xf numFmtId="38" fontId="52" fillId="9" borderId="0" xfId="0" applyNumberFormat="1" applyFont="1" applyFill="1" applyBorder="1" applyAlignment="1">
      <alignment horizontal="center" vertical="center"/>
    </xf>
    <xf numFmtId="0" fontId="52" fillId="9" borderId="0" xfId="0" applyFont="1" applyFill="1" applyBorder="1" applyAlignment="1">
      <alignment horizontal="center" vertical="center"/>
    </xf>
    <xf numFmtId="0" fontId="53" fillId="9" borderId="3" xfId="0" applyFont="1" applyFill="1" applyBorder="1" applyAlignment="1">
      <alignment horizontal="center" vertical="center"/>
    </xf>
    <xf numFmtId="0" fontId="52" fillId="9" borderId="3" xfId="0" applyFont="1" applyFill="1" applyBorder="1" applyAlignment="1">
      <alignment horizontal="center" vertical="center"/>
    </xf>
    <xf numFmtId="185" fontId="45" fillId="9" borderId="0" xfId="0" applyNumberFormat="1" applyFont="1" applyFill="1" applyBorder="1" applyAlignment="1">
      <alignment horizontal="center" vertical="center" shrinkToFit="1"/>
    </xf>
    <xf numFmtId="231" fontId="45" fillId="9" borderId="0" xfId="0" applyNumberFormat="1" applyFont="1" applyFill="1" applyBorder="1" applyAlignment="1">
      <alignment horizontal="center" vertical="center" shrinkToFit="1"/>
    </xf>
    <xf numFmtId="232" fontId="45" fillId="9" borderId="0" xfId="2" applyNumberFormat="1" applyFont="1" applyFill="1" applyBorder="1" applyAlignment="1">
      <alignment horizontal="center" vertical="center" shrinkToFit="1"/>
    </xf>
    <xf numFmtId="233" fontId="45" fillId="9" borderId="0" xfId="2" applyNumberFormat="1" applyFont="1" applyFill="1" applyBorder="1" applyAlignment="1">
      <alignment horizontal="center" vertical="center" shrinkToFit="1"/>
    </xf>
    <xf numFmtId="234" fontId="45" fillId="9" borderId="0" xfId="0" applyNumberFormat="1" applyFont="1" applyFill="1" applyBorder="1" applyAlignment="1">
      <alignment horizontal="center" vertical="center" shrinkToFit="1"/>
    </xf>
    <xf numFmtId="235" fontId="45" fillId="9" borderId="0" xfId="2" applyNumberFormat="1" applyFont="1" applyFill="1" applyBorder="1" applyAlignment="1">
      <alignment horizontal="center" vertical="center" shrinkToFit="1"/>
    </xf>
    <xf numFmtId="236" fontId="45" fillId="9" borderId="0" xfId="2" applyNumberFormat="1" applyFont="1" applyFill="1" applyBorder="1" applyAlignment="1">
      <alignment horizontal="center" vertical="center" shrinkToFit="1"/>
    </xf>
    <xf numFmtId="179" fontId="52" fillId="9" borderId="3" xfId="0" applyNumberFormat="1" applyFont="1" applyFill="1" applyBorder="1" applyAlignment="1">
      <alignment horizontal="center" vertical="center"/>
    </xf>
    <xf numFmtId="9" fontId="52" fillId="9" borderId="3" xfId="1" applyFont="1" applyFill="1" applyBorder="1" applyAlignment="1">
      <alignment horizontal="center" vertical="center"/>
    </xf>
    <xf numFmtId="0" fontId="56" fillId="9" borderId="3" xfId="0" applyFont="1" applyFill="1" applyBorder="1" applyAlignment="1">
      <alignment horizontal="center" vertical="center"/>
    </xf>
    <xf numFmtId="38" fontId="7" fillId="0" borderId="18" xfId="0" applyNumberFormat="1" applyFont="1" applyBorder="1" applyAlignment="1">
      <alignment horizontal="center" vertical="center"/>
    </xf>
    <xf numFmtId="0" fontId="7" fillId="0" borderId="18" xfId="0" applyFont="1" applyBorder="1" applyAlignment="1">
      <alignment horizontal="center" vertical="center"/>
    </xf>
    <xf numFmtId="252" fontId="7" fillId="4" borderId="17" xfId="0" applyNumberFormat="1" applyFont="1" applyFill="1" applyBorder="1" applyAlignment="1">
      <alignment horizontal="center" vertical="center"/>
    </xf>
    <xf numFmtId="252" fontId="7" fillId="4" borderId="13" xfId="0" applyNumberFormat="1" applyFont="1" applyFill="1" applyBorder="1" applyAlignment="1">
      <alignment horizontal="center" vertical="center"/>
    </xf>
    <xf numFmtId="38" fontId="7" fillId="0" borderId="13" xfId="0" applyNumberFormat="1" applyFont="1" applyBorder="1" applyAlignment="1">
      <alignment horizontal="center" vertical="center"/>
    </xf>
    <xf numFmtId="0" fontId="7" fillId="0" borderId="13" xfId="0" applyFont="1" applyBorder="1" applyAlignment="1">
      <alignment horizontal="center" vertical="center"/>
    </xf>
    <xf numFmtId="9" fontId="7" fillId="0" borderId="18" xfId="1" applyFont="1" applyBorder="1" applyAlignment="1">
      <alignment horizontal="center" vertical="center"/>
    </xf>
    <xf numFmtId="9" fontId="7" fillId="0" borderId="13" xfId="1" applyFont="1" applyBorder="1" applyAlignment="1">
      <alignment horizontal="center" vertical="center"/>
    </xf>
    <xf numFmtId="3" fontId="52" fillId="9" borderId="3" xfId="0" applyNumberFormat="1" applyFont="1" applyFill="1" applyBorder="1" applyAlignment="1">
      <alignment horizontal="center" vertical="center"/>
    </xf>
    <xf numFmtId="249" fontId="103" fillId="9" borderId="3" xfId="0" applyNumberFormat="1" applyFont="1" applyFill="1" applyBorder="1" applyAlignment="1">
      <alignment horizontal="center" vertical="center"/>
    </xf>
    <xf numFmtId="0" fontId="103" fillId="9" borderId="3" xfId="0" applyFont="1" applyFill="1" applyBorder="1" applyAlignment="1">
      <alignment horizontal="center" vertical="center" wrapText="1"/>
    </xf>
    <xf numFmtId="186" fontId="92" fillId="11" borderId="13" xfId="0" applyNumberFormat="1" applyFont="1" applyFill="1" applyBorder="1" applyAlignment="1" applyProtection="1">
      <alignment horizontal="distributed" vertical="center"/>
      <protection locked="0"/>
    </xf>
    <xf numFmtId="38" fontId="92" fillId="0" borderId="13" xfId="2" applyFont="1" applyFill="1" applyBorder="1" applyAlignment="1" applyProtection="1">
      <alignment horizontal="right" vertical="center"/>
      <protection locked="0"/>
    </xf>
    <xf numFmtId="9" fontId="52" fillId="9" borderId="0" xfId="1" applyFont="1" applyFill="1" applyAlignment="1">
      <alignment horizontal="center" vertical="center"/>
    </xf>
    <xf numFmtId="254" fontId="52" fillId="9" borderId="0" xfId="2" applyNumberFormat="1" applyFont="1" applyFill="1" applyAlignment="1">
      <alignment horizontal="center" vertical="center"/>
    </xf>
    <xf numFmtId="195" fontId="92" fillId="9" borderId="15" xfId="0" applyNumberFormat="1" applyFont="1" applyFill="1" applyBorder="1" applyAlignment="1">
      <alignment horizontal="center" vertical="center"/>
    </xf>
    <xf numFmtId="195" fontId="92" fillId="9" borderId="16" xfId="0" applyNumberFormat="1" applyFont="1" applyFill="1" applyBorder="1" applyAlignment="1">
      <alignment horizontal="center" vertical="center"/>
    </xf>
    <xf numFmtId="195" fontId="92" fillId="9" borderId="14" xfId="0" applyNumberFormat="1" applyFont="1" applyFill="1" applyBorder="1" applyAlignment="1">
      <alignment horizontal="center" vertical="center"/>
    </xf>
    <xf numFmtId="190" fontId="92" fillId="10" borderId="46" xfId="0" applyNumberFormat="1" applyFont="1" applyFill="1" applyBorder="1" applyAlignment="1">
      <alignment horizontal="center" vertical="center"/>
    </xf>
    <xf numFmtId="190" fontId="92" fillId="10" borderId="47" xfId="0" applyNumberFormat="1" applyFont="1" applyFill="1" applyBorder="1" applyAlignment="1">
      <alignment horizontal="center" vertical="center"/>
    </xf>
    <xf numFmtId="190" fontId="92" fillId="10" borderId="48" xfId="0" applyNumberFormat="1" applyFont="1" applyFill="1" applyBorder="1" applyAlignment="1">
      <alignment horizontal="center" vertical="center"/>
    </xf>
    <xf numFmtId="0" fontId="92" fillId="9" borderId="29" xfId="0" applyFont="1" applyFill="1" applyBorder="1" applyAlignment="1">
      <alignment horizontal="center" vertical="center"/>
    </xf>
    <xf numFmtId="0" fontId="92" fillId="9" borderId="17" xfId="0" applyFont="1" applyFill="1" applyBorder="1" applyAlignment="1">
      <alignment horizontal="center" vertical="center"/>
    </xf>
    <xf numFmtId="0" fontId="92" fillId="9" borderId="30" xfId="0" applyFont="1" applyFill="1" applyBorder="1" applyAlignment="1">
      <alignment horizontal="center" vertical="center"/>
    </xf>
    <xf numFmtId="199" fontId="92" fillId="0" borderId="13" xfId="0" applyNumberFormat="1" applyFont="1" applyFill="1" applyBorder="1" applyAlignment="1" applyProtection="1">
      <alignment horizontal="left" vertical="center"/>
      <protection locked="0"/>
    </xf>
    <xf numFmtId="0" fontId="92" fillId="0" borderId="13" xfId="0" applyFont="1" applyBorder="1" applyAlignment="1" applyProtection="1">
      <alignment vertical="center"/>
      <protection locked="0"/>
    </xf>
    <xf numFmtId="291" fontId="92" fillId="9" borderId="13" xfId="0" applyNumberFormat="1" applyFont="1" applyFill="1" applyBorder="1" applyAlignment="1">
      <alignment horizontal="left" vertical="center" shrinkToFit="1"/>
    </xf>
    <xf numFmtId="185" fontId="92" fillId="9" borderId="13" xfId="0" applyNumberFormat="1" applyFont="1" applyFill="1" applyBorder="1" applyAlignment="1">
      <alignment horizontal="center" vertical="center" shrinkToFit="1"/>
    </xf>
    <xf numFmtId="3" fontId="92" fillId="0" borderId="13" xfId="0" applyNumberFormat="1" applyFont="1" applyFill="1" applyBorder="1" applyAlignment="1">
      <alignment vertical="center"/>
    </xf>
    <xf numFmtId="10" fontId="92" fillId="4" borderId="13" xfId="0" applyNumberFormat="1" applyFont="1" applyFill="1" applyBorder="1" applyAlignment="1">
      <alignment vertical="center"/>
    </xf>
    <xf numFmtId="0" fontId="79" fillId="5" borderId="13" xfId="0" applyFont="1" applyFill="1" applyBorder="1" applyAlignment="1">
      <alignment horizontal="center" vertical="center" shrinkToFit="1"/>
    </xf>
    <xf numFmtId="0" fontId="79" fillId="5" borderId="23" xfId="0" applyFont="1" applyFill="1" applyBorder="1" applyAlignment="1">
      <alignment horizontal="center" vertical="center" shrinkToFit="1"/>
    </xf>
    <xf numFmtId="0" fontId="45" fillId="9" borderId="3" xfId="0" applyFont="1" applyFill="1" applyBorder="1" applyAlignment="1">
      <alignment horizontal="center" vertical="center" textRotation="255" shrinkToFit="1"/>
    </xf>
    <xf numFmtId="182" fontId="52" fillId="9" borderId="3" xfId="0" applyNumberFormat="1" applyFont="1" applyFill="1" applyBorder="1" applyAlignment="1">
      <alignment horizontal="center" vertical="center"/>
    </xf>
    <xf numFmtId="0" fontId="92" fillId="11" borderId="13" xfId="0" applyFont="1" applyFill="1" applyBorder="1" applyAlignment="1">
      <alignment horizontal="distributed" vertical="center" shrinkToFit="1"/>
    </xf>
    <xf numFmtId="182" fontId="92" fillId="9" borderId="13" xfId="2" applyNumberFormat="1" applyFont="1" applyFill="1" applyBorder="1" applyAlignment="1">
      <alignment vertical="center" shrinkToFit="1"/>
    </xf>
    <xf numFmtId="10" fontId="52" fillId="9" borderId="3" xfId="0" applyNumberFormat="1" applyFont="1" applyFill="1" applyBorder="1" applyAlignment="1">
      <alignment horizontal="center" vertical="center"/>
    </xf>
    <xf numFmtId="38" fontId="52" fillId="9" borderId="3" xfId="2" applyFont="1" applyFill="1" applyBorder="1" applyAlignment="1">
      <alignment horizontal="center" vertical="center"/>
    </xf>
    <xf numFmtId="3" fontId="92" fillId="9" borderId="17" xfId="0" applyNumberFormat="1" applyFont="1" applyFill="1" applyBorder="1" applyAlignment="1">
      <alignment horizontal="center" vertical="center" shrinkToFit="1"/>
    </xf>
    <xf numFmtId="3" fontId="92" fillId="9" borderId="17" xfId="0" applyNumberFormat="1" applyFont="1" applyFill="1" applyBorder="1" applyAlignment="1">
      <alignment horizontal="center" vertical="center"/>
    </xf>
    <xf numFmtId="10" fontId="92" fillId="4" borderId="18" xfId="1" applyNumberFormat="1" applyFont="1" applyFill="1" applyBorder="1" applyAlignment="1">
      <alignment vertical="center"/>
    </xf>
    <xf numFmtId="38" fontId="92" fillId="9" borderId="13" xfId="2" applyFont="1" applyFill="1" applyBorder="1" applyAlignment="1">
      <alignment horizontal="center" vertical="center" shrinkToFit="1"/>
    </xf>
    <xf numFmtId="0" fontId="100" fillId="9" borderId="49" xfId="0" applyFont="1" applyFill="1" applyBorder="1" applyAlignment="1">
      <alignment horizontal="left" vertical="center"/>
    </xf>
    <xf numFmtId="194" fontId="92" fillId="4" borderId="13" xfId="0" applyNumberFormat="1" applyFont="1" applyFill="1" applyBorder="1" applyAlignment="1">
      <alignment horizontal="left" vertical="center"/>
    </xf>
    <xf numFmtId="176" fontId="92" fillId="4" borderId="13" xfId="0" applyNumberFormat="1" applyFont="1" applyFill="1" applyBorder="1" applyAlignment="1">
      <alignment horizontal="center" vertical="center"/>
    </xf>
    <xf numFmtId="243" fontId="92" fillId="9" borderId="18" xfId="2" applyNumberFormat="1" applyFont="1" applyFill="1" applyBorder="1" applyAlignment="1">
      <alignment horizontal="left" vertical="center" shrinkToFit="1"/>
    </xf>
    <xf numFmtId="243" fontId="92" fillId="9" borderId="13" xfId="2" applyNumberFormat="1" applyFont="1" applyFill="1" applyBorder="1" applyAlignment="1">
      <alignment horizontal="left" vertical="center" shrinkToFit="1"/>
    </xf>
    <xf numFmtId="244" fontId="92" fillId="9" borderId="13" xfId="2" applyNumberFormat="1" applyFont="1" applyFill="1" applyBorder="1" applyAlignment="1">
      <alignment horizontal="left" vertical="center" shrinkToFit="1"/>
    </xf>
    <xf numFmtId="0" fontId="52" fillId="9" borderId="3" xfId="0" applyFont="1" applyFill="1" applyBorder="1" applyAlignment="1">
      <alignment horizontal="center" vertical="center" shrinkToFit="1"/>
    </xf>
    <xf numFmtId="0" fontId="92" fillId="11" borderId="15" xfId="0" applyNumberFormat="1" applyFont="1" applyFill="1" applyBorder="1" applyAlignment="1">
      <alignment horizontal="distributed" vertical="center" shrinkToFit="1"/>
    </xf>
    <xf numFmtId="0" fontId="92" fillId="11" borderId="16" xfId="0" applyNumberFormat="1" applyFont="1" applyFill="1" applyBorder="1" applyAlignment="1">
      <alignment horizontal="distributed" vertical="center" shrinkToFit="1"/>
    </xf>
    <xf numFmtId="0" fontId="92" fillId="11" borderId="14" xfId="0" applyNumberFormat="1" applyFont="1" applyFill="1" applyBorder="1" applyAlignment="1">
      <alignment horizontal="distributed" vertical="center" shrinkToFit="1"/>
    </xf>
    <xf numFmtId="182" fontId="92" fillId="9" borderId="15" xfId="2" applyNumberFormat="1" applyFont="1" applyFill="1" applyBorder="1" applyAlignment="1">
      <alignment vertical="center" shrinkToFit="1"/>
    </xf>
    <xf numFmtId="182" fontId="92" fillId="9" borderId="16" xfId="2" applyNumberFormat="1" applyFont="1" applyFill="1" applyBorder="1" applyAlignment="1">
      <alignment vertical="center" shrinkToFit="1"/>
    </xf>
    <xf numFmtId="182" fontId="92" fillId="9" borderId="14" xfId="2" applyNumberFormat="1" applyFont="1" applyFill="1" applyBorder="1" applyAlignment="1">
      <alignment vertical="center" shrinkToFit="1"/>
    </xf>
    <xf numFmtId="0" fontId="92" fillId="9" borderId="29" xfId="0" applyFont="1" applyFill="1" applyBorder="1" applyAlignment="1">
      <alignment horizontal="center" vertical="distributed"/>
    </xf>
    <xf numFmtId="0" fontId="92" fillId="9" borderId="17" xfId="0" applyFont="1" applyFill="1" applyBorder="1" applyAlignment="1">
      <alignment horizontal="center" vertical="distributed"/>
    </xf>
    <xf numFmtId="0" fontId="45" fillId="9" borderId="0" xfId="0" applyFont="1" applyFill="1" applyBorder="1" applyAlignment="1">
      <alignment horizontal="center" vertical="center"/>
    </xf>
    <xf numFmtId="182" fontId="79" fillId="5" borderId="13" xfId="0" applyNumberFormat="1" applyFont="1" applyFill="1" applyBorder="1" applyAlignment="1">
      <alignment horizontal="right" vertical="center" shrinkToFit="1"/>
    </xf>
    <xf numFmtId="182" fontId="79" fillId="5" borderId="23" xfId="0" applyNumberFormat="1" applyFont="1" applyFill="1" applyBorder="1" applyAlignment="1">
      <alignment horizontal="right" vertical="center" shrinkToFit="1"/>
    </xf>
    <xf numFmtId="182" fontId="92" fillId="4" borderId="18" xfId="2" applyNumberFormat="1" applyFont="1" applyFill="1" applyBorder="1" applyAlignment="1">
      <alignment vertical="center" shrinkToFit="1"/>
    </xf>
    <xf numFmtId="185" fontId="92" fillId="0" borderId="18" xfId="0" applyNumberFormat="1" applyFont="1" applyFill="1" applyBorder="1" applyAlignment="1">
      <alignment horizontal="center" vertical="center" shrinkToFit="1"/>
    </xf>
    <xf numFmtId="182" fontId="92" fillId="4" borderId="13" xfId="2" applyNumberFormat="1" applyFont="1" applyFill="1" applyBorder="1" applyAlignment="1">
      <alignment vertical="center" shrinkToFit="1"/>
    </xf>
    <xf numFmtId="185" fontId="92" fillId="0" borderId="13" xfId="0" applyNumberFormat="1" applyFont="1" applyFill="1" applyBorder="1" applyAlignment="1">
      <alignment horizontal="center" vertical="center" shrinkToFit="1"/>
    </xf>
    <xf numFmtId="0" fontId="92" fillId="11" borderId="13" xfId="0" applyNumberFormat="1" applyFont="1" applyFill="1" applyBorder="1" applyAlignment="1">
      <alignment horizontal="distributed" vertical="center" shrinkToFit="1"/>
    </xf>
    <xf numFmtId="0" fontId="92" fillId="11" borderId="13" xfId="0" applyNumberFormat="1" applyFont="1" applyFill="1" applyBorder="1" applyAlignment="1">
      <alignment horizontal="center" vertical="center" shrinkToFit="1"/>
    </xf>
    <xf numFmtId="234" fontId="92" fillId="0" borderId="13" xfId="0" applyNumberFormat="1" applyFont="1" applyFill="1" applyBorder="1" applyAlignment="1">
      <alignment horizontal="center" vertical="center" shrinkToFit="1"/>
    </xf>
    <xf numFmtId="234" fontId="92" fillId="0" borderId="15" xfId="0" applyNumberFormat="1" applyFont="1" applyFill="1" applyBorder="1" applyAlignment="1">
      <alignment horizontal="center" vertical="center" shrinkToFit="1"/>
    </xf>
    <xf numFmtId="235" fontId="92" fillId="0" borderId="16" xfId="2" applyNumberFormat="1" applyFont="1" applyFill="1" applyBorder="1" applyAlignment="1">
      <alignment horizontal="center" vertical="center" shrinkToFit="1"/>
    </xf>
    <xf numFmtId="179" fontId="45" fillId="9" borderId="0" xfId="0" applyNumberFormat="1" applyFont="1" applyFill="1" applyBorder="1" applyAlignment="1">
      <alignment horizontal="center" vertical="center" shrinkToFit="1"/>
    </xf>
    <xf numFmtId="179" fontId="45" fillId="9" borderId="0" xfId="1" applyNumberFormat="1" applyFont="1" applyFill="1" applyBorder="1" applyAlignment="1">
      <alignment horizontal="center" vertical="center" shrinkToFit="1"/>
    </xf>
    <xf numFmtId="227" fontId="45" fillId="9" borderId="0" xfId="0" applyNumberFormat="1" applyFont="1" applyFill="1" applyBorder="1" applyAlignment="1">
      <alignment horizontal="left" vertical="center" shrinkToFit="1"/>
    </xf>
    <xf numFmtId="228" fontId="45" fillId="9" borderId="0" xfId="2" applyNumberFormat="1" applyFont="1" applyFill="1" applyBorder="1" applyAlignment="1">
      <alignment horizontal="left" vertical="center" shrinkToFit="1"/>
    </xf>
    <xf numFmtId="0" fontId="53" fillId="9" borderId="0" xfId="0" applyFont="1" applyFill="1" applyBorder="1" applyAlignment="1">
      <alignment horizontal="center" vertical="center" shrinkToFit="1"/>
    </xf>
    <xf numFmtId="182" fontId="57" fillId="9" borderId="0" xfId="0" applyNumberFormat="1" applyFont="1" applyFill="1" applyBorder="1" applyAlignment="1">
      <alignment horizontal="right" vertical="center" shrinkToFit="1"/>
    </xf>
    <xf numFmtId="242" fontId="45" fillId="9" borderId="0" xfId="0" applyNumberFormat="1" applyFont="1" applyFill="1" applyBorder="1" applyAlignment="1">
      <alignment horizontal="center" vertical="center" shrinkToFit="1"/>
    </xf>
    <xf numFmtId="186" fontId="45" fillId="9" borderId="0" xfId="0" applyNumberFormat="1" applyFont="1" applyFill="1" applyBorder="1" applyAlignment="1">
      <alignment horizontal="center" vertical="center" shrinkToFit="1"/>
    </xf>
    <xf numFmtId="179" fontId="42" fillId="9" borderId="0" xfId="2" applyNumberFormat="1" applyFont="1" applyFill="1" applyBorder="1" applyAlignment="1">
      <alignment horizontal="center" vertical="center" shrinkToFit="1"/>
    </xf>
    <xf numFmtId="225" fontId="42" fillId="9" borderId="0" xfId="2" applyNumberFormat="1" applyFont="1" applyFill="1" applyBorder="1" applyAlignment="1">
      <alignment horizontal="center" vertical="center" shrinkToFit="1"/>
    </xf>
    <xf numFmtId="253" fontId="92" fillId="12" borderId="13" xfId="1" applyNumberFormat="1" applyFont="1" applyFill="1" applyBorder="1" applyAlignment="1">
      <alignment horizontal="left" vertical="center" shrinkToFit="1"/>
    </xf>
    <xf numFmtId="0" fontId="92" fillId="12" borderId="14" xfId="0" applyFont="1" applyFill="1" applyBorder="1" applyAlignment="1">
      <alignment horizontal="center" vertical="center" shrinkToFit="1"/>
    </xf>
    <xf numFmtId="0" fontId="92" fillId="12" borderId="13" xfId="0" applyFont="1" applyFill="1" applyBorder="1" applyAlignment="1">
      <alignment horizontal="center" vertical="center" shrinkToFit="1"/>
    </xf>
    <xf numFmtId="0" fontId="92" fillId="0" borderId="17" xfId="0" applyFont="1" applyFill="1" applyBorder="1" applyAlignment="1">
      <alignment horizontal="center" vertical="center"/>
    </xf>
    <xf numFmtId="0" fontId="92" fillId="0" borderId="30" xfId="0" applyFont="1" applyFill="1" applyBorder="1" applyAlignment="1">
      <alignment horizontal="center" vertical="center"/>
    </xf>
    <xf numFmtId="0" fontId="92" fillId="0" borderId="29" xfId="0" applyFont="1" applyFill="1" applyBorder="1" applyAlignment="1">
      <alignment horizontal="center" vertical="center"/>
    </xf>
    <xf numFmtId="251" fontId="92" fillId="9" borderId="13" xfId="0" applyNumberFormat="1" applyFont="1" applyFill="1" applyBorder="1" applyAlignment="1">
      <alignment horizontal="left" vertical="center" shrinkToFit="1"/>
    </xf>
    <xf numFmtId="180" fontId="92" fillId="9" borderId="13" xfId="0" applyNumberFormat="1" applyFont="1" applyFill="1" applyBorder="1" applyAlignment="1">
      <alignment horizontal="center" vertical="center"/>
    </xf>
    <xf numFmtId="201" fontId="92" fillId="9" borderId="13" xfId="0" applyNumberFormat="1" applyFont="1" applyFill="1" applyBorder="1" applyAlignment="1">
      <alignment horizontal="center" vertical="center"/>
    </xf>
    <xf numFmtId="38" fontId="92" fillId="9" borderId="18" xfId="2" applyFont="1" applyFill="1" applyBorder="1" applyAlignment="1">
      <alignment horizontal="right" vertical="center" shrinkToFit="1"/>
    </xf>
    <xf numFmtId="182" fontId="92" fillId="9" borderId="18" xfId="2" applyNumberFormat="1" applyFont="1" applyFill="1" applyBorder="1" applyAlignment="1">
      <alignment vertical="center" shrinkToFit="1"/>
    </xf>
    <xf numFmtId="245" fontId="92" fillId="9" borderId="18" xfId="2" applyNumberFormat="1" applyFont="1" applyFill="1" applyBorder="1" applyAlignment="1">
      <alignment vertical="center" shrinkToFit="1"/>
    </xf>
    <xf numFmtId="0" fontId="92" fillId="11" borderId="18" xfId="0" applyNumberFormat="1" applyFont="1" applyFill="1" applyBorder="1" applyAlignment="1">
      <alignment horizontal="distributed" vertical="center" shrinkToFit="1"/>
    </xf>
    <xf numFmtId="0" fontId="92" fillId="11" borderId="18" xfId="0" applyFont="1" applyFill="1" applyBorder="1" applyAlignment="1">
      <alignment horizontal="center" vertical="distributed"/>
    </xf>
    <xf numFmtId="186" fontId="77" fillId="13" borderId="18" xfId="0" applyNumberFormat="1" applyFont="1" applyFill="1" applyBorder="1" applyAlignment="1">
      <alignment horizontal="distributed" vertical="center"/>
    </xf>
    <xf numFmtId="238" fontId="92" fillId="0" borderId="18" xfId="0" applyNumberFormat="1" applyFont="1" applyFill="1" applyBorder="1" applyAlignment="1">
      <alignment horizontal="left" vertical="center"/>
    </xf>
    <xf numFmtId="239" fontId="92" fillId="0" borderId="18" xfId="0" applyNumberFormat="1" applyFont="1" applyFill="1" applyBorder="1" applyAlignment="1">
      <alignment horizontal="left" vertical="center"/>
    </xf>
    <xf numFmtId="0" fontId="79" fillId="13" borderId="31" xfId="0" applyFont="1" applyFill="1" applyBorder="1" applyAlignment="1">
      <alignment horizontal="center" vertical="distributed"/>
    </xf>
    <xf numFmtId="0" fontId="79" fillId="13" borderId="32" xfId="0" applyFont="1" applyFill="1" applyBorder="1" applyAlignment="1">
      <alignment horizontal="center" vertical="distributed"/>
    </xf>
    <xf numFmtId="0" fontId="92" fillId="12" borderId="43" xfId="0" applyFont="1" applyFill="1" applyBorder="1" applyAlignment="1">
      <alignment horizontal="center" vertical="center" shrinkToFit="1"/>
    </xf>
    <xf numFmtId="0" fontId="92" fillId="12" borderId="44" xfId="0" applyFont="1" applyFill="1" applyBorder="1" applyAlignment="1">
      <alignment horizontal="center" vertical="center" shrinkToFit="1"/>
    </xf>
    <xf numFmtId="9" fontId="92" fillId="0" borderId="13" xfId="1" applyFont="1" applyBorder="1" applyAlignment="1">
      <alignment horizontal="center" vertical="center"/>
    </xf>
    <xf numFmtId="3" fontId="92" fillId="0" borderId="22" xfId="0" applyNumberFormat="1" applyFont="1" applyBorder="1" applyAlignment="1">
      <alignment horizontal="center" vertical="center"/>
    </xf>
    <xf numFmtId="180" fontId="92" fillId="9" borderId="18" xfId="0" applyNumberFormat="1" applyFont="1" applyFill="1" applyBorder="1" applyAlignment="1">
      <alignment horizontal="center" vertical="center" shrinkToFit="1"/>
    </xf>
    <xf numFmtId="185" fontId="92" fillId="9" borderId="18" xfId="0" applyNumberFormat="1" applyFont="1" applyFill="1" applyBorder="1" applyAlignment="1">
      <alignment horizontal="center" vertical="center" shrinkToFit="1"/>
    </xf>
    <xf numFmtId="182" fontId="92" fillId="12" borderId="13" xfId="0" applyNumberFormat="1" applyFont="1" applyFill="1" applyBorder="1" applyAlignment="1">
      <alignment horizontal="right" vertical="center" shrinkToFit="1"/>
    </xf>
    <xf numFmtId="227" fontId="92" fillId="9" borderId="13" xfId="0" applyNumberFormat="1" applyFont="1" applyFill="1" applyBorder="1" applyAlignment="1">
      <alignment horizontal="left" vertical="center" shrinkToFit="1"/>
    </xf>
    <xf numFmtId="229" fontId="92" fillId="9" borderId="13" xfId="0" applyNumberFormat="1" applyFont="1" applyFill="1" applyBorder="1" applyAlignment="1">
      <alignment horizontal="left" vertical="center" shrinkToFit="1"/>
    </xf>
    <xf numFmtId="0" fontId="92" fillId="12" borderId="38" xfId="0" applyFont="1" applyFill="1" applyBorder="1" applyAlignment="1">
      <alignment horizontal="center" vertical="center" shrinkToFit="1"/>
    </xf>
    <xf numFmtId="0" fontId="92" fillId="12" borderId="49" xfId="0" applyFont="1" applyFill="1" applyBorder="1" applyAlignment="1">
      <alignment horizontal="center" vertical="center" shrinkToFit="1"/>
    </xf>
    <xf numFmtId="0" fontId="92" fillId="11" borderId="23" xfId="0" applyFont="1" applyFill="1" applyBorder="1" applyAlignment="1">
      <alignment horizontal="center" vertical="center"/>
    </xf>
    <xf numFmtId="0" fontId="92" fillId="11" borderId="13" xfId="0" applyFont="1" applyFill="1" applyBorder="1" applyAlignment="1">
      <alignment horizontal="center" vertical="center"/>
    </xf>
    <xf numFmtId="0" fontId="92" fillId="11" borderId="18" xfId="0" applyFont="1" applyFill="1" applyBorder="1" applyAlignment="1">
      <alignment horizontal="distributed" vertical="center" shrinkToFit="1"/>
    </xf>
    <xf numFmtId="245" fontId="92" fillId="9" borderId="23" xfId="2" applyNumberFormat="1" applyFont="1" applyFill="1" applyBorder="1" applyAlignment="1">
      <alignment vertical="center" shrinkToFit="1"/>
    </xf>
    <xf numFmtId="0" fontId="92" fillId="0" borderId="23" xfId="0" applyFont="1" applyBorder="1" applyAlignment="1">
      <alignment horizontal="center" vertical="center"/>
    </xf>
    <xf numFmtId="192" fontId="92" fillId="9" borderId="23" xfId="0" applyNumberFormat="1" applyFont="1" applyFill="1" applyBorder="1" applyAlignment="1">
      <alignment horizontal="center" vertical="center" shrinkToFit="1"/>
    </xf>
    <xf numFmtId="189" fontId="92" fillId="9" borderId="23" xfId="0" applyNumberFormat="1" applyFont="1" applyFill="1" applyBorder="1" applyAlignment="1">
      <alignment horizontal="center" vertical="center"/>
    </xf>
    <xf numFmtId="0" fontId="92" fillId="0" borderId="13" xfId="0" applyFont="1" applyBorder="1" applyAlignment="1">
      <alignment horizontal="center" vertical="center"/>
    </xf>
    <xf numFmtId="38" fontId="92" fillId="9" borderId="13" xfId="0" applyNumberFormat="1" applyFont="1" applyFill="1" applyBorder="1" applyAlignment="1">
      <alignment horizontal="right" vertical="center" shrinkToFit="1"/>
    </xf>
    <xf numFmtId="223" fontId="45" fillId="9" borderId="0" xfId="0" applyNumberFormat="1" applyFont="1" applyFill="1" applyBorder="1" applyAlignment="1">
      <alignment horizontal="center" vertical="center"/>
    </xf>
    <xf numFmtId="179" fontId="57" fillId="9" borderId="0" xfId="0" applyNumberFormat="1" applyFont="1" applyFill="1" applyBorder="1" applyAlignment="1">
      <alignment horizontal="center" vertical="center" shrinkToFit="1"/>
    </xf>
    <xf numFmtId="38" fontId="92" fillId="0" borderId="18" xfId="2" applyFont="1" applyFill="1" applyBorder="1" applyAlignment="1">
      <alignment horizontal="center" vertical="center"/>
    </xf>
    <xf numFmtId="3" fontId="92" fillId="0" borderId="18" xfId="0" applyNumberFormat="1" applyFont="1" applyFill="1" applyBorder="1" applyAlignment="1">
      <alignment vertical="center"/>
    </xf>
    <xf numFmtId="196" fontId="92" fillId="2" borderId="13" xfId="2" applyNumberFormat="1" applyFont="1" applyFill="1" applyBorder="1" applyAlignment="1" applyProtection="1">
      <alignment horizontal="left" vertical="center"/>
      <protection locked="0"/>
    </xf>
    <xf numFmtId="183" fontId="92" fillId="0" borderId="18" xfId="0" applyNumberFormat="1" applyFont="1" applyBorder="1" applyAlignment="1">
      <alignment horizontal="center" vertical="center"/>
    </xf>
    <xf numFmtId="176" fontId="92" fillId="9" borderId="17" xfId="0" applyNumberFormat="1" applyFont="1" applyFill="1" applyBorder="1" applyAlignment="1">
      <alignment horizontal="center" vertical="center"/>
    </xf>
    <xf numFmtId="176" fontId="92" fillId="9" borderId="30" xfId="0" applyNumberFormat="1" applyFont="1" applyFill="1" applyBorder="1" applyAlignment="1">
      <alignment horizontal="center" vertical="center"/>
    </xf>
    <xf numFmtId="0" fontId="92" fillId="9" borderId="56" xfId="0" applyFont="1" applyFill="1" applyBorder="1" applyAlignment="1">
      <alignment horizontal="center" vertical="center"/>
    </xf>
    <xf numFmtId="0" fontId="101" fillId="9" borderId="0" xfId="0" applyFont="1" applyFill="1" applyBorder="1" applyAlignment="1">
      <alignment horizontal="center" vertical="center"/>
    </xf>
    <xf numFmtId="245" fontId="92" fillId="9" borderId="13" xfId="2" applyNumberFormat="1" applyFont="1" applyFill="1" applyBorder="1" applyAlignment="1">
      <alignment vertical="center" shrinkToFit="1"/>
    </xf>
    <xf numFmtId="0" fontId="92" fillId="0" borderId="22" xfId="0" applyFont="1" applyBorder="1" applyAlignment="1">
      <alignment horizontal="center" vertical="center"/>
    </xf>
    <xf numFmtId="38" fontId="92" fillId="9" borderId="23" xfId="0" applyNumberFormat="1" applyFont="1" applyFill="1" applyBorder="1" applyAlignment="1">
      <alignment horizontal="right" vertical="center" shrinkToFit="1"/>
    </xf>
    <xf numFmtId="0" fontId="40" fillId="9" borderId="69" xfId="0" applyFont="1" applyFill="1" applyBorder="1" applyAlignment="1">
      <alignment horizontal="center" vertical="center"/>
    </xf>
    <xf numFmtId="181" fontId="92" fillId="9" borderId="13" xfId="1" applyNumberFormat="1" applyFont="1" applyFill="1" applyBorder="1" applyAlignment="1">
      <alignment horizontal="center" vertical="center"/>
    </xf>
    <xf numFmtId="0" fontId="92" fillId="9" borderId="13" xfId="0" applyFont="1" applyFill="1" applyBorder="1" applyAlignment="1">
      <alignment horizontal="center" vertical="center"/>
    </xf>
    <xf numFmtId="0" fontId="92" fillId="11" borderId="13" xfId="0" applyFont="1" applyFill="1" applyBorder="1" applyAlignment="1">
      <alignment horizontal="center" vertical="distributed"/>
    </xf>
    <xf numFmtId="38" fontId="92" fillId="0" borderId="13" xfId="2" applyFont="1" applyFill="1" applyBorder="1" applyAlignment="1">
      <alignment horizontal="center" vertical="center"/>
    </xf>
    <xf numFmtId="195" fontId="92" fillId="9" borderId="13" xfId="0" applyNumberFormat="1" applyFont="1" applyFill="1" applyBorder="1" applyAlignment="1">
      <alignment horizontal="center" vertical="center"/>
    </xf>
    <xf numFmtId="0" fontId="42" fillId="9" borderId="0" xfId="0" applyFont="1" applyFill="1" applyBorder="1" applyAlignment="1">
      <alignment horizontal="center" vertical="center" shrinkToFit="1"/>
    </xf>
    <xf numFmtId="38" fontId="52" fillId="9" borderId="3" xfId="0" applyNumberFormat="1" applyFont="1" applyFill="1" applyBorder="1" applyAlignment="1">
      <alignment horizontal="center" vertical="center"/>
    </xf>
    <xf numFmtId="185" fontId="92" fillId="0" borderId="15" xfId="0" applyNumberFormat="1" applyFont="1" applyFill="1" applyBorder="1" applyAlignment="1">
      <alignment horizontal="center" vertical="center" shrinkToFit="1"/>
    </xf>
    <xf numFmtId="185" fontId="92" fillId="0" borderId="16" xfId="0" applyNumberFormat="1" applyFont="1" applyFill="1" applyBorder="1" applyAlignment="1">
      <alignment horizontal="center" vertical="center" shrinkToFit="1"/>
    </xf>
    <xf numFmtId="185" fontId="92" fillId="0" borderId="14" xfId="0" applyNumberFormat="1" applyFont="1" applyFill="1" applyBorder="1" applyAlignment="1">
      <alignment horizontal="center" vertical="center" shrinkToFit="1"/>
    </xf>
    <xf numFmtId="38" fontId="45" fillId="9" borderId="0" xfId="0" applyNumberFormat="1" applyFont="1" applyFill="1" applyAlignment="1">
      <alignment horizontal="center" vertical="center"/>
    </xf>
    <xf numFmtId="0" fontId="45" fillId="9" borderId="0" xfId="0" applyFont="1" applyFill="1" applyAlignment="1">
      <alignment horizontal="center" vertical="center"/>
    </xf>
    <xf numFmtId="0" fontId="40" fillId="9" borderId="50" xfId="0" applyFont="1" applyFill="1" applyBorder="1" applyAlignment="1">
      <alignment horizontal="center" vertical="center"/>
    </xf>
    <xf numFmtId="0" fontId="92" fillId="9" borderId="13" xfId="0" applyFont="1" applyFill="1" applyBorder="1" applyAlignment="1">
      <alignment horizontal="right" vertical="center"/>
    </xf>
    <xf numFmtId="0" fontId="92" fillId="9" borderId="15" xfId="0" applyFont="1" applyFill="1" applyBorder="1" applyAlignment="1">
      <alignment horizontal="right" vertical="center"/>
    </xf>
    <xf numFmtId="217" fontId="92" fillId="9" borderId="14" xfId="0" applyNumberFormat="1" applyFont="1" applyFill="1" applyBorder="1" applyAlignment="1">
      <alignment horizontal="left" vertical="center"/>
    </xf>
    <xf numFmtId="217" fontId="92" fillId="9" borderId="13" xfId="0" applyNumberFormat="1" applyFont="1" applyFill="1" applyBorder="1" applyAlignment="1">
      <alignment horizontal="left" vertical="center"/>
    </xf>
    <xf numFmtId="185" fontId="92" fillId="9" borderId="15" xfId="0" applyNumberFormat="1" applyFont="1" applyFill="1" applyBorder="1" applyAlignment="1">
      <alignment horizontal="center" vertical="center" shrinkToFit="1"/>
    </xf>
    <xf numFmtId="185" fontId="92" fillId="9" borderId="14" xfId="0" applyNumberFormat="1" applyFont="1" applyFill="1" applyBorder="1" applyAlignment="1">
      <alignment horizontal="center" vertical="center" shrinkToFit="1"/>
    </xf>
    <xf numFmtId="38" fontId="92" fillId="9" borderId="13" xfId="2" applyFont="1" applyFill="1" applyBorder="1" applyAlignment="1">
      <alignment horizontal="right" vertical="center" shrinkToFit="1"/>
    </xf>
    <xf numFmtId="38" fontId="92" fillId="0" borderId="13" xfId="2" applyFont="1" applyFill="1" applyBorder="1" applyAlignment="1" applyProtection="1">
      <alignment horizontal="left" vertical="center"/>
      <protection locked="0"/>
    </xf>
    <xf numFmtId="0" fontId="92" fillId="0" borderId="13" xfId="0" applyFont="1" applyBorder="1" applyAlignment="1" applyProtection="1">
      <alignment horizontal="left" vertical="center"/>
      <protection locked="0"/>
    </xf>
    <xf numFmtId="237" fontId="92" fillId="0" borderId="18" xfId="0" applyNumberFormat="1" applyFont="1" applyFill="1" applyBorder="1" applyAlignment="1">
      <alignment horizontal="left" vertical="center"/>
    </xf>
    <xf numFmtId="248" fontId="92" fillId="0" borderId="18" xfId="0" applyNumberFormat="1" applyFont="1" applyBorder="1" applyAlignment="1">
      <alignment horizontal="center" vertical="center"/>
    </xf>
    <xf numFmtId="10" fontId="92" fillId="0" borderId="13" xfId="0" applyNumberFormat="1" applyFont="1" applyFill="1" applyBorder="1" applyAlignment="1">
      <alignment vertical="center"/>
    </xf>
    <xf numFmtId="179" fontId="79" fillId="13" borderId="18" xfId="0" applyNumberFormat="1" applyFont="1" applyFill="1" applyBorder="1" applyAlignment="1">
      <alignment horizontal="right" vertical="center" shrinkToFit="1"/>
    </xf>
    <xf numFmtId="179" fontId="79" fillId="13" borderId="31" xfId="0" applyNumberFormat="1" applyFont="1" applyFill="1" applyBorder="1" applyAlignment="1">
      <alignment horizontal="center" vertical="center"/>
    </xf>
    <xf numFmtId="179" fontId="79" fillId="13" borderId="32" xfId="0" applyNumberFormat="1" applyFont="1" applyFill="1" applyBorder="1" applyAlignment="1">
      <alignment horizontal="center" vertical="center"/>
    </xf>
    <xf numFmtId="38" fontId="100" fillId="0" borderId="13" xfId="2" applyFont="1" applyFill="1" applyBorder="1" applyAlignment="1">
      <alignment horizontal="center" vertical="center"/>
    </xf>
    <xf numFmtId="0" fontId="92" fillId="0" borderId="18" xfId="0" applyFont="1" applyBorder="1" applyAlignment="1">
      <alignment horizontal="center" vertical="center"/>
    </xf>
    <xf numFmtId="0" fontId="92" fillId="0" borderId="13" xfId="0" applyFont="1" applyBorder="1" applyAlignment="1">
      <alignment horizontal="left" vertical="center"/>
    </xf>
    <xf numFmtId="182" fontId="92" fillId="0" borderId="13" xfId="0" applyNumberFormat="1" applyFont="1" applyBorder="1" applyAlignment="1">
      <alignment horizontal="center" vertical="center"/>
    </xf>
    <xf numFmtId="205" fontId="8" fillId="4" borderId="18" xfId="0" applyNumberFormat="1" applyFont="1" applyFill="1" applyBorder="1" applyAlignment="1">
      <alignment horizontal="center" vertical="center"/>
    </xf>
    <xf numFmtId="0" fontId="102" fillId="0" borderId="14" xfId="0" applyFont="1" applyBorder="1" applyAlignment="1" applyProtection="1">
      <alignment horizontal="center" vertical="center"/>
      <protection locked="0"/>
    </xf>
    <xf numFmtId="0" fontId="102" fillId="0" borderId="13" xfId="0" applyFont="1" applyBorder="1" applyAlignment="1" applyProtection="1">
      <alignment horizontal="center" vertical="center"/>
      <protection locked="0"/>
    </xf>
    <xf numFmtId="0" fontId="92" fillId="11" borderId="22" xfId="0" applyFont="1" applyFill="1" applyBorder="1" applyAlignment="1">
      <alignment horizontal="center" vertical="distributed"/>
    </xf>
    <xf numFmtId="0" fontId="40" fillId="9" borderId="51" xfId="0" applyFont="1" applyFill="1" applyBorder="1" applyAlignment="1">
      <alignment horizontal="center" vertical="center"/>
    </xf>
    <xf numFmtId="0" fontId="92" fillId="11" borderId="23" xfId="0" applyFont="1" applyFill="1" applyBorder="1" applyAlignment="1">
      <alignment horizontal="distributed" vertical="center" shrinkToFit="1"/>
    </xf>
    <xf numFmtId="178" fontId="92" fillId="9" borderId="13" xfId="0" applyNumberFormat="1" applyFont="1" applyFill="1" applyBorder="1" applyAlignment="1">
      <alignment horizontal="left" vertical="center" wrapText="1" shrinkToFit="1"/>
    </xf>
    <xf numFmtId="178" fontId="92" fillId="9" borderId="13" xfId="0" applyNumberFormat="1" applyFont="1" applyFill="1" applyBorder="1" applyAlignment="1">
      <alignment horizontal="left" vertical="center" shrinkToFit="1"/>
    </xf>
    <xf numFmtId="14" fontId="92" fillId="9" borderId="23" xfId="0" applyNumberFormat="1" applyFont="1" applyFill="1" applyBorder="1" applyAlignment="1">
      <alignment horizontal="center" vertical="center"/>
    </xf>
    <xf numFmtId="38" fontId="45" fillId="9" borderId="0" xfId="2" applyFont="1" applyFill="1" applyBorder="1" applyAlignment="1">
      <alignment horizontal="center" vertical="center"/>
    </xf>
    <xf numFmtId="200" fontId="48" fillId="12" borderId="21" xfId="0" applyNumberFormat="1" applyFont="1" applyFill="1" applyBorder="1" applyAlignment="1">
      <alignment horizontal="center" vertical="center"/>
    </xf>
    <xf numFmtId="200" fontId="48" fillId="12" borderId="25" xfId="0" applyNumberFormat="1" applyFont="1" applyFill="1" applyBorder="1" applyAlignment="1">
      <alignment horizontal="center" vertical="center"/>
    </xf>
    <xf numFmtId="200" fontId="48" fillId="12" borderId="27" xfId="0" applyNumberFormat="1" applyFont="1" applyFill="1" applyBorder="1" applyAlignment="1">
      <alignment horizontal="center" vertical="center"/>
    </xf>
    <xf numFmtId="200" fontId="48" fillId="12" borderId="28" xfId="0" applyNumberFormat="1" applyFont="1" applyFill="1" applyBorder="1" applyAlignment="1">
      <alignment horizontal="center" vertical="center"/>
    </xf>
    <xf numFmtId="38" fontId="94" fillId="12" borderId="13" xfId="0" applyNumberFormat="1" applyFont="1" applyFill="1" applyBorder="1" applyAlignment="1">
      <alignment horizontal="center" vertical="center"/>
    </xf>
    <xf numFmtId="0" fontId="94" fillId="12" borderId="13" xfId="0" applyFont="1" applyFill="1" applyBorder="1" applyAlignment="1">
      <alignment horizontal="center" vertical="center"/>
    </xf>
    <xf numFmtId="9" fontId="45" fillId="9" borderId="0" xfId="1" applyFont="1" applyFill="1" applyBorder="1" applyAlignment="1">
      <alignment horizontal="center" vertical="center" shrinkToFit="1"/>
    </xf>
    <xf numFmtId="38" fontId="104" fillId="9" borderId="0" xfId="2" applyFont="1" applyFill="1" applyBorder="1" applyAlignment="1">
      <alignment horizontal="center" vertical="center" shrinkToFit="1"/>
    </xf>
    <xf numFmtId="38" fontId="53" fillId="9" borderId="0" xfId="2" applyFont="1" applyFill="1" applyBorder="1" applyAlignment="1">
      <alignment horizontal="center" vertical="center" shrinkToFit="1"/>
    </xf>
    <xf numFmtId="197" fontId="92" fillId="0" borderId="13" xfId="0" applyNumberFormat="1" applyFont="1" applyFill="1" applyBorder="1" applyAlignment="1" applyProtection="1">
      <alignment horizontal="left" vertical="center"/>
      <protection locked="0"/>
    </xf>
    <xf numFmtId="197" fontId="92" fillId="0" borderId="15" xfId="0" applyNumberFormat="1" applyFont="1" applyFill="1" applyBorder="1" applyAlignment="1" applyProtection="1">
      <alignment horizontal="left" vertical="center"/>
      <protection locked="0"/>
    </xf>
    <xf numFmtId="224" fontId="45" fillId="9" borderId="0" xfId="0" applyNumberFormat="1" applyFont="1" applyFill="1" applyBorder="1" applyAlignment="1">
      <alignment horizontal="center" vertical="center" shrinkToFit="1"/>
    </xf>
    <xf numFmtId="242" fontId="45" fillId="9" borderId="0" xfId="0" applyNumberFormat="1" applyFont="1" applyFill="1" applyBorder="1" applyAlignment="1">
      <alignment horizontal="left" vertical="center" shrinkToFit="1"/>
    </xf>
    <xf numFmtId="188" fontId="92" fillId="9" borderId="15" xfId="0" applyNumberFormat="1" applyFont="1" applyFill="1" applyBorder="1" applyAlignment="1">
      <alignment horizontal="center" vertical="center" wrapText="1" shrinkToFit="1"/>
    </xf>
    <xf numFmtId="188" fontId="92" fillId="9" borderId="16" xfId="0" applyNumberFormat="1" applyFont="1" applyFill="1" applyBorder="1" applyAlignment="1">
      <alignment horizontal="center" vertical="center" wrapText="1" shrinkToFit="1"/>
    </xf>
    <xf numFmtId="188" fontId="92" fillId="9" borderId="14" xfId="0" applyNumberFormat="1" applyFont="1" applyFill="1" applyBorder="1" applyAlignment="1">
      <alignment horizontal="center" vertical="center" wrapText="1" shrinkToFit="1"/>
    </xf>
    <xf numFmtId="38" fontId="92" fillId="0" borderId="15" xfId="2" applyFont="1" applyFill="1" applyBorder="1" applyAlignment="1">
      <alignment horizontal="center" vertical="center" shrinkToFit="1"/>
    </xf>
    <xf numFmtId="38" fontId="92" fillId="0" borderId="16" xfId="2" applyFont="1" applyFill="1" applyBorder="1" applyAlignment="1">
      <alignment horizontal="center" vertical="center" shrinkToFit="1"/>
    </xf>
    <xf numFmtId="38" fontId="92" fillId="0" borderId="14" xfId="2" applyFont="1" applyFill="1" applyBorder="1" applyAlignment="1">
      <alignment horizontal="center" vertical="center" shrinkToFit="1"/>
    </xf>
    <xf numFmtId="188" fontId="92" fillId="9" borderId="15" xfId="0" applyNumberFormat="1" applyFont="1" applyFill="1" applyBorder="1" applyAlignment="1">
      <alignment horizontal="center" vertical="center" shrinkToFit="1"/>
    </xf>
    <xf numFmtId="188" fontId="92" fillId="9" borderId="16" xfId="0" applyNumberFormat="1" applyFont="1" applyFill="1" applyBorder="1" applyAlignment="1">
      <alignment horizontal="center" vertical="center" shrinkToFit="1"/>
    </xf>
    <xf numFmtId="188" fontId="92" fillId="9" borderId="14" xfId="0" applyNumberFormat="1" applyFont="1" applyFill="1" applyBorder="1" applyAlignment="1">
      <alignment horizontal="center" vertical="center" shrinkToFit="1"/>
    </xf>
    <xf numFmtId="0" fontId="43" fillId="12" borderId="24" xfId="0" applyFont="1" applyFill="1" applyBorder="1" applyAlignment="1">
      <alignment horizontal="center" vertical="center"/>
    </xf>
    <xf numFmtId="0" fontId="43" fillId="12" borderId="21" xfId="0" applyFont="1" applyFill="1" applyBorder="1" applyAlignment="1">
      <alignment horizontal="center" vertical="center"/>
    </xf>
    <xf numFmtId="0" fontId="43" fillId="12" borderId="26" xfId="0" applyFont="1" applyFill="1" applyBorder="1" applyAlignment="1">
      <alignment horizontal="center" vertical="center"/>
    </xf>
    <xf numFmtId="0" fontId="43" fillId="12" borderId="27" xfId="0" applyFont="1" applyFill="1" applyBorder="1" applyAlignment="1">
      <alignment horizontal="center" vertical="center"/>
    </xf>
    <xf numFmtId="190" fontId="45" fillId="9" borderId="0" xfId="0" applyNumberFormat="1" applyFont="1" applyFill="1" applyBorder="1" applyAlignment="1">
      <alignment horizontal="center" vertical="center" shrinkToFit="1"/>
    </xf>
    <xf numFmtId="220" fontId="45" fillId="9" borderId="0" xfId="2" applyNumberFormat="1" applyFont="1" applyFill="1" applyBorder="1" applyAlignment="1">
      <alignment horizontal="center" vertical="center" shrinkToFit="1"/>
    </xf>
    <xf numFmtId="231" fontId="92" fillId="0" borderId="18" xfId="0" applyNumberFormat="1" applyFont="1" applyFill="1" applyBorder="1" applyAlignment="1">
      <alignment horizontal="center" vertical="center" shrinkToFit="1"/>
    </xf>
    <xf numFmtId="232" fontId="92" fillId="0" borderId="18" xfId="2" applyNumberFormat="1" applyFont="1" applyFill="1" applyBorder="1" applyAlignment="1">
      <alignment horizontal="center" vertical="center" shrinkToFit="1"/>
    </xf>
    <xf numFmtId="233" fontId="92" fillId="0" borderId="18" xfId="2" applyNumberFormat="1" applyFont="1" applyFill="1" applyBorder="1" applyAlignment="1">
      <alignment horizontal="center" vertical="center" shrinkToFit="1"/>
    </xf>
    <xf numFmtId="218" fontId="45" fillId="9" borderId="0" xfId="0" applyNumberFormat="1" applyFont="1" applyFill="1" applyBorder="1" applyAlignment="1">
      <alignment horizontal="center" vertical="center" shrinkToFit="1"/>
    </xf>
    <xf numFmtId="179" fontId="49" fillId="12" borderId="21" xfId="0" applyNumberFormat="1" applyFont="1" applyFill="1" applyBorder="1" applyAlignment="1">
      <alignment horizontal="center" vertical="center" shrinkToFit="1"/>
    </xf>
    <xf numFmtId="179" fontId="49" fillId="12" borderId="27" xfId="0" applyNumberFormat="1" applyFont="1" applyFill="1" applyBorder="1" applyAlignment="1">
      <alignment horizontal="center" vertical="center" shrinkToFit="1"/>
    </xf>
    <xf numFmtId="236" fontId="92" fillId="0" borderId="16" xfId="2" applyNumberFormat="1" applyFont="1" applyFill="1" applyBorder="1" applyAlignment="1">
      <alignment horizontal="center" vertical="center" shrinkToFit="1"/>
    </xf>
    <xf numFmtId="236" fontId="92" fillId="0" borderId="14" xfId="2" applyNumberFormat="1" applyFont="1" applyFill="1" applyBorder="1" applyAlignment="1">
      <alignment horizontal="center" vertical="center" shrinkToFit="1"/>
    </xf>
    <xf numFmtId="9" fontId="45" fillId="9" borderId="0" xfId="1" applyFont="1" applyFill="1" applyBorder="1" applyAlignment="1">
      <alignment horizontal="center" vertical="center"/>
    </xf>
    <xf numFmtId="38" fontId="7" fillId="0" borderId="31" xfId="0" applyNumberFormat="1" applyFont="1" applyBorder="1" applyAlignment="1">
      <alignment horizontal="center" vertical="center"/>
    </xf>
    <xf numFmtId="0" fontId="7" fillId="0" borderId="31" xfId="0" applyFont="1" applyBorder="1" applyAlignment="1">
      <alignment horizontal="center" vertical="center"/>
    </xf>
    <xf numFmtId="38" fontId="92" fillId="9" borderId="18" xfId="2" applyNumberFormat="1" applyFont="1" applyFill="1" applyBorder="1" applyAlignment="1">
      <alignment horizontal="center" vertical="center" shrinkToFit="1"/>
    </xf>
    <xf numFmtId="0" fontId="92" fillId="9" borderId="18" xfId="2" applyNumberFormat="1" applyFont="1" applyFill="1" applyBorder="1" applyAlignment="1">
      <alignment horizontal="center" vertical="center" shrinkToFit="1"/>
    </xf>
    <xf numFmtId="187" fontId="92" fillId="9" borderId="18" xfId="0" applyNumberFormat="1" applyFont="1" applyFill="1" applyBorder="1" applyAlignment="1">
      <alignment horizontal="right" vertical="center" shrinkToFit="1"/>
    </xf>
    <xf numFmtId="0" fontId="92" fillId="9" borderId="17" xfId="0" applyFont="1" applyFill="1" applyBorder="1" applyAlignment="1">
      <alignment horizontal="center" vertical="center" wrapText="1"/>
    </xf>
    <xf numFmtId="247" fontId="92" fillId="9" borderId="18" xfId="0" applyNumberFormat="1" applyFont="1" applyFill="1" applyBorder="1" applyAlignment="1">
      <alignment horizontal="left" vertical="center"/>
    </xf>
    <xf numFmtId="247" fontId="92" fillId="0" borderId="18" xfId="0" applyNumberFormat="1" applyFont="1" applyBorder="1" applyAlignment="1">
      <alignment horizontal="center" vertical="center"/>
    </xf>
    <xf numFmtId="230" fontId="92" fillId="9" borderId="13" xfId="2" applyNumberFormat="1" applyFont="1" applyFill="1" applyBorder="1" applyAlignment="1">
      <alignment horizontal="left" vertical="center" shrinkToFit="1"/>
    </xf>
    <xf numFmtId="290" fontId="92" fillId="9" borderId="13" xfId="0" applyNumberFormat="1" applyFont="1" applyFill="1" applyBorder="1" applyAlignment="1">
      <alignment horizontal="left" vertical="center" shrinkToFit="1"/>
    </xf>
    <xf numFmtId="227" fontId="92" fillId="9" borderId="18" xfId="0" applyNumberFormat="1" applyFont="1" applyFill="1" applyBorder="1" applyAlignment="1">
      <alignment horizontal="left" vertical="center" shrinkToFit="1"/>
    </xf>
    <xf numFmtId="222" fontId="45" fillId="9" borderId="0" xfId="2" applyNumberFormat="1" applyFont="1" applyFill="1" applyBorder="1" applyAlignment="1">
      <alignment horizontal="center" vertical="center" shrinkToFit="1"/>
    </xf>
    <xf numFmtId="0" fontId="52" fillId="9" borderId="12" xfId="0" applyFont="1" applyFill="1" applyBorder="1" applyAlignment="1">
      <alignment horizontal="left" vertical="top" wrapText="1"/>
    </xf>
    <xf numFmtId="0" fontId="52" fillId="9" borderId="4" xfId="0" applyFont="1" applyFill="1" applyBorder="1" applyAlignment="1">
      <alignment horizontal="left" vertical="top"/>
    </xf>
    <xf numFmtId="0" fontId="52" fillId="9" borderId="1" xfId="0" applyFont="1" applyFill="1" applyBorder="1" applyAlignment="1">
      <alignment horizontal="left" vertical="top"/>
    </xf>
    <xf numFmtId="0" fontId="52" fillId="9" borderId="5" xfId="0" applyFont="1" applyFill="1" applyBorder="1" applyAlignment="1">
      <alignment horizontal="left" vertical="top"/>
    </xf>
    <xf numFmtId="0" fontId="52" fillId="9" borderId="0" xfId="0" applyFont="1" applyFill="1" applyBorder="1" applyAlignment="1">
      <alignment horizontal="left" vertical="top"/>
    </xf>
    <xf numFmtId="0" fontId="52" fillId="9" borderId="2" xfId="0" applyFont="1" applyFill="1" applyBorder="1" applyAlignment="1">
      <alignment horizontal="left" vertical="top"/>
    </xf>
    <xf numFmtId="0" fontId="52" fillId="9" borderId="6" xfId="0" applyFont="1" applyFill="1" applyBorder="1" applyAlignment="1">
      <alignment horizontal="left" vertical="top"/>
    </xf>
    <xf numFmtId="0" fontId="52" fillId="9" borderId="7" xfId="0" applyFont="1" applyFill="1" applyBorder="1" applyAlignment="1">
      <alignment horizontal="left" vertical="top"/>
    </xf>
    <xf numFmtId="0" fontId="52" fillId="9" borderId="8" xfId="0" applyFont="1" applyFill="1" applyBorder="1" applyAlignment="1">
      <alignment horizontal="left" vertical="top"/>
    </xf>
    <xf numFmtId="226" fontId="57" fillId="9" borderId="0" xfId="0" applyNumberFormat="1" applyFont="1" applyFill="1" applyBorder="1" applyAlignment="1">
      <alignment horizontal="center" vertical="center"/>
    </xf>
    <xf numFmtId="240" fontId="92" fillId="9" borderId="51" xfId="0" applyNumberFormat="1" applyFont="1" applyFill="1" applyBorder="1" applyAlignment="1" applyProtection="1">
      <alignment horizontal="center" vertical="center" shrinkToFit="1"/>
    </xf>
    <xf numFmtId="240" fontId="92" fillId="9" borderId="69" xfId="0" applyNumberFormat="1" applyFont="1" applyFill="1" applyBorder="1" applyAlignment="1" applyProtection="1">
      <alignment horizontal="center" vertical="center" shrinkToFit="1"/>
    </xf>
    <xf numFmtId="240" fontId="92" fillId="9" borderId="50" xfId="0" applyNumberFormat="1" applyFont="1" applyFill="1" applyBorder="1" applyAlignment="1" applyProtection="1">
      <alignment horizontal="center" vertical="center" shrinkToFit="1"/>
    </xf>
    <xf numFmtId="241" fontId="45" fillId="9" borderId="0" xfId="0" applyNumberFormat="1" applyFont="1" applyFill="1" applyBorder="1" applyAlignment="1">
      <alignment horizontal="center" vertical="center" shrinkToFit="1"/>
    </xf>
    <xf numFmtId="252" fontId="7" fillId="4" borderId="30" xfId="0" applyNumberFormat="1" applyFont="1" applyFill="1" applyBorder="1" applyAlignment="1">
      <alignment horizontal="center" vertical="center"/>
    </xf>
    <xf numFmtId="252" fontId="7" fillId="4" borderId="33" xfId="0" applyNumberFormat="1" applyFont="1" applyFill="1" applyBorder="1" applyAlignment="1">
      <alignment horizontal="center" vertical="center"/>
    </xf>
    <xf numFmtId="250" fontId="45" fillId="9" borderId="0" xfId="0" applyNumberFormat="1" applyFont="1" applyFill="1" applyBorder="1" applyAlignment="1">
      <alignment horizontal="center" vertical="center"/>
    </xf>
    <xf numFmtId="179" fontId="42" fillId="9" borderId="0" xfId="0" applyNumberFormat="1" applyFont="1" applyFill="1" applyBorder="1" applyAlignment="1">
      <alignment horizontal="center" vertical="center" shrinkToFit="1"/>
    </xf>
    <xf numFmtId="240" fontId="45" fillId="9" borderId="0" xfId="0" applyNumberFormat="1" applyFont="1" applyFill="1" applyBorder="1" applyAlignment="1">
      <alignment horizontal="center" vertical="center" shrinkToFit="1"/>
    </xf>
    <xf numFmtId="252" fontId="7" fillId="12" borderId="30" xfId="0" applyNumberFormat="1" applyFont="1" applyFill="1" applyBorder="1" applyAlignment="1">
      <alignment horizontal="center" vertical="center"/>
    </xf>
    <xf numFmtId="252" fontId="7" fillId="12" borderId="33" xfId="0" applyNumberFormat="1" applyFont="1" applyFill="1" applyBorder="1" applyAlignment="1">
      <alignment horizontal="center" vertical="center"/>
    </xf>
    <xf numFmtId="252" fontId="7" fillId="12" borderId="29" xfId="0" applyNumberFormat="1" applyFont="1" applyFill="1" applyBorder="1" applyAlignment="1">
      <alignment horizontal="center" vertical="center"/>
    </xf>
    <xf numFmtId="38" fontId="45" fillId="9" borderId="0" xfId="0" applyNumberFormat="1" applyFont="1" applyFill="1" applyBorder="1" applyAlignment="1">
      <alignment horizontal="center" vertical="center"/>
    </xf>
    <xf numFmtId="0" fontId="7" fillId="9" borderId="15" xfId="0" applyFont="1" applyFill="1" applyBorder="1" applyAlignment="1">
      <alignment horizontal="center" vertical="center"/>
    </xf>
    <xf numFmtId="0" fontId="7" fillId="9" borderId="16" xfId="0" applyFont="1" applyFill="1" applyBorder="1" applyAlignment="1">
      <alignment horizontal="center" vertical="center"/>
    </xf>
    <xf numFmtId="0" fontId="7" fillId="9" borderId="14" xfId="0" applyFont="1" applyFill="1" applyBorder="1" applyAlignment="1">
      <alignment horizontal="center" vertical="center"/>
    </xf>
    <xf numFmtId="38" fontId="7" fillId="0" borderId="34" xfId="0" applyNumberFormat="1" applyFont="1" applyBorder="1" applyAlignment="1">
      <alignment horizontal="center" vertical="center"/>
    </xf>
    <xf numFmtId="38" fontId="7" fillId="0" borderId="35" xfId="0" applyNumberFormat="1" applyFont="1" applyBorder="1" applyAlignment="1">
      <alignment horizontal="center" vertical="center"/>
    </xf>
    <xf numFmtId="38" fontId="7" fillId="0" borderId="36" xfId="0" applyNumberFormat="1" applyFont="1" applyBorder="1" applyAlignment="1">
      <alignment horizontal="center" vertical="center"/>
    </xf>
    <xf numFmtId="38" fontId="7" fillId="0" borderId="15" xfId="0" applyNumberFormat="1" applyFont="1" applyBorder="1" applyAlignment="1">
      <alignment horizontal="center" vertical="center"/>
    </xf>
    <xf numFmtId="38" fontId="7" fillId="0" borderId="16" xfId="0" applyNumberFormat="1" applyFont="1" applyBorder="1" applyAlignment="1">
      <alignment horizontal="center" vertical="center"/>
    </xf>
    <xf numFmtId="38" fontId="7" fillId="0" borderId="14" xfId="0" applyNumberFormat="1" applyFont="1" applyBorder="1" applyAlignment="1">
      <alignment horizontal="center" vertical="center"/>
    </xf>
    <xf numFmtId="38" fontId="94" fillId="12" borderId="15" xfId="0" applyNumberFormat="1" applyFont="1" applyFill="1" applyBorder="1" applyAlignment="1">
      <alignment horizontal="center" vertical="center"/>
    </xf>
    <xf numFmtId="38" fontId="94" fillId="12" borderId="16" xfId="0" applyNumberFormat="1" applyFont="1" applyFill="1" applyBorder="1" applyAlignment="1">
      <alignment horizontal="center" vertical="center"/>
    </xf>
    <xf numFmtId="38" fontId="94" fillId="12" borderId="14" xfId="0" applyNumberFormat="1" applyFont="1" applyFill="1" applyBorder="1" applyAlignment="1">
      <alignment horizontal="center" vertical="center"/>
    </xf>
    <xf numFmtId="188" fontId="7" fillId="0" borderId="13" xfId="0" applyNumberFormat="1" applyFont="1" applyBorder="1" applyAlignment="1">
      <alignment horizontal="center" vertical="top" wrapText="1"/>
    </xf>
    <xf numFmtId="0" fontId="7" fillId="0" borderId="15" xfId="0" applyFont="1" applyBorder="1" applyAlignment="1">
      <alignment horizontal="center" vertical="center"/>
    </xf>
    <xf numFmtId="0" fontId="7" fillId="0" borderId="16" xfId="0" applyFont="1" applyBorder="1" applyAlignment="1">
      <alignment horizontal="center" vertical="center"/>
    </xf>
    <xf numFmtId="0" fontId="7" fillId="0" borderId="14" xfId="0" applyFont="1" applyBorder="1" applyAlignment="1">
      <alignment horizontal="center" vertical="center"/>
    </xf>
    <xf numFmtId="181" fontId="52" fillId="9" borderId="0" xfId="1" applyNumberFormat="1" applyFont="1" applyFill="1" applyBorder="1" applyAlignment="1">
      <alignment horizontal="center" vertical="center"/>
    </xf>
    <xf numFmtId="38" fontId="7" fillId="0" borderId="23" xfId="0" applyNumberFormat="1" applyFont="1" applyBorder="1" applyAlignment="1">
      <alignment horizontal="center" vertical="center"/>
    </xf>
    <xf numFmtId="252" fontId="7" fillId="0" borderId="17" xfId="0" applyNumberFormat="1" applyFont="1" applyBorder="1" applyAlignment="1">
      <alignment horizontal="center" vertical="center"/>
    </xf>
    <xf numFmtId="188" fontId="7" fillId="0" borderId="18" xfId="0" applyNumberFormat="1" applyFont="1" applyBorder="1" applyAlignment="1">
      <alignment horizontal="center" vertical="top" wrapText="1"/>
    </xf>
    <xf numFmtId="0" fontId="7" fillId="0" borderId="23" xfId="0" applyFont="1" applyBorder="1" applyAlignment="1">
      <alignment horizontal="center" vertical="center"/>
    </xf>
    <xf numFmtId="198" fontId="92" fillId="0" borderId="13" xfId="0" applyNumberFormat="1" applyFont="1" applyFill="1" applyBorder="1" applyAlignment="1" applyProtection="1">
      <alignment horizontal="left" vertical="center"/>
      <protection locked="0"/>
    </xf>
    <xf numFmtId="38" fontId="7" fillId="0" borderId="15" xfId="2" applyFont="1" applyBorder="1" applyAlignment="1">
      <alignment horizontal="right" vertical="center"/>
    </xf>
    <xf numFmtId="38" fontId="7" fillId="0" borderId="16" xfId="2" applyFont="1" applyBorder="1" applyAlignment="1">
      <alignment horizontal="right" vertical="center"/>
    </xf>
    <xf numFmtId="38" fontId="7" fillId="0" borderId="14" xfId="2" applyFont="1" applyBorder="1" applyAlignment="1">
      <alignment horizontal="right" vertical="center"/>
    </xf>
    <xf numFmtId="0" fontId="7" fillId="12" borderId="46" xfId="0" applyFont="1" applyFill="1" applyBorder="1" applyAlignment="1">
      <alignment horizontal="center" vertical="center"/>
    </xf>
    <xf numFmtId="0" fontId="7" fillId="12" borderId="47" xfId="0" applyFont="1" applyFill="1" applyBorder="1" applyAlignment="1">
      <alignment horizontal="center" vertical="center"/>
    </xf>
    <xf numFmtId="0" fontId="7" fillId="12" borderId="48" xfId="0" applyFont="1" applyFill="1" applyBorder="1" applyAlignment="1">
      <alignment horizontal="center" vertical="center"/>
    </xf>
    <xf numFmtId="0" fontId="7" fillId="12" borderId="19" xfId="0" applyFont="1" applyFill="1" applyBorder="1" applyAlignment="1">
      <alignment horizontal="center" vertical="center"/>
    </xf>
    <xf numFmtId="0" fontId="7" fillId="12" borderId="42" xfId="0" applyFont="1" applyFill="1" applyBorder="1" applyAlignment="1">
      <alignment horizontal="center" vertical="center"/>
    </xf>
    <xf numFmtId="0" fontId="7" fillId="12" borderId="20" xfId="0" applyFont="1" applyFill="1" applyBorder="1" applyAlignment="1">
      <alignment horizontal="center" vertical="center"/>
    </xf>
    <xf numFmtId="38" fontId="7" fillId="0" borderId="40" xfId="2" applyFont="1" applyBorder="1" applyAlignment="1">
      <alignment horizontal="right" vertical="center"/>
    </xf>
    <xf numFmtId="38" fontId="7" fillId="0" borderId="0" xfId="2" applyFont="1" applyBorder="1" applyAlignment="1">
      <alignment horizontal="right" vertical="center"/>
    </xf>
    <xf numFmtId="38" fontId="7" fillId="0" borderId="41" xfId="2" applyFont="1" applyBorder="1" applyAlignment="1">
      <alignment horizontal="right" vertical="center"/>
    </xf>
    <xf numFmtId="38" fontId="7" fillId="0" borderId="19" xfId="2" applyFont="1" applyBorder="1" applyAlignment="1">
      <alignment horizontal="right" vertical="center"/>
    </xf>
    <xf numFmtId="38" fontId="7" fillId="0" borderId="42" xfId="2" applyFont="1" applyBorder="1" applyAlignment="1">
      <alignment horizontal="right" vertical="center"/>
    </xf>
    <xf numFmtId="38" fontId="7" fillId="0" borderId="20" xfId="2" applyFont="1" applyBorder="1" applyAlignment="1">
      <alignment horizontal="right" vertical="center"/>
    </xf>
    <xf numFmtId="0" fontId="52" fillId="9" borderId="0" xfId="0" applyFont="1" applyFill="1" applyBorder="1" applyAlignment="1">
      <alignment horizontal="center" vertical="center" wrapText="1"/>
    </xf>
    <xf numFmtId="0" fontId="7" fillId="12" borderId="18" xfId="0" applyFont="1" applyFill="1" applyBorder="1" applyAlignment="1">
      <alignment horizontal="distributed" vertical="center"/>
    </xf>
    <xf numFmtId="0" fontId="7" fillId="12" borderId="13" xfId="0" applyFont="1" applyFill="1" applyBorder="1" applyAlignment="1">
      <alignment horizontal="distributed" vertical="center"/>
    </xf>
    <xf numFmtId="38" fontId="7" fillId="0" borderId="37" xfId="2" applyFont="1" applyBorder="1" applyAlignment="1">
      <alignment horizontal="right" vertical="center"/>
    </xf>
    <xf numFmtId="38" fontId="7" fillId="0" borderId="38" xfId="2" applyFont="1" applyBorder="1" applyAlignment="1">
      <alignment horizontal="right" vertical="center"/>
    </xf>
    <xf numFmtId="255" fontId="104" fillId="9" borderId="0" xfId="1" applyNumberFormat="1" applyFont="1" applyFill="1" applyBorder="1" applyAlignment="1">
      <alignment horizontal="left" vertical="top" wrapText="1"/>
    </xf>
    <xf numFmtId="255" fontId="104" fillId="9" borderId="0" xfId="1" applyNumberFormat="1" applyFont="1" applyFill="1" applyBorder="1" applyAlignment="1">
      <alignment horizontal="left" vertical="top"/>
    </xf>
    <xf numFmtId="219" fontId="49" fillId="12" borderId="52" xfId="1" applyNumberFormat="1" applyFont="1" applyFill="1" applyBorder="1" applyAlignment="1">
      <alignment horizontal="center" vertical="center" shrinkToFit="1"/>
    </xf>
    <xf numFmtId="219" fontId="49" fillId="12" borderId="4" xfId="1" applyNumberFormat="1" applyFont="1" applyFill="1" applyBorder="1" applyAlignment="1">
      <alignment horizontal="center" vertical="center" shrinkToFit="1"/>
    </xf>
    <xf numFmtId="219" fontId="49" fillId="12" borderId="53" xfId="1" applyNumberFormat="1" applyFont="1" applyFill="1" applyBorder="1" applyAlignment="1">
      <alignment horizontal="center" vertical="center" shrinkToFit="1"/>
    </xf>
    <xf numFmtId="219" fontId="49" fillId="12" borderId="54" xfId="1" applyNumberFormat="1" applyFont="1" applyFill="1" applyBorder="1" applyAlignment="1">
      <alignment horizontal="center" vertical="center" shrinkToFit="1"/>
    </xf>
    <xf numFmtId="219" fontId="49" fillId="12" borderId="7" xfId="1" applyNumberFormat="1" applyFont="1" applyFill="1" applyBorder="1" applyAlignment="1">
      <alignment horizontal="center" vertical="center" shrinkToFit="1"/>
    </xf>
    <xf numFmtId="219" fontId="49" fillId="12" borderId="55" xfId="1" applyNumberFormat="1" applyFont="1" applyFill="1" applyBorder="1" applyAlignment="1">
      <alignment horizontal="center" vertical="center" shrinkToFit="1"/>
    </xf>
    <xf numFmtId="0" fontId="52" fillId="9" borderId="0" xfId="0" applyFont="1" applyFill="1" applyAlignment="1">
      <alignment horizontal="center" vertical="center"/>
    </xf>
    <xf numFmtId="0" fontId="7" fillId="4" borderId="30" xfId="0" applyFont="1" applyFill="1" applyBorder="1" applyAlignment="1">
      <alignment horizontal="center" vertical="center"/>
    </xf>
    <xf numFmtId="0" fontId="7" fillId="4" borderId="33" xfId="0" applyFont="1" applyFill="1" applyBorder="1" applyAlignment="1">
      <alignment horizontal="center" vertical="center"/>
    </xf>
    <xf numFmtId="0" fontId="7" fillId="4" borderId="29" xfId="0" applyFont="1" applyFill="1" applyBorder="1" applyAlignment="1">
      <alignment horizontal="center" vertical="center"/>
    </xf>
    <xf numFmtId="0" fontId="7" fillId="9" borderId="34" xfId="0" applyFont="1" applyFill="1" applyBorder="1" applyAlignment="1">
      <alignment horizontal="center" vertical="center"/>
    </xf>
    <xf numFmtId="0" fontId="7" fillId="9" borderId="35" xfId="0" applyFont="1" applyFill="1" applyBorder="1" applyAlignment="1">
      <alignment horizontal="center" vertical="center"/>
    </xf>
    <xf numFmtId="0" fontId="7" fillId="9" borderId="36" xfId="0" applyFont="1" applyFill="1" applyBorder="1" applyAlignment="1">
      <alignment horizontal="center" vertical="center"/>
    </xf>
    <xf numFmtId="0" fontId="7" fillId="12" borderId="15" xfId="0" applyFont="1" applyFill="1" applyBorder="1" applyAlignment="1">
      <alignment horizontal="center" vertical="center"/>
    </xf>
    <xf numFmtId="0" fontId="7" fillId="12" borderId="16" xfId="0" applyFont="1" applyFill="1" applyBorder="1" applyAlignment="1">
      <alignment horizontal="center" vertical="center"/>
    </xf>
    <xf numFmtId="0" fontId="7" fillId="12" borderId="14" xfId="0" applyFont="1" applyFill="1" applyBorder="1" applyAlignment="1">
      <alignment horizontal="center" vertical="center"/>
    </xf>
    <xf numFmtId="0" fontId="7" fillId="9" borderId="45" xfId="0" applyFont="1" applyFill="1" applyBorder="1" applyAlignment="1">
      <alignment horizontal="center" vertical="center"/>
    </xf>
    <xf numFmtId="0" fontId="7" fillId="9" borderId="56" xfId="0" applyFont="1" applyFill="1" applyBorder="1" applyAlignment="1">
      <alignment horizontal="center" vertical="center"/>
    </xf>
    <xf numFmtId="0" fontId="7" fillId="9" borderId="43" xfId="0" applyFont="1" applyFill="1" applyBorder="1" applyAlignment="1">
      <alignment horizontal="center" vertical="center"/>
    </xf>
    <xf numFmtId="0" fontId="92" fillId="9" borderId="49" xfId="0" applyFont="1" applyFill="1" applyBorder="1" applyAlignment="1">
      <alignment horizontal="center" vertical="center"/>
    </xf>
    <xf numFmtId="10" fontId="37" fillId="9" borderId="18" xfId="1" applyNumberFormat="1" applyFont="1" applyFill="1" applyBorder="1" applyAlignment="1">
      <alignment vertical="center"/>
    </xf>
    <xf numFmtId="0" fontId="64" fillId="4" borderId="19" xfId="0" applyFont="1" applyFill="1" applyBorder="1" applyAlignment="1">
      <alignment horizontal="center" vertical="center"/>
    </xf>
    <xf numFmtId="0" fontId="64" fillId="4" borderId="20" xfId="0" applyFont="1" applyFill="1" applyBorder="1" applyAlignment="1">
      <alignment horizontal="center" vertical="center"/>
    </xf>
    <xf numFmtId="181" fontId="37" fillId="9" borderId="18" xfId="1" applyNumberFormat="1" applyFont="1" applyFill="1" applyBorder="1" applyAlignment="1">
      <alignment vertical="center"/>
    </xf>
    <xf numFmtId="38" fontId="37" fillId="12" borderId="44" xfId="0" applyNumberFormat="1" applyFont="1" applyFill="1" applyBorder="1" applyAlignment="1">
      <alignment vertical="center"/>
    </xf>
    <xf numFmtId="0" fontId="64" fillId="12" borderId="38" xfId="0" applyFont="1" applyFill="1" applyBorder="1" applyAlignment="1">
      <alignment horizontal="center" vertical="center"/>
    </xf>
    <xf numFmtId="0" fontId="64" fillId="12" borderId="39" xfId="0" applyFont="1" applyFill="1" applyBorder="1" applyAlignment="1">
      <alignment horizontal="center" vertical="center"/>
    </xf>
    <xf numFmtId="0" fontId="64" fillId="4" borderId="34" xfId="0" applyFont="1" applyFill="1" applyBorder="1" applyAlignment="1">
      <alignment horizontal="center" vertical="center"/>
    </xf>
    <xf numFmtId="0" fontId="64" fillId="4" borderId="36" xfId="0" applyFont="1" applyFill="1" applyBorder="1" applyAlignment="1">
      <alignment horizontal="center" vertical="center"/>
    </xf>
    <xf numFmtId="38" fontId="40" fillId="9" borderId="31" xfId="0" applyNumberFormat="1" applyFont="1" applyFill="1" applyBorder="1" applyAlignment="1">
      <alignment vertical="center"/>
    </xf>
    <xf numFmtId="38" fontId="37" fillId="9" borderId="31" xfId="0" applyNumberFormat="1" applyFont="1" applyFill="1" applyBorder="1" applyAlignment="1">
      <alignment vertical="center"/>
    </xf>
    <xf numFmtId="38" fontId="37" fillId="9" borderId="13" xfId="0" applyNumberFormat="1" applyFont="1" applyFill="1" applyBorder="1" applyAlignment="1">
      <alignment vertical="center"/>
    </xf>
    <xf numFmtId="0" fontId="64" fillId="4" borderId="58" xfId="0" applyFont="1" applyFill="1" applyBorder="1" applyAlignment="1">
      <alignment horizontal="center" vertical="center"/>
    </xf>
    <xf numFmtId="0" fontId="64" fillId="4" borderId="57" xfId="0" applyFont="1" applyFill="1" applyBorder="1" applyAlignment="1">
      <alignment horizontal="center" vertical="center"/>
    </xf>
    <xf numFmtId="0" fontId="64" fillId="4" borderId="18" xfId="0" applyFont="1" applyFill="1" applyBorder="1" applyAlignment="1">
      <alignment horizontal="center" vertical="center"/>
    </xf>
    <xf numFmtId="0" fontId="64" fillId="4" borderId="13" xfId="0" applyFont="1" applyFill="1" applyBorder="1" applyAlignment="1">
      <alignment horizontal="center" vertical="center"/>
    </xf>
    <xf numFmtId="38" fontId="58" fillId="9" borderId="18" xfId="0" applyNumberFormat="1" applyFont="1" applyFill="1" applyBorder="1" applyAlignment="1">
      <alignment vertical="center"/>
    </xf>
    <xf numFmtId="0" fontId="96" fillId="20" borderId="58" xfId="0" applyFont="1" applyFill="1" applyBorder="1" applyAlignment="1">
      <alignment horizontal="center" vertical="center"/>
    </xf>
    <xf numFmtId="0" fontId="96" fillId="20" borderId="57" xfId="0" applyFont="1" applyFill="1" applyBorder="1" applyAlignment="1">
      <alignment horizontal="center" vertical="center"/>
    </xf>
    <xf numFmtId="0" fontId="64" fillId="4" borderId="17" xfId="0" applyFont="1" applyFill="1" applyBorder="1" applyAlignment="1">
      <alignment horizontal="center" vertical="center"/>
    </xf>
    <xf numFmtId="38" fontId="37" fillId="9" borderId="18" xfId="0" applyNumberFormat="1" applyFont="1" applyFill="1" applyBorder="1" applyAlignment="1">
      <alignment vertical="center"/>
    </xf>
    <xf numFmtId="38" fontId="37" fillId="9" borderId="15" xfId="0" applyNumberFormat="1" applyFont="1" applyFill="1" applyBorder="1" applyAlignment="1">
      <alignment vertical="center"/>
    </xf>
    <xf numFmtId="38" fontId="37" fillId="9" borderId="16" xfId="0" applyNumberFormat="1" applyFont="1" applyFill="1" applyBorder="1" applyAlignment="1">
      <alignment vertical="center"/>
    </xf>
    <xf numFmtId="38" fontId="37" fillId="9" borderId="14" xfId="0" applyNumberFormat="1" applyFont="1" applyFill="1" applyBorder="1" applyAlignment="1">
      <alignment vertical="center"/>
    </xf>
    <xf numFmtId="0" fontId="97" fillId="0" borderId="0" xfId="0" applyFont="1" applyAlignment="1">
      <alignment horizontal="center" vertical="center"/>
    </xf>
    <xf numFmtId="0" fontId="97" fillId="0" borderId="0" xfId="0" applyFont="1" applyBorder="1" applyAlignment="1">
      <alignment horizontal="center" vertical="center"/>
    </xf>
    <xf numFmtId="0" fontId="39" fillId="4" borderId="17" xfId="0" applyFont="1" applyFill="1" applyBorder="1" applyAlignment="1">
      <alignment horizontal="center" vertical="center"/>
    </xf>
    <xf numFmtId="38" fontId="92" fillId="9" borderId="18" xfId="0" applyNumberFormat="1" applyFont="1" applyFill="1" applyBorder="1" applyAlignment="1">
      <alignment vertical="center"/>
    </xf>
    <xf numFmtId="38" fontId="58" fillId="9" borderId="13" xfId="0" applyNumberFormat="1" applyFont="1" applyFill="1" applyBorder="1" applyAlignment="1">
      <alignment vertical="center"/>
    </xf>
    <xf numFmtId="38" fontId="93" fillId="12" borderId="44" xfId="0" applyNumberFormat="1" applyFont="1" applyFill="1" applyBorder="1" applyAlignment="1">
      <alignment vertical="center"/>
    </xf>
    <xf numFmtId="38" fontId="58" fillId="0" borderId="13" xfId="0" applyNumberFormat="1" applyFont="1" applyFill="1" applyBorder="1" applyAlignment="1">
      <alignment vertical="center"/>
    </xf>
    <xf numFmtId="181" fontId="37" fillId="9" borderId="22" xfId="1" applyNumberFormat="1" applyFont="1" applyFill="1" applyBorder="1" applyAlignment="1">
      <alignment vertical="center"/>
    </xf>
    <xf numFmtId="0" fontId="91" fillId="0" borderId="47" xfId="0" applyFont="1" applyBorder="1" applyAlignment="1">
      <alignment horizontal="left" vertical="center"/>
    </xf>
    <xf numFmtId="38" fontId="37" fillId="9" borderId="0" xfId="0" applyNumberFormat="1" applyFont="1" applyFill="1" applyAlignment="1">
      <alignment horizontal="center" vertical="center"/>
    </xf>
    <xf numFmtId="9" fontId="37" fillId="4" borderId="13" xfId="1" applyFont="1" applyFill="1" applyBorder="1" applyAlignment="1">
      <alignment vertical="center"/>
    </xf>
    <xf numFmtId="38" fontId="93" fillId="20" borderId="44" xfId="0" applyNumberFormat="1" applyFont="1" applyFill="1" applyBorder="1" applyAlignment="1">
      <alignment vertical="center"/>
    </xf>
    <xf numFmtId="9" fontId="37" fillId="4" borderId="13" xfId="1" applyNumberFormat="1" applyFont="1" applyFill="1" applyBorder="1" applyAlignment="1">
      <alignment vertical="center"/>
    </xf>
    <xf numFmtId="10" fontId="37" fillId="9" borderId="22" xfId="1" applyNumberFormat="1" applyFont="1" applyFill="1" applyBorder="1" applyAlignment="1">
      <alignment vertical="center"/>
    </xf>
    <xf numFmtId="0" fontId="64" fillId="4" borderId="15" xfId="0" applyFont="1" applyFill="1" applyBorder="1" applyAlignment="1">
      <alignment horizontal="center" vertical="center"/>
    </xf>
    <xf numFmtId="0" fontId="64" fillId="4" borderId="14" xfId="0" applyFont="1" applyFill="1" applyBorder="1" applyAlignment="1">
      <alignment horizontal="center" vertical="center"/>
    </xf>
    <xf numFmtId="0" fontId="64" fillId="4" borderId="40" xfId="0" applyFont="1" applyFill="1" applyBorder="1" applyAlignment="1">
      <alignment horizontal="center" vertical="center"/>
    </xf>
    <xf numFmtId="0" fontId="64" fillId="4" borderId="41" xfId="0" applyFont="1" applyFill="1" applyBorder="1" applyAlignment="1">
      <alignment horizontal="center" vertical="center"/>
    </xf>
    <xf numFmtId="0" fontId="74" fillId="9" borderId="0" xfId="0" applyFont="1" applyFill="1" applyBorder="1" applyAlignment="1" applyProtection="1">
      <alignment horizontal="left" vertical="center"/>
      <protection locked="0"/>
    </xf>
    <xf numFmtId="0" fontId="74" fillId="9" borderId="0" xfId="0" applyFont="1" applyFill="1" applyBorder="1" applyAlignment="1">
      <alignment horizontal="center" vertical="center"/>
    </xf>
    <xf numFmtId="0" fontId="77" fillId="9" borderId="0" xfId="0" applyFont="1" applyFill="1" applyBorder="1" applyAlignment="1" applyProtection="1">
      <alignment horizontal="left" vertical="center" wrapText="1"/>
      <protection locked="0"/>
    </xf>
    <xf numFmtId="0" fontId="80" fillId="9" borderId="0" xfId="0" applyFont="1" applyFill="1" applyBorder="1" applyAlignment="1">
      <alignment horizontal="left" vertical="center" wrapText="1"/>
    </xf>
    <xf numFmtId="0" fontId="81" fillId="9" borderId="0" xfId="0" applyFont="1" applyFill="1" applyBorder="1" applyAlignment="1">
      <alignment horizontal="left" vertical="center" wrapText="1"/>
    </xf>
    <xf numFmtId="0" fontId="74" fillId="9" borderId="0" xfId="0" applyFont="1" applyFill="1" applyBorder="1" applyAlignment="1" applyProtection="1">
      <alignment horizontal="left" vertical="center" wrapText="1"/>
      <protection locked="0"/>
    </xf>
    <xf numFmtId="186" fontId="68" fillId="9" borderId="0" xfId="0" applyNumberFormat="1" applyFont="1" applyFill="1" applyBorder="1" applyAlignment="1">
      <alignment horizontal="center" vertical="center"/>
    </xf>
    <xf numFmtId="180" fontId="74" fillId="9" borderId="0" xfId="0" applyNumberFormat="1" applyFont="1" applyFill="1" applyBorder="1" applyAlignment="1">
      <alignment horizontal="center" vertical="center"/>
    </xf>
    <xf numFmtId="183" fontId="74" fillId="9" borderId="0" xfId="0" applyNumberFormat="1" applyFont="1" applyFill="1" applyBorder="1" applyAlignment="1">
      <alignment horizontal="center" vertical="center"/>
    </xf>
    <xf numFmtId="0" fontId="68" fillId="9" borderId="0" xfId="0" applyFont="1" applyFill="1" applyBorder="1" applyAlignment="1">
      <alignment horizontal="center" vertical="center" textRotation="255"/>
    </xf>
    <xf numFmtId="0" fontId="74" fillId="9" borderId="0" xfId="0" applyFont="1" applyFill="1" applyBorder="1" applyAlignment="1">
      <alignment horizontal="center" vertical="center" wrapText="1"/>
    </xf>
    <xf numFmtId="186" fontId="74" fillId="9" borderId="0" xfId="0" applyNumberFormat="1" applyFont="1" applyFill="1" applyBorder="1" applyAlignment="1">
      <alignment horizontal="center" vertical="center"/>
    </xf>
    <xf numFmtId="180" fontId="74" fillId="9" borderId="0" xfId="0" applyNumberFormat="1" applyFont="1" applyFill="1" applyBorder="1">
      <alignment vertical="center"/>
    </xf>
    <xf numFmtId="38" fontId="74" fillId="9" borderId="0" xfId="2" applyFont="1" applyFill="1" applyBorder="1">
      <alignment vertical="center"/>
    </xf>
    <xf numFmtId="283" fontId="74" fillId="9" borderId="0" xfId="0" applyNumberFormat="1" applyFont="1" applyFill="1" applyBorder="1" applyAlignment="1">
      <alignment horizontal="center" vertical="center"/>
    </xf>
    <xf numFmtId="0" fontId="74" fillId="9" borderId="0" xfId="0" applyFont="1" applyFill="1" applyBorder="1" applyAlignment="1">
      <alignment horizontal="center" vertical="center" shrinkToFit="1"/>
    </xf>
    <xf numFmtId="282" fontId="74" fillId="9" borderId="0" xfId="0" applyNumberFormat="1" applyFont="1" applyFill="1" applyBorder="1" applyAlignment="1">
      <alignment horizontal="center" vertical="center"/>
    </xf>
    <xf numFmtId="179" fontId="74" fillId="9" borderId="0" xfId="0" applyNumberFormat="1" applyFont="1" applyFill="1" applyBorder="1" applyAlignment="1">
      <alignment horizontal="center" vertical="center" shrinkToFit="1"/>
    </xf>
    <xf numFmtId="179" fontId="68" fillId="9" borderId="0" xfId="0" applyNumberFormat="1" applyFont="1" applyFill="1" applyBorder="1" applyAlignment="1">
      <alignment horizontal="center" vertical="center" shrinkToFit="1"/>
    </xf>
    <xf numFmtId="10" fontId="74" fillId="9" borderId="0" xfId="1" applyNumberFormat="1" applyFont="1" applyFill="1" applyBorder="1" applyAlignment="1">
      <alignment horizontal="center" vertical="center" shrinkToFit="1"/>
    </xf>
    <xf numFmtId="180" fontId="74" fillId="9" borderId="0" xfId="0" applyNumberFormat="1" applyFont="1" applyFill="1" applyBorder="1" applyAlignment="1">
      <alignment horizontal="center" vertical="center" shrinkToFit="1"/>
    </xf>
    <xf numFmtId="277" fontId="74" fillId="9" borderId="0" xfId="0" applyNumberFormat="1" applyFont="1" applyFill="1" applyBorder="1" applyAlignment="1">
      <alignment horizontal="center" vertical="center" shrinkToFit="1"/>
    </xf>
    <xf numFmtId="186" fontId="74" fillId="9" borderId="0" xfId="0" applyNumberFormat="1" applyFont="1" applyFill="1" applyBorder="1" applyAlignment="1">
      <alignment horizontal="center" vertical="center" shrinkToFit="1"/>
    </xf>
    <xf numFmtId="179" fontId="74" fillId="9" borderId="0" xfId="2" applyNumberFormat="1" applyFont="1" applyFill="1" applyBorder="1" applyAlignment="1">
      <alignment vertical="center" shrinkToFit="1"/>
    </xf>
    <xf numFmtId="179" fontId="68" fillId="9" borderId="0" xfId="2" applyNumberFormat="1" applyFont="1" applyFill="1" applyBorder="1" applyAlignment="1">
      <alignment horizontal="center" vertical="center" shrinkToFit="1"/>
    </xf>
    <xf numFmtId="277" fontId="74" fillId="9" borderId="0" xfId="0" applyNumberFormat="1" applyFont="1" applyFill="1" applyBorder="1" applyAlignment="1">
      <alignment vertical="center" shrinkToFit="1"/>
    </xf>
    <xf numFmtId="179" fontId="74" fillId="9" borderId="0" xfId="2" applyNumberFormat="1" applyFont="1" applyFill="1" applyBorder="1" applyAlignment="1">
      <alignment horizontal="right" vertical="center" shrinkToFit="1"/>
    </xf>
    <xf numFmtId="179" fontId="68" fillId="9" borderId="0" xfId="2" applyNumberFormat="1" applyFont="1" applyFill="1" applyBorder="1" applyAlignment="1">
      <alignment horizontal="right" vertical="center" shrinkToFit="1"/>
    </xf>
    <xf numFmtId="181" fontId="74" fillId="9" borderId="0" xfId="1" applyNumberFormat="1" applyFont="1" applyFill="1" applyBorder="1" applyAlignment="1">
      <alignment horizontal="center" vertical="center" shrinkToFit="1"/>
    </xf>
    <xf numFmtId="179" fontId="74" fillId="9" borderId="0" xfId="2" applyNumberFormat="1" applyFont="1" applyFill="1" applyBorder="1" applyAlignment="1" applyProtection="1">
      <alignment horizontal="right" vertical="center" shrinkToFit="1"/>
      <protection locked="0"/>
    </xf>
    <xf numFmtId="0" fontId="74" fillId="9" borderId="0" xfId="0" applyFont="1" applyFill="1" applyBorder="1" applyAlignment="1">
      <alignment horizontal="left" vertical="center" shrinkToFit="1"/>
    </xf>
    <xf numFmtId="0" fontId="69" fillId="9" borderId="0" xfId="0" applyFont="1" applyFill="1" applyBorder="1" applyAlignment="1">
      <alignment horizontal="center" vertical="center"/>
    </xf>
    <xf numFmtId="10" fontId="67" fillId="9" borderId="0" xfId="1" applyNumberFormat="1" applyFont="1" applyFill="1" applyBorder="1" applyAlignment="1">
      <alignment horizontal="center" vertical="center"/>
    </xf>
    <xf numFmtId="179" fontId="67" fillId="9" borderId="0" xfId="0" applyNumberFormat="1" applyFont="1" applyFill="1" applyBorder="1" applyAlignment="1">
      <alignment horizontal="center" vertical="center"/>
    </xf>
    <xf numFmtId="179" fontId="74" fillId="9" borderId="0" xfId="0" applyNumberFormat="1" applyFont="1" applyFill="1" applyBorder="1" applyAlignment="1">
      <alignment horizontal="center" vertical="center"/>
    </xf>
    <xf numFmtId="288" fontId="74" fillId="9" borderId="0" xfId="0" applyNumberFormat="1" applyFont="1" applyFill="1" applyBorder="1" applyAlignment="1">
      <alignment horizontal="left" vertical="center"/>
    </xf>
    <xf numFmtId="179" fontId="69" fillId="9" borderId="0" xfId="0" applyNumberFormat="1" applyFont="1" applyFill="1" applyBorder="1" applyAlignment="1">
      <alignment horizontal="center" vertical="center"/>
    </xf>
    <xf numFmtId="289" fontId="74" fillId="9" borderId="0" xfId="1" applyNumberFormat="1" applyFont="1" applyFill="1" applyBorder="1" applyAlignment="1">
      <alignment horizontal="left" vertical="center"/>
    </xf>
    <xf numFmtId="189" fontId="69" fillId="9" borderId="0" xfId="0" applyNumberFormat="1" applyFont="1" applyFill="1" applyBorder="1" applyAlignment="1">
      <alignment horizontal="left" vertical="center"/>
    </xf>
    <xf numFmtId="287" fontId="74" fillId="9" borderId="0" xfId="0" applyNumberFormat="1" applyFont="1" applyFill="1" applyBorder="1" applyAlignment="1">
      <alignment horizontal="left" vertical="center"/>
    </xf>
    <xf numFmtId="0" fontId="74" fillId="9" borderId="0" xfId="0" applyFont="1" applyFill="1" applyBorder="1" applyAlignment="1">
      <alignment horizontal="center" vertical="center" textRotation="255"/>
    </xf>
    <xf numFmtId="0" fontId="74" fillId="9" borderId="0" xfId="0" applyFont="1" applyFill="1" applyBorder="1" applyAlignment="1">
      <alignment horizontal="center" vertical="distributed"/>
    </xf>
    <xf numFmtId="3" fontId="68" fillId="9" borderId="0" xfId="0" applyNumberFormat="1" applyFont="1" applyFill="1" applyBorder="1" applyAlignment="1">
      <alignment horizontal="center" vertical="center"/>
    </xf>
    <xf numFmtId="189" fontId="68" fillId="9" borderId="0" xfId="0" applyNumberFormat="1" applyFont="1" applyFill="1" applyBorder="1" applyAlignment="1">
      <alignment horizontal="center" vertical="center"/>
    </xf>
    <xf numFmtId="281" fontId="74" fillId="9" borderId="0" xfId="1" applyNumberFormat="1" applyFont="1" applyFill="1" applyBorder="1" applyAlignment="1" applyProtection="1">
      <alignment horizontal="center" vertical="center"/>
      <protection locked="0"/>
    </xf>
    <xf numFmtId="0" fontId="68" fillId="9" borderId="0" xfId="0" applyFont="1" applyFill="1" applyBorder="1" applyAlignment="1">
      <alignment horizontal="center" vertical="center"/>
    </xf>
    <xf numFmtId="0" fontId="67" fillId="9" borderId="0" xfId="0" applyFont="1" applyFill="1" applyBorder="1" applyAlignment="1">
      <alignment horizontal="center" vertical="center"/>
    </xf>
    <xf numFmtId="0" fontId="70" fillId="9" borderId="0" xfId="0" applyFont="1" applyFill="1" applyBorder="1" applyAlignment="1">
      <alignment horizontal="center" vertical="center"/>
    </xf>
    <xf numFmtId="256" fontId="68" fillId="9" borderId="0" xfId="0" applyNumberFormat="1" applyFont="1" applyFill="1" applyBorder="1" applyAlignment="1">
      <alignment horizontal="center" vertical="center"/>
    </xf>
    <xf numFmtId="38" fontId="74" fillId="9" borderId="0" xfId="2" applyFont="1" applyFill="1" applyBorder="1" applyAlignment="1">
      <alignment horizontal="center" vertical="center"/>
    </xf>
    <xf numFmtId="256" fontId="79" fillId="9" borderId="0" xfId="0" applyNumberFormat="1" applyFont="1" applyFill="1" applyBorder="1" applyAlignment="1">
      <alignment horizontal="center" vertical="center"/>
    </xf>
    <xf numFmtId="0" fontId="79" fillId="9" borderId="0" xfId="0" applyFont="1" applyFill="1" applyBorder="1" applyAlignment="1">
      <alignment horizontal="center" vertical="center"/>
    </xf>
    <xf numFmtId="179" fontId="74" fillId="9" borderId="0" xfId="2" applyNumberFormat="1" applyFont="1" applyFill="1" applyBorder="1" applyAlignment="1">
      <alignment horizontal="center" vertical="center"/>
    </xf>
    <xf numFmtId="38" fontId="74" fillId="9" borderId="0" xfId="0" applyNumberFormat="1" applyFont="1" applyFill="1" applyBorder="1" applyAlignment="1">
      <alignment horizontal="center" vertical="center"/>
    </xf>
    <xf numFmtId="0" fontId="77" fillId="9" borderId="0" xfId="0" applyFont="1" applyFill="1" applyBorder="1" applyAlignment="1">
      <alignment horizontal="center" vertical="center"/>
    </xf>
    <xf numFmtId="38" fontId="77" fillId="9" borderId="0" xfId="0" applyNumberFormat="1" applyFont="1" applyFill="1" applyBorder="1" applyAlignment="1">
      <alignment horizontal="center" vertical="center"/>
    </xf>
    <xf numFmtId="9" fontId="77" fillId="9" borderId="0" xfId="1" applyFont="1" applyFill="1" applyBorder="1" applyAlignment="1">
      <alignment horizontal="center" vertical="center"/>
    </xf>
    <xf numFmtId="38" fontId="78" fillId="9" borderId="0" xfId="2" applyFont="1" applyFill="1" applyBorder="1" applyAlignment="1">
      <alignment horizontal="center" vertical="center"/>
    </xf>
    <xf numFmtId="38" fontId="70" fillId="9" borderId="0" xfId="0" applyNumberFormat="1" applyFont="1" applyFill="1" applyBorder="1" applyAlignment="1" applyProtection="1">
      <alignment horizontal="center" vertical="center" shrinkToFit="1"/>
      <protection locked="0"/>
    </xf>
    <xf numFmtId="185" fontId="69" fillId="9" borderId="0" xfId="0" applyNumberFormat="1" applyFont="1" applyFill="1" applyBorder="1" applyAlignment="1">
      <alignment horizontal="distributed" vertical="center"/>
    </xf>
    <xf numFmtId="0" fontId="69" fillId="9" borderId="0" xfId="0" applyFont="1" applyFill="1" applyBorder="1" applyAlignment="1">
      <alignment horizontal="center" vertical="center" shrinkToFit="1"/>
    </xf>
    <xf numFmtId="38" fontId="69" fillId="9" borderId="0" xfId="2" applyFont="1" applyFill="1" applyBorder="1" applyAlignment="1" applyProtection="1">
      <alignment horizontal="center" vertical="center" shrinkToFit="1"/>
      <protection locked="0"/>
    </xf>
    <xf numFmtId="276" fontId="69" fillId="9" borderId="0" xfId="0" applyNumberFormat="1" applyFont="1" applyFill="1" applyBorder="1" applyAlignment="1">
      <alignment horizontal="center" vertical="center" shrinkToFit="1"/>
    </xf>
    <xf numFmtId="275" fontId="69" fillId="9" borderId="0" xfId="0" applyNumberFormat="1" applyFont="1" applyFill="1" applyBorder="1" applyAlignment="1">
      <alignment horizontal="center" vertical="center" shrinkToFit="1"/>
    </xf>
    <xf numFmtId="0" fontId="78" fillId="9" borderId="0" xfId="0" applyFont="1" applyFill="1" applyBorder="1" applyAlignment="1">
      <alignment horizontal="center" vertical="center"/>
    </xf>
    <xf numFmtId="189" fontId="74" fillId="9" borderId="0" xfId="0" applyNumberFormat="1" applyFont="1" applyFill="1" applyBorder="1" applyAlignment="1" applyProtection="1">
      <alignment horizontal="center" vertical="center"/>
      <protection locked="0"/>
    </xf>
    <xf numFmtId="184" fontId="77" fillId="9" borderId="0" xfId="0" applyNumberFormat="1" applyFont="1" applyFill="1" applyBorder="1" applyAlignment="1">
      <alignment horizontal="center" vertical="center"/>
    </xf>
    <xf numFmtId="274" fontId="69" fillId="9" borderId="0" xfId="0" applyNumberFormat="1" applyFont="1" applyFill="1" applyBorder="1" applyAlignment="1" applyProtection="1">
      <alignment horizontal="center" vertical="center" shrinkToFit="1"/>
      <protection locked="0"/>
    </xf>
    <xf numFmtId="38" fontId="38" fillId="9" borderId="0" xfId="2" applyFont="1" applyFill="1" applyBorder="1" applyAlignment="1">
      <alignment horizontal="center" vertical="center" shrinkToFit="1"/>
    </xf>
    <xf numFmtId="203" fontId="38" fillId="9" borderId="0" xfId="0" applyNumberFormat="1" applyFont="1" applyFill="1" applyBorder="1" applyAlignment="1">
      <alignment horizontal="center" vertical="center" shrinkToFit="1"/>
    </xf>
    <xf numFmtId="38" fontId="38" fillId="9" borderId="0" xfId="2" applyFont="1" applyFill="1" applyBorder="1" applyAlignment="1" applyProtection="1">
      <alignment horizontal="center" vertical="center" shrinkToFit="1"/>
      <protection hidden="1"/>
    </xf>
    <xf numFmtId="0" fontId="70" fillId="9" borderId="0" xfId="0" applyFont="1" applyFill="1" applyBorder="1" applyAlignment="1">
      <alignment horizontal="center" vertical="center" shrinkToFit="1"/>
    </xf>
    <xf numFmtId="38" fontId="38" fillId="9" borderId="0" xfId="2" applyFont="1" applyFill="1" applyBorder="1" applyAlignment="1">
      <alignment horizontal="center" vertical="center" textRotation="255" shrinkToFit="1"/>
    </xf>
    <xf numFmtId="0" fontId="38" fillId="9" borderId="0" xfId="0" applyFont="1" applyFill="1" applyBorder="1" applyAlignment="1">
      <alignment horizontal="center" vertical="center" shrinkToFit="1"/>
    </xf>
    <xf numFmtId="38" fontId="84" fillId="9" borderId="0" xfId="2" applyFont="1" applyFill="1" applyBorder="1" applyAlignment="1">
      <alignment horizontal="center" vertical="center" shrinkToFit="1"/>
    </xf>
    <xf numFmtId="0" fontId="87" fillId="9" borderId="0" xfId="179" applyFont="1" applyFill="1" applyBorder="1" applyAlignment="1">
      <alignment horizontal="center" vertical="center"/>
    </xf>
    <xf numFmtId="0" fontId="87" fillId="15" borderId="0" xfId="179" applyFont="1" applyFill="1" applyBorder="1" applyAlignment="1">
      <alignment horizontal="center" vertical="center" textRotation="255"/>
    </xf>
    <xf numFmtId="0" fontId="87" fillId="17" borderId="0" xfId="179" applyFont="1" applyFill="1" applyBorder="1" applyAlignment="1">
      <alignment horizontal="center" vertical="center" textRotation="255"/>
    </xf>
    <xf numFmtId="0" fontId="87" fillId="19" borderId="0" xfId="179" applyFont="1" applyFill="1" applyBorder="1" applyAlignment="1">
      <alignment horizontal="center" vertical="center" textRotation="255"/>
    </xf>
    <xf numFmtId="0" fontId="87" fillId="16" borderId="0" xfId="179" applyFont="1" applyFill="1" applyBorder="1" applyAlignment="1">
      <alignment horizontal="center" vertical="center" textRotation="255"/>
    </xf>
    <xf numFmtId="38" fontId="62" fillId="9" borderId="0" xfId="180" applyFont="1" applyFill="1" applyBorder="1" applyAlignment="1" applyProtection="1">
      <alignment horizontal="center" vertical="center"/>
    </xf>
    <xf numFmtId="0" fontId="87" fillId="18" borderId="0" xfId="179" applyFont="1" applyFill="1" applyBorder="1" applyAlignment="1">
      <alignment horizontal="left" vertical="center"/>
    </xf>
    <xf numFmtId="262" fontId="87" fillId="9" borderId="0" xfId="179" applyNumberFormat="1" applyFont="1" applyFill="1" applyBorder="1" applyAlignment="1">
      <alignment horizontal="right" vertical="center"/>
    </xf>
    <xf numFmtId="0" fontId="87" fillId="9" borderId="0" xfId="179" applyFont="1" applyFill="1" applyBorder="1" applyAlignment="1">
      <alignment horizontal="left" vertical="center" wrapText="1"/>
    </xf>
    <xf numFmtId="182" fontId="87" fillId="9" borderId="0" xfId="179" applyNumberFormat="1" applyFont="1" applyFill="1" applyBorder="1" applyAlignment="1">
      <alignment horizontal="right" vertical="center"/>
    </xf>
    <xf numFmtId="261" fontId="87" fillId="9" borderId="0" xfId="179" applyNumberFormat="1" applyFont="1" applyFill="1" applyBorder="1" applyAlignment="1">
      <alignment horizontal="right" vertical="center"/>
    </xf>
    <xf numFmtId="0" fontId="86" fillId="9" borderId="0" xfId="179" applyFont="1" applyFill="1" applyBorder="1" applyAlignment="1">
      <alignment horizontal="center" vertical="center"/>
    </xf>
    <xf numFmtId="0" fontId="90" fillId="9" borderId="0" xfId="179" applyFont="1" applyFill="1" applyBorder="1" applyAlignment="1">
      <alignment horizontal="left" vertical="center"/>
    </xf>
    <xf numFmtId="0" fontId="87" fillId="14" borderId="0" xfId="179" applyFont="1" applyFill="1" applyBorder="1" applyAlignment="1">
      <alignment horizontal="center" vertical="center"/>
    </xf>
    <xf numFmtId="0" fontId="87" fillId="16" borderId="0" xfId="179" applyFont="1" applyFill="1" applyBorder="1" applyAlignment="1">
      <alignment horizontal="left" vertical="center"/>
    </xf>
    <xf numFmtId="182" fontId="62" fillId="9" borderId="0" xfId="180" applyNumberFormat="1" applyFont="1" applyFill="1" applyBorder="1" applyAlignment="1" applyProtection="1">
      <alignment horizontal="right" vertical="center"/>
    </xf>
    <xf numFmtId="259" fontId="87" fillId="9" borderId="0" xfId="179" applyNumberFormat="1" applyFont="1" applyFill="1" applyBorder="1" applyAlignment="1">
      <alignment horizontal="right" vertical="center"/>
    </xf>
    <xf numFmtId="260" fontId="87" fillId="9" borderId="0" xfId="179" applyNumberFormat="1" applyFont="1" applyFill="1" applyBorder="1" applyAlignment="1">
      <alignment horizontal="right" vertical="center"/>
    </xf>
    <xf numFmtId="182" fontId="88" fillId="17" borderId="0" xfId="180" applyNumberFormat="1" applyFont="1" applyFill="1" applyBorder="1" applyAlignment="1" applyProtection="1">
      <alignment horizontal="right" vertical="center"/>
    </xf>
    <xf numFmtId="0" fontId="88" fillId="16" borderId="0" xfId="179" applyFont="1" applyFill="1" applyBorder="1" applyAlignment="1">
      <alignment horizontal="center" vertical="center"/>
    </xf>
    <xf numFmtId="0" fontId="88" fillId="16" borderId="0" xfId="179" applyFont="1" applyFill="1" applyBorder="1" applyAlignment="1">
      <alignment horizontal="center" vertical="center" textRotation="255"/>
    </xf>
    <xf numFmtId="0" fontId="88" fillId="16" borderId="0" xfId="179" applyFont="1" applyFill="1" applyBorder="1" applyAlignment="1">
      <alignment horizontal="left" vertical="center"/>
    </xf>
    <xf numFmtId="10" fontId="88" fillId="17" borderId="0" xfId="181" applyNumberFormat="1" applyFont="1" applyFill="1" applyBorder="1" applyAlignment="1" applyProtection="1">
      <alignment horizontal="right" vertical="center"/>
    </xf>
    <xf numFmtId="0" fontId="88" fillId="15" borderId="0" xfId="179" applyFont="1" applyFill="1" applyBorder="1" applyAlignment="1">
      <alignment horizontal="center" vertical="center"/>
    </xf>
    <xf numFmtId="0" fontId="87" fillId="18" borderId="0" xfId="179" applyFont="1" applyFill="1" applyBorder="1" applyAlignment="1">
      <alignment horizontal="left" vertical="center" shrinkToFit="1"/>
    </xf>
    <xf numFmtId="182" fontId="88" fillId="17" borderId="0" xfId="179" applyNumberFormat="1" applyFont="1" applyFill="1" applyBorder="1" applyAlignment="1">
      <alignment horizontal="right" vertical="center"/>
    </xf>
    <xf numFmtId="0" fontId="88" fillId="16" borderId="0" xfId="179" applyFont="1" applyFill="1" applyBorder="1" applyAlignment="1">
      <alignment horizontal="center" vertical="center" shrinkToFit="1"/>
    </xf>
    <xf numFmtId="0" fontId="88" fillId="15" borderId="0" xfId="179" applyFont="1" applyFill="1" applyBorder="1" applyAlignment="1">
      <alignment horizontal="center" vertical="center" textRotation="255"/>
    </xf>
    <xf numFmtId="182" fontId="88" fillId="15" borderId="0" xfId="180" applyNumberFormat="1" applyFont="1" applyFill="1" applyBorder="1" applyAlignment="1" applyProtection="1">
      <alignment horizontal="right" vertical="center"/>
    </xf>
    <xf numFmtId="258" fontId="88" fillId="17" borderId="0" xfId="180" applyNumberFormat="1" applyFont="1" applyFill="1" applyBorder="1" applyProtection="1">
      <alignment vertical="center"/>
    </xf>
  </cellXfs>
  <cellStyles count="184">
    <cellStyle name="_xffff__x0005__xffff_" xfId="7" xr:uid="{00000000-0005-0000-0000-000000000000}"/>
    <cellStyle name="-" xfId="8" xr:uid="{00000000-0005-0000-0000-000001000000}"/>
    <cellStyle name="?_x0005_?" xfId="9" xr:uid="{00000000-0005-0000-0000-000002000000}"/>
    <cellStyle name="?? [0.00]_laroux" xfId="10" xr:uid="{00000000-0005-0000-0000-000003000000}"/>
    <cellStyle name="?? [0]_VERA" xfId="11" xr:uid="{00000000-0005-0000-0000-000004000000}"/>
    <cellStyle name="????" xfId="12" xr:uid="{00000000-0005-0000-0000-000005000000}"/>
    <cellStyle name="???? [0.00]_laroux" xfId="13" xr:uid="{00000000-0005-0000-0000-000006000000}"/>
    <cellStyle name="?????_VERA" xfId="14" xr:uid="{00000000-0005-0000-0000-000007000000}"/>
    <cellStyle name="????_laroux" xfId="15" xr:uid="{00000000-0005-0000-0000-000008000000}"/>
    <cellStyle name="??_CDD ver.6.1" xfId="16" xr:uid="{00000000-0005-0000-0000-000009000000}"/>
    <cellStyle name="?・a??e [0.00]_Book2" xfId="17" xr:uid="{00000000-0005-0000-0000-00000A000000}"/>
    <cellStyle name="?・a??e_Book2]_" xfId="18" xr:uid="{00000000-0005-0000-0000-00000B000000}"/>
    <cellStyle name="?…?a唇?e [0.00]_Book2" xfId="19" xr:uid="{00000000-0005-0000-0000-00000C000000}"/>
    <cellStyle name="?…?a唇?e_Book2]_" xfId="20" xr:uid="{00000000-0005-0000-0000-00000D000000}"/>
    <cellStyle name="?W?_?f??^ (2)\?" xfId="21" xr:uid="{00000000-0005-0000-0000-00000E000000}"/>
    <cellStyle name="?W準_?f?o‘O‰n香EAL_B" xfId="22" xr:uid="{00000000-0005-0000-0000-00000F000000}"/>
    <cellStyle name="_1表紙～ｺﾝｾﾌﾟﾄ" xfId="23" xr:uid="{00000000-0005-0000-0000-000010000000}"/>
    <cellStyle name="_1表紙～ｺﾝｾﾌﾟﾄ.xls グラフ 16" xfId="24" xr:uid="{00000000-0005-0000-0000-000011000000}"/>
    <cellStyle name="_1表紙～ｺﾝｾﾌﾟﾄ.xls グラフ 16_1" xfId="25" xr:uid="{00000000-0005-0000-0000-000012000000}"/>
    <cellStyle name="_1表紙～ｺﾝｾﾌﾟﾄ.xls グラフ 16_2" xfId="26" xr:uid="{00000000-0005-0000-0000-000013000000}"/>
    <cellStyle name="_1表紙～ｺﾝｾﾌﾟﾄ.xls グラフ 16_3" xfId="27" xr:uid="{00000000-0005-0000-0000-000014000000}"/>
    <cellStyle name="_1表紙～ｺﾝｾﾌﾟﾄ_1" xfId="28" xr:uid="{00000000-0005-0000-0000-000015000000}"/>
    <cellStyle name="_1表紙～ｺﾝｾﾌﾟﾄ_2" xfId="29" xr:uid="{00000000-0005-0000-0000-000016000000}"/>
    <cellStyle name="_1表紙～ｺﾝｾﾌﾟﾄ_3" xfId="30" xr:uid="{00000000-0005-0000-0000-000017000000}"/>
    <cellStyle name="_２管理提案（目次）" xfId="31" xr:uid="{00000000-0005-0000-0000-000018000000}"/>
    <cellStyle name="_２管理提案（目次）_1" xfId="32" xr:uid="{00000000-0005-0000-0000-000019000000}"/>
    <cellStyle name="_２管理提案（目次）_2" xfId="33" xr:uid="{00000000-0005-0000-0000-00001A000000}"/>
    <cellStyle name="_２管理提案（目次）_3" xfId="34" xr:uid="{00000000-0005-0000-0000-00001B000000}"/>
    <cellStyle name="_４管理提案（ｺﾝｾﾌﾟﾄ）" xfId="35" xr:uid="{00000000-0005-0000-0000-00001C000000}"/>
    <cellStyle name="_４管理提案（ｺﾝｾﾌﾟﾄ）_1" xfId="36" xr:uid="{00000000-0005-0000-0000-00001D000000}"/>
    <cellStyle name="_４管理提案（ｺﾝｾﾌﾟﾄ）_2" xfId="37" xr:uid="{00000000-0005-0000-0000-00001E000000}"/>
    <cellStyle name="_４管理提案（ｺﾝｾﾌﾟﾄ）_3" xfId="38" xr:uid="{00000000-0005-0000-0000-00001F000000}"/>
    <cellStyle name="_５管理提案（教育体制）" xfId="39" xr:uid="{00000000-0005-0000-0000-000020000000}"/>
    <cellStyle name="_５管理提案（教育体制）_1" xfId="40" xr:uid="{00000000-0005-0000-0000-000021000000}"/>
    <cellStyle name="_５管理提案（教育体制）_2" xfId="41" xr:uid="{00000000-0005-0000-0000-000022000000}"/>
    <cellStyle name="_５管理提案（教育体制）_3" xfId="42" xr:uid="{00000000-0005-0000-0000-000023000000}"/>
    <cellStyle name="_６管理提案（年間計画）" xfId="43" xr:uid="{00000000-0005-0000-0000-000024000000}"/>
    <cellStyle name="_６管理提案（年間計画）_1" xfId="44" xr:uid="{00000000-0005-0000-0000-000025000000}"/>
    <cellStyle name="_６管理提案（年間計画）_2" xfId="45" xr:uid="{00000000-0005-0000-0000-000026000000}"/>
    <cellStyle name="_６管理提案（年間計画）_3" xfId="46" xr:uid="{00000000-0005-0000-0000-000027000000}"/>
    <cellStyle name="_７管理提案（ﾊﾞｯｸｱｯﾌﾟ）" xfId="47" xr:uid="{00000000-0005-0000-0000-000028000000}"/>
    <cellStyle name="_７管理提案（ﾊﾞｯｸｱｯﾌﾟ）_1" xfId="48" xr:uid="{00000000-0005-0000-0000-000029000000}"/>
    <cellStyle name="_７管理提案（ﾊﾞｯｸｱｯﾌﾟ）_2" xfId="49" xr:uid="{00000000-0005-0000-0000-00002A000000}"/>
    <cellStyle name="_７管理提案（ﾊﾞｯｸｱｯﾌﾟ）_3" xfId="50" xr:uid="{00000000-0005-0000-0000-00002B000000}"/>
    <cellStyle name="_８管理提案（長期１）" xfId="51" xr:uid="{00000000-0005-0000-0000-00002C000000}"/>
    <cellStyle name="_８管理提案（長期１）_1" xfId="52" xr:uid="{00000000-0005-0000-0000-00002D000000}"/>
    <cellStyle name="_８管理提案（長期１）_2" xfId="53" xr:uid="{00000000-0005-0000-0000-00002E000000}"/>
    <cellStyle name="_８管理提案（長期１）_3" xfId="54" xr:uid="{00000000-0005-0000-0000-00002F000000}"/>
    <cellStyle name="_８管理提案(長期２)" xfId="55" xr:uid="{00000000-0005-0000-0000-000030000000}"/>
    <cellStyle name="_９管理提案（管理方式）" xfId="56" xr:uid="{00000000-0005-0000-0000-000031000000}"/>
    <cellStyle name="_９管理提案（管理方式）_1" xfId="57" xr:uid="{00000000-0005-0000-0000-000032000000}"/>
    <cellStyle name="_９管理提案（管理方式）_2" xfId="58" xr:uid="{00000000-0005-0000-0000-000033000000}"/>
    <cellStyle name="_９管理提案（管理方式）_3" xfId="59" xr:uid="{00000000-0005-0000-0000-000034000000}"/>
    <cellStyle name="_kanri" xfId="60" xr:uid="{00000000-0005-0000-0000-000035000000}"/>
    <cellStyle name="_kanri_1" xfId="61" xr:uid="{00000000-0005-0000-0000-000036000000}"/>
    <cellStyle name="_kanri_2" xfId="62" xr:uid="{00000000-0005-0000-0000-000037000000}"/>
    <cellStyle name="_kanri_3" xfId="63" xr:uid="{00000000-0005-0000-0000-000038000000}"/>
    <cellStyle name="_リニューアル工事.xls グラフ 175" xfId="64" xr:uid="{00000000-0005-0000-0000-000039000000}"/>
    <cellStyle name="_リニューアル工事.xls グラフ 175_1" xfId="65" xr:uid="{00000000-0005-0000-0000-00003A000000}"/>
    <cellStyle name="_リニューアル工事.xls グラフ 175_2" xfId="66" xr:uid="{00000000-0005-0000-0000-00003B000000}"/>
    <cellStyle name="_リニューアル工事.xls グラフ 175_3" xfId="67" xr:uid="{00000000-0005-0000-0000-00003C000000}"/>
    <cellStyle name="_リニューアル工事.xls グラフ 176" xfId="68" xr:uid="{00000000-0005-0000-0000-00003D000000}"/>
    <cellStyle name="_リニューアル工事.xls グラフ 176_1" xfId="69" xr:uid="{00000000-0005-0000-0000-00003E000000}"/>
    <cellStyle name="_リニューアル工事.xls グラフ 176_2" xfId="70" xr:uid="{00000000-0005-0000-0000-00003F000000}"/>
    <cellStyle name="_リニューアル工事.xls グラフ 176_3" xfId="71" xr:uid="{00000000-0005-0000-0000-000040000000}"/>
    <cellStyle name="_リニューアル工事.xls グラフ 3" xfId="72" xr:uid="{00000000-0005-0000-0000-000041000000}"/>
    <cellStyle name="_リニューアル工事.xls グラフ 3_1" xfId="73" xr:uid="{00000000-0005-0000-0000-000042000000}"/>
    <cellStyle name="_リニューアル工事.xls グラフ 3_2" xfId="74" xr:uid="{00000000-0005-0000-0000-000043000000}"/>
    <cellStyle name="_リニューアル工事.xls グラフ 3_3" xfId="75" xr:uid="{00000000-0005-0000-0000-000044000000}"/>
    <cellStyle name="_リニューアル工事.xls グラフ 4" xfId="76" xr:uid="{00000000-0005-0000-0000-000045000000}"/>
    <cellStyle name="_リニューアル工事.xls グラフ 4_1" xfId="77" xr:uid="{00000000-0005-0000-0000-000046000000}"/>
    <cellStyle name="_リニューアル工事.xls グラフ 4_2" xfId="78" xr:uid="{00000000-0005-0000-0000-000047000000}"/>
    <cellStyle name="_リニューアル工事.xls グラフ 4_3" xfId="79" xr:uid="{00000000-0005-0000-0000-000048000000}"/>
    <cellStyle name="_管理提案（本   文）" xfId="80" xr:uid="{00000000-0005-0000-0000-000049000000}"/>
    <cellStyle name="_管理提案（本   文）_1" xfId="81" xr:uid="{00000000-0005-0000-0000-00004A000000}"/>
    <cellStyle name="_管理提案（本   文）_2" xfId="82" xr:uid="{00000000-0005-0000-0000-00004B000000}"/>
    <cellStyle name="_管理提案（本   文）_3" xfId="83" xr:uid="{00000000-0005-0000-0000-00004C000000}"/>
    <cellStyle name="_管理提案（本   文）－２" xfId="84" xr:uid="{00000000-0005-0000-0000-00004D000000}"/>
    <cellStyle name="_管理提案（本   文）－２_1" xfId="85" xr:uid="{00000000-0005-0000-0000-00004E000000}"/>
    <cellStyle name="_管理提案（本   文）－２_2" xfId="86" xr:uid="{00000000-0005-0000-0000-00004F000000}"/>
    <cellStyle name="_管理提案（本   文）－２_3" xfId="87" xr:uid="{00000000-0005-0000-0000-000050000000}"/>
    <cellStyle name="_管理提案（目　次）２" xfId="88" xr:uid="{00000000-0005-0000-0000-000051000000}"/>
    <cellStyle name="_管理提案（目　次）２_1" xfId="89" xr:uid="{00000000-0005-0000-0000-000052000000}"/>
    <cellStyle name="_管理提案（目　次）２_2" xfId="90" xr:uid="{00000000-0005-0000-0000-000053000000}"/>
    <cellStyle name="_管理提案（目　次）２_3" xfId="91" xr:uid="{00000000-0005-0000-0000-000054000000}"/>
    <cellStyle name="_管理提案書A3.xls グラフ 4" xfId="92" xr:uid="{00000000-0005-0000-0000-000055000000}"/>
    <cellStyle name="_管理提案書A3.xls グラフ 4_1" xfId="93" xr:uid="{00000000-0005-0000-0000-000056000000}"/>
    <cellStyle name="_管理提案書A3.xls グラフ 4_2" xfId="94" xr:uid="{00000000-0005-0000-0000-000057000000}"/>
    <cellStyle name="_管理提案書A3.xls グラフ 4_3" xfId="95" xr:uid="{00000000-0005-0000-0000-000058000000}"/>
    <cellStyle name="_管理提案書A3.xls グラフ 5" xfId="96" xr:uid="{00000000-0005-0000-0000-000059000000}"/>
    <cellStyle name="_管理提案書A3.xls グラフ 5_1" xfId="97" xr:uid="{00000000-0005-0000-0000-00005A000000}"/>
    <cellStyle name="_管理提案書A3.xls グラフ 5_2" xfId="98" xr:uid="{00000000-0005-0000-0000-00005B000000}"/>
    <cellStyle name="_管理提案書A3.xls グラフ 5_3" xfId="99" xr:uid="{00000000-0005-0000-0000-00005C000000}"/>
    <cellStyle name="_管理提案書A3.xls グラフ 9" xfId="100" xr:uid="{00000000-0005-0000-0000-00005D000000}"/>
    <cellStyle name="_管理提案書A3.xls グラフ 9_1" xfId="101" xr:uid="{00000000-0005-0000-0000-00005E000000}"/>
    <cellStyle name="_管理提案書A3.xls グラフ 9_2" xfId="102" xr:uid="{00000000-0005-0000-0000-00005F000000}"/>
    <cellStyle name="_管理提案書A3.xls グラフ 9_3" xfId="103" xr:uid="{00000000-0005-0000-0000-000060000000}"/>
    <cellStyle name="_室町ＮＳビル総合管理提案２" xfId="104" xr:uid="{00000000-0005-0000-0000-000061000000}"/>
    <cellStyle name="_室町ＮＳビル総合管理提案２.xls グラフ 3" xfId="105" xr:uid="{00000000-0005-0000-0000-000062000000}"/>
    <cellStyle name="_室町ＮＳビル総合管理提案２.xls グラフ 3_1" xfId="106" xr:uid="{00000000-0005-0000-0000-000063000000}"/>
    <cellStyle name="_室町ＮＳビル総合管理提案２.xls グラフ 3_2" xfId="107" xr:uid="{00000000-0005-0000-0000-000064000000}"/>
    <cellStyle name="_室町ＮＳビル総合管理提案２.xls グラフ 3_3" xfId="108" xr:uid="{00000000-0005-0000-0000-000065000000}"/>
    <cellStyle name="_室町ＮＳビル総合管理提案２.xls グラフ 4" xfId="109" xr:uid="{00000000-0005-0000-0000-000066000000}"/>
    <cellStyle name="_室町ＮＳビル総合管理提案２.xls グラフ 4_1" xfId="110" xr:uid="{00000000-0005-0000-0000-000067000000}"/>
    <cellStyle name="_室町ＮＳビル総合管理提案２.xls グラフ 4_2" xfId="111" xr:uid="{00000000-0005-0000-0000-000068000000}"/>
    <cellStyle name="_室町ＮＳビル総合管理提案２.xls グラフ 4_3" xfId="112" xr:uid="{00000000-0005-0000-0000-000069000000}"/>
    <cellStyle name="_室町ＮＳビル総合管理提案２.xls グラフ 8" xfId="113" xr:uid="{00000000-0005-0000-0000-00006A000000}"/>
    <cellStyle name="_室町ＮＳビル総合管理提案２.xls グラフ 8_1" xfId="114" xr:uid="{00000000-0005-0000-0000-00006B000000}"/>
    <cellStyle name="_室町ＮＳビル総合管理提案２.xls グラフ 8_2" xfId="115" xr:uid="{00000000-0005-0000-0000-00006C000000}"/>
    <cellStyle name="_室町ＮＳビル総合管理提案２.xls グラフ 8_3" xfId="116" xr:uid="{00000000-0005-0000-0000-00006D000000}"/>
    <cellStyle name="_室町ＮＳビル総合管理提案２_1" xfId="117" xr:uid="{00000000-0005-0000-0000-00006E000000}"/>
    <cellStyle name="_室町ＮＳビル総合管理提案２_2" xfId="118" xr:uid="{00000000-0005-0000-0000-00006F000000}"/>
    <cellStyle name="_室町ＮＳビル総合管理提案２_3" xfId="119" xr:uid="{00000000-0005-0000-0000-000070000000}"/>
    <cellStyle name="_提案書2-2" xfId="120" xr:uid="{00000000-0005-0000-0000-000071000000}"/>
    <cellStyle name="_提案書2-2_1" xfId="121" xr:uid="{00000000-0005-0000-0000-000072000000}"/>
    <cellStyle name="_提案書2-2_2" xfId="122" xr:uid="{00000000-0005-0000-0000-000073000000}"/>
    <cellStyle name="_提案書2-2_3" xfId="123" xr:uid="{00000000-0005-0000-0000-000074000000}"/>
    <cellStyle name="’E‰Y [0.00]_?f?o‘O‰n香ELpect" xfId="124" xr:uid="{00000000-0005-0000-0000-000075000000}"/>
    <cellStyle name="’E‰Y_?f?o‘O‰n香ESONAL" xfId="125" xr:uid="{00000000-0005-0000-0000-000076000000}"/>
    <cellStyle name="=C:\WINDOWS\SYSTEM32\COMMAND.COM" xfId="126" xr:uid="{00000000-0005-0000-0000-000077000000}"/>
    <cellStyle name="6-0" xfId="127" xr:uid="{00000000-0005-0000-0000-000078000000}"/>
    <cellStyle name="Calc Currency (0)" xfId="128" xr:uid="{00000000-0005-0000-0000-000079000000}"/>
    <cellStyle name="Calc Currency (2)" xfId="129" xr:uid="{00000000-0005-0000-0000-00007A000000}"/>
    <cellStyle name="Calc Percent (0)" xfId="130" xr:uid="{00000000-0005-0000-0000-00007B000000}"/>
    <cellStyle name="Calc Percent (1)" xfId="131" xr:uid="{00000000-0005-0000-0000-00007C000000}"/>
    <cellStyle name="Calc Percent (2)" xfId="132" xr:uid="{00000000-0005-0000-0000-00007D000000}"/>
    <cellStyle name="Calc Units (0)" xfId="133" xr:uid="{00000000-0005-0000-0000-00007E000000}"/>
    <cellStyle name="Calc Units (1)" xfId="134" xr:uid="{00000000-0005-0000-0000-00007F000000}"/>
    <cellStyle name="Calc Units (2)" xfId="135" xr:uid="{00000000-0005-0000-0000-000080000000}"/>
    <cellStyle name="Comma  - Style1" xfId="136" xr:uid="{00000000-0005-0000-0000-000081000000}"/>
    <cellStyle name="Comma  - Style2" xfId="137" xr:uid="{00000000-0005-0000-0000-000082000000}"/>
    <cellStyle name="Comma  - Style3" xfId="138" xr:uid="{00000000-0005-0000-0000-000083000000}"/>
    <cellStyle name="Comma  - Style4" xfId="139" xr:uid="{00000000-0005-0000-0000-000084000000}"/>
    <cellStyle name="Comma  - Style5" xfId="140" xr:uid="{00000000-0005-0000-0000-000085000000}"/>
    <cellStyle name="Comma  - Style6" xfId="141" xr:uid="{00000000-0005-0000-0000-000086000000}"/>
    <cellStyle name="Comma  - Style7" xfId="142" xr:uid="{00000000-0005-0000-0000-000087000000}"/>
    <cellStyle name="Comma  - Style8" xfId="143" xr:uid="{00000000-0005-0000-0000-000088000000}"/>
    <cellStyle name="Comma [00]" xfId="144" xr:uid="{00000000-0005-0000-0000-000089000000}"/>
    <cellStyle name="Comma0" xfId="145" xr:uid="{00000000-0005-0000-0000-00008A000000}"/>
    <cellStyle name="Comma0 - Modelo1" xfId="146" xr:uid="{00000000-0005-0000-0000-00008B000000}"/>
    <cellStyle name="Comma0 - Style1" xfId="147" xr:uid="{00000000-0005-0000-0000-00008C000000}"/>
    <cellStyle name="Comma1 - Modelo2" xfId="148" xr:uid="{00000000-0005-0000-0000-00008D000000}"/>
    <cellStyle name="Comma1 - Style2" xfId="149" xr:uid="{00000000-0005-0000-0000-00008E000000}"/>
    <cellStyle name="Contracts" xfId="150" xr:uid="{00000000-0005-0000-0000-00008F000000}"/>
    <cellStyle name="Currency [00]" xfId="151" xr:uid="{00000000-0005-0000-0000-000090000000}"/>
    <cellStyle name="Currency0" xfId="152" xr:uid="{00000000-0005-0000-0000-000091000000}"/>
    <cellStyle name="entry" xfId="153" xr:uid="{00000000-0005-0000-0000-000092000000}"/>
    <cellStyle name="Grey" xfId="154" xr:uid="{00000000-0005-0000-0000-000093000000}"/>
    <cellStyle name="Header1" xfId="155" xr:uid="{00000000-0005-0000-0000-000094000000}"/>
    <cellStyle name="Header2" xfId="156" xr:uid="{00000000-0005-0000-0000-000095000000}"/>
    <cellStyle name="Heading 1" xfId="157" xr:uid="{00000000-0005-0000-0000-000096000000}"/>
    <cellStyle name="Heading 2" xfId="158" xr:uid="{00000000-0005-0000-0000-000097000000}"/>
    <cellStyle name="Input [yellow]" xfId="159" xr:uid="{00000000-0005-0000-0000-000098000000}"/>
    <cellStyle name="Normal - Style1" xfId="160" xr:uid="{00000000-0005-0000-0000-000099000000}"/>
    <cellStyle name="Percent [2]" xfId="161" xr:uid="{00000000-0005-0000-0000-00009A000000}"/>
    <cellStyle name="price" xfId="162" xr:uid="{00000000-0005-0000-0000-00009B000000}"/>
    <cellStyle name="PSChar" xfId="163" xr:uid="{00000000-0005-0000-0000-00009C000000}"/>
    <cellStyle name="PSHeading" xfId="164" xr:uid="{00000000-0005-0000-0000-00009D000000}"/>
    <cellStyle name="revised" xfId="165" xr:uid="{00000000-0005-0000-0000-00009E000000}"/>
    <cellStyle name="section" xfId="166" xr:uid="{00000000-0005-0000-0000-00009F000000}"/>
    <cellStyle name="title" xfId="167" xr:uid="{00000000-0005-0000-0000-0000A0000000}"/>
    <cellStyle name="Total" xfId="168" xr:uid="{00000000-0005-0000-0000-0000A1000000}"/>
    <cellStyle name="スタイル 1" xfId="169" xr:uid="{00000000-0005-0000-0000-0000A2000000}"/>
    <cellStyle name="スタイル 2" xfId="170" xr:uid="{00000000-0005-0000-0000-0000A3000000}"/>
    <cellStyle name="パーセント" xfId="1" builtinId="5"/>
    <cellStyle name="パーセント 2" xfId="6" xr:uid="{00000000-0005-0000-0000-0000A5000000}"/>
    <cellStyle name="パーセント 3" xfId="181" xr:uid="{CB6E52FB-59E6-4C8A-AE3B-D0403D1BFF7F}"/>
    <cellStyle name="ハイパーリンク" xfId="183" builtinId="8"/>
    <cellStyle name="桁区切り" xfId="2" builtinId="6"/>
    <cellStyle name="桁区切り 2" xfId="5" xr:uid="{00000000-0005-0000-0000-0000A7000000}"/>
    <cellStyle name="桁区切り 2 2" xfId="182" xr:uid="{3B370558-3D4D-411C-97FE-C75A10ABA7E3}"/>
    <cellStyle name="桁区切り 3" xfId="180" xr:uid="{3A3BF217-1ED6-483B-83F1-8FC943A339D3}"/>
    <cellStyle name="在庫" xfId="171" xr:uid="{00000000-0005-0000-0000-0000A8000000}"/>
    <cellStyle name="脱浦 [0.00]_?f?o疫善?ELp" xfId="172" xr:uid="{00000000-0005-0000-0000-0000A9000000}"/>
    <cellStyle name="脱浦_?f?o疫善?ESO" xfId="173" xr:uid="{00000000-0005-0000-0000-0000AA000000}"/>
    <cellStyle name="標準" xfId="0" builtinId="0"/>
    <cellStyle name="標準 2" xfId="3" xr:uid="{00000000-0005-0000-0000-0000AC000000}"/>
    <cellStyle name="標準 3" xfId="4" xr:uid="{00000000-0005-0000-0000-0000AD000000}"/>
    <cellStyle name="標準 4" xfId="176" xr:uid="{00000000-0005-0000-0000-0000AE000000}"/>
    <cellStyle name="標準 5" xfId="177" xr:uid="{00000000-0005-0000-0000-0000AF000000}"/>
    <cellStyle name="標準 6" xfId="178" xr:uid="{00000000-0005-0000-0000-0000B0000000}"/>
    <cellStyle name="標準 7" xfId="179" xr:uid="{3838AD6A-6BCC-4925-A52C-0DC74323929C}"/>
    <cellStyle name="未定義" xfId="174" xr:uid="{00000000-0005-0000-0000-0000B1000000}"/>
    <cellStyle name="禃宁垃㌠" xfId="175" xr:uid="{00000000-0005-0000-0000-0000B2000000}"/>
  </cellStyles>
  <dxfs count="32">
    <dxf>
      <font>
        <color theme="0"/>
      </font>
    </dxf>
    <dxf>
      <font>
        <color theme="0"/>
      </font>
    </dxf>
    <dxf>
      <fill>
        <patternFill>
          <bgColor rgb="FFFF0000"/>
        </patternFill>
      </fill>
    </dxf>
    <dxf>
      <font>
        <color theme="0"/>
      </font>
      <numFmt numFmtId="295" formatCode="&quot;空室物件につき賃借人なし&quot;"/>
      <fill>
        <patternFill patternType="solid">
          <fgColor theme="0"/>
          <bgColor theme="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ont>
        <color theme="8" tint="0.79998168889431442"/>
      </font>
    </dxf>
    <dxf>
      <font>
        <color theme="9" tint="0.39994506668294322"/>
      </font>
    </dxf>
    <dxf>
      <font>
        <color theme="0"/>
      </font>
    </dxf>
    <dxf>
      <fill>
        <patternFill>
          <bgColor rgb="FFFF0000"/>
        </patternFill>
      </fill>
    </dxf>
    <dxf>
      <numFmt numFmtId="296" formatCode="0&quot;未入力項目！担当者として物件についての意見を記載！&quot;"/>
      <fill>
        <patternFill patternType="solid">
          <fgColor auto="1"/>
          <bgColor rgb="FFFF0000"/>
        </patternFill>
      </fill>
    </dxf>
    <dxf>
      <font>
        <color theme="0"/>
      </font>
    </dxf>
    <dxf>
      <numFmt numFmtId="297" formatCode="&quot;入居中&quot;"/>
    </dxf>
    <dxf>
      <numFmt numFmtId="298" formatCode="&quot;空室&quot;"/>
    </dxf>
    <dxf>
      <font>
        <color theme="0"/>
      </font>
      <numFmt numFmtId="0" formatCode="General"/>
    </dxf>
    <dxf>
      <font>
        <color theme="0"/>
      </font>
      <numFmt numFmtId="0" formatCode="General"/>
    </dxf>
    <dxf>
      <font>
        <color theme="0"/>
      </font>
      <numFmt numFmtId="0" formatCode="General"/>
    </dxf>
    <dxf>
      <font>
        <color theme="0"/>
      </font>
      <numFmt numFmtId="0" formatCode="General"/>
    </dxf>
    <dxf>
      <font>
        <color theme="0"/>
      </font>
      <numFmt numFmtId="0" formatCode="General"/>
    </dxf>
    <dxf>
      <font>
        <color theme="0"/>
      </font>
      <numFmt numFmtId="0" formatCode="General"/>
    </dxf>
    <dxf>
      <font>
        <color theme="0"/>
      </font>
      <numFmt numFmtId="0" formatCode="General"/>
    </dxf>
    <dxf>
      <numFmt numFmtId="299" formatCode="&quot;NG&quot;"/>
    </dxf>
    <dxf>
      <numFmt numFmtId="300" formatCode="&quot;OK&quot;"/>
    </dxf>
    <dxf>
      <numFmt numFmtId="301" formatCode="&quot;＜&quot;"/>
    </dxf>
    <dxf>
      <numFmt numFmtId="302" formatCode="&quot;＞&quot;"/>
    </dxf>
    <dxf>
      <numFmt numFmtId="303" formatCode="&quot;0&quot;"/>
    </dxf>
    <dxf>
      <numFmt numFmtId="303" formatCode="&quot;0&quot;"/>
    </dxf>
    <dxf>
      <numFmt numFmtId="303" formatCode="&quot;0&quot;"/>
    </dxf>
    <dxf>
      <numFmt numFmtId="303" formatCode="&quot;0&quot;"/>
    </dxf>
    <dxf>
      <numFmt numFmtId="297" formatCode="&quot;入居中&quot;"/>
    </dxf>
    <dxf>
      <numFmt numFmtId="298" formatCode="&quot;空室&quot;"/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externalLink" Target="externalLinks/externalLink1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4.xml"/><Relationship Id="rId20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3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externalLink" Target="externalLinks/externalLink2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447675</xdr:colOff>
      <xdr:row>27</xdr:row>
      <xdr:rowOff>0</xdr:rowOff>
    </xdr:from>
    <xdr:to>
      <xdr:col>2</xdr:col>
      <xdr:colOff>352425</xdr:colOff>
      <xdr:row>27</xdr:row>
      <xdr:rowOff>0</xdr:rowOff>
    </xdr:to>
    <xdr:cxnSp macro="">
      <xdr:nvCxnSpPr>
        <xdr:cNvPr id="4" name="直線コネクタ 3">
          <a:extLst>
            <a:ext uri="{FF2B5EF4-FFF2-40B4-BE49-F238E27FC236}">
              <a16:creationId xmlns:a16="http://schemas.microsoft.com/office/drawing/2014/main" id="{59270797-F800-407B-AD10-221392BE396C}"/>
            </a:ext>
          </a:extLst>
        </xdr:cNvPr>
        <xdr:cNvCxnSpPr/>
      </xdr:nvCxnSpPr>
      <xdr:spPr>
        <a:xfrm>
          <a:off x="1571625" y="4562475"/>
          <a:ext cx="590550" cy="0"/>
        </a:xfrm>
        <a:prstGeom prst="line">
          <a:avLst/>
        </a:prstGeom>
        <a:ln w="22225"/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 editAs="oneCell">
    <xdr:from>
      <xdr:col>8</xdr:col>
      <xdr:colOff>2319619</xdr:colOff>
      <xdr:row>2</xdr:row>
      <xdr:rowOff>179294</xdr:rowOff>
    </xdr:from>
    <xdr:to>
      <xdr:col>8</xdr:col>
      <xdr:colOff>4504864</xdr:colOff>
      <xdr:row>3</xdr:row>
      <xdr:rowOff>100854</xdr:rowOff>
    </xdr:to>
    <xdr:pic>
      <xdr:nvPicPr>
        <xdr:cNvPr id="6" name="図 5">
          <a:extLst>
            <a:ext uri="{FF2B5EF4-FFF2-40B4-BE49-F238E27FC236}">
              <a16:creationId xmlns:a16="http://schemas.microsoft.com/office/drawing/2014/main" id="{D1BD5C47-37F6-47F2-B4B2-F9529438AAF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458266" y="347382"/>
          <a:ext cx="2185245" cy="34738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257735</xdr:colOff>
      <xdr:row>18</xdr:row>
      <xdr:rowOff>44823</xdr:rowOff>
    </xdr:from>
    <xdr:to>
      <xdr:col>3</xdr:col>
      <xdr:colOff>515470</xdr:colOff>
      <xdr:row>19</xdr:row>
      <xdr:rowOff>33617</xdr:rowOff>
    </xdr:to>
    <xdr:sp macro="" textlink="">
      <xdr:nvSpPr>
        <xdr:cNvPr id="7" name="矢印: 下 6">
          <a:extLst>
            <a:ext uri="{FF2B5EF4-FFF2-40B4-BE49-F238E27FC236}">
              <a16:creationId xmlns:a16="http://schemas.microsoft.com/office/drawing/2014/main" id="{BC8BC4DF-5D8D-4C95-8E0A-110B12CB07B4}"/>
            </a:ext>
          </a:extLst>
        </xdr:cNvPr>
        <xdr:cNvSpPr/>
      </xdr:nvSpPr>
      <xdr:spPr>
        <a:xfrm>
          <a:off x="3339353" y="4549588"/>
          <a:ext cx="257735" cy="268941"/>
        </a:xfrm>
        <a:prstGeom prst="downArrow">
          <a:avLst/>
        </a:prstGeom>
      </xdr:spPr>
      <xdr:style>
        <a:lnRef idx="1">
          <a:schemeClr val="accent4"/>
        </a:lnRef>
        <a:fillRef idx="2">
          <a:schemeClr val="accent4"/>
        </a:fillRef>
        <a:effectRef idx="1">
          <a:schemeClr val="accent4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4</xdr:col>
      <xdr:colOff>202826</xdr:colOff>
      <xdr:row>26</xdr:row>
      <xdr:rowOff>124386</xdr:rowOff>
    </xdr:from>
    <xdr:to>
      <xdr:col>4</xdr:col>
      <xdr:colOff>471767</xdr:colOff>
      <xdr:row>27</xdr:row>
      <xdr:rowOff>101974</xdr:rowOff>
    </xdr:to>
    <xdr:sp macro="" textlink="">
      <xdr:nvSpPr>
        <xdr:cNvPr id="8" name="矢印: 下 7">
          <a:extLst>
            <a:ext uri="{FF2B5EF4-FFF2-40B4-BE49-F238E27FC236}">
              <a16:creationId xmlns:a16="http://schemas.microsoft.com/office/drawing/2014/main" id="{FDFEF35B-CBC8-43FD-BE18-3144A0A1A2FF}"/>
            </a:ext>
          </a:extLst>
        </xdr:cNvPr>
        <xdr:cNvSpPr/>
      </xdr:nvSpPr>
      <xdr:spPr>
        <a:xfrm rot="16200000">
          <a:off x="7649135" y="7144871"/>
          <a:ext cx="257735" cy="268941"/>
        </a:xfrm>
        <a:prstGeom prst="downArrow">
          <a:avLst/>
        </a:prstGeom>
      </xdr:spPr>
      <xdr:style>
        <a:lnRef idx="1">
          <a:schemeClr val="accent4"/>
        </a:lnRef>
        <a:fillRef idx="2">
          <a:schemeClr val="accent4"/>
        </a:fillRef>
        <a:effectRef idx="1">
          <a:schemeClr val="accent4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381000</xdr:colOff>
      <xdr:row>24</xdr:row>
      <xdr:rowOff>295275</xdr:rowOff>
    </xdr:from>
    <xdr:to>
      <xdr:col>7</xdr:col>
      <xdr:colOff>381000</xdr:colOff>
      <xdr:row>24</xdr:row>
      <xdr:rowOff>295275</xdr:rowOff>
    </xdr:to>
    <xdr:sp macro="" textlink="">
      <xdr:nvSpPr>
        <xdr:cNvPr id="2" name="Line 1">
          <a:extLst>
            <a:ext uri="{FF2B5EF4-FFF2-40B4-BE49-F238E27FC236}">
              <a16:creationId xmlns:a16="http://schemas.microsoft.com/office/drawing/2014/main" id="{7FC45043-5EFE-4648-8C13-3915C6AE0CEC}"/>
            </a:ext>
          </a:extLst>
        </xdr:cNvPr>
        <xdr:cNvSpPr>
          <a:spLocks noChangeShapeType="1"/>
        </xdr:cNvSpPr>
      </xdr:nvSpPr>
      <xdr:spPr bwMode="auto">
        <a:xfrm>
          <a:off x="6429375" y="8601075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 editAs="oneCell">
    <xdr:from>
      <xdr:col>19</xdr:col>
      <xdr:colOff>231321</xdr:colOff>
      <xdr:row>1</xdr:row>
      <xdr:rowOff>81643</xdr:rowOff>
    </xdr:from>
    <xdr:to>
      <xdr:col>22</xdr:col>
      <xdr:colOff>48923</xdr:colOff>
      <xdr:row>1</xdr:row>
      <xdr:rowOff>429026</xdr:rowOff>
    </xdr:to>
    <xdr:pic>
      <xdr:nvPicPr>
        <xdr:cNvPr id="4" name="図 3">
          <a:extLst>
            <a:ext uri="{FF2B5EF4-FFF2-40B4-BE49-F238E27FC236}">
              <a16:creationId xmlns:a16="http://schemas.microsoft.com/office/drawing/2014/main" id="{CC5F7070-E650-402C-9AD6-D08EBF7A27A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825107" y="625929"/>
          <a:ext cx="2185245" cy="34738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11206</xdr:colOff>
      <xdr:row>2</xdr:row>
      <xdr:rowOff>19001</xdr:rowOff>
    </xdr:from>
    <xdr:to>
      <xdr:col>51</xdr:col>
      <xdr:colOff>56029</xdr:colOff>
      <xdr:row>2</xdr:row>
      <xdr:rowOff>33617</xdr:rowOff>
    </xdr:to>
    <xdr:sp macro="" textlink="">
      <xdr:nvSpPr>
        <xdr:cNvPr id="2" name="Line 2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>
          <a:spLocks noChangeShapeType="1"/>
        </xdr:cNvSpPr>
      </xdr:nvSpPr>
      <xdr:spPr bwMode="auto">
        <a:xfrm>
          <a:off x="11206" y="265530"/>
          <a:ext cx="17189823" cy="14616"/>
        </a:xfrm>
        <a:prstGeom prst="line">
          <a:avLst/>
        </a:prstGeom>
        <a:noFill/>
        <a:ln w="57150" cmpd="tri">
          <a:solidFill>
            <a:schemeClr val="accent4"/>
          </a:solidFill>
          <a:round/>
          <a:headEnd/>
          <a:tailEnd/>
        </a:ln>
      </xdr:spPr>
    </xdr:sp>
    <xdr:clientData/>
  </xdr:twoCellAnchor>
  <xdr:twoCellAnchor>
    <xdr:from>
      <xdr:col>0</xdr:col>
      <xdr:colOff>0</xdr:colOff>
      <xdr:row>56</xdr:row>
      <xdr:rowOff>99470</xdr:rowOff>
    </xdr:from>
    <xdr:to>
      <xdr:col>50</xdr:col>
      <xdr:colOff>324970</xdr:colOff>
      <xdr:row>56</xdr:row>
      <xdr:rowOff>100852</xdr:rowOff>
    </xdr:to>
    <xdr:sp macro="" textlink="">
      <xdr:nvSpPr>
        <xdr:cNvPr id="5" name="Line 2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SpPr>
          <a:spLocks noChangeShapeType="1"/>
        </xdr:cNvSpPr>
      </xdr:nvSpPr>
      <xdr:spPr bwMode="auto">
        <a:xfrm>
          <a:off x="0" y="8940911"/>
          <a:ext cx="17133794" cy="1382"/>
        </a:xfrm>
        <a:prstGeom prst="line">
          <a:avLst/>
        </a:prstGeom>
        <a:noFill/>
        <a:ln w="57150" cmpd="tri">
          <a:solidFill>
            <a:schemeClr val="accent4"/>
          </a:solidFill>
          <a:round/>
          <a:headEnd/>
          <a:tailEnd/>
        </a:ln>
      </xdr:spPr>
    </xdr:sp>
    <xdr:clientData/>
  </xdr:twoCellAnchor>
  <xdr:twoCellAnchor editAs="oneCell">
    <xdr:from>
      <xdr:col>45</xdr:col>
      <xdr:colOff>33617</xdr:colOff>
      <xdr:row>0</xdr:row>
      <xdr:rowOff>31377</xdr:rowOff>
    </xdr:from>
    <xdr:to>
      <xdr:col>50</xdr:col>
      <xdr:colOff>205068</xdr:colOff>
      <xdr:row>2</xdr:row>
      <xdr:rowOff>22412</xdr:rowOff>
    </xdr:to>
    <xdr:pic>
      <xdr:nvPicPr>
        <xdr:cNvPr id="4" name="図 3">
          <a:extLst>
            <a:ext uri="{FF2B5EF4-FFF2-40B4-BE49-F238E27FC236}">
              <a16:creationId xmlns:a16="http://schemas.microsoft.com/office/drawing/2014/main" id="{04086782-E699-4043-BE74-1006579F034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161558" y="31377"/>
          <a:ext cx="1852333" cy="23756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10</xdr:row>
      <xdr:rowOff>9525</xdr:rowOff>
    </xdr:from>
    <xdr:to>
      <xdr:col>1</xdr:col>
      <xdr:colOff>638175</xdr:colOff>
      <xdr:row>11</xdr:row>
      <xdr:rowOff>9525</xdr:rowOff>
    </xdr:to>
    <xdr:sp macro="" textlink="">
      <xdr:nvSpPr>
        <xdr:cNvPr id="2" name="Line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SpPr>
          <a:spLocks noChangeShapeType="1"/>
        </xdr:cNvSpPr>
      </xdr:nvSpPr>
      <xdr:spPr bwMode="auto">
        <a:xfrm flipV="1">
          <a:off x="2276475" y="2352675"/>
          <a:ext cx="0" cy="219075"/>
        </a:xfrm>
        <a:prstGeom prst="line">
          <a:avLst/>
        </a:prstGeom>
        <a:noFill/>
        <a:ln w="1">
          <a:solidFill>
            <a:srgbClr val="FF0000"/>
          </a:solidFill>
          <a:round/>
          <a:headEnd/>
          <a:tailEnd type="triangle" w="lg" len="med"/>
        </a:ln>
      </xdr:spPr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10</xdr:row>
      <xdr:rowOff>9525</xdr:rowOff>
    </xdr:from>
    <xdr:to>
      <xdr:col>1</xdr:col>
      <xdr:colOff>638175</xdr:colOff>
      <xdr:row>11</xdr:row>
      <xdr:rowOff>9525</xdr:rowOff>
    </xdr:to>
    <xdr:sp macro="" textlink="">
      <xdr:nvSpPr>
        <xdr:cNvPr id="2" name="Line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SpPr>
          <a:spLocks noChangeShapeType="1"/>
        </xdr:cNvSpPr>
      </xdr:nvSpPr>
      <xdr:spPr bwMode="auto">
        <a:xfrm flipV="1">
          <a:off x="2276475" y="2352675"/>
          <a:ext cx="0" cy="219075"/>
        </a:xfrm>
        <a:prstGeom prst="line">
          <a:avLst/>
        </a:prstGeom>
        <a:noFill/>
        <a:ln w="1">
          <a:solidFill>
            <a:srgbClr val="FF0000"/>
          </a:solidFill>
          <a:round/>
          <a:headEnd/>
          <a:tailEnd type="triangle" w="lg" len="med"/>
        </a:ln>
      </xdr:spPr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aito\MARKET\Market%20Report%20020220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Kwj-s01\Asset\Documents%20and%20Settings\Keiko\Local%20Settings\Temporary%20Internet%20Files\Content.IE5\0J3BMWDP\ADDRESS%20NOTENEW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Apljp01\Company\Acquisition\Properties\Radio%20Shack\Lender%20Relations\Refinancing%20(Second%20Attempt)\Final%20Info%20Sent%20to%20Lender\Lender%20Approved%20Annual%20Budget%20Sources%20&amp;%20Uses%20and%20Other%20Calculations%20020403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Ahn-pdc\public\WINDOWS\Profiles\suzu\&#65411;&#65438;&#65405;&#65400;&#65412;&#65391;&#65420;&#65439;\&#12510;&#12531;&#12471;&#12519;&#12531;\&#65421;&#65438;&#65433;&#65412;&#65419;&#65439;&#65393;&#26413;&#24140;\&#29579;&#23376;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1"/>
      <sheetName val="Sap Odori"/>
      <sheetName val="North33"/>
      <sheetName val="Takadano"/>
      <sheetName val="Woody"/>
      <sheetName val="Hitachi Nipp"/>
      <sheetName val="Hitachi Megu"/>
      <sheetName val="Hitachi Akasa"/>
      <sheetName val="Tanaka"/>
      <sheetName val="Goto"/>
      <sheetName val="銀座英"/>
      <sheetName val="IPB 英"/>
      <sheetName val="日比谷英"/>
      <sheetName val="共和E"/>
      <sheetName val="池袋 英 "/>
      <sheetName val="IPB曙橋 英"/>
      <sheetName val="Nisso英"/>
      <sheetName val="Sanko Data"/>
      <sheetName val="Ikoma Data"/>
      <sheetName val="麹町"/>
      <sheetName val="銀座　和"/>
      <sheetName val="Nisso和 (2)"/>
      <sheetName val="IPB曙橋 和"/>
      <sheetName val="池袋　和"/>
      <sheetName val="共和　5　和"/>
      <sheetName val="日比谷　和"/>
      <sheetName val="IPB 和"/>
      <sheetName val="王子一覧"/>
      <sheetName val="Rent Roll"/>
      <sheetName val="Replacement"/>
      <sheetName val="Database"/>
      <sheetName val="I-Input"/>
      <sheetName val="I-CF"/>
      <sheetName val="予算実績比較"/>
      <sheetName val="Comps"/>
      <sheetName val="SA行"/>
      <sheetName val="CodeTable"/>
      <sheetName val="Collateral"/>
      <sheetName val="A行"/>
      <sheetName val="etc"/>
      <sheetName val="HA行"/>
      <sheetName val="KA行"/>
      <sheetName val="MA行"/>
      <sheetName val="NA行"/>
      <sheetName val="RA行"/>
      <sheetName val="TA行"/>
      <sheetName val="WA行"/>
      <sheetName val="YA行"/>
      <sheetName val="Pricing"/>
      <sheetName val="Sum"/>
      <sheetName val="評価書"/>
      <sheetName val="リスト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>
        <row r="1">
          <cell r="A1" t="str">
            <v>２３KU</v>
          </cell>
        </row>
        <row r="10">
          <cell r="A10" t="str">
            <v>Uchisaiwaicho/Kasumigaseki/Nagatacho</v>
          </cell>
        </row>
        <row r="16">
          <cell r="A16" t="str">
            <v>Kojimachi</v>
          </cell>
        </row>
        <row r="22">
          <cell r="A22" t="str">
            <v>Bancho</v>
          </cell>
        </row>
        <row r="47">
          <cell r="A47" t="str">
            <v>Iidabashi</v>
          </cell>
        </row>
        <row r="53">
          <cell r="A53" t="str">
            <v>Kanda Jinbo-cho</v>
          </cell>
        </row>
        <row r="60">
          <cell r="A60" t="str">
            <v>Uchikanda Kandasuwacho</v>
          </cell>
        </row>
        <row r="66">
          <cell r="A66" t="str">
            <v>Iwamotocho/Higashikanda/Sotokanda</v>
          </cell>
        </row>
        <row r="73">
          <cell r="A73" t="str">
            <v>Ginza</v>
          </cell>
        </row>
        <row r="79">
          <cell r="A79" t="str">
            <v>Tsukijima/Kachidoki/Harumi</v>
          </cell>
        </row>
        <row r="86">
          <cell r="A86" t="str">
            <v>Shinbashi</v>
          </cell>
        </row>
        <row r="92">
          <cell r="A92" t="str">
            <v>Toranomon</v>
          </cell>
        </row>
        <row r="98">
          <cell r="A98" t="str">
            <v>Hamamatsucho Shibakoen</v>
          </cell>
        </row>
        <row r="104">
          <cell r="A104" t="str">
            <v>Shiba/Mita</v>
          </cell>
        </row>
        <row r="110">
          <cell r="A110" t="str">
            <v>Roppongi</v>
          </cell>
        </row>
        <row r="116">
          <cell r="A116" t="str">
            <v>Akasaka</v>
          </cell>
        </row>
        <row r="122">
          <cell r="A122" t="str">
            <v>Aoyama</v>
          </cell>
        </row>
        <row r="128">
          <cell r="A128" t="str">
            <v>Nishi-Azabu</v>
          </cell>
        </row>
        <row r="135">
          <cell r="A135" t="str">
            <v>Yotsuya 3 Chome</v>
          </cell>
        </row>
        <row r="141">
          <cell r="A141" t="str">
            <v>Okubo/Hyakunincho</v>
          </cell>
        </row>
        <row r="147">
          <cell r="A147" t="str">
            <v>Takadanobaba</v>
          </cell>
        </row>
        <row r="153">
          <cell r="A153" t="str">
            <v>Koraku/Kagurazaka</v>
          </cell>
        </row>
        <row r="159">
          <cell r="A159" t="str">
            <v>Hongo/Yushima</v>
          </cell>
        </row>
        <row r="166">
          <cell r="A166" t="str">
            <v>Nishi Ikebukuro</v>
          </cell>
        </row>
        <row r="172">
          <cell r="A172" t="str">
            <v>Higashi Ikebukuro</v>
          </cell>
        </row>
        <row r="178">
          <cell r="A178" t="str">
            <v>Kita-Otsuka/Minami-Otsuka</v>
          </cell>
        </row>
        <row r="184">
          <cell r="A184" t="str">
            <v>Toyocho</v>
          </cell>
        </row>
        <row r="190">
          <cell r="A190" t="str">
            <v>Kinshicho</v>
          </cell>
        </row>
        <row r="203">
          <cell r="A203" t="str">
            <v>Gotanda</v>
          </cell>
        </row>
        <row r="209">
          <cell r="A209" t="str">
            <v>Meguro</v>
          </cell>
        </row>
        <row r="221">
          <cell r="A221" t="str">
            <v>Yokohama/Kawasaki</v>
          </cell>
        </row>
        <row r="229">
          <cell r="A229" t="str">
            <v>Yokohama Market (p 14)</v>
          </cell>
        </row>
        <row r="235">
          <cell r="A235" t="str">
            <v>Kannai</v>
          </cell>
        </row>
        <row r="241">
          <cell r="A241" t="str">
            <v>Yokohama Nishi-guchi</v>
          </cell>
        </row>
        <row r="247">
          <cell r="A247" t="str">
            <v>Yokohama Higashi-guchi</v>
          </cell>
        </row>
        <row r="253">
          <cell r="A253" t="str">
            <v>Shin-Yokohama</v>
          </cell>
        </row>
        <row r="267">
          <cell r="A267" t="str">
            <v>Sapporo Chushin</v>
          </cell>
        </row>
        <row r="273">
          <cell r="A273" t="str">
            <v>Soseigawa Higashi</v>
          </cell>
        </row>
      </sheetData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はがき"/>
      <sheetName val="PRINT"/>
      <sheetName val="A行"/>
      <sheetName val="KA行"/>
      <sheetName val="SA行"/>
      <sheetName val="TA行"/>
      <sheetName val="HA行"/>
      <sheetName val="NA行"/>
      <sheetName val="MA行"/>
      <sheetName val="YA行"/>
      <sheetName val="RA行"/>
      <sheetName val="WA行"/>
      <sheetName val="etc"/>
      <sheetName val="Sheet12"/>
      <sheetName val="Sheet13"/>
      <sheetName val="Sheet14"/>
      <sheetName val="Sheet15"/>
      <sheetName val="Sheet16"/>
      <sheetName val="指図書(押捺) "/>
      <sheetName val="cover"/>
      <sheetName val="I-1Summary"/>
      <sheetName val="I-1Market"/>
      <sheetName val="Ⅰ-2 StackingPlan"/>
      <sheetName val="Ⅰ-3Rentroll"/>
      <sheetName val="Ⅰ-3Rentroll (2)"/>
      <sheetName val="I -4Securitydeposit"/>
      <sheetName val="II-1Revenue"/>
      <sheetName val="II-2Delinquency"/>
      <sheetName val="II-3Expenses"/>
      <sheetName val="II-4PL"/>
      <sheetName val="Ⅱ-5Actual"/>
      <sheetName val="Ⅱ-6Budget"/>
      <sheetName val="III-1Summary"/>
      <sheetName val="III-2Contract,Renewal"/>
      <sheetName val="III-3Leasing"/>
      <sheetName val="Ⅲ-4Repair"/>
      <sheetName val="ＩＶ-1PMFee"/>
      <sheetName val="Ⅴ-1Maintainance Report"/>
      <sheetName val="Ⅵ-1Bank Account Information"/>
      <sheetName val="ｸﾚｰﾑ"/>
      <sheetName val="A?"/>
      <sheetName val="KA?"/>
      <sheetName val="SA?"/>
      <sheetName val="TA?"/>
      <sheetName val="HA?"/>
      <sheetName val="NA?"/>
      <sheetName val="MA?"/>
      <sheetName val="YA?"/>
      <sheetName val="RA?"/>
      <sheetName val="WA?"/>
      <sheetName val="Consolidation"/>
      <sheetName val="CF"/>
      <sheetName val="A-General"/>
      <sheetName val="Ikoma Data"/>
      <sheetName val="合計"/>
      <sheetName val="LIST"/>
      <sheetName val="浜松プラザ年次予算(2005.02～）"/>
      <sheetName val="Fire02"/>
      <sheetName val="入力シート"/>
      <sheetName val="A_"/>
      <sheetName val="KA_"/>
      <sheetName val="SA_"/>
      <sheetName val="TA_"/>
      <sheetName val="HA_"/>
      <sheetName val="NA_"/>
      <sheetName val="MA_"/>
      <sheetName val="YA_"/>
      <sheetName val="RA_"/>
      <sheetName val="WA_"/>
      <sheetName val="Tranche A"/>
      <sheetName val="Tranche B"/>
      <sheetName val="Tranche C"/>
      <sheetName val="Closed"/>
      <sheetName val="王子一覧"/>
      <sheetName val="2 Harajuku Jimusho"/>
      <sheetName val="比較表"/>
      <sheetName val="Fire"/>
      <sheetName val="指図書(押捺)_"/>
      <sheetName val="Ⅰ-2_StackingPlan"/>
      <sheetName val="Ⅰ-3Rentroll_(2)"/>
      <sheetName val="I_-4Securitydeposit"/>
      <sheetName val="Ⅴ-1Maintainance_Report"/>
      <sheetName val="Ⅵ-1Bank_Account_Information"/>
      <sheetName val="EURO"/>
      <sheetName val="Assump"/>
      <sheetName val="MENU"/>
      <sheetName val="Sheet1"/>
      <sheetName val="マスター"/>
      <sheetName val="担保物件収支報告書"/>
      <sheetName val="7物件"/>
      <sheetName val="Expense Schedule (4)"/>
    </sheetNames>
    <sheetDataSet>
      <sheetData sheetId="0" refreshError="1"/>
      <sheetData sheetId="1" refreshError="1"/>
      <sheetData sheetId="2" refreshError="1">
        <row r="4">
          <cell r="A4">
            <v>1</v>
          </cell>
          <cell r="B4" t="str">
            <v>customer</v>
          </cell>
          <cell r="C4">
            <v>0</v>
          </cell>
          <cell r="D4" t="str">
            <v>postal code</v>
          </cell>
          <cell r="E4" t="str">
            <v>address</v>
          </cell>
          <cell r="F4" t="str">
            <v xml:space="preserve">telephone number </v>
          </cell>
          <cell r="G4" t="str">
            <v xml:space="preserve">facsimile number </v>
          </cell>
        </row>
        <row r="5">
          <cell r="A5">
            <v>1</v>
          </cell>
          <cell r="B5" t="str">
            <v>I･M通商(株)</v>
          </cell>
          <cell r="C5" t="str">
            <v>(M'sｶﾞﾚ-ｼﾞ)</v>
          </cell>
          <cell r="D5" t="str">
            <v>105-0014</v>
          </cell>
          <cell r="E5" t="str">
            <v>港区芝3-17-12第2Mﾋﾞﾙ２階･３階</v>
          </cell>
          <cell r="F5" t="str">
            <v>5445-4151</v>
          </cell>
          <cell r="G5" t="str">
            <v>5445-4154</v>
          </cell>
        </row>
        <row r="6">
          <cell r="A6">
            <v>2</v>
          </cell>
          <cell r="B6" t="str">
            <v>(有）ｱｲﾓｰﾙ</v>
          </cell>
          <cell r="C6" t="str">
            <v>代表(経営管理部)</v>
          </cell>
          <cell r="D6" t="str">
            <v>222-0001</v>
          </cell>
          <cell r="E6" t="str">
            <v>横浜市港北区樽町1-22-19-103</v>
          </cell>
          <cell r="F6" t="str">
            <v>045-543-7231</v>
          </cell>
          <cell r="G6" t="str">
            <v>3469-4730</v>
          </cell>
        </row>
        <row r="7">
          <cell r="A7">
            <v>3</v>
          </cell>
          <cell r="B7" t="str">
            <v>(株)ｱ-ﾙｹｲｴﾝﾀ-ﾌﾟﾗｲｽﾞ</v>
          </cell>
          <cell r="C7" t="str">
            <v>(本社)</v>
          </cell>
          <cell r="D7" t="str">
            <v>231-0033</v>
          </cell>
          <cell r="E7" t="str">
            <v>横浜市中区長者町2-5-18ﾋﾟｱｾﾝﾄﾗﾙﾋﾞﾙ3F</v>
          </cell>
          <cell r="F7" t="str">
            <v>045-641-1593</v>
          </cell>
          <cell r="G7" t="str">
            <v>045-671-1677</v>
          </cell>
        </row>
        <row r="8">
          <cell r="A8">
            <v>4</v>
          </cell>
          <cell r="B8" t="str">
            <v>(株)ｱｲﾜ-ﾙﾄﾞ相模原店</v>
          </cell>
          <cell r="C8">
            <v>0</v>
          </cell>
          <cell r="D8" t="str">
            <v>229-0039</v>
          </cell>
          <cell r="E8" t="str">
            <v>神奈川県相模原市中央1-3-9</v>
          </cell>
          <cell r="F8" t="str">
            <v>0427-58-1111</v>
          </cell>
          <cell r="G8" t="str">
            <v>0427-58-0585</v>
          </cell>
        </row>
        <row r="9">
          <cell r="A9">
            <v>5</v>
          </cell>
          <cell r="B9" t="str">
            <v>(株)ｱｲﾜ-ﾙﾄﾞ相模原店</v>
          </cell>
          <cell r="C9" t="str">
            <v>(商品管理部)</v>
          </cell>
          <cell r="D9" t="str">
            <v>102-0075</v>
          </cell>
          <cell r="E9" t="str">
            <v>千代田区三番町ﾋﾞﾙ6-5三喜三番町ﾋﾞﾙ</v>
          </cell>
          <cell r="F9" t="str">
            <v>0427-57-7761</v>
          </cell>
          <cell r="G9" t="str">
            <v>0427-58-6367</v>
          </cell>
        </row>
        <row r="10">
          <cell r="A10">
            <v>6</v>
          </cell>
          <cell r="B10" t="str">
            <v>(株)ｱｲﾜ-ﾙﾄﾞ東大和店</v>
          </cell>
          <cell r="C10" t="str">
            <v>森様</v>
          </cell>
          <cell r="D10" t="str">
            <v>207-0016</v>
          </cell>
          <cell r="E10" t="str">
            <v>東大和市仲原4-2-2</v>
          </cell>
          <cell r="F10" t="str">
            <v>0425-65-7311</v>
          </cell>
          <cell r="G10" t="str">
            <v>0425-66-0145</v>
          </cell>
        </row>
        <row r="11">
          <cell r="A11">
            <v>7</v>
          </cell>
          <cell r="B11" t="str">
            <v>(株)ｱｽﾞﾏ商会</v>
          </cell>
          <cell r="C11" t="str">
            <v>第二事業部     部長 山内様</v>
          </cell>
          <cell r="D11" t="str">
            <v>110-0005</v>
          </cell>
          <cell r="E11" t="str">
            <v>台東区上野6-8-18</v>
          </cell>
          <cell r="F11" t="str">
            <v>3833-0701</v>
          </cell>
          <cell r="G11" t="str">
            <v>3843-3314</v>
          </cell>
        </row>
        <row r="12">
          <cell r="A12">
            <v>8</v>
          </cell>
          <cell r="B12" t="str">
            <v>(株)ｱﾀﾞﾑｽ･ﾀｲ</v>
          </cell>
          <cell r="C12">
            <v>0</v>
          </cell>
          <cell r="D12" t="str">
            <v>537-0022</v>
          </cell>
          <cell r="E12" t="str">
            <v>大阪府東成区中本5-12-41ﾌｧﾐ-ﾙ緑橋1311</v>
          </cell>
          <cell r="F12" t="str">
            <v>06-974-3000</v>
          </cell>
          <cell r="G12" t="str">
            <v>06-974-3111</v>
          </cell>
        </row>
        <row r="13">
          <cell r="A13">
            <v>9</v>
          </cell>
          <cell r="B13" t="str">
            <v>(株)ｱﾉｱ</v>
          </cell>
          <cell r="C13" t="str">
            <v>ﾊﾞｲﾔ-(遠藤内線223 片田内線222)</v>
          </cell>
          <cell r="D13" t="str">
            <v>150-0000</v>
          </cell>
          <cell r="E13" t="str">
            <v>渋谷区千駄ヶ谷1-6-2ﾊﾞﾝﾌﾞ-ｽﾎﾟｯﾄﾋﾞﾙ</v>
          </cell>
          <cell r="F13" t="str">
            <v>3408-6690</v>
          </cell>
          <cell r="G13" t="str">
            <v>3408-6691</v>
          </cell>
        </row>
        <row r="14">
          <cell r="A14">
            <v>10</v>
          </cell>
          <cell r="B14" t="str">
            <v>(株)ｱﾋﾞｽﾃ</v>
          </cell>
          <cell r="C14">
            <v>0</v>
          </cell>
          <cell r="D14" t="str">
            <v>107-0062</v>
          </cell>
          <cell r="E14" t="str">
            <v>港区南青山3-18-17ｴｲｼﾞ-ﾋﾞﾙ</v>
          </cell>
          <cell r="F14" t="str">
            <v>3401-8101</v>
          </cell>
          <cell r="G14" t="str">
            <v>3401-7183</v>
          </cell>
        </row>
        <row r="15">
          <cell r="A15">
            <v>11</v>
          </cell>
          <cell r="B15" t="str">
            <v>(株)ｱﾌﾟﾚﾐﾃﾞｨ</v>
          </cell>
          <cell r="C15">
            <v>0</v>
          </cell>
          <cell r="D15" t="str">
            <v>151-0051</v>
          </cell>
          <cell r="E15" t="str">
            <v>渋谷区千駄ヶ谷3-16-8VIP原宿401</v>
          </cell>
          <cell r="F15" t="str">
            <v>3470-0153</v>
          </cell>
          <cell r="G15" t="str">
            <v>3470-0344</v>
          </cell>
        </row>
        <row r="16">
          <cell r="A16">
            <v>12</v>
          </cell>
          <cell r="B16" t="str">
            <v>(株)ｱﾘｱ</v>
          </cell>
          <cell r="C16" t="str">
            <v>shopｼﾞｬｶﾞ-ﾄﾞﾄﾞｩﾓﾝﾄﾞ自由ヶ丘店</v>
          </cell>
          <cell r="D16" t="str">
            <v>130-0024</v>
          </cell>
          <cell r="E16" t="str">
            <v>墨田区菊川2-3-1</v>
          </cell>
          <cell r="F16" t="str">
            <v>5624-0680</v>
          </cell>
          <cell r="G16" t="str">
            <v>5624-0684</v>
          </cell>
        </row>
        <row r="17">
          <cell r="A17">
            <v>13</v>
          </cell>
          <cell r="B17" t="str">
            <v>(株)ｱﾜ-ｽﾞ行徳店</v>
          </cell>
          <cell r="C17" t="str">
            <v>平井様</v>
          </cell>
          <cell r="D17" t="str">
            <v>272-0133</v>
          </cell>
          <cell r="E17" t="str">
            <v>千葉県市川市行徳駅前1-22-12</v>
          </cell>
          <cell r="F17" t="str">
            <v>0473-56-5131</v>
          </cell>
          <cell r="G17" t="str">
            <v>0473-56-5132</v>
          </cell>
        </row>
        <row r="18">
          <cell r="A18">
            <v>14</v>
          </cell>
          <cell r="B18" t="str">
            <v>(株)ｱﾜ-ｽﾞ三郷店</v>
          </cell>
          <cell r="C18" t="str">
            <v>平井様</v>
          </cell>
          <cell r="D18" t="str">
            <v>341-0004</v>
          </cell>
          <cell r="E18" t="str">
            <v>埼玉県三郷市上彦名534-1</v>
          </cell>
          <cell r="F18" t="str">
            <v>0489-58-9222</v>
          </cell>
          <cell r="G18" t="str">
            <v>0489-58-9221</v>
          </cell>
        </row>
        <row r="19">
          <cell r="A19">
            <v>15</v>
          </cell>
          <cell r="B19" t="str">
            <v>(株)ｱﾝｶ-ｴ-ｼﾞｪﾝｼ-ｽﾞ</v>
          </cell>
          <cell r="C19">
            <v>0</v>
          </cell>
          <cell r="D19" t="str">
            <v>169-0072</v>
          </cell>
          <cell r="E19" t="str">
            <v>新宿区大久保２-２-６第3松田ﾋﾞﾙ</v>
          </cell>
          <cell r="F19" t="str">
            <v>3202-5646</v>
          </cell>
        </row>
        <row r="20">
          <cell r="A20">
            <v>16</v>
          </cell>
          <cell r="B20" t="str">
            <v>(株)ｱﾝｶ-ｴ-ｼﾞｪﾝｼ-ｽﾞ</v>
          </cell>
          <cell r="C20">
            <v>0</v>
          </cell>
          <cell r="D20" t="str">
            <v>231-0023</v>
          </cell>
          <cell r="E20" t="str">
            <v>横浜市中区山下町86</v>
          </cell>
          <cell r="F20" t="str">
            <v>045-651-6495</v>
          </cell>
          <cell r="G20" t="str">
            <v>045-651-6497</v>
          </cell>
        </row>
        <row r="21">
          <cell r="A21">
            <v>17</v>
          </cell>
          <cell r="B21" t="str">
            <v>(有)ｱｲﾐ-</v>
          </cell>
          <cell r="C21" t="str">
            <v>堀田篤志様</v>
          </cell>
          <cell r="D21" t="str">
            <v>211-0024</v>
          </cell>
          <cell r="E21" t="str">
            <v>川崎市中原区西加瀬241</v>
          </cell>
          <cell r="F21" t="str">
            <v>044-434-1444</v>
          </cell>
          <cell r="G21" t="str">
            <v>3585-7401</v>
          </cell>
        </row>
        <row r="22">
          <cell r="A22">
            <v>18</v>
          </cell>
          <cell r="B22" t="str">
            <v>(有)ｱｻﾋ物産</v>
          </cell>
          <cell r="C22" t="str">
            <v xml:space="preserve"> (本社)                                         社長 中村貴信様    </v>
          </cell>
          <cell r="D22" t="str">
            <v>710-0056</v>
          </cell>
          <cell r="E22" t="str">
            <v>岡山県倉敷市鶴形2-8-1</v>
          </cell>
          <cell r="F22" t="str">
            <v>086-422-1218</v>
          </cell>
          <cell r="G22" t="str">
            <v>3835-7707･7708</v>
          </cell>
        </row>
        <row r="23">
          <cell r="A23">
            <v>19</v>
          </cell>
          <cell r="B23" t="str">
            <v>(有)ｱｻﾋ物産</v>
          </cell>
          <cell r="C23" t="str">
            <v>(営業所)</v>
          </cell>
          <cell r="D23" t="str">
            <v>710-0837</v>
          </cell>
          <cell r="E23" t="str">
            <v>岡山県倉敷市沖新町63-13</v>
          </cell>
          <cell r="F23" t="str">
            <v>086-421-2266</v>
          </cell>
          <cell r="G23" t="str">
            <v>086-421-2626</v>
          </cell>
        </row>
        <row r="24">
          <cell r="A24">
            <v>20</v>
          </cell>
          <cell r="B24" t="str">
            <v>(有)ｱﾄﾞﾗﾝ(ｴｸｾﾙ)</v>
          </cell>
          <cell r="C24" t="str">
            <v>平田様</v>
          </cell>
          <cell r="D24" t="str">
            <v>721-0958</v>
          </cell>
          <cell r="E24" t="str">
            <v>広島県福山市西涯町1-11-29</v>
          </cell>
          <cell r="F24" t="str">
            <v>0849-54-8878</v>
          </cell>
          <cell r="G24" t="str">
            <v>3696-1244</v>
          </cell>
        </row>
        <row r="25">
          <cell r="A25">
            <v>21</v>
          </cell>
          <cell r="B25" t="str">
            <v>(有)ｱﾙﾀﾓ-ﾀﾞ</v>
          </cell>
          <cell r="C25">
            <v>0</v>
          </cell>
          <cell r="D25" t="str">
            <v>110-0005</v>
          </cell>
          <cell r="E25" t="str">
            <v>台東区上野4-7-5ｱﾒ横相互商店会</v>
          </cell>
          <cell r="F25" t="str">
            <v>3836-9531</v>
          </cell>
          <cell r="G25" t="str">
            <v>0188-68-6646</v>
          </cell>
        </row>
        <row r="26">
          <cell r="A26">
            <v>22</v>
          </cell>
          <cell r="B26" t="str">
            <v>(有)青山企画</v>
          </cell>
          <cell r="C26">
            <v>0</v>
          </cell>
          <cell r="D26" t="str">
            <v>150-0000</v>
          </cell>
          <cell r="E26" t="str">
            <v>渋谷区千駄ヶ谷1-7-11姉妹舎ﾋﾞﾙ3F</v>
          </cell>
          <cell r="F26" t="str">
            <v>3479-6677</v>
          </cell>
          <cell r="G26" t="str">
            <v>3587-2170</v>
          </cell>
        </row>
        <row r="27">
          <cell r="A27">
            <v>23</v>
          </cell>
          <cell r="B27" t="str">
            <v>(有)麻布ｲﾝﾎﾟ-ﾄ</v>
          </cell>
          <cell r="C27" t="str">
            <v>ﾈｸﾀｲ袋4016</v>
          </cell>
          <cell r="D27" t="str">
            <v>262-0000</v>
          </cell>
          <cell r="E27" t="str">
            <v>千葉市中央区星久喜町216-8</v>
          </cell>
          <cell r="F27" t="str">
            <v>043-268-5010</v>
          </cell>
          <cell r="G27" t="str">
            <v>043-261-4861</v>
          </cell>
        </row>
        <row r="28">
          <cell r="A28">
            <v>24</v>
          </cell>
          <cell r="B28" t="str">
            <v>ADACHI企画</v>
          </cell>
          <cell r="C28" t="str">
            <v>平山様</v>
          </cell>
          <cell r="D28" t="str">
            <v>231-0055</v>
          </cell>
          <cell r="E28" t="str">
            <v>神奈川県横浜市中区末吉町3-47-1</v>
          </cell>
          <cell r="F28" t="str">
            <v>3847-2255</v>
          </cell>
          <cell r="G28" t="str">
            <v>045-664-6608</v>
          </cell>
        </row>
        <row r="29">
          <cell r="A29">
            <v>25</v>
          </cell>
          <cell r="B29" t="str">
            <v>ｱ-ｸ商会</v>
          </cell>
          <cell r="C29" t="str">
            <v>事務所</v>
          </cell>
          <cell r="D29" t="str">
            <v>116-0013</v>
          </cell>
          <cell r="E29" t="str">
            <v>荒川区西日暮里1-61-12ﾌﾞﾗﾝﾉ-ﾌﾞｱ西日暮里101</v>
          </cell>
          <cell r="F29" t="str">
            <v>3806-7622</v>
          </cell>
        </row>
        <row r="30">
          <cell r="A30">
            <v>26</v>
          </cell>
          <cell r="B30" t="str">
            <v>ｱｲ ｱﾝﾄﾞ ｱｲ</v>
          </cell>
          <cell r="C30" t="str">
            <v>(修理屋)</v>
          </cell>
          <cell r="D30" t="str">
            <v>130-0005</v>
          </cell>
          <cell r="E30" t="str">
            <v>墨田区東駒形4-11-8</v>
          </cell>
          <cell r="F30" t="str">
            <v>3626-5573</v>
          </cell>
        </row>
        <row r="31">
          <cell r="A31">
            <v>27</v>
          </cell>
          <cell r="B31" t="str">
            <v>ｱｲ商事(株)</v>
          </cell>
          <cell r="C31" t="str">
            <v>両国</v>
          </cell>
          <cell r="D31" t="str">
            <v>107-0062</v>
          </cell>
          <cell r="E31" t="str">
            <v>港区南青山6-13-18</v>
          </cell>
          <cell r="F31" t="str">
            <v>3499-3210</v>
          </cell>
        </row>
        <row r="32">
          <cell r="A32">
            <v>28</v>
          </cell>
          <cell r="B32" t="str">
            <v>ｱｻﾋｸﾞﾙ-ﾌﾟ (三公商事)</v>
          </cell>
          <cell r="C32" t="str">
            <v>金子様</v>
          </cell>
          <cell r="D32" t="str">
            <v>394-0011</v>
          </cell>
          <cell r="E32" t="str">
            <v>長野県岡谷市長地1212-1</v>
          </cell>
          <cell r="F32" t="str">
            <v>0266-28-6631</v>
          </cell>
          <cell r="G32" t="str">
            <v>0266-26-1266</v>
          </cell>
        </row>
        <row r="33">
          <cell r="A33">
            <v>29</v>
          </cell>
          <cell r="B33" t="str">
            <v>ｱｻﾋ商会</v>
          </cell>
          <cell r="C33">
            <v>0</v>
          </cell>
          <cell r="D33" t="str">
            <v>110-0005</v>
          </cell>
          <cell r="E33" t="str">
            <v>台東区上野6-4-12</v>
          </cell>
          <cell r="F33" t="str">
            <v>3843-4771～3</v>
          </cell>
          <cell r="G33" t="str">
            <v>3832-6111</v>
          </cell>
        </row>
        <row r="34">
          <cell r="A34">
            <v>30</v>
          </cell>
          <cell r="B34" t="str">
            <v>ｱﾀﾞﾑｽ</v>
          </cell>
          <cell r="C34" t="str">
            <v>請求書</v>
          </cell>
          <cell r="D34" t="str">
            <v>104-0061</v>
          </cell>
          <cell r="E34" t="str">
            <v>中央区銀座5-2-1</v>
          </cell>
          <cell r="F34" t="str">
            <v>3571-1022</v>
          </cell>
        </row>
        <row r="35">
          <cell r="A35">
            <v>31</v>
          </cell>
          <cell r="B35" t="str">
            <v>ｱﾀﾞﾑｽ</v>
          </cell>
          <cell r="C35" t="str">
            <v>(事務所)</v>
          </cell>
          <cell r="D35" t="str">
            <v>370-0069</v>
          </cell>
          <cell r="E35" t="str">
            <v>高崎市飯塚町字十二 484番地</v>
          </cell>
          <cell r="F35" t="str">
            <v>3572-3031</v>
          </cell>
          <cell r="G35" t="str">
            <v>3633-9194</v>
          </cell>
        </row>
        <row r="36">
          <cell r="A36">
            <v>32</v>
          </cell>
          <cell r="B36" t="str">
            <v>ｱﾃﾞｨ-ｽﾞ(株)</v>
          </cell>
          <cell r="C36" t="str">
            <v>高橋様(自)3861-5990</v>
          </cell>
          <cell r="D36" t="str">
            <v>101-0032</v>
          </cell>
          <cell r="E36" t="str">
            <v>千代田区岩本町2丁目15-8三田ﾋﾞﾙ7F</v>
          </cell>
          <cell r="F36" t="str">
            <v>5687-6631</v>
          </cell>
        </row>
        <row r="37">
          <cell r="A37">
            <v>33</v>
          </cell>
          <cell r="B37" t="str">
            <v>ｱﾈｯｸｽ</v>
          </cell>
          <cell r="C37" t="str">
            <v>西村様</v>
          </cell>
          <cell r="D37" t="str">
            <v>860-0046</v>
          </cell>
          <cell r="E37" t="str">
            <v>熊本市横手3-16-39</v>
          </cell>
          <cell r="F37" t="str">
            <v>040-736-0615</v>
          </cell>
          <cell r="G37" t="str">
            <v>3715-1585</v>
          </cell>
        </row>
        <row r="38">
          <cell r="A38">
            <v>34</v>
          </cell>
          <cell r="B38" t="str">
            <v>ｱﾊﾞﾙﾄﾓﾝﾃﾞｨ</v>
          </cell>
          <cell r="C38" t="str">
            <v>代表 善徳四郎</v>
          </cell>
          <cell r="D38" t="str">
            <v>116-0014</v>
          </cell>
          <cell r="E38" t="str">
            <v>荒川区東日暮里6-6-7ﾍﾞﾋﾞ-子供服1F</v>
          </cell>
          <cell r="F38" t="str">
            <v>3803-4355</v>
          </cell>
          <cell r="G38" t="str">
            <v>3836-1836</v>
          </cell>
        </row>
        <row r="39">
          <cell r="A39">
            <v>35</v>
          </cell>
          <cell r="B39" t="str">
            <v>ｱﾏｶﾞﾔ商店</v>
          </cell>
          <cell r="C39" t="str">
            <v>向山様</v>
          </cell>
          <cell r="D39" t="str">
            <v>110-0005</v>
          </cell>
          <cell r="E39" t="str">
            <v>台東区上野4-7-8ｱﾒ横ｾﾝﾀ-ﾋﾞﾙ3F</v>
          </cell>
          <cell r="F39" t="str">
            <v>3833-5241</v>
          </cell>
        </row>
        <row r="40">
          <cell r="A40">
            <v>36</v>
          </cell>
          <cell r="B40" t="str">
            <v>ｱﾏﾉ商店</v>
          </cell>
          <cell r="C40" t="str">
            <v xml:space="preserve"> 奥村様</v>
          </cell>
          <cell r="D40" t="str">
            <v>204-0003</v>
          </cell>
          <cell r="E40" t="str">
            <v>清瀬市中里6-95-18-510</v>
          </cell>
          <cell r="F40" t="str">
            <v>3833-5289</v>
          </cell>
        </row>
        <row r="41">
          <cell r="A41">
            <v>37</v>
          </cell>
          <cell r="B41" t="str">
            <v>ｱﾗﾝﾀｶﾊｼ</v>
          </cell>
          <cell r="C41" t="str">
            <v xml:space="preserve"> 山寺様</v>
          </cell>
          <cell r="D41" t="str">
            <v>106-0045</v>
          </cell>
          <cell r="E41" t="str">
            <v>港区麻布十番3-10-8ｱﾗﾝ麻布1F</v>
          </cell>
          <cell r="F41" t="str">
            <v>3831-4998</v>
          </cell>
        </row>
        <row r="42">
          <cell r="A42">
            <v>38</v>
          </cell>
          <cell r="B42" t="str">
            <v>ｱﾙﾌｧﾌﾟﾗﾝﾆﾝｸﾞ</v>
          </cell>
          <cell r="C42" t="str">
            <v>松岡様</v>
          </cell>
          <cell r="D42" t="str">
            <v>031-0000</v>
          </cell>
          <cell r="E42" t="str">
            <v>青森県八戸市大字長苗代字狐田5-1</v>
          </cell>
          <cell r="F42" t="str">
            <v>052-452-7560</v>
          </cell>
          <cell r="G42" t="str">
            <v>06-261-9214</v>
          </cell>
        </row>
        <row r="43">
          <cell r="A43">
            <v>39</v>
          </cell>
          <cell r="B43" t="str">
            <v>ｱﾙﾌｧﾌﾟﾛﾀﾞｸﾂｺﾝｺ-ﾄﾞ</v>
          </cell>
          <cell r="C43" t="str">
            <v>後藤様</v>
          </cell>
          <cell r="D43" t="str">
            <v>164-0012</v>
          </cell>
          <cell r="E43" t="str">
            <v>中野区本町3-3-11</v>
          </cell>
          <cell r="F43" t="str">
            <v>3374-8760</v>
          </cell>
          <cell r="G43" t="str">
            <v>3574-2210</v>
          </cell>
        </row>
        <row r="44">
          <cell r="A44">
            <v>40</v>
          </cell>
          <cell r="B44" t="str">
            <v>ｱﾙﾎﾞｸﾜﾄﾛ</v>
          </cell>
          <cell r="C44" t="str">
            <v>東京事務所</v>
          </cell>
          <cell r="D44" t="str">
            <v>106-0032</v>
          </cell>
          <cell r="E44" t="str">
            <v>港区六本木5-5-1六本木共同ﾋﾞﾙ</v>
          </cell>
          <cell r="F44" t="str">
            <v>3404-0044</v>
          </cell>
          <cell r="G44" t="str">
            <v>3402-0044</v>
          </cell>
        </row>
        <row r="45">
          <cell r="A45">
            <v>41</v>
          </cell>
          <cell r="B45" t="str">
            <v>ｱﾙﾎﾞｸﾜﾄﾛ</v>
          </cell>
          <cell r="C45" t="str">
            <v>岩田課長様宛</v>
          </cell>
          <cell r="D45" t="str">
            <v>036-</v>
          </cell>
          <cell r="E45" t="str">
            <v>(STAFF専用)</v>
          </cell>
          <cell r="F45" t="str">
            <v>3404-0595</v>
          </cell>
          <cell r="G45" t="str">
            <v>0272-23-2266</v>
          </cell>
        </row>
        <row r="46">
          <cell r="A46">
            <v>42</v>
          </cell>
          <cell r="B46" t="str">
            <v>ｱﾙﾎﾞｸﾜﾄﾛ赤坂店</v>
          </cell>
          <cell r="C46" t="str">
            <v>栄電気</v>
          </cell>
          <cell r="D46" t="str">
            <v>107-0052</v>
          </cell>
          <cell r="E46" t="str">
            <v>港区赤坂3丁目21-8久保ﾋﾞﾙ</v>
          </cell>
          <cell r="F46" t="str">
            <v>5561-6444</v>
          </cell>
          <cell r="G46" t="str">
            <v>４２－８９８８</v>
          </cell>
        </row>
        <row r="47">
          <cell r="A47">
            <v>42</v>
          </cell>
          <cell r="B47" t="str">
            <v>ｱﾝｼﾞｪ(ﾄﾝﾎﾞ企画)</v>
          </cell>
          <cell r="C47" t="str">
            <v>(shop)</v>
          </cell>
          <cell r="D47" t="str">
            <v>885-0079</v>
          </cell>
          <cell r="E47" t="str">
            <v>宮崎県都城市牟田町4-8木の田M101</v>
          </cell>
          <cell r="F47" t="str">
            <v>03-3862-1671</v>
          </cell>
          <cell r="G47" t="str">
            <v>03-3851-4824</v>
          </cell>
        </row>
        <row r="48">
          <cell r="A48">
            <v>43</v>
          </cell>
          <cell r="B48" t="str">
            <v>ｱﾝｼﾞｪ(ﾄﾝﾎﾞ企画)</v>
          </cell>
          <cell r="C48" t="str">
            <v xml:space="preserve">(home)                        政所三郎様                       </v>
          </cell>
          <cell r="D48" t="str">
            <v>885-0037</v>
          </cell>
          <cell r="E48" t="str">
            <v>宮崎県都城市花操町28-2-2</v>
          </cell>
          <cell r="F48" t="str">
            <v>0986-24-3320</v>
          </cell>
        </row>
        <row r="49">
          <cell r="A49">
            <v>44</v>
          </cell>
          <cell r="B49" t="str">
            <v>佐川ﾜ-ﾙﾄﾞｴｸｽﾌﾟﾚｽ</v>
          </cell>
          <cell r="C49" t="str">
            <v>ｻｶｸﾗ様</v>
          </cell>
          <cell r="D49" t="str">
            <v>272-0004</v>
          </cell>
          <cell r="E49" t="str">
            <v>千葉県市川市原木2526 TACT-327</v>
          </cell>
          <cell r="F49" t="str">
            <v>０３－３９０１－９０１０</v>
          </cell>
        </row>
        <row r="50">
          <cell r="A50">
            <v>45</v>
          </cell>
          <cell r="B50" t="str">
            <v>ｱﾝひらい</v>
          </cell>
          <cell r="C50" t="str">
            <v>高橋様</v>
          </cell>
          <cell r="D50" t="str">
            <v>105-0014</v>
          </cell>
          <cell r="E50" t="str">
            <v>港区芝3-11-14芝ビル2F</v>
          </cell>
          <cell r="F50" t="str">
            <v>3454-2517</v>
          </cell>
        </row>
        <row r="51">
          <cell r="A51">
            <v>46</v>
          </cell>
          <cell r="B51" t="str">
            <v>阿高山真言寺</v>
          </cell>
          <cell r="C51" t="str">
            <v>小泉様</v>
          </cell>
          <cell r="D51" t="str">
            <v>861-4200</v>
          </cell>
          <cell r="E51" t="str">
            <v>熊本県下益城群城南町大字塚原1901</v>
          </cell>
          <cell r="F51" t="str">
            <v>3839-6000～1</v>
          </cell>
        </row>
        <row r="52">
          <cell r="A52">
            <v>47</v>
          </cell>
          <cell r="B52" t="str">
            <v>甘利商店</v>
          </cell>
          <cell r="C52">
            <v>0</v>
          </cell>
          <cell r="D52" t="str">
            <v>171-0022</v>
          </cell>
          <cell r="E52" t="str">
            <v>豊島区南池袋2-27-7</v>
          </cell>
          <cell r="F52" t="str">
            <v>3833-5839</v>
          </cell>
        </row>
        <row r="53">
          <cell r="A53">
            <v>48</v>
          </cell>
          <cell r="B53" t="str">
            <v>赤坂ｽﾀ-ﾄ 神戸店</v>
          </cell>
          <cell r="C53" t="str">
            <v>37号店</v>
          </cell>
          <cell r="D53" t="str">
            <v>650-0002</v>
          </cell>
          <cell r="E53" t="str">
            <v>神戸市中央区北野町１丁目新神戸OPA2F</v>
          </cell>
          <cell r="F53" t="str">
            <v>078-262-2707</v>
          </cell>
          <cell r="G53" t="str">
            <v>TELと同様</v>
          </cell>
        </row>
        <row r="54">
          <cell r="A54">
            <v>49</v>
          </cell>
          <cell r="B54" t="str">
            <v>赤坂ｽﾀ-ﾄ 本店</v>
          </cell>
          <cell r="C54" t="str">
            <v>STAFF Tel3584-1714</v>
          </cell>
          <cell r="D54" t="str">
            <v>105-0000</v>
          </cell>
          <cell r="E54" t="str">
            <v>港区赤坂3-10-19第2ﾀｲｽｲｶﾝﾋﾞﾙ1F</v>
          </cell>
          <cell r="F54" t="str">
            <v>3584-1708</v>
          </cell>
          <cell r="G54" t="str">
            <v>3588-0721</v>
          </cell>
        </row>
        <row r="55">
          <cell r="A55">
            <v>50</v>
          </cell>
          <cell r="B55" t="str">
            <v>朝日産業(株)</v>
          </cell>
          <cell r="C55">
            <v>0</v>
          </cell>
          <cell r="D55" t="str">
            <v>103-0027</v>
          </cell>
          <cell r="E55" t="str">
            <v>中央区日本橋箱崎町35-3</v>
          </cell>
          <cell r="F55" t="str">
            <v>3668-5011</v>
          </cell>
          <cell r="G55" t="str">
            <v>3639-9374</v>
          </cell>
        </row>
        <row r="56">
          <cell r="A56">
            <v>51</v>
          </cell>
          <cell r="B56" t="str">
            <v>有本(株)</v>
          </cell>
          <cell r="C56" t="str">
            <v>東京営業所                  野本健次様</v>
          </cell>
          <cell r="D56" t="str">
            <v>108-0074</v>
          </cell>
          <cell r="E56" t="str">
            <v>港区高輪3-11-23ﾆｯﾄ高輪台ﾊｲﾂ101号</v>
          </cell>
          <cell r="F56" t="str">
            <v>3443-7068</v>
          </cell>
          <cell r="G56" t="str">
            <v>3443-7150</v>
          </cell>
        </row>
        <row r="57">
          <cell r="A57">
            <v>52</v>
          </cell>
          <cell r="B57" t="str">
            <v>(株)ｱｲﾈｯｸｽ</v>
          </cell>
          <cell r="C57" t="str">
            <v>(東京ｾﾝﾀ-)</v>
          </cell>
          <cell r="D57" t="str">
            <v>150-0011</v>
          </cell>
          <cell r="E57" t="str">
            <v>渋谷区東3-22-8</v>
          </cell>
          <cell r="F57" t="str">
            <v>03-5485-3225</v>
          </cell>
          <cell r="G57" t="str">
            <v>03-5485-3228</v>
          </cell>
        </row>
        <row r="58">
          <cell r="A58">
            <v>53</v>
          </cell>
          <cell r="B58" t="str">
            <v>(株)ｱｲ･ｴﾑ･ｼｰ</v>
          </cell>
          <cell r="C58" t="str">
            <v>代表  梶山</v>
          </cell>
          <cell r="D58" t="str">
            <v>104-0061</v>
          </cell>
          <cell r="E58" t="str">
            <v>中央区銀座1丁目19番3号銀座SAﾋﾞﾙ2F</v>
          </cell>
          <cell r="F58" t="str">
            <v>03-3538-1041</v>
          </cell>
          <cell r="G58" t="str">
            <v>03-3538-1040</v>
          </cell>
        </row>
        <row r="59">
          <cell r="A59">
            <v>54</v>
          </cell>
          <cell r="B59" t="str">
            <v>(有）ｱﾘｴﾙ</v>
          </cell>
          <cell r="C59" t="str">
            <v>ﾈｸﾀｲ（稲田様)</v>
          </cell>
          <cell r="D59" t="str">
            <v xml:space="preserve">111-0053 </v>
          </cell>
          <cell r="E59" t="str">
            <v xml:space="preserve">台東区浅草橋3-4-8 </v>
          </cell>
          <cell r="F59" t="str">
            <v>03-5833-6116</v>
          </cell>
          <cell r="G59" t="str">
            <v>03-5833-6117</v>
          </cell>
        </row>
        <row r="60">
          <cell r="A60">
            <v>55</v>
          </cell>
          <cell r="B60" t="str">
            <v>安藤保険ｻｰﾋﾞｽ  安藤博章</v>
          </cell>
          <cell r="C60">
            <v>0</v>
          </cell>
          <cell r="D60" t="str">
            <v>135-1016</v>
          </cell>
          <cell r="E60" t="str">
            <v>江東区東陽1-7-6  新田ﾋﾞﾙ402</v>
          </cell>
          <cell r="F60" t="str">
            <v>3352-3379</v>
          </cell>
        </row>
        <row r="61">
          <cell r="A61">
            <v>56</v>
          </cell>
          <cell r="B61" t="str">
            <v>m.angelika</v>
          </cell>
          <cell r="C61">
            <v>0</v>
          </cell>
          <cell r="D61" t="str">
            <v>389-0102</v>
          </cell>
          <cell r="E61" t="str">
            <v>長野県北佐久郡軽井沢町軽井沢１－１</v>
          </cell>
          <cell r="F61" t="str">
            <v>0267-41-2930</v>
          </cell>
          <cell r="G61" t="str">
            <v>0267-41-2930</v>
          </cell>
        </row>
        <row r="62">
          <cell r="A62">
            <v>57</v>
          </cell>
          <cell r="B62" t="str">
            <v>ｱｲｴﾑ通商厚木店</v>
          </cell>
          <cell r="C62" t="str">
            <v>神田国際支店</v>
          </cell>
          <cell r="D62" t="str">
            <v>036-0300</v>
          </cell>
          <cell r="E62" t="str">
            <v>神奈川県厚木市中町2-12-15ﾊﾟﾙｺ厚木2F</v>
          </cell>
          <cell r="F62" t="str">
            <v>046-296-8206</v>
          </cell>
        </row>
        <row r="63">
          <cell r="A63">
            <v>58</v>
          </cell>
          <cell r="B63" t="str">
            <v>ｱｲｴﾑ通商志木店</v>
          </cell>
          <cell r="C63" t="str">
            <v>笹森･相馬様宛</v>
          </cell>
          <cell r="D63" t="str">
            <v>030-0846</v>
          </cell>
          <cell r="E63" t="str">
            <v>青森市青葉3-5-6</v>
          </cell>
          <cell r="F63" t="str">
            <v>048-486-0711</v>
          </cell>
          <cell r="G63" t="str">
            <v>048-486-0711</v>
          </cell>
        </row>
        <row r="64">
          <cell r="A64">
            <v>59</v>
          </cell>
          <cell r="B64" t="str">
            <v>（株）ﾐﾜ</v>
          </cell>
          <cell r="C64">
            <v>0</v>
          </cell>
          <cell r="D64" t="str">
            <v>104-0061</v>
          </cell>
          <cell r="E64" t="str">
            <v>中央区銀座6-7-2</v>
          </cell>
          <cell r="F64" t="str">
            <v>3572-5011</v>
          </cell>
        </row>
        <row r="65">
          <cell r="A65">
            <v>60</v>
          </cell>
          <cell r="B65" t="str">
            <v>（有）みかど商会</v>
          </cell>
          <cell r="C65">
            <v>0</v>
          </cell>
          <cell r="D65" t="str">
            <v>231-0056</v>
          </cell>
          <cell r="E65" t="str">
            <v>横浜市中区若葉町3-43-1第一ｾｻﾞｰﾙﾏﾝｼｮﾝ1F</v>
          </cell>
          <cell r="F65" t="str">
            <v>045-252-0015</v>
          </cell>
        </row>
        <row r="66">
          <cell r="A66">
            <v>61</v>
          </cell>
          <cell r="B66" t="str">
            <v>（有）みのる商会</v>
          </cell>
          <cell r="C66">
            <v>0</v>
          </cell>
          <cell r="D66" t="str">
            <v>104-0061</v>
          </cell>
          <cell r="E66" t="str">
            <v>中央区銀座3-11-2</v>
          </cell>
          <cell r="F66" t="str">
            <v xml:space="preserve">telephone number </v>
          </cell>
          <cell r="G66" t="str">
            <v xml:space="preserve">facsimile number </v>
          </cell>
        </row>
        <row r="67">
          <cell r="A67">
            <v>62</v>
          </cell>
          <cell r="B67" t="str">
            <v>特選美濃屋</v>
          </cell>
          <cell r="C67">
            <v>0</v>
          </cell>
          <cell r="D67" t="str">
            <v>104-0061</v>
          </cell>
          <cell r="E67" t="str">
            <v>中央区銀座8-5</v>
          </cell>
          <cell r="F67" t="str">
            <v>3835-2256</v>
          </cell>
          <cell r="G67" t="str">
            <v>Shop Tel: 3815-0560</v>
          </cell>
        </row>
        <row r="68">
          <cell r="A68">
            <v>63</v>
          </cell>
          <cell r="B68" t="str">
            <v>ﾐｽﾐ</v>
          </cell>
          <cell r="C68">
            <v>0</v>
          </cell>
          <cell r="D68" t="str">
            <v>110-0005</v>
          </cell>
          <cell r="E68" t="str">
            <v>台東区上野4-7-5ｱﾒ横ﾌﾟﾗｻﾞ中央通59号</v>
          </cell>
          <cell r="F68" t="str">
            <v>3497-0141･0131</v>
          </cell>
        </row>
        <row r="69">
          <cell r="A69">
            <v>63</v>
          </cell>
          <cell r="B69" t="str">
            <v>customer</v>
          </cell>
          <cell r="C69">
            <v>0</v>
          </cell>
          <cell r="D69" t="str">
            <v>postal code</v>
          </cell>
          <cell r="E69" t="str">
            <v>address</v>
          </cell>
          <cell r="F69" t="str">
            <v xml:space="preserve">telephone number </v>
          </cell>
          <cell r="G69" t="str">
            <v xml:space="preserve">facsimile number </v>
          </cell>
        </row>
        <row r="70">
          <cell r="A70">
            <v>64</v>
          </cell>
          <cell r="B70" t="str">
            <v>出津税理士</v>
          </cell>
          <cell r="C70" t="str">
            <v>ShopTel:082-222-4000</v>
          </cell>
          <cell r="D70" t="str">
            <v>151-0053</v>
          </cell>
          <cell r="E70" t="str">
            <v>渋谷区代々木1-36-1ｵﾀﾞｶﾋﾞﾙ3F</v>
          </cell>
          <cell r="F70" t="str">
            <v>3370-6120</v>
          </cell>
          <cell r="G70" t="str">
            <v>3370-6147</v>
          </cell>
        </row>
        <row r="71">
          <cell r="A71">
            <v>65</v>
          </cell>
          <cell r="B71" t="str">
            <v>(株)CGCｱﾊﾟﾚﾙ</v>
          </cell>
          <cell r="C71" t="str">
            <v>国分政治様</v>
          </cell>
          <cell r="D71" t="str">
            <v>101-0031</v>
          </cell>
          <cell r="E71" t="str">
            <v>千代田区東神田2-10-16九富第一ﾋﾞﾙ5F</v>
          </cell>
          <cell r="F71" t="str">
            <v>045-811-2434</v>
          </cell>
        </row>
        <row r="72">
          <cell r="A72">
            <v>66</v>
          </cell>
          <cell r="B72" t="str">
            <v>出津税理士</v>
          </cell>
          <cell r="C72" t="str">
            <v>(home)</v>
          </cell>
          <cell r="D72" t="str">
            <v>111-0054</v>
          </cell>
          <cell r="E72" t="str">
            <v>台東区鳥越1-30-8中山ﾋﾞﾙ3F</v>
          </cell>
          <cell r="F72" t="str">
            <v>045-715-5439</v>
          </cell>
        </row>
        <row r="73">
          <cell r="A73">
            <v>67</v>
          </cell>
          <cell r="B73" t="str">
            <v>飯島美智子</v>
          </cell>
          <cell r="C73" t="str">
            <v>仕入商品課</v>
          </cell>
          <cell r="D73" t="str">
            <v>104-0061</v>
          </cell>
          <cell r="E73" t="str">
            <v>中央区銀座5-4-18 INﾋﾞﾙ地下1F</v>
          </cell>
          <cell r="F73" t="str">
            <v>5776-2533</v>
          </cell>
          <cell r="G73" t="str">
            <v>5776-2534</v>
          </cell>
        </row>
        <row r="74">
          <cell r="A74">
            <v>68</v>
          </cell>
          <cell r="B74" t="str">
            <v>飯島ﾋﾞﾙ総合管理事務所</v>
          </cell>
          <cell r="C74" t="str">
            <v>経理</v>
          </cell>
          <cell r="D74" t="str">
            <v>104-0061</v>
          </cell>
          <cell r="E74" t="str">
            <v>中央区銀座6-4-8飯島ﾋﾞﾙ２号館</v>
          </cell>
          <cell r="F74" t="str">
            <v>3571-5081</v>
          </cell>
        </row>
        <row r="75">
          <cell r="A75">
            <v>69</v>
          </cell>
          <cell r="B75" t="str">
            <v>石井悠子</v>
          </cell>
          <cell r="C75" t="str">
            <v>総務</v>
          </cell>
          <cell r="D75" t="str">
            <v>239-0812</v>
          </cell>
          <cell r="E75" t="str">
            <v>横須賀市小原台55-14</v>
          </cell>
          <cell r="F75" t="str">
            <v>0468-42-7841</v>
          </cell>
          <cell r="G75" t="str">
            <v>0468-42-7834</v>
          </cell>
        </row>
        <row r="76">
          <cell r="A76">
            <v>70</v>
          </cell>
          <cell r="B76" t="str">
            <v>石原良太郎</v>
          </cell>
          <cell r="C76" t="str">
            <v>立林昌之様</v>
          </cell>
          <cell r="D76" t="str">
            <v>661-0022</v>
          </cell>
          <cell r="E76" t="str">
            <v>兵庫県尼崎市尾浜町3-23-18石浜病院</v>
          </cell>
          <cell r="F76" t="str">
            <v>06-429-1847</v>
          </cell>
          <cell r="G76" t="str">
            <v>06-422-0821</v>
          </cell>
        </row>
        <row r="77">
          <cell r="A77">
            <v>71</v>
          </cell>
          <cell r="B77" t="str">
            <v>池谷時宝ﾄﾚ-ﾃﾞｨﾝｸﾞ</v>
          </cell>
          <cell r="C77">
            <v>0</v>
          </cell>
          <cell r="D77" t="str">
            <v>110-0016</v>
          </cell>
          <cell r="E77" t="str">
            <v>台東区台東3-11-5平賀ﾋﾞﾙ</v>
          </cell>
          <cell r="F77" t="str">
            <v>3836-5278</v>
          </cell>
        </row>
        <row r="78">
          <cell r="A78">
            <v>72</v>
          </cell>
          <cell r="B78" t="str">
            <v>井上商事(株)</v>
          </cell>
          <cell r="C78" t="str">
            <v>斎藤様</v>
          </cell>
          <cell r="D78" t="str">
            <v>541-0056</v>
          </cell>
          <cell r="E78" t="str">
            <v>大阪市中区久太郎町1-6-12福西ﾋﾞﾙ</v>
          </cell>
          <cell r="F78" t="str">
            <v>06-261-5101</v>
          </cell>
        </row>
        <row r="79">
          <cell r="A79">
            <v>73</v>
          </cell>
          <cell r="B79" t="str">
            <v>ｲﾝﾀ-ｺｳｾｲ</v>
          </cell>
          <cell r="C79" t="str">
            <v>本社</v>
          </cell>
          <cell r="D79" t="str">
            <v>815-0033</v>
          </cell>
          <cell r="E79" t="str">
            <v>福岡市南区大橋1-18-7ｼﾞｭﾊﾞﾝｽﾋﾞﾙ</v>
          </cell>
          <cell r="F79" t="str">
            <v>3831-7537</v>
          </cell>
        </row>
        <row r="80">
          <cell r="A80">
            <v>74</v>
          </cell>
          <cell r="B80" t="str">
            <v>石原商店(株)三和</v>
          </cell>
          <cell r="C80" t="str">
            <v>神戸ﾌｧｯｼｮﾝﾏｰﾄ</v>
          </cell>
          <cell r="D80" t="str">
            <v>110-0005</v>
          </cell>
          <cell r="E80" t="str">
            <v>台東区上野6-4-12</v>
          </cell>
          <cell r="F80" t="str">
            <v>3831-1564</v>
          </cell>
        </row>
        <row r="81">
          <cell r="A81">
            <v>75</v>
          </cell>
          <cell r="B81" t="str">
            <v>稲垣法律事務所</v>
          </cell>
          <cell r="C81" t="str">
            <v>倉渕 満様</v>
          </cell>
          <cell r="D81" t="str">
            <v>260-0013</v>
          </cell>
          <cell r="E81" t="str">
            <v>千葉市中央区中央3-8-8中央CIB6F</v>
          </cell>
          <cell r="F81" t="str">
            <v>043-225-3226</v>
          </cell>
          <cell r="G81" t="str">
            <v>043-224-6320</v>
          </cell>
        </row>
        <row r="82">
          <cell r="A82">
            <v>76</v>
          </cell>
          <cell r="B82" t="str">
            <v>ｲ-ｸﾞﾙｵｻﾀﾞ</v>
          </cell>
          <cell r="C82" t="str">
            <v>ﾗｲﾌｸﾞｯｽﾞ事業部</v>
          </cell>
          <cell r="D82" t="str">
            <v>152-0032</v>
          </cell>
          <cell r="E82" t="str">
            <v>目黒区平町1-4-5資生堂城南ﾋﾞﾙ3F</v>
          </cell>
          <cell r="G82" t="str">
            <v>3917-2405</v>
          </cell>
        </row>
        <row r="83">
          <cell r="A83">
            <v>77</v>
          </cell>
          <cell r="B83" t="str">
            <v>一誠商事(株)</v>
          </cell>
          <cell r="C83" t="str">
            <v>本部</v>
          </cell>
          <cell r="D83" t="str">
            <v>111-0043</v>
          </cell>
          <cell r="E83" t="str">
            <v>台東区駒形1-7-6</v>
          </cell>
          <cell r="F83" t="str">
            <v>5828-8565</v>
          </cell>
          <cell r="G83" t="str">
            <v>5828-8595</v>
          </cell>
        </row>
        <row r="84">
          <cell r="A84">
            <v>78</v>
          </cell>
          <cell r="B84" t="str">
            <v>一誠商事(株)</v>
          </cell>
          <cell r="C84" t="str">
            <v>添野様</v>
          </cell>
          <cell r="D84" t="str">
            <v>145-0072</v>
          </cell>
          <cell r="E84" t="str">
            <v xml:space="preserve">   天文館三井生命熊本ﾌｧﾐﾘ-銀行ﾋﾞﾙ8F</v>
          </cell>
          <cell r="F84" t="str">
            <v>5828-8535</v>
          </cell>
          <cell r="G84" t="str">
            <v>5828-8575</v>
          </cell>
        </row>
        <row r="85">
          <cell r="A85">
            <v>79</v>
          </cell>
          <cell r="B85" t="str">
            <v>一誠商事(株)</v>
          </cell>
          <cell r="C85" t="str">
            <v>*PM4:00～  総務</v>
          </cell>
          <cell r="D85" t="str">
            <v>892-0828</v>
          </cell>
          <cell r="E85" t="str">
            <v>鹿児島市金生町2-1なやｱ-ｹ-ﾄﾞ中央</v>
          </cell>
          <cell r="F85" t="str">
            <v>5256-8877</v>
          </cell>
        </row>
        <row r="86">
          <cell r="A86">
            <v>80</v>
          </cell>
          <cell r="B86" t="str">
            <v>伊藤</v>
          </cell>
          <cell r="C86" t="str">
            <v>(株）ﾒｿﾞﾌｫﾙﾃのｼｮｯﾌﾟ</v>
          </cell>
          <cell r="D86" t="str">
            <v>158-0082</v>
          </cell>
          <cell r="E86" t="str">
            <v>世田谷区等々力</v>
          </cell>
          <cell r="F86" t="str">
            <v>3704-1056</v>
          </cell>
        </row>
        <row r="87">
          <cell r="A87">
            <v>81</v>
          </cell>
          <cell r="B87" t="str">
            <v>(株)岩久</v>
          </cell>
          <cell r="C87" t="str">
            <v>担当 渡口様</v>
          </cell>
          <cell r="D87" t="str">
            <v>813-0034</v>
          </cell>
          <cell r="E87" t="str">
            <v>福岡市東区多の津1-7-4</v>
          </cell>
          <cell r="F87" t="str">
            <v>092-622-3713</v>
          </cell>
        </row>
        <row r="88">
          <cell r="A88">
            <v>82</v>
          </cell>
          <cell r="B88" t="str">
            <v xml:space="preserve">(株)いせや </v>
          </cell>
          <cell r="C88">
            <v>0</v>
          </cell>
          <cell r="D88" t="str">
            <v>372-0000</v>
          </cell>
          <cell r="E88" t="str">
            <v>群馬県伊勢崎市下道寺町510番地 経理部経理ｸﾞﾙ-ﾌﾟ</v>
          </cell>
          <cell r="F88" t="str">
            <v>3842-2241</v>
          </cell>
        </row>
        <row r="89">
          <cell r="A89">
            <v>83</v>
          </cell>
          <cell r="B89" t="str">
            <v>出津 平</v>
          </cell>
          <cell r="C89">
            <v>0</v>
          </cell>
          <cell r="D89" t="str">
            <v>232-0000</v>
          </cell>
          <cell r="E89" t="str">
            <v>横浜市港区最了1-21-26</v>
          </cell>
          <cell r="F89" t="str">
            <v>045-715-5439</v>
          </cell>
        </row>
        <row r="90">
          <cell r="A90">
            <v>84</v>
          </cell>
          <cell r="B90" t="str">
            <v>(株)ｲｸﾞｾ</v>
          </cell>
          <cell r="C90" t="str">
            <v>住福忠義様</v>
          </cell>
          <cell r="D90" t="str">
            <v>104-0061</v>
          </cell>
          <cell r="E90" t="str">
            <v>中央区銀座8-8-10</v>
          </cell>
          <cell r="F90" t="str">
            <v>3289-2233</v>
          </cell>
          <cell r="G90" t="str">
            <v>3289-2890</v>
          </cell>
        </row>
        <row r="91">
          <cell r="A91">
            <v>85</v>
          </cell>
          <cell r="B91" t="str">
            <v>イタリア貿易振興会</v>
          </cell>
          <cell r="C91" t="str">
            <v>請求書       阿部様</v>
          </cell>
          <cell r="D91" t="str">
            <v>543-0037</v>
          </cell>
          <cell r="E91" t="str">
            <v>大阪市天王寺区上之宮町1-24</v>
          </cell>
          <cell r="F91" t="str">
            <v>3475-1401</v>
          </cell>
        </row>
        <row r="92">
          <cell r="A92">
            <v>86</v>
          </cell>
          <cell r="B92" t="str">
            <v>池田商店</v>
          </cell>
          <cell r="C92" t="str">
            <v>代表取締役佐藤清信様</v>
          </cell>
          <cell r="D92" t="str">
            <v>130-0026</v>
          </cell>
          <cell r="E92" t="str">
            <v>墨田区両国2-4-3</v>
          </cell>
          <cell r="F92" t="str">
            <v>3631-2170</v>
          </cell>
        </row>
        <row r="93">
          <cell r="A93">
            <v>87</v>
          </cell>
          <cell r="B93" t="str">
            <v>(株)ｲﾒ-ｼﾞｲﾝﾀ-ﾅｼｮﾅﾙ</v>
          </cell>
          <cell r="D93" t="str">
            <v>106-0031</v>
          </cell>
          <cell r="E93" t="str">
            <v>港区西麻布1-8-19</v>
          </cell>
          <cell r="F93" t="str">
            <v>5572-7760</v>
          </cell>
        </row>
        <row r="94">
          <cell r="A94">
            <v>88</v>
          </cell>
          <cell r="B94" t="str">
            <v>飯島ゆり(華)</v>
          </cell>
          <cell r="D94" t="str">
            <v>110-0015</v>
          </cell>
          <cell r="E94" t="str">
            <v>台東区東上野1-13-4</v>
          </cell>
          <cell r="F94" t="str">
            <v>3641-8787</v>
          </cell>
        </row>
        <row r="95">
          <cell r="A95">
            <v>89</v>
          </cell>
          <cell r="B95" t="str">
            <v>ｲﾝﾎﾟ-ﾄｷｬｯｽﾙ</v>
          </cell>
          <cell r="C95">
            <v>0</v>
          </cell>
          <cell r="D95" t="str">
            <v>930-0083</v>
          </cell>
          <cell r="E95" t="str">
            <v>富山市総曲輪3-9-1</v>
          </cell>
          <cell r="F95" t="str">
            <v>0764-93-6166</v>
          </cell>
        </row>
        <row r="96">
          <cell r="A96">
            <v>90</v>
          </cell>
          <cell r="B96" t="str">
            <v>ｲﾝﾀ-ﾅｼｮﾅﾙｽﾃｲﾀｽ</v>
          </cell>
          <cell r="C96" t="str">
            <v>Shop</v>
          </cell>
          <cell r="D96" t="str">
            <v>370-0046</v>
          </cell>
          <cell r="E96" t="str">
            <v>群馬県高崎市江木町1510-1</v>
          </cell>
          <cell r="F96" t="str">
            <v>0273-24-3608</v>
          </cell>
        </row>
        <row r="97">
          <cell r="A97">
            <v>91</v>
          </cell>
          <cell r="B97" t="str">
            <v>ｲ-ｸﾞﾙ多田</v>
          </cell>
          <cell r="C97" t="str">
            <v>安本様</v>
          </cell>
          <cell r="D97" t="str">
            <v>113-0034</v>
          </cell>
          <cell r="E97" t="str">
            <v>文京区湯島2-28-6日本百貨3F</v>
          </cell>
          <cell r="F97" t="str">
            <v>3814-8827</v>
          </cell>
        </row>
        <row r="98">
          <cell r="A98">
            <v>92</v>
          </cell>
          <cell r="B98" t="str">
            <v>(株)ｲﾝﾒｯｾ-ｼﾞ</v>
          </cell>
          <cell r="C98" t="str">
            <v>倉庫</v>
          </cell>
          <cell r="D98" t="str">
            <v>111-0055</v>
          </cell>
          <cell r="E98" t="str">
            <v>台東区三筋1-1-19玉田ﾋﾞﾙ5F</v>
          </cell>
          <cell r="F98" t="str">
            <v>3862-5444</v>
          </cell>
          <cell r="G98" t="str">
            <v>3862-5464</v>
          </cell>
        </row>
        <row r="99">
          <cell r="A99">
            <v>93</v>
          </cell>
          <cell r="B99" t="str">
            <v>いわま</v>
          </cell>
          <cell r="C99" t="str">
            <v>生花店</v>
          </cell>
          <cell r="D99" t="str">
            <v>163-0290</v>
          </cell>
          <cell r="E99" t="str">
            <v>新宿区西新宿2-6-1新宿住友ﾋﾞﾙ内私書函509</v>
          </cell>
          <cell r="F99" t="str">
            <v>3862-8787</v>
          </cell>
        </row>
        <row r="100">
          <cell r="A100">
            <v>94</v>
          </cell>
          <cell r="B100" t="str">
            <v>井上金庫</v>
          </cell>
          <cell r="C100" t="str">
            <v>担当寺田様</v>
          </cell>
          <cell r="D100" t="str">
            <v>810-0021</v>
          </cell>
          <cell r="E100" t="str">
            <v>福岡市中央区今泉2-5-25</v>
          </cell>
          <cell r="F100" t="str">
            <v>3610-8368</v>
          </cell>
        </row>
        <row r="101">
          <cell r="A101">
            <v>95</v>
          </cell>
          <cell r="B101" t="str">
            <v>(株)ｲﾁﾛ-</v>
          </cell>
          <cell r="C101" t="str">
            <v>Shop  ﾏﾘﾅ天神店</v>
          </cell>
          <cell r="D101" t="str">
            <v>103-0027</v>
          </cell>
          <cell r="E101" t="str">
            <v>中央区日本橋馬喰町1-5-14平塚ﾋﾞﾙ</v>
          </cell>
          <cell r="F101" t="str">
            <v>3663-3965</v>
          </cell>
          <cell r="G101" t="str">
            <v>3663-9386</v>
          </cell>
        </row>
        <row r="102">
          <cell r="A102">
            <v>96</v>
          </cell>
          <cell r="B102" t="str">
            <v>岩田質店</v>
          </cell>
          <cell r="C102" t="str">
            <v>代表取締役 藤崎哲也様</v>
          </cell>
          <cell r="D102" t="str">
            <v>169-0072</v>
          </cell>
          <cell r="E102" t="str">
            <v>新宿区大久保1-8-1第6ｽｶｲﾋﾞﾙ101</v>
          </cell>
          <cell r="F102" t="str">
            <v>044-222-7150</v>
          </cell>
          <cell r="G102" t="str">
            <v>044-222-3495</v>
          </cell>
        </row>
        <row r="103">
          <cell r="A103">
            <v>97</v>
          </cell>
          <cell r="B103" t="str">
            <v>(株）ｼﾝｴｲ商事  小売部</v>
          </cell>
          <cell r="C103" t="str">
            <v>代表 市田裕久様</v>
          </cell>
          <cell r="D103" t="str">
            <v>542-0066</v>
          </cell>
          <cell r="E103" t="str">
            <v>大阪市中央区瓦屋町3-6-15</v>
          </cell>
          <cell r="F103" t="str">
            <v>0765-23-1234</v>
          </cell>
        </row>
        <row r="104">
          <cell r="A104">
            <v>98</v>
          </cell>
          <cell r="B104" t="str">
            <v>新日本流通開発(株)</v>
          </cell>
          <cell r="C104" t="str">
            <v>ﾌﾟﾗｲｽｼﾞｬｯｸ</v>
          </cell>
          <cell r="D104" t="str">
            <v>475-0037</v>
          </cell>
          <cell r="E104" t="str">
            <v>愛知県半田市中午町65</v>
          </cell>
          <cell r="F104" t="str">
            <v>06-769-7048</v>
          </cell>
          <cell r="G104" t="str">
            <v>06-769-2848</v>
          </cell>
        </row>
        <row r="105">
          <cell r="A105">
            <v>99</v>
          </cell>
          <cell r="B105" t="str">
            <v>清水(株)東京店</v>
          </cell>
          <cell r="C105">
            <v>0</v>
          </cell>
          <cell r="D105" t="str">
            <v>106-0031</v>
          </cell>
          <cell r="E105" t="str">
            <v>港区西麻布4-4-16</v>
          </cell>
          <cell r="F105" t="str">
            <v>06-351-8790</v>
          </cell>
          <cell r="G105" t="str">
            <v>06-351-9717</v>
          </cell>
        </row>
        <row r="106">
          <cell r="A106">
            <v>100</v>
          </cell>
          <cell r="B106" t="str">
            <v>生水</v>
          </cell>
          <cell r="C106">
            <v>0</v>
          </cell>
          <cell r="D106" t="str">
            <v>231-0023</v>
          </cell>
          <cell r="E106" t="str">
            <v>台東区上野6-4-2</v>
          </cell>
          <cell r="F106" t="str">
            <v>3501-2572</v>
          </cell>
          <cell r="G106" t="str">
            <v>3501-6371</v>
          </cell>
        </row>
        <row r="107">
          <cell r="A107">
            <v>101</v>
          </cell>
          <cell r="B107" t="str">
            <v>進栄物産(株)</v>
          </cell>
          <cell r="C107">
            <v>0</v>
          </cell>
          <cell r="D107" t="str">
            <v>180-0004</v>
          </cell>
          <cell r="E107" t="str">
            <v>武蔵野市吉祥寺本町1-8-16F&amp;Fﾋﾞﾙ2F</v>
          </cell>
          <cell r="F107" t="str">
            <v>3241-5277</v>
          </cell>
          <cell r="G107" t="str">
            <v>3246-1379</v>
          </cell>
        </row>
        <row r="108">
          <cell r="A108">
            <v>102</v>
          </cell>
          <cell r="B108" t="str">
            <v>信濃屋 馬車道店</v>
          </cell>
          <cell r="C108" t="str">
            <v>能登 弘子</v>
          </cell>
          <cell r="D108" t="str">
            <v>231-0011</v>
          </cell>
          <cell r="E108" t="str">
            <v>横浜市中区太田町4-50</v>
          </cell>
          <cell r="F108" t="str">
            <v>3206-2544</v>
          </cell>
          <cell r="G108" t="str">
            <v>3206-2548</v>
          </cell>
        </row>
        <row r="109">
          <cell r="A109">
            <v>103</v>
          </cell>
          <cell r="B109" t="str">
            <v>ｼﾞｭﾘｴｯﾄ</v>
          </cell>
          <cell r="C109">
            <v>0</v>
          </cell>
          <cell r="D109" t="str">
            <v>152-0035</v>
          </cell>
          <cell r="E109" t="str">
            <v>目黒区自由が丘1-24-8ﾐﾆﾄﾞｰﾑ自由が丘1F</v>
          </cell>
          <cell r="F109" t="str">
            <v>3796-0211</v>
          </cell>
          <cell r="G109" t="str">
            <v>3796-0210</v>
          </cell>
        </row>
        <row r="110">
          <cell r="A110">
            <v>104</v>
          </cell>
          <cell r="B110" t="str">
            <v>株式会社 昇和  代表取締役 佐藤 昇</v>
          </cell>
          <cell r="C110">
            <v>0</v>
          </cell>
          <cell r="D110" t="str">
            <v>536－0005</v>
          </cell>
          <cell r="E110" t="str">
            <v>大阪府大阪市城東区中央１丁目１２－１７</v>
          </cell>
          <cell r="F110" t="str">
            <v>3202-7777</v>
          </cell>
          <cell r="G110" t="str">
            <v>3201-5551</v>
          </cell>
        </row>
        <row r="111">
          <cell r="A111">
            <v>105</v>
          </cell>
          <cell r="B111" t="str">
            <v>ﾉﾌﾞﾚｽ</v>
          </cell>
          <cell r="C111">
            <v>0</v>
          </cell>
          <cell r="D111" t="str">
            <v>466-0834</v>
          </cell>
          <cell r="E111" t="str">
            <v>名古屋市昭和区広路町南山61-4</v>
          </cell>
          <cell r="F111" t="str">
            <v>03-3632-8940</v>
          </cell>
          <cell r="G111" t="str">
            <v>03-3632-8945</v>
          </cell>
        </row>
        <row r="112">
          <cell r="A112">
            <v>106</v>
          </cell>
          <cell r="B112" t="str">
            <v>customer</v>
          </cell>
          <cell r="C112">
            <v>0</v>
          </cell>
          <cell r="D112" t="str">
            <v>postal code</v>
          </cell>
          <cell r="E112" t="str">
            <v>address</v>
          </cell>
        </row>
        <row r="113">
          <cell r="A113">
            <v>107</v>
          </cell>
          <cell r="B113" t="str">
            <v>customer</v>
          </cell>
          <cell r="D113" t="str">
            <v>postal code</v>
          </cell>
          <cell r="E113" t="str">
            <v>address</v>
          </cell>
          <cell r="F113" t="str">
            <v xml:space="preserve">telephone number </v>
          </cell>
          <cell r="G113" t="str">
            <v xml:space="preserve">facsimile number </v>
          </cell>
        </row>
        <row r="114">
          <cell r="A114">
            <v>108</v>
          </cell>
          <cell r="B114" t="str">
            <v>(株)ﾌｼﾞｴｰ</v>
          </cell>
          <cell r="C114" t="str">
            <v>本社</v>
          </cell>
          <cell r="D114" t="str">
            <v>220-0045</v>
          </cell>
          <cell r="E114" t="str">
            <v>横浜市西区伊勢町1-71</v>
          </cell>
          <cell r="F114" t="str">
            <v xml:space="preserve">telephone number </v>
          </cell>
        </row>
        <row r="115">
          <cell r="A115">
            <v>109</v>
          </cell>
          <cell r="B115" t="str">
            <v>(株)ﾌｼﾞｴｰ</v>
          </cell>
          <cell r="C115" t="str">
            <v>Shop天王寺</v>
          </cell>
          <cell r="D115" t="str">
            <v>240-0005</v>
          </cell>
          <cell r="E115" t="str">
            <v>横浜市保土ヶ谷区神戸町3-7</v>
          </cell>
          <cell r="F115" t="str">
            <v>06-271-5667</v>
          </cell>
        </row>
        <row r="116">
          <cell r="A116">
            <v>110</v>
          </cell>
          <cell r="B116" t="str">
            <v>(株)ﾌﾟﾘﾓ</v>
          </cell>
          <cell r="C116">
            <v>0</v>
          </cell>
          <cell r="D116" t="str">
            <v>141-0022</v>
          </cell>
          <cell r="E116" t="str">
            <v>品川区東五反田5-10-18第一岩田ﾋﾞﾙ6F</v>
          </cell>
          <cell r="F116" t="str">
            <v>052-733-0411</v>
          </cell>
        </row>
        <row r="117">
          <cell r="A117">
            <v>111</v>
          </cell>
          <cell r="B117" t="str">
            <v>(株)ｳﾞｧﾚﾝﾃｨﾉ ﾌﾞﾃｨｯｸ ｼﾞｬﾊﾟﾝ</v>
          </cell>
          <cell r="C117" t="str">
            <v>本店</v>
          </cell>
          <cell r="D117" t="str">
            <v>102-0094</v>
          </cell>
          <cell r="E117" t="str">
            <v>千代田区紀尾井町3-3</v>
          </cell>
          <cell r="F117" t="str">
            <v>3263-6301</v>
          </cell>
        </row>
        <row r="118">
          <cell r="A118">
            <v>112</v>
          </cell>
          <cell r="B118" t="str">
            <v>(株)ｳﾞｨｴﾅ</v>
          </cell>
          <cell r="C118" t="str">
            <v>海洋土木(株)</v>
          </cell>
          <cell r="D118" t="str">
            <v>153-0061</v>
          </cell>
          <cell r="E118" t="str">
            <v xml:space="preserve">目黒区中目黒1-10-23 ｼﾃｨﾎｰﾑｽﾞ中目黒801 </v>
          </cell>
          <cell r="F118" t="str">
            <v>3719-0773</v>
          </cell>
          <cell r="G118" t="str">
            <v>3710-0206</v>
          </cell>
        </row>
        <row r="119">
          <cell r="A119">
            <v>113</v>
          </cell>
          <cell r="B119" t="str">
            <v>(株)ｳﾞｪｽﾅ-</v>
          </cell>
          <cell r="C119" t="str">
            <v xml:space="preserve">本社                                 津賀様 </v>
          </cell>
          <cell r="D119" t="str">
            <v>150-0021</v>
          </cell>
          <cell r="E119" t="str">
            <v>渋谷区恵比寿西2-8-5 恵比寿S&amp;Sﾋﾞﾙ2F</v>
          </cell>
          <cell r="F119" t="str">
            <v>5456-8311</v>
          </cell>
          <cell r="G119" t="str">
            <v>5456-2262</v>
          </cell>
        </row>
        <row r="120">
          <cell r="A120">
            <v>114</v>
          </cell>
          <cell r="B120" t="str">
            <v>(株)ｳﾞｪｽﾅ-</v>
          </cell>
          <cell r="C120" t="str">
            <v>商品出荷先及び請求書伝票FAX先</v>
          </cell>
          <cell r="D120" t="str">
            <v>123-0841</v>
          </cell>
          <cell r="E120" t="str">
            <v>足立区西新井1-5-1ﾒｿﾞﾝﾋﾟｵﾆ-405</v>
          </cell>
          <cell r="F120" t="str">
            <v>3854-8265</v>
          </cell>
          <cell r="G120" t="str">
            <v>3854-8266</v>
          </cell>
        </row>
        <row r="121">
          <cell r="A121">
            <v>115</v>
          </cell>
          <cell r="B121" t="str">
            <v>(株)ｳｴﾆ</v>
          </cell>
          <cell r="C121" t="str">
            <v>事務所</v>
          </cell>
          <cell r="D121" t="str">
            <v>110-0005</v>
          </cell>
          <cell r="E121" t="str">
            <v>台東区上野7-7-6YHKﾋﾞﾙ9F</v>
          </cell>
          <cell r="F121" t="str">
            <v>5828-9333</v>
          </cell>
          <cell r="G121" t="str">
            <v>5828-9060</v>
          </cell>
        </row>
        <row r="122">
          <cell r="A122">
            <v>116</v>
          </cell>
          <cell r="B122" t="str">
            <v>(株)ｳｴﾆ貿易</v>
          </cell>
          <cell r="C122">
            <v>0</v>
          </cell>
          <cell r="D122" t="str">
            <v>110-0015</v>
          </cell>
          <cell r="E122" t="str">
            <v>台東区東上野5-13-6</v>
          </cell>
          <cell r="F122" t="str">
            <v>5828-3202</v>
          </cell>
          <cell r="G122" t="str">
            <v>5828-2572</v>
          </cell>
        </row>
        <row r="123">
          <cell r="A123">
            <v>117</v>
          </cell>
          <cell r="B123" t="str">
            <v>(株)ｳｴﾆ貿易</v>
          </cell>
          <cell r="C123" t="str">
            <v>小渕様</v>
          </cell>
          <cell r="D123" t="str">
            <v>110-0008</v>
          </cell>
          <cell r="E123" t="str">
            <v>台東区池之端1-6-17</v>
          </cell>
          <cell r="F123" t="str">
            <v>5815-5707</v>
          </cell>
          <cell r="G123" t="str">
            <v>5815-5302</v>
          </cell>
        </row>
        <row r="124">
          <cell r="A124">
            <v>118</v>
          </cell>
          <cell r="B124" t="str">
            <v>(株)ｳﾞｪﾙﾓ-ﾀﾞ</v>
          </cell>
          <cell r="C124" t="str">
            <v>本社</v>
          </cell>
          <cell r="D124" t="str">
            <v>102-0094</v>
          </cell>
          <cell r="E124" t="str">
            <v>千代田区紀尾井町3-27剛堂会館ﾋﾞﾙ4F</v>
          </cell>
          <cell r="F124" t="str">
            <v>3261-3341</v>
          </cell>
          <cell r="G124" t="str">
            <v>3261-3350</v>
          </cell>
        </row>
        <row r="125">
          <cell r="A125">
            <v>119</v>
          </cell>
          <cell r="B125" t="str">
            <v>(株)上野中外公司</v>
          </cell>
          <cell r="C125">
            <v>0</v>
          </cell>
          <cell r="D125" t="str">
            <v>110-0016</v>
          </cell>
          <cell r="E125" t="str">
            <v>台東区台東4-32-7第2宮地ﾋﾞﾙ2F.A</v>
          </cell>
          <cell r="F125" t="str">
            <v>3836-4640</v>
          </cell>
          <cell r="G125" t="str">
            <v>3936-3058</v>
          </cell>
        </row>
        <row r="126">
          <cell r="A126">
            <v>120</v>
          </cell>
          <cell r="B126" t="str">
            <v>WIN</v>
          </cell>
          <cell r="C126">
            <v>0</v>
          </cell>
          <cell r="D126" t="str">
            <v>152-0035</v>
          </cell>
          <cell r="E126" t="str">
            <v>目黒区自由ヶ丘1-27-2ひかり街1F</v>
          </cell>
          <cell r="F126" t="str">
            <v>3718-7977</v>
          </cell>
          <cell r="G126" t="str">
            <v xml:space="preserve">facsimile number </v>
          </cell>
        </row>
        <row r="127">
          <cell r="A127">
            <v>121</v>
          </cell>
          <cell r="B127" t="str">
            <v>ｳﾞｧﾛﾝ</v>
          </cell>
          <cell r="C127" t="str">
            <v>Shop:LOW&amp;LOW</v>
          </cell>
          <cell r="D127" t="str">
            <v>413-0011</v>
          </cell>
          <cell r="E127" t="str">
            <v>熱海市田原本町9-1第一ﾋﾞﾙ2F</v>
          </cell>
          <cell r="F127" t="str">
            <v>06-264-6532</v>
          </cell>
          <cell r="G127" t="str">
            <v>06-264-6585</v>
          </cell>
        </row>
        <row r="128">
          <cell r="A128">
            <v>122</v>
          </cell>
          <cell r="B128" t="str">
            <v>ｳｲﾝｸﾞ88</v>
          </cell>
          <cell r="C128">
            <v>0</v>
          </cell>
          <cell r="D128" t="str">
            <v>107-0052</v>
          </cell>
          <cell r="E128" t="str">
            <v>港区赤坂2-16-5麗水ﾏﾝｼｮﾝ101</v>
          </cell>
          <cell r="F128" t="str">
            <v>3587-2991</v>
          </cell>
          <cell r="G128" t="str">
            <v>3587-2962</v>
          </cell>
        </row>
        <row r="129">
          <cell r="A129">
            <v>123</v>
          </cell>
          <cell r="B129" t="str">
            <v>ｳｲﾝｻﾞ-</v>
          </cell>
          <cell r="C129">
            <v>0</v>
          </cell>
          <cell r="D129" t="str">
            <v>163-0290</v>
          </cell>
          <cell r="E129" t="str">
            <v>新宿区西新宿2-6-1新宿住友ﾋﾞﾙB1</v>
          </cell>
          <cell r="F129" t="str">
            <v>3348-0026</v>
          </cell>
          <cell r="G129" t="str">
            <v>044-244-7783</v>
          </cell>
        </row>
        <row r="130">
          <cell r="A130">
            <v>124</v>
          </cell>
          <cell r="B130" t="str">
            <v>うさぎや</v>
          </cell>
          <cell r="C130" t="str">
            <v>田村様</v>
          </cell>
          <cell r="D130" t="str">
            <v>114-0015</v>
          </cell>
          <cell r="E130" t="str">
            <v>北区中里1-6-5</v>
          </cell>
          <cell r="F130" t="str">
            <v>3831-6195</v>
          </cell>
          <cell r="G130" t="str">
            <v>3842-3363</v>
          </cell>
        </row>
        <row r="131">
          <cell r="A131">
            <v>125</v>
          </cell>
          <cell r="B131" t="str">
            <v>ｳﾗﾍﾞ商会</v>
          </cell>
          <cell r="C131" t="str">
            <v>渡辺秀臣様</v>
          </cell>
          <cell r="D131" t="str">
            <v>179-0072</v>
          </cell>
          <cell r="E131" t="str">
            <v>練馬区光ヶ丘3-3-9 1203</v>
          </cell>
          <cell r="F131" t="str">
            <v>3979-8025</v>
          </cell>
          <cell r="G131" t="str">
            <v>0462-29-3372</v>
          </cell>
        </row>
        <row r="132">
          <cell r="A132">
            <v>126</v>
          </cell>
          <cell r="B132" t="str">
            <v>浦田 由紀恵</v>
          </cell>
          <cell r="C132" t="str">
            <v>店  まいん</v>
          </cell>
          <cell r="D132" t="str">
            <v>810-0042</v>
          </cell>
          <cell r="E132" t="str">
            <v>福岡市中央区赤坂3-8-26赤坂ｴｸｾﾙ602</v>
          </cell>
          <cell r="F132" t="str">
            <v>092-713-0331</v>
          </cell>
          <cell r="G132" t="str">
            <v>092-291-4558</v>
          </cell>
        </row>
        <row r="133">
          <cell r="A133">
            <v>127</v>
          </cell>
          <cell r="B133" t="str">
            <v>浦野文明</v>
          </cell>
          <cell r="C133">
            <v>0</v>
          </cell>
          <cell r="D133" t="str">
            <v>546-0002</v>
          </cell>
          <cell r="E133" t="str">
            <v>大阪市東住吉区杭全町7-8-28すずや精肉店</v>
          </cell>
          <cell r="F133" t="str">
            <v>06-719-7005</v>
          </cell>
        </row>
        <row r="134">
          <cell r="A134">
            <v>128</v>
          </cell>
          <cell r="B134" t="str">
            <v>上田 剛</v>
          </cell>
          <cell r="C134" t="str">
            <v>高木社長 福山様</v>
          </cell>
          <cell r="D134" t="str">
            <v>194-0032</v>
          </cell>
          <cell r="E134" t="str">
            <v>町田市本町田3450-126</v>
          </cell>
          <cell r="F134" t="str">
            <v>0427-28-5310</v>
          </cell>
        </row>
        <row r="135">
          <cell r="A135">
            <v>129</v>
          </cell>
          <cell r="B135" t="str">
            <v>（有）ｳｴｱﾊｳｽ</v>
          </cell>
          <cell r="C135" t="str">
            <v>堀原</v>
          </cell>
          <cell r="D135" t="str">
            <v>869-1100</v>
          </cell>
          <cell r="E135" t="str">
            <v>熊本県菊池郡菊陽町大字久保田2831-1</v>
          </cell>
          <cell r="F135" t="str">
            <v>096-232-7410</v>
          </cell>
          <cell r="G135" t="str">
            <v>096-232-7410</v>
          </cell>
        </row>
        <row r="136">
          <cell r="A136">
            <v>130</v>
          </cell>
          <cell r="B136" t="str">
            <v>鈴木商店</v>
          </cell>
          <cell r="C136" t="str">
            <v>(新日本流通と同じ)</v>
          </cell>
          <cell r="D136" t="str">
            <v>110-0005</v>
          </cell>
          <cell r="E136" t="str">
            <v>台東区上野4-2-5</v>
          </cell>
          <cell r="F136" t="str">
            <v>0188-36-0725</v>
          </cell>
        </row>
        <row r="137">
          <cell r="A137">
            <v>131</v>
          </cell>
          <cell r="B137" t="str">
            <v>（株）モリタｲｰｽﾄﾌﾟﾗｻﾞ店</v>
          </cell>
          <cell r="C137">
            <v>0</v>
          </cell>
          <cell r="D137" t="str">
            <v>381-0014</v>
          </cell>
          <cell r="E137" t="str">
            <v>長野市北尾張部117ﾛﾝ都ｲｰｽﾄﾌﾟﾗｻﾞ1F</v>
          </cell>
          <cell r="F137" t="str">
            <v>3714-0777</v>
          </cell>
          <cell r="G137" t="str">
            <v>3714-5353</v>
          </cell>
        </row>
        <row r="138">
          <cell r="A138">
            <v>132</v>
          </cell>
          <cell r="B138" t="str">
            <v>ﾌﾞﾗﾝﾄﾞｸﾗﾌﾞ</v>
          </cell>
          <cell r="C138" t="str">
            <v>本社物流ｾﾝﾀｰ</v>
          </cell>
          <cell r="D138" t="str">
            <v>020-0022</v>
          </cell>
          <cell r="E138" t="str">
            <v>盛岡市大通り2-2-15</v>
          </cell>
          <cell r="F138" t="str">
            <v>3786-3437</v>
          </cell>
          <cell r="G138" t="str">
            <v>3786-3507</v>
          </cell>
        </row>
        <row r="139">
          <cell r="A139">
            <v>133</v>
          </cell>
          <cell r="B139" t="str">
            <v xml:space="preserve">ﾌﾞﾙｰﾐﾝｸﾞ中西(株) </v>
          </cell>
          <cell r="C139" t="str">
            <v>今市様</v>
          </cell>
          <cell r="D139" t="str">
            <v>103-0013</v>
          </cell>
          <cell r="E139" t="str">
            <v>中央区日本橋人形町3-5-1</v>
          </cell>
          <cell r="F139" t="str">
            <v>3455-5281</v>
          </cell>
          <cell r="G139" t="str">
            <v>5232-0823</v>
          </cell>
        </row>
        <row r="140">
          <cell r="A140">
            <v>134</v>
          </cell>
          <cell r="B140" t="str">
            <v>ﾌﾟﾚｰｺﾞ</v>
          </cell>
          <cell r="C140">
            <v>0</v>
          </cell>
          <cell r="D140" t="str">
            <v>179-0074</v>
          </cell>
          <cell r="E140" t="str">
            <v>練馬区春日町6-6-39ﾏｽﾀﾞ第一ﾋﾞﾙ207</v>
          </cell>
          <cell r="F140" t="str">
            <v>3833-2722</v>
          </cell>
          <cell r="G140" t="str">
            <v>3833-2720</v>
          </cell>
        </row>
        <row r="141">
          <cell r="A141">
            <v>135</v>
          </cell>
          <cell r="B141" t="str">
            <v>（株）ﾌﾟﾗｽﾋﾞｰ</v>
          </cell>
          <cell r="C141" t="str">
            <v>三田様（商事部)</v>
          </cell>
          <cell r="D141" t="str">
            <v>540-0005</v>
          </cell>
          <cell r="E141" t="str">
            <v>大阪市中央区上町1-14-13TAPSﾋﾞﾙ2F</v>
          </cell>
          <cell r="F141" t="str">
            <v>3273-3206･3160</v>
          </cell>
          <cell r="G141" t="str">
            <v>3273-3164</v>
          </cell>
        </row>
        <row r="142">
          <cell r="A142">
            <v>136</v>
          </cell>
          <cell r="B142" t="str">
            <v>(株)ﾌﾞﾙｰｽｴｲｼﾞ</v>
          </cell>
          <cell r="C142">
            <v>0</v>
          </cell>
          <cell r="D142" t="str">
            <v>153-0065</v>
          </cell>
          <cell r="E142" t="str">
            <v>東京都目黒区中町2-50-13 THE PEAK</v>
          </cell>
          <cell r="F142" t="str">
            <v>3373-9220</v>
          </cell>
          <cell r="G142" t="str">
            <v>3373-9220</v>
          </cell>
        </row>
        <row r="143">
          <cell r="A143">
            <v>137</v>
          </cell>
          <cell r="B143" t="str">
            <v>ﾌﾞﾃｨｯｸﾁｬｵ</v>
          </cell>
          <cell r="C143">
            <v>0</v>
          </cell>
          <cell r="D143" t="str">
            <v>151-0073</v>
          </cell>
          <cell r="E143" t="str">
            <v>東京都港区新橋5-1-3新正堂第一ﾋﾞﾙ1F</v>
          </cell>
          <cell r="F143" t="str">
            <v>3374-4488</v>
          </cell>
        </row>
        <row r="144">
          <cell r="A144">
            <v>138</v>
          </cell>
          <cell r="B144" t="str">
            <v>（株）フロムワールド</v>
          </cell>
          <cell r="C144">
            <v>0</v>
          </cell>
          <cell r="D144" t="str">
            <v>110-0015</v>
          </cell>
          <cell r="E144" t="str">
            <v>東京都台東区東上野2-23-8第二群山ビル2F</v>
          </cell>
          <cell r="F144" t="str">
            <v>0473-27-7211</v>
          </cell>
          <cell r="G144" t="str">
            <v>0473-27-3854</v>
          </cell>
        </row>
        <row r="145">
          <cell r="A145">
            <v>139</v>
          </cell>
          <cell r="B145" t="str">
            <v>FLAG.CO.LTD</v>
          </cell>
          <cell r="C145">
            <v>0</v>
          </cell>
          <cell r="D145" t="str">
            <v>413-0231</v>
          </cell>
          <cell r="E145" t="str">
            <v>静岡県伊東市富戸844-17</v>
          </cell>
          <cell r="F145" t="str">
            <v>0188-36-0801</v>
          </cell>
        </row>
        <row r="146">
          <cell r="A146">
            <v>140</v>
          </cell>
          <cell r="B146" t="str">
            <v>プリモクラッセ</v>
          </cell>
          <cell r="C146">
            <v>0</v>
          </cell>
          <cell r="D146" t="str">
            <v>152-0035</v>
          </cell>
          <cell r="E146" t="str">
            <v>目黒区自由が丘１－２５－９ 自由が丘ﾃﾗｽB1</v>
          </cell>
          <cell r="F146" t="str">
            <v>5434-8011</v>
          </cell>
          <cell r="G146" t="str">
            <v>5434-8014</v>
          </cell>
        </row>
        <row r="147">
          <cell r="A147">
            <v>141</v>
          </cell>
          <cell r="B147" t="str">
            <v>customer</v>
          </cell>
          <cell r="C147" t="str">
            <v>(事務所:書類送り先)</v>
          </cell>
          <cell r="D147" t="str">
            <v>postal code</v>
          </cell>
          <cell r="E147" t="str">
            <v>address</v>
          </cell>
          <cell r="F147" t="str">
            <v xml:space="preserve">telephone number </v>
          </cell>
          <cell r="G147" t="str">
            <v xml:space="preserve">facsimile number </v>
          </cell>
        </row>
        <row r="148">
          <cell r="A148">
            <v>142</v>
          </cell>
          <cell r="B148" t="str">
            <v>(株)ｴ-ﾜﾝ商事</v>
          </cell>
          <cell r="C148" t="str">
            <v>SHOP村松様</v>
          </cell>
          <cell r="D148" t="str">
            <v>107-0052</v>
          </cell>
          <cell r="E148" t="str">
            <v>港区赤坂4-9-19</v>
          </cell>
          <cell r="F148" t="str">
            <v>3404-1515</v>
          </cell>
          <cell r="G148" t="str">
            <v>3837-2427</v>
          </cell>
        </row>
        <row r="149">
          <cell r="A149">
            <v>143</v>
          </cell>
          <cell r="B149" t="str">
            <v>(株)ｴｲｼ-ﾃｨﾌﾟﾗﾝﾆﾝｸﾞ</v>
          </cell>
          <cell r="C149" t="str">
            <v>柳澤様</v>
          </cell>
          <cell r="D149" t="str">
            <v>241-0831</v>
          </cell>
          <cell r="E149" t="str">
            <v>横浜市旭区左近山8-2-802</v>
          </cell>
          <cell r="F149" t="str">
            <v>045-351-2964</v>
          </cell>
          <cell r="G149" t="str">
            <v>3440-2848</v>
          </cell>
        </row>
        <row r="150">
          <cell r="A150">
            <v>144</v>
          </cell>
          <cell r="B150" t="str">
            <v>(株)ｴｸｾﾙ</v>
          </cell>
          <cell r="C150">
            <v>0</v>
          </cell>
          <cell r="D150" t="str">
            <v>733-0833</v>
          </cell>
          <cell r="E150" t="str">
            <v>広島市西区商工ｾﾝﾀ-2-3-1ﾔﾏﾆｼﾋﾞﾙ5F</v>
          </cell>
          <cell r="F150" t="str">
            <v>082-279-5575</v>
          </cell>
          <cell r="G150" t="str">
            <v>082-279-5571</v>
          </cell>
        </row>
        <row r="151">
          <cell r="A151">
            <v>145</v>
          </cell>
          <cell r="B151" t="str">
            <v xml:space="preserve">(株)ｴｸｾﾙｲﾝﾀ-ﾅｼｮﾅﾙ                                                 </v>
          </cell>
          <cell r="C151" t="str">
            <v>担当 松村様</v>
          </cell>
          <cell r="D151" t="str">
            <v>110-0015</v>
          </cell>
          <cell r="E151" t="str">
            <v>台東区東上野6-1-7MSKﾋﾞﾙ6F</v>
          </cell>
          <cell r="F151" t="str">
            <v>3842-2345</v>
          </cell>
          <cell r="G151" t="str">
            <v>3844-5877</v>
          </cell>
        </row>
        <row r="152">
          <cell r="A152">
            <v>146</v>
          </cell>
          <cell r="B152" t="str">
            <v>(株)ｴｸｾﾙｲﾝﾀ-ﾅｼｮﾅﾙ</v>
          </cell>
          <cell r="C152">
            <v>0</v>
          </cell>
          <cell r="D152" t="str">
            <v>135-0015</v>
          </cell>
          <cell r="E152" t="str">
            <v>江東区千石2-10-10 西玉運送（株）7Fｴｸｾﾙ</v>
          </cell>
          <cell r="F152" t="str">
            <v>5665-7012</v>
          </cell>
        </row>
        <row r="153">
          <cell r="A153">
            <v>147</v>
          </cell>
          <cell r="B153" t="str">
            <v>(株)ｴｽｹｲ商事</v>
          </cell>
          <cell r="C153">
            <v>0</v>
          </cell>
          <cell r="D153" t="str">
            <v>110-0015</v>
          </cell>
          <cell r="E153" t="str">
            <v>台東区東上野6-5-8林ﾋﾞﾙ4F</v>
          </cell>
          <cell r="F153" t="str">
            <v>3843-0708</v>
          </cell>
          <cell r="G153" t="str">
            <v>06-568-8992</v>
          </cell>
        </row>
        <row r="154">
          <cell r="A154">
            <v>148</v>
          </cell>
          <cell r="B154" t="str">
            <v>(株)ｴﾄﾜ-ﾙ海渡</v>
          </cell>
          <cell r="C154">
            <v>0</v>
          </cell>
          <cell r="D154" t="str">
            <v>150-0042</v>
          </cell>
          <cell r="E154" t="str">
            <v>渋谷区宇田川町29-4 3F</v>
          </cell>
          <cell r="F154" t="str">
            <v>3663-5111</v>
          </cell>
          <cell r="G154" t="str">
            <v>3663-0168</v>
          </cell>
        </row>
        <row r="155">
          <cell r="A155">
            <v>149</v>
          </cell>
          <cell r="B155" t="str">
            <v>(株)ｴﾌｱ-ﾙ FR</v>
          </cell>
          <cell r="C155" t="str">
            <v>営業開発部                        梅原様</v>
          </cell>
          <cell r="D155" t="str">
            <v>150-0000</v>
          </cell>
          <cell r="E155" t="str">
            <v>渋谷区南平台町2-17日交渋谷南平台ﾋﾞﾙ5F</v>
          </cell>
          <cell r="F155" t="str">
            <v>3770-1411</v>
          </cell>
          <cell r="G155" t="str">
            <v>3496-9300</v>
          </cell>
        </row>
        <row r="156">
          <cell r="A156">
            <v>150</v>
          </cell>
          <cell r="B156" t="str">
            <v>(株)ｴﾑｼﾞｪｲ 銀座ﾊﾉ-ﾊﾞﾊｳｽ</v>
          </cell>
          <cell r="C156">
            <v>0</v>
          </cell>
          <cell r="D156" t="str">
            <v>104-0061</v>
          </cell>
          <cell r="E156" t="str">
            <v>中央区銀座8-5-12銀座8東海ﾎﾜｲﾄﾋﾞﾙ1F</v>
          </cell>
          <cell r="F156" t="str">
            <v>3575-4178</v>
          </cell>
        </row>
        <row r="157">
          <cell r="A157">
            <v>151</v>
          </cell>
          <cell r="B157" t="str">
            <v>(株)ｴﾘｻﾞﾍﾞｽ               (Shop)</v>
          </cell>
          <cell r="C157" t="str">
            <v>*請求書FAX先          店長 安良岡様</v>
          </cell>
          <cell r="D157" t="str">
            <v>160-0021</v>
          </cell>
          <cell r="E157" t="str">
            <v>新宿区歌舞伎町2-14-8ﾒﾄﾛﾌﾟﾗｻﾞⅡﾋﾞﾙ1F</v>
          </cell>
          <cell r="F157" t="str">
            <v>3208-1616</v>
          </cell>
          <cell r="G157" t="str">
            <v>3208-1818</v>
          </cell>
        </row>
        <row r="158">
          <cell r="A158">
            <v>152</v>
          </cell>
          <cell r="B158" t="str">
            <v>(株)ｴﾘｻﾞﾍﾞｽ   (HEAD OFFICE)</v>
          </cell>
          <cell r="C158" t="str">
            <v>*伝票郵送先</v>
          </cell>
          <cell r="D158" t="str">
            <v>160-0022</v>
          </cell>
          <cell r="E158" t="str">
            <v>新宿区新宿2-8-1新宿ｾﾌﾞﾝﾋﾞﾙ8F</v>
          </cell>
          <cell r="F158" t="str">
            <v>3351-3971</v>
          </cell>
          <cell r="G158" t="str">
            <v>3835-8738</v>
          </cell>
        </row>
        <row r="159">
          <cell r="A159">
            <v>153</v>
          </cell>
          <cell r="B159" t="str">
            <v>(株)ｴﾚｶﾞﾝｽﾌﾟﾗﾝﾆﾝｸﾞ</v>
          </cell>
          <cell r="C159">
            <v>0</v>
          </cell>
          <cell r="D159" t="str">
            <v>113-0024</v>
          </cell>
          <cell r="E159" t="str">
            <v>文京区西片2-23-1-101</v>
          </cell>
          <cell r="F159" t="str">
            <v xml:space="preserve">3814-6088 </v>
          </cell>
          <cell r="G159" t="str">
            <v>3832-2425</v>
          </cell>
        </row>
        <row r="160">
          <cell r="A160">
            <v>154</v>
          </cell>
          <cell r="B160" t="str">
            <v>ｾﾞﾝﾓ-ﾙ(株) 経理本部</v>
          </cell>
          <cell r="C160">
            <v>0</v>
          </cell>
          <cell r="D160" t="str">
            <v>103-0002</v>
          </cell>
          <cell r="E160" t="str">
            <v>中央区日本橋馬喰町1-6-10</v>
          </cell>
          <cell r="F160" t="str">
            <v>3814-6020</v>
          </cell>
          <cell r="G160" t="str">
            <v>0298-53-8505</v>
          </cell>
        </row>
        <row r="161">
          <cell r="A161">
            <v>155</v>
          </cell>
          <cell r="B161" t="str">
            <v>(株)ｴﾝｾﾞﾙ</v>
          </cell>
          <cell r="C161" t="str">
            <v>東京事務所</v>
          </cell>
          <cell r="D161" t="str">
            <v>053-0006</v>
          </cell>
          <cell r="E161" t="str">
            <v>北海道苫小牧市新中野町2丁目4-2</v>
          </cell>
          <cell r="F161" t="str">
            <v>0144-36-7200</v>
          </cell>
          <cell r="G161" t="str">
            <v>3833-0214</v>
          </cell>
        </row>
        <row r="162">
          <cell r="A162">
            <v>156</v>
          </cell>
          <cell r="B162" t="str">
            <v>(株)英弘ﾁｪ-ﾝ</v>
          </cell>
          <cell r="C162" t="str">
            <v>本部</v>
          </cell>
          <cell r="D162" t="str">
            <v>766-0200</v>
          </cell>
          <cell r="E162" t="str">
            <v>香川県中多度郡多度津町山階455</v>
          </cell>
          <cell r="F162" t="str">
            <v>0877-33-1138</v>
          </cell>
          <cell r="G162" t="str">
            <v>0877-33-2236</v>
          </cell>
        </row>
        <row r="163">
          <cell r="A163">
            <v>157</v>
          </cell>
          <cell r="B163" t="str">
            <v>(株)英弘ﾁｪ-ﾝｱﾘｼｱ店</v>
          </cell>
          <cell r="C163">
            <v>0</v>
          </cell>
          <cell r="D163" t="str">
            <v>769-0204</v>
          </cell>
          <cell r="E163" t="str">
            <v>香川県綾歌郡宇多津町浜4番町45-6</v>
          </cell>
          <cell r="F163" t="str">
            <v>0877-49-2110</v>
          </cell>
          <cell r="G163" t="str">
            <v>078-241-7500</v>
          </cell>
        </row>
        <row r="164">
          <cell r="A164">
            <v>158</v>
          </cell>
          <cell r="B164" t="str">
            <v>(株)海老屋</v>
          </cell>
          <cell r="C164" t="str">
            <v>和田茂夫</v>
          </cell>
          <cell r="D164" t="str">
            <v>101-0027</v>
          </cell>
          <cell r="E164" t="str">
            <v>千代田区神田平河町2</v>
          </cell>
          <cell r="F164" t="str">
            <v>3863-5150</v>
          </cell>
          <cell r="G164" t="str">
            <v>011-894-0423</v>
          </cell>
        </row>
        <row r="165">
          <cell r="A165">
            <v>159</v>
          </cell>
          <cell r="B165" t="str">
            <v>(有)MOUｲﾝﾀ-ﾅｼｮﾅﾙ</v>
          </cell>
          <cell r="C165">
            <v>0</v>
          </cell>
          <cell r="D165" t="str">
            <v>110-0014</v>
          </cell>
          <cell r="E165" t="str">
            <v>台東区北上野1-11-9GSﾊｲﾑ701</v>
          </cell>
          <cell r="F165" t="str">
            <v>3842-7821</v>
          </cell>
        </row>
        <row r="166">
          <cell r="A166">
            <v>160</v>
          </cell>
          <cell r="B166" t="str">
            <v>(有)ｴｲﾌﾞﾙ</v>
          </cell>
          <cell r="C166">
            <v>0</v>
          </cell>
          <cell r="D166" t="str">
            <v>381-2221</v>
          </cell>
          <cell r="E166" t="str">
            <v>長野市川中島御厨1838-1</v>
          </cell>
          <cell r="F166" t="str">
            <v>0262-85-3078</v>
          </cell>
          <cell r="G166" t="str">
            <v>0262-85-3381</v>
          </cell>
        </row>
        <row r="167">
          <cell r="A167">
            <v>161</v>
          </cell>
          <cell r="B167" t="str">
            <v>(有)ｴｸﾞｾﾞ</v>
          </cell>
          <cell r="C167">
            <v>0</v>
          </cell>
          <cell r="D167" t="str">
            <v>154-0011</v>
          </cell>
          <cell r="E167" t="str">
            <v>世田谷区上馬4-4-2ｻﾆ-ﾋﾞﾙ4F</v>
          </cell>
          <cell r="F167" t="str">
            <v>3487-3438</v>
          </cell>
          <cell r="G167" t="str">
            <v>3487-3784</v>
          </cell>
        </row>
        <row r="168">
          <cell r="A168">
            <v>162</v>
          </cell>
          <cell r="B168" t="str">
            <v>(有)ｴｸﾞｾﾞ</v>
          </cell>
          <cell r="C168">
            <v>0</v>
          </cell>
          <cell r="D168" t="str">
            <v>108-0074</v>
          </cell>
          <cell r="E168" t="str">
            <v>港区高輪4-10-30品川ﾌﾟﾘﾝｽﾎﾃﾙﾃﾆｽｾﾝﾀ-内</v>
          </cell>
          <cell r="F168" t="str">
            <v>3447-3657</v>
          </cell>
        </row>
        <row r="169">
          <cell r="A169">
            <v>163</v>
          </cell>
          <cell r="B169" t="str">
            <v>(有)ｴｸﾞｾﾞｯｸ企画</v>
          </cell>
          <cell r="C169">
            <v>0</v>
          </cell>
          <cell r="D169" t="str">
            <v>160-0022</v>
          </cell>
          <cell r="E169" t="str">
            <v>新宿区新宿5-11-29幸ﾋﾞﾙ402</v>
          </cell>
          <cell r="F169" t="str">
            <v>3354-4761</v>
          </cell>
          <cell r="G169" t="str">
            <v>0144-76-7200</v>
          </cell>
        </row>
        <row r="170">
          <cell r="A170">
            <v>164</v>
          </cell>
          <cell r="B170" t="str">
            <v>ENIES･E</v>
          </cell>
          <cell r="C170">
            <v>0</v>
          </cell>
          <cell r="D170">
            <v>0</v>
          </cell>
          <cell r="E170" t="str">
            <v>4 Rue Greffulhe 75008 PARIS</v>
          </cell>
          <cell r="F170" t="str">
            <v>001-33-1-4265-5145</v>
          </cell>
          <cell r="G170" t="str">
            <v>001-33-1-4265-7715</v>
          </cell>
        </row>
        <row r="171">
          <cell r="A171">
            <v>165</v>
          </cell>
          <cell r="B171" t="str">
            <v>(株)ﾄﾏﾄﾎﾞｰｲｱﾊﾞﾝﾃｨ藤野店</v>
          </cell>
          <cell r="C171">
            <v>0</v>
          </cell>
          <cell r="D171" t="str">
            <v>061-2282</v>
          </cell>
          <cell r="E171" t="str">
            <v>札幌市南区藤野2条4丁目62番地ｶｳﾎﾞｰｲ藤野店内</v>
          </cell>
          <cell r="F171" t="str">
            <v>011-591-0166</v>
          </cell>
          <cell r="G171" t="str">
            <v>011-591-0150</v>
          </cell>
        </row>
        <row r="172">
          <cell r="A172">
            <v>166</v>
          </cell>
          <cell r="B172" t="str">
            <v>MK5</v>
          </cell>
          <cell r="D172" t="str">
            <v>120-0005</v>
          </cell>
          <cell r="E172" t="str">
            <v>足立区綾瀬6-21-15</v>
          </cell>
          <cell r="F172" t="str">
            <v>5616-1255</v>
          </cell>
          <cell r="G172" t="str">
            <v>5616-1255</v>
          </cell>
        </row>
        <row r="173">
          <cell r="A173">
            <v>167</v>
          </cell>
          <cell r="B173" t="str">
            <v>NTT</v>
          </cell>
          <cell r="C173" t="str">
            <v>辻様</v>
          </cell>
          <cell r="D173" t="str">
            <v>007-0873</v>
          </cell>
          <cell r="E173" t="str">
            <v>札幌市東区伏古13条3丁目21-1ｶｳﾎﾞｰｲ伏古店内</v>
          </cell>
          <cell r="F173" t="str">
            <v>3819-8961</v>
          </cell>
          <cell r="G173" t="str">
            <v>011-785-2856</v>
          </cell>
        </row>
        <row r="174">
          <cell r="A174">
            <v>168</v>
          </cell>
          <cell r="B174" t="str">
            <v>ｴ-ｽ事務機</v>
          </cell>
          <cell r="C174" t="str">
            <v>小野様</v>
          </cell>
          <cell r="D174" t="str">
            <v>postal code</v>
          </cell>
          <cell r="E174" t="str">
            <v>address</v>
          </cell>
          <cell r="F174" t="str">
            <v>5470-7771</v>
          </cell>
          <cell r="G174" t="str">
            <v>5470-7770</v>
          </cell>
        </row>
        <row r="175">
          <cell r="A175">
            <v>169</v>
          </cell>
          <cell r="B175" t="str">
            <v>ｴｽｶｲﾔ-</v>
          </cell>
          <cell r="C175" t="str">
            <v>常務 松井様</v>
          </cell>
          <cell r="D175" t="str">
            <v>104-0061</v>
          </cell>
          <cell r="E175" t="str">
            <v>中央区銀座8-4-23ｱﾜﾔﾋﾞﾙ</v>
          </cell>
          <cell r="F175" t="str">
            <v>3574-7320</v>
          </cell>
          <cell r="G175" t="str">
            <v>3573-8190</v>
          </cell>
        </row>
        <row r="176">
          <cell r="A176">
            <v>170</v>
          </cell>
          <cell r="B176" t="str">
            <v>ｴｽﾎﾟﾜ-ﾙ ｼﾝﾜ(株)</v>
          </cell>
          <cell r="C176">
            <v>0</v>
          </cell>
          <cell r="D176" t="str">
            <v>110-0015</v>
          </cell>
          <cell r="E176" t="str">
            <v>台東区東上野3-21-7福井ﾋﾞﾙ4F</v>
          </cell>
          <cell r="F176" t="str">
            <v>3835-8127</v>
          </cell>
          <cell r="G176" t="str">
            <v>3835-1913</v>
          </cell>
        </row>
        <row r="177">
          <cell r="A177">
            <v>171</v>
          </cell>
          <cell r="B177" t="str">
            <v>ｴｽﾎﾟﾜ-ﾙ ｼﾝﾜ(株)</v>
          </cell>
          <cell r="C177" t="str">
            <v>草加物流ｾﾝﾀ-</v>
          </cell>
          <cell r="D177" t="str">
            <v>340-0006</v>
          </cell>
          <cell r="E177" t="str">
            <v>埼玉県草加市八幡町55番地</v>
          </cell>
          <cell r="F177" t="str">
            <v>0489-31-0008</v>
          </cell>
          <cell r="G177" t="str">
            <v>0489-31-0093</v>
          </cell>
        </row>
        <row r="178">
          <cell r="A178">
            <v>172</v>
          </cell>
          <cell r="B178" t="str">
            <v>ｴｯｼﾞｸﾘｴ-ｼｮﾝ</v>
          </cell>
          <cell r="C178">
            <v>0</v>
          </cell>
          <cell r="D178" t="str">
            <v>550-0013</v>
          </cell>
          <cell r="E178" t="str">
            <v>大阪市西区新町1-30-2新町ﾀﾞｲﾔﾊﾟﾚｽ402</v>
          </cell>
          <cell r="F178" t="str">
            <v>06-533-0354</v>
          </cell>
          <cell r="G178" t="str">
            <v>5806-1571</v>
          </cell>
        </row>
        <row r="179">
          <cell r="A179">
            <v>173</v>
          </cell>
          <cell r="B179" t="str">
            <v>ｴｯﾁｱｲ商事</v>
          </cell>
          <cell r="C179">
            <v>0</v>
          </cell>
          <cell r="D179" t="str">
            <v>104-0061</v>
          </cell>
          <cell r="E179" t="str">
            <v>中央区銀座8-4-8</v>
          </cell>
          <cell r="F179" t="str">
            <v>3573-3936</v>
          </cell>
          <cell r="G179" t="str">
            <v>03-5564-2130</v>
          </cell>
        </row>
        <row r="180">
          <cell r="A180">
            <v>174</v>
          </cell>
          <cell r="B180" t="str">
            <v>ｴﾌ ﾏｲｱﾐ商事</v>
          </cell>
          <cell r="D180" t="str">
            <v>160-0022</v>
          </cell>
          <cell r="E180" t="str">
            <v>新宿区新宿1-9-2日南貿易ﾋﾞﾙ1-3F</v>
          </cell>
          <cell r="F180" t="str">
            <v>3354-9361</v>
          </cell>
        </row>
        <row r="181">
          <cell r="A181">
            <v>175</v>
          </cell>
          <cell r="B181" t="str">
            <v>ｴﾐｽﾌｪﾘ ｼﾞｬﾊﾟﾝ(株)</v>
          </cell>
          <cell r="D181" t="str">
            <v>106-0032</v>
          </cell>
          <cell r="E181" t="str">
            <v>港区六本木7-7-8ﾌﾗｯﾄｼﾝﾒｲ301</v>
          </cell>
          <cell r="F181" t="str">
            <v>5474-4003</v>
          </cell>
        </row>
        <row r="182">
          <cell r="A182">
            <v>176</v>
          </cell>
          <cell r="B182" t="str">
            <v>ｴﾙ</v>
          </cell>
          <cell r="D182" t="str">
            <v>110-0005</v>
          </cell>
          <cell r="E182" t="str">
            <v>台東区東上野4-7-2</v>
          </cell>
          <cell r="F182" t="str">
            <v>3836-5178</v>
          </cell>
        </row>
        <row r="183">
          <cell r="A183">
            <v>177</v>
          </cell>
          <cell r="B183" t="str">
            <v>ｴﾙﾌｧｽﾕﾆｺ</v>
          </cell>
          <cell r="F183" t="str">
            <v>3457-1166</v>
          </cell>
          <cell r="G183" t="str">
            <v>3457-1151</v>
          </cell>
        </row>
        <row r="184">
          <cell r="A184">
            <v>178</v>
          </cell>
          <cell r="B184" t="str">
            <v>ｴﾙﾓﾜ</v>
          </cell>
          <cell r="D184" t="str">
            <v>160-0021</v>
          </cell>
          <cell r="E184" t="str">
            <v>新宿区歌舞伎町2-10-6ﾋﾟｱ新宿ﾋﾞﾙ1F</v>
          </cell>
          <cell r="F184" t="str">
            <v>3209-0599</v>
          </cell>
        </row>
        <row r="185">
          <cell r="A185">
            <v>179</v>
          </cell>
          <cell r="B185" t="str">
            <v>栄和広告(株)</v>
          </cell>
          <cell r="D185" t="str">
            <v>101-0054</v>
          </cell>
          <cell r="E185" t="str">
            <v>千代田区神田錦町1-4ゆたかﾋﾞﾙ3F</v>
          </cell>
          <cell r="F185" t="str">
            <v>3292-7121</v>
          </cell>
        </row>
        <row r="186">
          <cell r="A186">
            <v>180</v>
          </cell>
          <cell r="B186" t="str">
            <v xml:space="preserve">L.D.C,産業   </v>
          </cell>
          <cell r="C186" t="str">
            <v>山崎様</v>
          </cell>
          <cell r="D186" t="str">
            <v>531-0074</v>
          </cell>
          <cell r="E186" t="str">
            <v>大阪市北区本庄東2-4-1-1107</v>
          </cell>
        </row>
        <row r="187">
          <cell r="A187">
            <v>181</v>
          </cell>
          <cell r="B187" t="str">
            <v>(有)A･M</v>
          </cell>
          <cell r="D187" t="str">
            <v>135-0004</v>
          </cell>
          <cell r="E187" t="str">
            <v>江東区森下2-30-2ﾊﾟｰｸｼﾃｨｰ五番館1F</v>
          </cell>
          <cell r="F187" t="str">
            <v>5600-8036</v>
          </cell>
          <cell r="G187" t="str">
            <v>5600-8036</v>
          </cell>
        </row>
        <row r="188">
          <cell r="A188">
            <v>182</v>
          </cell>
          <cell r="B188" t="str">
            <v>(株)ｴﾑｽﾞ ﾌｧｸﾄﾘｰ</v>
          </cell>
          <cell r="D188" t="str">
            <v>168-0081</v>
          </cell>
          <cell r="E188" t="str">
            <v>杉並区宮前1-20-32宮前１丁目ビル５Ｆ</v>
          </cell>
          <cell r="F188" t="str">
            <v>5336-6836</v>
          </cell>
          <cell r="G188" t="str">
            <v>5336-6837</v>
          </cell>
        </row>
        <row r="189">
          <cell r="A189">
            <v>183</v>
          </cell>
          <cell r="B189" t="str">
            <v>エーブル</v>
          </cell>
          <cell r="D189" t="str">
            <v>532-0011</v>
          </cell>
          <cell r="E189" t="str">
            <v>大阪市淀川区西中島4-5-2</v>
          </cell>
          <cell r="F189" t="str">
            <v>066-307-0111</v>
          </cell>
          <cell r="G189" t="str">
            <v>066-307-0117</v>
          </cell>
        </row>
        <row r="190">
          <cell r="A190">
            <v>184</v>
          </cell>
          <cell r="B190" t="str">
            <v>エスカム(株)</v>
          </cell>
          <cell r="D190" t="str">
            <v>110-0005</v>
          </cell>
          <cell r="E190" t="str">
            <v>台東区上野7-9-15車坂ﾋﾞﾙ3F</v>
          </cell>
          <cell r="F190" t="str">
            <v>5806-1381</v>
          </cell>
        </row>
        <row r="191">
          <cell r="A191">
            <v>185</v>
          </cell>
        </row>
        <row r="192">
          <cell r="A192">
            <v>186</v>
          </cell>
        </row>
        <row r="193">
          <cell r="A193">
            <v>187</v>
          </cell>
        </row>
        <row r="194">
          <cell r="A194">
            <v>188</v>
          </cell>
        </row>
        <row r="195">
          <cell r="A195">
            <v>189</v>
          </cell>
          <cell r="B195" t="str">
            <v>customer</v>
          </cell>
          <cell r="D195" t="str">
            <v>postal code</v>
          </cell>
          <cell r="E195" t="str">
            <v>address</v>
          </cell>
          <cell r="F195" t="str">
            <v xml:space="preserve">telephone number </v>
          </cell>
          <cell r="G195" t="str">
            <v xml:space="preserve">facsimile number </v>
          </cell>
        </row>
        <row r="196">
          <cell r="A196">
            <v>190</v>
          </cell>
          <cell r="B196" t="str">
            <v>(株)OHKI事販</v>
          </cell>
          <cell r="D196" t="str">
            <v>160-0021</v>
          </cell>
          <cell r="E196" t="str">
            <v>新宿区歌舞伎町2-4-10日石住生新宿ﾋﾞﾙ7F</v>
          </cell>
          <cell r="F196" t="str">
            <v>03-3202-8731</v>
          </cell>
          <cell r="G196" t="str">
            <v>03-3202-8730</v>
          </cell>
        </row>
        <row r="197">
          <cell r="A197">
            <v>191</v>
          </cell>
          <cell r="F197" t="str">
            <v>3352-3301(ﾏｼﾞﾏ様)</v>
          </cell>
        </row>
        <row r="198">
          <cell r="A198">
            <v>192</v>
          </cell>
          <cell r="B198" t="str">
            <v>(株)ｵ-ｼｬﾝ</v>
          </cell>
          <cell r="D198" t="str">
            <v>541-0054</v>
          </cell>
          <cell r="E198" t="str">
            <v>大阪市中央区南本町2-6-8大和ﾋﾞﾙ6F</v>
          </cell>
          <cell r="F198" t="str">
            <v>06-245-5517</v>
          </cell>
          <cell r="G198" t="str">
            <v>06-245-5438</v>
          </cell>
        </row>
        <row r="199">
          <cell r="A199">
            <v>193</v>
          </cell>
          <cell r="B199" t="str">
            <v>(株)ｵ-ﾊﾞ-ｼ-ｽﾞｺ-ﾎﾟﾚ-ｼｮﾝ</v>
          </cell>
          <cell r="D199" t="str">
            <v>141-0031</v>
          </cell>
          <cell r="E199" t="str">
            <v>品川区西五反田2-13-5豊西五反田西ﾊｲﾂ508</v>
          </cell>
          <cell r="F199" t="str">
            <v>5495-5881</v>
          </cell>
        </row>
        <row r="200">
          <cell r="A200">
            <v>194</v>
          </cell>
          <cell r="B200" t="str">
            <v>(株)ｵｶﾞﾜ</v>
          </cell>
          <cell r="C200" t="str">
            <v>北川様</v>
          </cell>
          <cell r="D200" t="str">
            <v>533-0033</v>
          </cell>
          <cell r="E200" t="str">
            <v>大阪市東淀川区東中島4-11-3朝日ﾌﾟﾗｻﾞ新大阪106号</v>
          </cell>
          <cell r="F200" t="str">
            <v>06-320-9145</v>
          </cell>
          <cell r="G200" t="str">
            <v>06-320-9145</v>
          </cell>
        </row>
        <row r="201">
          <cell r="A201">
            <v>195</v>
          </cell>
          <cell r="B201" t="str">
            <v xml:space="preserve">(株)ｵｻﾀﾞ </v>
          </cell>
          <cell r="C201" t="str">
            <v>(HEAD OFFICE)</v>
          </cell>
          <cell r="D201" t="str">
            <v>110-0015</v>
          </cell>
          <cell r="E201" t="str">
            <v>台東区東上野2-11-1上野T&amp;Kﾋﾞﾙ</v>
          </cell>
          <cell r="F201" t="str">
            <v>3832-2411</v>
          </cell>
        </row>
        <row r="202">
          <cell r="A202">
            <v>196</v>
          </cell>
          <cell r="B202" t="str">
            <v xml:space="preserve">(株)ｵｻﾀﾞ </v>
          </cell>
          <cell r="C202" t="str">
            <v>(SHOP)</v>
          </cell>
          <cell r="F202" t="str">
            <v>3831-8888</v>
          </cell>
        </row>
        <row r="203">
          <cell r="A203">
            <v>197</v>
          </cell>
          <cell r="B203" t="str">
            <v>(株)ｵﾌﾟｱ-ﾄ</v>
          </cell>
          <cell r="D203" t="str">
            <v>150-0001</v>
          </cell>
          <cell r="E203" t="str">
            <v>渋谷区神宮前4-28-28</v>
          </cell>
          <cell r="F203" t="str">
            <v>3404-1335</v>
          </cell>
          <cell r="G203" t="str">
            <v>3478-5437</v>
          </cell>
        </row>
        <row r="204">
          <cell r="A204">
            <v>198</v>
          </cell>
          <cell r="B204" t="str">
            <v>(株)ｵﾘﾊﾞ-</v>
          </cell>
          <cell r="D204" t="str">
            <v>160-0018</v>
          </cell>
          <cell r="E204" t="str">
            <v>新宿区須賀町３番地第２宿谷ﾋﾞﾙ102号</v>
          </cell>
          <cell r="F204" t="str">
            <v>3359-8721</v>
          </cell>
          <cell r="G204" t="str">
            <v>3359-7207</v>
          </cell>
        </row>
        <row r="205">
          <cell r="A205">
            <v>199</v>
          </cell>
          <cell r="B205" t="str">
            <v>(株)大国商事</v>
          </cell>
          <cell r="C205" t="str">
            <v xml:space="preserve">(ﾌｧｼｮﾝ事業部) </v>
          </cell>
          <cell r="D205" t="str">
            <v>651-0092</v>
          </cell>
          <cell r="E205" t="str">
            <v>神戸市中央区生田町1-4-21</v>
          </cell>
          <cell r="F205" t="str">
            <v>078-261-0094</v>
          </cell>
          <cell r="G205" t="str">
            <v>078-261-0097</v>
          </cell>
        </row>
        <row r="206">
          <cell r="A206">
            <v>200</v>
          </cell>
          <cell r="B206" t="str">
            <v>(株)大国商事</v>
          </cell>
          <cell r="C206" t="str">
            <v>(店舗事業部)                    高山様</v>
          </cell>
          <cell r="F206" t="str">
            <v>078-261-0921</v>
          </cell>
          <cell r="G206" t="str">
            <v>078-261-0098</v>
          </cell>
        </row>
        <row r="207">
          <cell r="A207">
            <v>201</v>
          </cell>
          <cell r="B207" t="str">
            <v>(株)大石商店</v>
          </cell>
          <cell r="C207" t="str">
            <v>本部</v>
          </cell>
          <cell r="D207" t="str">
            <v>110-0005</v>
          </cell>
          <cell r="E207" t="str">
            <v>台東区上野6-1-6御徒町ｸﾞﾘ-ﾝﾊｲﾂ303号</v>
          </cell>
          <cell r="F207" t="str">
            <v>3831-9321</v>
          </cell>
          <cell r="G207" t="str">
            <v>3833-1026</v>
          </cell>
        </row>
        <row r="208">
          <cell r="A208">
            <v>202</v>
          </cell>
          <cell r="B208" t="str">
            <v>(株)大石商店 ｼﾞｭｴﾘ-ｼｮｯﾌﾟﾗ-ﾙ</v>
          </cell>
          <cell r="D208" t="str">
            <v>279-0004</v>
          </cell>
          <cell r="E208" t="str">
            <v>浦安市猫実5-18-17村山ﾋﾞﾙ1F</v>
          </cell>
          <cell r="F208" t="str">
            <v>0473-50-7550</v>
          </cell>
          <cell r="G208" t="str">
            <v>0473-50-7550</v>
          </cell>
        </row>
        <row r="209">
          <cell r="A209">
            <v>203</v>
          </cell>
          <cell r="B209" t="str">
            <v>(有)ｵﾉﾃﾞﾗﾄﾚ-ﾃﾞｨﾝｸﾞ</v>
          </cell>
          <cell r="C209" t="str">
            <v>事務所</v>
          </cell>
          <cell r="D209" t="str">
            <v>251-0042</v>
          </cell>
          <cell r="E209" t="str">
            <v>藤沢市辻堂新町1-2-5-102</v>
          </cell>
          <cell r="F209" t="str">
            <v>0466-33-4871</v>
          </cell>
          <cell r="G209" t="str">
            <v>0466-33-9090</v>
          </cell>
        </row>
        <row r="210">
          <cell r="A210">
            <v>204</v>
          </cell>
          <cell r="B210" t="str">
            <v xml:space="preserve">(有)ｵﾉﾃﾞﾗﾄﾚ-ﾃﾞｨﾝｸﾞ </v>
          </cell>
          <cell r="C210" t="str">
            <v>物流ｾﾝﾀ-                    担当山下様</v>
          </cell>
          <cell r="D210" t="str">
            <v>210-0869</v>
          </cell>
          <cell r="E210" t="str">
            <v>川崎市川崎区東扇島22-4東洋運輸倉庫(株)東扇島ｾﾝﾀ-</v>
          </cell>
          <cell r="F210" t="str">
            <v>044-287-7401</v>
          </cell>
          <cell r="G210" t="str">
            <v>044-277-6870</v>
          </cell>
        </row>
        <row r="211">
          <cell r="A211">
            <v>205</v>
          </cell>
          <cell r="B211" t="str">
            <v>(有)ｵﾉﾃﾞﾗﾄﾚ-ﾃﾞｨﾝｸﾞ 秋山光彦</v>
          </cell>
          <cell r="D211" t="str">
            <v>194-0041</v>
          </cell>
          <cell r="E211" t="str">
            <v>町田市玉川学園8-9-9</v>
          </cell>
          <cell r="F211" t="str">
            <v>0427-21-1824</v>
          </cell>
        </row>
        <row r="212">
          <cell r="A212">
            <v>206</v>
          </cell>
          <cell r="B212" t="str">
            <v>(有)ｵﾌｨｽｹｲ</v>
          </cell>
          <cell r="D212" t="str">
            <v>111-0053</v>
          </cell>
          <cell r="E212" t="str">
            <v>台東区浅草橋4-15-5山信ﾋﾞﾙ602</v>
          </cell>
          <cell r="F212" t="str">
            <v>5821-3841</v>
          </cell>
          <cell r="G212" t="str">
            <v>5821-3843</v>
          </cell>
        </row>
        <row r="213">
          <cell r="A213">
            <v>207</v>
          </cell>
          <cell r="B213" t="str">
            <v>ｵ-ﾃｨ-ｼ-(株)</v>
          </cell>
          <cell r="D213" t="str">
            <v>150-0011</v>
          </cell>
          <cell r="E213" t="str">
            <v>渋谷区東2-17-12ﾊﾟ-ｼﾓﾝﾁﾊﾞ403</v>
          </cell>
          <cell r="F213" t="str">
            <v>3498-7115</v>
          </cell>
          <cell r="G213" t="str">
            <v>3400-5993</v>
          </cell>
        </row>
        <row r="214">
          <cell r="A214">
            <v>208</v>
          </cell>
          <cell r="B214" t="str">
            <v>ｵｲｽﾀ-</v>
          </cell>
          <cell r="D214" t="str">
            <v>107-0062</v>
          </cell>
          <cell r="E214" t="str">
            <v>港区南青山3-2-18高木ﾋﾞﾙ</v>
          </cell>
          <cell r="F214" t="str">
            <v>3478-1918</v>
          </cell>
          <cell r="G214" t="str">
            <v>3478-1918</v>
          </cell>
        </row>
        <row r="215">
          <cell r="A215">
            <v>209</v>
          </cell>
          <cell r="B215" t="str">
            <v>おおぎ屋</v>
          </cell>
          <cell r="D215" t="str">
            <v>123-0873</v>
          </cell>
          <cell r="E215" t="str">
            <v>足立区扇1-22-1第5ｸﾞﾘ-ﾝﾏﾝｼｮﾝ201</v>
          </cell>
          <cell r="F215" t="str">
            <v>3856-0177</v>
          </cell>
        </row>
        <row r="216">
          <cell r="A216">
            <v>210</v>
          </cell>
          <cell r="B216" t="str">
            <v>おおぎ屋</v>
          </cell>
          <cell r="D216" t="str">
            <v>123-0873</v>
          </cell>
          <cell r="E216" t="str">
            <v>足立区扇 2-4-27</v>
          </cell>
        </row>
        <row r="217">
          <cell r="A217">
            <v>211</v>
          </cell>
          <cell r="B217" t="str">
            <v>ｵｶﾍﾞﾏ-ｷﾝｸﾞｼｽﾃﾑ(株)</v>
          </cell>
          <cell r="D217" t="str">
            <v>160-0022</v>
          </cell>
          <cell r="E217" t="str">
            <v>新宿区新宿1-4-10</v>
          </cell>
          <cell r="F217" t="str">
            <v>5379-1289</v>
          </cell>
          <cell r="G217" t="str">
            <v>5379-1048</v>
          </cell>
        </row>
        <row r="218">
          <cell r="A218">
            <v>212</v>
          </cell>
          <cell r="B218" t="str">
            <v xml:space="preserve">ｵｻﾀﾞ王子 </v>
          </cell>
          <cell r="D218" t="str">
            <v>114-0002</v>
          </cell>
          <cell r="E218" t="str">
            <v>北区王子1-4-1</v>
          </cell>
          <cell r="F218" t="str">
            <v>3914-5041</v>
          </cell>
        </row>
        <row r="219">
          <cell r="A219">
            <v>213</v>
          </cell>
          <cell r="B219" t="str">
            <v>王子紙工(株)</v>
          </cell>
          <cell r="D219" t="str">
            <v>114-0002</v>
          </cell>
          <cell r="E219" t="str">
            <v>北区王子4-6-11</v>
          </cell>
          <cell r="F219" t="str">
            <v>3912-7361(土)</v>
          </cell>
          <cell r="G219" t="str">
            <v>3919-1177</v>
          </cell>
        </row>
        <row r="220">
          <cell r="A220">
            <v>214</v>
          </cell>
          <cell r="B220" t="str">
            <v>岡田八重子</v>
          </cell>
          <cell r="D220" t="str">
            <v>107-0061</v>
          </cell>
          <cell r="E220" t="str">
            <v>港区北青山2-12-4</v>
          </cell>
          <cell r="F220" t="str">
            <v>3401-2092</v>
          </cell>
        </row>
        <row r="221">
          <cell r="A221">
            <v>215</v>
          </cell>
          <cell r="B221" t="str">
            <v>小笠原企画</v>
          </cell>
          <cell r="C221" t="str">
            <v>小笠原康七様</v>
          </cell>
          <cell r="D221" t="str">
            <v>042-0942</v>
          </cell>
          <cell r="E221" t="str">
            <v>函館市柏木町12-18</v>
          </cell>
          <cell r="F221" t="str">
            <v>56-2060-2044</v>
          </cell>
        </row>
        <row r="222">
          <cell r="A222">
            <v>216</v>
          </cell>
          <cell r="B222" t="str">
            <v>小川書店</v>
          </cell>
          <cell r="F222" t="str">
            <v>3851-9813</v>
          </cell>
        </row>
        <row r="223">
          <cell r="A223">
            <v>217</v>
          </cell>
          <cell r="B223" t="str">
            <v>小輪瀬印房</v>
          </cell>
          <cell r="F223" t="str">
            <v>3851-8556</v>
          </cell>
          <cell r="G223" t="str">
            <v>3851-8556</v>
          </cell>
        </row>
        <row r="224">
          <cell r="A224">
            <v>218</v>
          </cell>
          <cell r="B224" t="str">
            <v>太田産業(株)</v>
          </cell>
          <cell r="C224" t="str">
            <v>田中様</v>
          </cell>
          <cell r="D224" t="str">
            <v>152-0035</v>
          </cell>
          <cell r="E224" t="str">
            <v>目黒区自由ヶ丘2-13-2ｽｶｲﾌﾟﾗｻﾞﾋﾞﾙ5F</v>
          </cell>
          <cell r="F224" t="str">
            <v>3724-2222</v>
          </cell>
          <cell r="G224" t="str">
            <v>3724-3366</v>
          </cell>
        </row>
        <row r="225">
          <cell r="A225">
            <v>219</v>
          </cell>
          <cell r="B225" t="str">
            <v>大磯産業(株)</v>
          </cell>
          <cell r="C225" t="str">
            <v>大阪      国際事業部</v>
          </cell>
          <cell r="D225" t="str">
            <v>541-0058</v>
          </cell>
          <cell r="E225" t="str">
            <v>大阪市中央区南久宝寺町3-4-9</v>
          </cell>
          <cell r="F225" t="str">
            <v>06-252-2331</v>
          </cell>
          <cell r="G225" t="str">
            <v>06-251-1630</v>
          </cell>
        </row>
        <row r="226">
          <cell r="A226">
            <v>220</v>
          </cell>
          <cell r="B226" t="str">
            <v>大磯産業(株)</v>
          </cell>
          <cell r="C226" t="str">
            <v>東京      国際事業部            森田様</v>
          </cell>
          <cell r="D226" t="str">
            <v>103-0027</v>
          </cell>
          <cell r="E226" t="str">
            <v>中央区日本橋富沢町8-10</v>
          </cell>
          <cell r="F226" t="str">
            <v>3662-4765</v>
          </cell>
          <cell r="G226" t="str">
            <v>3639-9398</v>
          </cell>
        </row>
        <row r="227">
          <cell r="A227">
            <v>221</v>
          </cell>
          <cell r="B227" t="str">
            <v>大久保ｴｱ-ｻ-ﾋﾞｽﾘﾐﾃｯﾄﾞ</v>
          </cell>
          <cell r="D227" t="str">
            <v>170-0002</v>
          </cell>
          <cell r="E227" t="str">
            <v>豊島区巣鴨4-16-11日吉ﾋﾞﾙ101</v>
          </cell>
          <cell r="F227" t="str">
            <v>3949-8743 or 8791</v>
          </cell>
        </row>
        <row r="228">
          <cell r="A228">
            <v>222</v>
          </cell>
          <cell r="B228" t="str">
            <v>大久保ｴｱ-ｻ-ﾋﾞｽﾘﾐﾃｯﾄﾞ</v>
          </cell>
          <cell r="C228" t="str">
            <v>成田</v>
          </cell>
          <cell r="F228" t="str">
            <v>0473-27-2048</v>
          </cell>
          <cell r="G228" t="str">
            <v>0473-28-4444</v>
          </cell>
        </row>
        <row r="229">
          <cell r="A229">
            <v>223</v>
          </cell>
          <cell r="B229" t="str">
            <v>大重</v>
          </cell>
          <cell r="D229" t="str">
            <v>184-0015</v>
          </cell>
          <cell r="E229" t="str">
            <v>小金井市貫井北町2-3-5</v>
          </cell>
        </row>
        <row r="230">
          <cell r="A230">
            <v>224</v>
          </cell>
          <cell r="B230" t="str">
            <v>大西衣料(株)</v>
          </cell>
          <cell r="C230" t="str">
            <v>安井様</v>
          </cell>
          <cell r="D230" t="str">
            <v>541-0056</v>
          </cell>
          <cell r="E230" t="str">
            <v>大阪市中央区久太郎町3-4-12 5F紳士ｽﾎﾟ-ﾂｳｴｱ-</v>
          </cell>
          <cell r="F230" t="str">
            <v>06-252-1234</v>
          </cell>
          <cell r="G230" t="str">
            <v>06-245-7409</v>
          </cell>
        </row>
        <row r="231">
          <cell r="A231">
            <v>225</v>
          </cell>
          <cell r="B231" t="str">
            <v>大西工房</v>
          </cell>
          <cell r="F231" t="str">
            <v>5687-1245</v>
          </cell>
        </row>
        <row r="232">
          <cell r="A232">
            <v>226</v>
          </cell>
          <cell r="B232" t="str">
            <v>大沢商会</v>
          </cell>
          <cell r="E232" t="str">
            <v>携帯030-20-47490</v>
          </cell>
          <cell r="F232" t="str">
            <v>3832-6638</v>
          </cell>
          <cell r="G232" t="str">
            <v>3455-0111</v>
          </cell>
        </row>
        <row r="233">
          <cell r="A233">
            <v>227</v>
          </cell>
          <cell r="B233" t="str">
            <v>（株）大塚屋靴店  神田店</v>
          </cell>
          <cell r="D233" t="str">
            <v>101-0044</v>
          </cell>
          <cell r="E233" t="str">
            <v>千代田区鍛冶町1-7-11 KCAﾋﾞﾙ</v>
          </cell>
          <cell r="F233" t="str">
            <v>3256-1877</v>
          </cell>
        </row>
        <row r="234">
          <cell r="A234">
            <v>228</v>
          </cell>
          <cell r="B234" t="str">
            <v>大塚商会</v>
          </cell>
          <cell r="F234" t="str">
            <v>3833-7191</v>
          </cell>
        </row>
        <row r="235">
          <cell r="A235">
            <v>229</v>
          </cell>
          <cell r="B235" t="str">
            <v>大木実業(株)</v>
          </cell>
          <cell r="D235" t="str">
            <v>160-0022</v>
          </cell>
          <cell r="E235" t="str">
            <v>新宿区新宿5-12-5大木ﾋﾞﾙ2F</v>
          </cell>
          <cell r="F235" t="str">
            <v>3352-3301</v>
          </cell>
          <cell r="G235" t="str">
            <v>3352-3543</v>
          </cell>
        </row>
        <row r="236">
          <cell r="A236">
            <v>230</v>
          </cell>
          <cell r="B236" t="str">
            <v>長田商事(株)</v>
          </cell>
          <cell r="D236" t="str">
            <v>110-0015</v>
          </cell>
          <cell r="E236" t="str">
            <v>台東区東上野1-9-6上野ﾕ-ﾊﾟﾙﾋﾞﾙ6F</v>
          </cell>
          <cell r="F236" t="str">
            <v>3832-2411</v>
          </cell>
          <cell r="G236" t="str">
            <v>3832-3511</v>
          </cell>
        </row>
        <row r="237">
          <cell r="A237">
            <v>231</v>
          </cell>
          <cell r="B237" t="str">
            <v>（有）おとぎの森</v>
          </cell>
          <cell r="D237" t="str">
            <v>031-0031</v>
          </cell>
          <cell r="E237" t="str">
            <v>青森県八戸市番町25ｸﾞﾚｰｽ番町ﾋﾞﾙ1F</v>
          </cell>
          <cell r="F237" t="str">
            <v>0178-22-0004</v>
          </cell>
        </row>
        <row r="238">
          <cell r="A238">
            <v>232</v>
          </cell>
          <cell r="B238" t="str">
            <v>(有)ｵｰﾙｻﾝﾗｲｽﾞ</v>
          </cell>
          <cell r="D238" t="str">
            <v>150-0013</v>
          </cell>
          <cell r="E238" t="str">
            <v>渋谷区恵比寿1-7-13</v>
          </cell>
        </row>
        <row r="239">
          <cell r="A239">
            <v>233</v>
          </cell>
          <cell r="B239" t="str">
            <v>株式会社ｵﾌｨｽよしむら</v>
          </cell>
          <cell r="D239" t="str">
            <v>158-0083</v>
          </cell>
          <cell r="E239" t="str">
            <v>東京都世田谷区奥沢4-12-14</v>
          </cell>
          <cell r="F239" t="str">
            <v>03-3720-7177</v>
          </cell>
          <cell r="G239" t="str">
            <v>03-3720-7177</v>
          </cell>
        </row>
        <row r="240">
          <cell r="A240">
            <v>234</v>
          </cell>
          <cell r="B240" t="str">
            <v>オリエンタル広告株式会社</v>
          </cell>
          <cell r="D240" t="str">
            <v>733-0012</v>
          </cell>
          <cell r="E240" t="str">
            <v>広島市西区中広町1-9-5渡部ﾋﾞﾙ1F</v>
          </cell>
        </row>
        <row r="241">
          <cell r="A241">
            <v>235</v>
          </cell>
        </row>
        <row r="242">
          <cell r="A242">
            <v>236</v>
          </cell>
        </row>
      </sheetData>
      <sheetData sheetId="3" refreshError="1">
        <row r="4">
          <cell r="A4">
            <v>1</v>
          </cell>
          <cell r="B4" t="str">
            <v>customer</v>
          </cell>
          <cell r="C4">
            <v>0</v>
          </cell>
          <cell r="D4" t="str">
            <v>postal code</v>
          </cell>
          <cell r="E4" t="str">
            <v>address</v>
          </cell>
        </row>
        <row r="5">
          <cell r="A5">
            <v>1</v>
          </cell>
          <cell r="B5" t="str">
            <v>(株)ｶｻﾌﾞﾗﾝ</v>
          </cell>
          <cell r="C5">
            <v>0</v>
          </cell>
          <cell r="D5" t="str">
            <v>106-0046</v>
          </cell>
          <cell r="E5" t="str">
            <v>港区元麻布2-14-4ｻﾐｯﾄ元麻布5F</v>
          </cell>
        </row>
        <row r="6">
          <cell r="A6">
            <v>2</v>
          </cell>
          <cell r="B6" t="str">
            <v>(株)ｼﾞｪﾑ ｶﾜﾉ Ｂ１Ｆ</v>
          </cell>
          <cell r="C6" t="str">
            <v>(本社)</v>
          </cell>
          <cell r="D6" t="str">
            <v>160-0022</v>
          </cell>
          <cell r="E6" t="str">
            <v>新宿区新宿3-28-11市嶋第三ﾋﾞﾙ1F B1F</v>
          </cell>
        </row>
        <row r="7">
          <cell r="A7">
            <v>3</v>
          </cell>
          <cell r="B7" t="str">
            <v>(株)ｼﾞｪﾑ ｶﾜﾉ 歌舞伎町店</v>
          </cell>
          <cell r="C7">
            <v>0</v>
          </cell>
          <cell r="D7" t="str">
            <v>160-0021</v>
          </cell>
          <cell r="E7" t="str">
            <v>新宿区歌舞伎町1-14-3</v>
          </cell>
        </row>
        <row r="8">
          <cell r="A8">
            <v>4</v>
          </cell>
          <cell r="B8" t="str">
            <v>(株)ｼﾞｪﾑ ｶﾜﾉ 角筈店</v>
          </cell>
          <cell r="C8">
            <v>0</v>
          </cell>
          <cell r="D8" t="str">
            <v>160-0022</v>
          </cell>
          <cell r="E8" t="str">
            <v>新宿区新宿3-34-12</v>
          </cell>
        </row>
        <row r="9">
          <cell r="A9">
            <v>5</v>
          </cell>
          <cell r="B9" t="str">
            <v>(株)ｼﾞｪﾑ ｶﾜﾉ 渋谷店</v>
          </cell>
          <cell r="C9" t="str">
            <v>ｲﾝﾎﾟｰﾄ事業家</v>
          </cell>
          <cell r="D9" t="str">
            <v>150-0042</v>
          </cell>
          <cell r="E9" t="str">
            <v>渋谷区宇田川24-4ｾﾝﾀ-244</v>
          </cell>
        </row>
        <row r="10">
          <cell r="A10">
            <v>6</v>
          </cell>
          <cell r="B10" t="str">
            <v>(株)ﾏｼﾞｯｸｻﾝｸB2店</v>
          </cell>
          <cell r="C10" t="str">
            <v>森様</v>
          </cell>
          <cell r="D10" t="str">
            <v>150-0042</v>
          </cell>
          <cell r="E10" t="str">
            <v>新宿区新宿3-26-18 B2F</v>
          </cell>
        </row>
        <row r="11">
          <cell r="A11">
            <v>7</v>
          </cell>
          <cell r="B11" t="str">
            <v>(株)ﾏｼﾞｯｸｻﾝｸB1店</v>
          </cell>
          <cell r="C11">
            <v>0</v>
          </cell>
          <cell r="D11" t="str">
            <v>150-0042</v>
          </cell>
          <cell r="E11" t="str">
            <v>新宿区新宿3-26-18 B2F</v>
          </cell>
        </row>
        <row r="12">
          <cell r="A12">
            <v>8</v>
          </cell>
          <cell r="B12" t="str">
            <v>(株)関東</v>
          </cell>
          <cell r="C12">
            <v>0</v>
          </cell>
          <cell r="D12" t="str">
            <v>110-0005</v>
          </cell>
          <cell r="E12" t="str">
            <v>台東区上野5-8-2</v>
          </cell>
        </row>
        <row r="13">
          <cell r="A13">
            <v>9</v>
          </cell>
          <cell r="B13" t="str">
            <v>川辺(株)</v>
          </cell>
          <cell r="C13" t="str">
            <v>恒木様</v>
          </cell>
          <cell r="D13" t="str">
            <v>160-0022</v>
          </cell>
          <cell r="E13" t="str">
            <v>新宿区新宿1-28-14</v>
          </cell>
        </row>
        <row r="14">
          <cell r="A14">
            <v>10</v>
          </cell>
          <cell r="B14" t="str">
            <v>(有)KAMEI</v>
          </cell>
          <cell r="C14">
            <v>0</v>
          </cell>
          <cell r="D14" t="str">
            <v>703-8237</v>
          </cell>
          <cell r="E14" t="str">
            <v>岡山県岡山市森下町2-35</v>
          </cell>
        </row>
        <row r="15">
          <cell r="A15">
            <v>11</v>
          </cell>
          <cell r="B15" t="str">
            <v>ｶｷｳﾁ(株)</v>
          </cell>
          <cell r="C15">
            <v>0</v>
          </cell>
          <cell r="D15" t="str">
            <v>130-0027</v>
          </cell>
          <cell r="E15" t="str">
            <v>中央区日本橋本町1-9</v>
          </cell>
        </row>
        <row r="16">
          <cell r="A16">
            <v>12</v>
          </cell>
          <cell r="B16" t="str">
            <v>ｶｼﾞﾉｸﾞﾗﾝﾌﾟﾘ</v>
          </cell>
          <cell r="C16" t="str">
            <v>小野様</v>
          </cell>
          <cell r="D16" t="str">
            <v>160-0021</v>
          </cell>
          <cell r="E16" t="str">
            <v>新宿区歌舞伎町18-9宝ﾋﾞﾙ3F</v>
          </cell>
        </row>
        <row r="17">
          <cell r="A17">
            <v>13</v>
          </cell>
          <cell r="B17" t="str">
            <v>ｶﾈﾀﾞﾎﾟﾌﾟﾗ</v>
          </cell>
          <cell r="C17" t="str">
            <v>山崎様</v>
          </cell>
          <cell r="D17" t="str">
            <v>047-0006</v>
          </cell>
          <cell r="E17" t="str">
            <v>小樽市有幌町3</v>
          </cell>
        </row>
        <row r="18">
          <cell r="A18">
            <v>14</v>
          </cell>
          <cell r="B18" t="str">
            <v>ｶﾐﾉ商店</v>
          </cell>
          <cell r="C18">
            <v>0</v>
          </cell>
          <cell r="D18" t="str">
            <v>110-0005</v>
          </cell>
          <cell r="E18" t="str">
            <v>台東区上野4-7-7</v>
          </cell>
        </row>
        <row r="19">
          <cell r="A19">
            <v>15</v>
          </cell>
          <cell r="B19" t="str">
            <v>ｶﾙﾃｨｴ(株)</v>
          </cell>
          <cell r="C19">
            <v>0</v>
          </cell>
          <cell r="D19" t="str">
            <v>160-0408</v>
          </cell>
          <cell r="E19" t="str">
            <v>新宿区西新宿2-1-1三井ﾋﾞﾙ8F</v>
          </cell>
        </row>
        <row r="20">
          <cell r="A20">
            <v>16</v>
          </cell>
          <cell r="B20" t="str">
            <v>活翠産業(株)</v>
          </cell>
          <cell r="C20">
            <v>0</v>
          </cell>
          <cell r="D20" t="str">
            <v>550-0015</v>
          </cell>
          <cell r="E20" t="str">
            <v>大阪市西区南堀江1-15-11 7F</v>
          </cell>
        </row>
        <row r="21">
          <cell r="A21">
            <v>17</v>
          </cell>
          <cell r="B21" t="str">
            <v>還元屋</v>
          </cell>
          <cell r="C21" t="str">
            <v>040-16-31207</v>
          </cell>
          <cell r="D21" t="str">
            <v>547-0016</v>
          </cell>
          <cell r="E21" t="str">
            <v>大阪市平野区長吉長原3-15-9</v>
          </cell>
        </row>
        <row r="22">
          <cell r="A22">
            <v>18</v>
          </cell>
          <cell r="B22" t="str">
            <v>還元屋  緑橋店</v>
          </cell>
          <cell r="C22">
            <v>0</v>
          </cell>
          <cell r="D22" t="str">
            <v>537-0022</v>
          </cell>
          <cell r="E22" t="str">
            <v>大阪市東成区中本1-5-24ﾙﾈｯｻﾝｽﾒｿﾞﾝﾄﾞｳﾞｨﾗ IFA号</v>
          </cell>
        </row>
        <row r="23">
          <cell r="A23">
            <v>19</v>
          </cell>
          <cell r="B23" t="str">
            <v>金井歯科</v>
          </cell>
          <cell r="C23" t="str">
            <v>荒井様</v>
          </cell>
          <cell r="D23" t="str">
            <v>110-0016</v>
          </cell>
          <cell r="E23" t="str">
            <v>台東区台東4-33-2</v>
          </cell>
        </row>
        <row r="24">
          <cell r="A24">
            <v>20</v>
          </cell>
          <cell r="B24" t="str">
            <v>金光</v>
          </cell>
          <cell r="C24" t="str">
            <v>木村様</v>
          </cell>
          <cell r="D24" t="str">
            <v>960-0102</v>
          </cell>
          <cell r="E24" t="str">
            <v>福島市鎌田字下釜12-9</v>
          </cell>
        </row>
        <row r="25">
          <cell r="A25">
            <v>21</v>
          </cell>
          <cell r="B25" t="str">
            <v>金谷商会</v>
          </cell>
          <cell r="C25">
            <v>0</v>
          </cell>
          <cell r="D25" t="str">
            <v>110-0005</v>
          </cell>
          <cell r="E25" t="str">
            <v>台東区上野4-7-2</v>
          </cell>
        </row>
        <row r="26">
          <cell r="A26">
            <v>22</v>
          </cell>
          <cell r="B26" t="str">
            <v>金田商店</v>
          </cell>
          <cell r="C26">
            <v>0</v>
          </cell>
          <cell r="D26" t="str">
            <v>106-0032</v>
          </cell>
          <cell r="E26" t="str">
            <v>港区六本木3-16-35ｲ-ｽﾄ六本木ﾋﾞﾙ6F</v>
          </cell>
        </row>
        <row r="27">
          <cell r="A27">
            <v>23</v>
          </cell>
          <cell r="B27" t="str">
            <v>金島商店</v>
          </cell>
          <cell r="C27" t="str">
            <v>松本出張所（赤木様)</v>
          </cell>
          <cell r="D27" t="str">
            <v>110-0005</v>
          </cell>
          <cell r="E27" t="str">
            <v>台東区上野6-4-4</v>
          </cell>
        </row>
        <row r="28">
          <cell r="A28">
            <v>24</v>
          </cell>
          <cell r="B28" t="str">
            <v>(株)カリス</v>
          </cell>
          <cell r="C28" t="str">
            <v>W.O.R.L.D Miyu</v>
          </cell>
          <cell r="D28" t="str">
            <v>106-0032</v>
          </cell>
          <cell r="E28" t="str">
            <v>港区六本木5－3－2 斉藤ﾋﾞﾙ２F</v>
          </cell>
        </row>
        <row r="29">
          <cell r="A29">
            <v>25</v>
          </cell>
          <cell r="B29" t="str">
            <v>ﾀｲﾍｲｻ-ﾋﾞｽ</v>
          </cell>
          <cell r="C29" t="str">
            <v>担当黄倉</v>
          </cell>
          <cell r="D29" t="str">
            <v>107-0062</v>
          </cell>
          <cell r="E29" t="str">
            <v>港区南青山2-7-27</v>
          </cell>
        </row>
        <row r="30">
          <cell r="A30">
            <v>26</v>
          </cell>
          <cell r="B30" t="str">
            <v>ﾀｲﾑ商会</v>
          </cell>
          <cell r="C30" t="str">
            <v>担当 福田</v>
          </cell>
          <cell r="D30" t="str">
            <v>110-0015</v>
          </cell>
          <cell r="E30" t="str">
            <v>台東区東上野1-11-4</v>
          </cell>
        </row>
        <row r="31">
          <cell r="A31">
            <v>27</v>
          </cell>
          <cell r="B31" t="str">
            <v>ﾀｳﾝ</v>
          </cell>
          <cell r="C31" t="str">
            <v>両国</v>
          </cell>
          <cell r="D31" t="str">
            <v>110-0005</v>
          </cell>
          <cell r="E31" t="str">
            <v>台東区上野5-8-9 末広ビル2F</v>
          </cell>
        </row>
        <row r="32">
          <cell r="A32">
            <v>28</v>
          </cell>
          <cell r="B32" t="str">
            <v>ﾀｸﾞｲﾝﾀ-ﾅｼｮﾅﾙ</v>
          </cell>
          <cell r="C32" t="str">
            <v>本社</v>
          </cell>
          <cell r="D32" t="str">
            <v>103-0027</v>
          </cell>
          <cell r="E32" t="str">
            <v>中央区日本橋富沢町11-6英守ﾋﾞﾙ3F</v>
          </cell>
        </row>
        <row r="33">
          <cell r="A33">
            <v>29</v>
          </cell>
          <cell r="B33" t="str">
            <v>ﾀｹﾅｶ商店</v>
          </cell>
          <cell r="C33">
            <v>0</v>
          </cell>
          <cell r="D33" t="str">
            <v>110-0005</v>
          </cell>
          <cell r="E33" t="str">
            <v>台東区上野6-4-4</v>
          </cell>
        </row>
        <row r="34">
          <cell r="A34">
            <v>30</v>
          </cell>
          <cell r="B34" t="str">
            <v>customer</v>
          </cell>
          <cell r="C34" t="str">
            <v>請求書</v>
          </cell>
          <cell r="D34" t="str">
            <v>postal code</v>
          </cell>
          <cell r="E34" t="str">
            <v>address</v>
          </cell>
        </row>
        <row r="35">
          <cell r="A35">
            <v>31</v>
          </cell>
          <cell r="B35" t="str">
            <v>(株)ｷﾑﾗﾔ</v>
          </cell>
          <cell r="C35" t="str">
            <v>本社</v>
          </cell>
          <cell r="D35" t="str">
            <v>110-0005</v>
          </cell>
          <cell r="E35" t="str">
            <v>台東区上野7-4-8</v>
          </cell>
        </row>
        <row r="36">
          <cell r="A36">
            <v>32</v>
          </cell>
          <cell r="B36" t="str">
            <v>(株)ｷﾑﾗﾔ</v>
          </cell>
          <cell r="C36" t="str">
            <v>商品部</v>
          </cell>
          <cell r="D36" t="str">
            <v>110-0005</v>
          </cell>
          <cell r="E36" t="str">
            <v>台東区上野7-4-8</v>
          </cell>
        </row>
        <row r="37">
          <cell r="A37">
            <v>33</v>
          </cell>
          <cell r="B37" t="str">
            <v>(株)ｷﾑﾗﾔ</v>
          </cell>
          <cell r="C37" t="str">
            <v>商品ｾﾝﾀ-</v>
          </cell>
          <cell r="D37" t="str">
            <v>116-0003</v>
          </cell>
          <cell r="E37" t="str">
            <v>荒川区南千住6-57-11</v>
          </cell>
        </row>
        <row r="38">
          <cell r="A38">
            <v>34</v>
          </cell>
          <cell r="B38" t="str">
            <v>(株)ｷﾑﾗﾔ ｻﾝｽﾄﾘ-ﾄ店</v>
          </cell>
          <cell r="C38" t="str">
            <v>代表 善徳四郎</v>
          </cell>
          <cell r="D38" t="str">
            <v>136-0071</v>
          </cell>
          <cell r="E38" t="str">
            <v>江東区亀戸6-31-1ｻﾝｽﾄﾘ-ﾄ内</v>
          </cell>
        </row>
        <row r="39">
          <cell r="A39">
            <v>35</v>
          </cell>
          <cell r="B39" t="str">
            <v>(株)ｷﾑﾗﾔ 横浜店</v>
          </cell>
          <cell r="C39" t="str">
            <v>向山様</v>
          </cell>
          <cell r="D39" t="str">
            <v>220-0005</v>
          </cell>
          <cell r="E39" t="str">
            <v>横浜市西区南幸1-13-3</v>
          </cell>
        </row>
        <row r="40">
          <cell r="A40">
            <v>36</v>
          </cell>
          <cell r="B40" t="str">
            <v>(株)ｷﾑﾗﾔ 吉祥寺店</v>
          </cell>
          <cell r="C40" t="str">
            <v xml:space="preserve"> 奥村様</v>
          </cell>
          <cell r="D40" t="str">
            <v>180-0004</v>
          </cell>
          <cell r="E40" t="str">
            <v>武蔵野市吉祥寺本町1-8-2</v>
          </cell>
        </row>
        <row r="41">
          <cell r="A41">
            <v>37</v>
          </cell>
          <cell r="B41" t="str">
            <v>(株)ｷﾑﾗﾔ 新橋1号館</v>
          </cell>
          <cell r="C41" t="str">
            <v xml:space="preserve"> 山寺様</v>
          </cell>
          <cell r="D41" t="str">
            <v>105-0004</v>
          </cell>
          <cell r="E41" t="str">
            <v>港区新橋2-17-32</v>
          </cell>
        </row>
        <row r="42">
          <cell r="A42">
            <v>38</v>
          </cell>
          <cell r="B42" t="str">
            <v>(株)ｷﾑﾗﾔ 新橋２号館</v>
          </cell>
          <cell r="C42">
            <v>0</v>
          </cell>
          <cell r="D42" t="str">
            <v>105-0004</v>
          </cell>
          <cell r="E42" t="str">
            <v>港区新橋3-20-1</v>
          </cell>
        </row>
        <row r="43">
          <cell r="A43">
            <v>39</v>
          </cell>
          <cell r="B43" t="str">
            <v>(株)ｷﾑﾗﾔ 新橋3号館店</v>
          </cell>
          <cell r="C43" t="str">
            <v xml:space="preserve"> 真山様</v>
          </cell>
          <cell r="D43" t="str">
            <v>105-0004</v>
          </cell>
          <cell r="E43" t="str">
            <v>港区新橋2-7-4</v>
          </cell>
        </row>
        <row r="44">
          <cell r="A44">
            <v>40</v>
          </cell>
          <cell r="B44" t="str">
            <v>(株)ｷﾑﾗﾔ 新橋銀座口店</v>
          </cell>
          <cell r="C44" t="str">
            <v>東京事務所</v>
          </cell>
          <cell r="D44" t="str">
            <v>105-0004</v>
          </cell>
          <cell r="E44" t="str">
            <v>港区新橋2-18-9</v>
          </cell>
        </row>
        <row r="45">
          <cell r="A45">
            <v>41</v>
          </cell>
          <cell r="B45" t="str">
            <v>(株)ｷﾑﾗﾔ 新宿店</v>
          </cell>
          <cell r="C45" t="str">
            <v>岩田課長様宛</v>
          </cell>
          <cell r="D45" t="str">
            <v>160-0022</v>
          </cell>
          <cell r="E45" t="str">
            <v>新宿区新宿3-23-15</v>
          </cell>
        </row>
        <row r="46">
          <cell r="A46">
            <v>42</v>
          </cell>
          <cell r="B46" t="str">
            <v>(株)ｷﾑﾗﾔ 町田PARTⅠ店</v>
          </cell>
          <cell r="C46">
            <v>0</v>
          </cell>
          <cell r="D46" t="str">
            <v>194-0013</v>
          </cell>
          <cell r="E46" t="str">
            <v>町田市原町田6-10-15</v>
          </cell>
        </row>
        <row r="47">
          <cell r="A47">
            <v>43</v>
          </cell>
          <cell r="B47" t="str">
            <v>(株)ｷﾑﾗﾔ 町田PARTⅡ店</v>
          </cell>
          <cell r="C47">
            <v>0</v>
          </cell>
          <cell r="D47" t="str">
            <v>194-0013</v>
          </cell>
          <cell r="E47" t="str">
            <v>町田市原町田4-2-3</v>
          </cell>
        </row>
        <row r="48">
          <cell r="A48">
            <v>44</v>
          </cell>
          <cell r="B48" t="str">
            <v>(株)ｷﾑﾗﾔ 田町店</v>
          </cell>
          <cell r="C48">
            <v>0</v>
          </cell>
          <cell r="D48" t="str">
            <v>108-0014</v>
          </cell>
          <cell r="E48" t="str">
            <v>港区芝5-34-7</v>
          </cell>
        </row>
        <row r="49">
          <cell r="A49">
            <v>45</v>
          </cell>
          <cell r="B49" t="str">
            <v>(株)ｷﾑﾗﾔ 平和島物流ｾﾝﾀ-</v>
          </cell>
          <cell r="C49" t="str">
            <v>ｻｶｸﾗ様</v>
          </cell>
          <cell r="D49" t="str">
            <v>150-0012</v>
          </cell>
          <cell r="E49" t="str">
            <v>大田区平和島6-1-1</v>
          </cell>
        </row>
        <row r="50">
          <cell r="A50">
            <v>46</v>
          </cell>
          <cell r="B50" t="str">
            <v>(有)清邦企画</v>
          </cell>
          <cell r="C50" t="str">
            <v>高橋様</v>
          </cell>
          <cell r="D50" t="str">
            <v>182-0012</v>
          </cell>
          <cell r="E50" t="str">
            <v>調布市深大寺東町8-15-12ｶﾘｯﾄ宛</v>
          </cell>
        </row>
        <row r="51">
          <cell r="A51">
            <v>47</v>
          </cell>
          <cell r="B51" t="str">
            <v>(有)清邦企画事務所</v>
          </cell>
          <cell r="C51" t="str">
            <v>小泉様</v>
          </cell>
          <cell r="D51" t="str">
            <v>157-0061</v>
          </cell>
          <cell r="E51" t="str">
            <v>世田谷区北烏山6-19-5第２北藤ﾏﾝｼｮﾝ203</v>
          </cell>
        </row>
        <row r="52">
          <cell r="A52">
            <v>48</v>
          </cell>
          <cell r="B52" t="str">
            <v>ｷｼﾓﾄ洋品店</v>
          </cell>
          <cell r="C52">
            <v>0</v>
          </cell>
          <cell r="D52" t="str">
            <v>104-0061</v>
          </cell>
          <cell r="E52" t="str">
            <v>中央区銀座8-5先，GINNZA9TH.2号館</v>
          </cell>
        </row>
        <row r="53">
          <cell r="A53">
            <v>49</v>
          </cell>
          <cell r="B53" t="str">
            <v>きはら</v>
          </cell>
          <cell r="C53" t="str">
            <v>きはら製図機産業(株)</v>
          </cell>
          <cell r="D53" t="str">
            <v>111-0041</v>
          </cell>
          <cell r="E53" t="str">
            <v>台東区元浅草橋3-11-3</v>
          </cell>
        </row>
        <row r="54">
          <cell r="A54">
            <v>50</v>
          </cell>
          <cell r="B54" t="str">
            <v>ｷｬﾝｼｽﾃﾑ</v>
          </cell>
          <cell r="C54" t="str">
            <v>有線</v>
          </cell>
          <cell r="D54" t="str">
            <v>106-0031</v>
          </cell>
          <cell r="E54" t="str">
            <v>港区南麻布5-2-40 日興ﾊﾟﾚｽ502号</v>
          </cell>
        </row>
        <row r="55">
          <cell r="A55">
            <v>51</v>
          </cell>
          <cell r="B55" t="str">
            <v>きよくに下蓮雀店</v>
          </cell>
          <cell r="C55">
            <v>0</v>
          </cell>
          <cell r="D55" t="str">
            <v>182-0013</v>
          </cell>
          <cell r="E55" t="str">
            <v>三鷹市下蓮雀1-8-15ｺﾜﾊﾟﾚｽﾄｷﾜ</v>
          </cell>
        </row>
        <row r="56">
          <cell r="A56">
            <v>52</v>
          </cell>
          <cell r="B56" t="str">
            <v>ｷﾘﾝﾔ</v>
          </cell>
          <cell r="C56">
            <v>0</v>
          </cell>
          <cell r="D56" t="str">
            <v>103-0002</v>
          </cell>
          <cell r="E56" t="str">
            <v>中央区日本橋馬喰町1-5-11</v>
          </cell>
        </row>
        <row r="57">
          <cell r="A57">
            <v>53</v>
          </cell>
          <cell r="B57" t="str">
            <v>喜久屋</v>
          </cell>
          <cell r="C57" t="str">
            <v>杉山様</v>
          </cell>
          <cell r="D57" t="str">
            <v>810-0801</v>
          </cell>
          <cell r="E57" t="str">
            <v>福岡市博多区中州1-3-15</v>
          </cell>
        </row>
        <row r="58">
          <cell r="A58">
            <v>54</v>
          </cell>
          <cell r="B58" t="str">
            <v>共立ｺﾐｭﾆｹ-ｼｮﾝ(株)</v>
          </cell>
          <cell r="C58" t="str">
            <v>九段下ｸﾘｴ-ﾃｨﾌﾞｾﾝﾀ-</v>
          </cell>
          <cell r="D58" t="str">
            <v>102-0072</v>
          </cell>
          <cell r="E58" t="str">
            <v>千代田区飯田橋2-7-5明治生命飯田橋ﾋﾞﾙ7F</v>
          </cell>
        </row>
        <row r="59">
          <cell r="A59">
            <v>55</v>
          </cell>
          <cell r="B59" t="str">
            <v>銀座ｶﾞﾙﾎﾞ昭英商事</v>
          </cell>
          <cell r="C59" t="str">
            <v>ﾈｸﾀｲ（稲田様)</v>
          </cell>
          <cell r="D59" t="str">
            <v>104-0061</v>
          </cell>
          <cell r="E59" t="str">
            <v>中央区銀座7-12-6ﾄｷﾜﾋﾞﾙ1F</v>
          </cell>
        </row>
        <row r="60">
          <cell r="A60">
            <v>56</v>
          </cell>
          <cell r="B60" t="str">
            <v>銀座みゆき</v>
          </cell>
          <cell r="C60">
            <v>0</v>
          </cell>
          <cell r="D60" t="str">
            <v>104-0061</v>
          </cell>
          <cell r="E60" t="str">
            <v>中央区銀座8-5ｷﾞﾝｻﾞﾅｲﾝ１号館</v>
          </cell>
        </row>
        <row r="61">
          <cell r="A61">
            <v>57</v>
          </cell>
          <cell r="B61" t="str">
            <v>木下登志子</v>
          </cell>
          <cell r="C61">
            <v>0</v>
          </cell>
          <cell r="D61" t="str">
            <v>543-0072</v>
          </cell>
          <cell r="E61" t="str">
            <v>大阪市天王寺区生玉前町4-7吉盛ﾏﾝｼｮﾝ4A</v>
          </cell>
        </row>
        <row r="62">
          <cell r="A62">
            <v>58</v>
          </cell>
          <cell r="B62" t="str">
            <v xml:space="preserve">(株)近鉄ｴｷｽﾌﾟﾚｽ </v>
          </cell>
          <cell r="C62" t="str">
            <v>神田国際支店</v>
          </cell>
          <cell r="D62" t="str">
            <v>101-0054</v>
          </cell>
          <cell r="E62" t="str">
            <v>千代田区神田錦町3-13-7名古路ﾋﾞﾙ3F</v>
          </cell>
        </row>
        <row r="63">
          <cell r="A63">
            <v>59</v>
          </cell>
          <cell r="B63" t="str">
            <v xml:space="preserve">(株)近鉄ｴｷｽﾌﾟﾚｽ </v>
          </cell>
          <cell r="C63" t="str">
            <v>原木支店</v>
          </cell>
          <cell r="D63" t="str">
            <v>272-0004</v>
          </cell>
          <cell r="E63" t="str">
            <v>市川市原木2526TACTﾋﾞﾙB棟2F204号室</v>
          </cell>
        </row>
        <row r="64">
          <cell r="A64">
            <v>60</v>
          </cell>
          <cell r="B64" t="str">
            <v>(株)ｷﾑﾗﾔ 新橋本店</v>
          </cell>
          <cell r="C64">
            <v>0</v>
          </cell>
          <cell r="D64" t="str">
            <v>105-0004</v>
          </cell>
          <cell r="E64" t="str">
            <v>港区新橋2-8-5</v>
          </cell>
        </row>
        <row r="65">
          <cell r="A65">
            <v>61</v>
          </cell>
          <cell r="B65" t="str">
            <v>(株)ｷﾑﾗﾔ 新橋烏森口店</v>
          </cell>
          <cell r="C65">
            <v>0</v>
          </cell>
          <cell r="D65" t="str">
            <v>105-0004</v>
          </cell>
          <cell r="E65" t="str">
            <v>港区新橋3-20-1</v>
          </cell>
        </row>
        <row r="66">
          <cell r="A66">
            <v>62</v>
          </cell>
          <cell r="B66" t="str">
            <v>ｷﾞﾌﾄｷﾞｬﾗﾘｰｿｰ</v>
          </cell>
          <cell r="C66">
            <v>0</v>
          </cell>
          <cell r="D66" t="str">
            <v>231-0006</v>
          </cell>
          <cell r="E66" t="str">
            <v>横浜市中区南仲通り2-25-1エクセレントⅡ</v>
          </cell>
        </row>
        <row r="67">
          <cell r="A67">
            <v>63</v>
          </cell>
          <cell r="B67" t="str">
            <v>(株)ギャルソン</v>
          </cell>
          <cell r="C67">
            <v>0</v>
          </cell>
          <cell r="D67" t="str">
            <v>542-0000</v>
          </cell>
          <cell r="E67" t="str">
            <v>大阪市中央区西心斎橋1-10-1</v>
          </cell>
        </row>
        <row r="68">
          <cell r="A68">
            <v>64</v>
          </cell>
          <cell r="B68" t="str">
            <v>協栄地所（株）</v>
          </cell>
          <cell r="C68">
            <v>0</v>
          </cell>
          <cell r="D68" t="str">
            <v>５３０－００１５</v>
          </cell>
          <cell r="E68" t="str">
            <v>大阪市北区中崎西１－２－４</v>
          </cell>
        </row>
        <row r="69">
          <cell r="A69">
            <v>65</v>
          </cell>
          <cell r="B69" t="str">
            <v>ﾁｪﾝﾄﾛﾓ-ﾀﾞ(株)</v>
          </cell>
          <cell r="C69">
            <v>0</v>
          </cell>
          <cell r="D69" t="str">
            <v>110-0005</v>
          </cell>
          <cell r="E69" t="str">
            <v>台東区上野5-5-9ｶﾂﾛﾋﾞﾙ2F</v>
          </cell>
        </row>
        <row r="70">
          <cell r="A70">
            <v>66</v>
          </cell>
          <cell r="B70" t="str">
            <v>中央堂</v>
          </cell>
          <cell r="C70" t="str">
            <v>平井様</v>
          </cell>
          <cell r="D70" t="str">
            <v>150-0043</v>
          </cell>
          <cell r="E70" t="str">
            <v>渋谷区道玄坂2-2-1駅前地下街</v>
          </cell>
        </row>
        <row r="71">
          <cell r="A71">
            <v>67</v>
          </cell>
          <cell r="B71" t="str">
            <v>調和工業</v>
          </cell>
          <cell r="C71" t="str">
            <v>国分政治様</v>
          </cell>
          <cell r="D71" t="str">
            <v>111-0034</v>
          </cell>
          <cell r="E71" t="str">
            <v>東京都台東区雷門2丁目12番8号</v>
          </cell>
        </row>
        <row r="72">
          <cell r="A72">
            <v>68</v>
          </cell>
          <cell r="B72" t="str">
            <v>ﾁｭﾁｭ ﾙ ﾘｭ</v>
          </cell>
          <cell r="C72">
            <v>0</v>
          </cell>
          <cell r="D72" t="str">
            <v>860-0844</v>
          </cell>
          <cell r="E72" t="str">
            <v>熊本市水道町7-5ﾘﾝﾄｽﾋﾞﾙ1F</v>
          </cell>
        </row>
        <row r="73">
          <cell r="A73">
            <v>69</v>
          </cell>
          <cell r="B73" t="str">
            <v>customer</v>
          </cell>
          <cell r="C73">
            <v>0</v>
          </cell>
          <cell r="D73" t="str">
            <v>postal code</v>
          </cell>
          <cell r="E73" t="str">
            <v>address</v>
          </cell>
        </row>
        <row r="74">
          <cell r="A74">
            <v>70</v>
          </cell>
          <cell r="B74" t="str">
            <v>(有)ｸﾚﾓﾅ</v>
          </cell>
          <cell r="C74">
            <v>0</v>
          </cell>
          <cell r="D74" t="str">
            <v>222-0002</v>
          </cell>
          <cell r="E74" t="str">
            <v>横浜市港北区師岡町912-2ｱﾙｺ大倉ﾅｶﾑﾗﾋﾞﾙ2F</v>
          </cell>
        </row>
        <row r="75">
          <cell r="A75">
            <v>71</v>
          </cell>
          <cell r="B75" t="str">
            <v>CROSS FOUR CO.,LTD</v>
          </cell>
          <cell r="C75">
            <v>0</v>
          </cell>
          <cell r="D75" t="str">
            <v>110-0005</v>
          </cell>
          <cell r="E75" t="str">
            <v>台東区上野6-5-1</v>
          </cell>
        </row>
        <row r="76">
          <cell r="A76">
            <v>72</v>
          </cell>
          <cell r="B76" t="str">
            <v>GOODY</v>
          </cell>
          <cell r="C76" t="str">
            <v>立林昌之様</v>
          </cell>
          <cell r="D76" t="str">
            <v>541-0055</v>
          </cell>
          <cell r="E76" t="str">
            <v>大阪市中央区南船場中央1-2-1 B１０５号</v>
          </cell>
        </row>
        <row r="77">
          <cell r="A77">
            <v>73</v>
          </cell>
          <cell r="B77" t="str">
            <v>ｸﾁｭ-ﾙｲﾏｲ</v>
          </cell>
          <cell r="C77">
            <v>0</v>
          </cell>
          <cell r="D77" t="str">
            <v>150-0001</v>
          </cell>
          <cell r="E77" t="str">
            <v>渋谷区神宮前3-38-11原宿ﾛ-ﾔﾙﾏﾝｼｮﾝ2F</v>
          </cell>
        </row>
        <row r="78">
          <cell r="A78">
            <v>74</v>
          </cell>
          <cell r="B78" t="str">
            <v>ｸﾞﾗﾝﾃﾞ</v>
          </cell>
          <cell r="C78">
            <v>0</v>
          </cell>
          <cell r="D78" t="str">
            <v>110-0016</v>
          </cell>
          <cell r="E78" t="str">
            <v>台東区台東4-32-7第２宮地ﾋﾞﾙ1F</v>
          </cell>
        </row>
        <row r="79">
          <cell r="A79">
            <v>75</v>
          </cell>
          <cell r="B79" t="str">
            <v>ｸﾘｵﾝ ｴ ｺﾅ</v>
          </cell>
          <cell r="C79" t="str">
            <v>元島様</v>
          </cell>
          <cell r="D79" t="str">
            <v>542-0083</v>
          </cell>
          <cell r="E79" t="str">
            <v>大阪市中央区東心斎橋1-15-17</v>
          </cell>
        </row>
        <row r="80">
          <cell r="A80">
            <v>76</v>
          </cell>
          <cell r="B80" t="str">
            <v>ｸﾞﾚ-ｽ</v>
          </cell>
          <cell r="C80" t="str">
            <v>神戸ﾌｧｯｼｮﾝﾏｰﾄ</v>
          </cell>
          <cell r="D80" t="str">
            <v>postal code</v>
          </cell>
          <cell r="E80" t="str">
            <v>address</v>
          </cell>
        </row>
        <row r="81">
          <cell r="A81">
            <v>77</v>
          </cell>
          <cell r="B81" t="str">
            <v>(有)ｸﾞﾚ-ｽ ｱｲ</v>
          </cell>
          <cell r="C81" t="str">
            <v>伝票</v>
          </cell>
          <cell r="D81" t="str">
            <v>145-0062</v>
          </cell>
          <cell r="E81" t="str">
            <v>大田区北千束1-37-22-201</v>
          </cell>
        </row>
        <row r="82">
          <cell r="A82">
            <v>78</v>
          </cell>
          <cell r="B82" t="str">
            <v>(株)ﾋﾞｻｰｼﾞｭ</v>
          </cell>
          <cell r="C82">
            <v>0</v>
          </cell>
          <cell r="D82" t="str">
            <v>542-0083</v>
          </cell>
          <cell r="E82" t="str">
            <v>大阪市中央区東心斎橋1丁目4番1号</v>
          </cell>
        </row>
        <row r="83">
          <cell r="A83">
            <v>79</v>
          </cell>
          <cell r="B83" t="str">
            <v>ｸﾞﾚ-ｽﾌｧ</v>
          </cell>
          <cell r="C83">
            <v>0</v>
          </cell>
          <cell r="D83" t="str">
            <v>531-0071</v>
          </cell>
          <cell r="E83" t="str">
            <v>大阪市北区中津3-33-16 101号</v>
          </cell>
        </row>
        <row r="84">
          <cell r="A84">
            <v>80</v>
          </cell>
          <cell r="B84" t="str">
            <v>ｸﾚｯｼｪﾝﾄﾞ</v>
          </cell>
          <cell r="C84">
            <v>0</v>
          </cell>
          <cell r="D84" t="str">
            <v>465-0048</v>
          </cell>
          <cell r="E84" t="str">
            <v>名古屋市名東区藤見ヶ丘2</v>
          </cell>
        </row>
        <row r="85">
          <cell r="A85">
            <v>81</v>
          </cell>
          <cell r="B85" t="str">
            <v>ｸﾛｽﾛ-ﾄﾞ</v>
          </cell>
          <cell r="C85">
            <v>0</v>
          </cell>
          <cell r="D85" t="str">
            <v>121-0813</v>
          </cell>
          <cell r="E85" t="str">
            <v>足立区竹の塚6-14-15</v>
          </cell>
        </row>
        <row r="86">
          <cell r="A86">
            <v>82</v>
          </cell>
          <cell r="B86" t="str">
            <v>ｸﾚｯｼｪﾝﾄﾞ</v>
          </cell>
          <cell r="C86" t="str">
            <v>(株）ﾒｿﾞﾌｫﾙﾃのｼｮｯﾌﾟ</v>
          </cell>
          <cell r="D86" t="str">
            <v>465-0048</v>
          </cell>
          <cell r="E86" t="str">
            <v>名古屋市名東区藤見ヶ丘2</v>
          </cell>
        </row>
        <row r="87">
          <cell r="A87">
            <v>83</v>
          </cell>
          <cell r="B87" t="str">
            <v>黒田章子</v>
          </cell>
          <cell r="C87">
            <v>0</v>
          </cell>
          <cell r="D87" t="str">
            <v>140-0001</v>
          </cell>
          <cell r="E87" t="str">
            <v>品川区北品川3-7-41北品川ﾃﾗｽ305</v>
          </cell>
        </row>
        <row r="88">
          <cell r="A88">
            <v>84</v>
          </cell>
          <cell r="B88" t="str">
            <v>倉渕 満</v>
          </cell>
          <cell r="C88">
            <v>0</v>
          </cell>
          <cell r="D88" t="str">
            <v>130-0024</v>
          </cell>
          <cell r="E88" t="str">
            <v>千葉市中央3-11-11ﾆｭ-豊田ﾋﾞﾙ3F</v>
          </cell>
        </row>
        <row r="89">
          <cell r="A89">
            <v>85</v>
          </cell>
          <cell r="B89" t="str">
            <v>(有) ﾋﾞｰﾋﾞｰｴﾙ ﾌﾞﾃｨｯｸｴﾙ</v>
          </cell>
          <cell r="C89">
            <v>0</v>
          </cell>
          <cell r="D89" t="str">
            <v>106-0045</v>
          </cell>
          <cell r="E89" t="str">
            <v>船場ｾﾝﾀ-ﾋﾞﾙ１号館B1大阪舶来ﾏ-ﾄ</v>
          </cell>
        </row>
        <row r="90">
          <cell r="A90">
            <v>86</v>
          </cell>
          <cell r="B90" t="str">
            <v>(有)ﾋﾞｯｸﾋｯﾄ</v>
          </cell>
          <cell r="C90">
            <v>0</v>
          </cell>
          <cell r="D90" t="str">
            <v>134-0083</v>
          </cell>
          <cell r="E90" t="str">
            <v>江戸川区中葛西3-16-13小林ﾋﾞﾙ1F2F</v>
          </cell>
        </row>
        <row r="91">
          <cell r="A91">
            <v>87</v>
          </cell>
          <cell r="B91" t="str">
            <v>B.J TRADING</v>
          </cell>
          <cell r="C91">
            <v>0</v>
          </cell>
          <cell r="D91" t="str">
            <v>530-0043</v>
          </cell>
          <cell r="E91" t="str">
            <v>大阪市北区天満中央ﾋﾞﾙ4F</v>
          </cell>
        </row>
        <row r="92">
          <cell r="A92">
            <v>88</v>
          </cell>
          <cell r="B92" t="str">
            <v>BIBA ｻﾝｸ</v>
          </cell>
          <cell r="C92">
            <v>0</v>
          </cell>
          <cell r="D92" t="str">
            <v>747-0034</v>
          </cell>
          <cell r="E92" t="str">
            <v>山口県防府市天神1-10-14</v>
          </cell>
        </row>
        <row r="93">
          <cell r="A93">
            <v>89</v>
          </cell>
          <cell r="B93" t="str">
            <v>VITA</v>
          </cell>
          <cell r="C93">
            <v>0</v>
          </cell>
          <cell r="D93" t="str">
            <v>464-0819</v>
          </cell>
          <cell r="E93" t="str">
            <v>名古屋市千種区四谷通り1-1ｲﾘﾔ本山1F</v>
          </cell>
        </row>
        <row r="94">
          <cell r="A94">
            <v>90</v>
          </cell>
          <cell r="B94" t="str">
            <v>ﾋｴﾀﾞﾜｰｸｽﾀｼﾞｵ</v>
          </cell>
          <cell r="C94">
            <v>0</v>
          </cell>
          <cell r="D94" t="str">
            <v>106-0023</v>
          </cell>
          <cell r="E94" t="str">
            <v>新宿区西新宿6丁目21番1号ｱｲﾀｳﾝﾌﾟﾗｻﾞ1F</v>
          </cell>
        </row>
        <row r="95">
          <cell r="A95">
            <v>91</v>
          </cell>
          <cell r="B95" t="str">
            <v>customer</v>
          </cell>
          <cell r="C95">
            <v>0</v>
          </cell>
          <cell r="D95" t="str">
            <v>postal code</v>
          </cell>
          <cell r="E95" t="str">
            <v>address</v>
          </cell>
        </row>
        <row r="96">
          <cell r="A96">
            <v>92</v>
          </cell>
          <cell r="B96" t="str">
            <v>(株)ｹﾞｵﾐﾙﾀﾞ</v>
          </cell>
          <cell r="C96">
            <v>0</v>
          </cell>
          <cell r="D96" t="str">
            <v>181-0013</v>
          </cell>
          <cell r="E96" t="str">
            <v>新宿区下落合1-7-17ｺｽﾓｽ11下落合ﾋﾞﾙB1</v>
          </cell>
        </row>
        <row r="97">
          <cell r="A97">
            <v>93</v>
          </cell>
          <cell r="B97" t="str">
            <v>(株)ｹﾝﾄｽ</v>
          </cell>
          <cell r="C97" t="str">
            <v>安本様</v>
          </cell>
          <cell r="D97" t="str">
            <v>106-0032</v>
          </cell>
          <cell r="E97" t="str">
            <v>港区六本木5-3-2斎藤ﾋﾞﾙ5F</v>
          </cell>
        </row>
        <row r="98">
          <cell r="A98">
            <v>94</v>
          </cell>
          <cell r="B98" t="str">
            <v>(有)K.G.K通商</v>
          </cell>
          <cell r="C98">
            <v>0</v>
          </cell>
          <cell r="D98" t="str">
            <v>630-0112</v>
          </cell>
          <cell r="E98" t="str">
            <v>奈良県生駒市鹿ﾉ台東2-19-4</v>
          </cell>
        </row>
        <row r="99">
          <cell r="A99">
            <v>95</v>
          </cell>
          <cell r="B99" t="str">
            <v>(有)ｹﾞﾝｲﾝﾀ-ﾅｼｮﾅﾙ</v>
          </cell>
          <cell r="C99">
            <v>0</v>
          </cell>
          <cell r="D99" t="str">
            <v>114-0023</v>
          </cell>
          <cell r="E99" t="str">
            <v>北区滝野川6-85-3</v>
          </cell>
        </row>
        <row r="100">
          <cell r="A100">
            <v>96</v>
          </cell>
          <cell r="B100" t="str">
            <v>K&amp;Sｺ-ﾎﾟﾚ-ｼｮﾝ</v>
          </cell>
          <cell r="C100">
            <v>0</v>
          </cell>
          <cell r="D100" t="str">
            <v>228-0803</v>
          </cell>
          <cell r="E100" t="str">
            <v>相模原市相模大野4-5-5-311</v>
          </cell>
        </row>
        <row r="101">
          <cell r="A101">
            <v>97</v>
          </cell>
          <cell r="B101" t="str">
            <v>K&amp;Sｺ-ﾎﾟﾚ-ｼｮﾝ</v>
          </cell>
          <cell r="C101" t="str">
            <v>世田谷営業所</v>
          </cell>
          <cell r="D101" t="str">
            <v>postal code</v>
          </cell>
          <cell r="E101" t="str">
            <v>address</v>
          </cell>
        </row>
        <row r="102">
          <cell r="A102">
            <v>98</v>
          </cell>
          <cell r="B102" t="str">
            <v>ｹｲ･ｴﾌ･ｼﾞｬﾊﾟﾝ(株)</v>
          </cell>
          <cell r="C102" t="str">
            <v>代表取締役 藤崎哲也様</v>
          </cell>
          <cell r="D102" t="str">
            <v>133-0057</v>
          </cell>
          <cell r="E102" t="str">
            <v>江戸川区西小岩3-36-23中村ﾋﾞﾙ101</v>
          </cell>
        </row>
        <row r="103">
          <cell r="A103">
            <v>99</v>
          </cell>
          <cell r="B103" t="str">
            <v>ｹﾞｵ流通ｾﾝﾀ-</v>
          </cell>
          <cell r="C103">
            <v>0</v>
          </cell>
          <cell r="D103" t="str">
            <v>486-0912</v>
          </cell>
          <cell r="E103" t="str">
            <v>愛知県春日井市高山町1-8-4</v>
          </cell>
        </row>
        <row r="104">
          <cell r="A104">
            <v>100</v>
          </cell>
          <cell r="B104" t="str">
            <v>京滋ｴｽﾃ-ﾄ</v>
          </cell>
          <cell r="C104">
            <v>0</v>
          </cell>
          <cell r="D104" t="str">
            <v>181-0013</v>
          </cell>
          <cell r="E104" t="str">
            <v>三鷹市下蓮雀8-3-25三鷹ｱﾐﾆﾃｨ3棟506 田中様方</v>
          </cell>
        </row>
        <row r="105">
          <cell r="A105">
            <v>101</v>
          </cell>
          <cell r="B105" t="str">
            <v>京浜交通社</v>
          </cell>
          <cell r="C105">
            <v>0</v>
          </cell>
          <cell r="D105" t="str">
            <v>530-0042</v>
          </cell>
          <cell r="E105" t="str">
            <v>大阪市北区天満橋2丁目2-13-603</v>
          </cell>
        </row>
        <row r="106">
          <cell r="A106">
            <v>102</v>
          </cell>
          <cell r="B106" t="str">
            <v>ｹｲｴ-ﾛｼﾞﾃﾑ</v>
          </cell>
          <cell r="C106">
            <v>0</v>
          </cell>
          <cell r="D106" t="str">
            <v>130-0011</v>
          </cell>
          <cell r="E106" t="str">
            <v>墨田区石原2-5-4</v>
          </cell>
        </row>
        <row r="107">
          <cell r="A107">
            <v>103</v>
          </cell>
          <cell r="B107" t="str">
            <v>(株)ｹﾝﾃｨｰ</v>
          </cell>
          <cell r="C107">
            <v>0</v>
          </cell>
          <cell r="D107" t="str">
            <v>830-0047</v>
          </cell>
          <cell r="E107" t="str">
            <v>福岡県久留米市津福本町1904-4</v>
          </cell>
        </row>
        <row r="108">
          <cell r="A108">
            <v>104</v>
          </cell>
          <cell r="B108" t="str">
            <v>(株)帝国ﾃﾞ-ﾀﾊﾞﾝｸ</v>
          </cell>
          <cell r="C108" t="str">
            <v>能登 弘子</v>
          </cell>
          <cell r="D108" t="str">
            <v>104-0041</v>
          </cell>
          <cell r="E108" t="str">
            <v>中央区新富1-12-2</v>
          </cell>
        </row>
        <row r="109">
          <cell r="A109">
            <v>105</v>
          </cell>
          <cell r="B109" t="str">
            <v>TGSｾﾝﾄﾗﾙ</v>
          </cell>
          <cell r="C109">
            <v>0</v>
          </cell>
          <cell r="D109" t="str">
            <v>107-0062</v>
          </cell>
          <cell r="E109" t="str">
            <v>港区南青山3-1-1 ﾌﾟﾗｻﾞ246青山ﾋﾞﾙ7F</v>
          </cell>
        </row>
        <row r="110">
          <cell r="A110">
            <v>106</v>
          </cell>
          <cell r="B110" t="str">
            <v>寺岡事務所</v>
          </cell>
          <cell r="C110">
            <v>0</v>
          </cell>
          <cell r="D110" t="str">
            <v>541-0048</v>
          </cell>
          <cell r="E110" t="str">
            <v>大阪市中央区瓦町4-3-14-812</v>
          </cell>
        </row>
        <row r="111">
          <cell r="A111">
            <v>107</v>
          </cell>
          <cell r="B111" t="str">
            <v>(株）ﾃﾞｨﾚｸﾀｰｽﾞ ｱｲ･ｴｽ･ﾋﾞｰ</v>
          </cell>
          <cell r="C111">
            <v>0</v>
          </cell>
          <cell r="D111" t="str">
            <v>130-0026</v>
          </cell>
          <cell r="E111" t="str">
            <v>東京都墨田区両国3-21-16中屋ﾋﾞﾙ6F</v>
          </cell>
        </row>
        <row r="112">
          <cell r="A112">
            <v>108</v>
          </cell>
          <cell r="B112" t="str">
            <v>(株）ティンクス</v>
          </cell>
          <cell r="C112">
            <v>0</v>
          </cell>
          <cell r="D112" t="str">
            <v>151-0051</v>
          </cell>
          <cell r="E112" t="str">
            <v>渋谷区千駄ヶ谷1-33-5 千駄ヶ谷ﾊﾟｰｸｽｸｴｱ3F</v>
          </cell>
        </row>
        <row r="113">
          <cell r="A113">
            <v>109</v>
          </cell>
          <cell r="B113" t="str">
            <v>(株)ﾌｫｰﾗﾑ</v>
          </cell>
          <cell r="C113">
            <v>0</v>
          </cell>
          <cell r="D113" t="str">
            <v>150-0001</v>
          </cell>
          <cell r="E113" t="str">
            <v>渋谷区神宮前3-6-4</v>
          </cell>
        </row>
        <row r="114">
          <cell r="A114">
            <v>110</v>
          </cell>
          <cell r="B114" t="str">
            <v>customer</v>
          </cell>
          <cell r="C114" t="str">
            <v>本社</v>
          </cell>
          <cell r="D114" t="str">
            <v>postal code</v>
          </cell>
          <cell r="E114" t="str">
            <v>address</v>
          </cell>
        </row>
        <row r="115">
          <cell r="A115">
            <v>111</v>
          </cell>
          <cell r="B115" t="str">
            <v>(株)ｺﾛﾈｯﾄ商会</v>
          </cell>
          <cell r="C115" t="str">
            <v>竹田・ﾄﾐﾅｶﾞ</v>
          </cell>
          <cell r="D115" t="str">
            <v>104-0044</v>
          </cell>
          <cell r="E115" t="str">
            <v>中央区明石町2-21</v>
          </cell>
        </row>
        <row r="116">
          <cell r="A116">
            <v>112</v>
          </cell>
          <cell r="B116" t="str">
            <v>(株)ｺﾛﾈｯﾄ商会</v>
          </cell>
          <cell r="C116">
            <v>0</v>
          </cell>
          <cell r="D116" t="str">
            <v>104-0043</v>
          </cell>
          <cell r="E116" t="str">
            <v>中央区湊町3-3-2前田ｾﾝﾄﾗﾙﾋﾞﾙ</v>
          </cell>
        </row>
        <row r="117">
          <cell r="A117">
            <v>113</v>
          </cell>
          <cell r="B117" t="str">
            <v>(株)ｺﾛﾈｯﾄ商会</v>
          </cell>
          <cell r="C117" t="str">
            <v>(株)千住倉庫  中沢様</v>
          </cell>
          <cell r="D117" t="str">
            <v>135-0044</v>
          </cell>
          <cell r="E117" t="str">
            <v>江東区越中島2-1-38</v>
          </cell>
        </row>
        <row r="118">
          <cell r="A118">
            <v>114</v>
          </cell>
          <cell r="B118" t="str">
            <v>弘栄産業(株)</v>
          </cell>
          <cell r="C118" t="str">
            <v>海洋土木(株)</v>
          </cell>
          <cell r="D118" t="str">
            <v>104-0061</v>
          </cell>
          <cell r="E118" t="str">
            <v>中央区銀座5-9-12ﾀﾞｲﾔﾓﾝﾄﾞﾋﾞﾙ5F</v>
          </cell>
        </row>
        <row r="119">
          <cell r="A119">
            <v>115</v>
          </cell>
          <cell r="B119" t="str">
            <v>神戸屋</v>
          </cell>
          <cell r="C119" t="str">
            <v>名鉄ｻﾛﾝ</v>
          </cell>
          <cell r="D119" t="str">
            <v>104-0061</v>
          </cell>
          <cell r="E119" t="str">
            <v>中央区銀座8-5新橋ｾﾝﾀ-１号館2F</v>
          </cell>
        </row>
        <row r="120">
          <cell r="A120">
            <v>116</v>
          </cell>
          <cell r="B120" t="str">
            <v>(有)小林革具製作所</v>
          </cell>
          <cell r="C120">
            <v>0</v>
          </cell>
          <cell r="D120" t="str">
            <v>101-0021</v>
          </cell>
          <cell r="E120" t="str">
            <v>千代田区外神田6-11-11</v>
          </cell>
        </row>
        <row r="121">
          <cell r="A121">
            <v>117</v>
          </cell>
          <cell r="B121" t="str">
            <v>幸和通商(株)</v>
          </cell>
          <cell r="C121">
            <v>0</v>
          </cell>
          <cell r="D121" t="str">
            <v>351-0025</v>
          </cell>
          <cell r="E121" t="str">
            <v>朝霞市三原5-10-41</v>
          </cell>
        </row>
        <row r="122">
          <cell r="A122">
            <v>118</v>
          </cell>
          <cell r="B122" t="str">
            <v>(株)ｺﾓｿﾜ</v>
          </cell>
          <cell r="C122">
            <v>0</v>
          </cell>
          <cell r="D122" t="str">
            <v>160-0022</v>
          </cell>
          <cell r="E122" t="str">
            <v>新宿区新宿5-12-5大木ﾋﾞﾙ504</v>
          </cell>
        </row>
        <row r="123">
          <cell r="A123">
            <v>119</v>
          </cell>
          <cell r="B123" t="str">
            <v>(株)ｺｳｼﾝ</v>
          </cell>
          <cell r="C123">
            <v>0</v>
          </cell>
          <cell r="D123" t="str">
            <v>530-0056</v>
          </cell>
          <cell r="E123" t="str">
            <v>大阪市北区兎我野町15-13(ﾐﾕｷﾋﾞﾙ3F)</v>
          </cell>
        </row>
        <row r="124">
          <cell r="A124">
            <v>120</v>
          </cell>
          <cell r="B124" t="str">
            <v>ｺﾝｺ-ﾄﾞ</v>
          </cell>
          <cell r="C124">
            <v>0</v>
          </cell>
          <cell r="D124" t="str">
            <v>164-0012</v>
          </cell>
          <cell r="E124" t="str">
            <v>中野区本町3-3-11</v>
          </cell>
        </row>
        <row r="125">
          <cell r="A125">
            <v>121</v>
          </cell>
          <cell r="B125" t="str">
            <v>小西六ﾕ-ﾋﾞｯｸｽ(株)</v>
          </cell>
          <cell r="C125">
            <v>0</v>
          </cell>
          <cell r="D125" t="str">
            <v>110-0016</v>
          </cell>
          <cell r="E125" t="str">
            <v>台東区台東4-30富士ﾋﾞﾙ</v>
          </cell>
        </row>
        <row r="126">
          <cell r="A126">
            <v>122</v>
          </cell>
          <cell r="B126" t="str">
            <v>近藤産業(株)</v>
          </cell>
          <cell r="C126">
            <v>0</v>
          </cell>
          <cell r="D126" t="str">
            <v>111-0042</v>
          </cell>
          <cell r="E126" t="str">
            <v>台東区寿3-14-12</v>
          </cell>
        </row>
        <row r="127">
          <cell r="A127">
            <v>123</v>
          </cell>
          <cell r="B127" t="str">
            <v>近藤産業(株)</v>
          </cell>
          <cell r="C127">
            <v>0</v>
          </cell>
          <cell r="D127" t="str">
            <v>460-0008</v>
          </cell>
          <cell r="E127" t="str">
            <v>名古屋市中区栄3-10-19</v>
          </cell>
        </row>
        <row r="128">
          <cell r="A128">
            <v>124</v>
          </cell>
          <cell r="B128" t="str">
            <v>(株)国際交流ｻ-ﾋﾞｽ</v>
          </cell>
          <cell r="C128">
            <v>0</v>
          </cell>
          <cell r="D128" t="str">
            <v>104-0031</v>
          </cell>
          <cell r="E128" t="str">
            <v>中央区京橋3-12-4田中ﾋﾞﾙ1F</v>
          </cell>
        </row>
        <row r="129">
          <cell r="A129">
            <v>125</v>
          </cell>
          <cell r="B129" t="str">
            <v>COVA</v>
          </cell>
          <cell r="C129">
            <v>0</v>
          </cell>
          <cell r="D129" t="str">
            <v>150-0034</v>
          </cell>
          <cell r="E129" t="str">
            <v>渋谷区代官山15-10</v>
          </cell>
        </row>
        <row r="130">
          <cell r="A130">
            <v>126</v>
          </cell>
          <cell r="B130" t="str">
            <v>児玉宝飾</v>
          </cell>
          <cell r="C130" t="str">
            <v>田村様</v>
          </cell>
          <cell r="D130" t="str">
            <v>111-0036</v>
          </cell>
          <cell r="E130" t="str">
            <v>台東区松が谷1-13-13</v>
          </cell>
        </row>
        <row r="131">
          <cell r="A131">
            <v>127</v>
          </cell>
          <cell r="B131" t="str">
            <v>後藤光司</v>
          </cell>
          <cell r="C131" t="str">
            <v>石川金属工芸</v>
          </cell>
          <cell r="D131" t="str">
            <v>243-0014</v>
          </cell>
          <cell r="E131" t="str">
            <v>厚木市旭1-16-3第5曽根ﾋﾞﾙ2F</v>
          </cell>
        </row>
        <row r="132">
          <cell r="A132">
            <v>128</v>
          </cell>
          <cell r="B132" t="str">
            <v>駒栄惇</v>
          </cell>
          <cell r="C132" t="str">
            <v>Shop ERUDI</v>
          </cell>
          <cell r="D132" t="str">
            <v>601-1252</v>
          </cell>
          <cell r="E132" t="str">
            <v>京都市左京区八瀬秋元町351-1</v>
          </cell>
        </row>
        <row r="133">
          <cell r="A133">
            <v>129</v>
          </cell>
          <cell r="B133" t="str">
            <v>ｺﾛﾅｺﾞﾙﾌ</v>
          </cell>
          <cell r="C133">
            <v>0</v>
          </cell>
          <cell r="D133" t="str">
            <v>288-0048</v>
          </cell>
          <cell r="E133" t="str">
            <v xml:space="preserve">                              銀座2号館</v>
          </cell>
        </row>
        <row r="134">
          <cell r="A134">
            <v>130</v>
          </cell>
          <cell r="B134" t="str">
            <v>小林茂夫</v>
          </cell>
          <cell r="C134" t="str">
            <v>高木社長 福山様</v>
          </cell>
          <cell r="D134" t="str">
            <v>111-0042</v>
          </cell>
          <cell r="E134" t="str">
            <v>台東区寿1-14-10</v>
          </cell>
        </row>
        <row r="135">
          <cell r="A135">
            <v>131</v>
          </cell>
          <cell r="B135" t="str">
            <v>(株)小林</v>
          </cell>
          <cell r="C135" t="str">
            <v>堀原</v>
          </cell>
          <cell r="D135" t="str">
            <v>120-0044</v>
          </cell>
          <cell r="E135" t="str">
            <v>足立区千住緑町1-21-1</v>
          </cell>
        </row>
        <row r="136">
          <cell r="A136">
            <v>132</v>
          </cell>
          <cell r="B136" t="str">
            <v>ｺﾙﾄﾞﾝ･ﾉｱ-ﾙ喫茶店</v>
          </cell>
          <cell r="C136" t="str">
            <v>(新日本流通と同じ)</v>
          </cell>
          <cell r="D136" t="str">
            <v>475-0037</v>
          </cell>
          <cell r="E136" t="str">
            <v xml:space="preserve">       ﾚｼﾞﾃﾞﾝｼｬﾙ千駄木1F</v>
          </cell>
        </row>
        <row r="137">
          <cell r="A137">
            <v>133</v>
          </cell>
          <cell r="B137" t="str">
            <v>黄(こう)</v>
          </cell>
          <cell r="C137">
            <v>0</v>
          </cell>
          <cell r="D137" t="str">
            <v>152-0012</v>
          </cell>
          <cell r="E137" t="str">
            <v>目黒区洗足2-19-2</v>
          </cell>
        </row>
        <row r="138">
          <cell r="A138">
            <v>134</v>
          </cell>
          <cell r="B138" t="str">
            <v>ｺ-ﾜﾃｯｸ(株)</v>
          </cell>
          <cell r="C138" t="str">
            <v>本社物流ｾﾝﾀｰ</v>
          </cell>
          <cell r="D138" t="str">
            <v>390-0827</v>
          </cell>
          <cell r="E138" t="str">
            <v>松本市出川2-6-5</v>
          </cell>
        </row>
        <row r="139">
          <cell r="A139">
            <v>135</v>
          </cell>
          <cell r="B139" t="str">
            <v>ｺｽﾓ</v>
          </cell>
          <cell r="C139" t="str">
            <v>今市様</v>
          </cell>
          <cell r="D139" t="str">
            <v>550-0011</v>
          </cell>
          <cell r="E139" t="str">
            <v>大阪市西区阿波座1-4-11南本町天祥ﾋﾞﾙ１号館302</v>
          </cell>
        </row>
        <row r="140">
          <cell r="A140">
            <v>136</v>
          </cell>
          <cell r="B140" t="str">
            <v>五大ﾓ-ﾀ-ﾌﾟ-ﾙ</v>
          </cell>
          <cell r="C140">
            <v>0</v>
          </cell>
          <cell r="D140" t="str">
            <v>110-0016</v>
          </cell>
          <cell r="E140" t="str">
            <v>台東区台東2-30-11HATTORI BLD.3F</v>
          </cell>
        </row>
        <row r="141">
          <cell r="A141">
            <v>137</v>
          </cell>
          <cell r="B141" t="str">
            <v>近藤商会</v>
          </cell>
          <cell r="C141" t="str">
            <v>三田様（商事部)</v>
          </cell>
          <cell r="D141" t="str">
            <v>659-0028</v>
          </cell>
          <cell r="E141" t="str">
            <v>兵庫県芦屋市打出小槌町14-3-102</v>
          </cell>
        </row>
        <row r="142">
          <cell r="A142">
            <v>138</v>
          </cell>
          <cell r="B142" t="str">
            <v>GO GUYS</v>
          </cell>
          <cell r="C142">
            <v>0</v>
          </cell>
          <cell r="D142" t="str">
            <v>272-0021</v>
          </cell>
          <cell r="E142" t="str">
            <v>千葉県市川市八幡2-15-10ﾊﾟﾃｨｵﾋﾞﾙ3F</v>
          </cell>
        </row>
        <row r="143">
          <cell r="A143">
            <v>139</v>
          </cell>
          <cell r="B143" t="str">
            <v>(有)ｺｰﾃﾞｨﾈｲﾄｵﾌｨｽ</v>
          </cell>
          <cell r="C143">
            <v>0</v>
          </cell>
          <cell r="D143" t="str">
            <v>151-0051</v>
          </cell>
          <cell r="E143" t="str">
            <v>渋谷区千駄ヶ谷3-3-14ﾒｿﾞﾝﾌﾞﾗﾝｼｭ103</v>
          </cell>
        </row>
        <row r="144">
          <cell r="A144">
            <v>140</v>
          </cell>
          <cell r="B144" t="str">
            <v>(株)交通公社航空貨物部</v>
          </cell>
          <cell r="C144">
            <v>0</v>
          </cell>
          <cell r="D144" t="str">
            <v>140-0004</v>
          </cell>
          <cell r="E144" t="str">
            <v>品川区南品川2-3-6</v>
          </cell>
        </row>
        <row r="145">
          <cell r="A145">
            <v>141</v>
          </cell>
          <cell r="B145" t="str">
            <v xml:space="preserve">  輸入営業部 原木第一営業所</v>
          </cell>
          <cell r="C145">
            <v>0</v>
          </cell>
          <cell r="D145" t="str">
            <v>413-0231</v>
          </cell>
          <cell r="E145" t="str">
            <v>静岡県伊東市富戸844-17</v>
          </cell>
        </row>
        <row r="146">
          <cell r="A146">
            <v>142</v>
          </cell>
          <cell r="B146" t="str">
            <v>東京海上火災保険（株）</v>
          </cell>
          <cell r="C146">
            <v>0</v>
          </cell>
          <cell r="D146" t="str">
            <v>153-0064</v>
          </cell>
          <cell r="E146" t="str">
            <v>目黒区下目黒1-8-1ｱﾙｺﾀﾜｰ12F</v>
          </cell>
        </row>
        <row r="147">
          <cell r="A147">
            <v>143</v>
          </cell>
          <cell r="B147" t="str">
            <v>(有)プラスワン</v>
          </cell>
          <cell r="C147" t="str">
            <v>(事務所:書類送り先)</v>
          </cell>
          <cell r="D147" t="str">
            <v>194-0043</v>
          </cell>
          <cell r="E147" t="str">
            <v xml:space="preserve">    安藤様携帯010･435･5487</v>
          </cell>
        </row>
        <row r="148">
          <cell r="A148">
            <v>144</v>
          </cell>
          <cell r="B148" t="str">
            <v>東京ﾄﾖﾍﾟｯﾄ（株）</v>
          </cell>
          <cell r="C148" t="str">
            <v>野沢様</v>
          </cell>
          <cell r="D148" t="str">
            <v>110-0005</v>
          </cell>
          <cell r="E148" t="str">
            <v>台東区上野2-18-4</v>
          </cell>
        </row>
      </sheetData>
      <sheetData sheetId="4" refreshError="1">
        <row r="4">
          <cell r="A4">
            <v>1</v>
          </cell>
          <cell r="B4" t="str">
            <v>customer</v>
          </cell>
          <cell r="C4">
            <v>0</v>
          </cell>
          <cell r="D4" t="str">
            <v>postal code</v>
          </cell>
          <cell r="E4" t="str">
            <v>address</v>
          </cell>
        </row>
        <row r="5">
          <cell r="A5">
            <v>1</v>
          </cell>
          <cell r="B5" t="str">
            <v>(株)ｻﾞ･ｷﾞﾝｻﾞ</v>
          </cell>
          <cell r="C5" t="str">
            <v>計画推進部</v>
          </cell>
          <cell r="D5" t="str">
            <v>104-0061</v>
          </cell>
          <cell r="E5" t="str">
            <v>中央区銀座7-10-18</v>
          </cell>
        </row>
        <row r="6">
          <cell r="A6">
            <v>2</v>
          </cell>
          <cell r="B6" t="str">
            <v>(株)ﾊﾟﾗﾌﾟﾘｰｽｽﾞｷ</v>
          </cell>
          <cell r="C6" t="str">
            <v>代表(経営管理部)</v>
          </cell>
          <cell r="D6" t="str">
            <v>445-0062</v>
          </cell>
          <cell r="E6" t="str">
            <v>愛知県西尾市丁田町上之切21番地</v>
          </cell>
        </row>
        <row r="7">
          <cell r="A7">
            <v>3</v>
          </cell>
          <cell r="B7" t="str">
            <v>(株)ｻｶｸﾞﾁ</v>
          </cell>
          <cell r="C7" t="str">
            <v>(本社)</v>
          </cell>
          <cell r="D7" t="str">
            <v>550-0011</v>
          </cell>
          <cell r="E7" t="str">
            <v>大阪市西区阿波座1-15-15第1協業ﾋﾞﾙ5F</v>
          </cell>
        </row>
        <row r="8">
          <cell r="A8">
            <v>4</v>
          </cell>
          <cell r="B8" t="str">
            <v>(株)ｻﾝ･ﾐｯｼｪﾙ</v>
          </cell>
          <cell r="C8">
            <v>0</v>
          </cell>
          <cell r="D8" t="str">
            <v>101-0021</v>
          </cell>
          <cell r="E8" t="str">
            <v>千代田区外神田5-4-2</v>
          </cell>
        </row>
        <row r="9">
          <cell r="A9">
            <v>5</v>
          </cell>
          <cell r="B9" t="str">
            <v>(株)ｻﾝｱｯｼｭ</v>
          </cell>
          <cell r="C9" t="str">
            <v>(商品管理部)</v>
          </cell>
          <cell r="D9" t="str">
            <v>102-0075</v>
          </cell>
          <cell r="E9" t="str">
            <v>千代田区三番町ﾋﾞﾙ6-5三喜三番町ﾋﾞﾙ</v>
          </cell>
        </row>
        <row r="10">
          <cell r="A10">
            <v>6</v>
          </cell>
          <cell r="B10" t="str">
            <v>(株)ｻﾝｱﾛ-</v>
          </cell>
          <cell r="C10" t="str">
            <v>森様</v>
          </cell>
          <cell r="D10" t="str">
            <v>130-0021</v>
          </cell>
          <cell r="E10" t="str">
            <v>墨田区緑3-4-5</v>
          </cell>
        </row>
        <row r="11">
          <cell r="A11">
            <v>7</v>
          </cell>
          <cell r="B11" t="str">
            <v>(株)ｻﾝｲ-ｽﾄｲﾝﾀ-ﾅｼｮﾅﾙ</v>
          </cell>
          <cell r="C11" t="str">
            <v>第二事業部     部長 山内様</v>
          </cell>
          <cell r="D11" t="str">
            <v>103-0004</v>
          </cell>
          <cell r="E11" t="str">
            <v>中央区東日本橋3-7-14長崎屋ﾋﾞﾙ</v>
          </cell>
        </row>
        <row r="12">
          <cell r="A12">
            <v>8</v>
          </cell>
          <cell r="B12" t="str">
            <v>(株)ｻﾝｴ-</v>
          </cell>
          <cell r="C12">
            <v>0</v>
          </cell>
          <cell r="D12" t="str">
            <v>810-0001</v>
          </cell>
          <cell r="E12" t="str">
            <v>福岡市中央区天神1-10-17西日本ﾋﾞﾙ9F</v>
          </cell>
        </row>
        <row r="13">
          <cell r="A13">
            <v>9</v>
          </cell>
          <cell r="B13" t="str">
            <v>(株)ｻﾝｴ-三和ﾋﾞﾙ店</v>
          </cell>
          <cell r="C13" t="str">
            <v>ﾊﾞｲﾔ-(遠藤内線223 片田内線222)</v>
          </cell>
          <cell r="D13" t="str">
            <v>810-0001</v>
          </cell>
          <cell r="E13" t="str">
            <v>福岡市中央区天神1-10-24三和ﾋﾞﾙ1F</v>
          </cell>
        </row>
        <row r="14">
          <cell r="A14">
            <v>10</v>
          </cell>
          <cell r="B14" t="str">
            <v>(株)ｻﾝｼﾞｭﾘ-</v>
          </cell>
          <cell r="C14">
            <v>0</v>
          </cell>
          <cell r="D14" t="str">
            <v>980-0014</v>
          </cell>
          <cell r="E14" t="str">
            <v>仙台市青葉区本町2-17-1</v>
          </cell>
        </row>
        <row r="15">
          <cell r="A15">
            <v>11</v>
          </cell>
          <cell r="B15" t="str">
            <v>(株)ｻﾝｾﾞ</v>
          </cell>
          <cell r="C15">
            <v>0</v>
          </cell>
          <cell r="D15" t="str">
            <v>171-0041</v>
          </cell>
          <cell r="E15" t="str">
            <v>豊島区千川1-11</v>
          </cell>
        </row>
        <row r="16">
          <cell r="A16">
            <v>12</v>
          </cell>
          <cell r="B16" t="str">
            <v>(株)ｻﾝﾄｽｲﾝﾀ-ﾅｼｮﾅﾙ</v>
          </cell>
          <cell r="C16" t="str">
            <v>shopｼﾞｬｶﾞ-ﾄﾞﾄﾞｩﾓﾝﾄﾞ自由ヶ丘店</v>
          </cell>
          <cell r="D16" t="str">
            <v>152-0035</v>
          </cell>
          <cell r="E16" t="str">
            <v>目黒区自由ヶ丘2-15-20</v>
          </cell>
        </row>
        <row r="17">
          <cell r="A17">
            <v>13</v>
          </cell>
          <cell r="B17" t="str">
            <v>(株)ｻﾝﾄｽｲﾝﾀ-ﾅｼｮﾅﾙ(本社)</v>
          </cell>
          <cell r="C17" t="str">
            <v>平井様</v>
          </cell>
          <cell r="D17" t="str">
            <v>154-0016</v>
          </cell>
          <cell r="E17" t="str">
            <v>世田谷区弦巻3-30-8</v>
          </cell>
        </row>
        <row r="18">
          <cell r="A18">
            <v>14</v>
          </cell>
          <cell r="B18" t="str">
            <v>(株)ｻﾝﾈｯｸ</v>
          </cell>
          <cell r="C18" t="str">
            <v>平井様</v>
          </cell>
          <cell r="D18" t="str">
            <v>542-0081</v>
          </cell>
          <cell r="E18" t="str">
            <v>大阪市中央区南船場2-6-29鴨川ﾋﾞﾙ3F</v>
          </cell>
        </row>
        <row r="19">
          <cell r="A19">
            <v>15</v>
          </cell>
          <cell r="B19" t="str">
            <v>(株)ｻﾝﾒﾃﾞｨｺ</v>
          </cell>
          <cell r="C19">
            <v>0</v>
          </cell>
          <cell r="D19" t="str">
            <v>102-0083</v>
          </cell>
          <cell r="E19" t="str">
            <v>千代田区麹町2-3英ﾋﾞﾙ4F</v>
          </cell>
        </row>
        <row r="20">
          <cell r="A20">
            <v>16</v>
          </cell>
          <cell r="B20" t="str">
            <v>(株)ﾄﾞﾘ-ﾑｻﾝﾜﾄﾞ- 上磯店</v>
          </cell>
          <cell r="C20">
            <v>0</v>
          </cell>
          <cell r="D20" t="str">
            <v>049-0111</v>
          </cell>
          <cell r="E20" t="str">
            <v>北海道上磯郡上磯町七重浜7-164-1</v>
          </cell>
        </row>
        <row r="21">
          <cell r="A21">
            <v>17</v>
          </cell>
          <cell r="B21" t="str">
            <v>(株)資生堂</v>
          </cell>
          <cell r="C21" t="str">
            <v>商品ｾﾝﾀ-</v>
          </cell>
          <cell r="D21" t="str">
            <v>131-0046</v>
          </cell>
          <cell r="E21" t="str">
            <v>墨田区京島1-4-12</v>
          </cell>
        </row>
        <row r="22">
          <cell r="A22">
            <v>18</v>
          </cell>
          <cell r="B22" t="str">
            <v>(有)佐々木商事</v>
          </cell>
          <cell r="C22" t="str">
            <v xml:space="preserve"> (本社)                                         社長 中村貴信様    </v>
          </cell>
          <cell r="D22" t="str">
            <v>110-0015</v>
          </cell>
          <cell r="E22" t="str">
            <v>台東区東上野1-14-8田淵ﾋﾞﾙ401</v>
          </cell>
        </row>
        <row r="23">
          <cell r="A23">
            <v>19</v>
          </cell>
          <cell r="B23" t="str">
            <v>(有)三協ﾓﾘｼﾏ</v>
          </cell>
          <cell r="C23" t="str">
            <v>(営業所)</v>
          </cell>
          <cell r="D23" t="str">
            <v>103-0004</v>
          </cell>
          <cell r="E23" t="str">
            <v>中央区東日本橋2-16-7</v>
          </cell>
        </row>
        <row r="24">
          <cell r="A24">
            <v>20</v>
          </cell>
          <cell r="B24" t="str">
            <v>ｻｲｷ</v>
          </cell>
          <cell r="C24" t="str">
            <v>平田様</v>
          </cell>
          <cell r="D24" t="str">
            <v>104-0061</v>
          </cell>
          <cell r="E24" t="str">
            <v>中央区銀座6-3-8ｵｽｶ-ﾋﾞﾙ1F</v>
          </cell>
        </row>
        <row r="25">
          <cell r="A25">
            <v>21</v>
          </cell>
          <cell r="B25" t="str">
            <v>さくらや</v>
          </cell>
          <cell r="C25">
            <v>0</v>
          </cell>
          <cell r="D25" t="str">
            <v>381-0000</v>
          </cell>
          <cell r="E25" t="str">
            <v>長野県長野市大字高田字守田沖440-1</v>
          </cell>
        </row>
        <row r="26">
          <cell r="A26">
            <v>22</v>
          </cell>
          <cell r="B26" t="str">
            <v>さち</v>
          </cell>
          <cell r="C26">
            <v>0</v>
          </cell>
          <cell r="D26" t="str">
            <v>110-0005</v>
          </cell>
          <cell r="E26" t="str">
            <v>台東区上野4-7-8ｱﾒ横ｾﾝﾀ-ﾋﾞﾙ3F</v>
          </cell>
        </row>
        <row r="27">
          <cell r="A27">
            <v>23</v>
          </cell>
          <cell r="B27" t="str">
            <v>ｻﾆ-産業</v>
          </cell>
          <cell r="C27" t="str">
            <v>ﾈｸﾀｲ袋4016</v>
          </cell>
          <cell r="D27" t="str">
            <v>321-0933</v>
          </cell>
          <cell r="E27" t="str">
            <v>栃木県宇都宮市梁瀬町字屋敷前1533-1</v>
          </cell>
        </row>
        <row r="28">
          <cell r="A28">
            <v>24</v>
          </cell>
          <cell r="B28" t="str">
            <v>ｻﾝｱﾙﾌｧ</v>
          </cell>
          <cell r="C28" t="str">
            <v>平山様</v>
          </cell>
          <cell r="D28" t="str">
            <v>231-0055</v>
          </cell>
          <cell r="E28" t="str">
            <v>神奈川県横浜市中区末吉町3-47-1</v>
          </cell>
        </row>
        <row r="29">
          <cell r="A29">
            <v>25</v>
          </cell>
          <cell r="B29" t="str">
            <v xml:space="preserve">    〃</v>
          </cell>
          <cell r="C29" t="str">
            <v>事務所</v>
          </cell>
          <cell r="D29" t="str">
            <v>107-0062</v>
          </cell>
          <cell r="E29" t="str">
            <v>港区南青山2-7-27</v>
          </cell>
        </row>
        <row r="30">
          <cell r="A30">
            <v>26</v>
          </cell>
          <cell r="B30" t="str">
            <v>ｻﾝｲﾝﾀ-ﾅｼｮﾅﾙ</v>
          </cell>
          <cell r="C30" t="str">
            <v>有馬様</v>
          </cell>
          <cell r="D30" t="str">
            <v>153-0083</v>
          </cell>
          <cell r="E30" t="str">
            <v>世田谷区奥沢1-25-16</v>
          </cell>
        </row>
        <row r="31">
          <cell r="A31">
            <v>27</v>
          </cell>
          <cell r="B31" t="str">
            <v>ｻﾝｸ</v>
          </cell>
          <cell r="C31" t="str">
            <v>両国</v>
          </cell>
          <cell r="D31" t="str">
            <v>107-0061</v>
          </cell>
          <cell r="E31" t="str">
            <v>港区北青山3-6-18共同青山ﾋﾞﾙ7F</v>
          </cell>
        </row>
        <row r="32">
          <cell r="A32">
            <v>28</v>
          </cell>
          <cell r="B32" t="str">
            <v>ｻﾝｸﾛｽ</v>
          </cell>
          <cell r="C32" t="str">
            <v>金子様</v>
          </cell>
          <cell r="D32" t="str">
            <v>102-0075</v>
          </cell>
          <cell r="E32" t="str">
            <v>千代田区三番町8-7第25興和ﾋﾞﾙ1F</v>
          </cell>
        </row>
        <row r="33">
          <cell r="A33">
            <v>29</v>
          </cell>
          <cell r="B33" t="str">
            <v xml:space="preserve">ｻﾝﾄﾉ-ﾚ </v>
          </cell>
          <cell r="C33">
            <v>0</v>
          </cell>
          <cell r="D33" t="str">
            <v>164-0003</v>
          </cell>
          <cell r="E33" t="str">
            <v>中野区東中野4-30-16ﾗｲｵﾝｽﾞﾏﾝｼｮﾝ604</v>
          </cell>
        </row>
        <row r="34">
          <cell r="A34">
            <v>30</v>
          </cell>
          <cell r="B34" t="str">
            <v>ｻﾝﾄﾉ-ﾚ  伊勢崎店</v>
          </cell>
          <cell r="C34" t="str">
            <v>請求書</v>
          </cell>
          <cell r="D34" t="str">
            <v>372-0803</v>
          </cell>
          <cell r="E34" t="str">
            <v>群馬県伊勢崎市宮子町123-2</v>
          </cell>
        </row>
        <row r="35">
          <cell r="A35">
            <v>31</v>
          </cell>
          <cell r="B35" t="str">
            <v>ｻﾝﾄﾉ-ﾚ  高崎店</v>
          </cell>
          <cell r="C35" t="str">
            <v>代表 黒谷 紀義</v>
          </cell>
          <cell r="D35" t="str">
            <v>370-0069</v>
          </cell>
          <cell r="E35" t="str">
            <v>高崎市飯塚町字十二 484番地</v>
          </cell>
        </row>
        <row r="36">
          <cell r="A36">
            <v>32</v>
          </cell>
          <cell r="B36" t="str">
            <v>ｻﾝﾄﾉ-ﾚ  新潟店</v>
          </cell>
          <cell r="C36" t="str">
            <v>高橋様(自)3861-5990</v>
          </cell>
          <cell r="D36" t="str">
            <v>950-1200</v>
          </cell>
          <cell r="E36" t="str">
            <v>新潟県西蒲郡黒崎山田27</v>
          </cell>
        </row>
        <row r="37">
          <cell r="A37">
            <v>33</v>
          </cell>
          <cell r="B37" t="str">
            <v>ｻﾝﾄﾘｺ</v>
          </cell>
          <cell r="C37" t="str">
            <v>伊藤様</v>
          </cell>
          <cell r="D37" t="str">
            <v>101-0041</v>
          </cell>
          <cell r="E37" t="str">
            <v>千代田区神田須田町1-9三喜須田町ﾋﾞﾙ</v>
          </cell>
        </row>
        <row r="38">
          <cell r="A38">
            <v>34</v>
          </cell>
          <cell r="B38" t="str">
            <v>ｻﾝﾌﾚ-ﾙ</v>
          </cell>
          <cell r="C38" t="str">
            <v>代表 善徳四郎</v>
          </cell>
          <cell r="D38" t="str">
            <v>102-0094</v>
          </cell>
          <cell r="E38" t="str">
            <v>千代田区紀尾井町3-6秀和紀尾井町ﾊﾟ-ｸﾋﾞﾙ2F</v>
          </cell>
        </row>
        <row r="39">
          <cell r="A39">
            <v>35</v>
          </cell>
          <cell r="B39" t="str">
            <v>ｻﾝﾘ-ﾄﾞ</v>
          </cell>
          <cell r="C39" t="str">
            <v>向山様</v>
          </cell>
          <cell r="D39" t="str">
            <v>110-0016</v>
          </cell>
          <cell r="E39" t="str">
            <v>台東区台東3-1-1</v>
          </cell>
        </row>
        <row r="40">
          <cell r="A40">
            <v>36</v>
          </cell>
          <cell r="B40" t="str">
            <v>ｻﾝﾘﾊﾞ-</v>
          </cell>
          <cell r="C40" t="str">
            <v xml:space="preserve"> 奥村様</v>
          </cell>
          <cell r="D40" t="str">
            <v>204-0003</v>
          </cell>
          <cell r="E40" t="str">
            <v>清瀬市中里6-95-18-510</v>
          </cell>
        </row>
        <row r="41">
          <cell r="A41">
            <v>37</v>
          </cell>
          <cell r="B41" t="str">
            <v>ｻﾝﾜﾄﾞ-新発寒店</v>
          </cell>
          <cell r="C41" t="str">
            <v xml:space="preserve"> 山寺様</v>
          </cell>
          <cell r="D41" t="str">
            <v>006-0804</v>
          </cell>
          <cell r="E41" t="str">
            <v>札幌市手入稲区新発寒４条1丁目 1107-1</v>
          </cell>
        </row>
        <row r="42">
          <cell r="A42">
            <v>38</v>
          </cell>
          <cell r="B42" t="str">
            <v>ｻﾝﾜﾄﾞｰ八食店</v>
          </cell>
          <cell r="C42" t="str">
            <v>松岡様</v>
          </cell>
          <cell r="D42" t="str">
            <v>031-0000</v>
          </cell>
          <cell r="E42" t="str">
            <v>青森県八戸市大字長苗代字狐田5-1</v>
          </cell>
        </row>
        <row r="43">
          <cell r="A43">
            <v>39</v>
          </cell>
          <cell r="B43" t="str">
            <v>ｻﾝﾜﾄﾞｰ商品部</v>
          </cell>
          <cell r="C43" t="str">
            <v>後藤様</v>
          </cell>
          <cell r="D43" t="str">
            <v>038-0000</v>
          </cell>
          <cell r="E43" t="str">
            <v>青森県青森市大字浜田字板橋41-1 3F</v>
          </cell>
        </row>
        <row r="44">
          <cell r="A44">
            <v>40</v>
          </cell>
          <cell r="B44" t="str">
            <v>ｻﾝﾜﾄﾞｰ城東店</v>
          </cell>
          <cell r="C44" t="str">
            <v>東京事務所</v>
          </cell>
          <cell r="D44" t="str">
            <v>036-0000</v>
          </cell>
          <cell r="E44" t="str">
            <v>弘前市大字高田3-1-1</v>
          </cell>
        </row>
        <row r="45">
          <cell r="A45">
            <v>41</v>
          </cell>
          <cell r="B45" t="str">
            <v>ｻﾝﾜﾄﾞｰ 堅田店</v>
          </cell>
          <cell r="C45" t="str">
            <v>岩田課長様宛</v>
          </cell>
          <cell r="D45" t="str">
            <v>036-</v>
          </cell>
          <cell r="E45" t="str">
            <v>弘前市大字堅田字神田378番1</v>
          </cell>
        </row>
        <row r="46">
          <cell r="A46">
            <v>42</v>
          </cell>
          <cell r="B46" t="str">
            <v>栄商事(株)</v>
          </cell>
          <cell r="C46" t="str">
            <v>栄電気</v>
          </cell>
          <cell r="D46" t="str">
            <v>136-0071</v>
          </cell>
          <cell r="E46" t="str">
            <v>江東区亀戸5-29-24</v>
          </cell>
        </row>
        <row r="47">
          <cell r="A47">
            <v>43</v>
          </cell>
          <cell r="B47" t="str">
            <v>栄商事(株)</v>
          </cell>
          <cell r="C47" t="str">
            <v>本社</v>
          </cell>
          <cell r="D47" t="str">
            <v>136-0071</v>
          </cell>
          <cell r="E47" t="str">
            <v>江東区亀戸5-7-7</v>
          </cell>
        </row>
        <row r="48">
          <cell r="A48">
            <v>44</v>
          </cell>
          <cell r="B48" t="str">
            <v>佐橋鞄店  本店</v>
          </cell>
          <cell r="C48" t="str">
            <v xml:space="preserve">(home)                        政所三郎様                       </v>
          </cell>
          <cell r="D48" t="str">
            <v>221-0865</v>
          </cell>
          <cell r="E48" t="str">
            <v>横浜市神奈川区片倉1-19-11</v>
          </cell>
        </row>
        <row r="49">
          <cell r="A49">
            <v>45</v>
          </cell>
          <cell r="B49" t="str">
            <v>佐川ﾜ-ﾙﾄﾞｴｸｽﾌﾟﾚｽ</v>
          </cell>
          <cell r="C49" t="str">
            <v>ｻｶｸﾗ様</v>
          </cell>
          <cell r="D49" t="str">
            <v>272-0004</v>
          </cell>
          <cell r="E49" t="str">
            <v>千葉県市川市原木2526 TACT-327</v>
          </cell>
        </row>
        <row r="50">
          <cell r="A50">
            <v>46</v>
          </cell>
          <cell r="B50" t="str">
            <v>坂善商事(株) 蒲田店</v>
          </cell>
          <cell r="C50" t="str">
            <v>高橋様</v>
          </cell>
          <cell r="D50" t="str">
            <v>144-0051</v>
          </cell>
          <cell r="E50" t="str">
            <v>大田区西浦田7-48-12</v>
          </cell>
        </row>
        <row r="51">
          <cell r="A51">
            <v>47</v>
          </cell>
          <cell r="B51" t="str">
            <v>坂善商事(株)新宿店</v>
          </cell>
          <cell r="C51" t="str">
            <v>小泉様</v>
          </cell>
          <cell r="D51" t="str">
            <v>160-0022</v>
          </cell>
          <cell r="E51" t="str">
            <v>新宿区新宿2-19-13</v>
          </cell>
        </row>
        <row r="52">
          <cell r="A52">
            <v>48</v>
          </cell>
          <cell r="B52" t="str">
            <v>坂善商事(株) 池袋店</v>
          </cell>
          <cell r="C52">
            <v>0</v>
          </cell>
          <cell r="D52" t="str">
            <v>171-0022</v>
          </cell>
          <cell r="E52" t="str">
            <v>豊島区南池袋2-27-7</v>
          </cell>
        </row>
        <row r="53">
          <cell r="A53">
            <v>49</v>
          </cell>
          <cell r="B53" t="str">
            <v>坂善商事(株) 馬喰町店</v>
          </cell>
          <cell r="C53" t="str">
            <v>37号店</v>
          </cell>
          <cell r="D53" t="str">
            <v>103-0027</v>
          </cell>
          <cell r="E53" t="str">
            <v>中央区日本橋馬喰町1-6-10</v>
          </cell>
        </row>
        <row r="54">
          <cell r="A54">
            <v>50</v>
          </cell>
          <cell r="B54" t="str">
            <v>坂善商事(株) 本店</v>
          </cell>
          <cell r="C54" t="str">
            <v>STAFF Tel3584-1714</v>
          </cell>
          <cell r="D54" t="str">
            <v>106-0031</v>
          </cell>
          <cell r="E54" t="str">
            <v>港区南麻布5-2-40 日興ﾊﾟﾚｽ502号</v>
          </cell>
        </row>
        <row r="55">
          <cell r="A55">
            <v>51</v>
          </cell>
          <cell r="B55" t="str">
            <v>坂善商事(株) 本部</v>
          </cell>
          <cell r="C55">
            <v>0</v>
          </cell>
          <cell r="D55" t="str">
            <v>150-0033</v>
          </cell>
          <cell r="E55" t="str">
            <v>渋谷区猿楽町9-8代官山ﾊﾟｰｸｻｲﾄﾞﾋﾞﾚｯｼﾞ107</v>
          </cell>
        </row>
        <row r="56">
          <cell r="A56">
            <v>52</v>
          </cell>
          <cell r="B56" t="str">
            <v>三喜商事(株)</v>
          </cell>
          <cell r="C56" t="str">
            <v>東京営業所                  野本健次様</v>
          </cell>
          <cell r="D56" t="str">
            <v>102-0075</v>
          </cell>
          <cell r="E56" t="str">
            <v>千代田区三番町ﾋﾞﾙ</v>
          </cell>
        </row>
        <row r="57">
          <cell r="A57">
            <v>53</v>
          </cell>
          <cell r="B57" t="str">
            <v>三喜商事(株)</v>
          </cell>
          <cell r="C57" t="str">
            <v>(東京ｾﾝﾀ-)</v>
          </cell>
          <cell r="D57" t="str">
            <v>136-0071</v>
          </cell>
          <cell r="E57" t="str">
            <v>江東区亀戸7-63-3</v>
          </cell>
        </row>
        <row r="58">
          <cell r="A58">
            <v>54</v>
          </cell>
          <cell r="B58" t="str">
            <v>山陽商事（株）</v>
          </cell>
          <cell r="C58" t="str">
            <v>代表  梶山</v>
          </cell>
          <cell r="D58" t="str">
            <v>110-0016</v>
          </cell>
          <cell r="E58" t="str">
            <v>台東区台東4-27-4ｱｲﾃﾞｱﾙ第5ﾋﾞﾙ5F</v>
          </cell>
        </row>
        <row r="59">
          <cell r="A59">
            <v>55</v>
          </cell>
          <cell r="B59" t="str">
            <v>櫻吉繊維(株)</v>
          </cell>
          <cell r="C59" t="str">
            <v>ﾈｸﾀｲ（稲田様)</v>
          </cell>
          <cell r="D59" t="str">
            <v>542-0081</v>
          </cell>
          <cell r="E59" t="str">
            <v>大阪市中央区南船場2-6-27万代ﾋﾞﾙ202</v>
          </cell>
        </row>
        <row r="60">
          <cell r="A60">
            <v>56</v>
          </cell>
          <cell r="B60" t="str">
            <v>株式会社 ザイアン</v>
          </cell>
          <cell r="C60">
            <v>0</v>
          </cell>
          <cell r="D60" t="str">
            <v>５３２－００１１</v>
          </cell>
          <cell r="E60" t="str">
            <v>大阪市淀川区西中島4-5-25</v>
          </cell>
        </row>
        <row r="61">
          <cell r="A61">
            <v>57</v>
          </cell>
          <cell r="B61" t="str">
            <v>ｻﾝﾄﾚｯｸｽ</v>
          </cell>
          <cell r="C61">
            <v>0</v>
          </cell>
          <cell r="D61" t="str">
            <v>108-0074</v>
          </cell>
          <cell r="E61" t="str">
            <v>港区高輪3-25-27ｱﾍﾞﾆｭｰ高輪1006号</v>
          </cell>
        </row>
        <row r="62">
          <cell r="A62">
            <v>58</v>
          </cell>
          <cell r="B62" t="str">
            <v>ｻﾝﾜﾄﾞｰ黒石本店</v>
          </cell>
          <cell r="C62">
            <v>0</v>
          </cell>
          <cell r="D62" t="str">
            <v>036-0300</v>
          </cell>
          <cell r="E62" t="str">
            <v>黒石市大市追子野木3-272-4</v>
          </cell>
        </row>
        <row r="63">
          <cell r="A63">
            <v>59</v>
          </cell>
          <cell r="B63" t="str">
            <v>ｻﾝﾜﾄﾞｰ BAL中央店</v>
          </cell>
          <cell r="C63" t="str">
            <v>笹森･相馬様宛</v>
          </cell>
          <cell r="D63" t="str">
            <v>030-0846</v>
          </cell>
          <cell r="E63" t="str">
            <v>青森市青葉3-5-6</v>
          </cell>
        </row>
        <row r="64">
          <cell r="A64">
            <v>61</v>
          </cell>
          <cell r="B64" t="str">
            <v>（株）ﾐﾜ</v>
          </cell>
          <cell r="C64">
            <v>0</v>
          </cell>
          <cell r="D64" t="str">
            <v>104-0061</v>
          </cell>
          <cell r="E64" t="str">
            <v>中央区銀座6-7-2</v>
          </cell>
        </row>
        <row r="65">
          <cell r="A65">
            <v>62</v>
          </cell>
          <cell r="B65" t="str">
            <v>（有）みかど商会</v>
          </cell>
          <cell r="C65">
            <v>0</v>
          </cell>
          <cell r="D65" t="str">
            <v>231-0056</v>
          </cell>
          <cell r="E65" t="str">
            <v>横浜市中区若葉町3-43-1第一ｾｻﾞｰﾙﾏﾝｼｮﾝ1F</v>
          </cell>
        </row>
        <row r="66">
          <cell r="A66">
            <v>58</v>
          </cell>
          <cell r="B66" t="str">
            <v>（有）みのる商会</v>
          </cell>
          <cell r="C66">
            <v>0</v>
          </cell>
          <cell r="D66" t="str">
            <v>104-0061</v>
          </cell>
          <cell r="E66" t="str">
            <v>中央区銀座3-11-2</v>
          </cell>
        </row>
        <row r="67">
          <cell r="A67">
            <v>59</v>
          </cell>
          <cell r="B67" t="str">
            <v>特選美濃屋</v>
          </cell>
          <cell r="C67">
            <v>0</v>
          </cell>
          <cell r="D67" t="str">
            <v>104-0061</v>
          </cell>
          <cell r="E67" t="str">
            <v>中央区銀座8-5</v>
          </cell>
        </row>
        <row r="68">
          <cell r="A68">
            <v>60</v>
          </cell>
          <cell r="B68" t="str">
            <v>ﾐｽﾐ</v>
          </cell>
          <cell r="C68">
            <v>0</v>
          </cell>
          <cell r="D68" t="str">
            <v>110-0005</v>
          </cell>
          <cell r="E68" t="str">
            <v>台東区上野4-7-5ｱﾒ横ﾌﾟﾗｻﾞ中央通59号</v>
          </cell>
        </row>
        <row r="69">
          <cell r="A69">
            <v>61</v>
          </cell>
          <cell r="B69" t="str">
            <v>customer</v>
          </cell>
          <cell r="C69">
            <v>0</v>
          </cell>
          <cell r="D69" t="str">
            <v>postal code</v>
          </cell>
          <cell r="E69" t="str">
            <v>address</v>
          </cell>
        </row>
        <row r="70">
          <cell r="A70">
            <v>62</v>
          </cell>
          <cell r="B70" t="str">
            <v>(株)ｼｬｱﾝｽ</v>
          </cell>
          <cell r="C70" t="str">
            <v>ShopTel:082-222-4000</v>
          </cell>
          <cell r="D70" t="str">
            <v>732-0824</v>
          </cell>
          <cell r="E70" t="str">
            <v>南区的場町1-2-28ﾕﾆｵﾝﾋﾞﾙ3F</v>
          </cell>
        </row>
        <row r="71">
          <cell r="A71">
            <v>63</v>
          </cell>
          <cell r="B71" t="str">
            <v>(株)CGCｱﾊﾟﾚﾙ</v>
          </cell>
          <cell r="C71" t="str">
            <v>国分政治様</v>
          </cell>
          <cell r="D71" t="str">
            <v>101-0031</v>
          </cell>
          <cell r="E71" t="str">
            <v>千代田区東神田2-10-16九富第一ﾋﾞﾙ5F</v>
          </cell>
        </row>
        <row r="72">
          <cell r="A72">
            <v>64</v>
          </cell>
          <cell r="B72" t="str">
            <v>(株)ｼﾞｪｲﾋﾞ-ｴｽｼｸﾞﾏ</v>
          </cell>
          <cell r="C72" t="str">
            <v>(home)</v>
          </cell>
          <cell r="D72" t="str">
            <v>111-0054</v>
          </cell>
          <cell r="E72" t="str">
            <v>台東区鳥越1-30-8中山ﾋﾞﾙ3F</v>
          </cell>
        </row>
        <row r="73">
          <cell r="A73">
            <v>65</v>
          </cell>
          <cell r="B73" t="str">
            <v>(株)ｼｯﾌﾟｽ</v>
          </cell>
          <cell r="C73" t="str">
            <v>仕入商品課</v>
          </cell>
          <cell r="D73" t="str">
            <v>113-0022</v>
          </cell>
          <cell r="E73" t="str">
            <v>文京区千駄木2-12-3</v>
          </cell>
        </row>
        <row r="74">
          <cell r="A74">
            <v>66</v>
          </cell>
          <cell r="B74" t="str">
            <v>(株)ｼｯﾌﾟｽ</v>
          </cell>
          <cell r="C74" t="str">
            <v>経理</v>
          </cell>
          <cell r="D74" t="str">
            <v>113-0022</v>
          </cell>
          <cell r="E74" t="str">
            <v>文京区千駄木2-12-3</v>
          </cell>
        </row>
        <row r="75">
          <cell r="A75">
            <v>67</v>
          </cell>
          <cell r="B75" t="str">
            <v>(株)ｼｯﾌﾟｽ</v>
          </cell>
          <cell r="C75" t="str">
            <v>総務</v>
          </cell>
          <cell r="D75" t="str">
            <v>113-0022</v>
          </cell>
          <cell r="E75" t="str">
            <v>文京区千駄木2-12-3</v>
          </cell>
        </row>
        <row r="76">
          <cell r="A76">
            <v>68</v>
          </cell>
          <cell r="B76" t="str">
            <v>(株)ｼｯﾌﾟｽ ﾐｭ-ｼﾞｱﾑ</v>
          </cell>
          <cell r="C76">
            <v>0</v>
          </cell>
          <cell r="D76" t="str">
            <v>254-0034</v>
          </cell>
          <cell r="E76" t="str">
            <v>神奈川県平塚市宝町1-1平塚ｽﾃｰｼｮﾝﾋﾞﾙ ﾗｽｶ</v>
          </cell>
        </row>
        <row r="77">
          <cell r="A77">
            <v>69</v>
          </cell>
          <cell r="B77" t="str">
            <v>(株)ｼｯﾌﾟｽ 元町店</v>
          </cell>
          <cell r="C77">
            <v>0</v>
          </cell>
          <cell r="D77" t="str">
            <v>110-0016</v>
          </cell>
          <cell r="E77" t="str">
            <v>台東区台東3-11-5平賀ﾋﾞﾙ</v>
          </cell>
        </row>
        <row r="78">
          <cell r="A78">
            <v>70</v>
          </cell>
          <cell r="B78" t="str">
            <v>(株)ｼｬﾝﾃ</v>
          </cell>
          <cell r="C78" t="str">
            <v>斎藤様</v>
          </cell>
          <cell r="D78" t="str">
            <v>110-0015</v>
          </cell>
          <cell r="E78" t="str">
            <v>台東区東上野1-18-5東京輸入ﾋﾞﾙ1F</v>
          </cell>
        </row>
        <row r="79">
          <cell r="A79">
            <v>71</v>
          </cell>
          <cell r="B79" t="str">
            <v>(株)ｼﾞｭﾊﾞﾝｽ</v>
          </cell>
          <cell r="C79" t="str">
            <v>本社</v>
          </cell>
          <cell r="D79" t="str">
            <v>815-0033</v>
          </cell>
          <cell r="E79" t="str">
            <v>福岡市南区大橋1-18-7ｼﾞｭﾊﾞﾝｽﾋﾞﾙ</v>
          </cell>
        </row>
        <row r="80">
          <cell r="A80">
            <v>72</v>
          </cell>
          <cell r="B80" t="str">
            <v>(株)ｼﾞｭﾊﾞﾝｽ</v>
          </cell>
          <cell r="C80" t="str">
            <v>神戸ﾌｧｯｼｮﾝﾏｰﾄ</v>
          </cell>
          <cell r="D80" t="str">
            <v>542-0081</v>
          </cell>
          <cell r="E80" t="str">
            <v>大阪市中央区南船場1-16-23ﾊﾟﾚﾛﾜｲﾔﾙ順慶町2F</v>
          </cell>
        </row>
        <row r="81">
          <cell r="A81">
            <v>73</v>
          </cell>
          <cell r="B81" t="str">
            <v>(株)ｼﾞｭﾊﾞﾝｽ</v>
          </cell>
          <cell r="C81" t="str">
            <v>伝票</v>
          </cell>
          <cell r="D81" t="str">
            <v>150-0002</v>
          </cell>
          <cell r="E81" t="str">
            <v>渋谷区渋谷1-7-5青山ｾﾌﾞﾝﾊｲﾂ902号</v>
          </cell>
        </row>
        <row r="82">
          <cell r="A82">
            <v>74</v>
          </cell>
          <cell r="B82" t="str">
            <v>(株)資生堂</v>
          </cell>
          <cell r="C82" t="str">
            <v>ﾗｲﾌｸﾞｯｽﾞ事業部</v>
          </cell>
          <cell r="D82" t="str">
            <v>152-0032</v>
          </cell>
          <cell r="E82" t="str">
            <v>目黒区平町1-4-5資生堂城南ﾋﾞﾙ3F</v>
          </cell>
        </row>
        <row r="83">
          <cell r="A83">
            <v>75</v>
          </cell>
          <cell r="B83" t="str">
            <v>(株)時報堂</v>
          </cell>
          <cell r="C83" t="str">
            <v>本部</v>
          </cell>
          <cell r="D83" t="str">
            <v>892-0842</v>
          </cell>
          <cell r="E83" t="str">
            <v>鹿児島市東千石町14-10</v>
          </cell>
        </row>
        <row r="84">
          <cell r="A84">
            <v>76</v>
          </cell>
          <cell r="B84" t="str">
            <v>(株)ﾋﾟｯﾂｴﾝﾀｰﾌﾟﾗｲｽﾞ</v>
          </cell>
          <cell r="C84" t="str">
            <v>添野様</v>
          </cell>
          <cell r="D84" t="str">
            <v>145-0072</v>
          </cell>
          <cell r="E84" t="str">
            <v xml:space="preserve">   天文館三井生命熊本ﾌｧﾐﾘ-銀行ﾋﾞﾙ8F</v>
          </cell>
        </row>
        <row r="85">
          <cell r="A85">
            <v>77</v>
          </cell>
          <cell r="B85" t="str">
            <v>(株)時報堂  ﾊﾟ-ﾙﾊｳｽ店</v>
          </cell>
          <cell r="C85" t="str">
            <v>担当 酒匂様</v>
          </cell>
          <cell r="D85" t="str">
            <v>892-0828</v>
          </cell>
          <cell r="E85" t="str">
            <v>鹿児島市金生町2-1なやｱ-ｹ-ﾄﾞ中央</v>
          </cell>
        </row>
        <row r="86">
          <cell r="A86">
            <v>78</v>
          </cell>
          <cell r="B86" t="str">
            <v>(株)時報堂  ﾜ-ﾙﾄﾞﾀｲﾑ店</v>
          </cell>
          <cell r="C86">
            <v>0</v>
          </cell>
          <cell r="D86" t="str">
            <v>892-0827</v>
          </cell>
          <cell r="E86" t="str">
            <v>鹿児島市中町5-19いづろﾄﾞ-ﾑ前</v>
          </cell>
        </row>
        <row r="87">
          <cell r="A87">
            <v>79</v>
          </cell>
          <cell r="B87" t="str">
            <v>(株)時報堂 天文館本店</v>
          </cell>
          <cell r="C87" t="str">
            <v>担当 渡口様</v>
          </cell>
          <cell r="D87" t="str">
            <v>892-0842</v>
          </cell>
          <cell r="E87" t="str">
            <v>鹿児島市東千石町15-21天文館はいから道り入口</v>
          </cell>
        </row>
        <row r="88">
          <cell r="A88">
            <v>80</v>
          </cell>
          <cell r="B88" t="str">
            <v>(株)秀栄社</v>
          </cell>
          <cell r="C88">
            <v>0</v>
          </cell>
          <cell r="D88" t="str">
            <v>542-0081</v>
          </cell>
          <cell r="E88" t="str">
            <v>大阪市中央区南船場4-13-1山仁ﾋﾞﾙ6F</v>
          </cell>
        </row>
        <row r="89">
          <cell r="A89">
            <v>81</v>
          </cell>
          <cell r="B89" t="str">
            <v>(株)信濃屋  元町店</v>
          </cell>
          <cell r="C89">
            <v>0</v>
          </cell>
          <cell r="D89" t="str">
            <v>231-0861</v>
          </cell>
          <cell r="E89" t="str">
            <v>横浜市中区元町3-13</v>
          </cell>
        </row>
        <row r="90">
          <cell r="A90">
            <v>82</v>
          </cell>
          <cell r="B90" t="str">
            <v>(株)新静岡ｾﾝﾀ-4F 171</v>
          </cell>
          <cell r="C90" t="str">
            <v>住福忠義様</v>
          </cell>
          <cell r="D90" t="str">
            <v>420-0839</v>
          </cell>
          <cell r="E90" t="str">
            <v>静岡市鷹匠1-1-1</v>
          </cell>
        </row>
        <row r="91">
          <cell r="A91">
            <v>83</v>
          </cell>
          <cell r="B91" t="str">
            <v>(株)真生</v>
          </cell>
          <cell r="C91" t="str">
            <v>請求書       阿部様</v>
          </cell>
          <cell r="D91" t="str">
            <v>543-0037</v>
          </cell>
          <cell r="E91" t="str">
            <v>大阪市天王寺区上之宮町1-24</v>
          </cell>
        </row>
        <row r="92">
          <cell r="A92">
            <v>84</v>
          </cell>
          <cell r="B92" t="str">
            <v>(有)ｼｺﾝｽﾞ ｲﾀﾘｱ-ﾅ</v>
          </cell>
          <cell r="C92" t="str">
            <v>代表取締役佐藤清信様</v>
          </cell>
          <cell r="D92" t="str">
            <v>108-0014</v>
          </cell>
          <cell r="E92" t="str">
            <v>港区芝4-18-4興武ﾋﾞﾙ2F</v>
          </cell>
        </row>
        <row r="93">
          <cell r="A93">
            <v>85</v>
          </cell>
          <cell r="B93" t="str">
            <v>(有)ｼﾞｭﾉﾝ</v>
          </cell>
          <cell r="C93">
            <v>0</v>
          </cell>
          <cell r="D93" t="str">
            <v>111-0053</v>
          </cell>
          <cell r="E93" t="str">
            <v>台東区浅草橋1-12-3USﾋﾞﾙ</v>
          </cell>
        </row>
        <row r="94">
          <cell r="A94">
            <v>86</v>
          </cell>
          <cell r="B94" t="str">
            <v>(有)順生洋行</v>
          </cell>
          <cell r="C94">
            <v>0</v>
          </cell>
          <cell r="D94" t="str">
            <v>110-0015</v>
          </cell>
          <cell r="E94" t="str">
            <v>台東区東上野1-13-4</v>
          </cell>
        </row>
        <row r="95">
          <cell r="A95">
            <v>87</v>
          </cell>
          <cell r="B95" t="str">
            <v>J&amp;S</v>
          </cell>
          <cell r="C95">
            <v>0</v>
          </cell>
          <cell r="D95" t="str">
            <v>180-0001</v>
          </cell>
          <cell r="E95" t="str">
            <v>武蔵野市吉祥寺北町1-5-10ﾌﾞﾗｲﾄ吉祥寺F</v>
          </cell>
        </row>
        <row r="96">
          <cell r="A96">
            <v>88</v>
          </cell>
          <cell r="B96" t="str">
            <v>JOY</v>
          </cell>
          <cell r="C96" t="str">
            <v>Shop</v>
          </cell>
          <cell r="D96" t="str">
            <v>550-0013</v>
          </cell>
          <cell r="E96" t="str">
            <v>大阪市西区新町2-12-9</v>
          </cell>
        </row>
        <row r="97">
          <cell r="A97">
            <v>89</v>
          </cell>
          <cell r="B97" t="str">
            <v>ｼﾞｵ(株)</v>
          </cell>
          <cell r="C97">
            <v>0</v>
          </cell>
          <cell r="D97" t="str">
            <v>112-0011</v>
          </cell>
          <cell r="E97" t="str">
            <v>文京区千石4-39-17日住金十石ﾋﾞﾙ</v>
          </cell>
        </row>
        <row r="98">
          <cell r="A98">
            <v>90</v>
          </cell>
          <cell r="B98" t="str">
            <v>ｼﾞｵ(株)</v>
          </cell>
          <cell r="C98" t="str">
            <v>倉庫</v>
          </cell>
          <cell r="D98" t="str">
            <v>153-0061</v>
          </cell>
          <cell r="E98" t="str">
            <v>佐川物流ｻ-ﾋﾞｽ(株)社内ﾏﾅｼｮｯﾌﾟ本部東京物流ｾﾝﾀ-</v>
          </cell>
        </row>
        <row r="99">
          <cell r="A99">
            <v>91</v>
          </cell>
          <cell r="B99" t="str">
            <v>ｼｶﾞﾛ</v>
          </cell>
          <cell r="C99" t="str">
            <v>生花店</v>
          </cell>
          <cell r="D99" t="str">
            <v>163-0290</v>
          </cell>
          <cell r="E99" t="str">
            <v>新宿区西新宿2-6-1新宿住友ﾋﾞﾙ内私書函509</v>
          </cell>
        </row>
        <row r="100">
          <cell r="A100">
            <v>92</v>
          </cell>
          <cell r="B100" t="str">
            <v>ｼﾌﾚﾃﾞｨ</v>
          </cell>
          <cell r="C100" t="str">
            <v>担当寺田様</v>
          </cell>
          <cell r="D100" t="str">
            <v>810-0021</v>
          </cell>
          <cell r="E100" t="str">
            <v>福岡市中央区今泉2-5-25</v>
          </cell>
        </row>
        <row r="101">
          <cell r="A101">
            <v>93</v>
          </cell>
          <cell r="B101" t="str">
            <v>ｼﾌﾚﾃﾞｨ</v>
          </cell>
          <cell r="C101" t="str">
            <v>Shop  ﾏﾘﾅ天神店</v>
          </cell>
          <cell r="D101" t="str">
            <v>169-0074</v>
          </cell>
          <cell r="E101" t="str">
            <v>新宿区北新宿1-8-1中島ﾋﾞﾙ</v>
          </cell>
        </row>
        <row r="102">
          <cell r="A102">
            <v>94</v>
          </cell>
          <cell r="B102" t="str">
            <v>ｼﾞｭｴﾘ-ｻﾝﾜ</v>
          </cell>
          <cell r="C102">
            <v>0</v>
          </cell>
          <cell r="D102" t="str">
            <v>169-0072</v>
          </cell>
          <cell r="E102" t="str">
            <v>新宿区大久保1-8-1第6ｽｶｲﾋﾞﾙ101</v>
          </cell>
        </row>
        <row r="103">
          <cell r="A103">
            <v>95</v>
          </cell>
          <cell r="B103" t="str">
            <v>(株）ｼﾝｴｲ商事  小売部</v>
          </cell>
          <cell r="C103" t="str">
            <v>代表 市田裕久様</v>
          </cell>
          <cell r="D103" t="str">
            <v>542-0066</v>
          </cell>
          <cell r="E103" t="str">
            <v>大阪市中央区瓦屋町3-6-15</v>
          </cell>
        </row>
        <row r="104">
          <cell r="A104">
            <v>96</v>
          </cell>
          <cell r="B104" t="str">
            <v>新日本流通開発(株)</v>
          </cell>
          <cell r="C104" t="str">
            <v>ﾌﾟﾗｲｽｼﾞｬｯｸ</v>
          </cell>
          <cell r="D104" t="str">
            <v>475-0037</v>
          </cell>
          <cell r="E104" t="str">
            <v>愛知県半田市中午町65</v>
          </cell>
        </row>
        <row r="105">
          <cell r="A105">
            <v>97</v>
          </cell>
          <cell r="B105" t="str">
            <v>清水(株)東京店</v>
          </cell>
          <cell r="C105">
            <v>0</v>
          </cell>
          <cell r="D105" t="str">
            <v>106-0031</v>
          </cell>
          <cell r="E105" t="str">
            <v>港区西麻布4-4-16</v>
          </cell>
        </row>
        <row r="106">
          <cell r="A106">
            <v>98</v>
          </cell>
          <cell r="B106" t="str">
            <v>生水</v>
          </cell>
          <cell r="C106">
            <v>0</v>
          </cell>
          <cell r="D106" t="str">
            <v>231-0023</v>
          </cell>
          <cell r="E106" t="str">
            <v>台東区上野6-4-2</v>
          </cell>
        </row>
        <row r="107">
          <cell r="A107">
            <v>99</v>
          </cell>
          <cell r="B107" t="str">
            <v>進栄物産(株)</v>
          </cell>
          <cell r="C107">
            <v>0</v>
          </cell>
          <cell r="D107" t="str">
            <v>180-0004</v>
          </cell>
          <cell r="E107" t="str">
            <v>武蔵野市吉祥寺本町1-8-16F&amp;Fﾋﾞﾙ2F</v>
          </cell>
        </row>
        <row r="108">
          <cell r="A108">
            <v>100</v>
          </cell>
          <cell r="B108" t="str">
            <v>信濃屋 馬車道店</v>
          </cell>
          <cell r="C108" t="str">
            <v>能登 弘子</v>
          </cell>
          <cell r="D108" t="str">
            <v>231-0011</v>
          </cell>
          <cell r="E108" t="str">
            <v>横浜市中区太田町4-50</v>
          </cell>
        </row>
        <row r="109">
          <cell r="A109">
            <v>101</v>
          </cell>
          <cell r="B109" t="str">
            <v>ｼﾞｭﾘｴｯﾄ</v>
          </cell>
          <cell r="C109">
            <v>0</v>
          </cell>
          <cell r="D109" t="str">
            <v>152-0035</v>
          </cell>
          <cell r="E109" t="str">
            <v>目黒区自由が丘1-24-8ﾐﾆﾄﾞｰﾑ自由が丘1F</v>
          </cell>
        </row>
        <row r="110">
          <cell r="A110">
            <v>102</v>
          </cell>
          <cell r="B110" t="str">
            <v>株式会社 昇和  代表取締役 佐藤 昇</v>
          </cell>
          <cell r="C110">
            <v>0</v>
          </cell>
          <cell r="D110" t="str">
            <v>536－0005</v>
          </cell>
          <cell r="E110" t="str">
            <v>大阪府大阪市城東区中央１丁目１２－１７</v>
          </cell>
        </row>
        <row r="111">
          <cell r="A111">
            <v>103</v>
          </cell>
          <cell r="B111" t="str">
            <v>ﾉﾌﾞﾚｽ</v>
          </cell>
          <cell r="C111">
            <v>0</v>
          </cell>
          <cell r="D111" t="str">
            <v>466-0834</v>
          </cell>
          <cell r="E111" t="str">
            <v>名古屋市昭和区広路町南山61-4</v>
          </cell>
        </row>
        <row r="112">
          <cell r="A112">
            <v>104</v>
          </cell>
          <cell r="B112" t="str">
            <v>customer</v>
          </cell>
          <cell r="C112">
            <v>0</v>
          </cell>
          <cell r="D112" t="str">
            <v>postal code</v>
          </cell>
          <cell r="E112" t="str">
            <v>address</v>
          </cell>
        </row>
        <row r="113">
          <cell r="A113">
            <v>105</v>
          </cell>
          <cell r="B113" t="str">
            <v>(株)ﾌｫｰﾗﾑ</v>
          </cell>
          <cell r="C113">
            <v>0</v>
          </cell>
          <cell r="D113" t="str">
            <v>150-0001</v>
          </cell>
          <cell r="E113" t="str">
            <v>渋谷区神宮前3-6-4</v>
          </cell>
        </row>
        <row r="114">
          <cell r="A114">
            <v>106</v>
          </cell>
          <cell r="B114" t="str">
            <v>(株)ﾌｼﾞｴｰ</v>
          </cell>
          <cell r="C114" t="str">
            <v>本社</v>
          </cell>
          <cell r="D114" t="str">
            <v>220-0045</v>
          </cell>
          <cell r="E114" t="str">
            <v>横浜市西区伊勢町1-71</v>
          </cell>
        </row>
        <row r="115">
          <cell r="A115">
            <v>107</v>
          </cell>
          <cell r="B115" t="str">
            <v>(株)ﾌｼﾞｴｰ</v>
          </cell>
          <cell r="C115" t="str">
            <v>Shop天王寺</v>
          </cell>
          <cell r="D115" t="str">
            <v>240-0005</v>
          </cell>
          <cell r="E115" t="str">
            <v>横浜市保土ヶ谷区神戸町3-7</v>
          </cell>
        </row>
        <row r="116">
          <cell r="A116">
            <v>108</v>
          </cell>
          <cell r="B116" t="str">
            <v>(株)ﾌﾟﾘﾓ</v>
          </cell>
          <cell r="C116">
            <v>0</v>
          </cell>
          <cell r="D116" t="str">
            <v>141-0022</v>
          </cell>
          <cell r="E116" t="str">
            <v>品川区東五反田5-10-18第一岩田ﾋﾞﾙ6F</v>
          </cell>
        </row>
        <row r="117">
          <cell r="A117">
            <v>109</v>
          </cell>
          <cell r="B117" t="str">
            <v>(株)古荘</v>
          </cell>
          <cell r="C117" t="str">
            <v>本店</v>
          </cell>
          <cell r="D117" t="str">
            <v>860-0015</v>
          </cell>
          <cell r="E117" t="str">
            <v>熊本中央郵便局私書箱第一号</v>
          </cell>
        </row>
        <row r="118">
          <cell r="A118">
            <v>110</v>
          </cell>
          <cell r="B118" t="str">
            <v>（有）ﾒﾘｰﾌﾟﾗﾈｯﾄ本社</v>
          </cell>
          <cell r="C118">
            <v>0</v>
          </cell>
          <cell r="D118" t="str">
            <v>107-0062</v>
          </cell>
          <cell r="E118" t="str">
            <v xml:space="preserve">    熊本市古川町13</v>
          </cell>
        </row>
        <row r="119">
          <cell r="A119">
            <v>111</v>
          </cell>
          <cell r="B119" t="str">
            <v>(有)ﾌｧｰﾌﾞﾙ</v>
          </cell>
          <cell r="C119" t="str">
            <v>名鉄ｻﾛﾝ</v>
          </cell>
          <cell r="D119" t="str">
            <v>141-0031</v>
          </cell>
          <cell r="E119" t="str">
            <v>品川区西五反田7-22-17TOCﾋﾞﾙ4F42-1号</v>
          </cell>
        </row>
        <row r="120">
          <cell r="A120">
            <v>112</v>
          </cell>
          <cell r="B120" t="str">
            <v>(有)ﾌｨｵｰﾚ</v>
          </cell>
          <cell r="C120" t="str">
            <v>商品出荷先及び請求書伝票FAX先</v>
          </cell>
          <cell r="D120" t="str">
            <v>542-0083</v>
          </cell>
          <cell r="E120" t="str">
            <v>大阪市中央区東心斎橋1-4-11</v>
          </cell>
        </row>
        <row r="121">
          <cell r="A121">
            <v>113</v>
          </cell>
          <cell r="B121" t="str">
            <v>(有)ﾌｨｵｰﾚ</v>
          </cell>
          <cell r="C121" t="str">
            <v>事務所</v>
          </cell>
          <cell r="D121" t="str">
            <v>110-0005</v>
          </cell>
          <cell r="E121" t="str">
            <v xml:space="preserve">   大和ﾋﾞﾙ8号館308号</v>
          </cell>
        </row>
        <row r="122">
          <cell r="A122">
            <v>114</v>
          </cell>
          <cell r="B122" t="str">
            <v>(有)ﾌﾞﾃｨｯｸ磨璃</v>
          </cell>
          <cell r="C122">
            <v>0</v>
          </cell>
          <cell r="D122" t="str">
            <v>271-0091</v>
          </cell>
          <cell r="E122" t="str">
            <v>松戸市本町19-2河内ﾋﾞﾙ2F</v>
          </cell>
        </row>
        <row r="123">
          <cell r="A123">
            <v>115</v>
          </cell>
          <cell r="B123" t="str">
            <v>(有)ﾌﾟﾗｲｽﾏｽﾀｰﾎﾞｱ</v>
          </cell>
          <cell r="C123" t="str">
            <v>小渕様</v>
          </cell>
          <cell r="D123" t="str">
            <v>171-0022</v>
          </cell>
          <cell r="E123" t="str">
            <v>豊島区南池袋1-22-1</v>
          </cell>
        </row>
        <row r="124">
          <cell r="A124">
            <v>116</v>
          </cell>
          <cell r="B124" t="str">
            <v>customer</v>
          </cell>
          <cell r="C124" t="str">
            <v>本社</v>
          </cell>
          <cell r="D124" t="str">
            <v>postal code</v>
          </cell>
          <cell r="E124" t="str">
            <v>address</v>
          </cell>
        </row>
        <row r="125">
          <cell r="A125">
            <v>117</v>
          </cell>
          <cell r="B125" t="str">
            <v>(株)ｽｷｬﾝﾃﾞｨｱ</v>
          </cell>
          <cell r="C125">
            <v>0</v>
          </cell>
          <cell r="D125" t="str">
            <v>150-0045</v>
          </cell>
          <cell r="E125" t="str">
            <v>渋谷区神泉町10-10神泉ﾋﾞﾙ3F</v>
          </cell>
        </row>
        <row r="126">
          <cell r="A126">
            <v>118</v>
          </cell>
          <cell r="B126" t="str">
            <v>(株)ｽｽﾞｷﾏﾘ-ﾝ</v>
          </cell>
          <cell r="C126">
            <v>0</v>
          </cell>
          <cell r="D126" t="str">
            <v>143-0014</v>
          </cell>
          <cell r="E126" t="str">
            <v>大田区大森中2-1-1</v>
          </cell>
        </row>
        <row r="127">
          <cell r="A127">
            <v>119</v>
          </cell>
          <cell r="B127" t="str">
            <v>ふじおか</v>
          </cell>
          <cell r="C127" t="str">
            <v>Shop:LOW&amp;LOW</v>
          </cell>
          <cell r="D127" t="str">
            <v>413-0011</v>
          </cell>
          <cell r="E127" t="str">
            <v>熱海市田原本町9-1第一ﾋﾞﾙ2F</v>
          </cell>
        </row>
        <row r="128">
          <cell r="A128">
            <v>120</v>
          </cell>
          <cell r="B128" t="str">
            <v>(株)ｽﾅｶﾞ</v>
          </cell>
          <cell r="C128">
            <v>0</v>
          </cell>
          <cell r="D128" t="str">
            <v>367-0244</v>
          </cell>
          <cell r="E128" t="str">
            <v>埼玉県児玉郡神川町八日市564-4</v>
          </cell>
        </row>
        <row r="129">
          <cell r="A129">
            <v>121</v>
          </cell>
          <cell r="B129" t="str">
            <v>(株)鈴仙</v>
          </cell>
          <cell r="C129">
            <v>0</v>
          </cell>
          <cell r="D129" t="str">
            <v>103-0004</v>
          </cell>
          <cell r="E129" t="str">
            <v>中央区東日本橋2-6-11東日本橋池上ﾋﾞﾙ5F</v>
          </cell>
        </row>
        <row r="130">
          <cell r="A130">
            <v>122</v>
          </cell>
          <cell r="B130" t="str">
            <v>(有)ｽﾀ-ﾗｲﾄｼﾞｪﾑ</v>
          </cell>
          <cell r="C130">
            <v>0</v>
          </cell>
          <cell r="D130" t="str">
            <v>114-0015</v>
          </cell>
          <cell r="E130" t="str">
            <v>北区中里1-6-5</v>
          </cell>
        </row>
        <row r="131">
          <cell r="A131">
            <v>123</v>
          </cell>
          <cell r="B131" t="str">
            <v>(有)ｽﾀｲﾙｼﾞｬﾊﾟﾝ</v>
          </cell>
          <cell r="C131" t="str">
            <v>(豊島)</v>
          </cell>
          <cell r="D131" t="str">
            <v>188-0014</v>
          </cell>
          <cell r="E131" t="str">
            <v>田無市芝久保町4-23-25ｴﾐｺ-ﾎﾟ101</v>
          </cell>
        </row>
        <row r="132">
          <cell r="A132">
            <v>124</v>
          </cell>
          <cell r="B132" t="str">
            <v>ｽﾃﾗ(株)本社</v>
          </cell>
          <cell r="C132" t="str">
            <v>店  まいん</v>
          </cell>
          <cell r="D132" t="str">
            <v>272-0133</v>
          </cell>
          <cell r="E132" t="str">
            <v>市川市行徳駅前1-22-12ﾊﾟﾋﾟﾔﾝﾋﾞﾙﾋﾞﾙ内</v>
          </cell>
        </row>
        <row r="133">
          <cell r="A133">
            <v>125</v>
          </cell>
          <cell r="B133" t="str">
            <v>ｽﾃﾗ(株)商品ｾﾝﾀ-</v>
          </cell>
          <cell r="C133">
            <v>0</v>
          </cell>
          <cell r="D133" t="str">
            <v>341-0004</v>
          </cell>
          <cell r="E133" t="str">
            <v>三郷市上彦名534-1ｱﾜ-ｽﾞ内</v>
          </cell>
        </row>
        <row r="134">
          <cell r="A134">
            <v>126</v>
          </cell>
          <cell r="B134" t="str">
            <v>ｽﾄｯｷｽﾀ</v>
          </cell>
          <cell r="C134">
            <v>0</v>
          </cell>
          <cell r="D134" t="str">
            <v>060-0062</v>
          </cell>
          <cell r="E134" t="str">
            <v>札幌市中央区南２条西3ﾊﾟﾚ-ﾄﾞﾋﾞﾙ1F</v>
          </cell>
        </row>
        <row r="135">
          <cell r="A135">
            <v>127</v>
          </cell>
          <cell r="B135" t="str">
            <v>杉山(ゆう子)</v>
          </cell>
          <cell r="C135">
            <v>0</v>
          </cell>
          <cell r="D135" t="str">
            <v>110-0005</v>
          </cell>
          <cell r="E135" t="str">
            <v>台東区上野4-7-8ｱﾒ横ｾﾝﾀｰﾋﾞﾙ2F</v>
          </cell>
        </row>
        <row r="136">
          <cell r="A136">
            <v>128</v>
          </cell>
          <cell r="B136" t="str">
            <v>鈴木商店</v>
          </cell>
          <cell r="C136" t="str">
            <v>(新日本流通と同じ)</v>
          </cell>
          <cell r="D136" t="str">
            <v>110-0005</v>
          </cell>
          <cell r="E136" t="str">
            <v>台東区上野4-2-5</v>
          </cell>
        </row>
        <row r="137">
          <cell r="A137">
            <v>129</v>
          </cell>
          <cell r="B137" t="str">
            <v>（株）モリタｲｰｽﾄﾌﾟﾗｻﾞ店</v>
          </cell>
          <cell r="C137">
            <v>0</v>
          </cell>
          <cell r="D137" t="str">
            <v>381-0014</v>
          </cell>
          <cell r="E137" t="str">
            <v>長野市北尾張部117ﾛﾝ都ｲｰｽﾄﾌﾟﾗｻﾞ1F</v>
          </cell>
        </row>
        <row r="138">
          <cell r="A138">
            <v>130</v>
          </cell>
          <cell r="B138" t="str">
            <v>ﾌﾞﾗﾝﾄﾞｸﾗﾌﾞ</v>
          </cell>
          <cell r="C138">
            <v>0</v>
          </cell>
          <cell r="D138" t="str">
            <v>020-0022</v>
          </cell>
          <cell r="E138" t="str">
            <v>盛岡市大通り2-2-15</v>
          </cell>
        </row>
        <row r="139">
          <cell r="A139">
            <v>131</v>
          </cell>
          <cell r="B139" t="str">
            <v xml:space="preserve">ﾌﾞﾙｰﾐﾝｸﾞ中西(株) </v>
          </cell>
          <cell r="C139" t="str">
            <v>今市様</v>
          </cell>
          <cell r="D139" t="str">
            <v>103-0013</v>
          </cell>
          <cell r="E139" t="str">
            <v>中央区日本橋人形町3-5-1</v>
          </cell>
        </row>
        <row r="140">
          <cell r="A140">
            <v>132</v>
          </cell>
          <cell r="B140" t="str">
            <v>ﾌﾟﾚｰｺﾞ</v>
          </cell>
          <cell r="C140">
            <v>0</v>
          </cell>
          <cell r="D140" t="str">
            <v>179-0074</v>
          </cell>
          <cell r="E140" t="str">
            <v>練馬区春日町6-6-39ﾏｽﾀﾞ第一ﾋﾞﾙ207</v>
          </cell>
        </row>
        <row r="141">
          <cell r="A141">
            <v>133</v>
          </cell>
          <cell r="B141" t="str">
            <v>（株）ﾌﾟﾗｽﾋﾞｰ</v>
          </cell>
          <cell r="C141">
            <v>0</v>
          </cell>
          <cell r="D141" t="str">
            <v>540-0005</v>
          </cell>
          <cell r="E141" t="str">
            <v>大阪市中央区上町1-14-13TAPSﾋﾞﾙ2F</v>
          </cell>
        </row>
        <row r="142">
          <cell r="A142">
            <v>134</v>
          </cell>
          <cell r="B142" t="str">
            <v>(株)ﾌﾞﾙｰｽｴｲｼﾞ</v>
          </cell>
          <cell r="C142">
            <v>0</v>
          </cell>
          <cell r="D142" t="str">
            <v>153-0065</v>
          </cell>
          <cell r="E142" t="str">
            <v>東京都目黒区中町2-50-13 THE PEAK</v>
          </cell>
        </row>
        <row r="143">
          <cell r="A143">
            <v>135</v>
          </cell>
          <cell r="B143" t="str">
            <v>ﾌﾞﾃｨｯｸﾁｬｵ</v>
          </cell>
          <cell r="C143">
            <v>0</v>
          </cell>
          <cell r="D143">
            <v>0</v>
          </cell>
          <cell r="E143" t="str">
            <v>東京都港区新橋5-1-3新正堂第一ﾋﾞﾙ1F</v>
          </cell>
        </row>
        <row r="144">
          <cell r="A144">
            <v>136</v>
          </cell>
          <cell r="B144" t="str">
            <v>（株）フロムワールド</v>
          </cell>
          <cell r="C144">
            <v>0</v>
          </cell>
          <cell r="D144" t="str">
            <v>110-0015</v>
          </cell>
          <cell r="E144" t="str">
            <v>東京都台東区東上野2-23-8第二群山ビル2F</v>
          </cell>
        </row>
        <row r="145">
          <cell r="A145">
            <v>137</v>
          </cell>
          <cell r="B145" t="str">
            <v>FLAG.CO.LTD</v>
          </cell>
          <cell r="C145">
            <v>0</v>
          </cell>
          <cell r="D145" t="str">
            <v>413-0231</v>
          </cell>
          <cell r="E145" t="str">
            <v>静岡県伊東市富戸844-17</v>
          </cell>
        </row>
        <row r="146">
          <cell r="A146">
            <v>138</v>
          </cell>
          <cell r="B146" t="str">
            <v>プリモクラッセ</v>
          </cell>
          <cell r="C146">
            <v>0</v>
          </cell>
          <cell r="D146" t="str">
            <v>152-0035</v>
          </cell>
          <cell r="E146" t="str">
            <v>目黒区自由が丘１－２５－９ 自由が丘ﾃﾗｽB1</v>
          </cell>
        </row>
        <row r="147">
          <cell r="A147">
            <v>139</v>
          </cell>
          <cell r="B147" t="str">
            <v>(有)プラスワン</v>
          </cell>
          <cell r="C147" t="str">
            <v>(事務所:書類送り先)</v>
          </cell>
          <cell r="D147" t="str">
            <v>194-0043</v>
          </cell>
          <cell r="E147" t="str">
            <v>東京都町田市成瀬台2-19-7</v>
          </cell>
        </row>
        <row r="148">
          <cell r="A148">
            <v>140</v>
          </cell>
          <cell r="B148" t="str">
            <v>(有)プラスワン</v>
          </cell>
          <cell r="C148" t="str">
            <v>SHOP村松様</v>
          </cell>
          <cell r="D148" t="str">
            <v>231-0861</v>
          </cell>
          <cell r="E148" t="str">
            <v>川崎市麻生区上麻生1-1-1新百合ヶ丘OPA2F</v>
          </cell>
        </row>
        <row r="149">
          <cell r="A149">
            <v>141</v>
          </cell>
          <cell r="B149" t="str">
            <v>福建商事株式会社</v>
          </cell>
          <cell r="C149" t="str">
            <v>丸秀食品</v>
          </cell>
          <cell r="D149" t="str">
            <v>580-0021</v>
          </cell>
          <cell r="E149" t="str">
            <v>神戸市中央区海岸通3-1-1</v>
          </cell>
        </row>
        <row r="150">
          <cell r="A150">
            <v>142</v>
          </cell>
          <cell r="B150" t="str">
            <v>フォルツｱ</v>
          </cell>
          <cell r="C150">
            <v>0</v>
          </cell>
          <cell r="D150" t="str">
            <v>１６０－００２２</v>
          </cell>
          <cell r="E150" t="str">
            <v>新宿区新宿３－１－１７ 山本ビル３F</v>
          </cell>
        </row>
        <row r="151">
          <cell r="A151">
            <v>143</v>
          </cell>
          <cell r="B151" t="str">
            <v>守屋商店</v>
          </cell>
          <cell r="C151" t="str">
            <v>担当 松村様</v>
          </cell>
          <cell r="D151" t="str">
            <v>460-0002</v>
          </cell>
          <cell r="E151" t="str">
            <v>名古屋市中区丸の内2-3-25</v>
          </cell>
        </row>
        <row r="152">
          <cell r="A152">
            <v>144</v>
          </cell>
          <cell r="B152" t="str">
            <v>ﾓﾝﾌﾟﾃｨ K</v>
          </cell>
          <cell r="C152">
            <v>0</v>
          </cell>
          <cell r="D152" t="str">
            <v>113-0033</v>
          </cell>
          <cell r="E152" t="str">
            <v>文京区本郷3-2-5丸和ﾋﾞﾙ501</v>
          </cell>
        </row>
        <row r="153">
          <cell r="A153">
            <v>145</v>
          </cell>
          <cell r="B153" t="str">
            <v>customer</v>
          </cell>
          <cell r="C153">
            <v>0</v>
          </cell>
          <cell r="D153" t="str">
            <v>postal code</v>
          </cell>
          <cell r="E153" t="str">
            <v>address</v>
          </cell>
        </row>
        <row r="154">
          <cell r="A154">
            <v>146</v>
          </cell>
          <cell r="B154" t="str">
            <v>(株)ｾﾞﾝﾓ-ﾙ 渋谷店</v>
          </cell>
          <cell r="C154">
            <v>0</v>
          </cell>
          <cell r="D154" t="str">
            <v>150-0042</v>
          </cell>
          <cell r="E154" t="str">
            <v>渋谷区宇田川町29-4 3F</v>
          </cell>
        </row>
        <row r="155">
          <cell r="A155">
            <v>147</v>
          </cell>
          <cell r="B155" t="str">
            <v>(株)ｾﾞﾝﾓ-ﾙ 下北沢店</v>
          </cell>
          <cell r="C155" t="str">
            <v>営業開発部                        梅原様</v>
          </cell>
          <cell r="D155" t="str">
            <v>155-0031</v>
          </cell>
          <cell r="E155" t="str">
            <v>世田谷区北沢2-31-10</v>
          </cell>
        </row>
        <row r="156">
          <cell r="A156">
            <v>148</v>
          </cell>
          <cell r="B156" t="str">
            <v>ｾｲｺ-ｱｲﾃｯｸ</v>
          </cell>
          <cell r="C156">
            <v>0</v>
          </cell>
          <cell r="D156" t="str">
            <v>261-0023</v>
          </cell>
          <cell r="E156" t="str">
            <v>千葉県千葉市美浜区中瀬１丁目8番地SII幕張ﾋﾞﾙ5階</v>
          </cell>
        </row>
        <row r="157">
          <cell r="A157">
            <v>149</v>
          </cell>
          <cell r="B157" t="str">
            <v>ｾﾝﾄﾗﾙ交易</v>
          </cell>
          <cell r="C157" t="str">
            <v>*請求書FAX先          店長 安良岡様</v>
          </cell>
          <cell r="D157" t="str">
            <v>111-0055</v>
          </cell>
          <cell r="E157" t="str">
            <v>台東区三筋1-1-14NKﾋﾞﾙ401号</v>
          </cell>
        </row>
        <row r="158">
          <cell r="A158">
            <v>150</v>
          </cell>
          <cell r="B158" t="str">
            <v>ｾﾞﾈﾗﾙﾌｧﾐﾘ-ｽﾞ(株)</v>
          </cell>
          <cell r="C158" t="str">
            <v>*伝票郵送先</v>
          </cell>
          <cell r="D158" t="str">
            <v>105-0004</v>
          </cell>
          <cell r="E158" t="str">
            <v>港区新橋6-4-3</v>
          </cell>
        </row>
        <row r="159">
          <cell r="A159">
            <v>151</v>
          </cell>
          <cell r="B159" t="str">
            <v>ｾﾞﾝﾓ-ﾙ(株) 原宿店</v>
          </cell>
          <cell r="C159">
            <v>0</v>
          </cell>
          <cell r="D159" t="str">
            <v>150-0042</v>
          </cell>
          <cell r="E159" t="str">
            <v>渋谷区神宮前4-32-13</v>
          </cell>
        </row>
        <row r="160">
          <cell r="A160">
            <v>152</v>
          </cell>
          <cell r="B160" t="str">
            <v>ｾﾞﾝﾓ-ﾙ(株) 経理本部</v>
          </cell>
          <cell r="C160">
            <v>0</v>
          </cell>
          <cell r="D160" t="str">
            <v>103-0002</v>
          </cell>
          <cell r="E160" t="str">
            <v>中央区日本橋馬喰町1-6-10</v>
          </cell>
        </row>
        <row r="161">
          <cell r="A161">
            <v>153</v>
          </cell>
          <cell r="B161" t="str">
            <v>ｾﾞﾝﾓ-ﾙ(株) Shop</v>
          </cell>
          <cell r="C161">
            <v>0</v>
          </cell>
          <cell r="D161" t="str">
            <v>150-0001</v>
          </cell>
          <cell r="E161" t="str">
            <v>渋谷区神宮前6-23-2</v>
          </cell>
        </row>
        <row r="162">
          <cell r="A162">
            <v>154</v>
          </cell>
          <cell r="B162" t="str">
            <v>成美堂印刷</v>
          </cell>
          <cell r="C162" t="str">
            <v>専務田原様</v>
          </cell>
          <cell r="D162" t="str">
            <v>766-0200</v>
          </cell>
          <cell r="E162" t="str">
            <v xml:space="preserve">    ﾅｶﾞｼﾏﾔPARABO神宮前4F      </v>
          </cell>
        </row>
        <row r="163">
          <cell r="A163">
            <v>155</v>
          </cell>
          <cell r="B163" t="str">
            <v>(株)ｾﾝｶ 事業部1課</v>
          </cell>
          <cell r="C163">
            <v>0</v>
          </cell>
          <cell r="D163" t="str">
            <v>563-0034</v>
          </cell>
          <cell r="E163" t="str">
            <v>大阪府池田市空港2-2-5</v>
          </cell>
        </row>
        <row r="164">
          <cell r="A164">
            <v>156</v>
          </cell>
          <cell r="B164" t="str">
            <v>ﾍﾞﾙﾌﾗﾝｽ</v>
          </cell>
          <cell r="C164" t="str">
            <v>和田茂夫</v>
          </cell>
          <cell r="D164" t="str">
            <v>376-0023</v>
          </cell>
          <cell r="E164" t="str">
            <v xml:space="preserve">         空港建設(株)大阪総合ﾋﾞﾙ3F</v>
          </cell>
        </row>
        <row r="165">
          <cell r="A165">
            <v>157</v>
          </cell>
          <cell r="B165" t="str">
            <v>(有)MOUｲﾝﾀ-ﾅｼｮﾅﾙ</v>
          </cell>
          <cell r="C165">
            <v>0</v>
          </cell>
          <cell r="D165" t="str">
            <v>110-0014</v>
          </cell>
          <cell r="E165" t="str">
            <v>台東区北上野1-11-9GSﾊｲﾑ701</v>
          </cell>
        </row>
        <row r="166">
          <cell r="A166">
            <v>158</v>
          </cell>
          <cell r="B166" t="str">
            <v>(有)ｴｲﾌﾞﾙ</v>
          </cell>
          <cell r="C166">
            <v>0</v>
          </cell>
          <cell r="D166" t="str">
            <v>381-2221</v>
          </cell>
          <cell r="E166" t="str">
            <v>長野市川中島御厨1838-1</v>
          </cell>
        </row>
        <row r="167">
          <cell r="A167">
            <v>159</v>
          </cell>
          <cell r="B167" t="str">
            <v>(有)ｴｸﾞｾﾞ</v>
          </cell>
          <cell r="C167">
            <v>0</v>
          </cell>
          <cell r="D167" t="str">
            <v>154-0011</v>
          </cell>
          <cell r="E167" t="str">
            <v>世田谷区上馬4-4-2ｻﾆ-ﾋﾞﾙ4F</v>
          </cell>
        </row>
        <row r="168">
          <cell r="A168">
            <v>160</v>
          </cell>
          <cell r="B168" t="str">
            <v>(有)ｴｸﾞｾﾞ</v>
          </cell>
          <cell r="C168">
            <v>0</v>
          </cell>
          <cell r="D168" t="str">
            <v>108-0074</v>
          </cell>
          <cell r="E168" t="str">
            <v>港区高輪4-10-30品川ﾌﾟﾘﾝｽﾎﾃﾙﾃﾆｽｾﾝﾀ-内</v>
          </cell>
        </row>
        <row r="169">
          <cell r="A169">
            <v>161</v>
          </cell>
          <cell r="B169" t="str">
            <v>(有)ｴｸﾞｾﾞｯｸ企画</v>
          </cell>
          <cell r="C169">
            <v>0</v>
          </cell>
          <cell r="D169" t="str">
            <v>160-0022</v>
          </cell>
          <cell r="E169" t="str">
            <v>新宿区新宿5-11-29幸ﾋﾞﾙ402</v>
          </cell>
        </row>
        <row r="170">
          <cell r="A170">
            <v>162</v>
          </cell>
          <cell r="B170" t="str">
            <v>ENIES･E</v>
          </cell>
          <cell r="C170">
            <v>0</v>
          </cell>
          <cell r="D170">
            <v>0</v>
          </cell>
          <cell r="E170" t="str">
            <v>4 Rue Greffulhe 75008 PARIS</v>
          </cell>
        </row>
        <row r="171">
          <cell r="A171">
            <v>163</v>
          </cell>
          <cell r="B171" t="str">
            <v>(株)ﾄﾏﾄﾎﾞｰｲｱﾊﾞﾝﾃｨ藤野店</v>
          </cell>
          <cell r="C171">
            <v>0</v>
          </cell>
          <cell r="D171" t="str">
            <v>061-2282</v>
          </cell>
          <cell r="E171" t="str">
            <v>札幌市南区藤野2条4丁目62番地ｶｳﾎﾞｰｲ藤野店内</v>
          </cell>
        </row>
        <row r="172">
          <cell r="A172">
            <v>164</v>
          </cell>
          <cell r="B172" t="str">
            <v>MK5</v>
          </cell>
          <cell r="C172">
            <v>0</v>
          </cell>
          <cell r="D172" t="str">
            <v>120-0005</v>
          </cell>
          <cell r="E172" t="str">
            <v>足立区綾瀬6-21-15</v>
          </cell>
        </row>
        <row r="173">
          <cell r="A173">
            <v>165</v>
          </cell>
          <cell r="B173" t="str">
            <v>NTT</v>
          </cell>
          <cell r="C173" t="str">
            <v>辻様</v>
          </cell>
          <cell r="D173" t="str">
            <v>007-0873</v>
          </cell>
          <cell r="E173" t="str">
            <v>札幌市東区伏古13条3丁目21-1ｶｳﾎﾞｰｲ伏古店内</v>
          </cell>
        </row>
        <row r="174">
          <cell r="A174">
            <v>166</v>
          </cell>
          <cell r="B174" t="str">
            <v>customer</v>
          </cell>
          <cell r="C174" t="str">
            <v>小野様</v>
          </cell>
          <cell r="D174" t="str">
            <v>postal code</v>
          </cell>
          <cell r="E174" t="str">
            <v>address</v>
          </cell>
        </row>
        <row r="175">
          <cell r="A175">
            <v>167</v>
          </cell>
          <cell r="B175" t="str">
            <v>創価舎</v>
          </cell>
          <cell r="C175" t="str">
            <v>常務 松井様</v>
          </cell>
          <cell r="D175" t="str">
            <v>165-0034</v>
          </cell>
          <cell r="E175" t="str">
            <v>中野区大和町4-10-18カーサけい303号</v>
          </cell>
        </row>
        <row r="176">
          <cell r="A176">
            <v>168</v>
          </cell>
          <cell r="B176" t="str">
            <v>ｴｽﾎﾟﾜ-ﾙ ｼﾝﾜ(株)</v>
          </cell>
          <cell r="C176">
            <v>0</v>
          </cell>
          <cell r="D176" t="str">
            <v>110-0015</v>
          </cell>
          <cell r="E176" t="str">
            <v>台東区東上野3-21-7福井ﾋﾞﾙ4F</v>
          </cell>
        </row>
        <row r="177">
          <cell r="A177">
            <v>169</v>
          </cell>
          <cell r="B177" t="str">
            <v>ｴｽﾎﾟﾜ-ﾙ ｼﾝﾜ(株)</v>
          </cell>
          <cell r="C177" t="str">
            <v>草加物流ｾﾝﾀ-</v>
          </cell>
          <cell r="D177" t="str">
            <v>340-0006</v>
          </cell>
          <cell r="E177" t="str">
            <v>埼玉県草加市八幡町55番地</v>
          </cell>
        </row>
        <row r="178">
          <cell r="A178">
            <v>170</v>
          </cell>
          <cell r="B178" t="str">
            <v>ｴｯｼﾞｸﾘｴ-ｼｮﾝ</v>
          </cell>
          <cell r="C178">
            <v>0</v>
          </cell>
          <cell r="D178" t="str">
            <v>550-0013</v>
          </cell>
          <cell r="E178" t="str">
            <v>大阪市西区新町1-30-2新町ﾀﾞｲﾔﾊﾟﾚｽ402</v>
          </cell>
        </row>
        <row r="179">
          <cell r="A179">
            <v>171</v>
          </cell>
          <cell r="B179" t="str">
            <v>ｴｯﾁｱｲ商事</v>
          </cell>
          <cell r="C179">
            <v>0</v>
          </cell>
          <cell r="D179" t="str">
            <v>104-0061</v>
          </cell>
          <cell r="E179" t="str">
            <v>中央区銀座8-4-8</v>
          </cell>
        </row>
        <row r="180">
          <cell r="A180">
            <v>172</v>
          </cell>
          <cell r="B180" t="str">
            <v>ｴﾌ ﾏｲｱﾐ商事</v>
          </cell>
          <cell r="C180">
            <v>0</v>
          </cell>
          <cell r="D180" t="str">
            <v>160-0022</v>
          </cell>
          <cell r="E180" t="str">
            <v>新宿区新宿1-9-2日南貿易ﾋﾞﾙ1-3F</v>
          </cell>
        </row>
        <row r="181">
          <cell r="A181">
            <v>173</v>
          </cell>
          <cell r="B181" t="str">
            <v>ｴﾐｽﾌｪﾘ ｼﾞｬﾊﾟﾝ(株)</v>
          </cell>
          <cell r="C181">
            <v>0</v>
          </cell>
          <cell r="D181" t="str">
            <v>106-0032</v>
          </cell>
          <cell r="E181" t="str">
            <v>港区六本木7-7-8ﾌﾗｯﾄｼﾝﾒｲ301</v>
          </cell>
        </row>
        <row r="182">
          <cell r="A182">
            <v>174</v>
          </cell>
          <cell r="B182" t="str">
            <v>ｴﾙ</v>
          </cell>
          <cell r="C182">
            <v>0</v>
          </cell>
          <cell r="D182" t="str">
            <v>110-0005</v>
          </cell>
          <cell r="E182" t="str">
            <v>台東区東上野4-7-2</v>
          </cell>
        </row>
        <row r="183">
          <cell r="A183">
            <v>175</v>
          </cell>
          <cell r="B183" t="str">
            <v>ｴﾙﾌｧｽﾕﾆｺ</v>
          </cell>
        </row>
        <row r="184">
          <cell r="A184">
            <v>176</v>
          </cell>
          <cell r="B184" t="str">
            <v>ｴﾙﾓﾜ</v>
          </cell>
          <cell r="C184">
            <v>0</v>
          </cell>
          <cell r="D184" t="str">
            <v>160-0021</v>
          </cell>
          <cell r="E184" t="str">
            <v>新宿区歌舞伎町2-10-6ﾋﾟｱ新宿ﾋﾞﾙ1F</v>
          </cell>
        </row>
        <row r="185">
          <cell r="A185">
            <v>177</v>
          </cell>
          <cell r="B185" t="str">
            <v>栄和広告(株)</v>
          </cell>
          <cell r="C185">
            <v>0</v>
          </cell>
          <cell r="D185" t="str">
            <v>101-0054</v>
          </cell>
          <cell r="E185" t="str">
            <v>千代田区神田錦町1-4ゆたかﾋﾞﾙ3F</v>
          </cell>
        </row>
        <row r="186">
          <cell r="A186">
            <v>178</v>
          </cell>
          <cell r="B186" t="str">
            <v xml:space="preserve">L.D.C,産業   </v>
          </cell>
          <cell r="C186" t="str">
            <v>山崎様</v>
          </cell>
          <cell r="D186" t="str">
            <v>531-0074</v>
          </cell>
          <cell r="E186" t="str">
            <v>大阪市北区本庄東2-4-1-1107</v>
          </cell>
        </row>
        <row r="187">
          <cell r="A187">
            <v>179</v>
          </cell>
          <cell r="B187" t="str">
            <v>(有)A･M</v>
          </cell>
          <cell r="C187">
            <v>0</v>
          </cell>
          <cell r="D187" t="str">
            <v>135-0004</v>
          </cell>
          <cell r="E187" t="str">
            <v>江東区森下2-30-2ﾊﾟｰｸｼﾃｨｰ五番館1F</v>
          </cell>
        </row>
        <row r="188">
          <cell r="A188">
            <v>180</v>
          </cell>
          <cell r="B188" t="str">
            <v>(株)ｴﾑｽﾞ ﾌｧｸﾄﾘｰ</v>
          </cell>
          <cell r="C188">
            <v>0</v>
          </cell>
          <cell r="D188" t="str">
            <v>168-0081</v>
          </cell>
          <cell r="E188" t="str">
            <v>杉並区宮前1-20-32宮前１丁目ビル５Ｆ</v>
          </cell>
        </row>
        <row r="189">
          <cell r="A189">
            <v>181</v>
          </cell>
          <cell r="B189" t="str">
            <v>エーブル</v>
          </cell>
          <cell r="C189">
            <v>0</v>
          </cell>
          <cell r="D189" t="str">
            <v>532-0011</v>
          </cell>
          <cell r="E189" t="str">
            <v>大阪市淀川区西中島4-5-2</v>
          </cell>
        </row>
      </sheetData>
      <sheetData sheetId="5" refreshError="1">
        <row r="4">
          <cell r="A4">
            <v>1</v>
          </cell>
          <cell r="B4" t="str">
            <v>customer</v>
          </cell>
          <cell r="C4">
            <v>0</v>
          </cell>
          <cell r="D4" t="str">
            <v>postal code</v>
          </cell>
          <cell r="E4" t="str">
            <v>address</v>
          </cell>
          <cell r="F4" t="str">
            <v xml:space="preserve">telephone number </v>
          </cell>
          <cell r="G4" t="str">
            <v xml:space="preserve">facsimile number </v>
          </cell>
        </row>
        <row r="5">
          <cell r="A5">
            <v>1</v>
          </cell>
          <cell r="B5" t="str">
            <v>総合ﾃﾞﾘﾊﾞﾘｰ（株）</v>
          </cell>
          <cell r="C5">
            <v>0</v>
          </cell>
          <cell r="D5" t="str">
            <v>340-0006</v>
          </cell>
          <cell r="E5" t="str">
            <v>草加市八幡町1072-2</v>
          </cell>
          <cell r="F5" t="str">
            <v>0489-32-6303</v>
          </cell>
          <cell r="G5" t="str">
            <v>0489-32-6088</v>
          </cell>
        </row>
        <row r="6">
          <cell r="A6">
            <v>2</v>
          </cell>
          <cell r="B6" t="str">
            <v>(株)ﾀﾞｲｿ-</v>
          </cell>
          <cell r="C6" t="str">
            <v>(本社)</v>
          </cell>
          <cell r="D6" t="str">
            <v>532-0004</v>
          </cell>
          <cell r="E6" t="str">
            <v>大阪市淀川区西宮原2-2-17新大阪ｾﾝｲｼﾃｨ206街</v>
          </cell>
          <cell r="F6" t="str">
            <v>06-394-3121</v>
          </cell>
          <cell r="G6" t="str">
            <v>06-394-3122</v>
          </cell>
        </row>
        <row r="7">
          <cell r="A7">
            <v>3</v>
          </cell>
          <cell r="B7" t="str">
            <v>(株)ﾀｲﾖｳ</v>
          </cell>
          <cell r="C7">
            <v>0</v>
          </cell>
          <cell r="D7" t="str">
            <v>162-0825</v>
          </cell>
          <cell r="E7" t="str">
            <v>新宿区神楽坂5-24</v>
          </cell>
          <cell r="F7" t="str">
            <v>3266-0011</v>
          </cell>
          <cell r="G7" t="str">
            <v>3832-4059</v>
          </cell>
        </row>
        <row r="8">
          <cell r="A8">
            <v>4</v>
          </cell>
          <cell r="B8" t="str">
            <v>(株)ﾀﾏﾄｼ</v>
          </cell>
          <cell r="C8">
            <v>0</v>
          </cell>
          <cell r="D8" t="str">
            <v>231-0045</v>
          </cell>
          <cell r="E8" t="str">
            <v>横浜市中区伊勢佐木町2-81</v>
          </cell>
          <cell r="F8" t="str">
            <v>5687-0104</v>
          </cell>
          <cell r="G8" t="str">
            <v>5687-0105</v>
          </cell>
        </row>
        <row r="9">
          <cell r="A9">
            <v>5</v>
          </cell>
          <cell r="B9" t="str">
            <v>(株)ﾀﾑ    ﾐﾅﾐ店</v>
          </cell>
          <cell r="C9" t="str">
            <v>ｲﾝﾎﾟｰﾄ事業家</v>
          </cell>
          <cell r="D9" t="str">
            <v>542-0076</v>
          </cell>
          <cell r="E9" t="str">
            <v>大阪市中央区難波1丁目ﾆｼﾞﾉﾏﾁ3-8</v>
          </cell>
          <cell r="F9" t="str">
            <v>06-213-6077</v>
          </cell>
          <cell r="G9" t="str">
            <v>06-213-6077</v>
          </cell>
        </row>
        <row r="10">
          <cell r="A10">
            <v>6</v>
          </cell>
          <cell r="B10" t="str">
            <v>(株)ﾀﾑ    京都店</v>
          </cell>
          <cell r="C10" t="str">
            <v>森様</v>
          </cell>
          <cell r="D10" t="str">
            <v>600-0000</v>
          </cell>
          <cell r="E10" t="str">
            <v>京都市下京区烏丸通塩小路下ﾙ東塩小路町京都駅前地下街ﾎﾟﾙﾀ</v>
          </cell>
          <cell r="F10" t="str">
            <v>075-343-3375</v>
          </cell>
          <cell r="G10" t="str">
            <v>075-343-3375</v>
          </cell>
        </row>
        <row r="11">
          <cell r="A11">
            <v>7</v>
          </cell>
          <cell r="B11" t="str">
            <v>(株)ﾀﾑ    新宿店</v>
          </cell>
          <cell r="C11">
            <v>0</v>
          </cell>
          <cell r="D11" t="str">
            <v>160-0021</v>
          </cell>
          <cell r="E11" t="str">
            <v>東京都新宿区歌舞伎町新宿ｻﾌﾞﾅ-ﾄﾞ</v>
          </cell>
          <cell r="F11" t="str">
            <v>3354-6530</v>
          </cell>
          <cell r="G11" t="str">
            <v>3843-3314</v>
          </cell>
        </row>
        <row r="12">
          <cell r="A12">
            <v>8</v>
          </cell>
          <cell r="B12" t="str">
            <v>(株)ﾀﾑ    梅田店</v>
          </cell>
          <cell r="C12">
            <v>0</v>
          </cell>
          <cell r="D12" t="str">
            <v>530-0017</v>
          </cell>
          <cell r="E12" t="str">
            <v>大阪市北区角田町梅田地下街5-1ﾎﾜｲﾃｨｳﾒﾀﾞ</v>
          </cell>
          <cell r="F12" t="str">
            <v>06-312-7166</v>
          </cell>
          <cell r="G12" t="str">
            <v>06-312-7166</v>
          </cell>
        </row>
        <row r="13">
          <cell r="A13">
            <v>9</v>
          </cell>
          <cell r="B13" t="str">
            <v>(株)ﾀﾑ    八重洲店</v>
          </cell>
          <cell r="C13" t="str">
            <v>今井様</v>
          </cell>
          <cell r="D13" t="str">
            <v>104-0028</v>
          </cell>
          <cell r="E13" t="str">
            <v>東京都中央区八重洲2-1八重洲地下街中1号</v>
          </cell>
          <cell r="F13" t="str">
            <v>3274-6086</v>
          </cell>
          <cell r="G13" t="str">
            <v>3274-6086</v>
          </cell>
        </row>
        <row r="14">
          <cell r="A14">
            <v>10</v>
          </cell>
          <cell r="B14" t="str">
            <v>(株)ﾀﾑ    本社</v>
          </cell>
          <cell r="C14">
            <v>0</v>
          </cell>
          <cell r="D14" t="str">
            <v>542-0081</v>
          </cell>
          <cell r="E14" t="str">
            <v>大阪市中央区南船場4-6-10新東和ﾋﾞﾙ</v>
          </cell>
          <cell r="F14" t="str">
            <v>06-252-3108</v>
          </cell>
          <cell r="G14" t="str">
            <v>06-252-3145</v>
          </cell>
        </row>
        <row r="15">
          <cell r="A15">
            <v>11</v>
          </cell>
          <cell r="B15" t="str">
            <v>(株)孝富 ﾌﾛﾑEC港南台店</v>
          </cell>
          <cell r="C15">
            <v>0</v>
          </cell>
          <cell r="D15" t="str">
            <v>234-0054</v>
          </cell>
          <cell r="E15" t="str">
            <v>横浜市港南区港南台3-1-3ﾊﾞ-ｽﾞ1F</v>
          </cell>
          <cell r="F15" t="str">
            <v>045-835-0150</v>
          </cell>
          <cell r="G15" t="str">
            <v>045-832-0561</v>
          </cell>
        </row>
        <row r="16">
          <cell r="A16">
            <v>12</v>
          </cell>
          <cell r="B16" t="str">
            <v>(株)孝富 軽井沢WOM店</v>
          </cell>
          <cell r="C16" t="str">
            <v>小野様</v>
          </cell>
          <cell r="D16" t="str">
            <v>389-0102</v>
          </cell>
          <cell r="E16" t="str">
            <v>長野北佐久郡軽井沢大字屋敷西側606-3</v>
          </cell>
          <cell r="F16" t="str">
            <v>0267-42-1307</v>
          </cell>
          <cell r="G16" t="str">
            <v>0267-42-1307</v>
          </cell>
        </row>
        <row r="17">
          <cell r="A17">
            <v>13</v>
          </cell>
          <cell r="B17" t="str">
            <v>(株)孝富 日本橋 P-Ⅱ店</v>
          </cell>
          <cell r="C17" t="str">
            <v>山崎様</v>
          </cell>
          <cell r="D17" t="str">
            <v>111-0024</v>
          </cell>
          <cell r="E17" t="str">
            <v>台東区今戸1-3-13</v>
          </cell>
          <cell r="F17" t="str">
            <v>3663-9081</v>
          </cell>
          <cell r="G17" t="str">
            <v>0473-56-5132</v>
          </cell>
        </row>
        <row r="18">
          <cell r="A18">
            <v>14</v>
          </cell>
          <cell r="B18" t="str">
            <v>(株)孝富 本店1F～6F店</v>
          </cell>
          <cell r="C18">
            <v>0</v>
          </cell>
          <cell r="D18" t="str">
            <v>103-0002</v>
          </cell>
          <cell r="E18" t="str">
            <v>中央区日本橋馬喰町1-10-13</v>
          </cell>
          <cell r="F18" t="str">
            <v>3667-6321～6(1F)～(6F)</v>
          </cell>
          <cell r="G18" t="str">
            <v>0489-58-9221</v>
          </cell>
        </row>
        <row r="19">
          <cell r="A19">
            <v>15</v>
          </cell>
          <cell r="B19" t="str">
            <v>(株)多慶屋   7号ﾚﾃﾞｨｽ館</v>
          </cell>
          <cell r="C19">
            <v>0</v>
          </cell>
          <cell r="D19" t="str">
            <v>112-0012</v>
          </cell>
          <cell r="E19" t="str">
            <v>文京区大塚3-9-2ﾃﾗﾓﾄﾋﾞﾙ内</v>
          </cell>
          <cell r="F19" t="str">
            <v>3835-7054</v>
          </cell>
        </row>
        <row r="20">
          <cell r="A20">
            <v>16</v>
          </cell>
          <cell r="B20" t="str">
            <v>(株)多慶屋  経理部</v>
          </cell>
          <cell r="C20">
            <v>0</v>
          </cell>
          <cell r="D20" t="str">
            <v>979-1521</v>
          </cell>
          <cell r="E20" t="str">
            <v xml:space="preserve">             戸祭ﾄｱﾋﾟｱ305</v>
          </cell>
          <cell r="F20" t="str">
            <v>3585-7308</v>
          </cell>
          <cell r="G20" t="str">
            <v>3835-7309</v>
          </cell>
        </row>
        <row r="21">
          <cell r="A21">
            <v>17</v>
          </cell>
          <cell r="B21" t="str">
            <v>(株)多慶屋  総務部</v>
          </cell>
          <cell r="C21" t="str">
            <v>店長 高橋様</v>
          </cell>
          <cell r="D21" t="str">
            <v>530-0012</v>
          </cell>
          <cell r="E21" t="str">
            <v>大阪市北区芝田1-1-3 阪急三番街</v>
          </cell>
          <cell r="F21" t="str">
            <v>3585-7400</v>
          </cell>
          <cell r="G21" t="str">
            <v>3585-7401</v>
          </cell>
        </row>
        <row r="22">
          <cell r="A22">
            <v>18</v>
          </cell>
          <cell r="B22" t="str">
            <v>(株)多慶屋  本社(商談室)</v>
          </cell>
          <cell r="C22">
            <v>0</v>
          </cell>
          <cell r="D22" t="str">
            <v>110-0016</v>
          </cell>
          <cell r="E22" t="str">
            <v>台東区台東4-11-4住友銀行上野ﾋﾞﾙ5F</v>
          </cell>
          <cell r="F22" t="str">
            <v>3835-7312</v>
          </cell>
          <cell r="G22" t="str">
            <v>3835-7707･7708</v>
          </cell>
        </row>
        <row r="23">
          <cell r="A23">
            <v>19</v>
          </cell>
          <cell r="B23" t="str">
            <v>(株)多慶屋  本店4F</v>
          </cell>
          <cell r="C23" t="str">
            <v>荒井様</v>
          </cell>
          <cell r="D23" t="str">
            <v>110-0016</v>
          </cell>
          <cell r="E23" t="str">
            <v>台東区台東4-33-2</v>
          </cell>
          <cell r="F23" t="str">
            <v>3835-7136</v>
          </cell>
          <cell r="G23" t="str">
            <v>3835-7137</v>
          </cell>
        </row>
        <row r="24">
          <cell r="A24">
            <v>20</v>
          </cell>
          <cell r="B24" t="str">
            <v>(株)太陽火災海上保険</v>
          </cell>
          <cell r="C24" t="str">
            <v>木村様</v>
          </cell>
          <cell r="D24" t="str">
            <v>postal code</v>
          </cell>
          <cell r="E24" t="str">
            <v>address</v>
          </cell>
          <cell r="F24" t="str">
            <v>3296-1241</v>
          </cell>
          <cell r="G24" t="str">
            <v>3696-1244</v>
          </cell>
        </row>
        <row r="25">
          <cell r="A25">
            <v>21</v>
          </cell>
          <cell r="B25" t="str">
            <v>(株)大栄商会</v>
          </cell>
          <cell r="C25">
            <v>0</v>
          </cell>
          <cell r="D25" t="str">
            <v>010-0802</v>
          </cell>
          <cell r="E25" t="str">
            <v>秋田市外旭川八柳三丁目１２番１０号</v>
          </cell>
          <cell r="F25" t="str">
            <v>0188-68-6166</v>
          </cell>
          <cell r="G25" t="str">
            <v>0188-68-6646</v>
          </cell>
        </row>
        <row r="26">
          <cell r="A26">
            <v>22</v>
          </cell>
          <cell r="B26" t="str">
            <v>(株)大喜屋</v>
          </cell>
          <cell r="C26">
            <v>0</v>
          </cell>
          <cell r="D26" t="str">
            <v>106-0032</v>
          </cell>
          <cell r="E26" t="str">
            <v>港区六本木3-16-35ｲ-ｽﾄ六本木ﾋﾞﾙ6F</v>
          </cell>
          <cell r="F26" t="str">
            <v>3585-2031</v>
          </cell>
          <cell r="G26" t="str">
            <v>3587-2170</v>
          </cell>
        </row>
        <row r="27">
          <cell r="A27">
            <v>23</v>
          </cell>
          <cell r="B27" t="str">
            <v>(有)たからや商事</v>
          </cell>
          <cell r="C27" t="str">
            <v>松本出張所（赤木様)</v>
          </cell>
          <cell r="D27" t="str">
            <v>228-0803</v>
          </cell>
          <cell r="E27" t="str">
            <v>神奈川県相模原市相模大野3-3-12</v>
          </cell>
          <cell r="F27" t="str">
            <v>0427-42-4064</v>
          </cell>
          <cell r="G27" t="str">
            <v>0427-42-8518</v>
          </cell>
        </row>
        <row r="28">
          <cell r="A28">
            <v>24</v>
          </cell>
          <cell r="B28" t="str">
            <v>DARTY FREE SHOPERS</v>
          </cell>
          <cell r="C28" t="str">
            <v>W.O.R.L.D Miyu</v>
          </cell>
          <cell r="D28" t="str">
            <v>230-0007</v>
          </cell>
          <cell r="E28" t="str">
            <v>横浜市中区弁天道3-39ﾗｲｲｵﾝｽﾞﾏﾝｼｮﾝ関内NO2 1F</v>
          </cell>
          <cell r="F28" t="str">
            <v>045-664-6559</v>
          </cell>
          <cell r="G28" t="str">
            <v>045-664-6608</v>
          </cell>
        </row>
        <row r="29">
          <cell r="A29">
            <v>25</v>
          </cell>
          <cell r="B29" t="str">
            <v>ﾀｲﾍｲｻ-ﾋﾞｽ</v>
          </cell>
          <cell r="C29" t="str">
            <v>担当黄倉</v>
          </cell>
          <cell r="D29" t="str">
            <v>170-0002</v>
          </cell>
          <cell r="E29" t="str">
            <v>豊島区巣鴨3-14-18巣鴨地蔵通り商店街中央</v>
          </cell>
          <cell r="F29" t="str">
            <v>3567-9381</v>
          </cell>
        </row>
        <row r="30">
          <cell r="A30">
            <v>26</v>
          </cell>
          <cell r="B30" t="str">
            <v>ﾀｲﾑ商会</v>
          </cell>
          <cell r="C30" t="str">
            <v>担当 福田</v>
          </cell>
          <cell r="D30" t="str">
            <v>postal code</v>
          </cell>
          <cell r="E30" t="str">
            <v>address</v>
          </cell>
          <cell r="F30" t="str">
            <v>3834-5937</v>
          </cell>
        </row>
        <row r="31">
          <cell r="A31">
            <v>27</v>
          </cell>
          <cell r="B31" t="str">
            <v>ﾀｳﾝ</v>
          </cell>
          <cell r="C31" t="str">
            <v>両国</v>
          </cell>
          <cell r="D31" t="str">
            <v>399-0031</v>
          </cell>
          <cell r="E31" t="str">
            <v>松本市芳川小屋1006</v>
          </cell>
          <cell r="F31" t="str">
            <v>3836-0989</v>
          </cell>
        </row>
        <row r="32">
          <cell r="A32">
            <v>28</v>
          </cell>
          <cell r="B32" t="str">
            <v>ﾀｸﾞｲﾝﾀ-ﾅｼｮﾅﾙ</v>
          </cell>
          <cell r="C32" t="str">
            <v>本社</v>
          </cell>
          <cell r="D32" t="str">
            <v>103-0027</v>
          </cell>
          <cell r="E32" t="str">
            <v>中央区日本橋富沢町11-6英守ﾋﾞﾙ3F</v>
          </cell>
          <cell r="F32" t="str">
            <v>3667-8681</v>
          </cell>
          <cell r="G32" t="str">
            <v>3667-8557</v>
          </cell>
        </row>
        <row r="33">
          <cell r="A33">
            <v>29</v>
          </cell>
          <cell r="B33" t="str">
            <v>ﾀｹﾅｶ商店</v>
          </cell>
          <cell r="C33">
            <v>0</v>
          </cell>
          <cell r="D33" t="str">
            <v>110-0005</v>
          </cell>
          <cell r="E33" t="str">
            <v>台東区上野6-4-4</v>
          </cell>
          <cell r="F33" t="str">
            <v>3832-3577</v>
          </cell>
          <cell r="G33" t="str">
            <v>3831-9607</v>
          </cell>
        </row>
        <row r="34">
          <cell r="A34">
            <v>30</v>
          </cell>
          <cell r="B34" t="str">
            <v>ﾀﾞﾝｺ(株)</v>
          </cell>
          <cell r="C34" t="str">
            <v>請求書</v>
          </cell>
          <cell r="D34" t="str">
            <v>103-0025</v>
          </cell>
          <cell r="E34" t="str">
            <v>中央区日本橋茅場町2-13-11国際ﾋﾞﾙ2F</v>
          </cell>
          <cell r="F34" t="str">
            <v>3667-0511</v>
          </cell>
        </row>
        <row r="35">
          <cell r="A35">
            <v>31</v>
          </cell>
          <cell r="B35" t="str">
            <v>玉や商事</v>
          </cell>
          <cell r="C35" t="str">
            <v>代表 黒谷 紀義</v>
          </cell>
          <cell r="D35" t="str">
            <v>135-0007</v>
          </cell>
          <cell r="E35" t="str">
            <v>江東区新大橋3-18-8</v>
          </cell>
          <cell r="F35" t="str">
            <v>3633-9191～2</v>
          </cell>
          <cell r="G35" t="str">
            <v>3633-9194</v>
          </cell>
        </row>
        <row r="36">
          <cell r="A36">
            <v>32</v>
          </cell>
          <cell r="B36" t="str">
            <v>高野商店</v>
          </cell>
          <cell r="C36" t="str">
            <v>高橋様(自)3861-5990</v>
          </cell>
          <cell r="D36" t="str">
            <v>110-0005</v>
          </cell>
          <cell r="E36" t="str">
            <v>台東区上野6-4-17御徒町ｾﾝﾀ-</v>
          </cell>
          <cell r="F36" t="str">
            <v>3831-0475</v>
          </cell>
        </row>
        <row r="37">
          <cell r="A37">
            <v>33</v>
          </cell>
          <cell r="B37" t="str">
            <v>第一商事(株)</v>
          </cell>
          <cell r="C37" t="str">
            <v>F&amp;F   3834-1644</v>
          </cell>
          <cell r="D37" t="str">
            <v>153-0062</v>
          </cell>
          <cell r="E37" t="str">
            <v>目黒区三田1-12-22</v>
          </cell>
          <cell r="F37" t="str">
            <v>3715-1511</v>
          </cell>
          <cell r="G37" t="str">
            <v>3715-1585</v>
          </cell>
        </row>
        <row r="38">
          <cell r="A38">
            <v>34</v>
          </cell>
          <cell r="B38" t="str">
            <v>大樹商事(株)</v>
          </cell>
          <cell r="C38" t="str">
            <v>代表 善徳四郎</v>
          </cell>
          <cell r="D38" t="str">
            <v>110-0005</v>
          </cell>
          <cell r="E38" t="str">
            <v>台東区上野5-22-2</v>
          </cell>
          <cell r="F38" t="str">
            <v>3836-3667</v>
          </cell>
          <cell r="G38" t="str">
            <v>3836-1836</v>
          </cell>
        </row>
        <row r="39">
          <cell r="A39">
            <v>35</v>
          </cell>
          <cell r="B39" t="str">
            <v>大信商店</v>
          </cell>
          <cell r="C39" t="str">
            <v>向山様</v>
          </cell>
          <cell r="D39" t="str">
            <v>436-0043</v>
          </cell>
          <cell r="E39" t="str">
            <v>ｱｳﾄﾚｯﾄﾓ-ﾙﾘｽﾞﾑS2-1F</v>
          </cell>
          <cell r="F39" t="str">
            <v>3831-2756</v>
          </cell>
        </row>
        <row r="40">
          <cell r="A40">
            <v>36</v>
          </cell>
          <cell r="B40" t="str">
            <v>田中ｶﾊﾞﾝ店</v>
          </cell>
          <cell r="C40" t="str">
            <v xml:space="preserve"> 奥村様</v>
          </cell>
          <cell r="D40" t="str">
            <v>142-0062</v>
          </cell>
          <cell r="E40" t="str">
            <v>品川区小山3-23-5</v>
          </cell>
          <cell r="F40" t="str">
            <v>3836-3189</v>
          </cell>
        </row>
        <row r="41">
          <cell r="A41">
            <v>37</v>
          </cell>
          <cell r="B41" t="str">
            <v>田中商店</v>
          </cell>
          <cell r="C41" t="str">
            <v xml:space="preserve"> 山寺様</v>
          </cell>
          <cell r="D41" t="str">
            <v>223-0055</v>
          </cell>
          <cell r="E41" t="str">
            <v xml:space="preserve">  大阪ｼﾃｨｴｱｰﾀｰﾐﾅﾙﾋﾞﾙ4F4041</v>
          </cell>
          <cell r="F41" t="str">
            <v>3831-4998</v>
          </cell>
        </row>
        <row r="42">
          <cell r="A42">
            <v>38</v>
          </cell>
          <cell r="B42" t="str">
            <v>田中通商(株)</v>
          </cell>
          <cell r="C42">
            <v>0</v>
          </cell>
          <cell r="D42" t="str">
            <v>542-0081</v>
          </cell>
          <cell r="E42" t="str">
            <v>大阪市中央区南船場2-8-7三井製糖ﾋﾞﾙ6F</v>
          </cell>
          <cell r="F42" t="str">
            <v>06-261-9212</v>
          </cell>
          <cell r="G42" t="str">
            <v>06-261-9214</v>
          </cell>
        </row>
        <row r="43">
          <cell r="A43">
            <v>39</v>
          </cell>
          <cell r="B43" t="str">
            <v>孝富銀座ﾉﾌﾞ</v>
          </cell>
          <cell r="C43" t="str">
            <v xml:space="preserve"> 真山様</v>
          </cell>
          <cell r="D43" t="str">
            <v>104-0061</v>
          </cell>
          <cell r="E43" t="str">
            <v>中央区銀座8-6-18第5秀和ﾋﾞﾙ1F</v>
          </cell>
          <cell r="F43" t="str">
            <v>3574-2210</v>
          </cell>
          <cell r="G43" t="str">
            <v>3574-2210</v>
          </cell>
        </row>
        <row r="44">
          <cell r="A44">
            <v>40</v>
          </cell>
          <cell r="B44" t="str">
            <v>田島</v>
          </cell>
          <cell r="C44" t="str">
            <v>東京事務所</v>
          </cell>
          <cell r="D44" t="str">
            <v>135-0004</v>
          </cell>
          <cell r="E44" t="str">
            <v>江東区森下4-11-5-609</v>
          </cell>
          <cell r="F44" t="str">
            <v>5600-5924</v>
          </cell>
          <cell r="G44" t="str">
            <v>3402-0044</v>
          </cell>
        </row>
        <row r="45">
          <cell r="A45">
            <v>41</v>
          </cell>
          <cell r="B45" t="str">
            <v>(株)孝富 ﾎﾃﾙｻﾝｶﾝﾄ店</v>
          </cell>
          <cell r="C45" t="str">
            <v>岩田課長様宛</v>
          </cell>
          <cell r="D45" t="str">
            <v>３７１－００２３</v>
          </cell>
          <cell r="E45" t="str">
            <v>群馬県前橋市本町１－３－２</v>
          </cell>
          <cell r="F45" t="str">
            <v>0272-21-1750</v>
          </cell>
          <cell r="G45" t="str">
            <v>0272-23-2266</v>
          </cell>
        </row>
        <row r="46">
          <cell r="A46">
            <v>42</v>
          </cell>
          <cell r="B46" t="str">
            <v>株式会社 タカラクリエイト</v>
          </cell>
          <cell r="C46">
            <v>0</v>
          </cell>
          <cell r="D46" t="str">
            <v>389-0104</v>
          </cell>
          <cell r="E46" t="str">
            <v>長野県北佐久郡軽井沢町軽井沢東２４６番地</v>
          </cell>
          <cell r="F46" t="str">
            <v>０２６７－４２－８７８８</v>
          </cell>
          <cell r="G46" t="str">
            <v>４２－８９８８</v>
          </cell>
        </row>
        <row r="47">
          <cell r="A47">
            <v>43</v>
          </cell>
          <cell r="B47" t="str">
            <v>(株)孝富 アパレル本部</v>
          </cell>
          <cell r="C47">
            <v>0</v>
          </cell>
          <cell r="D47" t="str">
            <v>111-0053</v>
          </cell>
          <cell r="E47" t="str">
            <v>台東区浅草橋1-6-10</v>
          </cell>
          <cell r="F47" t="str">
            <v>03-3862-1671</v>
          </cell>
          <cell r="G47" t="str">
            <v>03-3851-4824</v>
          </cell>
        </row>
        <row r="48">
          <cell r="A48">
            <v>44</v>
          </cell>
          <cell r="B48" t="str">
            <v>(有)ﾆｰﾄ</v>
          </cell>
          <cell r="C48">
            <v>0</v>
          </cell>
          <cell r="D48" t="str">
            <v>432-8021</v>
          </cell>
          <cell r="E48" t="str">
            <v>浜松市佐鳴台3-52-25</v>
          </cell>
          <cell r="F48" t="str">
            <v>03-3534－8233</v>
          </cell>
        </row>
        <row r="49">
          <cell r="A49">
            <v>45</v>
          </cell>
          <cell r="B49" t="str">
            <v>ﾆﾁｲ ｻﾃｨ事業部</v>
          </cell>
          <cell r="C49" t="str">
            <v>ｻｶｸﾗ様</v>
          </cell>
          <cell r="D49" t="str">
            <v>541-0056</v>
          </cell>
          <cell r="E49" t="str">
            <v>大阪市中央区久太郎町3-1-30</v>
          </cell>
          <cell r="F49" t="str">
            <v>０３－３９０１－９０１０</v>
          </cell>
        </row>
        <row r="50">
          <cell r="A50">
            <v>46</v>
          </cell>
          <cell r="B50" t="str">
            <v>customer</v>
          </cell>
          <cell r="C50" t="str">
            <v>高橋様</v>
          </cell>
          <cell r="D50" t="str">
            <v>postal code</v>
          </cell>
          <cell r="E50" t="str">
            <v xml:space="preserve">       第一勧銀船場ﾋﾞﾙ7F</v>
          </cell>
          <cell r="F50" t="str">
            <v xml:space="preserve">telephone number </v>
          </cell>
        </row>
        <row r="51">
          <cell r="A51">
            <v>47</v>
          </cell>
          <cell r="B51" t="str">
            <v>ﾆｯｻﾝ ｶｰﾘｰｽ</v>
          </cell>
          <cell r="C51" t="str">
            <v>小泉様</v>
          </cell>
          <cell r="D51" t="str">
            <v>110-0005</v>
          </cell>
          <cell r="E51" t="str">
            <v>台東区上野6-11-7</v>
          </cell>
          <cell r="F51" t="str">
            <v>3839-6000～1</v>
          </cell>
        </row>
        <row r="52">
          <cell r="A52">
            <v>48</v>
          </cell>
          <cell r="B52" t="str">
            <v>（株）吉岡商事</v>
          </cell>
          <cell r="C52">
            <v>0</v>
          </cell>
          <cell r="D52" t="str">
            <v>104-0061</v>
          </cell>
          <cell r="E52" t="str">
            <v>中央区銀座8-5先，GINNZA9TH.2号館</v>
          </cell>
          <cell r="F52" t="str">
            <v>阿部様3831-0881</v>
          </cell>
        </row>
        <row r="53">
          <cell r="A53">
            <v>49</v>
          </cell>
          <cell r="B53" t="str">
            <v>西川 きんたろう</v>
          </cell>
          <cell r="C53" t="str">
            <v>37号店</v>
          </cell>
          <cell r="D53" t="str">
            <v>110-0005</v>
          </cell>
          <cell r="E53" t="str">
            <v>台東区上野6-10-7</v>
          </cell>
          <cell r="F53" t="str">
            <v>3833-5292</v>
          </cell>
          <cell r="G53" t="str">
            <v>TELと同様</v>
          </cell>
        </row>
        <row r="54">
          <cell r="A54">
            <v>50</v>
          </cell>
          <cell r="B54" t="str">
            <v>西脇 三郎</v>
          </cell>
          <cell r="C54" t="str">
            <v>有線</v>
          </cell>
          <cell r="D54" t="str">
            <v>106-0031</v>
          </cell>
          <cell r="E54" t="str">
            <v>港区南麻布5-2-40 日興ﾊﾟﾚｽ502号</v>
          </cell>
          <cell r="F54" t="str">
            <v>3584-1708</v>
          </cell>
          <cell r="G54" t="str">
            <v>3588-0721</v>
          </cell>
        </row>
        <row r="55">
          <cell r="A55">
            <v>51</v>
          </cell>
          <cell r="B55" t="str">
            <v>日欧貿易 (株)</v>
          </cell>
          <cell r="C55">
            <v>0</v>
          </cell>
          <cell r="D55" t="str">
            <v>150-0033</v>
          </cell>
          <cell r="E55" t="str">
            <v>渋谷区猿楽町9-8代官山ﾊﾟｰｸｻｲﾄﾞﾋﾞﾚｯｼﾞ107</v>
          </cell>
          <cell r="F55" t="str">
            <v>052-263-1637</v>
          </cell>
          <cell r="G55" t="str">
            <v>3639-9374</v>
          </cell>
        </row>
        <row r="56">
          <cell r="A56">
            <v>52</v>
          </cell>
          <cell r="B56" t="str">
            <v>日神ﾒﾝｽﾞ(株)</v>
          </cell>
          <cell r="C56">
            <v>0</v>
          </cell>
          <cell r="D56" t="str">
            <v>101-0047</v>
          </cell>
          <cell r="E56" t="str">
            <v>千代田区内神田3-6-2</v>
          </cell>
          <cell r="F56" t="str">
            <v>3201-3149(4129)</v>
          </cell>
          <cell r="G56" t="str">
            <v>3443-7150</v>
          </cell>
        </row>
        <row r="57">
          <cell r="A57">
            <v>53</v>
          </cell>
          <cell r="B57" t="str">
            <v>喜久屋</v>
          </cell>
          <cell r="C57" t="str">
            <v>杉山様</v>
          </cell>
          <cell r="D57" t="str">
            <v>111-0053</v>
          </cell>
          <cell r="E57" t="str">
            <v xml:space="preserve">          ﾄﾘｻﾜﾋﾞﾙ2F</v>
          </cell>
          <cell r="F57" t="str">
            <v>3851-2604</v>
          </cell>
          <cell r="G57" t="str">
            <v>03-5485-3228</v>
          </cell>
        </row>
        <row r="58">
          <cell r="A58">
            <v>54</v>
          </cell>
          <cell r="B58" t="str">
            <v>日精商事(株)</v>
          </cell>
          <cell r="C58" t="str">
            <v>代表  梶山</v>
          </cell>
          <cell r="D58" t="str">
            <v>150-0001</v>
          </cell>
          <cell r="E58" t="str">
            <v>渋谷区神宮前3-10-13</v>
          </cell>
          <cell r="F58" t="str">
            <v xml:space="preserve">telephone number </v>
          </cell>
          <cell r="G58" t="str">
            <v>03-3538-1040</v>
          </cell>
        </row>
        <row r="59">
          <cell r="A59">
            <v>55</v>
          </cell>
          <cell r="B59" t="str">
            <v>日本ﾃﾞｽｺ(株)</v>
          </cell>
          <cell r="C59" t="str">
            <v>ﾈｸﾀｲ（稲田様)</v>
          </cell>
          <cell r="D59" t="str">
            <v>104-0061</v>
          </cell>
          <cell r="E59" t="str">
            <v>中央区銀座1-13-1 三晃ﾋﾞﾙ</v>
          </cell>
          <cell r="F59" t="str">
            <v>06-261-0251</v>
          </cell>
          <cell r="G59" t="str">
            <v>03-5833-6117</v>
          </cell>
        </row>
        <row r="60">
          <cell r="A60">
            <v>56</v>
          </cell>
          <cell r="B60" t="str">
            <v>日本ﾌﾟﾘﾝｾｽ(株)</v>
          </cell>
          <cell r="C60">
            <v>0</v>
          </cell>
          <cell r="D60" t="str">
            <v>802-0077</v>
          </cell>
          <cell r="E60" t="str">
            <v>福岡県北九州市小倉北区馬借3-3-29</v>
          </cell>
          <cell r="F60" t="str">
            <v>3352-3379</v>
          </cell>
        </row>
        <row r="61">
          <cell r="A61">
            <v>57</v>
          </cell>
          <cell r="B61" t="str">
            <v>日本橋宝石</v>
          </cell>
          <cell r="C61">
            <v>0</v>
          </cell>
          <cell r="D61" t="str">
            <v>556-0004</v>
          </cell>
          <cell r="E61" t="str">
            <v>大阪市浪速区日本橋東3-3-4</v>
          </cell>
          <cell r="F61" t="str">
            <v>3229-7799</v>
          </cell>
          <cell r="G61" t="str">
            <v>0267-41-2930</v>
          </cell>
        </row>
        <row r="62">
          <cell r="A62">
            <v>58</v>
          </cell>
          <cell r="B62" t="str">
            <v xml:space="preserve">(株)近鉄ｴｷｽﾌﾟﾚｽ </v>
          </cell>
          <cell r="C62" t="str">
            <v>神田国際支店</v>
          </cell>
          <cell r="D62" t="str">
            <v>101-0054</v>
          </cell>
          <cell r="E62" t="str">
            <v>千代田区神田錦町3-13-7名古路ﾋﾞﾙ3F</v>
          </cell>
          <cell r="F62" t="str">
            <v>046-296-8206</v>
          </cell>
        </row>
        <row r="63">
          <cell r="A63">
            <v>59</v>
          </cell>
          <cell r="B63" t="str">
            <v>(株)ﾆﾐｳｽｼﾞｬﾊﾟﾝ日比谷</v>
          </cell>
          <cell r="C63" t="str">
            <v>原木支店</v>
          </cell>
          <cell r="D63" t="str">
            <v>100-0006</v>
          </cell>
          <cell r="E63" t="str">
            <v>千代田区有楽町1-2-2東宝日比谷ﾋﾞﾙ3F</v>
          </cell>
          <cell r="F63" t="str">
            <v>3642-7591</v>
          </cell>
          <cell r="G63" t="str">
            <v>048-486-0711</v>
          </cell>
        </row>
        <row r="64">
          <cell r="A64">
            <v>60</v>
          </cell>
          <cell r="B64" t="str">
            <v>(株)ﾅｻ内ﾆﾐｳｽｾﾝﾀｰ</v>
          </cell>
          <cell r="C64">
            <v>0</v>
          </cell>
          <cell r="D64" t="str">
            <v>104-0061</v>
          </cell>
          <cell r="E64" t="str">
            <v>東大阪市玉串町東3-2-16</v>
          </cell>
          <cell r="F64" t="str">
            <v>3572-5011</v>
          </cell>
        </row>
        <row r="65">
          <cell r="A65">
            <v>61</v>
          </cell>
          <cell r="B65" t="str">
            <v>(株)ﾆﾐｳｽ海老名</v>
          </cell>
          <cell r="C65">
            <v>0</v>
          </cell>
          <cell r="D65" t="str">
            <v>243-0432</v>
          </cell>
          <cell r="E65" t="str">
            <v>神奈川県海老名市中央2-4-1</v>
          </cell>
          <cell r="F65" t="str">
            <v>045-252-0015</v>
          </cell>
        </row>
        <row r="66">
          <cell r="A66">
            <v>62</v>
          </cell>
          <cell r="B66" t="str">
            <v>customer</v>
          </cell>
          <cell r="C66">
            <v>0</v>
          </cell>
          <cell r="D66" t="str">
            <v>postal code</v>
          </cell>
          <cell r="E66" t="str">
            <v>address</v>
          </cell>
          <cell r="F66" t="str">
            <v xml:space="preserve">telephone number </v>
          </cell>
          <cell r="G66" t="str">
            <v xml:space="preserve">facsimile number </v>
          </cell>
        </row>
        <row r="67">
          <cell r="A67">
            <v>63</v>
          </cell>
          <cell r="B67" t="str">
            <v>ちとせ</v>
          </cell>
          <cell r="C67">
            <v>0</v>
          </cell>
          <cell r="D67" t="str">
            <v>113-0034</v>
          </cell>
          <cell r="E67" t="str">
            <v>文京区湯島3-31-4ﾂﾅｼﾏ第一ﾋﾞﾙ7F</v>
          </cell>
          <cell r="F67" t="str">
            <v>3835-2256</v>
          </cell>
          <cell r="G67" t="str">
            <v>Shop Tel: 3815-0560</v>
          </cell>
        </row>
        <row r="68">
          <cell r="A68">
            <v>64</v>
          </cell>
          <cell r="B68" t="str">
            <v>(株)ﾁｪﾙｼ-</v>
          </cell>
          <cell r="C68">
            <v>0</v>
          </cell>
          <cell r="D68" t="str">
            <v>107-0062</v>
          </cell>
          <cell r="E68" t="str">
            <v>港区南青山2-7-28</v>
          </cell>
          <cell r="F68" t="str">
            <v>3497-0141･0131</v>
          </cell>
        </row>
        <row r="69">
          <cell r="A69">
            <v>65</v>
          </cell>
          <cell r="B69" t="str">
            <v>ﾁｪﾝﾄﾛﾓ-ﾀﾞ(株)</v>
          </cell>
          <cell r="C69">
            <v>0</v>
          </cell>
          <cell r="D69" t="str">
            <v>110-0005</v>
          </cell>
          <cell r="E69" t="str">
            <v>台東区上野5-5-9ｶﾂﾛﾋﾞﾙ2F</v>
          </cell>
          <cell r="F69" t="str">
            <v>3835-7255</v>
          </cell>
          <cell r="G69" t="str">
            <v>3835-7298</v>
          </cell>
        </row>
        <row r="70">
          <cell r="A70">
            <v>66</v>
          </cell>
          <cell r="B70" t="str">
            <v>中央堂</v>
          </cell>
          <cell r="C70" t="str">
            <v>平井様</v>
          </cell>
          <cell r="D70" t="str">
            <v>150-0043</v>
          </cell>
          <cell r="E70" t="str">
            <v>渋谷区道玄坂2-2-1駅前地下街</v>
          </cell>
          <cell r="F70" t="str">
            <v>3461-4981</v>
          </cell>
          <cell r="G70" t="str">
            <v>3334-6428</v>
          </cell>
        </row>
        <row r="71">
          <cell r="A71">
            <v>67</v>
          </cell>
          <cell r="B71" t="str">
            <v>調和工業</v>
          </cell>
          <cell r="C71">
            <v>0</v>
          </cell>
          <cell r="D71" t="str">
            <v>111-0034</v>
          </cell>
          <cell r="E71" t="str">
            <v>東京都台東区雷門2丁目12番8号</v>
          </cell>
          <cell r="F71" t="str">
            <v>045-811-2434</v>
          </cell>
        </row>
        <row r="72">
          <cell r="A72">
            <v>68</v>
          </cell>
          <cell r="B72" t="str">
            <v>ﾁｭﾁｭ ﾙ ﾘｭ</v>
          </cell>
          <cell r="C72">
            <v>0</v>
          </cell>
          <cell r="D72" t="str">
            <v>860-0844</v>
          </cell>
          <cell r="E72" t="str">
            <v>熊本市水道町7-5ﾘﾝﾄｽﾋﾞﾙ1F</v>
          </cell>
          <cell r="F72" t="str">
            <v>096-352-3738</v>
          </cell>
        </row>
        <row r="73">
          <cell r="A73">
            <v>69</v>
          </cell>
          <cell r="B73" t="str">
            <v>(有)ﾁｬｵｴﾝﾀｰﾌﾟﾗｲｽﾞ</v>
          </cell>
          <cell r="C73">
            <v>0</v>
          </cell>
          <cell r="D73" t="str">
            <v>105-0004</v>
          </cell>
          <cell r="E73" t="str">
            <v>港区新橋5-1-3新正堂ﾋﾞﾙ1F</v>
          </cell>
          <cell r="F73" t="str">
            <v>5776-2533</v>
          </cell>
          <cell r="G73" t="str">
            <v>5776-2534</v>
          </cell>
        </row>
        <row r="74">
          <cell r="A74">
            <v>70</v>
          </cell>
          <cell r="B74" t="str">
            <v>峰</v>
          </cell>
          <cell r="C74">
            <v>0</v>
          </cell>
          <cell r="D74" t="str">
            <v>222-0002</v>
          </cell>
          <cell r="E74" t="str">
            <v>横浜市港北区師岡町912-2ｱﾙｺ大倉ﾅｶﾑﾗﾋﾞﾙ2F</v>
          </cell>
          <cell r="F74" t="str">
            <v>0487-61-4965</v>
          </cell>
        </row>
        <row r="75">
          <cell r="A75">
            <v>71</v>
          </cell>
          <cell r="B75" t="str">
            <v>美濃屋新地下店</v>
          </cell>
          <cell r="C75">
            <v>0</v>
          </cell>
          <cell r="D75" t="str">
            <v>105-0004</v>
          </cell>
          <cell r="E75" t="str">
            <v>港区新橋2丁目東口地下街1号</v>
          </cell>
          <cell r="F75" t="str">
            <v>3574-7275</v>
          </cell>
          <cell r="G75" t="str">
            <v>0468-42-7834</v>
          </cell>
        </row>
        <row r="76">
          <cell r="A76">
            <v>72</v>
          </cell>
          <cell r="B76" t="str">
            <v>美濃屋平塚店</v>
          </cell>
          <cell r="C76" t="str">
            <v>立林昌之様</v>
          </cell>
          <cell r="D76" t="str">
            <v>254-0034</v>
          </cell>
          <cell r="E76" t="str">
            <v>神奈川県平塚市宝町1-1平塚ｽﾃｰｼｮﾝﾋﾞﾙ ﾗｽｶ</v>
          </cell>
          <cell r="F76" t="str">
            <v>0463-23-2777</v>
          </cell>
          <cell r="G76" t="str">
            <v>06-422-0821</v>
          </cell>
        </row>
        <row r="77">
          <cell r="A77">
            <v>73</v>
          </cell>
          <cell r="B77" t="str">
            <v>ﾐﾉﾙ</v>
          </cell>
          <cell r="C77">
            <v>0</v>
          </cell>
          <cell r="D77" t="str">
            <v>150-0001</v>
          </cell>
          <cell r="E77" t="str">
            <v>渋谷区神宮前3-38-11原宿ﾛ-ﾔﾙﾏﾝｼｮﾝ2F</v>
          </cell>
          <cell r="F77" t="str">
            <v>1F 3832-2416</v>
          </cell>
        </row>
        <row r="78">
          <cell r="A78">
            <v>74</v>
          </cell>
          <cell r="B78" t="str">
            <v>ｸﾞﾗﾝﾃﾞ</v>
          </cell>
          <cell r="C78">
            <v>0</v>
          </cell>
          <cell r="D78" t="str">
            <v>110-0016</v>
          </cell>
          <cell r="E78" t="str">
            <v>台東区台東4-32-7第２宮地ﾋﾞﾙ1F</v>
          </cell>
          <cell r="F78" t="str">
            <v>3F 3833-5200</v>
          </cell>
        </row>
        <row r="79">
          <cell r="A79">
            <v>75</v>
          </cell>
          <cell r="B79" t="str">
            <v>customer</v>
          </cell>
          <cell r="C79" t="str">
            <v>元島様</v>
          </cell>
          <cell r="D79" t="str">
            <v>postal code</v>
          </cell>
          <cell r="E79" t="str">
            <v>address</v>
          </cell>
          <cell r="F79" t="str">
            <v>0462-21-0570</v>
          </cell>
        </row>
        <row r="80">
          <cell r="A80">
            <v>76</v>
          </cell>
          <cell r="B80" t="str">
            <v>ﾈｵｴﾝﾀ-ﾌﾟﾗｲｽﾞ</v>
          </cell>
          <cell r="C80" t="str">
            <v>神戸ﾌｧｯｼｮﾝﾏｰﾄ</v>
          </cell>
          <cell r="D80" t="str">
            <v>658-0032</v>
          </cell>
          <cell r="E80" t="str">
            <v>神戸市東灘区向洋町中6-9</v>
          </cell>
          <cell r="F80" t="str">
            <v>0727-29-6504</v>
          </cell>
        </row>
        <row r="81">
          <cell r="A81">
            <v>77</v>
          </cell>
          <cell r="B81" t="str">
            <v>ﾈﾊﾞﾀﾞﾎﾞﾌﾞｽﾞｾﾝﾀｰ</v>
          </cell>
          <cell r="C81" t="str">
            <v>伝票</v>
          </cell>
          <cell r="D81" t="str">
            <v>305-0831</v>
          </cell>
          <cell r="E81" t="str">
            <v>筑波市西大橋599-1</v>
          </cell>
          <cell r="F81" t="str">
            <v>0286-25-9200</v>
          </cell>
          <cell r="G81" t="str">
            <v>043-224-6320</v>
          </cell>
        </row>
        <row r="82">
          <cell r="A82">
            <v>78</v>
          </cell>
          <cell r="B82" t="str">
            <v>ﾈﾊﾞﾀﾞﾎﾞﾌﾞｽﾞｾﾝﾀｰ学園店</v>
          </cell>
          <cell r="C82">
            <v>0</v>
          </cell>
          <cell r="D82" t="str">
            <v>305-0033</v>
          </cell>
          <cell r="E82" t="str">
            <v>筑波市東新井17-2</v>
          </cell>
          <cell r="G82" t="str">
            <v>3917-2405</v>
          </cell>
        </row>
        <row r="83">
          <cell r="A83">
            <v>79</v>
          </cell>
          <cell r="B83" t="str">
            <v>customer</v>
          </cell>
          <cell r="C83">
            <v>0</v>
          </cell>
          <cell r="D83" t="str">
            <v>postal code</v>
          </cell>
          <cell r="E83" t="str">
            <v>address</v>
          </cell>
          <cell r="F83" t="str">
            <v xml:space="preserve">telephone number </v>
          </cell>
          <cell r="G83" t="str">
            <v xml:space="preserve">facsimile number </v>
          </cell>
        </row>
        <row r="84">
          <cell r="A84">
            <v>80</v>
          </cell>
          <cell r="B84" t="str">
            <v>鶴岡(株)</v>
          </cell>
          <cell r="C84">
            <v>0</v>
          </cell>
          <cell r="D84" t="str">
            <v>101-0024</v>
          </cell>
          <cell r="E84" t="str">
            <v>千代田区神田和泉町2番地</v>
          </cell>
          <cell r="F84" t="str">
            <v>3866-4231</v>
          </cell>
          <cell r="G84" t="str">
            <v>3835-9298</v>
          </cell>
        </row>
        <row r="85">
          <cell r="A85">
            <v>81</v>
          </cell>
          <cell r="B85" t="str">
            <v>ﾂﾙｵｶ</v>
          </cell>
          <cell r="C85">
            <v>0</v>
          </cell>
          <cell r="D85" t="str">
            <v>312-0000</v>
          </cell>
          <cell r="E85" t="str">
            <v>茨城県日立ﾅｶ市申根上野896-1</v>
          </cell>
          <cell r="F85" t="str">
            <v>3932-4057</v>
          </cell>
        </row>
        <row r="86">
          <cell r="A86">
            <v>82</v>
          </cell>
          <cell r="B86" t="str">
            <v>ｸﾚｯｼｪﾝﾄﾞ</v>
          </cell>
          <cell r="C86" t="str">
            <v>(株）ﾒｿﾞﾌｫﾙﾃのｼｮｯﾌﾟ</v>
          </cell>
          <cell r="D86" t="str">
            <v>465-0048</v>
          </cell>
          <cell r="E86" t="str">
            <v xml:space="preserve">  勝田ｺﾞﾙﾌｾﾝﾀｰ ｽﾎﾟｰﾂﾌﾟﾗｻﾞＡ棟2F</v>
          </cell>
          <cell r="F86" t="str">
            <v>3704-1056</v>
          </cell>
        </row>
        <row r="87">
          <cell r="A87">
            <v>83</v>
          </cell>
          <cell r="B87" t="str">
            <v>黒田章子</v>
          </cell>
          <cell r="C87">
            <v>0</v>
          </cell>
          <cell r="D87" t="str">
            <v>140-0001</v>
          </cell>
          <cell r="E87" t="str">
            <v>品川区北品川3-7-41北品川ﾃﾗｽ305</v>
          </cell>
          <cell r="F87" t="str">
            <v>092-622-3713</v>
          </cell>
        </row>
        <row r="88">
          <cell r="A88">
            <v>84</v>
          </cell>
          <cell r="B88" t="str">
            <v>倉渕 満</v>
          </cell>
          <cell r="C88">
            <v>0</v>
          </cell>
          <cell r="D88" t="str">
            <v>130-0024</v>
          </cell>
          <cell r="E88" t="str">
            <v>千葉市中央3-11-11ﾆｭ-豊田ﾋﾞﾙ3F</v>
          </cell>
          <cell r="F88" t="str">
            <v>3842-2241</v>
          </cell>
        </row>
        <row r="89">
          <cell r="A89">
            <v>85</v>
          </cell>
          <cell r="B89" t="str">
            <v>(有) ﾋﾞｰﾋﾞｰｴﾙ ﾌﾞﾃｨｯｸｴﾙ</v>
          </cell>
          <cell r="C89">
            <v>0</v>
          </cell>
          <cell r="D89" t="str">
            <v>106-0045</v>
          </cell>
          <cell r="E89" t="str">
            <v>船場ｾﾝﾀ-ﾋﾞﾙ１号館B1大阪舶来ﾏ-ﾄ</v>
          </cell>
          <cell r="F89" t="str">
            <v>045-715-5439</v>
          </cell>
        </row>
        <row r="90">
          <cell r="A90">
            <v>86</v>
          </cell>
          <cell r="B90" t="str">
            <v>(有)ﾋﾞｯｸﾋｯﾄ</v>
          </cell>
          <cell r="C90" t="str">
            <v>住福忠義様</v>
          </cell>
          <cell r="D90" t="str">
            <v>134-0083</v>
          </cell>
          <cell r="E90" t="str">
            <v>江戸川区中葛西3-16-13小林ﾋﾞﾙ1F2F</v>
          </cell>
          <cell r="F90" t="str">
            <v>3289-2233</v>
          </cell>
          <cell r="G90" t="str">
            <v>3289-2890</v>
          </cell>
        </row>
        <row r="91">
          <cell r="A91">
            <v>87</v>
          </cell>
          <cell r="B91" t="str">
            <v>B.J TRADING</v>
          </cell>
          <cell r="C91" t="str">
            <v>請求書       阿部様</v>
          </cell>
          <cell r="D91" t="str">
            <v>530-0043</v>
          </cell>
          <cell r="E91" t="str">
            <v>大阪市北区天満中央ﾋﾞﾙ4F</v>
          </cell>
          <cell r="F91" t="str">
            <v>3475-1401</v>
          </cell>
        </row>
        <row r="92">
          <cell r="A92">
            <v>88</v>
          </cell>
          <cell r="B92" t="str">
            <v>BIBA ｻﾝｸ</v>
          </cell>
          <cell r="C92" t="str">
            <v>代表取締役佐藤清信様</v>
          </cell>
          <cell r="D92" t="str">
            <v>747-0034</v>
          </cell>
          <cell r="E92" t="str">
            <v>山口県防府市天神1-10-14</v>
          </cell>
          <cell r="F92" t="str">
            <v>3631-2170</v>
          </cell>
        </row>
        <row r="93">
          <cell r="A93">
            <v>89</v>
          </cell>
          <cell r="B93" t="str">
            <v>VITA</v>
          </cell>
          <cell r="C93">
            <v>0</v>
          </cell>
          <cell r="D93" t="str">
            <v>464-0819</v>
          </cell>
          <cell r="E93" t="str">
            <v>名古屋市千種区四谷通り1-1ｲﾘﾔ本山1F</v>
          </cell>
          <cell r="F93" t="str">
            <v>5572-7760</v>
          </cell>
        </row>
        <row r="94">
          <cell r="A94">
            <v>90</v>
          </cell>
          <cell r="B94" t="str">
            <v>ﾋｴﾀﾞﾜｰｸｽﾀｼﾞｵ</v>
          </cell>
          <cell r="C94">
            <v>0</v>
          </cell>
          <cell r="D94" t="str">
            <v>106-0023</v>
          </cell>
          <cell r="E94" t="str">
            <v>新宿区西新宿6丁目21番1号ｱｲﾀｳﾝﾌﾟﾗｻﾞ1F</v>
          </cell>
          <cell r="F94" t="str">
            <v>3641-8787</v>
          </cell>
        </row>
        <row r="95">
          <cell r="A95">
            <v>91</v>
          </cell>
          <cell r="B95" t="str">
            <v>customer</v>
          </cell>
          <cell r="C95">
            <v>0</v>
          </cell>
          <cell r="D95" t="str">
            <v>postal code</v>
          </cell>
          <cell r="E95" t="str">
            <v>address</v>
          </cell>
          <cell r="F95" t="str">
            <v>0764-93-6166</v>
          </cell>
        </row>
        <row r="96">
          <cell r="A96">
            <v>92</v>
          </cell>
          <cell r="B96" t="str">
            <v>(株)ｹﾞｵﾐﾙﾀﾞ</v>
          </cell>
          <cell r="C96">
            <v>0</v>
          </cell>
          <cell r="D96" t="str">
            <v>181-0013</v>
          </cell>
          <cell r="E96" t="str">
            <v>新宿区下落合1-7-17ｺｽﾓｽ11下落合ﾋﾞﾙB1</v>
          </cell>
          <cell r="F96" t="str">
            <v>0273-24-3608</v>
          </cell>
        </row>
        <row r="97">
          <cell r="A97">
            <v>93</v>
          </cell>
          <cell r="B97" t="str">
            <v>customer</v>
          </cell>
          <cell r="C97" t="str">
            <v>安本様</v>
          </cell>
          <cell r="D97" t="str">
            <v>postal code</v>
          </cell>
          <cell r="E97" t="str">
            <v>address</v>
          </cell>
          <cell r="F97" t="str">
            <v xml:space="preserve">telephone number </v>
          </cell>
        </row>
        <row r="98">
          <cell r="A98">
            <v>94</v>
          </cell>
          <cell r="B98" t="str">
            <v>村上商事</v>
          </cell>
          <cell r="C98">
            <v>0</v>
          </cell>
          <cell r="D98" t="str">
            <v>700-0866</v>
          </cell>
          <cell r="E98" t="str">
            <v>岡山市岡南町1-1-29</v>
          </cell>
          <cell r="F98" t="str">
            <v>0862-33-5533</v>
          </cell>
          <cell r="G98" t="str">
            <v>3862-5464</v>
          </cell>
        </row>
        <row r="99">
          <cell r="A99">
            <v>95</v>
          </cell>
          <cell r="B99" t="str">
            <v>(有)ｹﾞﾝｲﾝﾀ-ﾅｼｮﾅﾙ</v>
          </cell>
          <cell r="C99">
            <v>0</v>
          </cell>
          <cell r="D99" t="str">
            <v>114-0023</v>
          </cell>
          <cell r="E99" t="str">
            <v>北区滝野川6-85-3</v>
          </cell>
          <cell r="F99" t="str">
            <v>3862-8787</v>
          </cell>
        </row>
        <row r="100">
          <cell r="A100">
            <v>96</v>
          </cell>
          <cell r="B100" t="str">
            <v>K&amp;Sｺ-ﾎﾟﾚ-ｼｮﾝ</v>
          </cell>
          <cell r="C100">
            <v>0</v>
          </cell>
          <cell r="D100" t="str">
            <v>228-0803</v>
          </cell>
          <cell r="E100" t="str">
            <v>相模原市相模大野4-5-5-311</v>
          </cell>
          <cell r="F100" t="str">
            <v>3610-8368</v>
          </cell>
        </row>
        <row r="101">
          <cell r="A101">
            <v>97</v>
          </cell>
          <cell r="B101" t="str">
            <v>customer</v>
          </cell>
          <cell r="C101" t="str">
            <v>世田谷営業所</v>
          </cell>
          <cell r="D101" t="str">
            <v>postal code</v>
          </cell>
          <cell r="E101" t="str">
            <v>address</v>
          </cell>
          <cell r="F101" t="str">
            <v xml:space="preserve">telephone number </v>
          </cell>
          <cell r="G101" t="str">
            <v xml:space="preserve">facsimile number </v>
          </cell>
        </row>
        <row r="102">
          <cell r="A102">
            <v>98</v>
          </cell>
          <cell r="B102" t="str">
            <v>(株)ﾃｨ-ｱ-ﾙﾜｲ     (ﾂﾙﾔ)</v>
          </cell>
          <cell r="C102" t="str">
            <v>代表取締役 藤崎哲也様</v>
          </cell>
          <cell r="D102" t="str">
            <v>110-0005</v>
          </cell>
          <cell r="E102" t="str">
            <v>台東区上野6-4-12上野ｾﾝﾀ-内</v>
          </cell>
          <cell r="F102" t="str">
            <v>3832-5461</v>
          </cell>
          <cell r="G102" t="str">
            <v>3836-2010</v>
          </cell>
        </row>
        <row r="103">
          <cell r="A103">
            <v>99</v>
          </cell>
          <cell r="B103" t="str">
            <v>TIARA(ﾃｨｱﾗ)</v>
          </cell>
          <cell r="C103">
            <v>0</v>
          </cell>
          <cell r="D103" t="str">
            <v>937-0046</v>
          </cell>
          <cell r="E103" t="str">
            <v>富山県魚津市上村木1-4-18</v>
          </cell>
          <cell r="F103" t="str">
            <v>0765-23-1234</v>
          </cell>
        </row>
        <row r="104">
          <cell r="A104">
            <v>100</v>
          </cell>
          <cell r="B104" t="str">
            <v>Tk inc</v>
          </cell>
          <cell r="C104">
            <v>0</v>
          </cell>
          <cell r="D104" t="str">
            <v>546-0000</v>
          </cell>
          <cell r="E104" t="str">
            <v>大阪市東住吉区西今川3-12-24ﾍﾞﾙｳﾞｨ西今川 1104</v>
          </cell>
          <cell r="F104" t="str">
            <v>06-769-7048</v>
          </cell>
          <cell r="G104" t="str">
            <v>06-769-2848</v>
          </cell>
        </row>
        <row r="105">
          <cell r="A105">
            <v>101</v>
          </cell>
          <cell r="B105" t="str">
            <v>(株)TKY</v>
          </cell>
          <cell r="C105">
            <v>0</v>
          </cell>
          <cell r="D105" t="str">
            <v>530-0042</v>
          </cell>
          <cell r="E105" t="str">
            <v>大阪市北区天満橋2丁目2-13-603</v>
          </cell>
          <cell r="F105" t="str">
            <v>06-351-8790</v>
          </cell>
          <cell r="G105" t="str">
            <v>06-351-9717</v>
          </cell>
        </row>
        <row r="106">
          <cell r="A106">
            <v>102</v>
          </cell>
          <cell r="B106" t="str">
            <v>TMT</v>
          </cell>
          <cell r="C106">
            <v>0</v>
          </cell>
          <cell r="D106" t="str">
            <v>105-0001</v>
          </cell>
          <cell r="E106" t="str">
            <v>港区虎ノ門1-1-21東海銀行B1F</v>
          </cell>
          <cell r="F106" t="str">
            <v>3501-2572</v>
          </cell>
          <cell r="G106" t="str">
            <v>3501-6371</v>
          </cell>
        </row>
        <row r="107">
          <cell r="A107">
            <v>103</v>
          </cell>
          <cell r="B107" t="str">
            <v>TTAｱﾘﾓﾝﾄﾞ</v>
          </cell>
          <cell r="C107">
            <v>0</v>
          </cell>
          <cell r="D107" t="str">
            <v>103-0022</v>
          </cell>
          <cell r="E107" t="str">
            <v>中央区日本橋宝町3-4-6宝町会館4F</v>
          </cell>
          <cell r="F107" t="str">
            <v>3241-5277</v>
          </cell>
          <cell r="G107" t="str">
            <v>3246-1379</v>
          </cell>
        </row>
        <row r="108">
          <cell r="A108">
            <v>104</v>
          </cell>
          <cell r="B108" t="str">
            <v>(株)帝国ﾃﾞ-ﾀﾊﾞﾝｸ</v>
          </cell>
          <cell r="C108" t="str">
            <v>能登 弘子</v>
          </cell>
          <cell r="D108" t="str">
            <v>104-0041</v>
          </cell>
          <cell r="E108" t="str">
            <v>中央区新富1-12-2</v>
          </cell>
          <cell r="F108" t="str">
            <v>3206-2544</v>
          </cell>
          <cell r="G108" t="str">
            <v>3206-2548</v>
          </cell>
        </row>
        <row r="109">
          <cell r="A109">
            <v>105</v>
          </cell>
          <cell r="B109" t="str">
            <v>TGSｾﾝﾄﾗﾙ</v>
          </cell>
          <cell r="C109">
            <v>0</v>
          </cell>
          <cell r="D109" t="str">
            <v>107-0062</v>
          </cell>
          <cell r="E109" t="str">
            <v>港区南青山3-1-1 ﾌﾟﾗｻﾞ246青山ﾋﾞﾙ7F</v>
          </cell>
          <cell r="F109" t="str">
            <v>3796-0211</v>
          </cell>
          <cell r="G109" t="str">
            <v>3796-0210</v>
          </cell>
        </row>
        <row r="110">
          <cell r="A110">
            <v>106</v>
          </cell>
          <cell r="B110" t="str">
            <v>寺岡事務所</v>
          </cell>
          <cell r="C110">
            <v>0</v>
          </cell>
          <cell r="D110" t="str">
            <v>541-0048</v>
          </cell>
          <cell r="E110" t="str">
            <v>大阪市中央区瓦町4-3-14-812</v>
          </cell>
          <cell r="F110" t="str">
            <v>3202-7777</v>
          </cell>
          <cell r="G110" t="str">
            <v>3201-5551</v>
          </cell>
        </row>
        <row r="111">
          <cell r="A111">
            <v>107</v>
          </cell>
          <cell r="B111" t="str">
            <v>(株）ﾃﾞｨﾚｸﾀｰｽﾞ ｱｲ･ｴｽ･ﾋﾞｰ</v>
          </cell>
          <cell r="C111">
            <v>0</v>
          </cell>
          <cell r="D111" t="str">
            <v>130-0026</v>
          </cell>
          <cell r="E111" t="str">
            <v>東京都墨田区両国3-21-16中屋ﾋﾞﾙ6F</v>
          </cell>
          <cell r="F111" t="str">
            <v>03-3632-8940</v>
          </cell>
          <cell r="G111" t="str">
            <v>03-3632-8945</v>
          </cell>
        </row>
        <row r="112">
          <cell r="A112">
            <v>108</v>
          </cell>
          <cell r="B112" t="str">
            <v>(株）ティンクス</v>
          </cell>
          <cell r="C112">
            <v>0</v>
          </cell>
          <cell r="D112" t="str">
            <v>151-0051</v>
          </cell>
          <cell r="E112" t="str">
            <v>渋谷区千駄ヶ谷1-33-5 千駄ヶ谷ﾊﾟｰｸｽｸｴｱ3F</v>
          </cell>
        </row>
        <row r="113">
          <cell r="A113">
            <v>109</v>
          </cell>
          <cell r="B113" t="str">
            <v>(株)ﾌｫｰﾗﾑ</v>
          </cell>
          <cell r="C113">
            <v>0</v>
          </cell>
          <cell r="D113" t="str">
            <v>150-0001</v>
          </cell>
          <cell r="E113" t="str">
            <v>渋谷区神宮前3-6-4</v>
          </cell>
          <cell r="F113" t="str">
            <v xml:space="preserve">telephone number </v>
          </cell>
          <cell r="G113" t="str">
            <v xml:space="preserve">facsimile number </v>
          </cell>
        </row>
        <row r="114">
          <cell r="A114">
            <v>110</v>
          </cell>
          <cell r="B114" t="str">
            <v>customer</v>
          </cell>
          <cell r="C114" t="str">
            <v>本社</v>
          </cell>
          <cell r="D114" t="str">
            <v>postal code</v>
          </cell>
          <cell r="E114" t="str">
            <v>address</v>
          </cell>
          <cell r="F114" t="str">
            <v xml:space="preserve">telephone number </v>
          </cell>
        </row>
        <row r="115">
          <cell r="A115">
            <v>111</v>
          </cell>
          <cell r="B115" t="str">
            <v>(株）ﾒｿﾞﾌｫﾙﾃ本社</v>
          </cell>
          <cell r="C115" t="str">
            <v>竹田・ﾄﾐﾅｶﾞ</v>
          </cell>
          <cell r="D115" t="str">
            <v>541-0058</v>
          </cell>
          <cell r="E115" t="str">
            <v>大阪市中央区南久宝寺町2-3-6YKﾋﾞﾙ1F</v>
          </cell>
          <cell r="F115" t="str">
            <v>06-271-5667</v>
          </cell>
        </row>
        <row r="116">
          <cell r="A116">
            <v>112</v>
          </cell>
          <cell r="B116" t="str">
            <v>(株）ﾒｿﾞﾌｫﾙﾃ名古屋</v>
          </cell>
          <cell r="C116">
            <v>0</v>
          </cell>
          <cell r="D116" t="str">
            <v>464-0075</v>
          </cell>
          <cell r="E116" t="str">
            <v>名古屋市千種区内山1-17-20</v>
          </cell>
          <cell r="F116" t="str">
            <v>052-733-0411</v>
          </cell>
        </row>
        <row r="117">
          <cell r="A117">
            <v>113</v>
          </cell>
          <cell r="B117" t="str">
            <v>(株)ｺﾛﾈｯﾄ商会</v>
          </cell>
          <cell r="C117" t="str">
            <v>(株)千住倉庫  中沢様</v>
          </cell>
          <cell r="D117" t="str">
            <v>135-0044</v>
          </cell>
          <cell r="E117" t="str">
            <v>江東区越中島2-1-38</v>
          </cell>
          <cell r="F117" t="str">
            <v>3263-6301</v>
          </cell>
        </row>
        <row r="118">
          <cell r="A118">
            <v>114</v>
          </cell>
          <cell r="B118" t="str">
            <v>（有）ﾒﾘｰﾌﾟﾗﾈｯﾄ本社</v>
          </cell>
          <cell r="C118" t="str">
            <v>海洋土木(株)</v>
          </cell>
          <cell r="D118" t="str">
            <v>107-0062</v>
          </cell>
          <cell r="E118" t="str">
            <v>港区南青山4-17-12</v>
          </cell>
          <cell r="F118" t="str">
            <v>3423-2350</v>
          </cell>
          <cell r="G118" t="str">
            <v>3710-0206</v>
          </cell>
        </row>
        <row r="119">
          <cell r="A119">
            <v>115</v>
          </cell>
          <cell r="B119" t="str">
            <v>名鉄百科店</v>
          </cell>
          <cell r="C119" t="str">
            <v>名鉄ｻﾛﾝ</v>
          </cell>
          <cell r="D119">
            <v>450</v>
          </cell>
          <cell r="E119" t="str">
            <v>名古屋市中村区名鉄1-2-1</v>
          </cell>
          <cell r="F119" t="str">
            <v>052-585-1111</v>
          </cell>
          <cell r="G119" t="str">
            <v>5456-2262</v>
          </cell>
        </row>
        <row r="120">
          <cell r="A120">
            <v>116</v>
          </cell>
          <cell r="B120" t="str">
            <v>ﾒﾝﾌｨｽ</v>
          </cell>
          <cell r="C120">
            <v>0</v>
          </cell>
          <cell r="D120" t="str">
            <v>106-0031</v>
          </cell>
          <cell r="E120" t="str">
            <v>港区西麻布2-16-1斉田ﾋﾞﾙ2F</v>
          </cell>
          <cell r="F120" t="str">
            <v>3409-9922</v>
          </cell>
          <cell r="G120" t="str">
            <v>3854-8266</v>
          </cell>
        </row>
        <row r="121">
          <cell r="A121">
            <v>117</v>
          </cell>
          <cell r="B121" t="str">
            <v>幸和通商(株)</v>
          </cell>
          <cell r="C121">
            <v>0</v>
          </cell>
          <cell r="D121" t="str">
            <v>351-0025</v>
          </cell>
          <cell r="E121" t="str">
            <v>朝霞市三原5-10-41</v>
          </cell>
          <cell r="F121" t="str">
            <v>5828-9333</v>
          </cell>
          <cell r="G121" t="str">
            <v>5828-9060</v>
          </cell>
        </row>
        <row r="122">
          <cell r="A122">
            <v>118</v>
          </cell>
          <cell r="B122" t="str">
            <v>(株)ｺﾓｿﾜ</v>
          </cell>
          <cell r="C122">
            <v>0</v>
          </cell>
          <cell r="D122" t="str">
            <v>160-0022</v>
          </cell>
          <cell r="E122" t="str">
            <v>新宿区新宿5-12-5大木ﾋﾞﾙ504</v>
          </cell>
          <cell r="F122" t="str">
            <v>5828-3202</v>
          </cell>
          <cell r="G122" t="str">
            <v>5828-2572</v>
          </cell>
        </row>
        <row r="123">
          <cell r="A123">
            <v>119</v>
          </cell>
          <cell r="B123" t="str">
            <v>(株)ｺｳｼﾝ</v>
          </cell>
          <cell r="C123">
            <v>0</v>
          </cell>
          <cell r="D123" t="str">
            <v>530-0056</v>
          </cell>
          <cell r="E123" t="str">
            <v>大阪市北区兎我野町15-13(ﾐﾕｷﾋﾞﾙ3F)</v>
          </cell>
          <cell r="F123" t="str">
            <v>5815-5707</v>
          </cell>
          <cell r="G123" t="str">
            <v>5815-5302</v>
          </cell>
        </row>
        <row r="124">
          <cell r="A124">
            <v>120</v>
          </cell>
          <cell r="B124" t="str">
            <v>ｺﾝｺ-ﾄﾞ</v>
          </cell>
          <cell r="C124">
            <v>0</v>
          </cell>
          <cell r="D124" t="str">
            <v>164-0012</v>
          </cell>
          <cell r="E124" t="str">
            <v>中野区本町3-3-11</v>
          </cell>
          <cell r="F124" t="str">
            <v>3261-3341</v>
          </cell>
          <cell r="G124" t="str">
            <v>3261-3350</v>
          </cell>
        </row>
        <row r="125">
          <cell r="A125">
            <v>121</v>
          </cell>
          <cell r="B125" t="str">
            <v>小西六ﾕ-ﾋﾞｯｸｽ(株)</v>
          </cell>
          <cell r="C125">
            <v>0</v>
          </cell>
          <cell r="D125" t="str">
            <v>110-0016</v>
          </cell>
          <cell r="E125" t="str">
            <v>台東区台東4-30富士ﾋﾞﾙ</v>
          </cell>
          <cell r="F125" t="str">
            <v>3836-4640</v>
          </cell>
          <cell r="G125" t="str">
            <v>3936-3058</v>
          </cell>
        </row>
        <row r="126">
          <cell r="A126">
            <v>122</v>
          </cell>
          <cell r="B126" t="str">
            <v>customer</v>
          </cell>
          <cell r="C126">
            <v>0</v>
          </cell>
          <cell r="D126" t="str">
            <v>postal code</v>
          </cell>
          <cell r="E126" t="str">
            <v>address</v>
          </cell>
          <cell r="F126" t="str">
            <v xml:space="preserve">telephone number </v>
          </cell>
          <cell r="G126" t="str">
            <v xml:space="preserve">facsimile number </v>
          </cell>
        </row>
        <row r="127">
          <cell r="A127">
            <v>123</v>
          </cell>
          <cell r="B127" t="str">
            <v>（株）東京ｸﾚｰﾙ</v>
          </cell>
          <cell r="C127">
            <v>0</v>
          </cell>
          <cell r="D127" t="str">
            <v>111-0053</v>
          </cell>
          <cell r="E127" t="str">
            <v>台東区浅草橋1-12-3WSﾋﾞﾙ</v>
          </cell>
          <cell r="F127" t="str">
            <v>5820-1251</v>
          </cell>
          <cell r="G127" t="str">
            <v>5820-1257</v>
          </cell>
        </row>
        <row r="128">
          <cell r="A128">
            <v>124</v>
          </cell>
          <cell r="B128" t="str">
            <v xml:space="preserve">  〈（有）ｼﾞｭノンも同様〉</v>
          </cell>
          <cell r="C128">
            <v>0</v>
          </cell>
          <cell r="D128" t="str">
            <v>104-0031</v>
          </cell>
          <cell r="E128" t="str">
            <v>中央区京橋3-12-4田中ﾋﾞﾙ1F</v>
          </cell>
          <cell r="F128" t="str">
            <v>3587-2991</v>
          </cell>
          <cell r="G128" t="str">
            <v>3587-2962</v>
          </cell>
        </row>
        <row r="129">
          <cell r="A129">
            <v>125</v>
          </cell>
          <cell r="B129" t="str">
            <v>(株)藤和</v>
          </cell>
          <cell r="C129">
            <v>0</v>
          </cell>
          <cell r="D129" t="str">
            <v>210-0838</v>
          </cell>
          <cell r="E129" t="str">
            <v>川崎市川崎区境町9-9 藤和ﾋﾞﾙ</v>
          </cell>
          <cell r="F129" t="str">
            <v>044-244-8500</v>
          </cell>
          <cell r="G129" t="str">
            <v>044-244-7783</v>
          </cell>
        </row>
        <row r="130">
          <cell r="A130">
            <v>126</v>
          </cell>
          <cell r="B130" t="str">
            <v>(株)ﾄｰｸ</v>
          </cell>
          <cell r="C130" t="str">
            <v>田村様</v>
          </cell>
          <cell r="D130" t="str">
            <v>111-0036</v>
          </cell>
          <cell r="E130" t="str">
            <v>台東区松が谷1-13-13</v>
          </cell>
          <cell r="F130" t="str">
            <v>3842-3361</v>
          </cell>
          <cell r="G130" t="str">
            <v>3842-3363</v>
          </cell>
        </row>
        <row r="131">
          <cell r="A131">
            <v>127</v>
          </cell>
          <cell r="B131" t="str">
            <v>（株）ﾄｰｺｰｻｰﾋﾞｽ</v>
          </cell>
          <cell r="C131" t="str">
            <v>石川金属工芸</v>
          </cell>
          <cell r="D131" t="str">
            <v>243-0014</v>
          </cell>
          <cell r="E131" t="str">
            <v>厚木市旭1-16-3第5曽根ﾋﾞﾙ2F</v>
          </cell>
          <cell r="F131" t="str">
            <v>0462-29-7879</v>
          </cell>
          <cell r="G131" t="str">
            <v>0462-29-3372</v>
          </cell>
        </row>
        <row r="132">
          <cell r="A132">
            <v>128</v>
          </cell>
          <cell r="B132" t="str">
            <v xml:space="preserve">（株）ﾄｰｼﾝ </v>
          </cell>
          <cell r="C132" t="str">
            <v>Shop ERUDI</v>
          </cell>
          <cell r="D132" t="str">
            <v>104-0061</v>
          </cell>
          <cell r="E132" t="str">
            <v>中央区銀座5-1数寄屋橋ｼｮｯﾋﾟﾝｸﾞｾﾝﾀｰ</v>
          </cell>
          <cell r="F132" t="str">
            <v>3573-6888</v>
          </cell>
          <cell r="G132" t="str">
            <v>092-291-4558</v>
          </cell>
        </row>
        <row r="133">
          <cell r="A133">
            <v>129</v>
          </cell>
          <cell r="B133" t="str">
            <v>（株）モリタ秋田本店</v>
          </cell>
          <cell r="C133">
            <v>0</v>
          </cell>
          <cell r="D133" t="str">
            <v>010-0001</v>
          </cell>
          <cell r="E133" t="str">
            <v xml:space="preserve">                              銀座2号館</v>
          </cell>
          <cell r="F133" t="str">
            <v>0188-33-3472</v>
          </cell>
        </row>
        <row r="134">
          <cell r="A134">
            <v>130</v>
          </cell>
          <cell r="B134" t="str">
            <v>(株)豊繁</v>
          </cell>
          <cell r="C134" t="str">
            <v>高木社長 福山様</v>
          </cell>
          <cell r="D134" t="str">
            <v>111-0042</v>
          </cell>
          <cell r="E134" t="str">
            <v>台東区寿1-14-10</v>
          </cell>
          <cell r="F134" t="str">
            <v>0188-35-0717</v>
          </cell>
        </row>
        <row r="135">
          <cell r="A135">
            <v>131</v>
          </cell>
          <cell r="B135" t="str">
            <v>（株）ﾄﾗｽﾄ貿易</v>
          </cell>
          <cell r="C135" t="str">
            <v>堀原</v>
          </cell>
          <cell r="D135" t="str">
            <v>113-0022</v>
          </cell>
          <cell r="E135" t="str">
            <v>文京区千駄木2-21-6</v>
          </cell>
          <cell r="F135" t="str">
            <v>3828-8727</v>
          </cell>
          <cell r="G135" t="str">
            <v>3828-1117</v>
          </cell>
        </row>
        <row r="136">
          <cell r="A136">
            <v>132</v>
          </cell>
          <cell r="B136" t="str">
            <v>（株）モリタｱﾙｽ店</v>
          </cell>
          <cell r="C136" t="str">
            <v>(新日本流通と同じ)</v>
          </cell>
          <cell r="D136" t="str">
            <v>010-0001</v>
          </cell>
          <cell r="E136" t="str">
            <v xml:space="preserve">       ﾚｼﾞﾃﾞﾝｼｬﾙ千駄木1F</v>
          </cell>
          <cell r="F136" t="str">
            <v>0188-36-0725</v>
          </cell>
        </row>
        <row r="137">
          <cell r="A137">
            <v>133</v>
          </cell>
          <cell r="B137" t="str">
            <v>（株）ﾄﾘｵ製作所</v>
          </cell>
          <cell r="C137">
            <v>0</v>
          </cell>
          <cell r="D137" t="str">
            <v>152-0012</v>
          </cell>
          <cell r="E137" t="str">
            <v>目黒区洗足2-19-2</v>
          </cell>
          <cell r="F137" t="str">
            <v>3714-0777</v>
          </cell>
          <cell r="G137" t="str">
            <v>3714-5353</v>
          </cell>
        </row>
        <row r="138">
          <cell r="A138">
            <v>134</v>
          </cell>
          <cell r="B138" t="str">
            <v>（株）ﾄﾘｵ製作所</v>
          </cell>
          <cell r="C138" t="str">
            <v>本社物流ｾﾝﾀｰ</v>
          </cell>
          <cell r="D138" t="str">
            <v>152-0012</v>
          </cell>
          <cell r="E138" t="str">
            <v>目黒区洗足2-27-16</v>
          </cell>
          <cell r="F138" t="str">
            <v>3786-3437</v>
          </cell>
          <cell r="G138" t="str">
            <v>3786-3507</v>
          </cell>
        </row>
        <row r="139">
          <cell r="A139">
            <v>135</v>
          </cell>
          <cell r="B139" t="str">
            <v>（株）ﾄﾚﾝﾄﾞｱｲ</v>
          </cell>
          <cell r="C139" t="str">
            <v>今市様</v>
          </cell>
          <cell r="D139" t="str">
            <v>105-0014</v>
          </cell>
          <cell r="E139" t="str">
            <v>港区芝3-22-7芝NKﾋﾞﾙ2F</v>
          </cell>
          <cell r="F139" t="str">
            <v>3455-5281</v>
          </cell>
          <cell r="G139" t="str">
            <v>5232-0823</v>
          </cell>
        </row>
        <row r="140">
          <cell r="A140">
            <v>136</v>
          </cell>
          <cell r="B140" t="str">
            <v>（有）ﾄﾚﾄﾞﾌﾞﾙｰ</v>
          </cell>
          <cell r="C140">
            <v>0</v>
          </cell>
          <cell r="D140" t="str">
            <v>110-0016</v>
          </cell>
          <cell r="E140" t="str">
            <v>台東区台東2-30-11HATTORI BLD.3F</v>
          </cell>
          <cell r="F140" t="str">
            <v>3833-2722</v>
          </cell>
          <cell r="G140" t="str">
            <v>3833-2720</v>
          </cell>
        </row>
        <row r="141">
          <cell r="A141">
            <v>137</v>
          </cell>
          <cell r="B141" t="str">
            <v>(株)東急百貨店</v>
          </cell>
          <cell r="C141" t="str">
            <v>三田様（商事部)</v>
          </cell>
          <cell r="D141" t="str">
            <v>103-0027</v>
          </cell>
          <cell r="E141" t="str">
            <v>中央区日本橋1-4-1</v>
          </cell>
          <cell r="F141" t="str">
            <v>3273-3206･3160</v>
          </cell>
          <cell r="G141" t="str">
            <v>3273-3164</v>
          </cell>
        </row>
        <row r="142">
          <cell r="A142">
            <v>138</v>
          </cell>
          <cell r="B142" t="str">
            <v>TOMOEｰYA</v>
          </cell>
          <cell r="C142">
            <v>0</v>
          </cell>
          <cell r="D142" t="str">
            <v>164-0013</v>
          </cell>
          <cell r="E142" t="str">
            <v>中野区弥生町2-15-14</v>
          </cell>
          <cell r="F142" t="str">
            <v>3373-9220</v>
          </cell>
          <cell r="G142" t="str">
            <v>3373-9220</v>
          </cell>
        </row>
        <row r="143">
          <cell r="A143">
            <v>139</v>
          </cell>
          <cell r="B143" t="str">
            <v>東亜ｼｽﾃﾑﾌﾟﾛﾀﾞｸﾄ</v>
          </cell>
          <cell r="C143">
            <v>0</v>
          </cell>
          <cell r="D143" t="str">
            <v>151-0073</v>
          </cell>
          <cell r="E143" t="str">
            <v>渋谷区笹塚1-54-7</v>
          </cell>
          <cell r="F143" t="str">
            <v>3374-4488</v>
          </cell>
        </row>
        <row r="144">
          <cell r="A144">
            <v>140</v>
          </cell>
          <cell r="B144" t="str">
            <v>東急ｴｱｶｰｺﾞ（株）</v>
          </cell>
          <cell r="C144">
            <v>0</v>
          </cell>
          <cell r="D144" t="str">
            <v>272-0004</v>
          </cell>
          <cell r="E144" t="str">
            <v>市川市厚木2526 C-201</v>
          </cell>
          <cell r="F144" t="str">
            <v>0473-27-7211</v>
          </cell>
          <cell r="G144" t="str">
            <v>0473-27-3854</v>
          </cell>
        </row>
        <row r="145">
          <cell r="A145">
            <v>141</v>
          </cell>
          <cell r="B145" t="str">
            <v xml:space="preserve">  輸入営業部 原木第一営業所</v>
          </cell>
          <cell r="C145">
            <v>0</v>
          </cell>
          <cell r="D145" t="str">
            <v>010-0001</v>
          </cell>
          <cell r="E145" t="str">
            <v>秋田市中通7-2-1ｱﾙｽ2F</v>
          </cell>
          <cell r="F145" t="str">
            <v>0188-36-0801</v>
          </cell>
        </row>
        <row r="146">
          <cell r="A146">
            <v>142</v>
          </cell>
          <cell r="B146" t="str">
            <v>東京海上火災保険（株）</v>
          </cell>
          <cell r="C146">
            <v>0</v>
          </cell>
          <cell r="D146" t="str">
            <v>153-0064</v>
          </cell>
          <cell r="E146" t="str">
            <v>目黒区下目黒1-8-1ｱﾙｺﾀﾜｰ12F</v>
          </cell>
          <cell r="F146" t="str">
            <v>5434-8011</v>
          </cell>
          <cell r="G146" t="str">
            <v>5434-8014</v>
          </cell>
        </row>
        <row r="147">
          <cell r="A147">
            <v>143</v>
          </cell>
          <cell r="B147" t="str">
            <v>ﾓｰﾘｴ（株）</v>
          </cell>
          <cell r="C147" t="str">
            <v>営業所</v>
          </cell>
          <cell r="D147" t="str">
            <v>104-0042</v>
          </cell>
          <cell r="E147" t="str">
            <v xml:space="preserve">    安藤様携帯010･435･5487</v>
          </cell>
          <cell r="F147" t="str">
            <v>3552-5232</v>
          </cell>
          <cell r="G147" t="str">
            <v xml:space="preserve">facsimile number </v>
          </cell>
        </row>
        <row r="148">
          <cell r="A148">
            <v>144</v>
          </cell>
          <cell r="B148" t="str">
            <v>東京ﾄﾖﾍﾟｯﾄ（株）</v>
          </cell>
          <cell r="C148" t="str">
            <v>野沢様</v>
          </cell>
          <cell r="D148" t="str">
            <v>110-0005</v>
          </cell>
          <cell r="E148" t="str">
            <v>台東区上野2-18-4</v>
          </cell>
          <cell r="F148" t="str">
            <v>3833-8171</v>
          </cell>
          <cell r="G148" t="str">
            <v>3837-2427</v>
          </cell>
        </row>
        <row r="149">
          <cell r="A149">
            <v>145</v>
          </cell>
          <cell r="B149" t="str">
            <v>東京ﾋﾞﾙ管理</v>
          </cell>
          <cell r="C149" t="str">
            <v>丸秀食品</v>
          </cell>
          <cell r="D149" t="str">
            <v>580-0021</v>
          </cell>
          <cell r="E149" t="str">
            <v>大阪府松原市高見の里4-3-19</v>
          </cell>
          <cell r="F149" t="str">
            <v>3851-3647</v>
          </cell>
          <cell r="G149" t="str">
            <v>3440-2848</v>
          </cell>
        </row>
        <row r="150">
          <cell r="A150">
            <v>146</v>
          </cell>
          <cell r="B150" t="str">
            <v>東京包装ｾﾝﾀｰ</v>
          </cell>
          <cell r="C150">
            <v>0</v>
          </cell>
          <cell r="D150">
            <v>0</v>
          </cell>
          <cell r="E150" t="str">
            <v xml:space="preserve">                                         （自宅)</v>
          </cell>
          <cell r="F150" t="str">
            <v>3833-0801</v>
          </cell>
          <cell r="G150" t="str">
            <v>082-279-5571</v>
          </cell>
        </row>
        <row r="151">
          <cell r="A151">
            <v>147</v>
          </cell>
          <cell r="B151" t="str">
            <v>東京ﾗｲﾀｰ</v>
          </cell>
          <cell r="C151">
            <v>0</v>
          </cell>
          <cell r="D151" t="str">
            <v>113-0034</v>
          </cell>
          <cell r="E151" t="str">
            <v>文京区湯島1-9-4</v>
          </cell>
          <cell r="F151" t="str">
            <v>3812-0556</v>
          </cell>
          <cell r="G151" t="str">
            <v>3844-5877</v>
          </cell>
        </row>
        <row r="152">
          <cell r="A152">
            <v>148</v>
          </cell>
          <cell r="B152" t="str">
            <v>東西警備</v>
          </cell>
          <cell r="C152">
            <v>0</v>
          </cell>
          <cell r="D152" t="str">
            <v>541-0053</v>
          </cell>
          <cell r="E152" t="str">
            <v>大阪市中央区本町4-5-3</v>
          </cell>
          <cell r="F152" t="str">
            <v>06-262-3535</v>
          </cell>
        </row>
        <row r="153">
          <cell r="A153">
            <v>149</v>
          </cell>
          <cell r="B153" t="str">
            <v>同志社</v>
          </cell>
          <cell r="C153">
            <v>0</v>
          </cell>
          <cell r="D153" t="str">
            <v>556-0023</v>
          </cell>
          <cell r="E153" t="str">
            <v>大阪市浪速区稲荷2-7-28</v>
          </cell>
          <cell r="F153" t="str">
            <v>06-568-8823</v>
          </cell>
          <cell r="G153" t="str">
            <v>06-568-8992</v>
          </cell>
        </row>
        <row r="154">
          <cell r="A154">
            <v>150</v>
          </cell>
          <cell r="B154" t="str">
            <v>東宝商会</v>
          </cell>
          <cell r="C154">
            <v>0</v>
          </cell>
          <cell r="D154" t="str">
            <v>170-0013</v>
          </cell>
          <cell r="E154" t="str">
            <v>豊島区東池袋1-31-5池袋ｱﾋﾞﾀｼｵﾝ603</v>
          </cell>
          <cell r="F154" t="str">
            <v>3983-9540</v>
          </cell>
          <cell r="G154" t="str">
            <v>3663-0168</v>
          </cell>
        </row>
        <row r="155">
          <cell r="A155">
            <v>151</v>
          </cell>
          <cell r="B155">
            <v>0</v>
          </cell>
          <cell r="C155">
            <v>0</v>
          </cell>
          <cell r="D155">
            <v>0</v>
          </cell>
          <cell r="E155" t="str">
            <v xml:space="preserve">                       佐久平ｼｮｯﾋﾟﾝｸﾞｾﾝﾀ-1F</v>
          </cell>
          <cell r="F155" t="str">
            <v>0267-66-3121</v>
          </cell>
          <cell r="G155" t="str">
            <v>3496-9300</v>
          </cell>
        </row>
        <row r="156">
          <cell r="A156">
            <v>152</v>
          </cell>
          <cell r="B156" t="str">
            <v>ﾄﾞｸﾀｰﾍﾞﾘｰ 浜松店</v>
          </cell>
          <cell r="C156">
            <v>0</v>
          </cell>
          <cell r="D156" t="str">
            <v>165-0034</v>
          </cell>
          <cell r="E156" t="str">
            <v>浜松市松屋町111-2ｱｸﾄﾀﾜｰﾌﾟﾗｻﾞ2F</v>
          </cell>
          <cell r="F156" t="str">
            <v>053-451-0010</v>
          </cell>
        </row>
        <row r="157">
          <cell r="A157">
            <v>153</v>
          </cell>
          <cell r="B157" t="str">
            <v xml:space="preserve">  送り状の社名 ﾘｰﾄﾞ</v>
          </cell>
          <cell r="C157">
            <v>0</v>
          </cell>
          <cell r="D157" t="str">
            <v>542-0074</v>
          </cell>
          <cell r="E157" t="str">
            <v>大阪市中央区千日前1-8-16</v>
          </cell>
          <cell r="F157" t="str">
            <v>06-6211-6766</v>
          </cell>
          <cell r="G157" t="str">
            <v>3208-1818</v>
          </cell>
        </row>
        <row r="158">
          <cell r="A158">
            <v>154</v>
          </cell>
          <cell r="B158" t="str">
            <v>ﾄｯﾌﾟｲﾝﾄﾚｰﾃﾞｨﾝｸﾞ</v>
          </cell>
          <cell r="C158">
            <v>0</v>
          </cell>
          <cell r="D158" t="str">
            <v>110-0015</v>
          </cell>
          <cell r="E158" t="str">
            <v>台東区東上野1-15-6田辺ﾋﾞﾙ3F-B</v>
          </cell>
          <cell r="F158" t="str">
            <v>3835-9592</v>
          </cell>
          <cell r="G158" t="str">
            <v>3835-8738</v>
          </cell>
        </row>
        <row r="159">
          <cell r="A159">
            <v>155</v>
          </cell>
          <cell r="B159" t="str">
            <v>富屋商店</v>
          </cell>
          <cell r="C159">
            <v>0</v>
          </cell>
          <cell r="D159" t="str">
            <v>110-0005</v>
          </cell>
          <cell r="E159" t="str">
            <v>台東区上野6-11-3</v>
          </cell>
          <cell r="F159" t="str">
            <v>3836-1038</v>
          </cell>
          <cell r="G159" t="str">
            <v>3832-2425</v>
          </cell>
        </row>
        <row r="160">
          <cell r="A160">
            <v>156</v>
          </cell>
          <cell r="B160" t="str">
            <v>ﾄﾚｰﾀﾞﾑｼﾞｬﾊﾟﾝ（株）</v>
          </cell>
          <cell r="C160">
            <v>0</v>
          </cell>
          <cell r="D160" t="str">
            <v>530-0003</v>
          </cell>
          <cell r="E160" t="str">
            <v xml:space="preserve">  東京事務所3833-0211</v>
          </cell>
          <cell r="F160" t="str">
            <v>0298-53-1315</v>
          </cell>
          <cell r="G160" t="str">
            <v>0298-53-8505</v>
          </cell>
        </row>
        <row r="161">
          <cell r="A161">
            <v>157</v>
          </cell>
          <cell r="B161" t="str">
            <v>ﾄﾚｰﾀﾞﾑｼﾞｬﾊﾟﾝ（株）</v>
          </cell>
          <cell r="C161" t="str">
            <v>東京事務所</v>
          </cell>
          <cell r="D161" t="str">
            <v>101-0021</v>
          </cell>
          <cell r="E161" t="str">
            <v>千代田区外神田6-3-8田島ﾋﾞﾙ4F</v>
          </cell>
          <cell r="F161" t="str">
            <v>3833-0211</v>
          </cell>
          <cell r="G161" t="str">
            <v>3833-0214</v>
          </cell>
        </row>
        <row r="162">
          <cell r="A162">
            <v>158</v>
          </cell>
          <cell r="B162" t="str">
            <v>(株)ﾄﾚ-ﾀﾞ-ｽﾞｼﾞｬﾊﾟﾝ</v>
          </cell>
          <cell r="C162">
            <v>0</v>
          </cell>
          <cell r="D162" t="str">
            <v>111-0033</v>
          </cell>
          <cell r="E162" t="str">
            <v>台東区花川戸1-13-15 ｻﾝｴｽﾋﾞﾙ3F</v>
          </cell>
          <cell r="F162" t="str">
            <v>5806-1570</v>
          </cell>
          <cell r="G162" t="str">
            <v>5806-1571</v>
          </cell>
        </row>
        <row r="163">
          <cell r="A163">
            <v>159</v>
          </cell>
          <cell r="B163" t="str">
            <v>ﾄﾜｲﾗｲﾄ</v>
          </cell>
          <cell r="C163">
            <v>0</v>
          </cell>
          <cell r="D163" t="str">
            <v>651-0056</v>
          </cell>
          <cell r="E163" t="str">
            <v>神戸市中央区熊内町6-1-1</v>
          </cell>
          <cell r="F163" t="str">
            <v>078-241-5511</v>
          </cell>
          <cell r="G163" t="str">
            <v>078-241-7500</v>
          </cell>
        </row>
        <row r="164">
          <cell r="A164">
            <v>160</v>
          </cell>
          <cell r="B164" t="str">
            <v>(株)ﾄﾏﾄﾎﾞｰｲｱﾊﾞﾝﾃｨ厚別店</v>
          </cell>
          <cell r="C164">
            <v>0</v>
          </cell>
          <cell r="D164" t="str">
            <v>004-0064</v>
          </cell>
          <cell r="E164" t="str">
            <v>札幌市厚別区厚別西4条2丁目8-7</v>
          </cell>
          <cell r="F164" t="str">
            <v>011-896-8383</v>
          </cell>
          <cell r="G164" t="str">
            <v>011-894-0423</v>
          </cell>
        </row>
        <row r="165">
          <cell r="A165">
            <v>161</v>
          </cell>
          <cell r="B165">
            <v>0</v>
          </cell>
          <cell r="C165">
            <v>0</v>
          </cell>
          <cell r="D165">
            <v>0</v>
          </cell>
          <cell r="E165" t="str">
            <v xml:space="preserve">   ｶｳﾎﾞｰｲ厚別店Ⅱ1F</v>
          </cell>
          <cell r="F165" t="str">
            <v>3842-7821</v>
          </cell>
        </row>
        <row r="166">
          <cell r="A166">
            <v>162</v>
          </cell>
          <cell r="B166" t="str">
            <v>(株)ﾄﾏﾄﾎﾞｰｲ北見店</v>
          </cell>
          <cell r="C166">
            <v>0</v>
          </cell>
          <cell r="D166" t="str">
            <v>090-0836</v>
          </cell>
          <cell r="E166" t="str">
            <v>北見市三輪423番地5号</v>
          </cell>
          <cell r="F166" t="str">
            <v>0157-36-0303</v>
          </cell>
          <cell r="G166" t="str">
            <v>0157-36-0110</v>
          </cell>
        </row>
        <row r="167">
          <cell r="A167">
            <v>163</v>
          </cell>
          <cell r="B167" t="str">
            <v>(株)ﾄﾏﾄﾎﾞｰｲｱﾊﾞﾝﾃｨ上磯店</v>
          </cell>
          <cell r="C167">
            <v>0</v>
          </cell>
          <cell r="D167" t="str">
            <v>049-0111</v>
          </cell>
          <cell r="E167" t="str">
            <v>北海道上磯郡上磯町七重浜7丁目189番3号</v>
          </cell>
          <cell r="F167" t="str">
            <v>0138-49-1211</v>
          </cell>
          <cell r="G167" t="str">
            <v>0138-49-7953</v>
          </cell>
        </row>
        <row r="168">
          <cell r="A168">
            <v>164</v>
          </cell>
          <cell r="B168">
            <v>0</v>
          </cell>
          <cell r="C168">
            <v>0</v>
          </cell>
          <cell r="D168">
            <v>0</v>
          </cell>
          <cell r="E168" t="str">
            <v xml:space="preserve">   ｶｳﾎﾞｰｲ上磯店内</v>
          </cell>
          <cell r="F168" t="str">
            <v>3447-3657</v>
          </cell>
        </row>
        <row r="169">
          <cell r="A169">
            <v>165</v>
          </cell>
          <cell r="B169" t="str">
            <v>(株)ﾄﾏﾄﾎﾞｰｲｱﾊﾞﾝﾃｨ苫小牧店</v>
          </cell>
          <cell r="C169">
            <v>0</v>
          </cell>
          <cell r="D169" t="str">
            <v>053-0814</v>
          </cell>
          <cell r="E169" t="str">
            <v>苫小牧市糸井1351ｶｳﾎﾞｰｲ苫小牧店車王ﾎﾞｰｲ内</v>
          </cell>
          <cell r="F169" t="str">
            <v>0144-76-6111</v>
          </cell>
          <cell r="G169" t="str">
            <v>0144-76-7200</v>
          </cell>
        </row>
        <row r="170">
          <cell r="A170">
            <v>166</v>
          </cell>
          <cell r="B170">
            <v>0</v>
          </cell>
          <cell r="C170">
            <v>0</v>
          </cell>
          <cell r="D170">
            <v>0</v>
          </cell>
          <cell r="E170">
            <v>0</v>
          </cell>
          <cell r="F170" t="str">
            <v>0144-76-5666</v>
          </cell>
          <cell r="G170" t="str">
            <v>001-33-1-4265-7715</v>
          </cell>
        </row>
        <row r="171">
          <cell r="A171">
            <v>167</v>
          </cell>
          <cell r="B171" t="str">
            <v>(株)ﾄﾏﾄﾎﾞｰｲｱﾊﾞﾝﾃｨ藤野店</v>
          </cell>
          <cell r="C171">
            <v>0</v>
          </cell>
          <cell r="D171" t="str">
            <v>061-2282</v>
          </cell>
          <cell r="E171" t="str">
            <v>札幌市南区藤野2条4丁目62番地ｶｳﾎﾞｰｲ藤野店内</v>
          </cell>
          <cell r="F171" t="str">
            <v>011-591-0166</v>
          </cell>
          <cell r="G171" t="str">
            <v>011-591-0150</v>
          </cell>
        </row>
        <row r="172">
          <cell r="A172">
            <v>168</v>
          </cell>
          <cell r="B172" t="str">
            <v>MK5</v>
          </cell>
          <cell r="D172" t="str">
            <v>120-0005</v>
          </cell>
          <cell r="E172" t="str">
            <v>足立区綾瀬6-21-15</v>
          </cell>
          <cell r="F172" t="str">
            <v>5616-1255</v>
          </cell>
          <cell r="G172" t="str">
            <v>5616-1255</v>
          </cell>
        </row>
        <row r="173">
          <cell r="A173">
            <v>169</v>
          </cell>
          <cell r="B173" t="str">
            <v>(株)ﾄﾏﾄﾎﾞｰｲｱﾊﾞﾝﾃｨ伏古店</v>
          </cell>
          <cell r="C173">
            <v>0</v>
          </cell>
          <cell r="D173" t="str">
            <v>007-0873</v>
          </cell>
          <cell r="E173" t="str">
            <v>札幌市東区伏古13条3丁目21-1ｶｳﾎﾞｰｲ伏古店内</v>
          </cell>
          <cell r="F173" t="str">
            <v>011-785-2840</v>
          </cell>
          <cell r="G173" t="str">
            <v>011-785-2856</v>
          </cell>
        </row>
        <row r="174">
          <cell r="A174">
            <v>170</v>
          </cell>
          <cell r="B174">
            <v>0</v>
          </cell>
          <cell r="C174" t="str">
            <v xml:space="preserve">       (本店)</v>
          </cell>
          <cell r="D174" t="str">
            <v>postal code</v>
          </cell>
          <cell r="E174" t="str">
            <v>address</v>
          </cell>
          <cell r="F174" t="str">
            <v>5470-7771</v>
          </cell>
          <cell r="G174" t="str">
            <v>5470-7770</v>
          </cell>
        </row>
        <row r="175">
          <cell r="A175">
            <v>171</v>
          </cell>
          <cell r="B175" t="str">
            <v>(株)ﾄﾏﾄﾎﾞｰｲ本社</v>
          </cell>
          <cell r="C175">
            <v>0</v>
          </cell>
          <cell r="D175">
            <v>0</v>
          </cell>
          <cell r="E175">
            <v>0</v>
          </cell>
          <cell r="F175" t="str">
            <v>011-875-3000</v>
          </cell>
          <cell r="G175" t="str">
            <v>011-875-0200</v>
          </cell>
        </row>
        <row r="176">
          <cell r="A176">
            <v>172</v>
          </cell>
          <cell r="B176" t="str">
            <v>(株)ﾄﾏﾄﾎﾞｰｲｱﾊﾞﾝﾃｨ三本木店</v>
          </cell>
          <cell r="C176">
            <v>0</v>
          </cell>
          <cell r="D176" t="str">
            <v>989-6322</v>
          </cell>
          <cell r="E176" t="str">
            <v>宮城県志田郡三本木町南谷地字千刈田146A棟</v>
          </cell>
          <cell r="F176" t="str">
            <v>0229-53-1200</v>
          </cell>
          <cell r="G176" t="str">
            <v>0229-52-5778</v>
          </cell>
        </row>
        <row r="177">
          <cell r="A177">
            <v>173</v>
          </cell>
          <cell r="B177" t="str">
            <v>DUOMO</v>
          </cell>
          <cell r="C177">
            <v>0</v>
          </cell>
          <cell r="D177" t="str">
            <v>400-0041</v>
          </cell>
          <cell r="E177" t="str">
            <v>甲府市上石田4-12-10</v>
          </cell>
          <cell r="F177" t="str">
            <v>0552-32-3002</v>
          </cell>
          <cell r="G177" t="str">
            <v>0552-32-3002</v>
          </cell>
        </row>
        <row r="178">
          <cell r="A178">
            <v>174</v>
          </cell>
          <cell r="B178" t="str">
            <v>(株)ﾄﾚｰﾀﾞｰｽﾞｼﾞｬﾊﾟﾝ</v>
          </cell>
          <cell r="C178">
            <v>0</v>
          </cell>
          <cell r="D178" t="str">
            <v>111-0033</v>
          </cell>
          <cell r="E178" t="str">
            <v>台東区花川戸1-13-15 ｻﾝｴｽﾋﾞﾙ3F</v>
          </cell>
          <cell r="F178" t="str">
            <v>5806-1570</v>
          </cell>
          <cell r="G178" t="str">
            <v>5806-1571</v>
          </cell>
        </row>
        <row r="179">
          <cell r="A179">
            <v>175</v>
          </cell>
          <cell r="B179" t="str">
            <v>Doctor Belee ｱｸｱｼﾃｨｰお台場店</v>
          </cell>
          <cell r="C179">
            <v>0</v>
          </cell>
          <cell r="D179" t="str">
            <v>135-8707</v>
          </cell>
          <cell r="E179" t="str">
            <v>東京都港区台場１－７－１ｱｸｱｼﾃｨｰお台場S327</v>
          </cell>
          <cell r="F179" t="str">
            <v>03-5564-2130</v>
          </cell>
          <cell r="G179" t="str">
            <v>03-5564-2130</v>
          </cell>
        </row>
        <row r="180">
          <cell r="A180">
            <v>176</v>
          </cell>
          <cell r="B180" t="str">
            <v>ｴﾌ ﾏｲｱﾐ商事</v>
          </cell>
          <cell r="D180" t="str">
            <v>160-0022</v>
          </cell>
          <cell r="E180" t="str">
            <v>新宿区新宿1-9-2日南貿易ﾋﾞﾙ1-3F</v>
          </cell>
          <cell r="F180" t="str">
            <v>3354-9361</v>
          </cell>
        </row>
        <row r="181">
          <cell r="A181">
            <v>177</v>
          </cell>
          <cell r="B181" t="str">
            <v>ｴﾐｽﾌｪﾘ ｼﾞｬﾊﾟﾝ(株)</v>
          </cell>
          <cell r="D181" t="str">
            <v>106-0032</v>
          </cell>
          <cell r="E181" t="str">
            <v>港区六本木7-7-8ﾌﾗｯﾄｼﾝﾒｲ301</v>
          </cell>
          <cell r="F181" t="str">
            <v>5474-4003</v>
          </cell>
        </row>
        <row r="182">
          <cell r="A182">
            <v>178</v>
          </cell>
          <cell r="B182" t="str">
            <v>ｴﾙ</v>
          </cell>
          <cell r="D182" t="str">
            <v>110-0005</v>
          </cell>
          <cell r="E182" t="str">
            <v>台東区東上野4-7-2</v>
          </cell>
          <cell r="F182" t="str">
            <v>3836-5178</v>
          </cell>
        </row>
        <row r="183">
          <cell r="A183">
            <v>179</v>
          </cell>
          <cell r="B183" t="str">
            <v>ｴﾙﾌｧｽﾕﾆｺ</v>
          </cell>
          <cell r="F183" t="str">
            <v>3457-1166</v>
          </cell>
          <cell r="G183" t="str">
            <v>3457-1151</v>
          </cell>
        </row>
        <row r="184">
          <cell r="A184">
            <v>180</v>
          </cell>
          <cell r="B184" t="str">
            <v>ｴﾙﾓﾜ</v>
          </cell>
          <cell r="D184" t="str">
            <v>160-0021</v>
          </cell>
          <cell r="E184" t="str">
            <v>新宿区歌舞伎町2-10-6ﾋﾟｱ新宿ﾋﾞﾙ1F</v>
          </cell>
          <cell r="F184" t="str">
            <v>3209-0599</v>
          </cell>
        </row>
      </sheetData>
      <sheetData sheetId="6" refreshError="1">
        <row r="4">
          <cell r="A4">
            <v>1</v>
          </cell>
          <cell r="B4" t="str">
            <v>(株)ﾊｰﾌ ｱﾝﾄﾞ ﾄｯﾌﾟ</v>
          </cell>
          <cell r="C4">
            <v>0</v>
          </cell>
          <cell r="D4" t="str">
            <v>254-0043</v>
          </cell>
          <cell r="E4" t="str">
            <v>神奈川県平塚市紅谷町9-11平塚ｻｲﾌﾟﾚｽﾋﾞﾙ内</v>
          </cell>
        </row>
        <row r="5">
          <cell r="A5">
            <v>2</v>
          </cell>
          <cell r="B5" t="str">
            <v>(株)ﾊﾟﾗｽ</v>
          </cell>
          <cell r="C5" t="str">
            <v>計画推進部</v>
          </cell>
          <cell r="D5" t="str">
            <v>589-0033</v>
          </cell>
          <cell r="E5" t="str">
            <v>大阪狭山市山本南201-1</v>
          </cell>
        </row>
        <row r="6">
          <cell r="A6">
            <v>3</v>
          </cell>
          <cell r="B6" t="str">
            <v>(株)ﾊﾟﾗﾌﾟﾘｰｽｽﾞｷ</v>
          </cell>
          <cell r="C6" t="str">
            <v>本社事務所</v>
          </cell>
          <cell r="D6" t="str">
            <v>445-0062</v>
          </cell>
          <cell r="E6" t="str">
            <v>愛知県西尾市丁田町上之切21番地</v>
          </cell>
        </row>
        <row r="7">
          <cell r="A7">
            <v>4</v>
          </cell>
          <cell r="B7" t="str">
            <v>(株)ﾊﾟﾗﾌﾟﾘｰｽｽﾞｷ</v>
          </cell>
          <cell r="C7" t="str">
            <v>(本社)</v>
          </cell>
          <cell r="D7" t="str">
            <v>445-0064</v>
          </cell>
          <cell r="E7" t="str">
            <v>愛知県西尾市高畠町3-166-4ﾌｧﾐﾘｰﾀｳﾝﾐｶ1F</v>
          </cell>
        </row>
        <row r="8">
          <cell r="A8">
            <v>5</v>
          </cell>
          <cell r="B8" t="str">
            <v>(株)ﾊﾟﾗﾌﾟﾘｰｽｽﾞｷｼﾞｪﾉｱ店</v>
          </cell>
          <cell r="C8">
            <v>0</v>
          </cell>
          <cell r="D8" t="str">
            <v>445-0064</v>
          </cell>
          <cell r="E8" t="str">
            <v>愛知県西尾市高畠町3-166-4ﾌｧﾐﾘｰﾀｳﾝﾐｶ1F</v>
          </cell>
        </row>
        <row r="9">
          <cell r="A9">
            <v>6</v>
          </cell>
          <cell r="B9" t="str">
            <v>(株)ﾊﾟﾘｽ吉祥寺</v>
          </cell>
          <cell r="C9" t="str">
            <v>ｲﾝﾎﾟｰﾄ事業家</v>
          </cell>
          <cell r="D9" t="str">
            <v>202-0015</v>
          </cell>
          <cell r="E9" t="str">
            <v>保谷市本町4-1-16</v>
          </cell>
        </row>
        <row r="10">
          <cell r="A10">
            <v>7</v>
          </cell>
          <cell r="B10" t="str">
            <v>(株)ﾊﾟﾘｽ吉祥寺</v>
          </cell>
          <cell r="C10">
            <v>0</v>
          </cell>
          <cell r="D10" t="str">
            <v>202-0015</v>
          </cell>
          <cell r="E10" t="str">
            <v>静岡市藤枝市内瀬戸1-2</v>
          </cell>
        </row>
        <row r="11">
          <cell r="A11">
            <v>8</v>
          </cell>
          <cell r="B11" t="str">
            <v>(株)ﾊﾟﾘｽ吉祥寺</v>
          </cell>
          <cell r="C11" t="str">
            <v>第二事業部     部長 山内様</v>
          </cell>
          <cell r="D11" t="str">
            <v>202-0015</v>
          </cell>
          <cell r="E11" t="str">
            <v>保谷市本町6-21-5</v>
          </cell>
        </row>
        <row r="12">
          <cell r="A12">
            <v>9</v>
          </cell>
          <cell r="B12" t="str">
            <v>(株)はるやまﾁｪｰﾝ本部</v>
          </cell>
          <cell r="C12">
            <v>0</v>
          </cell>
          <cell r="D12" t="str">
            <v>062-0932</v>
          </cell>
          <cell r="E12" t="str">
            <v>札幌市豊平区平岸2条9丁目3-15</v>
          </cell>
        </row>
        <row r="13">
          <cell r="A13">
            <v>10</v>
          </cell>
          <cell r="B13" t="str">
            <v>(株)はるやまﾁｪｰﾝVIP事業本部</v>
          </cell>
          <cell r="C13" t="str">
            <v>ﾊﾞｲﾔ-(遠藤内線223 片田内線222)</v>
          </cell>
          <cell r="D13" t="str">
            <v>062-0932</v>
          </cell>
          <cell r="E13" t="str">
            <v>札幌市豊平区平岸2条9丁目3-15</v>
          </cell>
        </row>
        <row r="14">
          <cell r="A14">
            <v>11</v>
          </cell>
          <cell r="B14" t="str">
            <v>(株)はるやまﾁｪｰﾝ八戸店</v>
          </cell>
          <cell r="C14">
            <v>0</v>
          </cell>
          <cell r="D14" t="str">
            <v>031-0072</v>
          </cell>
          <cell r="E14" t="str">
            <v>八戸市城下4-2-12</v>
          </cell>
        </row>
        <row r="15">
          <cell r="A15">
            <v>12</v>
          </cell>
          <cell r="B15" t="str">
            <v>(株)はるやまﾁｪｰﾝﾏﾂｼﾓ山の手店</v>
          </cell>
          <cell r="C15">
            <v>0</v>
          </cell>
          <cell r="D15" t="str">
            <v>110-0005</v>
          </cell>
          <cell r="E15" t="str">
            <v>札幌市西圧山の手2条11-1</v>
          </cell>
        </row>
        <row r="16">
          <cell r="A16">
            <v>13</v>
          </cell>
          <cell r="B16" t="str">
            <v>(株)はるやまﾁｪｰﾝ新道東16丁目店</v>
          </cell>
          <cell r="C16" t="str">
            <v>shopｼﾞｬｶﾞ-ﾄﾞﾄﾞｩﾓﾝﾄﾞ自由ヶ丘店</v>
          </cell>
          <cell r="D16" t="str">
            <v>065-0033</v>
          </cell>
          <cell r="E16" t="str">
            <v>札幌市東区北33条16-5</v>
          </cell>
        </row>
        <row r="17">
          <cell r="A17">
            <v>14</v>
          </cell>
          <cell r="B17" t="str">
            <v>(株)はるやまﾁｪｰﾝ小樽店</v>
          </cell>
          <cell r="C17" t="str">
            <v>山崎様</v>
          </cell>
          <cell r="D17" t="str">
            <v>047-0006</v>
          </cell>
          <cell r="E17" t="str">
            <v>小樽市有幌町3</v>
          </cell>
        </row>
        <row r="18">
          <cell r="A18">
            <v>15</v>
          </cell>
          <cell r="B18" t="str">
            <v>(株)はるやまﾁｪｰﾝ白石本通り店</v>
          </cell>
          <cell r="C18" t="str">
            <v>平井様</v>
          </cell>
          <cell r="D18" t="str">
            <v>003-0000</v>
          </cell>
          <cell r="E18" t="str">
            <v>札幌市白石区本町12丁目北1-15</v>
          </cell>
        </row>
        <row r="19">
          <cell r="A19">
            <v>16</v>
          </cell>
          <cell r="B19" t="str">
            <v>(株)はるやまﾁｪｰﾝ平岸店</v>
          </cell>
          <cell r="C19">
            <v>0</v>
          </cell>
          <cell r="D19" t="str">
            <v>062-0932</v>
          </cell>
          <cell r="E19" t="str">
            <v>札幌市豊平区平岸2条9-3-15</v>
          </cell>
        </row>
        <row r="20">
          <cell r="A20">
            <v>17</v>
          </cell>
          <cell r="B20" t="str">
            <v>(株)はるやまﾁｪｰﾝ帯広店</v>
          </cell>
          <cell r="C20">
            <v>0</v>
          </cell>
          <cell r="D20" t="str">
            <v>979-1521</v>
          </cell>
          <cell r="E20" t="str">
            <v>帯広市西19条3-4-7</v>
          </cell>
        </row>
        <row r="21">
          <cell r="A21">
            <v>18</v>
          </cell>
          <cell r="B21" t="str">
            <v>(株)はるやまﾁｪｰﾝ大館店</v>
          </cell>
          <cell r="C21" t="str">
            <v>商品ｾﾝﾀ-</v>
          </cell>
          <cell r="D21" t="str">
            <v>017-0043</v>
          </cell>
          <cell r="E21" t="str">
            <v>秋田県大館市有浦2-1-15</v>
          </cell>
        </row>
        <row r="22">
          <cell r="A22">
            <v>19</v>
          </cell>
          <cell r="B22" t="str">
            <v>(株)はるやまﾁｪｰﾝ石巻店</v>
          </cell>
          <cell r="C22" t="str">
            <v xml:space="preserve"> (本社)                                         社長 中村貴信様    </v>
          </cell>
          <cell r="D22" t="str">
            <v>986-0812</v>
          </cell>
          <cell r="E22" t="str">
            <v>宮城県石巻市東中里2-9-1</v>
          </cell>
        </row>
        <row r="23">
          <cell r="A23">
            <v>20</v>
          </cell>
          <cell r="B23" t="str">
            <v>(株)はるやまﾁｪｰﾝMEN'S 129店</v>
          </cell>
          <cell r="C23" t="str">
            <v>(営業所)</v>
          </cell>
          <cell r="D23" t="str">
            <v>085-0816</v>
          </cell>
          <cell r="E23" t="str">
            <v>釧路市貝塚3-2-28</v>
          </cell>
        </row>
        <row r="24">
          <cell r="A24">
            <v>21</v>
          </cell>
          <cell r="B24" t="str">
            <v>(株)はるやまﾁｪｰﾝ鎌田店</v>
          </cell>
          <cell r="C24" t="str">
            <v>平田様</v>
          </cell>
          <cell r="D24" t="str">
            <v>960-0102</v>
          </cell>
          <cell r="E24" t="str">
            <v>福島市鎌田字下釜12-9</v>
          </cell>
        </row>
        <row r="25">
          <cell r="A25">
            <v>22</v>
          </cell>
          <cell r="B25" t="str">
            <v>(株)はるやまﾁｪｰﾝ長野店</v>
          </cell>
          <cell r="C25">
            <v>0</v>
          </cell>
          <cell r="D25" t="str">
            <v>381-0000</v>
          </cell>
          <cell r="E25" t="str">
            <v>長野県長野市大字高田字守田沖440-1</v>
          </cell>
        </row>
        <row r="26">
          <cell r="A26">
            <v>23</v>
          </cell>
          <cell r="B26" t="str">
            <v>(株)はるやまﾁｪｰﾝ松本店</v>
          </cell>
          <cell r="C26">
            <v>0</v>
          </cell>
          <cell r="D26" t="str">
            <v>390-0825</v>
          </cell>
          <cell r="E26" t="str">
            <v>長野県松本市並柳452-1</v>
          </cell>
        </row>
        <row r="27">
          <cell r="A27">
            <v>24</v>
          </cell>
          <cell r="B27" t="str">
            <v>(株)はるやまﾁｪｰﾝ宇都宮梁瀬店</v>
          </cell>
          <cell r="C27" t="str">
            <v>松本出張所（赤木様)</v>
          </cell>
          <cell r="D27" t="str">
            <v>321-0933</v>
          </cell>
          <cell r="E27" t="str">
            <v>栃木県宇都宮市梁瀬町字屋敷前1533-1</v>
          </cell>
        </row>
        <row r="28">
          <cell r="A28">
            <v>25</v>
          </cell>
          <cell r="B28" t="str">
            <v>(株)はるやまﾁｪｰﾝ東川口店</v>
          </cell>
          <cell r="C28" t="str">
            <v>伝票送り先（寺尾様)</v>
          </cell>
          <cell r="D28" t="str">
            <v>321-0933</v>
          </cell>
          <cell r="E28" t="str">
            <v>台東区池之端1-4-21</v>
          </cell>
        </row>
        <row r="29">
          <cell r="A29">
            <v>26</v>
          </cell>
          <cell r="B29" t="str">
            <v>(株)ﾍﾞﾈｯﾃｨ</v>
          </cell>
          <cell r="C29" t="str">
            <v>担当黄倉</v>
          </cell>
          <cell r="D29" t="str">
            <v>107-0062</v>
          </cell>
          <cell r="E29" t="str">
            <v>港区南青山2-7-27</v>
          </cell>
        </row>
        <row r="30">
          <cell r="A30">
            <v>27</v>
          </cell>
          <cell r="B30" t="str">
            <v>(有)ﾊﾗﾀﾞ</v>
          </cell>
          <cell r="C30" t="str">
            <v>担当 福田</v>
          </cell>
          <cell r="D30" t="str">
            <v>110-0015</v>
          </cell>
          <cell r="E30" t="str">
            <v>台東区東上野1-11-4</v>
          </cell>
        </row>
        <row r="31">
          <cell r="A31">
            <v>28</v>
          </cell>
          <cell r="B31" t="str">
            <v>(有)ﾊﾛｯｽﾞ</v>
          </cell>
          <cell r="C31" t="str">
            <v>両国</v>
          </cell>
          <cell r="D31" t="str">
            <v>110-0005</v>
          </cell>
          <cell r="E31" t="str">
            <v>台東区上野5-8-9 末広ビル2F</v>
          </cell>
        </row>
        <row r="32">
          <cell r="A32">
            <v>29</v>
          </cell>
          <cell r="B32" t="str">
            <v>BALLY JAPAN</v>
          </cell>
          <cell r="C32" t="str">
            <v>金子様</v>
          </cell>
          <cell r="D32" t="str">
            <v>102-0075</v>
          </cell>
          <cell r="E32" t="str">
            <v>千代田区三番町8-7第25興和ﾋﾞﾙ1F</v>
          </cell>
        </row>
        <row r="33">
          <cell r="A33">
            <v>30</v>
          </cell>
          <cell r="B33" t="str">
            <v>ﾊﾟｰｸｻｲﾄﾞﾎﾃﾙ</v>
          </cell>
          <cell r="C33">
            <v>0</v>
          </cell>
          <cell r="D33" t="str">
            <v>272-0823</v>
          </cell>
          <cell r="E33" t="str">
            <v>市川市東菅野1-2-13</v>
          </cell>
        </row>
        <row r="34">
          <cell r="A34">
            <v>31</v>
          </cell>
          <cell r="B34" t="str">
            <v>ﾊｰﾄﾞﾗﾀﾞ(株)</v>
          </cell>
          <cell r="C34">
            <v>0</v>
          </cell>
          <cell r="D34" t="str">
            <v>150-0001</v>
          </cell>
          <cell r="E34" t="str">
            <v>渋谷区神宮前6-33-14 神宮ﾊｲﾂ408</v>
          </cell>
        </row>
        <row r="35">
          <cell r="A35">
            <v>32</v>
          </cell>
          <cell r="B35" t="str">
            <v>ﾊｲﾒｯｸｽ</v>
          </cell>
          <cell r="C35" t="str">
            <v>(事務所)</v>
          </cell>
          <cell r="D35" t="str">
            <v>103-0027</v>
          </cell>
          <cell r="E35" t="str">
            <v>中央区日本橋箱崎町32-9猪子ﾋﾞﾙ</v>
          </cell>
        </row>
        <row r="36">
          <cell r="A36">
            <v>33</v>
          </cell>
          <cell r="B36" t="str">
            <v>ﾊﾟｵ</v>
          </cell>
          <cell r="C36" t="str">
            <v>高橋様(自)3861-5990</v>
          </cell>
          <cell r="D36" t="str">
            <v>107-0052</v>
          </cell>
          <cell r="E36" t="str">
            <v>港区赤坂6-13-6赤坂ﾄｰｶﾝｷｬｽﾃｰﾙ201号</v>
          </cell>
        </row>
        <row r="37">
          <cell r="A37">
            <v>34</v>
          </cell>
          <cell r="B37" t="str">
            <v>ﾊﾟｼﾌｨｯｸ ｺﾝｻﾙﾀﾝﾄ</v>
          </cell>
          <cell r="C37" t="str">
            <v>伊藤様</v>
          </cell>
          <cell r="D37" t="str">
            <v>247-0006</v>
          </cell>
          <cell r="E37" t="str">
            <v>横浜市栄区笹間町5-6-13</v>
          </cell>
        </row>
        <row r="38">
          <cell r="A38">
            <v>35</v>
          </cell>
          <cell r="B38" t="str">
            <v>ﾊﾟﾋﾟﾖﾝ</v>
          </cell>
          <cell r="C38" t="str">
            <v>代表 善徳四郎</v>
          </cell>
          <cell r="D38" t="str">
            <v>106-0032</v>
          </cell>
          <cell r="E38" t="str">
            <v>港区六本木5-16-8ｴｼﾞｯｸﾊｲﾂ404号</v>
          </cell>
        </row>
        <row r="39">
          <cell r="A39">
            <v>36</v>
          </cell>
          <cell r="B39" t="str">
            <v>ﾊﾔｼ商会</v>
          </cell>
          <cell r="C39" t="str">
            <v>向山様</v>
          </cell>
          <cell r="D39" t="str">
            <v>111-0052</v>
          </cell>
          <cell r="E39" t="str">
            <v>台東区柳橋1-25-6</v>
          </cell>
        </row>
        <row r="40">
          <cell r="A40">
            <v>37</v>
          </cell>
          <cell r="B40" t="str">
            <v>ﾊﾞﾘｵ(VARIO)</v>
          </cell>
          <cell r="C40" t="str">
            <v xml:space="preserve"> 奥村様</v>
          </cell>
          <cell r="D40" t="str">
            <v>150-0044</v>
          </cell>
          <cell r="E40" t="str">
            <v>渋谷区円山町3-2渋谷後藤ﾋﾞﾙ6F</v>
          </cell>
        </row>
        <row r="41">
          <cell r="A41">
            <v>38</v>
          </cell>
          <cell r="B41" t="str">
            <v>ﾊﾟﾘｺﾚｸｼｮﾝ</v>
          </cell>
          <cell r="C41" t="str">
            <v xml:space="preserve"> 山寺様</v>
          </cell>
          <cell r="D41" t="str">
            <v>320-0803</v>
          </cell>
          <cell r="E41" t="str">
            <v>宇都宮市曲師3-1</v>
          </cell>
        </row>
        <row r="42">
          <cell r="A42">
            <v>39</v>
          </cell>
          <cell r="B42" t="str">
            <v>ﾊﾛｰﾀﾞｲｱﾙ</v>
          </cell>
          <cell r="C42" t="str">
            <v>松岡様</v>
          </cell>
          <cell r="D42" t="str">
            <v>460-0003</v>
          </cell>
          <cell r="E42" t="str">
            <v>名古屋市中区錦2-10-30</v>
          </cell>
        </row>
        <row r="43">
          <cell r="A43">
            <v>40</v>
          </cell>
          <cell r="B43" t="str">
            <v>花野様</v>
          </cell>
          <cell r="C43" t="str">
            <v xml:space="preserve"> 真山様</v>
          </cell>
          <cell r="D43" t="str">
            <v>460-0008</v>
          </cell>
          <cell r="E43" t="str">
            <v>名古屋市中区栄3-25-7 加藤ﾋﾞﾙ2F99STNY</v>
          </cell>
        </row>
        <row r="44">
          <cell r="A44">
            <v>41</v>
          </cell>
          <cell r="B44" t="str">
            <v>梅花亭(お饅頭屋さん)</v>
          </cell>
          <cell r="C44" t="str">
            <v>東京事務所</v>
          </cell>
          <cell r="D44" t="str">
            <v>165-0027</v>
          </cell>
          <cell r="E44" t="str">
            <v>OPEN 9:00am～6:00pm</v>
          </cell>
        </row>
        <row r="45">
          <cell r="A45">
            <v>42</v>
          </cell>
          <cell r="B45" t="str">
            <v>畠山 昭一</v>
          </cell>
          <cell r="C45" t="str">
            <v>岩田課長様宛</v>
          </cell>
          <cell r="D45" t="str">
            <v>010-0001</v>
          </cell>
          <cell r="E45" t="str">
            <v>秋田市中通4-14-24丸秋ﾋﾞﾙ403</v>
          </cell>
        </row>
        <row r="46">
          <cell r="A46">
            <v>43</v>
          </cell>
          <cell r="B46" t="str">
            <v>畠山 昭一</v>
          </cell>
          <cell r="C46" t="str">
            <v>栄電気</v>
          </cell>
          <cell r="D46" t="str">
            <v>160-0015</v>
          </cell>
          <cell r="E46" t="str">
            <v>新宿区大京町12-3ﾌﾟﾛﾋﾞﾃﾞﾆｽ101号</v>
          </cell>
        </row>
        <row r="47">
          <cell r="A47">
            <v>44</v>
          </cell>
          <cell r="B47" t="str">
            <v>葉山 勝一</v>
          </cell>
          <cell r="C47" t="str">
            <v>本社</v>
          </cell>
          <cell r="D47" t="str">
            <v>272-0000</v>
          </cell>
          <cell r="E47" t="str">
            <v>市川市五井5800-95</v>
          </cell>
        </row>
        <row r="48">
          <cell r="A48">
            <v>45</v>
          </cell>
          <cell r="B48" t="str">
            <v>林 啓史</v>
          </cell>
          <cell r="C48" t="str">
            <v xml:space="preserve">(home)                        政所三郎様                       </v>
          </cell>
          <cell r="D48" t="str">
            <v>605-0073</v>
          </cell>
          <cell r="E48" t="str">
            <v>京都市東山区4条祇園町北側289</v>
          </cell>
        </row>
        <row r="49">
          <cell r="A49">
            <v>46</v>
          </cell>
          <cell r="B49" t="str">
            <v>(株)ﾊﾟﾚｯｸｽｼﾞｬﾎﾟﾝ</v>
          </cell>
          <cell r="C49">
            <v>0</v>
          </cell>
          <cell r="D49" t="str">
            <v>150-0012</v>
          </cell>
          <cell r="E49" t="str">
            <v>渋谷区広尾5-19-11ﾋﾛｵｼﾏﾀﾞﾋﾞﾙ7F</v>
          </cell>
        </row>
        <row r="50">
          <cell r="A50">
            <v>47</v>
          </cell>
          <cell r="B50" t="str">
            <v>(有)ﾊｲﾌﾞﾘｯﾁ</v>
          </cell>
          <cell r="C50" t="str">
            <v>高橋様</v>
          </cell>
          <cell r="D50">
            <v>336</v>
          </cell>
          <cell r="E50" t="str">
            <v>浦和市太田窪2000</v>
          </cell>
        </row>
        <row r="51">
          <cell r="A51">
            <v>48</v>
          </cell>
          <cell r="B51" t="str">
            <v>(有)ﾊﾝﾅｿｳﾙｺ-ﾎﾟﾚ-ｼｮﾝ</v>
          </cell>
          <cell r="C51" t="str">
            <v>須賀様</v>
          </cell>
          <cell r="D51" t="str">
            <v>110-0014</v>
          </cell>
          <cell r="E51" t="str">
            <v>台東区北上野2-8-7伊勢元総本店ﾋﾞﾙ3F</v>
          </cell>
        </row>
        <row r="52">
          <cell r="A52">
            <v>49</v>
          </cell>
          <cell r="B52" t="str">
            <v>舶来堂</v>
          </cell>
          <cell r="C52">
            <v>0</v>
          </cell>
          <cell r="D52" t="str">
            <v>104-0061</v>
          </cell>
          <cell r="E52" t="str">
            <v>中央区銀座8-5先，GINNZA9TH.2号館</v>
          </cell>
        </row>
        <row r="53">
          <cell r="A53">
            <v>50</v>
          </cell>
          <cell r="B53" t="str">
            <v>（株）吉岡商事</v>
          </cell>
          <cell r="C53" t="str">
            <v>37号店</v>
          </cell>
          <cell r="D53" t="str">
            <v>110-0005</v>
          </cell>
          <cell r="E53" t="str">
            <v>台東区上野6-10-7</v>
          </cell>
        </row>
        <row r="54">
          <cell r="A54">
            <v>51</v>
          </cell>
          <cell r="B54" t="str">
            <v>（株）吉岡商事</v>
          </cell>
          <cell r="C54" t="str">
            <v>STAFF Tel3584-1714</v>
          </cell>
          <cell r="D54" t="str">
            <v>105-0000</v>
          </cell>
          <cell r="E54" t="str">
            <v>ﾜ-ﾙﾄﾞﾀｲｼｮｯﾌﾟﾌﾟﾗｻﾞ37号店</v>
          </cell>
        </row>
        <row r="55">
          <cell r="A55">
            <v>52</v>
          </cell>
          <cell r="B55" t="str">
            <v>（株）吉岡商事名古屋店</v>
          </cell>
          <cell r="C55">
            <v>0</v>
          </cell>
          <cell r="D55" t="str">
            <v>460-0011</v>
          </cell>
          <cell r="E55" t="str">
            <v>名古屋市中区大須3-30-86ﾗｼﾞｵｾﾝﾀｰｱﾒ横内</v>
          </cell>
        </row>
        <row r="56">
          <cell r="A56">
            <v>53</v>
          </cell>
          <cell r="B56" t="str">
            <v>customer</v>
          </cell>
          <cell r="C56" t="str">
            <v>東京営業所                  野本健次様</v>
          </cell>
          <cell r="D56" t="str">
            <v>postal code</v>
          </cell>
          <cell r="E56" t="str">
            <v>address</v>
          </cell>
        </row>
        <row r="57">
          <cell r="A57">
            <v>54</v>
          </cell>
          <cell r="B57" t="str">
            <v>（有）ﾙｰﾁｪﾉｰｳﾞｧ</v>
          </cell>
          <cell r="C57" t="str">
            <v>杉山様</v>
          </cell>
          <cell r="D57" t="str">
            <v>108-0014</v>
          </cell>
          <cell r="E57" t="str">
            <v>港区芝4-18-4東京総合美容ﾋﾞﾙ2F</v>
          </cell>
        </row>
        <row r="58">
          <cell r="A58">
            <v>55</v>
          </cell>
          <cell r="B58" t="str">
            <v>customer</v>
          </cell>
          <cell r="C58">
            <v>0</v>
          </cell>
          <cell r="D58" t="str">
            <v>postal code</v>
          </cell>
          <cell r="E58" t="str">
            <v>address</v>
          </cell>
        </row>
        <row r="59">
          <cell r="A59">
            <v>56</v>
          </cell>
          <cell r="B59" t="str">
            <v>（株）みずほ</v>
          </cell>
          <cell r="C59" t="str">
            <v>ﾈｸﾀｲ（稲田様)</v>
          </cell>
          <cell r="D59" t="str">
            <v>153-0042</v>
          </cell>
          <cell r="E59" t="str">
            <v>大阪府大阪市東区南久宝寿町1-7</v>
          </cell>
        </row>
        <row r="60">
          <cell r="A60">
            <v>57</v>
          </cell>
          <cell r="B60" t="str">
            <v>（株）宮内ｶﾊﾞﾝ店</v>
          </cell>
          <cell r="C60">
            <v>0</v>
          </cell>
          <cell r="D60" t="str">
            <v>160-0022</v>
          </cell>
          <cell r="E60" t="str">
            <v>新宿区新宿3-20-11新宿第2ﾋﾞﾙ</v>
          </cell>
        </row>
        <row r="61">
          <cell r="A61">
            <v>58</v>
          </cell>
          <cell r="B61" t="str">
            <v>（株）みやび</v>
          </cell>
          <cell r="C61">
            <v>0</v>
          </cell>
          <cell r="D61" t="str">
            <v>164-0001</v>
          </cell>
          <cell r="E61" t="str">
            <v>中野区中野3-2-4</v>
          </cell>
        </row>
        <row r="62">
          <cell r="A62">
            <v>59</v>
          </cell>
          <cell r="B62" t="str">
            <v>ｻﾝﾜﾄﾞｰ黒石本店</v>
          </cell>
          <cell r="C62">
            <v>0</v>
          </cell>
          <cell r="D62" t="str">
            <v>036-0300</v>
          </cell>
          <cell r="E62" t="str">
            <v>黒石市大市追子野木3-272-4</v>
          </cell>
        </row>
        <row r="63">
          <cell r="A63">
            <v>60</v>
          </cell>
          <cell r="B63" t="str">
            <v>（株）ﾐﾗﾉ･ｴﾑ</v>
          </cell>
          <cell r="C63" t="str">
            <v>笹森･相馬様宛</v>
          </cell>
          <cell r="D63" t="str">
            <v>135-0042</v>
          </cell>
          <cell r="E63" t="str">
            <v>江東区木場2-21-2加島ﾋﾞﾙ2F</v>
          </cell>
        </row>
        <row r="64">
          <cell r="A64">
            <v>61</v>
          </cell>
          <cell r="B64" t="str">
            <v>（株）ﾐﾜ</v>
          </cell>
          <cell r="C64">
            <v>0</v>
          </cell>
          <cell r="D64" t="str">
            <v>104-0061</v>
          </cell>
          <cell r="E64" t="str">
            <v>中央区銀座6-7-2</v>
          </cell>
        </row>
        <row r="65">
          <cell r="A65">
            <v>62</v>
          </cell>
          <cell r="B65" t="str">
            <v>（有）みかど商会</v>
          </cell>
          <cell r="C65">
            <v>0</v>
          </cell>
          <cell r="D65" t="str">
            <v>231-0056</v>
          </cell>
          <cell r="E65" t="str">
            <v>横浜市中区若葉町3-43-1第一ｾｻﾞｰﾙﾏﾝｼｮﾝ1F</v>
          </cell>
        </row>
        <row r="66">
          <cell r="A66">
            <v>63</v>
          </cell>
          <cell r="B66" t="str">
            <v>（有）みのる商会</v>
          </cell>
          <cell r="C66">
            <v>0</v>
          </cell>
          <cell r="D66" t="str">
            <v>104-0061</v>
          </cell>
          <cell r="E66" t="str">
            <v>中央区銀座3-11-2</v>
          </cell>
        </row>
        <row r="67">
          <cell r="A67">
            <v>64</v>
          </cell>
          <cell r="B67" t="str">
            <v>特選美濃屋</v>
          </cell>
          <cell r="C67">
            <v>0</v>
          </cell>
          <cell r="D67" t="str">
            <v>104-0061</v>
          </cell>
          <cell r="E67" t="str">
            <v>中央区銀座8-5</v>
          </cell>
        </row>
        <row r="68">
          <cell r="A68">
            <v>65</v>
          </cell>
          <cell r="B68" t="str">
            <v>ﾐｽﾐ</v>
          </cell>
          <cell r="C68">
            <v>0</v>
          </cell>
          <cell r="D68" t="str">
            <v>110-0005</v>
          </cell>
          <cell r="E68" t="str">
            <v>台東区上野4-7-5ｱﾒ横ﾌﾟﾗｻﾞ中央通59号</v>
          </cell>
        </row>
        <row r="69">
          <cell r="A69">
            <v>66</v>
          </cell>
          <cell r="B69" t="str">
            <v>三井海上火災保険（株）</v>
          </cell>
          <cell r="C69">
            <v>0</v>
          </cell>
          <cell r="D69" t="str">
            <v>101-0021</v>
          </cell>
          <cell r="E69" t="str">
            <v>千代田区外神田駿河台3-9</v>
          </cell>
        </row>
        <row r="70">
          <cell r="A70">
            <v>67</v>
          </cell>
          <cell r="B70" t="str">
            <v>三ﾂ星貿易（株）本社</v>
          </cell>
          <cell r="C70" t="str">
            <v>平井様</v>
          </cell>
          <cell r="D70" t="str">
            <v>654-0161</v>
          </cell>
          <cell r="E70" t="str">
            <v>神戸市須磨区弥栄台2-5-2</v>
          </cell>
        </row>
        <row r="71">
          <cell r="A71">
            <v>68</v>
          </cell>
          <cell r="B71" t="str">
            <v>三ﾂ星貿易（株）東京支店</v>
          </cell>
          <cell r="C71" t="str">
            <v>国分政治様</v>
          </cell>
          <cell r="D71" t="str">
            <v>111-0034</v>
          </cell>
          <cell r="E71" t="str">
            <v>東京都台東区雷門2丁目12番8号</v>
          </cell>
        </row>
        <row r="72">
          <cell r="A72">
            <v>69</v>
          </cell>
          <cell r="B72" t="str">
            <v>みどり商会</v>
          </cell>
          <cell r="C72" t="str">
            <v>(home)</v>
          </cell>
          <cell r="D72" t="str">
            <v>105-0003</v>
          </cell>
          <cell r="E72" t="str">
            <v>港区西新橋1-3-12日石本館B1</v>
          </cell>
        </row>
        <row r="73">
          <cell r="A73">
            <v>70</v>
          </cell>
          <cell r="B73" t="str">
            <v>みどり屋</v>
          </cell>
          <cell r="C73" t="str">
            <v>仕入商品課</v>
          </cell>
          <cell r="D73" t="str">
            <v>132-0031</v>
          </cell>
          <cell r="E73" t="str">
            <v>江戸川区松島4-15-12</v>
          </cell>
        </row>
        <row r="74">
          <cell r="A74">
            <v>71</v>
          </cell>
          <cell r="B74" t="str">
            <v>峰</v>
          </cell>
          <cell r="C74" t="str">
            <v>経理</v>
          </cell>
          <cell r="D74" t="str">
            <v>460-0002</v>
          </cell>
          <cell r="E74" t="str">
            <v>名古屋市中区丸の内3-6-17ｹｲｽﾞﾋﾞｰ3F</v>
          </cell>
        </row>
        <row r="75">
          <cell r="A75">
            <v>72</v>
          </cell>
          <cell r="B75" t="str">
            <v>美濃屋新地下店</v>
          </cell>
          <cell r="C75" t="str">
            <v>総務</v>
          </cell>
          <cell r="D75" t="str">
            <v>105-0004</v>
          </cell>
          <cell r="E75" t="str">
            <v>港区新橋2丁目東口地下街1号</v>
          </cell>
        </row>
        <row r="76">
          <cell r="A76">
            <v>73</v>
          </cell>
          <cell r="B76" t="str">
            <v>美濃屋平塚店</v>
          </cell>
          <cell r="C76">
            <v>0</v>
          </cell>
          <cell r="D76" t="str">
            <v>254-0034</v>
          </cell>
          <cell r="E76" t="str">
            <v>神奈川県平塚市宝町1-1平塚ｽﾃｰｼｮﾝﾋﾞﾙ ﾗｽｶ</v>
          </cell>
        </row>
        <row r="77">
          <cell r="A77">
            <v>74</v>
          </cell>
          <cell r="B77" t="str">
            <v>ﾐﾉﾙ</v>
          </cell>
          <cell r="C77">
            <v>0</v>
          </cell>
          <cell r="D77" t="str">
            <v>110-0016</v>
          </cell>
          <cell r="E77" t="str">
            <v>台東区台東3-11-5平賀ﾋﾞﾙ</v>
          </cell>
        </row>
        <row r="78">
          <cell r="A78">
            <v>75</v>
          </cell>
          <cell r="B78" t="str">
            <v>(株)ｼｬﾝﾃ</v>
          </cell>
          <cell r="C78" t="str">
            <v>斎藤様</v>
          </cell>
          <cell r="D78" t="str">
            <v>110-0015</v>
          </cell>
          <cell r="E78" t="str">
            <v>台東区東上野1-18-5東京輸入ﾋﾞﾙ1F</v>
          </cell>
        </row>
        <row r="79">
          <cell r="A79">
            <v>76</v>
          </cell>
          <cell r="B79" t="str">
            <v>三橋商事（株）本社</v>
          </cell>
          <cell r="C79" t="str">
            <v>本社</v>
          </cell>
          <cell r="D79" t="str">
            <v>243-0018</v>
          </cell>
          <cell r="E79" t="str">
            <v>厚木市中町3-12-16</v>
          </cell>
        </row>
        <row r="80">
          <cell r="A80">
            <v>78</v>
          </cell>
          <cell r="B80" t="str">
            <v>customer</v>
          </cell>
          <cell r="C80">
            <v>0</v>
          </cell>
          <cell r="D80" t="str">
            <v>postal code</v>
          </cell>
          <cell r="E80" t="str">
            <v>address</v>
          </cell>
        </row>
        <row r="81">
          <cell r="A81">
            <v>79</v>
          </cell>
          <cell r="B81" t="str">
            <v>(株)ﾋﾞｰｱﾝﾄﾞﾋﾞｰ</v>
          </cell>
          <cell r="C81" t="str">
            <v>倉渕 満様</v>
          </cell>
          <cell r="D81" t="str">
            <v>150-0002</v>
          </cell>
          <cell r="E81" t="str">
            <v>渋谷区渋谷1-7-5青山ｾﾌﾞﾝﾊｲﾂ902号</v>
          </cell>
        </row>
        <row r="82">
          <cell r="A82">
            <v>80</v>
          </cell>
          <cell r="B82" t="str">
            <v>(株)ﾋﾞｻｰｼﾞｭ</v>
          </cell>
          <cell r="C82" t="str">
            <v>ﾗｲﾌｸﾞｯｽﾞ事業部</v>
          </cell>
          <cell r="D82" t="str">
            <v>542-0083</v>
          </cell>
          <cell r="E82" t="str">
            <v>大阪市中央区東心斎橋1丁目4番1号</v>
          </cell>
        </row>
        <row r="83">
          <cell r="A83">
            <v>81</v>
          </cell>
          <cell r="B83" t="str">
            <v>(株)ﾋﾞｻｰｼﾞｭ</v>
          </cell>
          <cell r="C83" t="str">
            <v>本部</v>
          </cell>
          <cell r="D83" t="str">
            <v>892-0842</v>
          </cell>
          <cell r="E83" t="str">
            <v xml:space="preserve">    大和ビル10号館303</v>
          </cell>
        </row>
        <row r="84">
          <cell r="A84">
            <v>82</v>
          </cell>
          <cell r="B84" t="str">
            <v>(株)ﾋﾟｯﾂｴﾝﾀｰﾌﾟﾗｲｽﾞ</v>
          </cell>
          <cell r="C84" t="str">
            <v>添野様</v>
          </cell>
          <cell r="D84" t="str">
            <v>145-0072</v>
          </cell>
          <cell r="E84" t="str">
            <v>大田区田園調布本町51-13</v>
          </cell>
        </row>
        <row r="85">
          <cell r="A85">
            <v>83</v>
          </cell>
          <cell r="B85" t="str">
            <v>(株)ﾋﾞﾊﾞﾘｰ</v>
          </cell>
          <cell r="C85" t="str">
            <v>担当 酒匂様</v>
          </cell>
          <cell r="D85" t="str">
            <v>103-0023</v>
          </cell>
          <cell r="E85" t="str">
            <v>東京都中央区日本橋本町4-12-11日本橋中央ﾋﾞﾙ604</v>
          </cell>
        </row>
        <row r="86">
          <cell r="A86">
            <v>84</v>
          </cell>
          <cell r="B86" t="str">
            <v>(株)ﾋﾟﾗﾐｯﾄﾞ</v>
          </cell>
          <cell r="C86">
            <v>0</v>
          </cell>
          <cell r="D86" t="str">
            <v>150-0031</v>
          </cell>
          <cell r="E86" t="str">
            <v>渋谷区桜丘町22-14ﾋﾙﾒｿﾞﾝ ｼﾌﾞﾔ302</v>
          </cell>
        </row>
        <row r="87">
          <cell r="A87">
            <v>85</v>
          </cell>
          <cell r="B87" t="str">
            <v>(株)ﾋﾗﾓﾄ｢ｼﾞｭｴﾘｰｼﾞｭﾝ｣</v>
          </cell>
          <cell r="C87" t="str">
            <v>担当 渡口様</v>
          </cell>
          <cell r="D87" t="str">
            <v>197-0011</v>
          </cell>
          <cell r="E87" t="str">
            <v>東京都福生市福生2475</v>
          </cell>
        </row>
        <row r="88">
          <cell r="A88">
            <v>86</v>
          </cell>
          <cell r="B88" t="str">
            <v>(株)平山製作所</v>
          </cell>
          <cell r="C88">
            <v>0</v>
          </cell>
          <cell r="D88" t="str">
            <v>130-0024</v>
          </cell>
          <cell r="E88" t="str">
            <v>墨田区菊川3-3-21</v>
          </cell>
        </row>
        <row r="89">
          <cell r="A89">
            <v>87</v>
          </cell>
          <cell r="B89" t="str">
            <v>(有) ﾋﾞｰﾋﾞｰｴﾙ ﾌﾞﾃｨｯｸｴﾙ</v>
          </cell>
          <cell r="C89">
            <v>0</v>
          </cell>
          <cell r="D89" t="str">
            <v>106-0045</v>
          </cell>
          <cell r="E89" t="str">
            <v>港区麻布十番2-12-5ｺﾝｸｵﾄ麻布</v>
          </cell>
        </row>
        <row r="90">
          <cell r="A90">
            <v>88</v>
          </cell>
          <cell r="B90" t="str">
            <v>(有)ﾋﾞｯｸﾋｯﾄ</v>
          </cell>
          <cell r="C90" t="str">
            <v>住福忠義様</v>
          </cell>
          <cell r="D90" t="str">
            <v>134-0083</v>
          </cell>
          <cell r="E90" t="str">
            <v>江戸川区中葛西3-16-13小林ﾋﾞﾙ1F2F</v>
          </cell>
        </row>
        <row r="91">
          <cell r="A91">
            <v>89</v>
          </cell>
          <cell r="B91" t="str">
            <v>B.J TRADING</v>
          </cell>
          <cell r="C91" t="str">
            <v>請求書       阿部様</v>
          </cell>
          <cell r="D91" t="str">
            <v>530-0043</v>
          </cell>
          <cell r="E91" t="str">
            <v>大阪市北区天満中央ﾋﾞﾙ4F</v>
          </cell>
        </row>
        <row r="92">
          <cell r="A92">
            <v>90</v>
          </cell>
          <cell r="B92" t="str">
            <v>BIBA ｻﾝｸ</v>
          </cell>
          <cell r="C92" t="str">
            <v>代表取締役佐藤清信様</v>
          </cell>
          <cell r="D92" t="str">
            <v>747-0034</v>
          </cell>
          <cell r="E92" t="str">
            <v>山口県防府市天神1-10-14</v>
          </cell>
        </row>
        <row r="93">
          <cell r="A93">
            <v>91</v>
          </cell>
          <cell r="B93" t="str">
            <v>VITA</v>
          </cell>
          <cell r="C93">
            <v>0</v>
          </cell>
          <cell r="D93" t="str">
            <v>464-0819</v>
          </cell>
          <cell r="E93" t="str">
            <v>名古屋市千種区四谷通り1-1ｲﾘﾔ本山1F</v>
          </cell>
        </row>
        <row r="94">
          <cell r="A94">
            <v>92</v>
          </cell>
          <cell r="B94" t="str">
            <v>ﾋｴﾀﾞﾜｰｸｽﾀｼﾞｵ</v>
          </cell>
          <cell r="C94">
            <v>0</v>
          </cell>
          <cell r="D94" t="str">
            <v>106-0023</v>
          </cell>
          <cell r="E94" t="str">
            <v>新宿区西新宿6丁目21番1号ｱｲﾀｳﾝﾌﾟﾗｻﾞ1F</v>
          </cell>
        </row>
        <row r="95">
          <cell r="A95">
            <v>93</v>
          </cell>
          <cell r="B95" t="str">
            <v>ﾋﾞｯｸﾍﾞｱｰ</v>
          </cell>
          <cell r="C95">
            <v>0</v>
          </cell>
          <cell r="D95" t="str">
            <v>131-0033</v>
          </cell>
          <cell r="E95" t="str">
            <v>墨田区向島3-2-1</v>
          </cell>
        </row>
        <row r="96">
          <cell r="A96">
            <v>94</v>
          </cell>
          <cell r="B96" t="str">
            <v>Pitti</v>
          </cell>
          <cell r="C96" t="str">
            <v>Shop</v>
          </cell>
          <cell r="D96" t="str">
            <v>152-0035</v>
          </cell>
          <cell r="E96" t="str">
            <v>目黒区自由ヶ丘2-16-25</v>
          </cell>
        </row>
        <row r="97">
          <cell r="A97">
            <v>95</v>
          </cell>
          <cell r="B97" t="str">
            <v>(株)ﾋﾟｻ ﾌﾟﾚﾀｻﾛﾝ</v>
          </cell>
          <cell r="C97">
            <v>0</v>
          </cell>
          <cell r="D97" t="str">
            <v>105-0011</v>
          </cell>
          <cell r="E97" t="str">
            <v>港区芝公園3-3-1東京ﾌﾟﾘﾝｽﾎﾃﾙB1F</v>
          </cell>
        </row>
        <row r="98">
          <cell r="A98">
            <v>96</v>
          </cell>
          <cell r="B98" t="str">
            <v>ｳﾞｨｴﾅ(株)</v>
          </cell>
          <cell r="C98" t="str">
            <v>倉庫</v>
          </cell>
          <cell r="D98" t="str">
            <v>153-0061</v>
          </cell>
          <cell r="E98" t="str">
            <v>目黒区中目黒1-10-23-801</v>
          </cell>
        </row>
        <row r="99">
          <cell r="A99">
            <v>97</v>
          </cell>
          <cell r="B99" t="str">
            <v>(有）プリンセス</v>
          </cell>
          <cell r="C99" t="str">
            <v>生花店</v>
          </cell>
          <cell r="D99" t="str">
            <v>464-0819</v>
          </cell>
          <cell r="E99" t="str">
            <v>名古屋市千種区四谷通り1-1ｲﾘﾔ本山1F</v>
          </cell>
        </row>
        <row r="100">
          <cell r="A100">
            <v>98</v>
          </cell>
          <cell r="B100" t="str">
            <v>株式会社 ビームス  情報ｼｽﾃﾑ室</v>
          </cell>
          <cell r="C100" t="str">
            <v>担当寺田様</v>
          </cell>
          <cell r="D100" t="str">
            <v>169-0074</v>
          </cell>
          <cell r="E100" t="str">
            <v>東京都新宿区北新宿４－１６－１２</v>
          </cell>
        </row>
        <row r="101">
          <cell r="A101">
            <v>99</v>
          </cell>
          <cell r="B101" t="str">
            <v>株式会社ﾋﾟｰｼｰｴﾑ</v>
          </cell>
          <cell r="C101" t="str">
            <v>Shop  ﾏﾘﾅ天神店</v>
          </cell>
          <cell r="D101" t="str">
            <v>169-0074</v>
          </cell>
          <cell r="E101" t="str">
            <v>新宿区北新宿1-8-1中島ﾋﾞﾙ</v>
          </cell>
        </row>
        <row r="102">
          <cell r="A102">
            <v>100</v>
          </cell>
          <cell r="B102" t="str">
            <v>ｼﾞｭｴﾘ-ｻﾝﾜ</v>
          </cell>
          <cell r="C102">
            <v>0</v>
          </cell>
          <cell r="D102" t="str">
            <v>169-0072</v>
          </cell>
          <cell r="E102" t="str">
            <v>新宿区大久保1-8-1第6ｽｶｲﾋﾞﾙ101</v>
          </cell>
        </row>
        <row r="103">
          <cell r="A103">
            <v>101</v>
          </cell>
          <cell r="B103" t="str">
            <v>(株）ｼﾝｴｲ商事  小売部</v>
          </cell>
          <cell r="C103" t="str">
            <v>代表 市田裕久様</v>
          </cell>
          <cell r="D103" t="str">
            <v>542-0066</v>
          </cell>
          <cell r="E103" t="str">
            <v>大阪市中央区瓦屋町3-6-15</v>
          </cell>
        </row>
        <row r="104">
          <cell r="A104">
            <v>102</v>
          </cell>
          <cell r="B104" t="str">
            <v>新日本流通開発(株)</v>
          </cell>
          <cell r="C104" t="str">
            <v>ﾌﾟﾗｲｽｼﾞｬｯｸ</v>
          </cell>
          <cell r="D104" t="str">
            <v>475-0037</v>
          </cell>
          <cell r="E104" t="str">
            <v>愛知県半田市中午町65</v>
          </cell>
        </row>
        <row r="105">
          <cell r="A105">
            <v>103</v>
          </cell>
          <cell r="B105" t="str">
            <v>清水(株)東京店</v>
          </cell>
          <cell r="C105">
            <v>0</v>
          </cell>
          <cell r="D105" t="str">
            <v>106-0031</v>
          </cell>
          <cell r="E105" t="str">
            <v>港区西麻布4-4-16</v>
          </cell>
        </row>
        <row r="106">
          <cell r="A106">
            <v>104</v>
          </cell>
          <cell r="B106" t="str">
            <v>生水</v>
          </cell>
          <cell r="C106">
            <v>0</v>
          </cell>
          <cell r="D106">
            <v>0</v>
          </cell>
          <cell r="E106" t="str">
            <v>台東区上野6-4-2</v>
          </cell>
        </row>
        <row r="107">
          <cell r="A107">
            <v>105</v>
          </cell>
          <cell r="B107" t="str">
            <v>進栄物産(株)</v>
          </cell>
          <cell r="C107">
            <v>0</v>
          </cell>
          <cell r="D107" t="str">
            <v>180-0004</v>
          </cell>
          <cell r="E107" t="str">
            <v>武蔵野市吉祥寺本町1-8-16F&amp;Fﾋﾞﾙ2F</v>
          </cell>
        </row>
        <row r="108">
          <cell r="A108">
            <v>106</v>
          </cell>
          <cell r="B108" t="str">
            <v>信濃屋 馬車道店</v>
          </cell>
          <cell r="C108">
            <v>0</v>
          </cell>
          <cell r="D108" t="str">
            <v>231-0011</v>
          </cell>
          <cell r="E108" t="str">
            <v>横浜市中区太田町4-50</v>
          </cell>
        </row>
        <row r="109">
          <cell r="A109">
            <v>107</v>
          </cell>
          <cell r="B109" t="str">
            <v>ｼﾞｭﾘｴｯﾄ</v>
          </cell>
          <cell r="C109">
            <v>0</v>
          </cell>
          <cell r="D109" t="str">
            <v>152-0035</v>
          </cell>
          <cell r="E109" t="str">
            <v>目黒区自由が丘1-24-8ﾐﾆﾄﾞｰﾑ自由が丘1F</v>
          </cell>
        </row>
        <row r="110">
          <cell r="A110">
            <v>108</v>
          </cell>
          <cell r="B110" t="str">
            <v>株式会社 昇和  代表取締役 佐藤 昇</v>
          </cell>
          <cell r="C110">
            <v>0</v>
          </cell>
          <cell r="D110" t="str">
            <v>536－0005</v>
          </cell>
          <cell r="E110" t="str">
            <v>大阪府大阪市城東区中央１丁目１２－１７</v>
          </cell>
        </row>
        <row r="111">
          <cell r="A111">
            <v>109</v>
          </cell>
          <cell r="B111" t="str">
            <v>(株）ﾃﾞｨﾚｸﾀｰｽﾞ ｱｲ･ｴｽ･ﾋﾞｰ</v>
          </cell>
          <cell r="C111">
            <v>0</v>
          </cell>
          <cell r="D111" t="str">
            <v>130-0026</v>
          </cell>
          <cell r="E111" t="str">
            <v>東京都墨田区両国3-21-16中屋ﾋﾞﾙ6F</v>
          </cell>
        </row>
        <row r="112">
          <cell r="A112">
            <v>111</v>
          </cell>
          <cell r="B112" t="str">
            <v>customer</v>
          </cell>
          <cell r="C112">
            <v>0</v>
          </cell>
          <cell r="D112" t="str">
            <v>postal code</v>
          </cell>
          <cell r="E112" t="str">
            <v>address</v>
          </cell>
        </row>
        <row r="113">
          <cell r="A113">
            <v>112</v>
          </cell>
          <cell r="B113" t="str">
            <v>(株)ﾌｫｰﾗﾑ</v>
          </cell>
          <cell r="C113">
            <v>0</v>
          </cell>
          <cell r="D113" t="str">
            <v>150-0001</v>
          </cell>
          <cell r="E113" t="str">
            <v>渋谷区神宮前3-6-4</v>
          </cell>
        </row>
        <row r="114">
          <cell r="A114">
            <v>113</v>
          </cell>
          <cell r="B114" t="str">
            <v>(株)ﾌｼﾞｴｰ</v>
          </cell>
          <cell r="C114" t="str">
            <v>本社</v>
          </cell>
          <cell r="D114" t="str">
            <v>220-0045</v>
          </cell>
          <cell r="E114" t="str">
            <v>横浜市西区伊勢町1-71</v>
          </cell>
        </row>
        <row r="115">
          <cell r="A115">
            <v>114</v>
          </cell>
          <cell r="B115" t="str">
            <v>(株)ﾌｼﾞｴｰ</v>
          </cell>
          <cell r="C115" t="str">
            <v>Shop天王寺</v>
          </cell>
          <cell r="D115" t="str">
            <v>240-0005</v>
          </cell>
          <cell r="E115" t="str">
            <v>横浜市保土ヶ谷区神戸町3-7</v>
          </cell>
        </row>
        <row r="116">
          <cell r="A116">
            <v>115</v>
          </cell>
          <cell r="B116" t="str">
            <v>(株)ﾌﾟﾘﾓ</v>
          </cell>
          <cell r="C116">
            <v>0</v>
          </cell>
          <cell r="D116" t="str">
            <v>141-0022</v>
          </cell>
          <cell r="E116" t="str">
            <v>品川区東五反田5-10-18第一岩田ﾋﾞﾙ6F</v>
          </cell>
        </row>
        <row r="117">
          <cell r="A117">
            <v>116</v>
          </cell>
          <cell r="B117" t="str">
            <v>(株)古荘</v>
          </cell>
          <cell r="C117" t="str">
            <v>本店</v>
          </cell>
          <cell r="D117" t="str">
            <v>860-0015</v>
          </cell>
          <cell r="E117" t="str">
            <v>熊本中央郵便局私書箱第一号</v>
          </cell>
        </row>
        <row r="118">
          <cell r="A118">
            <v>117</v>
          </cell>
          <cell r="B118" t="str">
            <v>（有）ﾒﾘｰﾌﾟﾗﾈｯﾄ本社</v>
          </cell>
          <cell r="C118">
            <v>0</v>
          </cell>
          <cell r="D118" t="str">
            <v>107-0062</v>
          </cell>
          <cell r="E118" t="str">
            <v xml:space="preserve">    熊本市古川町13</v>
          </cell>
        </row>
        <row r="119">
          <cell r="A119">
            <v>118</v>
          </cell>
          <cell r="B119" t="str">
            <v>(有)ﾌｧｰﾌﾞﾙ</v>
          </cell>
          <cell r="C119" t="str">
            <v>名鉄ｻﾛﾝ</v>
          </cell>
          <cell r="D119" t="str">
            <v>141-0031</v>
          </cell>
          <cell r="E119" t="str">
            <v>品川区西五反田7-22-17TOCﾋﾞﾙ4F42-1号</v>
          </cell>
        </row>
        <row r="120">
          <cell r="A120">
            <v>119</v>
          </cell>
          <cell r="B120" t="str">
            <v>(有)ﾌｨｵｰﾚ</v>
          </cell>
          <cell r="C120" t="str">
            <v>商品出荷先及び請求書伝票FAX先</v>
          </cell>
          <cell r="D120" t="str">
            <v>542-0083</v>
          </cell>
          <cell r="E120" t="str">
            <v>大阪市中央区東心斎橋1-4-11</v>
          </cell>
        </row>
        <row r="121">
          <cell r="A121">
            <v>120</v>
          </cell>
          <cell r="B121" t="str">
            <v>(有)ﾌｨｵｰﾚ</v>
          </cell>
          <cell r="C121" t="str">
            <v>事務所</v>
          </cell>
          <cell r="D121" t="str">
            <v>110-0005</v>
          </cell>
          <cell r="E121" t="str">
            <v xml:space="preserve">   大和ﾋﾞﾙ8号館308号</v>
          </cell>
        </row>
        <row r="122">
          <cell r="A122">
            <v>121</v>
          </cell>
          <cell r="B122" t="str">
            <v>(有)ﾌﾞﾃｨｯｸ磨璃</v>
          </cell>
          <cell r="C122">
            <v>0</v>
          </cell>
          <cell r="D122" t="str">
            <v>271-0091</v>
          </cell>
          <cell r="E122" t="str">
            <v>松戸市本町19-2河内ﾋﾞﾙ2F</v>
          </cell>
        </row>
        <row r="123">
          <cell r="A123">
            <v>122</v>
          </cell>
          <cell r="B123" t="str">
            <v>(有)ﾌﾟﾗｲｽﾏｽﾀｰﾎﾞｱ</v>
          </cell>
          <cell r="C123" t="str">
            <v>小渕様</v>
          </cell>
          <cell r="D123" t="str">
            <v>171-0022</v>
          </cell>
          <cell r="E123" t="str">
            <v>豊島区南池袋1-22-1</v>
          </cell>
        </row>
        <row r="124">
          <cell r="A124">
            <v>123</v>
          </cell>
          <cell r="B124" t="str">
            <v>(有)ﾌﾞﾗﾝﾄﾞｼｮｯﾌﾟ ｵｷﾅﾜ</v>
          </cell>
          <cell r="C124" t="str">
            <v>本社</v>
          </cell>
          <cell r="D124" t="str">
            <v>901-2227</v>
          </cell>
          <cell r="E124" t="str">
            <v>沖縄県宜野湾市宇地泊100番地</v>
          </cell>
        </row>
        <row r="125">
          <cell r="A125">
            <v>124</v>
          </cell>
          <cell r="B125" t="str">
            <v>ﾌｨﾘｽ</v>
          </cell>
          <cell r="C125">
            <v>0</v>
          </cell>
          <cell r="D125" t="str">
            <v>201-0016</v>
          </cell>
          <cell r="E125" t="str">
            <v>狛江市駒井町1-3-10</v>
          </cell>
        </row>
        <row r="126">
          <cell r="A126">
            <v>125</v>
          </cell>
          <cell r="B126" t="str">
            <v>ふくや</v>
          </cell>
          <cell r="C126">
            <v>0</v>
          </cell>
          <cell r="D126" t="str">
            <v>113-0034</v>
          </cell>
          <cell r="E126" t="str">
            <v>文京区湯島3-41-3</v>
          </cell>
        </row>
        <row r="127">
          <cell r="A127">
            <v>126</v>
          </cell>
          <cell r="B127" t="str">
            <v>ふじおか</v>
          </cell>
          <cell r="C127" t="str">
            <v>Shop:LOW&amp;LOW</v>
          </cell>
          <cell r="D127" t="str">
            <v>413-0011</v>
          </cell>
          <cell r="E127" t="str">
            <v>熱海市田原本町9-1第一ﾋﾞﾙ2F</v>
          </cell>
        </row>
        <row r="128">
          <cell r="A128">
            <v>127</v>
          </cell>
          <cell r="B128" t="str">
            <v>藤重慎一</v>
          </cell>
          <cell r="C128">
            <v>0</v>
          </cell>
          <cell r="D128" t="str">
            <v>277-0832</v>
          </cell>
          <cell r="E128" t="str">
            <v>柏市北柏台11-1ﾊﾟｰｸﾎｰﾑｽﾞⅡ201</v>
          </cell>
        </row>
        <row r="129">
          <cell r="A129">
            <v>128</v>
          </cell>
          <cell r="B129" t="str">
            <v>ﾌﾟﾁﾊﾟﾚ</v>
          </cell>
          <cell r="C129">
            <v>0</v>
          </cell>
          <cell r="D129" t="str">
            <v>104-0061</v>
          </cell>
          <cell r="E129" t="str">
            <v>中央区銀座8-5-15ｽﾊﾞｯｸﾋﾞﾙ1F</v>
          </cell>
        </row>
        <row r="130">
          <cell r="A130">
            <v>129</v>
          </cell>
          <cell r="B130" t="str">
            <v>ﾌﾞﾃｨｯｸ M(ﾏﾘｱｰｼﾞｭ)</v>
          </cell>
          <cell r="C130">
            <v>0</v>
          </cell>
          <cell r="D130" t="str">
            <v>937-0815</v>
          </cell>
          <cell r="E130" t="str">
            <v>富山市羽魚津市大海寺新534-6</v>
          </cell>
        </row>
        <row r="131">
          <cell r="A131">
            <v>130</v>
          </cell>
          <cell r="B131" t="str">
            <v>ﾌﾞﾃｨｯｸ R</v>
          </cell>
          <cell r="C131" t="str">
            <v>(豊島)</v>
          </cell>
          <cell r="D131" t="str">
            <v>320-0806</v>
          </cell>
          <cell r="E131" t="str">
            <v>宇都宮市中央5-8-8</v>
          </cell>
        </row>
        <row r="132">
          <cell r="A132">
            <v>131</v>
          </cell>
          <cell r="B132" t="str">
            <v>ﾌﾞﾃｨｯｸ&amp;ﾃｰﾗｰ ﾁﾊﾞ</v>
          </cell>
          <cell r="C132" t="str">
            <v>店  まいん</v>
          </cell>
          <cell r="D132" t="str">
            <v>238-0004</v>
          </cell>
          <cell r="E132" t="str">
            <v>横須賀市小川町23番地三笠ﾊｲﾂ103号</v>
          </cell>
        </row>
        <row r="133">
          <cell r="A133">
            <v>132</v>
          </cell>
          <cell r="B133" t="str">
            <v>ﾌﾞﾃｨｯｸ･ｻﾗﾍﾞｰﾙ</v>
          </cell>
          <cell r="C133">
            <v>0</v>
          </cell>
          <cell r="D133" t="str">
            <v>288-0048</v>
          </cell>
          <cell r="E133" t="str">
            <v>銚子市双葉町4-5</v>
          </cell>
        </row>
        <row r="134">
          <cell r="A134">
            <v>133</v>
          </cell>
          <cell r="B134" t="str">
            <v>ﾌﾞﾃｨｯｸﾀｹｼﾏｻﾛﾝ</v>
          </cell>
          <cell r="C134">
            <v>0</v>
          </cell>
          <cell r="D134" t="str">
            <v>430-0944</v>
          </cell>
          <cell r="E134" t="str">
            <v>浜松市田町231-4ｾﾘﾊﾞﾃｰﾙ日東1F</v>
          </cell>
        </row>
        <row r="135">
          <cell r="A135">
            <v>134</v>
          </cell>
          <cell r="B135" t="str">
            <v>ﾌﾞﾃｨｯｸﾛｰｻﾞ</v>
          </cell>
          <cell r="C135">
            <v>0</v>
          </cell>
          <cell r="D135" t="str">
            <v>110-0005</v>
          </cell>
          <cell r="E135" t="str">
            <v>台東区上野4-7-8ｱﾒ横ｾﾝﾀｰﾋﾞﾙ2F</v>
          </cell>
        </row>
        <row r="136">
          <cell r="A136">
            <v>135</v>
          </cell>
          <cell r="B136" t="str">
            <v>ﾌﾟﾗｲｽｼﾞｬｯｸ</v>
          </cell>
          <cell r="C136" t="str">
            <v>(新日本流通と同じ)</v>
          </cell>
          <cell r="D136" t="str">
            <v>475-0037</v>
          </cell>
          <cell r="E136" t="str">
            <v>愛知県半田市中午町65</v>
          </cell>
        </row>
        <row r="137">
          <cell r="A137">
            <v>136</v>
          </cell>
          <cell r="B137" t="str">
            <v>（株）モリタｲｰｽﾄﾌﾟﾗｻﾞ店</v>
          </cell>
          <cell r="C137">
            <v>0</v>
          </cell>
          <cell r="D137" t="str">
            <v>381-0014</v>
          </cell>
          <cell r="E137" t="str">
            <v>長野市北尾張部117ﾛﾝ都ｲｰｽﾄﾌﾟﾗｻﾞ1F</v>
          </cell>
        </row>
        <row r="138">
          <cell r="A138">
            <v>137</v>
          </cell>
          <cell r="B138" t="str">
            <v>ﾌﾞﾗﾝﾄﾞｸﾗﾌﾞ</v>
          </cell>
          <cell r="C138">
            <v>0</v>
          </cell>
          <cell r="D138" t="str">
            <v>020-0022</v>
          </cell>
          <cell r="E138" t="str">
            <v>盛岡市大通り2-2-15</v>
          </cell>
        </row>
        <row r="139">
          <cell r="A139">
            <v>138</v>
          </cell>
          <cell r="B139" t="str">
            <v xml:space="preserve">ﾌﾞﾙｰﾐﾝｸﾞ中西(株) </v>
          </cell>
          <cell r="C139" t="str">
            <v>今市様</v>
          </cell>
          <cell r="D139" t="str">
            <v>103-0013</v>
          </cell>
          <cell r="E139" t="str">
            <v>中央区日本橋人形町3-5-1</v>
          </cell>
        </row>
        <row r="140">
          <cell r="A140">
            <v>139</v>
          </cell>
          <cell r="B140" t="str">
            <v>ﾌﾟﾚｰｺﾞ</v>
          </cell>
          <cell r="C140">
            <v>0</v>
          </cell>
          <cell r="D140" t="str">
            <v>179-0074</v>
          </cell>
          <cell r="E140" t="str">
            <v>練馬区春日町6-6-39ﾏｽﾀﾞ第一ﾋﾞﾙ207</v>
          </cell>
        </row>
        <row r="141">
          <cell r="A141">
            <v>140</v>
          </cell>
          <cell r="B141" t="str">
            <v>（株）ﾌﾟﾗｽﾋﾞｰ</v>
          </cell>
          <cell r="C141">
            <v>0</v>
          </cell>
          <cell r="D141" t="str">
            <v>540-0005</v>
          </cell>
          <cell r="E141" t="str">
            <v>大阪市中央区上町1-14-13TAPSﾋﾞﾙ2F</v>
          </cell>
        </row>
        <row r="142">
          <cell r="A142">
            <v>141</v>
          </cell>
          <cell r="B142" t="str">
            <v>(株)ﾌﾞﾙｰｽｴｲｼﾞ</v>
          </cell>
          <cell r="C142">
            <v>0</v>
          </cell>
          <cell r="D142" t="str">
            <v>153-0065</v>
          </cell>
          <cell r="E142" t="str">
            <v>東京都目黒区中町2-50-13 THE PEAK</v>
          </cell>
        </row>
        <row r="143">
          <cell r="A143">
            <v>142</v>
          </cell>
          <cell r="B143" t="str">
            <v>ﾌﾞﾃｨｯｸﾁｬｵ</v>
          </cell>
          <cell r="C143">
            <v>0</v>
          </cell>
          <cell r="D143">
            <v>0</v>
          </cell>
          <cell r="E143" t="str">
            <v>東京都港区新橋5-1-3新正堂第一ﾋﾞﾙ1F</v>
          </cell>
        </row>
        <row r="144">
          <cell r="A144">
            <v>143</v>
          </cell>
          <cell r="B144" t="str">
            <v>（株）フロムワールド</v>
          </cell>
          <cell r="C144">
            <v>0</v>
          </cell>
          <cell r="D144" t="str">
            <v>110-0015</v>
          </cell>
          <cell r="E144" t="str">
            <v>東京都台東区東上野2-23-8第二群山ビル2F</v>
          </cell>
        </row>
        <row r="145">
          <cell r="A145">
            <v>144</v>
          </cell>
          <cell r="B145" t="str">
            <v>FLAG.CO.LTD</v>
          </cell>
          <cell r="C145">
            <v>0</v>
          </cell>
          <cell r="D145" t="str">
            <v>413-0231</v>
          </cell>
          <cell r="E145" t="str">
            <v>静岡県伊東市富戸844-17</v>
          </cell>
        </row>
        <row r="146">
          <cell r="A146">
            <v>145</v>
          </cell>
          <cell r="B146" t="str">
            <v>プリモクラッセ</v>
          </cell>
          <cell r="C146">
            <v>0</v>
          </cell>
          <cell r="D146" t="str">
            <v>152-0035</v>
          </cell>
          <cell r="E146" t="str">
            <v>目黒区自由が丘１－２５－９ 自由が丘ﾃﾗｽB1</v>
          </cell>
        </row>
        <row r="147">
          <cell r="A147">
            <v>146</v>
          </cell>
          <cell r="B147" t="str">
            <v>(有)プラスワン</v>
          </cell>
          <cell r="C147" t="str">
            <v>(事務所:書類送り先)</v>
          </cell>
          <cell r="D147" t="str">
            <v>194-0043</v>
          </cell>
          <cell r="E147" t="str">
            <v>東京都町田市成瀬台2-19-7</v>
          </cell>
        </row>
        <row r="148">
          <cell r="A148">
            <v>147</v>
          </cell>
          <cell r="B148" t="str">
            <v>(有)プラスワン</v>
          </cell>
          <cell r="C148" t="str">
            <v>SHOP村松様</v>
          </cell>
          <cell r="D148" t="str">
            <v>231-0861</v>
          </cell>
          <cell r="E148" t="str">
            <v>川崎市麻生区上麻生1-1-1新百合ヶ丘OPA2F</v>
          </cell>
        </row>
        <row r="149">
          <cell r="A149">
            <v>148</v>
          </cell>
          <cell r="B149" t="str">
            <v>福建商事株式会社</v>
          </cell>
          <cell r="C149" t="str">
            <v>丸秀食品</v>
          </cell>
          <cell r="D149" t="str">
            <v>580-0021</v>
          </cell>
          <cell r="E149" t="str">
            <v>神戸市中央区海岸通3-1-1</v>
          </cell>
        </row>
        <row r="150">
          <cell r="A150">
            <v>149</v>
          </cell>
          <cell r="B150" t="str">
            <v>フォルツｱ</v>
          </cell>
          <cell r="C150">
            <v>0</v>
          </cell>
          <cell r="D150" t="str">
            <v>１６０－００２２</v>
          </cell>
          <cell r="E150" t="str">
            <v>新宿区新宿３－１－１７ 山本ビル３F</v>
          </cell>
        </row>
        <row r="151">
          <cell r="A151">
            <v>150</v>
          </cell>
          <cell r="B151" t="str">
            <v>守屋商店</v>
          </cell>
          <cell r="C151" t="str">
            <v>担当 松村様</v>
          </cell>
          <cell r="D151" t="str">
            <v>460-0002</v>
          </cell>
          <cell r="E151" t="str">
            <v>名古屋市中区丸の内2-3-25</v>
          </cell>
        </row>
        <row r="152">
          <cell r="A152">
            <v>151</v>
          </cell>
          <cell r="B152" t="str">
            <v>ﾓﾝﾌﾟﾃｨ K</v>
          </cell>
          <cell r="C152">
            <v>0</v>
          </cell>
          <cell r="D152" t="str">
            <v>113-0033</v>
          </cell>
          <cell r="E152" t="str">
            <v>文京区本郷3-2-5丸和ﾋﾞﾙ501</v>
          </cell>
        </row>
        <row r="153">
          <cell r="A153">
            <v>152</v>
          </cell>
          <cell r="B153" t="str">
            <v>（株）ﾓﾘﾀ酒田中町店</v>
          </cell>
          <cell r="C153">
            <v>0</v>
          </cell>
          <cell r="D153" t="str">
            <v>998-0044</v>
          </cell>
          <cell r="E153" t="str">
            <v>山形県酒田市中町2-4-11</v>
          </cell>
        </row>
        <row r="154">
          <cell r="A154">
            <v>153</v>
          </cell>
          <cell r="B154" t="str">
            <v>（株）ﾚ-ﾌﾞﾙﾓﾘﾀ佐久平店</v>
          </cell>
          <cell r="C154">
            <v>0</v>
          </cell>
          <cell r="D154" t="str">
            <v>385-0022</v>
          </cell>
          <cell r="E154" t="str">
            <v>長野県佐久市岩村田宇水引1420-2</v>
          </cell>
        </row>
        <row r="155">
          <cell r="A155">
            <v>154</v>
          </cell>
          <cell r="B155" t="str">
            <v>(株)ｾﾞﾝﾓ-ﾙ 下北沢店</v>
          </cell>
          <cell r="C155" t="str">
            <v>営業開発部                        梅原様</v>
          </cell>
          <cell r="D155" t="str">
            <v>155-0031</v>
          </cell>
          <cell r="E155" t="str">
            <v xml:space="preserve">                       佐久平ｼｮｯﾋﾟﾝｸﾞｾﾝﾀ-1F</v>
          </cell>
        </row>
        <row r="156">
          <cell r="A156">
            <v>155</v>
          </cell>
          <cell r="B156" t="str">
            <v>創価舎</v>
          </cell>
          <cell r="C156">
            <v>0</v>
          </cell>
          <cell r="D156" t="str">
            <v>165-0034</v>
          </cell>
          <cell r="E156" t="str">
            <v>中野区大和町4-10-18ｶ-ｻけい303号</v>
          </cell>
        </row>
        <row r="157">
          <cell r="A157">
            <v>156</v>
          </cell>
          <cell r="B157" t="str">
            <v>(株)ﾓﾘｶﾞｷｲﾝﾀｰﾅｼｮﾅﾙ</v>
          </cell>
          <cell r="C157" t="str">
            <v>*請求書FAX先          店長 安良岡様</v>
          </cell>
          <cell r="D157" t="str">
            <v>542-0074</v>
          </cell>
          <cell r="E157" t="str">
            <v>大阪市中央区千日前1-8-16</v>
          </cell>
        </row>
        <row r="158">
          <cell r="A158">
            <v>158</v>
          </cell>
          <cell r="B158" t="str">
            <v>customer</v>
          </cell>
          <cell r="C158" t="str">
            <v>*伝票郵送先</v>
          </cell>
          <cell r="D158" t="str">
            <v>postal code</v>
          </cell>
          <cell r="E158" t="str">
            <v>address</v>
          </cell>
        </row>
        <row r="159">
          <cell r="A159">
            <v>159</v>
          </cell>
          <cell r="B159" t="str">
            <v>(株)ﾍﾞﾈｯﾃｨ</v>
          </cell>
          <cell r="C159">
            <v>0</v>
          </cell>
          <cell r="D159" t="str">
            <v>107-0047</v>
          </cell>
          <cell r="E159" t="str">
            <v>港区南青山2-7-27</v>
          </cell>
        </row>
        <row r="160">
          <cell r="A160">
            <v>160</v>
          </cell>
          <cell r="B160" t="str">
            <v>(有)ﾍﾞｰｼｯｸ</v>
          </cell>
          <cell r="C160">
            <v>0</v>
          </cell>
          <cell r="D160" t="str">
            <v>151-0051</v>
          </cell>
          <cell r="E160" t="str">
            <v>渋谷区千駄ヶ谷4-22-4 2F</v>
          </cell>
        </row>
        <row r="161">
          <cell r="A161">
            <v>161</v>
          </cell>
          <cell r="B161" t="str">
            <v>ﾍﾞｶﾞﾘﾐﾃｯﾄﾞ東京ﾘｴｿﾞﾝｵﾌｨｽ</v>
          </cell>
          <cell r="C161">
            <v>0</v>
          </cell>
          <cell r="D161" t="str">
            <v>150-0001</v>
          </cell>
          <cell r="E161" t="str">
            <v>渋谷区神宮前6-23-2</v>
          </cell>
        </row>
        <row r="162">
          <cell r="A162">
            <v>162</v>
          </cell>
          <cell r="B162" t="str">
            <v>成美堂印刷</v>
          </cell>
          <cell r="C162" t="str">
            <v>専務田原様</v>
          </cell>
          <cell r="D162" t="str">
            <v>766-0200</v>
          </cell>
          <cell r="E162" t="str">
            <v xml:space="preserve">    ﾅｶﾞｼﾏﾔPARABO神宮前4F      </v>
          </cell>
        </row>
        <row r="163">
          <cell r="A163">
            <v>163</v>
          </cell>
          <cell r="B163" t="str">
            <v>ﾍﾞﾙ</v>
          </cell>
          <cell r="C163">
            <v>0</v>
          </cell>
          <cell r="D163" t="str">
            <v>113-0034</v>
          </cell>
          <cell r="E163" t="str">
            <v>文京区湯島3-43-11阿部ﾋﾞﾙ1F</v>
          </cell>
        </row>
        <row r="164">
          <cell r="A164">
            <v>164</v>
          </cell>
          <cell r="B164" t="str">
            <v>ﾍﾞﾙﾌﾗﾝｽ</v>
          </cell>
          <cell r="C164" t="str">
            <v>和田茂夫</v>
          </cell>
          <cell r="D164" t="str">
            <v>376-0023</v>
          </cell>
          <cell r="E164" t="str">
            <v>群馬県桐生市錦町2-4-2</v>
          </cell>
        </row>
        <row r="165">
          <cell r="A165">
            <v>165</v>
          </cell>
          <cell r="B165" t="str">
            <v>(有)MOUｲﾝﾀ-ﾅｼｮﾅﾙ</v>
          </cell>
          <cell r="C165">
            <v>0</v>
          </cell>
          <cell r="D165" t="str">
            <v>110-0014</v>
          </cell>
          <cell r="E165" t="str">
            <v>台東区北上野1-11-9GSﾊｲﾑ701</v>
          </cell>
        </row>
        <row r="166">
          <cell r="A166">
            <v>166</v>
          </cell>
          <cell r="B166" t="str">
            <v>(有)ｴｲﾌﾞﾙ</v>
          </cell>
          <cell r="C166">
            <v>0</v>
          </cell>
          <cell r="D166" t="str">
            <v>381-2221</v>
          </cell>
          <cell r="E166" t="str">
            <v>長野市川中島御厨1838-1</v>
          </cell>
        </row>
        <row r="167">
          <cell r="A167">
            <v>167</v>
          </cell>
          <cell r="B167" t="str">
            <v>(有)ｴｸﾞｾﾞ</v>
          </cell>
          <cell r="C167">
            <v>0</v>
          </cell>
          <cell r="D167" t="str">
            <v>154-0011</v>
          </cell>
          <cell r="E167" t="str">
            <v>世田谷区上馬4-4-2ｻﾆ-ﾋﾞﾙ4F</v>
          </cell>
        </row>
        <row r="168">
          <cell r="A168">
            <v>168</v>
          </cell>
          <cell r="B168" t="str">
            <v>(有)ｴｸﾞｾﾞ</v>
          </cell>
          <cell r="C168">
            <v>0</v>
          </cell>
          <cell r="D168" t="str">
            <v>108-0074</v>
          </cell>
          <cell r="E168" t="str">
            <v>港区高輪4-10-30品川ﾌﾟﾘﾝｽﾎﾃﾙﾃﾆｽｾﾝﾀ-内</v>
          </cell>
        </row>
        <row r="169">
          <cell r="A169">
            <v>169</v>
          </cell>
          <cell r="B169" t="str">
            <v>(有)ｴｸﾞｾﾞｯｸ企画</v>
          </cell>
          <cell r="C169">
            <v>0</v>
          </cell>
          <cell r="D169" t="str">
            <v>160-0022</v>
          </cell>
          <cell r="E169" t="str">
            <v>新宿区新宿5-11-29幸ﾋﾞﾙ402</v>
          </cell>
        </row>
        <row r="170">
          <cell r="A170">
            <v>170</v>
          </cell>
          <cell r="B170" t="str">
            <v>ENIES･E</v>
          </cell>
          <cell r="C170">
            <v>0</v>
          </cell>
          <cell r="D170">
            <v>0</v>
          </cell>
          <cell r="E170" t="str">
            <v>4 Rue Greffulhe 75008 PARIS</v>
          </cell>
        </row>
        <row r="171">
          <cell r="A171">
            <v>171</v>
          </cell>
        </row>
        <row r="172">
          <cell r="A172">
            <v>172</v>
          </cell>
          <cell r="B172" t="str">
            <v>MK5</v>
          </cell>
          <cell r="C172">
            <v>0</v>
          </cell>
          <cell r="D172" t="str">
            <v>120-0005</v>
          </cell>
          <cell r="E172" t="str">
            <v>足立区綾瀬6-21-15</v>
          </cell>
        </row>
        <row r="173">
          <cell r="A173">
            <v>173</v>
          </cell>
          <cell r="B173" t="str">
            <v>NTT</v>
          </cell>
          <cell r="C173" t="str">
            <v>辻様</v>
          </cell>
        </row>
        <row r="174">
          <cell r="A174">
            <v>174</v>
          </cell>
          <cell r="B174" t="str">
            <v>customer</v>
          </cell>
          <cell r="C174" t="str">
            <v>小野様</v>
          </cell>
          <cell r="D174" t="str">
            <v>postal code</v>
          </cell>
          <cell r="E174" t="str">
            <v>address</v>
          </cell>
        </row>
        <row r="175">
          <cell r="A175">
            <v>175</v>
          </cell>
          <cell r="B175" t="str">
            <v>創価舎</v>
          </cell>
          <cell r="C175" t="str">
            <v>常務 松井様</v>
          </cell>
          <cell r="D175" t="str">
            <v>165-0034</v>
          </cell>
          <cell r="E175" t="str">
            <v>中野区大和町4-10-18カーサけい303号</v>
          </cell>
        </row>
        <row r="176">
          <cell r="A176">
            <v>176</v>
          </cell>
          <cell r="B176" t="str">
            <v>ｴｽﾎﾟﾜ-ﾙ ｼﾝﾜ(株)</v>
          </cell>
          <cell r="C176">
            <v>0</v>
          </cell>
          <cell r="D176" t="str">
            <v>110-0015</v>
          </cell>
          <cell r="E176" t="str">
            <v>台東区東上野3-21-7福井ﾋﾞﾙ4F</v>
          </cell>
        </row>
        <row r="177">
          <cell r="A177">
            <v>177</v>
          </cell>
          <cell r="B177" t="str">
            <v>ｴｽﾎﾟﾜ-ﾙ ｼﾝﾜ(株)</v>
          </cell>
          <cell r="C177" t="str">
            <v>草加物流ｾﾝﾀ-</v>
          </cell>
          <cell r="D177" t="str">
            <v>340-0006</v>
          </cell>
          <cell r="E177" t="str">
            <v>埼玉県草加市八幡町55番地</v>
          </cell>
        </row>
        <row r="178">
          <cell r="A178">
            <v>178</v>
          </cell>
          <cell r="B178" t="str">
            <v>ｴｯｼﾞｸﾘｴ-ｼｮﾝ</v>
          </cell>
          <cell r="C178">
            <v>0</v>
          </cell>
          <cell r="D178" t="str">
            <v>550-0013</v>
          </cell>
          <cell r="E178" t="str">
            <v>大阪市西区新町1-30-2新町ﾀﾞｲﾔﾊﾟﾚｽ402</v>
          </cell>
        </row>
        <row r="179">
          <cell r="A179">
            <v>179</v>
          </cell>
          <cell r="B179" t="str">
            <v>ｴｯﾁｱｲ商事</v>
          </cell>
          <cell r="C179">
            <v>0</v>
          </cell>
          <cell r="D179" t="str">
            <v>104-0061</v>
          </cell>
          <cell r="E179" t="str">
            <v>中央区銀座8-4-8</v>
          </cell>
        </row>
        <row r="180">
          <cell r="A180">
            <v>180</v>
          </cell>
          <cell r="B180" t="str">
            <v>ｴﾌ ﾏｲｱﾐ商事</v>
          </cell>
          <cell r="C180">
            <v>0</v>
          </cell>
          <cell r="D180" t="str">
            <v>160-0022</v>
          </cell>
          <cell r="E180" t="str">
            <v>新宿区新宿1-9-2日南貿易ﾋﾞﾙ1-3F</v>
          </cell>
        </row>
        <row r="181">
          <cell r="A181">
            <v>181</v>
          </cell>
          <cell r="B181" t="str">
            <v>ｴﾐｽﾌｪﾘ ｼﾞｬﾊﾟﾝ(株)</v>
          </cell>
          <cell r="C181">
            <v>0</v>
          </cell>
          <cell r="D181" t="str">
            <v>106-0032</v>
          </cell>
          <cell r="E181" t="str">
            <v>港区六本木7-7-8ﾌﾗｯﾄｼﾝﾒｲ301</v>
          </cell>
        </row>
        <row r="182">
          <cell r="A182">
            <v>182</v>
          </cell>
          <cell r="B182" t="str">
            <v>ｴﾙ</v>
          </cell>
          <cell r="C182">
            <v>0</v>
          </cell>
          <cell r="D182" t="str">
            <v>110-0005</v>
          </cell>
          <cell r="E182" t="str">
            <v>台東区東上野4-7-2</v>
          </cell>
        </row>
        <row r="183">
          <cell r="A183">
            <v>183</v>
          </cell>
          <cell r="B183" t="str">
            <v>ｴﾙﾌｧｽﾕﾆｺ</v>
          </cell>
        </row>
        <row r="184">
          <cell r="A184">
            <v>184</v>
          </cell>
          <cell r="B184" t="str">
            <v>ｴﾙﾓﾜ</v>
          </cell>
          <cell r="C184">
            <v>0</v>
          </cell>
          <cell r="D184" t="str">
            <v>160-0021</v>
          </cell>
          <cell r="E184" t="str">
            <v>新宿区歌舞伎町2-10-6ﾋﾟｱ新宿ﾋﾞﾙ1F</v>
          </cell>
        </row>
        <row r="185">
          <cell r="A185">
            <v>185</v>
          </cell>
          <cell r="B185" t="str">
            <v>栄和広告(株)</v>
          </cell>
          <cell r="C185">
            <v>0</v>
          </cell>
          <cell r="D185" t="str">
            <v>101-0054</v>
          </cell>
          <cell r="E185" t="str">
            <v>千代田区神田錦町1-4ゆたかﾋﾞﾙ3F</v>
          </cell>
        </row>
        <row r="186">
          <cell r="A186">
            <v>186</v>
          </cell>
          <cell r="B186" t="str">
            <v xml:space="preserve">L.D.C,産業   </v>
          </cell>
          <cell r="C186" t="str">
            <v>山崎様</v>
          </cell>
          <cell r="D186" t="str">
            <v>531-0074</v>
          </cell>
          <cell r="E186" t="str">
            <v>大阪市北区本庄東2-4-1-1107</v>
          </cell>
        </row>
        <row r="187">
          <cell r="A187">
            <v>179</v>
          </cell>
          <cell r="B187" t="str">
            <v>(有)A･M</v>
          </cell>
          <cell r="C187">
            <v>0</v>
          </cell>
          <cell r="D187" t="str">
            <v>135-0004</v>
          </cell>
          <cell r="E187" t="str">
            <v>江東区森下2-30-2ﾊﾟｰｸｼﾃｨｰ五番館1F</v>
          </cell>
        </row>
        <row r="188">
          <cell r="A188">
            <v>180</v>
          </cell>
          <cell r="B188" t="str">
            <v>(株)ｴﾑｽﾞ ﾌｧｸﾄﾘｰ</v>
          </cell>
          <cell r="C188">
            <v>0</v>
          </cell>
          <cell r="D188" t="str">
            <v>168-0081</v>
          </cell>
          <cell r="E188" t="str">
            <v>杉並区宮前1-20-32宮前１丁目ビル５Ｆ</v>
          </cell>
        </row>
        <row r="189">
          <cell r="A189">
            <v>181</v>
          </cell>
          <cell r="B189" t="str">
            <v>エーブル</v>
          </cell>
          <cell r="C189">
            <v>0</v>
          </cell>
          <cell r="D189" t="str">
            <v>532-0011</v>
          </cell>
          <cell r="E189" t="str">
            <v>大阪市淀川区西中島4-5-2</v>
          </cell>
        </row>
        <row r="191">
          <cell r="A191">
            <v>189</v>
          </cell>
          <cell r="B191" t="str">
            <v>customer</v>
          </cell>
          <cell r="C191">
            <v>0</v>
          </cell>
          <cell r="D191" t="str">
            <v>postal code</v>
          </cell>
          <cell r="E191" t="str">
            <v>address</v>
          </cell>
        </row>
        <row r="192">
          <cell r="A192">
            <v>190</v>
          </cell>
          <cell r="B192" t="str">
            <v>(株) ﾎﾟｰﾗﾙｰﾄ</v>
          </cell>
          <cell r="C192" t="str">
            <v>木村社長</v>
          </cell>
          <cell r="D192" t="str">
            <v>542-0081</v>
          </cell>
          <cell r="E192" t="str">
            <v>大阪市中央区南船場1-11-9長堀八千代ﾋﾞﾙ7F</v>
          </cell>
        </row>
        <row r="193">
          <cell r="A193">
            <v>191</v>
          </cell>
          <cell r="B193" t="str">
            <v>(株)ﾎｸﾄ</v>
          </cell>
          <cell r="C193">
            <v>0</v>
          </cell>
          <cell r="D193" t="str">
            <v>060-0053</v>
          </cell>
          <cell r="E193" t="str">
            <v>札幌市中央区南3条東1丁目1-7</v>
          </cell>
        </row>
        <row r="194">
          <cell r="A194">
            <v>192</v>
          </cell>
          <cell r="B194" t="str">
            <v xml:space="preserve">(株)ﾎﾟﾆｰｽﾞ  </v>
          </cell>
          <cell r="C194">
            <v>0</v>
          </cell>
          <cell r="D194" t="str">
            <v>285-0868</v>
          </cell>
          <cell r="E194" t="str">
            <v>千葉県佐倉市中志津２－３３－２</v>
          </cell>
        </row>
        <row r="195">
          <cell r="A195">
            <v>193</v>
          </cell>
          <cell r="B195" t="str">
            <v>ﾎﾞｰｾｲｷｬﾌﾟﾃｨﾌﾞ(株)</v>
          </cell>
          <cell r="C195">
            <v>0</v>
          </cell>
          <cell r="D195" t="str">
            <v>150-0002</v>
          </cell>
          <cell r="E195" t="str">
            <v>渋谷区渋谷3-20-15ｻｴｸﾞｻﾋﾞﾙ4F</v>
          </cell>
        </row>
        <row r="196">
          <cell r="A196">
            <v>194</v>
          </cell>
          <cell r="B196" t="str">
            <v>ﾎﾃﾙ2001</v>
          </cell>
          <cell r="C196" t="str">
            <v>ｿﾈ様</v>
          </cell>
          <cell r="D196" t="str">
            <v>133-0057</v>
          </cell>
          <cell r="E196" t="str">
            <v>江戸川区西小岩1-30-3</v>
          </cell>
        </row>
        <row r="197">
          <cell r="A197">
            <v>195</v>
          </cell>
          <cell r="B197" t="str">
            <v>ﾎﾃﾙｻﾝｶﾝﾄ</v>
          </cell>
          <cell r="C197">
            <v>0</v>
          </cell>
          <cell r="D197" t="str">
            <v>371-0023</v>
          </cell>
          <cell r="E197" t="str">
            <v>群馬県前橋市本町1-3-2</v>
          </cell>
        </row>
        <row r="198">
          <cell r="A198">
            <v>196</v>
          </cell>
          <cell r="B198" t="str">
            <v>ﾎﾞﾄﾑｸﾗﾌﾞ(ﾉｴﾙｶﾝﾊﾟﾆｰ)</v>
          </cell>
          <cell r="C198">
            <v>0</v>
          </cell>
          <cell r="D198" t="str">
            <v>544-0024</v>
          </cell>
          <cell r="E198" t="str">
            <v>大阪市生野区生野西1-17-11</v>
          </cell>
        </row>
        <row r="199">
          <cell r="A199">
            <v>197</v>
          </cell>
          <cell r="B199" t="str">
            <v>本多商事(有)</v>
          </cell>
          <cell r="C199">
            <v>0</v>
          </cell>
          <cell r="D199" t="str">
            <v>154-0003</v>
          </cell>
          <cell r="E199" t="str">
            <v>世田谷区野沢3-4-5ｽｶｲﾊｲﾂ本多２F</v>
          </cell>
        </row>
        <row r="200">
          <cell r="A200">
            <v>198</v>
          </cell>
          <cell r="B200" t="str">
            <v>北海道空港(株) 営業第2部ボンドｼｮｯﾌﾟ</v>
          </cell>
          <cell r="C200" t="str">
            <v>小野係長</v>
          </cell>
          <cell r="D200" t="str">
            <v>(株)ｾﾝｶ北風</v>
          </cell>
          <cell r="E200" t="str">
            <v>北海道千歳市美R新千歳空港国際線保税倉庫</v>
          </cell>
        </row>
        <row r="201">
          <cell r="A201">
            <v>199</v>
          </cell>
          <cell r="B201" t="str">
            <v>ﾎﾘﾈｯｸｲﾝﾀｰﾅｼｮﾅﾙ(株)</v>
          </cell>
          <cell r="C201">
            <v>0</v>
          </cell>
          <cell r="D201" t="str">
            <v>135-0047</v>
          </cell>
          <cell r="E201" t="str">
            <v>江東区富岡1-22-26-604</v>
          </cell>
        </row>
        <row r="202">
          <cell r="A202">
            <v>200</v>
          </cell>
          <cell r="B202" t="str">
            <v>ﾎﾟﾙﾄﾌｨｰﾉ</v>
          </cell>
          <cell r="C202">
            <v>0</v>
          </cell>
          <cell r="D202" t="str">
            <v>309-1600</v>
          </cell>
          <cell r="E202" t="str">
            <v>茨木県笠間市赤坂8番地笠間ショッピングセンターポレポレ2F</v>
          </cell>
        </row>
        <row r="203">
          <cell r="A203">
            <v>201</v>
          </cell>
          <cell r="B203" t="str">
            <v xml:space="preserve">穂高（株）  </v>
          </cell>
          <cell r="C203" t="str">
            <v>吉田常務様</v>
          </cell>
          <cell r="D203" t="str">
            <v>103－0002</v>
          </cell>
          <cell r="E203" t="str">
            <v>中央区日本橋馬喰町２－３－１１ 穂高ﾋﾞﾙ６Ｆ</v>
          </cell>
        </row>
        <row r="204">
          <cell r="A204">
            <v>202</v>
          </cell>
        </row>
        <row r="205">
          <cell r="A205">
            <v>203</v>
          </cell>
        </row>
        <row r="206">
          <cell r="A206">
            <v>204</v>
          </cell>
        </row>
        <row r="207">
          <cell r="A207">
            <v>205</v>
          </cell>
        </row>
        <row r="208">
          <cell r="A208">
            <v>206</v>
          </cell>
        </row>
        <row r="209">
          <cell r="A209">
            <v>207</v>
          </cell>
        </row>
        <row r="210">
          <cell r="A210">
            <v>208</v>
          </cell>
        </row>
        <row r="211">
          <cell r="A211">
            <v>209</v>
          </cell>
        </row>
        <row r="212">
          <cell r="A212">
            <v>210</v>
          </cell>
        </row>
        <row r="213">
          <cell r="A213">
            <v>211</v>
          </cell>
        </row>
        <row r="214">
          <cell r="A214">
            <v>212</v>
          </cell>
        </row>
        <row r="215">
          <cell r="A215">
            <v>213</v>
          </cell>
        </row>
        <row r="216">
          <cell r="A216">
            <v>214</v>
          </cell>
        </row>
        <row r="217">
          <cell r="A217">
            <v>215</v>
          </cell>
        </row>
        <row r="218">
          <cell r="A218">
            <v>216</v>
          </cell>
        </row>
        <row r="219">
          <cell r="A219">
            <v>217</v>
          </cell>
        </row>
        <row r="220">
          <cell r="A220">
            <v>218</v>
          </cell>
        </row>
      </sheetData>
      <sheetData sheetId="7" refreshError="1">
        <row r="5">
          <cell r="A5">
            <v>1</v>
          </cell>
        </row>
        <row r="6">
          <cell r="A6">
            <v>1</v>
          </cell>
          <cell r="B6" t="str">
            <v>(株)ﾅｶﾞｼﾏ</v>
          </cell>
          <cell r="C6" t="str">
            <v>東京本社 寺田様</v>
          </cell>
          <cell r="D6" t="str">
            <v>114-0004</v>
          </cell>
          <cell r="E6" t="str">
            <v>北区堀船1-33-3</v>
          </cell>
        </row>
        <row r="7">
          <cell r="A7">
            <v>2</v>
          </cell>
          <cell r="B7" t="str">
            <v>(株)中良商事</v>
          </cell>
          <cell r="C7">
            <v>0</v>
          </cell>
          <cell r="D7" t="str">
            <v>161-0031</v>
          </cell>
          <cell r="E7" t="str">
            <v>新宿区西落合4-21-14</v>
          </cell>
        </row>
        <row r="8">
          <cell r="A8">
            <v>3</v>
          </cell>
          <cell r="B8" t="str">
            <v>(合)ﾅｶﾞｾ</v>
          </cell>
          <cell r="C8">
            <v>0</v>
          </cell>
          <cell r="D8" t="str">
            <v>231-0045</v>
          </cell>
          <cell r="E8" t="str">
            <v>横浜市中区伊勢佐木町2-81</v>
          </cell>
        </row>
        <row r="9">
          <cell r="A9">
            <v>4</v>
          </cell>
          <cell r="B9" t="str">
            <v>(有)ﾅｰﾎﾞｼﾞｬﾊﾟﾝ</v>
          </cell>
          <cell r="C9" t="str">
            <v>ｲﾝﾎﾟｰﾄ事業家</v>
          </cell>
          <cell r="D9" t="str">
            <v>158-0084</v>
          </cell>
          <cell r="E9" t="str">
            <v>世田谷区東玉川1丁目41-6</v>
          </cell>
        </row>
        <row r="10">
          <cell r="A10">
            <v>5</v>
          </cell>
          <cell r="B10" t="str">
            <v>ﾅｲｶﾞｲ</v>
          </cell>
          <cell r="C10" t="str">
            <v>森様</v>
          </cell>
          <cell r="D10" t="str">
            <v>101-0062</v>
          </cell>
          <cell r="E10" t="str">
            <v>千代田区神田駿河台2-9-1</v>
          </cell>
        </row>
        <row r="11">
          <cell r="A11">
            <v>6</v>
          </cell>
          <cell r="B11" t="str">
            <v>ﾅｶ ｴｽﾎﾟﾜｰﾙ(株)</v>
          </cell>
          <cell r="C11">
            <v>0</v>
          </cell>
          <cell r="D11" t="str">
            <v>760-0066</v>
          </cell>
          <cell r="E11" t="str">
            <v>高松市福岡町2丁目24</v>
          </cell>
        </row>
        <row r="12">
          <cell r="A12">
            <v>7</v>
          </cell>
          <cell r="B12" t="str">
            <v>ﾅｶﾔ商店</v>
          </cell>
          <cell r="C12">
            <v>0</v>
          </cell>
          <cell r="D12" t="str">
            <v>104-0061</v>
          </cell>
          <cell r="E12" t="str">
            <v>中央区銀座8-5 ｷﾞﾝｻﾞﾅｲﾝ2号館</v>
          </cell>
        </row>
        <row r="13">
          <cell r="A13">
            <v>8</v>
          </cell>
          <cell r="B13" t="str">
            <v>永井 弘美</v>
          </cell>
          <cell r="C13" t="str">
            <v>今井様</v>
          </cell>
          <cell r="D13" t="str">
            <v>320-0053</v>
          </cell>
          <cell r="E13" t="str">
            <v>宇都宮市戸祭町2183-5</v>
          </cell>
        </row>
        <row r="14">
          <cell r="A14">
            <v>9</v>
          </cell>
          <cell r="B14" t="str">
            <v>中商事(株)松山支店</v>
          </cell>
          <cell r="C14">
            <v>0</v>
          </cell>
          <cell r="D14" t="str">
            <v>791-8018</v>
          </cell>
          <cell r="E14" t="str">
            <v>松山市問屋町4-18</v>
          </cell>
        </row>
        <row r="15">
          <cell r="A15">
            <v>10</v>
          </cell>
          <cell r="B15" t="str">
            <v>中村 泰之</v>
          </cell>
          <cell r="C15">
            <v>0</v>
          </cell>
          <cell r="D15" t="str">
            <v>179-0072</v>
          </cell>
          <cell r="E15" t="str">
            <v>練馬区光が丘3-8-3 707</v>
          </cell>
        </row>
        <row r="16">
          <cell r="A16">
            <v>11</v>
          </cell>
          <cell r="B16" t="str">
            <v>中村法律事務所</v>
          </cell>
          <cell r="C16" t="str">
            <v>小野様</v>
          </cell>
          <cell r="D16" t="str">
            <v>700-0816</v>
          </cell>
          <cell r="E16" t="str">
            <v>岡山市富田町2-8-12学南町3-9-47</v>
          </cell>
        </row>
        <row r="17">
          <cell r="A17">
            <v>12</v>
          </cell>
          <cell r="B17" t="str">
            <v>中澤 繁</v>
          </cell>
          <cell r="C17" t="str">
            <v>山崎様</v>
          </cell>
          <cell r="D17" t="str">
            <v>111-0024</v>
          </cell>
          <cell r="E17" t="str">
            <v>台東区今戸1-3-13</v>
          </cell>
        </row>
        <row r="18">
          <cell r="A18">
            <v>13</v>
          </cell>
          <cell r="B18" t="str">
            <v>長門屋</v>
          </cell>
          <cell r="C18">
            <v>0</v>
          </cell>
          <cell r="D18" t="str">
            <v>110-0005</v>
          </cell>
          <cell r="E18" t="str">
            <v>台東区上野6-4-12</v>
          </cell>
        </row>
        <row r="19">
          <cell r="A19">
            <v>14</v>
          </cell>
          <cell r="B19" t="str">
            <v>長門商事(株)</v>
          </cell>
          <cell r="C19">
            <v>0</v>
          </cell>
          <cell r="D19" t="str">
            <v>112-0012</v>
          </cell>
          <cell r="E19" t="str">
            <v>文京区大塚3-9-2ﾃﾗﾓﾄﾋﾞﾙ内</v>
          </cell>
        </row>
        <row r="20">
          <cell r="A20">
            <v>15</v>
          </cell>
          <cell r="B20" t="str">
            <v>(株)多慶屋  経理部</v>
          </cell>
          <cell r="C20">
            <v>0</v>
          </cell>
          <cell r="D20" t="str">
            <v>550-0015</v>
          </cell>
          <cell r="E20" t="str">
            <v xml:space="preserve">             戸祭ﾄｱﾋﾟｱ305</v>
          </cell>
        </row>
        <row r="21">
          <cell r="A21">
            <v>16</v>
          </cell>
          <cell r="B21" t="str">
            <v>ﾅｶｶﾞﾜ  ｸﾛ-ｼﾞﾝｸﾞ</v>
          </cell>
          <cell r="C21" t="str">
            <v>店長 高橋様</v>
          </cell>
          <cell r="D21" t="str">
            <v>530-0012</v>
          </cell>
          <cell r="E21" t="str">
            <v>大阪市北区芝田1-1-3 阪急三番街</v>
          </cell>
        </row>
        <row r="22">
          <cell r="A22">
            <v>17</v>
          </cell>
          <cell r="B22" t="str">
            <v>(株)多慶屋  本社(商談室)</v>
          </cell>
          <cell r="C22">
            <v>0</v>
          </cell>
          <cell r="D22" t="str">
            <v>110-0016</v>
          </cell>
          <cell r="E22" t="str">
            <v>台東区台東4-11-4住友銀行上野ﾋﾞﾙ5F</v>
          </cell>
        </row>
        <row r="23">
          <cell r="A23">
            <v>18</v>
          </cell>
          <cell r="B23" t="str">
            <v>(株)多慶屋  本店4F</v>
          </cell>
          <cell r="C23" t="str">
            <v>荒井様</v>
          </cell>
          <cell r="D23" t="str">
            <v>110-0016</v>
          </cell>
          <cell r="E23" t="str">
            <v>台東区台東4-33-2</v>
          </cell>
        </row>
        <row r="24">
          <cell r="A24">
            <v>19</v>
          </cell>
          <cell r="B24" t="str">
            <v>customer</v>
          </cell>
          <cell r="C24" t="str">
            <v>木村様</v>
          </cell>
          <cell r="D24" t="str">
            <v>postal code</v>
          </cell>
          <cell r="E24" t="str">
            <v>address</v>
          </cell>
        </row>
        <row r="25">
          <cell r="A25">
            <v>20</v>
          </cell>
          <cell r="B25" t="str">
            <v>（株）悠新</v>
          </cell>
          <cell r="C25">
            <v>0</v>
          </cell>
          <cell r="D25" t="str">
            <v>101-0021</v>
          </cell>
          <cell r="E25" t="str">
            <v>千代田区外神田5-2-2浜田ﾋﾞﾙ2F</v>
          </cell>
        </row>
        <row r="26">
          <cell r="A26">
            <v>21</v>
          </cell>
          <cell r="B26" t="str">
            <v>（有）ﾕﾅｲﾃｯﾄﾞｴｱﾒｰﾙ</v>
          </cell>
          <cell r="C26">
            <v>0</v>
          </cell>
          <cell r="D26" t="str">
            <v>175-0093</v>
          </cell>
          <cell r="E26" t="str">
            <v>板橋区赤塚新町3-29-2</v>
          </cell>
        </row>
        <row r="27">
          <cell r="A27">
            <v>22</v>
          </cell>
          <cell r="B27" t="str">
            <v>（有）ﾕﾆｵﾝ自動車本社</v>
          </cell>
          <cell r="C27">
            <v>0</v>
          </cell>
          <cell r="D27" t="str">
            <v>641-0007</v>
          </cell>
          <cell r="E27" t="str">
            <v>和歌山市小雑賀3丁目5-18</v>
          </cell>
        </row>
        <row r="28">
          <cell r="A28">
            <v>23</v>
          </cell>
          <cell r="B28" t="str">
            <v>（有）ﾕﾆｵﾝ自動車</v>
          </cell>
          <cell r="C28" t="str">
            <v>W.O.R.L.D Miyu</v>
          </cell>
          <cell r="D28" t="str">
            <v>230-0007</v>
          </cell>
          <cell r="E28" t="str">
            <v xml:space="preserve">    (わ)のﾍﾟｰｼﾞに書いてあります</v>
          </cell>
        </row>
        <row r="29">
          <cell r="A29">
            <v>24</v>
          </cell>
          <cell r="B29" t="str">
            <v>UAC</v>
          </cell>
          <cell r="C29" t="str">
            <v>担当黄倉</v>
          </cell>
          <cell r="D29" t="str">
            <v>107-0062</v>
          </cell>
          <cell r="E29" t="str">
            <v>港区南青山2-7-27</v>
          </cell>
        </row>
        <row r="30">
          <cell r="A30">
            <v>25</v>
          </cell>
          <cell r="B30" t="str">
            <v>customer</v>
          </cell>
          <cell r="C30" t="str">
            <v>担当 福田</v>
          </cell>
          <cell r="D30" t="str">
            <v>postal code</v>
          </cell>
          <cell r="E30" t="str">
            <v>address</v>
          </cell>
        </row>
        <row r="31">
          <cell r="A31">
            <v>26</v>
          </cell>
          <cell r="B31" t="str">
            <v>(株)ﾆｼｻﾞﾜｻﾝﾏｯｸｽ松本店</v>
          </cell>
          <cell r="C31" t="str">
            <v>両国</v>
          </cell>
          <cell r="D31" t="str">
            <v>399-0031</v>
          </cell>
          <cell r="E31" t="str">
            <v>松本市芳川小屋1006</v>
          </cell>
        </row>
        <row r="32">
          <cell r="A32">
            <v>27</v>
          </cell>
          <cell r="B32" t="str">
            <v>(株)ﾆｼｻﾞﾜ</v>
          </cell>
          <cell r="C32" t="str">
            <v>本社</v>
          </cell>
          <cell r="D32" t="str">
            <v>396-0011</v>
          </cell>
          <cell r="E32" t="str">
            <v>長野県伊那市大字伊那部字日陰435-1</v>
          </cell>
        </row>
        <row r="33">
          <cell r="A33">
            <v>28</v>
          </cell>
          <cell r="B33" t="str">
            <v>(株)ﾆｯｾｲ ｲﾝﾀｰﾅｼｮﾅﾙ</v>
          </cell>
          <cell r="C33">
            <v>0</v>
          </cell>
          <cell r="D33" t="str">
            <v>151-0051</v>
          </cell>
          <cell r="E33" t="str">
            <v>渋谷区千駄ヶ谷1-7-8尾澤ﾋﾞﾙ</v>
          </cell>
        </row>
        <row r="34">
          <cell r="A34">
            <v>29</v>
          </cell>
          <cell r="B34" t="str">
            <v>(株)ﾆｯｾｲ ｲﾝﾀｰﾅｼｮﾅﾙ</v>
          </cell>
          <cell r="C34" t="str">
            <v>請求書</v>
          </cell>
          <cell r="D34" t="str">
            <v>556-0004</v>
          </cell>
          <cell r="E34" t="str">
            <v>大阪市浪速区日本橋西1-8-22</v>
          </cell>
        </row>
        <row r="35">
          <cell r="A35">
            <v>30</v>
          </cell>
          <cell r="B35" t="str">
            <v>(株)ﾆｯｾﾙ</v>
          </cell>
          <cell r="C35" t="str">
            <v>代表 黒谷 紀義</v>
          </cell>
          <cell r="D35" t="str">
            <v>136-0071</v>
          </cell>
          <cell r="E35" t="str">
            <v>江東区亀戸5-5-11 仲川ﾋﾞﾙ</v>
          </cell>
        </row>
        <row r="36">
          <cell r="A36">
            <v>31</v>
          </cell>
          <cell r="B36" t="str">
            <v>(株)ﾆﾐｳｽｼﾞｬﾊﾟﾝ</v>
          </cell>
          <cell r="C36" t="str">
            <v>商品部</v>
          </cell>
          <cell r="D36" t="str">
            <v>541-0051</v>
          </cell>
          <cell r="E36" t="str">
            <v>大阪市中央区備後町3-1-6</v>
          </cell>
        </row>
        <row r="37">
          <cell r="A37">
            <v>32</v>
          </cell>
          <cell r="B37" t="str">
            <v>ﾕﾆﾊﾞｰｻﾙ</v>
          </cell>
          <cell r="C37" t="str">
            <v>F&amp;F   3834-1644</v>
          </cell>
          <cell r="D37" t="str">
            <v>228-0802</v>
          </cell>
          <cell r="E37" t="str">
            <v xml:space="preserve">     船場ｱﾙﾌｧﾋﾞﾙ3F</v>
          </cell>
        </row>
        <row r="38">
          <cell r="A38">
            <v>33</v>
          </cell>
          <cell r="B38" t="str">
            <v>(株)ﾆﾐｳｽｼﾞｬﾊﾟﾝふじみ野店</v>
          </cell>
          <cell r="C38" t="str">
            <v xml:space="preserve"> 平戸様</v>
          </cell>
          <cell r="D38" t="str">
            <v>356-0000</v>
          </cell>
          <cell r="E38" t="str">
            <v>埼玉県入間郡大井町うれし野2-10-87</v>
          </cell>
        </row>
        <row r="39">
          <cell r="A39">
            <v>34</v>
          </cell>
          <cell r="B39" t="str">
            <v>ﾕﾆｰ 掛川店</v>
          </cell>
          <cell r="C39" t="str">
            <v xml:space="preserve"> 佐々木様</v>
          </cell>
          <cell r="D39" t="str">
            <v>436-0043</v>
          </cell>
          <cell r="E39" t="str">
            <v>ｱｳﾄﾚｯﾄﾓ-ﾙﾘｽﾞﾑS2-1F</v>
          </cell>
        </row>
        <row r="40">
          <cell r="A40">
            <v>35</v>
          </cell>
          <cell r="B40" t="str">
            <v>(株)ﾆﾐｳｽｼﾞｬﾊﾟﾝOCAT店</v>
          </cell>
          <cell r="C40" t="str">
            <v xml:space="preserve"> 奥村様</v>
          </cell>
          <cell r="D40" t="str">
            <v>556-0017</v>
          </cell>
          <cell r="E40" t="str">
            <v>大阪市浪速区奏町1-4-1</v>
          </cell>
        </row>
        <row r="41">
          <cell r="A41">
            <v>36</v>
          </cell>
          <cell r="B41" t="str">
            <v>RICHARD自由が丘店</v>
          </cell>
          <cell r="C41" t="str">
            <v xml:space="preserve"> 山寺様</v>
          </cell>
          <cell r="D41" t="str">
            <v>152-0035</v>
          </cell>
          <cell r="E41" t="str">
            <v xml:space="preserve">  大阪ｼﾃｨｴｱｰﾀｰﾐﾅﾙﾋﾞﾙ4F4041</v>
          </cell>
        </row>
        <row r="42">
          <cell r="A42">
            <v>37</v>
          </cell>
          <cell r="B42" t="str">
            <v>(株)ﾆﾐｳｽｼﾞｬﾊﾟﾝ明石店</v>
          </cell>
          <cell r="C42">
            <v>0</v>
          </cell>
          <cell r="D42" t="str">
            <v>674-0067</v>
          </cell>
          <cell r="E42" t="str">
            <v>兵庫県明石市大久保町</v>
          </cell>
        </row>
        <row r="43">
          <cell r="A43">
            <v>38</v>
          </cell>
          <cell r="B43" t="str">
            <v>ﾘﾁｬｰﾄﾞ本店</v>
          </cell>
          <cell r="C43" t="str">
            <v xml:space="preserve"> 真山様</v>
          </cell>
          <cell r="D43" t="str">
            <v>542-0085</v>
          </cell>
          <cell r="E43" t="str">
            <v xml:space="preserve">      ゆりの木通り2-3-5</v>
          </cell>
        </row>
        <row r="44">
          <cell r="A44">
            <v>39</v>
          </cell>
          <cell r="B44" t="str">
            <v>(株)ﾆﾐｳｽ福島店</v>
          </cell>
          <cell r="C44" t="str">
            <v xml:space="preserve"> 島倉様</v>
          </cell>
          <cell r="D44" t="str">
            <v>960-0112</v>
          </cell>
          <cell r="E44" t="str">
            <v>福島県福島市南矢野目西荒田35</v>
          </cell>
        </row>
        <row r="45">
          <cell r="A45">
            <v>40</v>
          </cell>
          <cell r="B45" t="str">
            <v>ﾘﾁｬｰﾄﾞｻﾛﾝ店</v>
          </cell>
          <cell r="C45" t="str">
            <v xml:space="preserve"> 高橋様</v>
          </cell>
          <cell r="D45" t="str">
            <v>542-0085</v>
          </cell>
          <cell r="E45" t="str">
            <v>大阪市中央区心斎橋筋2-6-2</v>
          </cell>
        </row>
        <row r="46">
          <cell r="A46">
            <v>41</v>
          </cell>
          <cell r="B46" t="str">
            <v>(株)ﾏｲｶﾙﾅｯｸ商事</v>
          </cell>
          <cell r="C46">
            <v>0</v>
          </cell>
          <cell r="D46" t="str">
            <v>541-0051</v>
          </cell>
          <cell r="E46" t="str">
            <v>大阪市中央区備後町3-1-6</v>
          </cell>
        </row>
        <row r="47">
          <cell r="A47">
            <v>42</v>
          </cell>
          <cell r="B47" t="str">
            <v>ﾘﾄﾙﾎﾝｺﾝ</v>
          </cell>
          <cell r="C47">
            <v>0</v>
          </cell>
          <cell r="D47" t="str">
            <v>321-0000</v>
          </cell>
          <cell r="E47" t="str">
            <v xml:space="preserve">     船場ｱﾙﾌｧﾋﾞﾙ3F</v>
          </cell>
        </row>
        <row r="48">
          <cell r="A48">
            <v>43</v>
          </cell>
          <cell r="B48" t="str">
            <v>(有)ﾆｰﾄ</v>
          </cell>
          <cell r="C48">
            <v>0</v>
          </cell>
          <cell r="D48" t="str">
            <v>432-8021</v>
          </cell>
          <cell r="E48" t="str">
            <v>浜松市佐鳴台3-52-25</v>
          </cell>
        </row>
        <row r="49">
          <cell r="A49">
            <v>44</v>
          </cell>
          <cell r="B49" t="str">
            <v>ﾆﾁｲ ｻﾃｨ事業部</v>
          </cell>
          <cell r="C49" t="str">
            <v>ｻｶｸﾗ様</v>
          </cell>
          <cell r="D49" t="str">
            <v>541-0056</v>
          </cell>
          <cell r="E49" t="str">
            <v>大阪市中央区久太郎町3-1-30</v>
          </cell>
        </row>
        <row r="50">
          <cell r="A50">
            <v>45</v>
          </cell>
          <cell r="B50" t="str">
            <v>customer</v>
          </cell>
          <cell r="C50">
            <v>0</v>
          </cell>
          <cell r="D50" t="str">
            <v>postal code</v>
          </cell>
          <cell r="E50" t="str">
            <v xml:space="preserve">       第一勧銀船場ﾋﾞﾙ7F</v>
          </cell>
        </row>
        <row r="51">
          <cell r="A51">
            <v>46</v>
          </cell>
          <cell r="B51" t="str">
            <v>ﾆｯｻﾝ ｶｰﾘｰｽ</v>
          </cell>
          <cell r="C51" t="str">
            <v>小泉様</v>
          </cell>
          <cell r="D51" t="str">
            <v>110-0005</v>
          </cell>
          <cell r="E51" t="str">
            <v>台東区上野6-11-7</v>
          </cell>
        </row>
        <row r="52">
          <cell r="A52">
            <v>47</v>
          </cell>
          <cell r="B52" t="str">
            <v>（株）吉岡商事</v>
          </cell>
          <cell r="C52">
            <v>0</v>
          </cell>
          <cell r="D52" t="str">
            <v>171-0022</v>
          </cell>
          <cell r="E52" t="str">
            <v>豊島区南池袋2-27-7</v>
          </cell>
        </row>
        <row r="53">
          <cell r="A53">
            <v>48</v>
          </cell>
          <cell r="B53" t="str">
            <v>西川 きんたろう</v>
          </cell>
          <cell r="C53" t="str">
            <v>37号店</v>
          </cell>
          <cell r="D53" t="str">
            <v>110-0005</v>
          </cell>
          <cell r="E53" t="str">
            <v>台東区上野6-10-7</v>
          </cell>
        </row>
        <row r="54">
          <cell r="A54">
            <v>49</v>
          </cell>
          <cell r="B54" t="str">
            <v>西脇 三郎</v>
          </cell>
          <cell r="C54" t="str">
            <v>有線</v>
          </cell>
          <cell r="D54" t="str">
            <v>106-0031</v>
          </cell>
          <cell r="E54" t="str">
            <v>港区南麻布5-2-40 日興ﾊﾟﾚｽ502号</v>
          </cell>
        </row>
        <row r="55">
          <cell r="A55">
            <v>50</v>
          </cell>
          <cell r="B55" t="str">
            <v>日欧貿易 (株)</v>
          </cell>
          <cell r="C55">
            <v>0</v>
          </cell>
          <cell r="D55" t="str">
            <v>150-0033</v>
          </cell>
          <cell r="E55" t="str">
            <v>渋谷区猿楽町9-8代官山ﾊﾟｰｸｻｲﾄﾞﾋﾞﾚｯｼﾞ107</v>
          </cell>
        </row>
        <row r="56">
          <cell r="A56">
            <v>51</v>
          </cell>
          <cell r="B56" t="str">
            <v>日神ﾒﾝｽﾞ(株)</v>
          </cell>
          <cell r="C56">
            <v>0</v>
          </cell>
          <cell r="D56" t="str">
            <v>101-0047</v>
          </cell>
          <cell r="E56" t="str">
            <v>千代田区内神田3-6-2</v>
          </cell>
        </row>
        <row r="57">
          <cell r="A57">
            <v>52</v>
          </cell>
          <cell r="B57" t="str">
            <v>（有）ﾙｰﾁｪﾉｰｳﾞｧ</v>
          </cell>
          <cell r="C57" t="str">
            <v>杉山様</v>
          </cell>
          <cell r="D57" t="str">
            <v>111-0053</v>
          </cell>
          <cell r="E57" t="str">
            <v xml:space="preserve">          ﾄﾘｻﾜﾋﾞﾙ2F</v>
          </cell>
        </row>
        <row r="58">
          <cell r="A58">
            <v>53</v>
          </cell>
          <cell r="B58" t="str">
            <v>日精商事(株)</v>
          </cell>
          <cell r="C58" t="str">
            <v>代表  梶山</v>
          </cell>
          <cell r="D58" t="str">
            <v>150-0001</v>
          </cell>
          <cell r="E58" t="str">
            <v>渋谷区神宮前3-10-13</v>
          </cell>
        </row>
        <row r="59">
          <cell r="A59">
            <v>54</v>
          </cell>
          <cell r="B59" t="str">
            <v>日本ﾃﾞｽｺ(株)</v>
          </cell>
          <cell r="C59">
            <v>0</v>
          </cell>
          <cell r="D59" t="str">
            <v>104-0061</v>
          </cell>
          <cell r="E59" t="str">
            <v>中央区銀座1-13-1 三晃ﾋﾞﾙ</v>
          </cell>
        </row>
        <row r="60">
          <cell r="A60">
            <v>55</v>
          </cell>
          <cell r="B60" t="str">
            <v>日本ﾌﾟﾘﾝｾｽ(株)</v>
          </cell>
          <cell r="C60">
            <v>0</v>
          </cell>
          <cell r="D60" t="str">
            <v>802-0077</v>
          </cell>
          <cell r="E60" t="str">
            <v>福岡県北九州市小倉北区馬借3-3-29</v>
          </cell>
        </row>
        <row r="61">
          <cell r="A61">
            <v>56</v>
          </cell>
          <cell r="B61" t="str">
            <v>日本橋宝石</v>
          </cell>
          <cell r="C61">
            <v>0</v>
          </cell>
          <cell r="D61" t="str">
            <v>556-0004</v>
          </cell>
          <cell r="E61" t="str">
            <v>大阪市浪速区日本橋東3-3-4</v>
          </cell>
        </row>
        <row r="62">
          <cell r="A62">
            <v>57</v>
          </cell>
          <cell r="B62" t="str">
            <v xml:space="preserve">(株)近鉄ｴｷｽﾌﾟﾚｽ </v>
          </cell>
          <cell r="C62" t="str">
            <v>神田国際支店</v>
          </cell>
          <cell r="D62" t="str">
            <v>101-0054</v>
          </cell>
          <cell r="E62" t="str">
            <v>千代田区神田錦町3-13-7名古路ﾋﾞﾙ3F</v>
          </cell>
        </row>
        <row r="63">
          <cell r="A63">
            <v>58</v>
          </cell>
          <cell r="B63" t="str">
            <v>(株)ﾆﾐｳｽｼﾞｬﾊﾟﾝ日比谷</v>
          </cell>
          <cell r="C63" t="str">
            <v>原木支店</v>
          </cell>
          <cell r="D63" t="str">
            <v>100-0006</v>
          </cell>
          <cell r="E63" t="str">
            <v>千代田区有楽町1-2-2東宝日比谷ﾋﾞﾙ3F</v>
          </cell>
        </row>
        <row r="64">
          <cell r="A64">
            <v>59</v>
          </cell>
          <cell r="B64" t="str">
            <v>(株)ﾅｻ内ﾆﾐｳｽｾﾝﾀｰ</v>
          </cell>
          <cell r="C64">
            <v>0</v>
          </cell>
          <cell r="D64" t="str">
            <v>105-0004</v>
          </cell>
          <cell r="E64" t="str">
            <v>東大阪市玉串町東3-2-16</v>
          </cell>
        </row>
        <row r="65">
          <cell r="A65">
            <v>60</v>
          </cell>
          <cell r="B65" t="str">
            <v>(株)ﾆﾐｳｽ海老名</v>
          </cell>
          <cell r="C65">
            <v>0</v>
          </cell>
          <cell r="D65" t="str">
            <v>243-0432</v>
          </cell>
          <cell r="E65" t="str">
            <v>神奈川県海老名市中央2-4-1</v>
          </cell>
        </row>
        <row r="66">
          <cell r="A66">
            <v>61</v>
          </cell>
          <cell r="B66" t="str">
            <v>(株)ﾆﾆｳｽｼﾞｬﾊﾟﾝ京都店</v>
          </cell>
          <cell r="C66">
            <v>0</v>
          </cell>
          <cell r="D66" t="str">
            <v>600－0000</v>
          </cell>
          <cell r="E66" t="str">
            <v>京都市下京区烏丸通り７条南</v>
          </cell>
        </row>
        <row r="67">
          <cell r="A67">
            <v>62</v>
          </cell>
          <cell r="B67" t="str">
            <v>ニコｰ商事(株)</v>
          </cell>
          <cell r="C67">
            <v>0</v>
          </cell>
          <cell r="D67" t="str">
            <v>007-0835</v>
          </cell>
          <cell r="E67" t="str">
            <v>札幌市東区北35条東7丁目3-25</v>
          </cell>
        </row>
        <row r="68">
          <cell r="A68">
            <v>63</v>
          </cell>
          <cell r="B68" t="str">
            <v>(株)ﾁｪﾙｼ-</v>
          </cell>
          <cell r="C68">
            <v>0</v>
          </cell>
          <cell r="D68" t="str">
            <v>107-0062</v>
          </cell>
          <cell r="E68" t="str">
            <v>港区南青山2-7-28</v>
          </cell>
        </row>
        <row r="69">
          <cell r="A69">
            <v>64</v>
          </cell>
          <cell r="B69" t="str">
            <v>ﾁｪﾝﾄﾛﾓ-ﾀﾞ(株)</v>
          </cell>
          <cell r="C69">
            <v>0</v>
          </cell>
          <cell r="D69" t="str">
            <v>110-0005</v>
          </cell>
          <cell r="E69" t="str">
            <v>台東区上野5-5-9ｶﾂﾛﾋﾞﾙ2F</v>
          </cell>
        </row>
        <row r="70">
          <cell r="A70">
            <v>65</v>
          </cell>
          <cell r="B70" t="str">
            <v>中央堂</v>
          </cell>
          <cell r="C70">
            <v>0</v>
          </cell>
          <cell r="D70" t="str">
            <v>150-0043</v>
          </cell>
          <cell r="E70" t="str">
            <v>渋谷区道玄坂2-2-1駅前地下街</v>
          </cell>
        </row>
        <row r="71">
          <cell r="A71">
            <v>66</v>
          </cell>
          <cell r="B71" t="str">
            <v>調和工業</v>
          </cell>
          <cell r="C71" t="str">
            <v>国分政治様</v>
          </cell>
          <cell r="D71" t="str">
            <v>101-0031</v>
          </cell>
          <cell r="E71" t="str">
            <v>千代田区東神田2-10-16九富第一ﾋﾞﾙ5F</v>
          </cell>
        </row>
        <row r="72">
          <cell r="A72">
            <v>67</v>
          </cell>
          <cell r="B72" t="str">
            <v>customer</v>
          </cell>
          <cell r="C72">
            <v>0</v>
          </cell>
          <cell r="D72" t="str">
            <v>postal code</v>
          </cell>
          <cell r="E72" t="str">
            <v>address</v>
          </cell>
        </row>
        <row r="73">
          <cell r="A73">
            <v>68</v>
          </cell>
          <cell r="B73" t="str">
            <v>ﾚｵ</v>
          </cell>
          <cell r="C73">
            <v>0</v>
          </cell>
          <cell r="D73" t="str">
            <v>132-0031</v>
          </cell>
          <cell r="E73" t="str">
            <v>江戸川区松島4-15-12</v>
          </cell>
        </row>
        <row r="74">
          <cell r="A74">
            <v>69</v>
          </cell>
          <cell r="B74" t="str">
            <v>ﾚｵﾈｯｻｺｰﾎﾟﾚｰｼｮﾝ</v>
          </cell>
          <cell r="C74">
            <v>0</v>
          </cell>
          <cell r="D74" t="str">
            <v>460-0002</v>
          </cell>
          <cell r="E74" t="str">
            <v>名古屋市中区丸の内3-6-17ｹｲｽﾞﾋﾞｰ3F</v>
          </cell>
        </row>
        <row r="75">
          <cell r="A75">
            <v>70</v>
          </cell>
          <cell r="B75" t="str">
            <v>ﾚｻﾞｰｱｰﾄ中島</v>
          </cell>
          <cell r="C75">
            <v>0</v>
          </cell>
          <cell r="D75" t="str">
            <v>164-0011</v>
          </cell>
          <cell r="E75" t="str">
            <v>中野区中央2-11-4ﾒｿﾞﾝ青和101</v>
          </cell>
        </row>
        <row r="76">
          <cell r="A76">
            <v>71</v>
          </cell>
          <cell r="B76" t="str">
            <v>GOODY</v>
          </cell>
          <cell r="C76" t="str">
            <v>立林昌之様</v>
          </cell>
          <cell r="D76" t="str">
            <v>541-0055</v>
          </cell>
          <cell r="E76" t="str">
            <v>大阪市中央区南船場中央1-2-1 B１０５号</v>
          </cell>
        </row>
        <row r="77">
          <cell r="A77">
            <v>73</v>
          </cell>
          <cell r="B77" t="str">
            <v>ｸﾁｭ-ﾙｲﾏｲ</v>
          </cell>
          <cell r="C77">
            <v>0</v>
          </cell>
          <cell r="D77" t="str">
            <v>150-0001</v>
          </cell>
          <cell r="E77" t="str">
            <v>渋谷区神宮前3-38-11原宿ﾛ-ﾔﾙﾏﾝｼｮﾝ2F</v>
          </cell>
        </row>
        <row r="78">
          <cell r="A78">
            <v>74</v>
          </cell>
          <cell r="B78" t="str">
            <v>ｸﾞﾗﾝﾃﾞ</v>
          </cell>
          <cell r="C78" t="str">
            <v>斎藤様</v>
          </cell>
          <cell r="D78" t="str">
            <v>110-0016</v>
          </cell>
          <cell r="E78" t="str">
            <v>台東区台東4-32-7第２宮地ﾋﾞﾙ1F</v>
          </cell>
        </row>
        <row r="79">
          <cell r="A79">
            <v>72</v>
          </cell>
          <cell r="B79" t="str">
            <v>customer</v>
          </cell>
          <cell r="C79" t="str">
            <v>元島様</v>
          </cell>
          <cell r="D79" t="str">
            <v>postal code</v>
          </cell>
          <cell r="E79" t="str">
            <v>address</v>
          </cell>
        </row>
        <row r="80">
          <cell r="A80">
            <v>73</v>
          </cell>
          <cell r="B80" t="str">
            <v>ﾈｵｴﾝﾀ-ﾌﾟﾗｲｽﾞ</v>
          </cell>
          <cell r="C80" t="str">
            <v>神戸ﾌｧｯｼｮﾝﾏｰﾄ</v>
          </cell>
          <cell r="D80" t="str">
            <v>658-0032</v>
          </cell>
          <cell r="E80" t="str">
            <v>神戸市東灘区向洋町中6-9</v>
          </cell>
        </row>
        <row r="81">
          <cell r="A81">
            <v>74</v>
          </cell>
          <cell r="B81" t="str">
            <v>ﾈﾊﾞﾀﾞﾎﾞﾌﾞｽﾞｾﾝﾀｰ</v>
          </cell>
          <cell r="C81" t="str">
            <v>伝票</v>
          </cell>
          <cell r="D81" t="str">
            <v>305-0831</v>
          </cell>
          <cell r="E81" t="str">
            <v>筑波市西大橋599-1</v>
          </cell>
        </row>
        <row r="82">
          <cell r="A82">
            <v>75</v>
          </cell>
          <cell r="B82" t="str">
            <v>ﾈﾊﾞﾀﾞﾎﾞﾌﾞｽﾞｾﾝﾀｰ学園店</v>
          </cell>
          <cell r="C82">
            <v>0</v>
          </cell>
          <cell r="D82" t="str">
            <v>305-0033</v>
          </cell>
          <cell r="E82" t="str">
            <v>筑波市東新井17-2</v>
          </cell>
        </row>
        <row r="83">
          <cell r="A83">
            <v>76</v>
          </cell>
          <cell r="B83" t="str">
            <v>ﾈﾊﾞﾀﾞﾎﾞﾌﾞｽﾞｾﾝﾀｰ春日部店</v>
          </cell>
          <cell r="C83">
            <v>0</v>
          </cell>
          <cell r="D83" t="str">
            <v>344-0000</v>
          </cell>
          <cell r="E83" t="str">
            <v>春日部市大字8-547</v>
          </cell>
        </row>
        <row r="84">
          <cell r="A84">
            <v>77</v>
          </cell>
          <cell r="B84" t="str">
            <v>ﾈﾊﾞﾀﾞﾎﾞﾌﾞｽﾞｾﾝﾀｰ東川口店</v>
          </cell>
          <cell r="C84">
            <v>0</v>
          </cell>
          <cell r="D84" t="str">
            <v>337-0963</v>
          </cell>
          <cell r="E84" t="str">
            <v>浦和市大門2-9-3</v>
          </cell>
        </row>
        <row r="85">
          <cell r="A85">
            <v>78</v>
          </cell>
          <cell r="B85" t="str">
            <v>ﾈﾊﾞﾀﾞﾎﾞﾌﾞｽﾞｾﾝﾀｰ日立ﾅｶ店</v>
          </cell>
          <cell r="C85">
            <v>0</v>
          </cell>
          <cell r="D85" t="str">
            <v>312-0000</v>
          </cell>
          <cell r="E85" t="str">
            <v>茨城県日立ﾅｶ市申根上野896-1</v>
          </cell>
        </row>
        <row r="86">
          <cell r="A86">
            <v>79</v>
          </cell>
          <cell r="B86" t="str">
            <v>ｸﾚｯｼｪﾝﾄﾞ</v>
          </cell>
          <cell r="C86" t="str">
            <v>(株）ﾒｿﾞﾌｫﾙﾃのｼｮｯﾌﾟ</v>
          </cell>
          <cell r="D86" t="str">
            <v>465-0048</v>
          </cell>
          <cell r="E86" t="str">
            <v xml:space="preserve">  勝田ｺﾞﾙﾌｾﾝﾀｰ ｽﾎﾟｰﾂﾌﾟﾗｻﾞＡ棟2F</v>
          </cell>
        </row>
        <row r="87">
          <cell r="A87">
            <v>80</v>
          </cell>
          <cell r="B87" t="str">
            <v>黒田章子</v>
          </cell>
          <cell r="C87" t="str">
            <v>担当 渡口様</v>
          </cell>
          <cell r="D87" t="str">
            <v>140-0001</v>
          </cell>
          <cell r="E87" t="str">
            <v>品川区北品川3-7-41北品川ﾃﾗｽ305</v>
          </cell>
        </row>
        <row r="88">
          <cell r="A88">
            <v>81</v>
          </cell>
          <cell r="B88" t="str">
            <v>倉渕 満</v>
          </cell>
          <cell r="C88">
            <v>0</v>
          </cell>
          <cell r="D88" t="str">
            <v>542-0081</v>
          </cell>
          <cell r="E88" t="str">
            <v>千葉市中央3-11-11ﾆｭ-豊田ﾋﾞﾙ3F</v>
          </cell>
        </row>
        <row r="89">
          <cell r="A89">
            <v>82</v>
          </cell>
          <cell r="B89" t="str">
            <v>(株)信濃屋  元町店</v>
          </cell>
          <cell r="C89">
            <v>0</v>
          </cell>
          <cell r="D89" t="str">
            <v>231-0861</v>
          </cell>
          <cell r="E89" t="str">
            <v>船場ｾﾝﾀ-ﾋﾞﾙ１号館B1大阪舶来ﾏ-ﾄ</v>
          </cell>
        </row>
        <row r="90">
          <cell r="A90">
            <v>83</v>
          </cell>
          <cell r="B90" t="str">
            <v>customer</v>
          </cell>
          <cell r="C90">
            <v>0</v>
          </cell>
          <cell r="D90" t="str">
            <v>postal code</v>
          </cell>
          <cell r="E90" t="str">
            <v>address</v>
          </cell>
        </row>
        <row r="91">
          <cell r="A91">
            <v>84</v>
          </cell>
          <cell r="B91" t="str">
            <v>（株）ﾛｾﾞHEﾌﾞﾃｨｯｸ</v>
          </cell>
          <cell r="C91">
            <v>0</v>
          </cell>
          <cell r="D91" t="str">
            <v>104-0061</v>
          </cell>
          <cell r="E91" t="str">
            <v>中央区銀座8-5新橋ｾﾝﾀｰ1号館1F</v>
          </cell>
        </row>
        <row r="92">
          <cell r="A92">
            <v>85</v>
          </cell>
          <cell r="B92" t="str">
            <v>（有）ﾛｲｽﾌﾟﾗﾈｯﾄ</v>
          </cell>
          <cell r="C92">
            <v>0</v>
          </cell>
          <cell r="D92" t="str">
            <v>321-0965</v>
          </cell>
          <cell r="E92" t="str">
            <v>宇都宮市川向町1-23ﾊﾟｾｵ1F</v>
          </cell>
        </row>
        <row r="93">
          <cell r="A93">
            <v>86</v>
          </cell>
          <cell r="B93" t="str">
            <v>ROISE-Ⅴ</v>
          </cell>
          <cell r="C93">
            <v>0</v>
          </cell>
          <cell r="D93" t="str">
            <v>154-0023</v>
          </cell>
          <cell r="E93" t="str">
            <v>世田谷区若林3-6-8-101</v>
          </cell>
        </row>
        <row r="94">
          <cell r="A94">
            <v>87</v>
          </cell>
          <cell r="B94" t="str">
            <v>ﾙｲﾔﾙﾐｽﾃﾑ（株）</v>
          </cell>
          <cell r="C94">
            <v>0</v>
          </cell>
          <cell r="D94" t="str">
            <v>106-0023</v>
          </cell>
          <cell r="E94" t="str">
            <v>新宿区西新宿6丁目21番1号ｱｲﾀｳﾝﾌﾟﾗｻﾞ1F</v>
          </cell>
        </row>
        <row r="95">
          <cell r="A95">
            <v>88</v>
          </cell>
          <cell r="B95" t="str">
            <v>ﾛｰﾏ･ｵｻﾀﾞ</v>
          </cell>
          <cell r="C95">
            <v>0</v>
          </cell>
          <cell r="D95" t="str">
            <v>postal code</v>
          </cell>
          <cell r="E95" t="str">
            <v>address</v>
          </cell>
        </row>
        <row r="96">
          <cell r="A96">
            <v>89</v>
          </cell>
          <cell r="B96" t="str">
            <v>ﾛﾃﾞｵﾄﾞﾗｲﾌﾞ</v>
          </cell>
          <cell r="C96">
            <v>0</v>
          </cell>
          <cell r="D96" t="str">
            <v>181-0013</v>
          </cell>
          <cell r="E96" t="str">
            <v>あ のﾍﾟｰｼﾞに書いてあります</v>
          </cell>
        </row>
        <row r="97">
          <cell r="A97">
            <v>90</v>
          </cell>
          <cell r="B97" t="str">
            <v>ﾛﾌﾃｨ</v>
          </cell>
          <cell r="C97" t="str">
            <v>安本様</v>
          </cell>
          <cell r="D97" t="str">
            <v>144-0052</v>
          </cell>
          <cell r="E97" t="str">
            <v>大田区蒲田1-27-6</v>
          </cell>
        </row>
        <row r="98">
          <cell r="A98">
            <v>91</v>
          </cell>
          <cell r="B98" t="str">
            <v>ﾛﾏｰﾉ（株）</v>
          </cell>
          <cell r="C98">
            <v>0</v>
          </cell>
          <cell r="D98" t="str">
            <v>153-0064</v>
          </cell>
          <cell r="E98" t="str">
            <v>目黒区下目黒3-9-13目黒炭やﾋﾞﾙ</v>
          </cell>
        </row>
        <row r="99">
          <cell r="A99">
            <v>92</v>
          </cell>
          <cell r="B99" t="str">
            <v>ﾛﾏﾝ亭</v>
          </cell>
          <cell r="C99" t="str">
            <v>生花店</v>
          </cell>
          <cell r="D99" t="str">
            <v>114-0023</v>
          </cell>
          <cell r="E99" t="str">
            <v>北区滝野川6-85-3</v>
          </cell>
        </row>
        <row r="100">
          <cell r="A100">
            <v>93</v>
          </cell>
          <cell r="B100" t="str">
            <v>K&amp;Sｺ-ﾎﾟﾚ-ｼｮﾝ</v>
          </cell>
          <cell r="C100" t="str">
            <v>担当寺田様</v>
          </cell>
          <cell r="D100" t="str">
            <v>228-0803</v>
          </cell>
          <cell r="E100" t="str">
            <v>相模原市相模大野4-5-5-311</v>
          </cell>
        </row>
        <row r="101">
          <cell r="A101">
            <v>94</v>
          </cell>
          <cell r="B101" t="str">
            <v>customer</v>
          </cell>
          <cell r="C101" t="str">
            <v>世田谷営業所</v>
          </cell>
          <cell r="D101" t="str">
            <v>postal code</v>
          </cell>
          <cell r="E101" t="str">
            <v>address</v>
          </cell>
        </row>
        <row r="102">
          <cell r="A102">
            <v>95</v>
          </cell>
          <cell r="B102" t="str">
            <v>(株)ﾃｨ-ｱ-ﾙﾜｲ     (ﾂﾙﾔ)</v>
          </cell>
          <cell r="C102" t="str">
            <v>代表取締役 藤崎哲也様</v>
          </cell>
          <cell r="D102" t="str">
            <v>110-0005</v>
          </cell>
          <cell r="E102" t="str">
            <v>台東区上野6-4-12上野ｾﾝﾀ-内</v>
          </cell>
        </row>
        <row r="103">
          <cell r="A103">
            <v>96</v>
          </cell>
          <cell r="B103" t="str">
            <v>TIARA(ﾃｨｱﾗ)</v>
          </cell>
          <cell r="C103">
            <v>0</v>
          </cell>
          <cell r="D103" t="str">
            <v>937-0046</v>
          </cell>
          <cell r="E103" t="str">
            <v>富山県魚津市上村木1-4-18</v>
          </cell>
        </row>
        <row r="104">
          <cell r="A104">
            <v>97</v>
          </cell>
          <cell r="B104" t="str">
            <v>Tk inc</v>
          </cell>
          <cell r="C104">
            <v>0</v>
          </cell>
          <cell r="D104" t="str">
            <v>546-0000</v>
          </cell>
          <cell r="E104" t="str">
            <v>大阪市東住吉区西今川3-12-24ﾍﾞﾙｳﾞｨ西今川 1104</v>
          </cell>
        </row>
        <row r="105">
          <cell r="A105">
            <v>98</v>
          </cell>
          <cell r="B105" t="str">
            <v>customer</v>
          </cell>
          <cell r="C105">
            <v>0</v>
          </cell>
          <cell r="D105" t="str">
            <v>postal code</v>
          </cell>
          <cell r="E105" t="str">
            <v>address</v>
          </cell>
        </row>
        <row r="106">
          <cell r="A106">
            <v>99</v>
          </cell>
          <cell r="B106" t="str">
            <v>(有)ﾉｰｽ商会</v>
          </cell>
          <cell r="C106">
            <v>0</v>
          </cell>
          <cell r="D106" t="str">
            <v>231-0023</v>
          </cell>
          <cell r="E106" t="str">
            <v>横浜市中区山下町28-2</v>
          </cell>
        </row>
        <row r="107">
          <cell r="A107">
            <v>100</v>
          </cell>
          <cell r="B107" t="str">
            <v>TTAｱﾘﾓﾝﾄﾞ</v>
          </cell>
          <cell r="C107">
            <v>0</v>
          </cell>
          <cell r="D107" t="str">
            <v>103-0022</v>
          </cell>
          <cell r="E107" t="str">
            <v xml:space="preserve">     ﾗｲｵﾝｽﾞﾌﾟﾗﾀﾞ山下公園719</v>
          </cell>
        </row>
        <row r="108">
          <cell r="A108">
            <v>101</v>
          </cell>
          <cell r="B108" t="str">
            <v>(有)ﾉﾄ</v>
          </cell>
          <cell r="C108" t="str">
            <v>能登 弘子</v>
          </cell>
          <cell r="D108" t="str">
            <v>113-0023</v>
          </cell>
          <cell r="E108" t="str">
            <v>文京区向丘2-8-5 能登ﾋﾞﾙ5F</v>
          </cell>
        </row>
        <row r="109">
          <cell r="A109">
            <v>102</v>
          </cell>
          <cell r="B109" t="str">
            <v>(有)ﾉﾙﾏﾝﾃﾞｨ</v>
          </cell>
          <cell r="C109">
            <v>0</v>
          </cell>
          <cell r="D109" t="str">
            <v>105-0001</v>
          </cell>
          <cell r="E109" t="str">
            <v>港区虎ノ門5-5-1</v>
          </cell>
        </row>
        <row r="110">
          <cell r="A110">
            <v>103</v>
          </cell>
          <cell r="B110" t="str">
            <v>ﾉﾄ湯島</v>
          </cell>
          <cell r="C110">
            <v>0</v>
          </cell>
          <cell r="D110" t="str">
            <v>541-0048</v>
          </cell>
          <cell r="E110" t="str">
            <v>大阪市中央区瓦町4-3-14-812</v>
          </cell>
        </row>
        <row r="111">
          <cell r="A111">
            <v>104</v>
          </cell>
          <cell r="B111" t="str">
            <v>ﾉﾌﾞﾚｽ</v>
          </cell>
          <cell r="C111">
            <v>0</v>
          </cell>
          <cell r="D111" t="str">
            <v>466-0834</v>
          </cell>
          <cell r="E111" t="str">
            <v>名古屋市昭和区広路町南山61-4</v>
          </cell>
        </row>
        <row r="112">
          <cell r="A112">
            <v>105</v>
          </cell>
          <cell r="B112" t="str">
            <v>野田製鞄店</v>
          </cell>
          <cell r="C112">
            <v>0</v>
          </cell>
          <cell r="D112" t="str">
            <v>151-0051</v>
          </cell>
          <cell r="E112" t="str">
            <v>渋谷区千駄ヶ谷1-33-5 千駄ヶ谷ﾊﾟｰｸｽｸｴｱ3F</v>
          </cell>
        </row>
        <row r="113">
          <cell r="A113">
            <v>106</v>
          </cell>
          <cell r="B113" t="str">
            <v>(株)ﾌｫｰﾗﾑ</v>
          </cell>
          <cell r="C113">
            <v>0</v>
          </cell>
          <cell r="D113" t="str">
            <v>150-0001</v>
          </cell>
          <cell r="E113" t="str">
            <v>渋谷区神宮前3-6-4</v>
          </cell>
        </row>
        <row r="114">
          <cell r="A114">
            <v>107</v>
          </cell>
          <cell r="B114" t="str">
            <v>customer</v>
          </cell>
          <cell r="C114" t="str">
            <v>本社</v>
          </cell>
          <cell r="D114" t="str">
            <v>postal code</v>
          </cell>
          <cell r="E114" t="str">
            <v>address</v>
          </cell>
        </row>
        <row r="115">
          <cell r="A115">
            <v>108</v>
          </cell>
          <cell r="B115" t="str">
            <v>(株)ｺﾛﾈｯﾄ商会</v>
          </cell>
          <cell r="C115" t="str">
            <v>竹田・ﾄﾐﾅｶﾞ</v>
          </cell>
          <cell r="D115" t="str">
            <v>104-0044</v>
          </cell>
          <cell r="E115" t="str">
            <v>中央区明石町2-21</v>
          </cell>
        </row>
        <row r="116">
          <cell r="A116">
            <v>109</v>
          </cell>
          <cell r="B116" t="str">
            <v>(株)ｺﾛﾈｯﾄ商会</v>
          </cell>
          <cell r="C116">
            <v>0</v>
          </cell>
          <cell r="D116" t="str">
            <v>104-0043</v>
          </cell>
          <cell r="E116" t="str">
            <v>中央区湊町3-3-2前田ｾﾝﾄﾗﾙﾋﾞﾙ</v>
          </cell>
        </row>
        <row r="117">
          <cell r="A117">
            <v>110</v>
          </cell>
          <cell r="B117" t="str">
            <v>(株)ｺﾛﾈｯﾄ商会</v>
          </cell>
          <cell r="C117" t="str">
            <v>(株)千住倉庫  中沢様</v>
          </cell>
          <cell r="D117" t="str">
            <v>135-0044</v>
          </cell>
          <cell r="E117" t="str">
            <v>江東区越中島2-1-38</v>
          </cell>
        </row>
        <row r="118">
          <cell r="A118">
            <v>111</v>
          </cell>
          <cell r="B118" t="str">
            <v>弘栄産業(株)</v>
          </cell>
          <cell r="C118" t="str">
            <v>海洋土木(株)</v>
          </cell>
          <cell r="D118" t="str">
            <v>104-0061</v>
          </cell>
          <cell r="E118" t="str">
            <v>中央区銀座5-9-12ﾀﾞｲﾔﾓﾝﾄﾞﾋﾞﾙ5F</v>
          </cell>
        </row>
        <row r="119">
          <cell r="A119">
            <v>112</v>
          </cell>
          <cell r="B119" t="str">
            <v>神戸屋</v>
          </cell>
          <cell r="C119" t="str">
            <v>名鉄ｻﾛﾝ</v>
          </cell>
          <cell r="D119" t="str">
            <v>104-0061</v>
          </cell>
          <cell r="E119" t="str">
            <v>中央区銀座8-5新橋ｾﾝﾀ-１号館2F</v>
          </cell>
        </row>
        <row r="120">
          <cell r="A120">
            <v>113</v>
          </cell>
          <cell r="B120" t="str">
            <v>(有)小林革具製作所</v>
          </cell>
          <cell r="C120" t="str">
            <v>商品出荷先及び請求書伝票FAX先</v>
          </cell>
          <cell r="D120" t="str">
            <v>101-0021</v>
          </cell>
          <cell r="E120" t="str">
            <v>千代田区外神田6-11-11</v>
          </cell>
        </row>
        <row r="121">
          <cell r="A121">
            <v>114</v>
          </cell>
          <cell r="B121" t="str">
            <v>幸和通商(株)</v>
          </cell>
          <cell r="C121" t="str">
            <v>事務所</v>
          </cell>
          <cell r="D121" t="str">
            <v>351-0025</v>
          </cell>
          <cell r="E121" t="str">
            <v>朝霞市三原5-10-41</v>
          </cell>
        </row>
        <row r="122">
          <cell r="A122">
            <v>115</v>
          </cell>
          <cell r="B122" t="str">
            <v>(株)ｺﾓｿﾜ</v>
          </cell>
          <cell r="C122">
            <v>0</v>
          </cell>
          <cell r="D122" t="str">
            <v>160-0022</v>
          </cell>
          <cell r="E122" t="str">
            <v>新宿区新宿5-12-5大木ﾋﾞﾙ504</v>
          </cell>
        </row>
        <row r="123">
          <cell r="A123">
            <v>116</v>
          </cell>
          <cell r="B123" t="str">
            <v>(株)ｺｳｼﾝ</v>
          </cell>
          <cell r="C123" t="str">
            <v>小渕様</v>
          </cell>
          <cell r="D123" t="str">
            <v>530-0056</v>
          </cell>
          <cell r="E123" t="str">
            <v>大阪市北区兎我野町15-13(ﾐﾕｷﾋﾞﾙ3F)</v>
          </cell>
        </row>
        <row r="124">
          <cell r="A124">
            <v>117</v>
          </cell>
          <cell r="B124" t="str">
            <v>ｺﾝｺ-ﾄﾞ</v>
          </cell>
          <cell r="C124" t="str">
            <v>本社</v>
          </cell>
          <cell r="D124" t="str">
            <v>164-0012</v>
          </cell>
          <cell r="E124" t="str">
            <v>中野区本町3-3-11</v>
          </cell>
        </row>
        <row r="125">
          <cell r="A125">
            <v>118</v>
          </cell>
          <cell r="B125" t="str">
            <v>小西六ﾕ-ﾋﾞｯｸｽ(株)</v>
          </cell>
          <cell r="C125">
            <v>0</v>
          </cell>
          <cell r="D125" t="str">
            <v>110-0016</v>
          </cell>
          <cell r="E125" t="str">
            <v>台東区台東4-30富士ﾋﾞﾙ</v>
          </cell>
        </row>
        <row r="126">
          <cell r="A126">
            <v>119</v>
          </cell>
          <cell r="B126" t="str">
            <v>customer</v>
          </cell>
          <cell r="C126">
            <v>0</v>
          </cell>
          <cell r="D126" t="str">
            <v>postal code</v>
          </cell>
          <cell r="E126" t="str">
            <v>address</v>
          </cell>
        </row>
      </sheetData>
      <sheetData sheetId="8" refreshError="1">
        <row r="4">
          <cell r="A4">
            <v>1</v>
          </cell>
        </row>
        <row r="5">
          <cell r="A5">
            <v>1</v>
          </cell>
          <cell r="B5" t="str">
            <v>（株）ﾗｰｺﾞﾌｸｴﾂ</v>
          </cell>
          <cell r="C5" t="str">
            <v>計画推進部</v>
          </cell>
          <cell r="D5" t="str">
            <v>150-0001</v>
          </cell>
          <cell r="E5" t="str">
            <v>渋谷区神宮前4-4-12第１唐沢ﾋﾞﾙ1F</v>
          </cell>
          <cell r="F5" t="str">
            <v>3831-0216</v>
          </cell>
        </row>
        <row r="6">
          <cell r="A6">
            <v>2</v>
          </cell>
          <cell r="B6" t="str">
            <v>（株）ﾗｲﾌｺｰﾎﾟﾚｰｼｮﾝ</v>
          </cell>
          <cell r="C6" t="str">
            <v>東京本社 寺田様</v>
          </cell>
          <cell r="D6" t="str">
            <v>175-0082</v>
          </cell>
          <cell r="E6" t="str">
            <v>板橋区高島平6-2-5</v>
          </cell>
          <cell r="F6" t="str">
            <v>3831-0261</v>
          </cell>
        </row>
        <row r="7">
          <cell r="A7">
            <v>3</v>
          </cell>
          <cell r="B7" t="str">
            <v>(株)前田貿易</v>
          </cell>
          <cell r="C7">
            <v>0</v>
          </cell>
          <cell r="D7" t="str">
            <v>150-0001</v>
          </cell>
          <cell r="E7" t="str">
            <v>渋谷区神宮前4-4-9</v>
          </cell>
          <cell r="F7" t="str">
            <v>3403-3803</v>
          </cell>
        </row>
        <row r="8">
          <cell r="A8">
            <v>4</v>
          </cell>
          <cell r="B8" t="str">
            <v>(株)ﾏｷﾔｴｽﾎﾟｯﾄ駿河店</v>
          </cell>
          <cell r="C8">
            <v>0</v>
          </cell>
          <cell r="D8" t="str">
            <v>411-0905</v>
          </cell>
          <cell r="E8" t="str">
            <v>静岡県駿河郡清水町長沢字柿崎228-5</v>
          </cell>
          <cell r="F8" t="str">
            <v>0559-81-5580</v>
          </cell>
        </row>
        <row r="9">
          <cell r="A9">
            <v>5</v>
          </cell>
          <cell r="B9" t="str">
            <v>(株)ﾏｷﾔｴｽﾎﾟｯﾄ新富士駅南店</v>
          </cell>
          <cell r="C9" t="str">
            <v>ｶﾞｽｽﾀﾝﾄﾞ</v>
          </cell>
          <cell r="D9" t="str">
            <v>416-0939</v>
          </cell>
          <cell r="E9" t="str">
            <v>静岡県富士市川成島宇美土原177</v>
          </cell>
          <cell r="F9" t="str">
            <v>0545-62-6600</v>
          </cell>
        </row>
        <row r="10">
          <cell r="A10">
            <v>6</v>
          </cell>
          <cell r="B10" t="str">
            <v>(株)ﾏｷﾔｴｽﾎﾟｯﾄ藤枝店</v>
          </cell>
          <cell r="C10">
            <v>0</v>
          </cell>
          <cell r="D10" t="str">
            <v>426-0076</v>
          </cell>
          <cell r="E10" t="str">
            <v>静岡市藤枝市内瀬戸1-2</v>
          </cell>
          <cell r="F10" t="str">
            <v>054-646-7700</v>
          </cell>
        </row>
        <row r="11">
          <cell r="A11">
            <v>7</v>
          </cell>
          <cell r="B11" t="str">
            <v>(株)ﾏｷﾔｴｽﾎﾟｯﾄ浜松高台店</v>
          </cell>
          <cell r="C11" t="str">
            <v>第二事業部     部長 山内様</v>
          </cell>
          <cell r="D11" t="str">
            <v>431-3123</v>
          </cell>
          <cell r="E11" t="str">
            <v>浜松市有玉西町821-1</v>
          </cell>
          <cell r="F11" t="str">
            <v>053-475-8200</v>
          </cell>
        </row>
        <row r="12">
          <cell r="A12">
            <v>8</v>
          </cell>
          <cell r="B12" t="str">
            <v>(株)ﾏｷﾔｴｽﾎﾟｯﾄ静岡東店</v>
          </cell>
          <cell r="C12">
            <v>0</v>
          </cell>
          <cell r="D12" t="str">
            <v>420-0924</v>
          </cell>
          <cell r="E12" t="str">
            <v>静岡市川合新田78-1</v>
          </cell>
          <cell r="F12" t="str">
            <v>054-264-8800</v>
          </cell>
        </row>
        <row r="13">
          <cell r="A13">
            <v>9</v>
          </cell>
          <cell r="B13" t="str">
            <v xml:space="preserve">(株)ﾏｷﾔｴｽﾎﾟｯﾄ本部 </v>
          </cell>
          <cell r="C13" t="str">
            <v>ﾊﾞｲﾔ-(遠藤内線223 片田内線222)</v>
          </cell>
          <cell r="D13" t="str">
            <v>410-0031</v>
          </cell>
          <cell r="E13" t="str">
            <v>静岡県沼津市三枚橋字竹岬709-1</v>
          </cell>
          <cell r="F13" t="str">
            <v>0559-23-1183</v>
          </cell>
        </row>
        <row r="14">
          <cell r="A14">
            <v>10</v>
          </cell>
          <cell r="B14" t="str">
            <v>(株)ﾏｷﾔｴｽﾎﾟｯﾄ富士店</v>
          </cell>
          <cell r="C14">
            <v>0</v>
          </cell>
          <cell r="D14" t="str">
            <v>417-0000</v>
          </cell>
          <cell r="E14" t="str">
            <v>富士市中部区画整理仮換地12801</v>
          </cell>
          <cell r="F14" t="str">
            <v>0545-60-8800</v>
          </cell>
        </row>
        <row r="15">
          <cell r="A15">
            <v>11</v>
          </cell>
          <cell r="B15" t="str">
            <v>蘭</v>
          </cell>
          <cell r="C15">
            <v>0</v>
          </cell>
          <cell r="D15" t="str">
            <v>110-0005</v>
          </cell>
          <cell r="E15" t="str">
            <v>台東区上野6-4-17</v>
          </cell>
          <cell r="F15" t="str">
            <v>関係者用 0545-60-8811</v>
          </cell>
        </row>
        <row r="16">
          <cell r="A16">
            <v>12</v>
          </cell>
          <cell r="B16" t="str">
            <v>(株)ﾏｷﾔｴｽﾎﾟｯﾄ小田原ｼﾃｨﾓ-ﾙ店</v>
          </cell>
          <cell r="C16" t="str">
            <v>shopｼﾞｬｶﾞ-ﾄﾞﾄﾞｩﾓﾝﾄﾞ自由ヶ丘店</v>
          </cell>
          <cell r="D16" t="str">
            <v>256-0813</v>
          </cell>
          <cell r="E16" t="str">
            <v>神奈川県小田原市前川 120番地</v>
          </cell>
          <cell r="F16" t="str">
            <v>関係者用 0465-45-2331</v>
          </cell>
        </row>
        <row r="17">
          <cell r="A17">
            <v>13</v>
          </cell>
          <cell r="B17" t="str">
            <v>(株)町山</v>
          </cell>
          <cell r="C17" t="str">
            <v>山崎様</v>
          </cell>
          <cell r="D17" t="str">
            <v>531-0074</v>
          </cell>
          <cell r="E17" t="str">
            <v>大阪市北区本庄東2-4-1 1003</v>
          </cell>
          <cell r="F17" t="str">
            <v>3831-5888</v>
          </cell>
        </row>
        <row r="18">
          <cell r="A18">
            <v>14</v>
          </cell>
          <cell r="B18" t="str">
            <v>(株)ﾏﾂｶﾜ赤坂</v>
          </cell>
          <cell r="C18">
            <v>0</v>
          </cell>
          <cell r="D18" t="str">
            <v>100-0014</v>
          </cell>
          <cell r="E18" t="str">
            <v>千代田区永田町2-14-3赤坂東急ﾌﾟﾗｻﾞ</v>
          </cell>
          <cell r="F18" t="str">
            <v>3581-9200</v>
          </cell>
        </row>
        <row r="19">
          <cell r="A19">
            <v>15</v>
          </cell>
          <cell r="B19" t="str">
            <v>(株)ﾏﾂｶﾜ帝国</v>
          </cell>
          <cell r="C19">
            <v>0</v>
          </cell>
          <cell r="D19" t="str">
            <v>100-0011</v>
          </cell>
          <cell r="E19" t="str">
            <v>千代田区内幸町1-1-1ｲﾝﾍﾟﾘｱﾙﾌﾟﾗｻﾞ</v>
          </cell>
          <cell r="F19" t="str">
            <v>3501-3288</v>
          </cell>
        </row>
        <row r="20">
          <cell r="A20">
            <v>16</v>
          </cell>
          <cell r="B20" t="str">
            <v>(株)ﾏﾂﾊﾞﾔ</v>
          </cell>
          <cell r="C20">
            <v>0</v>
          </cell>
          <cell r="D20" t="str">
            <v>979-1521</v>
          </cell>
          <cell r="E20" t="str">
            <v>福島県双葉郡浪江町権現堂字上川原67</v>
          </cell>
          <cell r="F20" t="str">
            <v>0240-35-2222</v>
          </cell>
        </row>
        <row r="21">
          <cell r="A21">
            <v>17</v>
          </cell>
          <cell r="B21" t="str">
            <v>(株)松本</v>
          </cell>
          <cell r="C21" t="str">
            <v>商品ｾﾝﾀ-</v>
          </cell>
          <cell r="D21" t="str">
            <v>144-0047</v>
          </cell>
          <cell r="E21" t="str">
            <v>大田区萩中2-2-3第2松栄ﾋﾞﾙ</v>
          </cell>
          <cell r="F21" t="str">
            <v>3744-8341～5</v>
          </cell>
        </row>
        <row r="22">
          <cell r="A22">
            <v>18</v>
          </cell>
          <cell r="B22" t="str">
            <v>(株)ﾏﾙﾀｹ</v>
          </cell>
          <cell r="C22">
            <v>0</v>
          </cell>
          <cell r="D22" t="str">
            <v>532-0004</v>
          </cell>
          <cell r="E22" t="str">
            <v>大阪府大阪市淀川区西宮原2-2-17</v>
          </cell>
          <cell r="F22" t="str">
            <v>06-394-3101</v>
          </cell>
        </row>
        <row r="23">
          <cell r="A23">
            <v>19</v>
          </cell>
          <cell r="B23" t="str">
            <v>(株)はるやまﾁｪｰﾝMEN'S 129店</v>
          </cell>
          <cell r="C23">
            <v>0</v>
          </cell>
          <cell r="D23" t="str">
            <v>085-0816</v>
          </cell>
          <cell r="E23" t="str">
            <v xml:space="preserve">          新大阪ｾﾝｲｼﾃｨｰ 206街</v>
          </cell>
          <cell r="F23" t="str">
            <v>3835-7136</v>
          </cell>
        </row>
        <row r="24">
          <cell r="A24">
            <v>20</v>
          </cell>
          <cell r="B24" t="str">
            <v>(株)丸隆</v>
          </cell>
          <cell r="C24">
            <v>0</v>
          </cell>
          <cell r="D24" t="str">
            <v>160-0014</v>
          </cell>
          <cell r="E24" t="str">
            <v>新宿区内藤町1-6</v>
          </cell>
          <cell r="F24" t="str">
            <v>3356-3551</v>
          </cell>
        </row>
        <row r="25">
          <cell r="A25">
            <v>21</v>
          </cell>
          <cell r="B25" t="str">
            <v>(株)丸隆</v>
          </cell>
          <cell r="C25">
            <v>0</v>
          </cell>
          <cell r="D25" t="str">
            <v>453-0801</v>
          </cell>
          <cell r="E25" t="str">
            <v>名古屋市中村区太閤4-9-26木村ﾋﾞﾙ</v>
          </cell>
          <cell r="F25" t="str">
            <v>052-452-2750</v>
          </cell>
        </row>
        <row r="26">
          <cell r="A26">
            <v>22</v>
          </cell>
          <cell r="B26" t="str">
            <v>(株)ﾏﾙﾏﾝ本社</v>
          </cell>
          <cell r="C26">
            <v>0</v>
          </cell>
          <cell r="D26" t="str">
            <v>105-0001</v>
          </cell>
          <cell r="E26" t="str">
            <v>港区虎ノ門2-6-4第11森ﾋﾞﾙ</v>
          </cell>
          <cell r="F26" t="str">
            <v>3595-2311</v>
          </cell>
        </row>
        <row r="27">
          <cell r="A27">
            <v>23</v>
          </cell>
          <cell r="B27" t="str">
            <v>(株)ﾏﾙﾏﾝ</v>
          </cell>
          <cell r="C27" t="str">
            <v>松本出張所（赤木様)</v>
          </cell>
          <cell r="D27" t="str">
            <v>390-0000</v>
          </cell>
          <cell r="E27" t="str">
            <v>松本市大字寿豊丘598-3</v>
          </cell>
          <cell r="F27" t="str">
            <v>0263-58-6923</v>
          </cell>
        </row>
        <row r="28">
          <cell r="A28">
            <v>24</v>
          </cell>
          <cell r="B28" t="str">
            <v>(株)ﾏﾙﾏﾝ</v>
          </cell>
          <cell r="C28" t="str">
            <v>伝票送り先（寺尾様)</v>
          </cell>
          <cell r="D28" t="str">
            <v>110-0008</v>
          </cell>
          <cell r="E28" t="str">
            <v>台東区池之端1-4-21</v>
          </cell>
          <cell r="F28" t="str">
            <v>3828-9111</v>
          </cell>
        </row>
        <row r="29">
          <cell r="A29">
            <v>25</v>
          </cell>
          <cell r="B29" t="str">
            <v>(有)丸安</v>
          </cell>
          <cell r="C29" t="str">
            <v>事務所</v>
          </cell>
          <cell r="D29" t="str">
            <v>170-0002</v>
          </cell>
          <cell r="E29" t="str">
            <v>豊島区巣鴨3-14-18巣鴨地蔵通り商店街中央</v>
          </cell>
          <cell r="F29" t="str">
            <v>3917-5319</v>
          </cell>
        </row>
        <row r="30">
          <cell r="A30">
            <v>26</v>
          </cell>
          <cell r="B30" t="str">
            <v>ﾏｽﾐ交易(株)</v>
          </cell>
          <cell r="C30" t="str">
            <v>有馬様</v>
          </cell>
          <cell r="D30" t="str">
            <v>110-0015</v>
          </cell>
          <cell r="E30" t="str">
            <v>台東区東上野2-9-4偕楽ビル3F</v>
          </cell>
          <cell r="F30" t="str">
            <v>3834-6295</v>
          </cell>
        </row>
        <row r="31">
          <cell r="A31">
            <v>27</v>
          </cell>
          <cell r="B31" t="str">
            <v>松尾(株)</v>
          </cell>
          <cell r="C31">
            <v>0</v>
          </cell>
          <cell r="D31" t="str">
            <v>550-0014</v>
          </cell>
          <cell r="E31" t="str">
            <v>大阪市西区北堀江2-2-20</v>
          </cell>
          <cell r="F31" t="str">
            <v>06-541-0009</v>
          </cell>
        </row>
        <row r="32">
          <cell r="A32">
            <v>28</v>
          </cell>
          <cell r="B32" t="str">
            <v>松田宝石</v>
          </cell>
          <cell r="C32" t="str">
            <v>金子様</v>
          </cell>
          <cell r="D32" t="str">
            <v>110-0016</v>
          </cell>
          <cell r="E32" t="str">
            <v>台東区台東3-19-5小川ﾊｲﾂ101</v>
          </cell>
          <cell r="F32" t="str">
            <v>5256-6968</v>
          </cell>
        </row>
        <row r="33">
          <cell r="A33">
            <v>29</v>
          </cell>
          <cell r="B33" t="str">
            <v>麻里奈</v>
          </cell>
          <cell r="C33">
            <v>0</v>
          </cell>
          <cell r="D33" t="str">
            <v>272-0823</v>
          </cell>
          <cell r="E33" t="str">
            <v>市川市東菅野1-2-13</v>
          </cell>
          <cell r="F33" t="str">
            <v>0473-23-5667</v>
          </cell>
        </row>
        <row r="34">
          <cell r="A34">
            <v>30</v>
          </cell>
          <cell r="B34" t="str">
            <v>ﾏﾙｲ</v>
          </cell>
          <cell r="C34">
            <v>0</v>
          </cell>
          <cell r="D34" t="str">
            <v>135-1191</v>
          </cell>
          <cell r="E34" t="str">
            <v>港区台場1-7-1ｱｸｱｼﾃｨｰお台場3F</v>
          </cell>
          <cell r="F34" t="str">
            <v>3831-7145</v>
          </cell>
        </row>
        <row r="35">
          <cell r="A35">
            <v>31</v>
          </cell>
          <cell r="B35" t="str">
            <v>ﾏﾙｲﾁ</v>
          </cell>
          <cell r="C35">
            <v>0</v>
          </cell>
          <cell r="D35" t="str">
            <v>110-0005</v>
          </cell>
          <cell r="E35" t="str">
            <v>台東区上野4-7-8ｱﾒ横ｾﾝﾀｰﾋﾞﾙ27号</v>
          </cell>
          <cell r="F35" t="str">
            <v>3831-9469</v>
          </cell>
        </row>
        <row r="36">
          <cell r="A36">
            <v>32</v>
          </cell>
          <cell r="B36" t="str">
            <v>まるしえ</v>
          </cell>
          <cell r="C36" t="str">
            <v>高橋様(自)3861-5990</v>
          </cell>
          <cell r="D36" t="str">
            <v>101-0024</v>
          </cell>
          <cell r="E36" t="str">
            <v>千代田区神田和泉町1-7-28高橋ﾋﾞﾙ1F</v>
          </cell>
          <cell r="F36" t="str">
            <v>5687-0271</v>
          </cell>
        </row>
        <row r="37">
          <cell r="A37">
            <v>33</v>
          </cell>
          <cell r="B37" t="str">
            <v>（株）ﾘﾏｰﾈｺｰﾎﾟﾚｰｼｮﾝ</v>
          </cell>
          <cell r="C37" t="str">
            <v xml:space="preserve"> (携)030-2045-318</v>
          </cell>
          <cell r="D37" t="str">
            <v>228-0802</v>
          </cell>
          <cell r="E37" t="str">
            <v>相模原市上鶴間2647-1ﾗｲｵﾝｽﾞｶﾞｰﾃﾞﾝ町田606号</v>
          </cell>
          <cell r="F37" t="str">
            <v>3715-1511</v>
          </cell>
        </row>
        <row r="38">
          <cell r="A38">
            <v>34</v>
          </cell>
          <cell r="B38" t="str">
            <v>丸徳繊商(株)</v>
          </cell>
          <cell r="C38" t="str">
            <v>代表 善徳四郎</v>
          </cell>
          <cell r="D38" t="str">
            <v>111-0052</v>
          </cell>
          <cell r="E38" t="str">
            <v>台東区柳橋2-18-6</v>
          </cell>
          <cell r="F38" t="str">
            <v>3851-5650</v>
          </cell>
        </row>
        <row r="39">
          <cell r="A39">
            <v>35</v>
          </cell>
          <cell r="B39" t="str">
            <v>丸徳繊商(株)</v>
          </cell>
          <cell r="C39" t="str">
            <v>向山様</v>
          </cell>
          <cell r="D39" t="str">
            <v>111-0052</v>
          </cell>
          <cell r="E39" t="str">
            <v>台東区柳橋1-25-6</v>
          </cell>
          <cell r="F39" t="str">
            <v>3861-1437</v>
          </cell>
        </row>
        <row r="40">
          <cell r="A40">
            <v>36</v>
          </cell>
          <cell r="B40" t="str">
            <v>丸菱商会</v>
          </cell>
          <cell r="C40" t="str">
            <v xml:space="preserve"> 奥村様</v>
          </cell>
          <cell r="D40" t="str">
            <v>167-0043</v>
          </cell>
          <cell r="E40" t="str">
            <v>杉並区上荻1-7-1荻窪ﾙﾐﾈ1F</v>
          </cell>
          <cell r="F40" t="str">
            <v>3836-3189</v>
          </cell>
        </row>
        <row r="41">
          <cell r="A41">
            <v>37</v>
          </cell>
          <cell r="B41" t="str">
            <v>丸山信良 (清水商店)</v>
          </cell>
          <cell r="C41" t="str">
            <v xml:space="preserve"> 山寺様</v>
          </cell>
          <cell r="D41" t="str">
            <v>223-0055</v>
          </cell>
          <cell r="E41" t="str">
            <v>横浜市港北区網島上町46-3豊栄綱島マンション416号</v>
          </cell>
          <cell r="F41" t="str">
            <v>045-545-5975</v>
          </cell>
        </row>
        <row r="42">
          <cell r="A42">
            <v>38</v>
          </cell>
          <cell r="B42" t="str">
            <v>万勝</v>
          </cell>
          <cell r="C42">
            <v>0</v>
          </cell>
          <cell r="D42" t="str">
            <v>460-0003</v>
          </cell>
          <cell r="E42" t="str">
            <v>名古屋市中区錦2-10-30</v>
          </cell>
          <cell r="F42" t="str">
            <v>052-204-1114</v>
          </cell>
        </row>
        <row r="43">
          <cell r="A43">
            <v>39</v>
          </cell>
          <cell r="B43" t="str">
            <v>ﾏｷﾞｰ&amp;ｻﾝｽﾞ</v>
          </cell>
          <cell r="C43" t="str">
            <v xml:space="preserve"> 真山様</v>
          </cell>
          <cell r="D43" t="str">
            <v>460-0008</v>
          </cell>
          <cell r="E43" t="str">
            <v>名古屋市中区栄3-25-7 加藤ﾋﾞﾙ2F99STNY</v>
          </cell>
          <cell r="F43" t="str">
            <v>052-261-9908</v>
          </cell>
        </row>
        <row r="44">
          <cell r="A44">
            <v>40</v>
          </cell>
          <cell r="B44" t="str">
            <v>（株）ﾏﾙｼｮｳ</v>
          </cell>
          <cell r="C44" t="str">
            <v>東京事務所</v>
          </cell>
          <cell r="D44" t="str">
            <v>165-0027</v>
          </cell>
          <cell r="E44" t="str">
            <v>東京都中野区野方1-43-5</v>
          </cell>
          <cell r="F44" t="str">
            <v>03-5343-2131</v>
          </cell>
        </row>
        <row r="45">
          <cell r="A45">
            <v>41</v>
          </cell>
          <cell r="B45" t="str">
            <v>（株）ﾏﾙｼｮｳ ｻﾆｯｸ箕面店</v>
          </cell>
          <cell r="C45" t="str">
            <v>岩田課長様宛</v>
          </cell>
          <cell r="D45" t="str">
            <v>562-0035</v>
          </cell>
          <cell r="E45" t="str">
            <v>大阪府箕面市船場東2-5-52</v>
          </cell>
          <cell r="F45" t="str">
            <v>0727-28-6777</v>
          </cell>
        </row>
        <row r="46">
          <cell r="A46">
            <v>42</v>
          </cell>
          <cell r="B46" t="str">
            <v>(株)ﾏｷﾔｴｽﾎﾟｯﾄ沼津駅北店</v>
          </cell>
          <cell r="C46" t="str">
            <v>栄電気</v>
          </cell>
          <cell r="D46" t="str">
            <v>860-0803</v>
          </cell>
          <cell r="E46" t="str">
            <v>熊本市新市街10-8ｼｬﾜｰ通り</v>
          </cell>
          <cell r="F46" t="str">
            <v>0559-29-2211</v>
          </cell>
        </row>
        <row r="47">
          <cell r="A47">
            <v>43</v>
          </cell>
          <cell r="B47" t="str">
            <v>(株）マルショウ 豊橋店</v>
          </cell>
          <cell r="C47" t="str">
            <v>本社</v>
          </cell>
          <cell r="D47" t="str">
            <v>440－0888</v>
          </cell>
          <cell r="E47" t="str">
            <v>豊橋市駅前大通２ハイショップ名豊１F</v>
          </cell>
          <cell r="F47" t="str">
            <v>０５３２－５５－５７４０</v>
          </cell>
        </row>
        <row r="48">
          <cell r="A48">
            <v>44</v>
          </cell>
          <cell r="B48" t="str">
            <v xml:space="preserve"> （有)ﾏｰｽﾞ･ｲﾝﾀｰﾅｼｮﾅﾙ</v>
          </cell>
          <cell r="C48">
            <v>0</v>
          </cell>
          <cell r="D48" t="str">
            <v>104-0051</v>
          </cell>
          <cell r="E48" t="str">
            <v>東京都中央区佃2-2-11-1503 ﾘﾊﾞｰｼﾃｨ・21</v>
          </cell>
          <cell r="F48" t="str">
            <v>03-3534－8233</v>
          </cell>
        </row>
        <row r="49">
          <cell r="A49">
            <v>45</v>
          </cell>
          <cell r="B49" t="str">
            <v>（有）ﾏーｻﾋﾞﾚｯｼﾞ・ﾌｧｯｼｮﾝ</v>
          </cell>
          <cell r="C49">
            <v>0</v>
          </cell>
          <cell r="D49" t="str">
            <v>115-0045</v>
          </cell>
          <cell r="E49" t="str">
            <v>東京都北区赤羽2-49-2</v>
          </cell>
          <cell r="F49" t="str">
            <v>０３－３９０１－９０１０</v>
          </cell>
        </row>
        <row r="50">
          <cell r="A50">
            <v>46</v>
          </cell>
          <cell r="B50" t="str">
            <v>(株)ﾏｷﾔｴｽﾎﾟｯﾄ湯河原店</v>
          </cell>
          <cell r="C50" t="str">
            <v>高橋様</v>
          </cell>
          <cell r="D50" t="str">
            <v>259-0312</v>
          </cell>
          <cell r="E50" t="str">
            <v>足柄下群湯河原町吉浜1576-47</v>
          </cell>
          <cell r="F50" t="str">
            <v>0465-60-3211</v>
          </cell>
        </row>
        <row r="51">
          <cell r="A51">
            <v>47</v>
          </cell>
          <cell r="B51" t="str">
            <v>リュリュキャレフ</v>
          </cell>
          <cell r="C51" t="str">
            <v>須賀様</v>
          </cell>
          <cell r="D51" t="str">
            <v>110-0014</v>
          </cell>
          <cell r="E51" t="str">
            <v>下京都高辻烏丸西入骨屋町323三原ﾋﾞﾙ1F</v>
          </cell>
          <cell r="F51" t="str">
            <v>3839-6000～1</v>
          </cell>
        </row>
        <row r="52">
          <cell r="A52">
            <v>48</v>
          </cell>
          <cell r="B52" t="str">
            <v>舶来堂</v>
          </cell>
          <cell r="C52">
            <v>0</v>
          </cell>
          <cell r="D52" t="str">
            <v>104-0061</v>
          </cell>
          <cell r="E52" t="str">
            <v>中央区銀座8-5先，GINNZA9TH.2号館</v>
          </cell>
          <cell r="F52" t="str">
            <v>阿部様3831-0881</v>
          </cell>
        </row>
        <row r="53">
          <cell r="A53">
            <v>49</v>
          </cell>
          <cell r="B53" t="str">
            <v>坂善商事(株) 馬喰町店</v>
          </cell>
          <cell r="C53" t="str">
            <v>37号店</v>
          </cell>
          <cell r="D53" t="str">
            <v>103-0027</v>
          </cell>
          <cell r="E53" t="str">
            <v>中央区日本橋馬喰町1-6-10</v>
          </cell>
          <cell r="F53" t="str">
            <v>3833-5292</v>
          </cell>
        </row>
        <row r="54">
          <cell r="A54">
            <v>50</v>
          </cell>
          <cell r="B54" t="str">
            <v>坂善商事(株) 本店</v>
          </cell>
          <cell r="C54" t="str">
            <v>STAFF Tel3584-1714</v>
          </cell>
          <cell r="D54" t="str">
            <v>105-0000</v>
          </cell>
          <cell r="E54" t="str">
            <v>港区赤坂3-10-19第2ﾀｲｽｲｶﾝﾋﾞﾙ1F</v>
          </cell>
          <cell r="F54" t="str">
            <v>3584-1708</v>
          </cell>
        </row>
        <row r="55">
          <cell r="A55">
            <v>51</v>
          </cell>
          <cell r="B55" t="str">
            <v>坂善商事(株) 本部</v>
          </cell>
          <cell r="C55">
            <v>0</v>
          </cell>
          <cell r="D55" t="str">
            <v>103-0027</v>
          </cell>
          <cell r="E55" t="str">
            <v>中央区日本橋箱崎町35-3</v>
          </cell>
          <cell r="F55" t="str">
            <v>052-263-1637</v>
          </cell>
        </row>
        <row r="56">
          <cell r="A56">
            <v>52</v>
          </cell>
          <cell r="B56" t="str">
            <v>customer</v>
          </cell>
          <cell r="C56">
            <v>0</v>
          </cell>
          <cell r="D56" t="str">
            <v>postal code</v>
          </cell>
          <cell r="E56" t="str">
            <v>address</v>
          </cell>
          <cell r="F56" t="str">
            <v>3201-3149(4129)</v>
          </cell>
        </row>
        <row r="57">
          <cell r="A57">
            <v>52</v>
          </cell>
          <cell r="B57" t="str">
            <v>（有）ﾙｰﾁｪﾉｰｳﾞｧ</v>
          </cell>
          <cell r="C57" t="str">
            <v>杉山様</v>
          </cell>
          <cell r="D57" t="str">
            <v>108-0014</v>
          </cell>
          <cell r="E57" t="str">
            <v>港区芝4-18-4東京総合美容ﾋﾞﾙ2F</v>
          </cell>
          <cell r="F57" t="str">
            <v>3851-2604</v>
          </cell>
        </row>
        <row r="58">
          <cell r="A58">
            <v>53</v>
          </cell>
          <cell r="B58" t="str">
            <v>customer</v>
          </cell>
          <cell r="C58">
            <v>0</v>
          </cell>
          <cell r="D58" t="str">
            <v>postal code</v>
          </cell>
          <cell r="E58" t="str">
            <v>address</v>
          </cell>
          <cell r="F58" t="str">
            <v xml:space="preserve">telephone number </v>
          </cell>
        </row>
        <row r="59">
          <cell r="A59">
            <v>54</v>
          </cell>
          <cell r="B59" t="str">
            <v>（株）みずほ</v>
          </cell>
          <cell r="C59" t="str">
            <v>ﾈｸﾀｲ（稲田様)</v>
          </cell>
          <cell r="D59" t="str">
            <v>153-0042</v>
          </cell>
          <cell r="E59" t="str">
            <v>大阪府大阪市東区南久宝寿町1-7</v>
          </cell>
          <cell r="F59" t="str">
            <v>06-261-0251</v>
          </cell>
        </row>
        <row r="60">
          <cell r="A60">
            <v>55</v>
          </cell>
          <cell r="B60" t="str">
            <v>（株）宮内ｶﾊﾞﾝ店</v>
          </cell>
          <cell r="C60">
            <v>0</v>
          </cell>
          <cell r="D60" t="str">
            <v>160-0022</v>
          </cell>
          <cell r="E60" t="str">
            <v>新宿区新宿3-20-11新宿第2ﾋﾞﾙ</v>
          </cell>
          <cell r="F60" t="str">
            <v>3352-3379</v>
          </cell>
        </row>
        <row r="61">
          <cell r="A61">
            <v>56</v>
          </cell>
          <cell r="B61" t="str">
            <v>（株）みやび</v>
          </cell>
          <cell r="C61">
            <v>0</v>
          </cell>
          <cell r="D61" t="str">
            <v>164-0001</v>
          </cell>
          <cell r="E61" t="str">
            <v>中野区中野3-2-4</v>
          </cell>
          <cell r="F61" t="str">
            <v>3229-7799</v>
          </cell>
        </row>
        <row r="62">
          <cell r="A62">
            <v>57</v>
          </cell>
          <cell r="B62" t="str">
            <v>ｻﾝﾜﾄﾞｰ黒石本店</v>
          </cell>
          <cell r="C62">
            <v>0</v>
          </cell>
          <cell r="D62" t="str">
            <v>036-0300</v>
          </cell>
          <cell r="E62" t="str">
            <v>黒石市大市追子野木3-272-4</v>
          </cell>
          <cell r="F62" t="str">
            <v>046-296-8206</v>
          </cell>
        </row>
        <row r="63">
          <cell r="A63">
            <v>58</v>
          </cell>
          <cell r="B63" t="str">
            <v>（株）ﾐﾗﾉ･ｴﾑ</v>
          </cell>
          <cell r="C63" t="str">
            <v>笹森･相馬様宛</v>
          </cell>
          <cell r="D63" t="str">
            <v>135-0042</v>
          </cell>
          <cell r="E63" t="str">
            <v>江東区木場2-21-2加島ﾋﾞﾙ2F</v>
          </cell>
          <cell r="F63" t="str">
            <v>3642-7591</v>
          </cell>
        </row>
        <row r="64">
          <cell r="A64">
            <v>59</v>
          </cell>
          <cell r="B64" t="str">
            <v>（株）ﾐﾜ</v>
          </cell>
          <cell r="C64">
            <v>0</v>
          </cell>
          <cell r="D64" t="str">
            <v>104-0061</v>
          </cell>
          <cell r="E64" t="str">
            <v>中央区銀座6-7-2</v>
          </cell>
          <cell r="F64" t="str">
            <v>3572-5011</v>
          </cell>
        </row>
        <row r="65">
          <cell r="A65">
            <v>60</v>
          </cell>
          <cell r="B65" t="str">
            <v>（有）みかど商会</v>
          </cell>
          <cell r="C65">
            <v>0</v>
          </cell>
          <cell r="D65" t="str">
            <v>231-0056</v>
          </cell>
          <cell r="E65" t="str">
            <v>横浜市中区若葉町3-43-1第一ｾｻﾞｰﾙﾏﾝｼｮﾝ1F</v>
          </cell>
          <cell r="F65" t="str">
            <v>045-252-0015</v>
          </cell>
        </row>
        <row r="66">
          <cell r="A66">
            <v>61</v>
          </cell>
          <cell r="B66" t="str">
            <v>（有）みのる商会</v>
          </cell>
          <cell r="C66">
            <v>0</v>
          </cell>
          <cell r="D66" t="str">
            <v>104-0061</v>
          </cell>
          <cell r="E66" t="str">
            <v>中央区銀座3-11-2</v>
          </cell>
          <cell r="F66" t="str">
            <v>3541-9956</v>
          </cell>
        </row>
        <row r="67">
          <cell r="A67">
            <v>62</v>
          </cell>
          <cell r="B67" t="str">
            <v>特選美濃屋</v>
          </cell>
          <cell r="C67">
            <v>0</v>
          </cell>
          <cell r="D67" t="str">
            <v>104-0061</v>
          </cell>
          <cell r="E67" t="str">
            <v>中央区銀座8-5</v>
          </cell>
          <cell r="F67" t="str">
            <v>3572-1936</v>
          </cell>
        </row>
        <row r="68">
          <cell r="A68">
            <v>63</v>
          </cell>
          <cell r="B68" t="str">
            <v>ﾐｽﾐ</v>
          </cell>
          <cell r="C68">
            <v>0</v>
          </cell>
          <cell r="D68" t="str">
            <v>110-0005</v>
          </cell>
          <cell r="E68" t="str">
            <v>台東区上野4-7-5ｱﾒ横ﾌﾟﾗｻﾞ中央通59号</v>
          </cell>
          <cell r="F68" t="str">
            <v>3831-6836</v>
          </cell>
        </row>
        <row r="69">
          <cell r="A69">
            <v>64</v>
          </cell>
          <cell r="B69" t="str">
            <v>三井海上火災保険（株）</v>
          </cell>
          <cell r="C69">
            <v>0</v>
          </cell>
          <cell r="D69" t="str">
            <v>101-0021</v>
          </cell>
          <cell r="E69" t="str">
            <v>千代田区外神田駿河台3-9</v>
          </cell>
          <cell r="F69" t="str">
            <v>3259-3164</v>
          </cell>
        </row>
        <row r="70">
          <cell r="A70">
            <v>65</v>
          </cell>
          <cell r="B70" t="str">
            <v>三ﾂ星貿易（株）本社</v>
          </cell>
          <cell r="C70" t="str">
            <v>平井様</v>
          </cell>
          <cell r="D70" t="str">
            <v>654-0161</v>
          </cell>
          <cell r="E70" t="str">
            <v>神戸市須磨区弥栄台2-5-2</v>
          </cell>
          <cell r="F70" t="str">
            <v>078-794-6762</v>
          </cell>
        </row>
        <row r="71">
          <cell r="A71">
            <v>66</v>
          </cell>
          <cell r="B71" t="str">
            <v>三ﾂ星貿易（株）東京支店</v>
          </cell>
          <cell r="C71" t="str">
            <v>国分政治様</v>
          </cell>
          <cell r="D71" t="str">
            <v>111-0034</v>
          </cell>
          <cell r="E71" t="str">
            <v>東京都台東区雷門2丁目12番8号</v>
          </cell>
          <cell r="F71" t="str">
            <v>3843-6101</v>
          </cell>
        </row>
        <row r="72">
          <cell r="A72">
            <v>67</v>
          </cell>
          <cell r="B72" t="str">
            <v>みどり商会</v>
          </cell>
          <cell r="C72">
            <v>0</v>
          </cell>
          <cell r="D72" t="str">
            <v>105-0003</v>
          </cell>
          <cell r="E72" t="str">
            <v>港区西新橋1-3-12日石本館B1</v>
          </cell>
          <cell r="F72" t="str">
            <v>3502-1041</v>
          </cell>
        </row>
        <row r="73">
          <cell r="A73">
            <v>68</v>
          </cell>
          <cell r="B73" t="str">
            <v>みどり屋</v>
          </cell>
          <cell r="C73" t="str">
            <v>仕入商品課</v>
          </cell>
          <cell r="D73" t="str">
            <v>132-0031</v>
          </cell>
          <cell r="E73" t="str">
            <v>江戸川区松島4-15-12</v>
          </cell>
          <cell r="F73" t="str">
            <v>3831-1645</v>
          </cell>
        </row>
        <row r="74">
          <cell r="A74">
            <v>69</v>
          </cell>
          <cell r="B74" t="str">
            <v>峰</v>
          </cell>
          <cell r="C74" t="str">
            <v>経理</v>
          </cell>
          <cell r="D74" t="str">
            <v>460-0002</v>
          </cell>
          <cell r="E74" t="str">
            <v>名古屋市中区丸の内3-6-17ｹｲｽﾞﾋﾞｰ3F</v>
          </cell>
          <cell r="F74" t="str">
            <v>0487-61-4965</v>
          </cell>
        </row>
        <row r="75">
          <cell r="A75">
            <v>70</v>
          </cell>
          <cell r="B75" t="str">
            <v>美濃屋新地下店</v>
          </cell>
          <cell r="C75" t="str">
            <v>総務</v>
          </cell>
          <cell r="D75" t="str">
            <v>105-0004</v>
          </cell>
          <cell r="E75" t="str">
            <v>港区新橋2丁目東口地下街1号</v>
          </cell>
          <cell r="F75" t="str">
            <v>3574-7275</v>
          </cell>
        </row>
        <row r="76">
          <cell r="A76">
            <v>71</v>
          </cell>
          <cell r="B76" t="str">
            <v>美濃屋平塚店</v>
          </cell>
          <cell r="C76">
            <v>0</v>
          </cell>
          <cell r="D76" t="str">
            <v>254-0034</v>
          </cell>
          <cell r="E76" t="str">
            <v>神奈川県平塚市宝町1-1平塚ｽﾃｰｼｮﾝﾋﾞﾙ ﾗｽｶ</v>
          </cell>
          <cell r="F76" t="str">
            <v>0463-23-2777</v>
          </cell>
        </row>
        <row r="77">
          <cell r="A77">
            <v>72</v>
          </cell>
          <cell r="B77" t="str">
            <v>ﾐﾉﾙ</v>
          </cell>
          <cell r="C77">
            <v>0</v>
          </cell>
          <cell r="D77">
            <v>0</v>
          </cell>
          <cell r="E77">
            <v>0</v>
          </cell>
          <cell r="F77" t="str">
            <v>1F 3832-2416</v>
          </cell>
        </row>
        <row r="78">
          <cell r="A78">
            <v>73</v>
          </cell>
          <cell r="B78" t="str">
            <v>(株)ｼｬﾝﾃ</v>
          </cell>
          <cell r="C78">
            <v>0</v>
          </cell>
          <cell r="D78" t="str">
            <v>110-0015</v>
          </cell>
          <cell r="E78" t="str">
            <v>台東区東上野1-18-5東京輸入ﾋﾞﾙ1F</v>
          </cell>
          <cell r="F78" t="str">
            <v>3F 3833-5200</v>
          </cell>
        </row>
        <row r="79">
          <cell r="A79">
            <v>74</v>
          </cell>
          <cell r="B79" t="str">
            <v>三橋商事（株）本社</v>
          </cell>
          <cell r="C79" t="str">
            <v>本社</v>
          </cell>
          <cell r="D79" t="str">
            <v>243-0018</v>
          </cell>
          <cell r="E79" t="str">
            <v>厚木市中町3-12-16</v>
          </cell>
          <cell r="F79" t="str">
            <v>0462-21-0570</v>
          </cell>
        </row>
        <row r="80">
          <cell r="A80">
            <v>75</v>
          </cell>
          <cell r="B80" t="str">
            <v>ﾐﾗﾉｸﾗﾌﾞ千里中央店</v>
          </cell>
          <cell r="C80">
            <v>0</v>
          </cell>
          <cell r="D80" t="str">
            <v>562-0035</v>
          </cell>
          <cell r="E80" t="str">
            <v>大阪府箕面市船場東3-3-14</v>
          </cell>
          <cell r="F80" t="str">
            <v>0727-29-6504</v>
          </cell>
        </row>
        <row r="81">
          <cell r="A81">
            <v>76</v>
          </cell>
          <cell r="B81" t="str">
            <v>ﾐﾗﾉｺﾚｸｼｮﾝ</v>
          </cell>
          <cell r="C81">
            <v>0</v>
          </cell>
          <cell r="D81" t="str">
            <v>150-0002</v>
          </cell>
          <cell r="E81" t="str">
            <v>渋谷区渋谷1-7-5青山ｾﾌﾞﾝﾊｲﾂ902号</v>
          </cell>
          <cell r="F81" t="str">
            <v>0286-25-9200</v>
          </cell>
        </row>
        <row r="82">
          <cell r="A82">
            <v>77</v>
          </cell>
          <cell r="B82" t="str">
            <v>(株)ﾋﾞｻｰｼﾞｭ</v>
          </cell>
          <cell r="C82" t="str">
            <v>ﾗｲﾌｸﾞｯｽﾞ事業部</v>
          </cell>
          <cell r="D82" t="str">
            <v>542-0083</v>
          </cell>
          <cell r="E82" t="str">
            <v>大阪市中央区東心斎橋1丁目4番1号</v>
          </cell>
        </row>
        <row r="83">
          <cell r="A83">
            <v>78</v>
          </cell>
          <cell r="B83" t="str">
            <v>(株)ﾋﾞｻｰｼﾞｭ</v>
          </cell>
          <cell r="C83" t="str">
            <v>本部</v>
          </cell>
          <cell r="D83" t="str">
            <v>892-0842</v>
          </cell>
          <cell r="E83" t="str">
            <v xml:space="preserve">    大和ビル10号館303</v>
          </cell>
          <cell r="F83" t="str">
            <v xml:space="preserve">telephone number </v>
          </cell>
        </row>
        <row r="84">
          <cell r="A84">
            <v>79</v>
          </cell>
          <cell r="B84" t="str">
            <v>(株)ﾋﾟｯﾂｴﾝﾀｰﾌﾟﾗｲｽﾞ</v>
          </cell>
          <cell r="C84">
            <v>0</v>
          </cell>
          <cell r="D84" t="str">
            <v>145-0072</v>
          </cell>
          <cell r="E84" t="str">
            <v>大田区田園調布本町51-13</v>
          </cell>
          <cell r="F84" t="str">
            <v>3866-4231</v>
          </cell>
        </row>
        <row r="85">
          <cell r="A85">
            <v>80</v>
          </cell>
          <cell r="B85" t="str">
            <v>(株)ﾋﾞﾊﾞﾘｰ</v>
          </cell>
          <cell r="C85" t="str">
            <v>担当 酒匂様</v>
          </cell>
          <cell r="D85" t="str">
            <v>103-0023</v>
          </cell>
          <cell r="E85" t="str">
            <v>東京都中央区日本橋本町4-12-11日本橋中央ﾋﾞﾙ604</v>
          </cell>
          <cell r="F85" t="str">
            <v>3932-4057</v>
          </cell>
        </row>
        <row r="86">
          <cell r="A86">
            <v>81</v>
          </cell>
          <cell r="B86" t="str">
            <v>(株)ﾋﾟﾗﾐｯﾄﾞ</v>
          </cell>
          <cell r="C86">
            <v>0</v>
          </cell>
          <cell r="D86" t="str">
            <v>150-0031</v>
          </cell>
          <cell r="E86" t="str">
            <v>渋谷区桜丘町22-14ﾋﾙﾒｿﾞﾝ ｼﾌﾞﾔ302</v>
          </cell>
          <cell r="F86" t="str">
            <v>3704-1056</v>
          </cell>
        </row>
        <row r="87">
          <cell r="A87">
            <v>82</v>
          </cell>
          <cell r="B87" t="str">
            <v>(株)ﾋﾗﾓﾄ｢ｼﾞｭｴﾘｰｼﾞｭﾝ｣</v>
          </cell>
          <cell r="C87" t="str">
            <v>担当 渡口様</v>
          </cell>
          <cell r="D87" t="str">
            <v>197-0011</v>
          </cell>
          <cell r="E87" t="str">
            <v>東京都福生市福生2475</v>
          </cell>
          <cell r="F87" t="str">
            <v>092-622-3713</v>
          </cell>
        </row>
        <row r="88">
          <cell r="A88">
            <v>83</v>
          </cell>
          <cell r="B88" t="str">
            <v>(株)平山製作所</v>
          </cell>
          <cell r="C88">
            <v>0</v>
          </cell>
          <cell r="D88" t="str">
            <v>130-0024</v>
          </cell>
          <cell r="E88" t="str">
            <v>墨田区菊川3-3-21</v>
          </cell>
          <cell r="F88" t="str">
            <v>3842-2241</v>
          </cell>
        </row>
        <row r="89">
          <cell r="A89">
            <v>84</v>
          </cell>
          <cell r="B89" t="str">
            <v>(有) ﾋﾞｰﾋﾞｰｴﾙ ﾌﾞﾃｨｯｸｴﾙ</v>
          </cell>
          <cell r="C89">
            <v>0</v>
          </cell>
          <cell r="D89" t="str">
            <v>106-0045</v>
          </cell>
          <cell r="E89" t="str">
            <v>港区麻布十番2-12-5ｺﾝｸｵﾄ麻布</v>
          </cell>
          <cell r="F89" t="str">
            <v>045-715-5439</v>
          </cell>
        </row>
        <row r="90">
          <cell r="A90">
            <v>85</v>
          </cell>
          <cell r="B90" t="str">
            <v>customer</v>
          </cell>
          <cell r="C90">
            <v>0</v>
          </cell>
          <cell r="D90" t="str">
            <v>postal code</v>
          </cell>
          <cell r="E90" t="str">
            <v>address</v>
          </cell>
          <cell r="F90" t="str">
            <v>3289-2233</v>
          </cell>
        </row>
        <row r="91">
          <cell r="A91">
            <v>86</v>
          </cell>
          <cell r="B91" t="str">
            <v>（株）ﾛｾﾞHEﾌﾞﾃｨｯｸ</v>
          </cell>
          <cell r="C91" t="str">
            <v>請求書       阿部様</v>
          </cell>
          <cell r="D91" t="str">
            <v>104-0061</v>
          </cell>
          <cell r="E91" t="str">
            <v>中央区銀座8-5新橋ｾﾝﾀｰ1号館1F</v>
          </cell>
          <cell r="F91" t="str">
            <v>3475-1401</v>
          </cell>
        </row>
        <row r="92">
          <cell r="A92">
            <v>87</v>
          </cell>
          <cell r="B92" t="str">
            <v>（有）ﾛｲｽﾌﾟﾗﾈｯﾄ</v>
          </cell>
          <cell r="C92" t="str">
            <v>代表取締役佐藤清信様</v>
          </cell>
          <cell r="D92" t="str">
            <v>321-0965</v>
          </cell>
          <cell r="E92" t="str">
            <v>宇都宮市川向町1-23ﾊﾟｾｵ1F</v>
          </cell>
          <cell r="F92" t="str">
            <v>3631-2170</v>
          </cell>
        </row>
        <row r="93">
          <cell r="A93">
            <v>88</v>
          </cell>
          <cell r="B93" t="str">
            <v>ROISE-Ⅴ</v>
          </cell>
          <cell r="C93">
            <v>0</v>
          </cell>
          <cell r="D93" t="str">
            <v>154-0023</v>
          </cell>
          <cell r="E93" t="str">
            <v>世田谷区若林3-6-8-101</v>
          </cell>
          <cell r="F93" t="str">
            <v>5572-7760</v>
          </cell>
        </row>
        <row r="94">
          <cell r="A94">
            <v>89</v>
          </cell>
          <cell r="B94" t="str">
            <v>ﾙｲﾔﾙﾐｽﾃﾑ（株）</v>
          </cell>
          <cell r="C94">
            <v>0</v>
          </cell>
          <cell r="D94" t="str">
            <v>106-0023</v>
          </cell>
          <cell r="E94" t="str">
            <v>新宿区西新宿6丁目21番1号ｱｲﾀｳﾝﾌﾟﾗｻﾞ1F</v>
          </cell>
          <cell r="F94" t="str">
            <v>3641-8787</v>
          </cell>
        </row>
        <row r="95">
          <cell r="A95">
            <v>90</v>
          </cell>
          <cell r="B95" t="str">
            <v>ﾛｰﾏ･ｵｻﾀﾞ</v>
          </cell>
          <cell r="C95">
            <v>0</v>
          </cell>
          <cell r="D95" t="str">
            <v>131-0033</v>
          </cell>
          <cell r="E95" t="str">
            <v>墨田区向島3-2-1</v>
          </cell>
          <cell r="F95" t="str">
            <v>0764-93-6166</v>
          </cell>
        </row>
        <row r="96">
          <cell r="A96">
            <v>91</v>
          </cell>
          <cell r="B96" t="str">
            <v>ﾛﾃﾞｵﾄﾞﾗｲﾌﾞ</v>
          </cell>
          <cell r="C96" t="str">
            <v>Shop</v>
          </cell>
          <cell r="D96" t="str">
            <v>152-0035</v>
          </cell>
          <cell r="E96" t="str">
            <v>あ のﾍﾟｰｼﾞに書いてあります</v>
          </cell>
          <cell r="F96" t="str">
            <v>0273-24-3608</v>
          </cell>
        </row>
        <row r="97">
          <cell r="A97">
            <v>92</v>
          </cell>
          <cell r="B97" t="str">
            <v>customer</v>
          </cell>
          <cell r="C97">
            <v>0</v>
          </cell>
          <cell r="D97" t="str">
            <v>postal code</v>
          </cell>
          <cell r="E97" t="str">
            <v>address</v>
          </cell>
          <cell r="F97" t="str">
            <v xml:space="preserve">telephone number </v>
          </cell>
        </row>
        <row r="98">
          <cell r="A98">
            <v>93</v>
          </cell>
          <cell r="B98" t="str">
            <v>村上商事</v>
          </cell>
          <cell r="C98" t="str">
            <v>倉庫</v>
          </cell>
          <cell r="D98" t="str">
            <v>700-0866</v>
          </cell>
          <cell r="E98" t="str">
            <v>岡山市岡南町1-1-29</v>
          </cell>
          <cell r="F98" t="str">
            <v>0862-33-5533</v>
          </cell>
        </row>
        <row r="99">
          <cell r="A99">
            <v>94</v>
          </cell>
          <cell r="B99" t="str">
            <v>ﾛﾏﾝ亭</v>
          </cell>
          <cell r="C99">
            <v>0</v>
          </cell>
          <cell r="D99" t="str">
            <v>464-0819</v>
          </cell>
          <cell r="E99" t="str">
            <v>名古屋市千種区四谷通り1-1ｲﾘﾔ本山1F</v>
          </cell>
          <cell r="F99" t="str">
            <v>3862-8787</v>
          </cell>
        </row>
        <row r="100">
          <cell r="A100">
            <v>95</v>
          </cell>
          <cell r="B100" t="str">
            <v>株式会社 ビームス  情報ｼｽﾃﾑ室</v>
          </cell>
          <cell r="C100">
            <v>0</v>
          </cell>
          <cell r="D100" t="str">
            <v>169-0074</v>
          </cell>
          <cell r="E100" t="str">
            <v>東京都新宿区北新宿４－１６－１２</v>
          </cell>
          <cell r="F100" t="str">
            <v>3610-8368</v>
          </cell>
        </row>
        <row r="101">
          <cell r="A101">
            <v>96</v>
          </cell>
          <cell r="B101" t="str">
            <v>株式会社ﾋﾟｰｼｰｴﾑ</v>
          </cell>
          <cell r="C101" t="str">
            <v>Shop  ﾏﾘﾅ天神店</v>
          </cell>
          <cell r="D101" t="str">
            <v>169-0074</v>
          </cell>
          <cell r="E101" t="str">
            <v>新宿区北新宿1-8-1中島ﾋﾞﾙ</v>
          </cell>
          <cell r="F101" t="str">
            <v xml:space="preserve">telephone number </v>
          </cell>
        </row>
        <row r="102">
          <cell r="A102">
            <v>97</v>
          </cell>
          <cell r="B102" t="str">
            <v>ｼﾞｭｴﾘ-ｻﾝﾜ</v>
          </cell>
          <cell r="C102">
            <v>0</v>
          </cell>
          <cell r="D102" t="str">
            <v>169-0072</v>
          </cell>
          <cell r="E102" t="str">
            <v>新宿区大久保1-8-1第6ｽｶｲﾋﾞﾙ101</v>
          </cell>
          <cell r="F102" t="str">
            <v>3832-5461</v>
          </cell>
        </row>
        <row r="103">
          <cell r="A103">
            <v>98</v>
          </cell>
          <cell r="B103" t="str">
            <v>(株）ｼﾝｴｲ商事  小売部</v>
          </cell>
          <cell r="C103" t="str">
            <v>代表 市田裕久様</v>
          </cell>
          <cell r="D103" t="str">
            <v>542-0066</v>
          </cell>
          <cell r="E103" t="str">
            <v>大阪市中央区瓦屋町3-6-15</v>
          </cell>
          <cell r="F103" t="str">
            <v>0765-23-1234</v>
          </cell>
        </row>
        <row r="104">
          <cell r="A104">
            <v>99</v>
          </cell>
          <cell r="B104" t="str">
            <v>新日本流通開発(株)</v>
          </cell>
          <cell r="C104" t="str">
            <v>ﾌﾟﾗｲｽｼﾞｬｯｸ</v>
          </cell>
          <cell r="D104" t="str">
            <v>475-0037</v>
          </cell>
          <cell r="E104" t="str">
            <v>愛知県半田市中午町65</v>
          </cell>
          <cell r="F104" t="str">
            <v>06-769-7048</v>
          </cell>
        </row>
        <row r="105">
          <cell r="A105">
            <v>100</v>
          </cell>
          <cell r="B105" t="str">
            <v>清水(株)東京店</v>
          </cell>
          <cell r="C105">
            <v>0</v>
          </cell>
          <cell r="D105" t="str">
            <v>106-0031</v>
          </cell>
          <cell r="E105" t="str">
            <v>港区西麻布4-4-16</v>
          </cell>
          <cell r="F105" t="str">
            <v>06-351-8790</v>
          </cell>
        </row>
        <row r="106">
          <cell r="A106">
            <v>101</v>
          </cell>
          <cell r="B106" t="str">
            <v>生水</v>
          </cell>
          <cell r="C106">
            <v>0</v>
          </cell>
          <cell r="D106" t="str">
            <v>105-0001</v>
          </cell>
          <cell r="E106" t="str">
            <v>台東区上野6-4-2</v>
          </cell>
          <cell r="F106" t="str">
            <v>3501-2572</v>
          </cell>
        </row>
        <row r="107">
          <cell r="A107">
            <v>102</v>
          </cell>
          <cell r="B107" t="str">
            <v>進栄物産(株)</v>
          </cell>
          <cell r="C107">
            <v>0</v>
          </cell>
          <cell r="D107" t="str">
            <v>180-0004</v>
          </cell>
          <cell r="E107" t="str">
            <v>武蔵野市吉祥寺本町1-8-16F&amp;Fﾋﾞﾙ2F</v>
          </cell>
          <cell r="F107" t="str">
            <v>3241-5277</v>
          </cell>
        </row>
        <row r="108">
          <cell r="A108">
            <v>103</v>
          </cell>
          <cell r="B108" t="str">
            <v>信濃屋 馬車道店</v>
          </cell>
          <cell r="C108" t="str">
            <v>能登 弘子</v>
          </cell>
          <cell r="D108" t="str">
            <v>231-0011</v>
          </cell>
          <cell r="E108" t="str">
            <v>横浜市中区太田町4-50</v>
          </cell>
          <cell r="F108" t="str">
            <v>3206-2544</v>
          </cell>
        </row>
        <row r="109">
          <cell r="A109">
            <v>104</v>
          </cell>
          <cell r="B109" t="str">
            <v>ｼﾞｭﾘｴｯﾄ</v>
          </cell>
          <cell r="C109">
            <v>0</v>
          </cell>
          <cell r="D109" t="str">
            <v>152-0035</v>
          </cell>
          <cell r="E109" t="str">
            <v>目黒区自由が丘1-24-8ﾐﾆﾄﾞｰﾑ自由が丘1F</v>
          </cell>
          <cell r="F109" t="str">
            <v>3796-0211</v>
          </cell>
        </row>
        <row r="110">
          <cell r="A110">
            <v>105</v>
          </cell>
          <cell r="B110" t="str">
            <v>株式会社 昇和  代表取締役 佐藤 昇</v>
          </cell>
          <cell r="C110">
            <v>0</v>
          </cell>
          <cell r="D110" t="str">
            <v>536－0005</v>
          </cell>
          <cell r="E110" t="str">
            <v>大阪府大阪市城東区中央１丁目１２－１７</v>
          </cell>
          <cell r="F110" t="str">
            <v>3202-7777</v>
          </cell>
        </row>
        <row r="111">
          <cell r="A111">
            <v>106</v>
          </cell>
          <cell r="B111" t="str">
            <v>(株）ﾃﾞｨﾚｸﾀｰｽﾞ ｱｲ･ｴｽ･ﾋﾞｰ</v>
          </cell>
          <cell r="C111">
            <v>0</v>
          </cell>
          <cell r="D111" t="str">
            <v>130-0026</v>
          </cell>
          <cell r="E111" t="str">
            <v>東京都墨田区両国3-21-16中屋ﾋﾞﾙ6F</v>
          </cell>
          <cell r="F111" t="str">
            <v>03-3632-8940</v>
          </cell>
        </row>
        <row r="112">
          <cell r="A112">
            <v>107</v>
          </cell>
          <cell r="B112" t="str">
            <v>customer</v>
          </cell>
          <cell r="C112">
            <v>0</v>
          </cell>
          <cell r="D112" t="str">
            <v>postal code</v>
          </cell>
          <cell r="E112" t="str">
            <v>address</v>
          </cell>
        </row>
        <row r="113">
          <cell r="A113">
            <v>108</v>
          </cell>
          <cell r="B113" t="str">
            <v>(株)ﾌｫｰﾗﾑ</v>
          </cell>
          <cell r="C113">
            <v>0</v>
          </cell>
          <cell r="D113" t="str">
            <v>150-0001</v>
          </cell>
          <cell r="E113" t="str">
            <v>渋谷区神宮前3-6-4</v>
          </cell>
          <cell r="F113" t="str">
            <v xml:space="preserve">telephone number </v>
          </cell>
        </row>
        <row r="114">
          <cell r="A114">
            <v>109</v>
          </cell>
          <cell r="B114" t="str">
            <v>customer</v>
          </cell>
          <cell r="C114" t="str">
            <v>本社</v>
          </cell>
          <cell r="D114" t="str">
            <v>postal code</v>
          </cell>
          <cell r="E114" t="str">
            <v>address</v>
          </cell>
          <cell r="F114" t="str">
            <v xml:space="preserve">telephone number </v>
          </cell>
        </row>
        <row r="115">
          <cell r="A115">
            <v>110</v>
          </cell>
          <cell r="B115" t="str">
            <v>(株）ﾒｿﾞﾌｫﾙﾃ本社</v>
          </cell>
          <cell r="C115" t="str">
            <v>Shop天王寺</v>
          </cell>
          <cell r="D115" t="str">
            <v>541-0058</v>
          </cell>
          <cell r="E115" t="str">
            <v>大阪市中央区南久宝寺町2-3-6YKﾋﾞﾙ1F</v>
          </cell>
          <cell r="F115" t="str">
            <v>06-271-5667</v>
          </cell>
        </row>
        <row r="116">
          <cell r="A116">
            <v>111</v>
          </cell>
          <cell r="B116" t="str">
            <v>(株）ﾒｿﾞﾌｫﾙﾃ名古屋</v>
          </cell>
          <cell r="C116">
            <v>0</v>
          </cell>
          <cell r="D116" t="str">
            <v>464-0075</v>
          </cell>
          <cell r="E116" t="str">
            <v>名古屋市千種区内山1-17-20</v>
          </cell>
          <cell r="F116" t="str">
            <v>052-733-0411</v>
          </cell>
        </row>
        <row r="117">
          <cell r="A117">
            <v>112</v>
          </cell>
          <cell r="B117" t="str">
            <v>(株)古荘</v>
          </cell>
          <cell r="C117" t="str">
            <v>本店</v>
          </cell>
          <cell r="D117" t="str">
            <v>860-0015</v>
          </cell>
          <cell r="E117" t="str">
            <v>熊本中央郵便局私書箱第一号</v>
          </cell>
          <cell r="F117" t="str">
            <v>3263-6301</v>
          </cell>
        </row>
        <row r="118">
          <cell r="A118">
            <v>113</v>
          </cell>
          <cell r="B118" t="str">
            <v>（有）ﾒﾘｰﾌﾟﾗﾈｯﾄ本社</v>
          </cell>
          <cell r="C118">
            <v>0</v>
          </cell>
          <cell r="D118" t="str">
            <v>107-0062</v>
          </cell>
          <cell r="E118" t="str">
            <v>港区南青山4-17-12</v>
          </cell>
          <cell r="F118" t="str">
            <v>3423-2350</v>
          </cell>
        </row>
        <row r="119">
          <cell r="A119">
            <v>114</v>
          </cell>
          <cell r="B119" t="str">
            <v>名鉄百科店</v>
          </cell>
          <cell r="C119" t="str">
            <v>名鉄ｻﾛﾝ</v>
          </cell>
          <cell r="D119">
            <v>450</v>
          </cell>
          <cell r="E119" t="str">
            <v>名古屋市中村区名鉄1-2-1</v>
          </cell>
          <cell r="F119" t="str">
            <v>052-585-1111</v>
          </cell>
        </row>
        <row r="120">
          <cell r="A120">
            <v>115</v>
          </cell>
          <cell r="B120" t="str">
            <v>ﾒﾝﾌｨｽ</v>
          </cell>
          <cell r="C120">
            <v>0</v>
          </cell>
          <cell r="D120" t="str">
            <v>106-0031</v>
          </cell>
          <cell r="E120" t="str">
            <v>港区西麻布2-16-1斉田ﾋﾞﾙ2F</v>
          </cell>
          <cell r="F120" t="str">
            <v>3409-9922</v>
          </cell>
        </row>
        <row r="121">
          <cell r="A121">
            <v>116</v>
          </cell>
          <cell r="B121" t="str">
            <v>(有)ﾌｨｵｰﾚ</v>
          </cell>
          <cell r="C121">
            <v>0</v>
          </cell>
          <cell r="D121">
            <v>0</v>
          </cell>
          <cell r="E121" t="str">
            <v xml:space="preserve">   大和ﾋﾞﾙ8号館308号</v>
          </cell>
          <cell r="F121" t="str">
            <v>5828-9333</v>
          </cell>
        </row>
        <row r="122">
          <cell r="A122">
            <v>117</v>
          </cell>
          <cell r="B122" t="str">
            <v>(有)ﾌﾞﾃｨｯｸ磨璃</v>
          </cell>
          <cell r="C122">
            <v>0</v>
          </cell>
          <cell r="D122" t="str">
            <v>271-0091</v>
          </cell>
          <cell r="E122" t="str">
            <v>松戸市本町19-2河内ﾋﾞﾙ2F</v>
          </cell>
          <cell r="F122" t="str">
            <v>5828-3202</v>
          </cell>
        </row>
        <row r="123">
          <cell r="A123">
            <v>118</v>
          </cell>
          <cell r="B123" t="str">
            <v>(有)ﾌﾟﾗｲｽﾏｽﾀｰﾎﾞｱ</v>
          </cell>
          <cell r="C123">
            <v>0</v>
          </cell>
          <cell r="D123" t="str">
            <v>171-0022</v>
          </cell>
          <cell r="E123" t="str">
            <v>豊島区南池袋1-22-1</v>
          </cell>
          <cell r="F123" t="str">
            <v>5815-5707</v>
          </cell>
        </row>
        <row r="124">
          <cell r="A124">
            <v>119</v>
          </cell>
          <cell r="B124" t="str">
            <v>(有)ﾌﾞﾗﾝﾄﾞｼｮｯﾌﾟ ｵｷﾅﾜ</v>
          </cell>
          <cell r="C124">
            <v>0</v>
          </cell>
          <cell r="D124" t="str">
            <v>901-2227</v>
          </cell>
          <cell r="E124" t="str">
            <v>沖縄県宜野湾市宇地泊100番地</v>
          </cell>
          <cell r="F124" t="str">
            <v>3261-3341</v>
          </cell>
        </row>
        <row r="125">
          <cell r="A125">
            <v>120</v>
          </cell>
          <cell r="B125" t="str">
            <v>ﾌｨﾘｽ</v>
          </cell>
          <cell r="C125">
            <v>0</v>
          </cell>
          <cell r="D125" t="str">
            <v>201-0016</v>
          </cell>
          <cell r="E125" t="str">
            <v>狛江市駒井町1-3-10</v>
          </cell>
          <cell r="F125" t="str">
            <v>3836-4640</v>
          </cell>
        </row>
        <row r="126">
          <cell r="A126">
            <v>121</v>
          </cell>
          <cell r="B126" t="str">
            <v>ふくや</v>
          </cell>
          <cell r="C126">
            <v>0</v>
          </cell>
          <cell r="D126" t="str">
            <v>113-0034</v>
          </cell>
          <cell r="E126" t="str">
            <v>文京区湯島3-41-3</v>
          </cell>
          <cell r="F126" t="str">
            <v xml:space="preserve">telephone number </v>
          </cell>
        </row>
        <row r="127">
          <cell r="A127">
            <v>122</v>
          </cell>
          <cell r="B127" t="str">
            <v>ふじおか</v>
          </cell>
          <cell r="C127" t="str">
            <v>Shop:LOW&amp;LOW</v>
          </cell>
          <cell r="D127" t="str">
            <v>413-0011</v>
          </cell>
          <cell r="E127" t="str">
            <v>熱海市田原本町9-1第一ﾋﾞﾙ2F</v>
          </cell>
          <cell r="F127" t="str">
            <v>5820-1251</v>
          </cell>
        </row>
        <row r="128">
          <cell r="A128">
            <v>123</v>
          </cell>
          <cell r="B128" t="str">
            <v>藤重慎一</v>
          </cell>
          <cell r="C128">
            <v>0</v>
          </cell>
          <cell r="D128" t="str">
            <v>277-0832</v>
          </cell>
          <cell r="E128" t="str">
            <v>柏市北柏台11-1ﾊﾟｰｸﾎｰﾑｽﾞⅡ201</v>
          </cell>
          <cell r="F128" t="str">
            <v>3587-2991</v>
          </cell>
        </row>
        <row r="129">
          <cell r="A129">
            <v>124</v>
          </cell>
          <cell r="B129" t="str">
            <v>ﾌﾟﾁﾊﾟﾚ</v>
          </cell>
          <cell r="C129">
            <v>0</v>
          </cell>
          <cell r="D129" t="str">
            <v>104-0061</v>
          </cell>
          <cell r="E129" t="str">
            <v>中央区銀座8-5-15ｽﾊﾞｯｸﾋﾞﾙ1F</v>
          </cell>
          <cell r="F129" t="str">
            <v>044-244-8500</v>
          </cell>
        </row>
        <row r="130">
          <cell r="A130">
            <v>125</v>
          </cell>
          <cell r="B130" t="str">
            <v>ﾌﾞﾃｨｯｸ M(ﾏﾘｱｰｼﾞｭ)</v>
          </cell>
          <cell r="C130">
            <v>0</v>
          </cell>
          <cell r="D130" t="str">
            <v>937-0815</v>
          </cell>
          <cell r="E130" t="str">
            <v>富山市羽魚津市大海寺新534-6</v>
          </cell>
          <cell r="F130" t="str">
            <v>3842-3361</v>
          </cell>
        </row>
        <row r="131">
          <cell r="A131">
            <v>126</v>
          </cell>
          <cell r="B131" t="str">
            <v>customer</v>
          </cell>
          <cell r="C131" t="str">
            <v>(豊島)</v>
          </cell>
          <cell r="D131" t="str">
            <v>postal code</v>
          </cell>
          <cell r="E131" t="str">
            <v>address</v>
          </cell>
          <cell r="F131" t="str">
            <v xml:space="preserve">telephone number </v>
          </cell>
        </row>
        <row r="132">
          <cell r="A132">
            <v>127</v>
          </cell>
          <cell r="B132" t="str">
            <v>（株）ﾓﾄﾑﾗ</v>
          </cell>
          <cell r="C132">
            <v>0</v>
          </cell>
          <cell r="D132" t="str">
            <v>151-0053</v>
          </cell>
          <cell r="E132" t="str">
            <v>渋谷区代々木2-23-1ﾆｭｰｽﾃｲﾄ･ﾒﾅｰ1128</v>
          </cell>
          <cell r="F132" t="str">
            <v>3375-0008</v>
          </cell>
        </row>
        <row r="133">
          <cell r="A133">
            <v>128</v>
          </cell>
          <cell r="B133" t="str">
            <v>（株）モリタ秋田本店</v>
          </cell>
          <cell r="C133">
            <v>0</v>
          </cell>
          <cell r="D133" t="str">
            <v>010-0001</v>
          </cell>
          <cell r="E133" t="str">
            <v>秋田市中通1-4-4</v>
          </cell>
          <cell r="F133" t="str">
            <v>0188-33-3472</v>
          </cell>
        </row>
        <row r="134">
          <cell r="A134">
            <v>129</v>
          </cell>
          <cell r="B134" t="str">
            <v>（株）モリタ仲小路店</v>
          </cell>
          <cell r="C134">
            <v>0</v>
          </cell>
          <cell r="D134" t="str">
            <v>010-0001</v>
          </cell>
          <cell r="E134" t="str">
            <v>秋田市中通2-1-22</v>
          </cell>
          <cell r="F134" t="str">
            <v>0188-35-0717</v>
          </cell>
        </row>
        <row r="135">
          <cell r="A135">
            <v>130</v>
          </cell>
          <cell r="B135" t="str">
            <v>（株）モリタ鶴岡店</v>
          </cell>
          <cell r="C135">
            <v>0</v>
          </cell>
          <cell r="D135" t="str">
            <v>997-0031</v>
          </cell>
          <cell r="E135" t="str">
            <v>山形県鶴岡市錦町2-21庄交ﾓｰﾙ1F</v>
          </cell>
          <cell r="F135" t="str">
            <v>0235-24-5332</v>
          </cell>
        </row>
        <row r="136">
          <cell r="A136">
            <v>131</v>
          </cell>
          <cell r="B136" t="str">
            <v>（株）モリタｱﾙｽ店</v>
          </cell>
          <cell r="C136" t="str">
            <v>(新日本流通と同じ)</v>
          </cell>
          <cell r="D136" t="str">
            <v>010-0001</v>
          </cell>
          <cell r="E136" t="str">
            <v>秋田市中通7-2-1ｱﾙｽ1F1165</v>
          </cell>
          <cell r="F136" t="str">
            <v>0188-36-0725</v>
          </cell>
        </row>
        <row r="137">
          <cell r="A137">
            <v>132</v>
          </cell>
          <cell r="B137" t="str">
            <v>（株）モリタｲｰｽﾄﾌﾟﾗｻﾞ店</v>
          </cell>
          <cell r="C137">
            <v>0</v>
          </cell>
          <cell r="D137" t="str">
            <v>381-0014</v>
          </cell>
          <cell r="E137" t="str">
            <v>長野市北尾張部117ﾛﾝ都ｲｰｽﾄﾌﾟﾗｻﾞ1F</v>
          </cell>
          <cell r="F137" t="str">
            <v>026-259-6671</v>
          </cell>
        </row>
        <row r="138">
          <cell r="A138">
            <v>133</v>
          </cell>
          <cell r="B138" t="str">
            <v>（株）モリタ新潟ﾗﾌｫｰﾚ店</v>
          </cell>
          <cell r="C138">
            <v>0</v>
          </cell>
          <cell r="D138" t="str">
            <v>951-8061</v>
          </cell>
          <cell r="E138" t="str">
            <v>新潟市西堀通り６番町866NEXT21</v>
          </cell>
          <cell r="F138" t="str">
            <v>025-226-5025</v>
          </cell>
        </row>
        <row r="139">
          <cell r="A139">
            <v>134</v>
          </cell>
          <cell r="B139" t="str">
            <v xml:space="preserve">ﾌﾞﾙｰﾐﾝｸﾞ中西(株) </v>
          </cell>
          <cell r="C139" t="str">
            <v>今市様</v>
          </cell>
          <cell r="D139" t="str">
            <v>103-0013</v>
          </cell>
          <cell r="E139" t="str">
            <v xml:space="preserve">                      ﾗﾌｫｰﾚ原宿新潟店2F</v>
          </cell>
          <cell r="F139" t="str">
            <v>3455-5281</v>
          </cell>
        </row>
        <row r="140">
          <cell r="A140">
            <v>135</v>
          </cell>
          <cell r="B140" t="str">
            <v>（株）モリタ八戸本店</v>
          </cell>
          <cell r="C140">
            <v>0</v>
          </cell>
          <cell r="D140" t="str">
            <v>031-0032</v>
          </cell>
          <cell r="E140" t="str">
            <v>青森県八戸市三日町14-1</v>
          </cell>
          <cell r="F140" t="str">
            <v>0178-22-0899</v>
          </cell>
        </row>
        <row r="141">
          <cell r="A141">
            <v>136</v>
          </cell>
          <cell r="B141" t="str">
            <v>（株）ﾌﾟﾗｽﾋﾞｰ</v>
          </cell>
          <cell r="C141">
            <v>0</v>
          </cell>
          <cell r="D141" t="str">
            <v>540-0005</v>
          </cell>
          <cell r="E141" t="str">
            <v xml:space="preserve">                                         （経理）</v>
          </cell>
          <cell r="F141" t="str">
            <v>0178-24-4534</v>
          </cell>
        </row>
        <row r="142">
          <cell r="A142">
            <v>137</v>
          </cell>
          <cell r="B142" t="str">
            <v>（株）モリタ八戸店</v>
          </cell>
          <cell r="C142">
            <v>0</v>
          </cell>
          <cell r="D142" t="str">
            <v>039-1162</v>
          </cell>
          <cell r="E142" t="str">
            <v>八戸市河原木蓮沼1-38</v>
          </cell>
          <cell r="F142" t="str">
            <v>0178-29-2810</v>
          </cell>
        </row>
        <row r="143">
          <cell r="A143">
            <v>138</v>
          </cell>
          <cell r="B143" t="str">
            <v>ﾌﾞﾃｨｯｸﾁｬｵ</v>
          </cell>
          <cell r="C143">
            <v>0</v>
          </cell>
          <cell r="D143">
            <v>0</v>
          </cell>
          <cell r="E143" t="str">
            <v xml:space="preserve">                                         (Shop)</v>
          </cell>
          <cell r="F143" t="str">
            <v>0178-22-0898</v>
          </cell>
        </row>
        <row r="144">
          <cell r="A144">
            <v>139</v>
          </cell>
          <cell r="B144" t="str">
            <v>（株）モリタﾌｧｰｽﾄｽﾃｰｼﾞ</v>
          </cell>
          <cell r="C144">
            <v>0</v>
          </cell>
          <cell r="D144" t="str">
            <v>031-0042</v>
          </cell>
          <cell r="E144" t="str">
            <v>八戸市十三日町1ｳﾞｨｱﾉｳﾞｧ北ｳｲﾝｸﾞ1F</v>
          </cell>
          <cell r="F144" t="str">
            <v>0178-24-7603</v>
          </cell>
        </row>
        <row r="145">
          <cell r="A145">
            <v>140</v>
          </cell>
          <cell r="B145" t="str">
            <v>（株）モリタ秋田ﾊﾟﾝﾄﾞﾗ店</v>
          </cell>
          <cell r="C145">
            <v>0</v>
          </cell>
          <cell r="D145" t="str">
            <v>010-0001</v>
          </cell>
          <cell r="E145" t="str">
            <v>秋田市中通7-2-1ｱﾙｽ2F</v>
          </cell>
          <cell r="F145" t="str">
            <v>0188-36-0801</v>
          </cell>
        </row>
        <row r="146">
          <cell r="A146">
            <v>141</v>
          </cell>
          <cell r="B146" t="str">
            <v>（株）ﾓﾝﾄﾞ</v>
          </cell>
          <cell r="C146">
            <v>0</v>
          </cell>
          <cell r="D146" t="str">
            <v>103-0002</v>
          </cell>
          <cell r="E146" t="str">
            <v>東京都中央区日本橋馬喰町１－３－４ﾄｶﾞｻｷﾋﾞﾙ２Ｆ</v>
          </cell>
          <cell r="F146" t="str">
            <v>03-3669-4140</v>
          </cell>
        </row>
        <row r="147">
          <cell r="A147">
            <v>142</v>
          </cell>
          <cell r="B147" t="str">
            <v>ﾓｰﾘｴ（株）</v>
          </cell>
          <cell r="C147" t="str">
            <v>営業所</v>
          </cell>
          <cell r="D147" t="str">
            <v>104-0042</v>
          </cell>
          <cell r="E147" t="str">
            <v>中央区入船1-7-8</v>
          </cell>
          <cell r="F147" t="str">
            <v>3552-5232</v>
          </cell>
        </row>
        <row r="148">
          <cell r="A148">
            <v>143</v>
          </cell>
          <cell r="B148" t="str">
            <v>元町商事</v>
          </cell>
          <cell r="C148" t="str">
            <v>SHOP村松様</v>
          </cell>
          <cell r="D148" t="str">
            <v>231-0861</v>
          </cell>
          <cell r="E148" t="str">
            <v>横浜市中区元町5-208</v>
          </cell>
          <cell r="F148" t="str">
            <v>045-651-1818</v>
          </cell>
        </row>
        <row r="149">
          <cell r="A149">
            <v>144</v>
          </cell>
          <cell r="B149" t="str">
            <v>森岡 秀則</v>
          </cell>
          <cell r="C149" t="str">
            <v>丸秀食品</v>
          </cell>
          <cell r="D149" t="str">
            <v>580-0021</v>
          </cell>
          <cell r="E149" t="str">
            <v>大阪府松原市高見の里4-3-19</v>
          </cell>
          <cell r="F149" t="str">
            <v>0723-32-9592</v>
          </cell>
        </row>
        <row r="150">
          <cell r="A150">
            <v>145</v>
          </cell>
          <cell r="B150" t="str">
            <v>フォルツｱ</v>
          </cell>
          <cell r="C150">
            <v>0</v>
          </cell>
          <cell r="D150" t="str">
            <v>１６０－００２２</v>
          </cell>
          <cell r="E150" t="str">
            <v xml:space="preserve">                                         （自宅)</v>
          </cell>
          <cell r="F150" t="str">
            <v>0723-35-1022</v>
          </cell>
        </row>
        <row r="151">
          <cell r="A151">
            <v>146</v>
          </cell>
          <cell r="B151" t="str">
            <v>守屋商店</v>
          </cell>
          <cell r="C151">
            <v>0</v>
          </cell>
          <cell r="D151" t="str">
            <v>460-0002</v>
          </cell>
          <cell r="E151" t="str">
            <v>名古屋市中区丸の内2-3-25</v>
          </cell>
          <cell r="F151" t="str">
            <v>052-231-3001</v>
          </cell>
        </row>
        <row r="152">
          <cell r="A152">
            <v>147</v>
          </cell>
          <cell r="B152" t="str">
            <v>ﾓﾝﾌﾟﾃｨ K</v>
          </cell>
          <cell r="C152">
            <v>0</v>
          </cell>
          <cell r="D152" t="str">
            <v>113-0033</v>
          </cell>
          <cell r="E152" t="str">
            <v>文京区本郷3-2-5丸和ﾋﾞﾙ501</v>
          </cell>
          <cell r="F152" t="str">
            <v>3818-3708</v>
          </cell>
        </row>
        <row r="153">
          <cell r="A153">
            <v>148</v>
          </cell>
          <cell r="B153" t="str">
            <v>（株）ﾓﾘﾀ酒田中町店</v>
          </cell>
          <cell r="C153">
            <v>0</v>
          </cell>
          <cell r="D153" t="str">
            <v>998-0044</v>
          </cell>
          <cell r="E153" t="str">
            <v>山形県酒田市中町2-4-11</v>
          </cell>
          <cell r="F153" t="str">
            <v>0234-26-6082</v>
          </cell>
        </row>
        <row r="154">
          <cell r="A154">
            <v>149</v>
          </cell>
          <cell r="B154" t="str">
            <v>（株）ﾚ-ﾌﾞﾙﾓﾘﾀ佐久平店</v>
          </cell>
          <cell r="C154">
            <v>0</v>
          </cell>
          <cell r="D154" t="str">
            <v>385-0022</v>
          </cell>
          <cell r="E154" t="str">
            <v>長野県佐久市岩村田宇水引1420-2</v>
          </cell>
          <cell r="F154" t="str">
            <v>3983-9540</v>
          </cell>
        </row>
        <row r="155">
          <cell r="A155">
            <v>150</v>
          </cell>
          <cell r="B155" t="str">
            <v>(株)ｾﾞﾝﾓ-ﾙ 下北沢店</v>
          </cell>
          <cell r="C155">
            <v>0</v>
          </cell>
          <cell r="D155" t="str">
            <v>155-0031</v>
          </cell>
          <cell r="E155" t="str">
            <v xml:space="preserve">                       佐久平ｼｮｯﾋﾟﾝｸﾞｾﾝﾀ-1F</v>
          </cell>
          <cell r="F155" t="str">
            <v>0267-66-3121</v>
          </cell>
        </row>
        <row r="156">
          <cell r="A156">
            <v>151</v>
          </cell>
          <cell r="B156" t="str">
            <v>創価舎</v>
          </cell>
          <cell r="C156">
            <v>0</v>
          </cell>
          <cell r="D156" t="str">
            <v>165-0034</v>
          </cell>
          <cell r="E156" t="str">
            <v>中野区大和町4-10-18ｶ-ｻけい303号</v>
          </cell>
          <cell r="F156" t="str">
            <v>3310-8084</v>
          </cell>
        </row>
        <row r="157">
          <cell r="A157">
            <v>152</v>
          </cell>
          <cell r="B157" t="str">
            <v>(株)ﾓﾘｶﾞｷｲﾝﾀｰﾅｼｮﾅﾙ</v>
          </cell>
          <cell r="C157">
            <v>0</v>
          </cell>
          <cell r="D157" t="str">
            <v>542-0074</v>
          </cell>
          <cell r="E157" t="str">
            <v>大阪市中央区千日前1-8-16</v>
          </cell>
          <cell r="F157" t="str">
            <v>06-6211-6766</v>
          </cell>
        </row>
        <row r="158">
          <cell r="A158">
            <v>153</v>
          </cell>
          <cell r="B158" t="str">
            <v>(株)ﾓﾝﾄﾞ</v>
          </cell>
          <cell r="C158">
            <v>0</v>
          </cell>
          <cell r="D158" t="str">
            <v>103-0002</v>
          </cell>
          <cell r="E158" t="str">
            <v>中央区日本橋馬喰町1-3-4</v>
          </cell>
          <cell r="F158" t="str">
            <v>3669-4140</v>
          </cell>
        </row>
        <row r="159">
          <cell r="A159">
            <v>154</v>
          </cell>
          <cell r="B159" t="str">
            <v>(株)モリタ  土崎ジャスコ店</v>
          </cell>
          <cell r="C159">
            <v>0</v>
          </cell>
          <cell r="D159" t="str">
            <v>011-0943</v>
          </cell>
          <cell r="E159" t="str">
            <v>秋田市土崎港南2-3-41土崎ｼﾞｬｽｺ店2F</v>
          </cell>
          <cell r="F159" t="str">
            <v>3836-1038</v>
          </cell>
        </row>
        <row r="160">
          <cell r="A160">
            <v>155</v>
          </cell>
          <cell r="B160" t="str">
            <v>ﾓｰﾘｽ&amp;ｸﾗﾌﾄ</v>
          </cell>
          <cell r="C160">
            <v>0</v>
          </cell>
          <cell r="D160" t="str">
            <v>530-0003</v>
          </cell>
          <cell r="E160" t="str">
            <v>大阪市北区堂島2-2-28泉谷堂島ﾋﾞﾙ1F</v>
          </cell>
          <cell r="F160" t="str">
            <v>06-6344-4791</v>
          </cell>
        </row>
        <row r="161">
          <cell r="A161">
            <v>156</v>
          </cell>
          <cell r="B161" t="str">
            <v>ﾓｰﾘｽ&amp;ｸﾗﾌﾄ</v>
          </cell>
          <cell r="C161">
            <v>0</v>
          </cell>
          <cell r="D161" t="str">
            <v>663-8163</v>
          </cell>
          <cell r="E161" t="str">
            <v>西宮市甲子園三保町6-3三保ﾋﾞﾙ</v>
          </cell>
          <cell r="F161" t="str">
            <v>0798-40-5558</v>
          </cell>
        </row>
        <row r="162">
          <cell r="A162">
            <v>157</v>
          </cell>
          <cell r="B162" t="str">
            <v>成美堂印刷</v>
          </cell>
          <cell r="C162" t="str">
            <v>専務田原様</v>
          </cell>
          <cell r="D162">
            <v>0</v>
          </cell>
          <cell r="E162" t="str">
            <v xml:space="preserve">    ﾅｶﾞｼﾏﾔPARABO神宮前4F      </v>
          </cell>
          <cell r="F162" t="str">
            <v>5806-1570</v>
          </cell>
        </row>
        <row r="163">
          <cell r="A163">
            <v>158</v>
          </cell>
          <cell r="B163" t="str">
            <v>ﾍﾞﾙ</v>
          </cell>
          <cell r="C163">
            <v>0</v>
          </cell>
          <cell r="D163" t="str">
            <v>113-0034</v>
          </cell>
          <cell r="E163" t="str">
            <v>文京区湯島3-43-11阿部ﾋﾞﾙ1F</v>
          </cell>
          <cell r="F163" t="str">
            <v>078-241-5511</v>
          </cell>
        </row>
        <row r="164">
          <cell r="A164">
            <v>159</v>
          </cell>
          <cell r="B164" t="str">
            <v>ﾍﾞﾙﾌﾗﾝｽ</v>
          </cell>
          <cell r="C164" t="str">
            <v>和田茂夫</v>
          </cell>
          <cell r="D164" t="str">
            <v>376-0023</v>
          </cell>
          <cell r="E164" t="str">
            <v>群馬県桐生市錦町2-4-2</v>
          </cell>
          <cell r="F164" t="str">
            <v>011-896-8383</v>
          </cell>
        </row>
        <row r="165">
          <cell r="A165">
            <v>160</v>
          </cell>
          <cell r="B165" t="str">
            <v>(有)MOUｲﾝﾀ-ﾅｼｮﾅﾙ</v>
          </cell>
          <cell r="C165">
            <v>0</v>
          </cell>
          <cell r="D165" t="str">
            <v>110-0014</v>
          </cell>
          <cell r="E165" t="str">
            <v>台東区北上野1-11-9GSﾊｲﾑ701</v>
          </cell>
          <cell r="F165" t="str">
            <v>3842-7821</v>
          </cell>
        </row>
        <row r="166">
          <cell r="A166">
            <v>161</v>
          </cell>
          <cell r="B166" t="str">
            <v>(有)ｴｲﾌﾞﾙ</v>
          </cell>
          <cell r="C166">
            <v>0</v>
          </cell>
          <cell r="D166" t="str">
            <v>381-2221</v>
          </cell>
          <cell r="E166" t="str">
            <v>長野市川中島御厨1838-1</v>
          </cell>
          <cell r="F166" t="str">
            <v>0157-36-0303</v>
          </cell>
        </row>
        <row r="167">
          <cell r="A167">
            <v>162</v>
          </cell>
          <cell r="B167" t="str">
            <v>(有)ｴｸﾞｾﾞ</v>
          </cell>
          <cell r="C167">
            <v>0</v>
          </cell>
          <cell r="D167" t="str">
            <v>154-0011</v>
          </cell>
          <cell r="E167" t="str">
            <v>世田谷区上馬4-4-2ｻﾆ-ﾋﾞﾙ4F</v>
          </cell>
          <cell r="F167" t="str">
            <v>0138-49-1211</v>
          </cell>
        </row>
      </sheetData>
      <sheetData sheetId="9" refreshError="1">
        <row r="5">
          <cell r="A5">
            <v>1</v>
          </cell>
          <cell r="B5" t="str">
            <v>YASUDA通商</v>
          </cell>
          <cell r="C5">
            <v>0</v>
          </cell>
          <cell r="D5" t="str">
            <v>542-0081</v>
          </cell>
          <cell r="E5" t="str">
            <v>大阪市中央区南船場2-10-28下村ﾋﾞﾙ303号</v>
          </cell>
          <cell r="F5" t="str">
            <v>06-241-0047</v>
          </cell>
        </row>
        <row r="6">
          <cell r="A6">
            <v>2</v>
          </cell>
          <cell r="B6" t="str">
            <v>ﾔﾏｷﾞｼ商店</v>
          </cell>
          <cell r="C6">
            <v>0</v>
          </cell>
          <cell r="D6" t="str">
            <v>123-0873</v>
          </cell>
          <cell r="E6" t="str">
            <v>足立区扇3-16-10</v>
          </cell>
          <cell r="F6" t="str">
            <v>3854-4532</v>
          </cell>
        </row>
        <row r="7">
          <cell r="A7">
            <v>3</v>
          </cell>
          <cell r="B7" t="str">
            <v>山本洋品雑貨（株）営業</v>
          </cell>
          <cell r="C7">
            <v>0</v>
          </cell>
          <cell r="D7" t="str">
            <v>460-0003</v>
          </cell>
          <cell r="E7" t="str">
            <v>名古屋市中区錦2-10-30</v>
          </cell>
          <cell r="F7" t="str">
            <v>052-204-2788</v>
          </cell>
        </row>
        <row r="8">
          <cell r="A8">
            <v>4</v>
          </cell>
          <cell r="B8" t="str">
            <v>山本洋品雑貨（株）東京店</v>
          </cell>
          <cell r="C8">
            <v>0</v>
          </cell>
          <cell r="D8" t="str">
            <v>111-0052</v>
          </cell>
          <cell r="E8" t="str">
            <v>台東区柳橋2丁目21番3号</v>
          </cell>
          <cell r="F8" t="str">
            <v>3866-1791</v>
          </cell>
        </row>
        <row r="9">
          <cell r="A9">
            <v>5</v>
          </cell>
          <cell r="B9" t="str">
            <v>ﾔﾏﾖ洋服（株）</v>
          </cell>
          <cell r="C9" t="str">
            <v>ｲﾝﾎﾟｰﾄ事業家</v>
          </cell>
          <cell r="D9" t="str">
            <v>467-0027</v>
          </cell>
          <cell r="E9" t="str">
            <v>名古屋市瑞穂区田辺通り2-27</v>
          </cell>
          <cell r="F9" t="str">
            <v>052-832-2772</v>
          </cell>
        </row>
        <row r="10">
          <cell r="A10">
            <v>6</v>
          </cell>
          <cell r="B10" t="str">
            <v>山本洋品雑貨（株）本社</v>
          </cell>
          <cell r="C10" t="str">
            <v>森様</v>
          </cell>
          <cell r="D10" t="str">
            <v>460-0003</v>
          </cell>
          <cell r="E10" t="str">
            <v>名古屋市中区錦2-10-30</v>
          </cell>
          <cell r="F10" t="str">
            <v>052-204-1113</v>
          </cell>
        </row>
        <row r="11">
          <cell r="A11">
            <v>7</v>
          </cell>
          <cell r="B11" t="str">
            <v>（有）ﾜﾗﾋﾞ洋服店</v>
          </cell>
          <cell r="C11">
            <v>0</v>
          </cell>
          <cell r="D11" t="str">
            <v>143-0016</v>
          </cell>
          <cell r="E11" t="str">
            <v>大田区大森北3-4-13</v>
          </cell>
          <cell r="F11" t="str">
            <v>3761-8315</v>
          </cell>
        </row>
        <row r="12">
          <cell r="A12">
            <v>8</v>
          </cell>
          <cell r="B12" t="str">
            <v>ﾜｰｸｽﾀｼﾞｵ</v>
          </cell>
          <cell r="C12">
            <v>0</v>
          </cell>
          <cell r="D12" t="str">
            <v>214-0014</v>
          </cell>
          <cell r="E12" t="str">
            <v>神奈川県川崎市多摩区登戸2102-1</v>
          </cell>
          <cell r="F12" t="str">
            <v>044-922-9493</v>
          </cell>
        </row>
        <row r="13">
          <cell r="A13">
            <v>9</v>
          </cell>
          <cell r="B13" t="str">
            <v>東京三菱銀行 浅草橋支店</v>
          </cell>
          <cell r="C13" t="str">
            <v>今井様</v>
          </cell>
          <cell r="D13" t="str">
            <v>111-0052</v>
          </cell>
          <cell r="E13" t="str">
            <v xml:space="preserve">      第2井上ﾋﾞﾙ501</v>
          </cell>
          <cell r="F13" t="str">
            <v>3851-5101</v>
          </cell>
        </row>
        <row r="14">
          <cell r="A14">
            <v>10</v>
          </cell>
          <cell r="B14" t="str">
            <v>ﾜｰﾙﾄﾞ･ﾐｭ</v>
          </cell>
          <cell r="C14">
            <v>0</v>
          </cell>
          <cell r="D14" t="str">
            <v>649-6233</v>
          </cell>
          <cell r="E14" t="str">
            <v>和歌山県那賀郡岩出町備前73-5</v>
          </cell>
          <cell r="F14" t="str">
            <v>0736-61-1900</v>
          </cell>
        </row>
        <row r="15">
          <cell r="A15">
            <v>11</v>
          </cell>
          <cell r="B15" t="str">
            <v>和田 茂夫(ﾍﾞﾙﾌﾗﾝｽ)</v>
          </cell>
          <cell r="C15">
            <v>0</v>
          </cell>
          <cell r="D15" t="str">
            <v>110-0015</v>
          </cell>
          <cell r="E15" t="str">
            <v>へ のﾍﾟｰｼﾞに書いてあります｡</v>
          </cell>
          <cell r="F15" t="str">
            <v>3831-8135</v>
          </cell>
        </row>
        <row r="16">
          <cell r="A16">
            <v>12</v>
          </cell>
          <cell r="B16" t="str">
            <v>渡部</v>
          </cell>
          <cell r="C16">
            <v>0</v>
          </cell>
          <cell r="D16" t="str">
            <v>103-0002</v>
          </cell>
          <cell r="E16" t="str">
            <v>中央区日本橋馬喰町2-1-3</v>
          </cell>
          <cell r="F16" t="str">
            <v>3226-4407</v>
          </cell>
        </row>
        <row r="17">
          <cell r="A17">
            <v>13</v>
          </cell>
          <cell r="B17" t="str">
            <v>ワールドスタイル</v>
          </cell>
          <cell r="C17">
            <v>0</v>
          </cell>
          <cell r="D17" t="str">
            <v>150-0043</v>
          </cell>
          <cell r="E17" t="str">
            <v>渋谷区道玄坂2-7-2東方ビル1F</v>
          </cell>
          <cell r="F17" t="str">
            <v>03-3496-9960</v>
          </cell>
        </row>
        <row r="18">
          <cell r="A18">
            <v>14</v>
          </cell>
          <cell r="B18" t="str">
            <v>長門屋</v>
          </cell>
          <cell r="C18">
            <v>0</v>
          </cell>
          <cell r="D18" t="str">
            <v>110-0005</v>
          </cell>
          <cell r="E18" t="str">
            <v>台東区上野6-4-12</v>
          </cell>
          <cell r="F18" t="str">
            <v>3667-6321～6(1F)～(6F)</v>
          </cell>
        </row>
        <row r="19">
          <cell r="A19">
            <v>15</v>
          </cell>
          <cell r="B19" t="str">
            <v>長門商事(株)</v>
          </cell>
          <cell r="C19">
            <v>0</v>
          </cell>
          <cell r="D19" t="str">
            <v>112-0012</v>
          </cell>
          <cell r="E19" t="str">
            <v>文京区大塚3-9-2ﾃﾗﾓﾄﾋﾞﾙ内</v>
          </cell>
          <cell r="F19" t="str">
            <v>3835-7054</v>
          </cell>
        </row>
        <row r="20">
          <cell r="A20">
            <v>16</v>
          </cell>
          <cell r="B20" t="str">
            <v>(株)多慶屋  経理部</v>
          </cell>
          <cell r="C20">
            <v>0</v>
          </cell>
          <cell r="D20">
            <v>0</v>
          </cell>
          <cell r="E20" t="str">
            <v xml:space="preserve">             戸祭ﾄｱﾋﾟｱ305</v>
          </cell>
          <cell r="F20" t="str">
            <v>3585-7308</v>
          </cell>
        </row>
        <row r="21">
          <cell r="A21">
            <v>17</v>
          </cell>
          <cell r="B21" t="str">
            <v>ﾅｶｶﾞﾜ  ｸﾛ-ｼﾞﾝｸﾞ</v>
          </cell>
          <cell r="C21" t="str">
            <v>店長 高橋様</v>
          </cell>
          <cell r="D21" t="str">
            <v>530-0012</v>
          </cell>
          <cell r="E21" t="str">
            <v>大阪市北区芝田1-1-3 阪急三番街</v>
          </cell>
          <cell r="F21" t="str">
            <v>3585-7400</v>
          </cell>
        </row>
        <row r="22">
          <cell r="A22">
            <v>18</v>
          </cell>
          <cell r="B22" t="str">
            <v>(株)多慶屋  本社(商談室)</v>
          </cell>
          <cell r="C22" t="str">
            <v xml:space="preserve"> (本社)                                         社長 中村貴信様    </v>
          </cell>
          <cell r="D22" t="str">
            <v>110-0016</v>
          </cell>
          <cell r="E22" t="str">
            <v>台東区台東4-11-4住友銀行上野ﾋﾞﾙ5F</v>
          </cell>
          <cell r="F22" t="str">
            <v>3835-7312</v>
          </cell>
        </row>
        <row r="23">
          <cell r="A23">
            <v>19</v>
          </cell>
          <cell r="B23" t="str">
            <v>(株)多慶屋  本店4F</v>
          </cell>
          <cell r="C23" t="str">
            <v>荒井様</v>
          </cell>
          <cell r="D23" t="str">
            <v>110-0016</v>
          </cell>
          <cell r="E23" t="str">
            <v>台東区台東4-33-2</v>
          </cell>
          <cell r="F23" t="str">
            <v>3835-7136</v>
          </cell>
        </row>
        <row r="24">
          <cell r="A24">
            <v>20</v>
          </cell>
          <cell r="B24" t="str">
            <v>customer</v>
          </cell>
          <cell r="C24" t="str">
            <v>木村様</v>
          </cell>
          <cell r="D24" t="str">
            <v>postal code</v>
          </cell>
          <cell r="E24" t="str">
            <v>address</v>
          </cell>
          <cell r="F24" t="str">
            <v xml:space="preserve">telephone number </v>
          </cell>
        </row>
        <row r="25">
          <cell r="A25">
            <v>21</v>
          </cell>
          <cell r="B25" t="str">
            <v>（株）悠新</v>
          </cell>
          <cell r="C25">
            <v>0</v>
          </cell>
          <cell r="D25" t="str">
            <v>101-0021</v>
          </cell>
          <cell r="E25" t="str">
            <v>千代田区外神田5-2-2浜田ﾋﾞﾙ2F</v>
          </cell>
          <cell r="F25" t="str">
            <v>3839-5081</v>
          </cell>
        </row>
        <row r="26">
          <cell r="A26">
            <v>22</v>
          </cell>
          <cell r="B26" t="str">
            <v>（有）ﾕﾅｲﾃｯﾄﾞｴｱﾒｰﾙ</v>
          </cell>
          <cell r="C26">
            <v>0</v>
          </cell>
          <cell r="D26" t="str">
            <v>175-0093</v>
          </cell>
          <cell r="E26" t="str">
            <v>板橋区赤塚新町3-29-2</v>
          </cell>
          <cell r="F26" t="str">
            <v>5383-3419</v>
          </cell>
        </row>
        <row r="27">
          <cell r="A27">
            <v>23</v>
          </cell>
          <cell r="B27" t="str">
            <v>（有）ﾕﾆｵﾝ自動車本社</v>
          </cell>
          <cell r="C27">
            <v>0</v>
          </cell>
          <cell r="D27" t="str">
            <v>641-0007</v>
          </cell>
          <cell r="E27" t="str">
            <v>和歌山市小雑賀3丁目5-18</v>
          </cell>
          <cell r="F27" t="str">
            <v>0734-32-1913</v>
          </cell>
        </row>
        <row r="28">
          <cell r="A28">
            <v>24</v>
          </cell>
          <cell r="B28" t="str">
            <v>（有）ﾕﾆｵﾝ自動車</v>
          </cell>
          <cell r="C28" t="str">
            <v>W.O.R.L.D Miyu</v>
          </cell>
          <cell r="D28" t="str">
            <v>230-0007</v>
          </cell>
          <cell r="E28" t="str">
            <v xml:space="preserve">    (わ)のﾍﾟｰｼﾞに書いてあります</v>
          </cell>
          <cell r="F28" t="str">
            <v>045-664-6559</v>
          </cell>
        </row>
        <row r="29">
          <cell r="A29">
            <v>25</v>
          </cell>
          <cell r="B29" t="str">
            <v>UAC</v>
          </cell>
          <cell r="C29" t="str">
            <v>担当黄倉</v>
          </cell>
          <cell r="D29">
            <v>0</v>
          </cell>
          <cell r="E29">
            <v>0</v>
          </cell>
          <cell r="F29" t="str">
            <v>0473-27-0700</v>
          </cell>
        </row>
        <row r="30">
          <cell r="A30">
            <v>26</v>
          </cell>
          <cell r="B30" t="str">
            <v>有線</v>
          </cell>
          <cell r="C30" t="str">
            <v>担当 福田</v>
          </cell>
          <cell r="D30" t="str">
            <v>postal code</v>
          </cell>
          <cell r="E30" t="str">
            <v>address</v>
          </cell>
          <cell r="F30" t="str">
            <v>3834-5937</v>
          </cell>
        </row>
        <row r="31">
          <cell r="A31">
            <v>27</v>
          </cell>
          <cell r="B31" t="str">
            <v>郵便局</v>
          </cell>
          <cell r="C31" t="str">
            <v>両国</v>
          </cell>
          <cell r="D31" t="str">
            <v>399-0031</v>
          </cell>
          <cell r="E31" t="str">
            <v>松本市芳川小屋1006</v>
          </cell>
          <cell r="F31" t="str">
            <v>3865-3513</v>
          </cell>
        </row>
        <row r="32">
          <cell r="A32">
            <v>28</v>
          </cell>
          <cell r="B32" t="str">
            <v>ﾕﾆｰ （株）</v>
          </cell>
          <cell r="C32" t="str">
            <v>本社</v>
          </cell>
          <cell r="D32" t="str">
            <v>492-8275</v>
          </cell>
          <cell r="E32" t="str">
            <v>愛知県稲沢市天池五反田町1</v>
          </cell>
          <cell r="F32" t="str">
            <v>0587-24-8130</v>
          </cell>
        </row>
        <row r="33">
          <cell r="A33">
            <v>29</v>
          </cell>
          <cell r="B33" t="str">
            <v>ﾕﾆｰ （株）高蔵寺店</v>
          </cell>
          <cell r="C33">
            <v>0</v>
          </cell>
          <cell r="D33" t="str">
            <v>487-0011</v>
          </cell>
          <cell r="E33" t="str">
            <v>愛知県春日井市中央台2-5</v>
          </cell>
          <cell r="F33" t="str">
            <v>3832-3577</v>
          </cell>
        </row>
        <row r="34">
          <cell r="A34">
            <v>30</v>
          </cell>
          <cell r="B34" t="str">
            <v>ﾕﾆｰ （株）静岡本部</v>
          </cell>
          <cell r="C34" t="str">
            <v>請求書</v>
          </cell>
          <cell r="D34" t="str">
            <v>420-0858</v>
          </cell>
          <cell r="E34" t="str">
            <v>静岡市伝馬町6番の1生活倉庫静岡店内</v>
          </cell>
          <cell r="F34" t="str">
            <v>054-251-1371</v>
          </cell>
        </row>
        <row r="35">
          <cell r="A35">
            <v>31</v>
          </cell>
          <cell r="B35" t="str">
            <v>ﾕﾆﾃﾞﾝ21（株）本社</v>
          </cell>
          <cell r="C35" t="str">
            <v>代表 黒谷 紀義</v>
          </cell>
          <cell r="D35" t="str">
            <v>136-0071</v>
          </cell>
          <cell r="E35" t="str">
            <v>江東区亀戸5-5-11 仲川ﾋﾞﾙ</v>
          </cell>
          <cell r="F35" t="str">
            <v>3574-7367（店）</v>
          </cell>
        </row>
        <row r="36">
          <cell r="A36">
            <v>32</v>
          </cell>
          <cell r="B36" t="str">
            <v>(株)ﾆﾐｳｽｼﾞｬﾊﾟﾝ</v>
          </cell>
          <cell r="C36">
            <v>0</v>
          </cell>
          <cell r="D36" t="str">
            <v>541-0051</v>
          </cell>
          <cell r="E36" t="str">
            <v>大阪市中央区備後町3-1-6</v>
          </cell>
          <cell r="F36" t="str">
            <v>3554-0331（本社)</v>
          </cell>
        </row>
        <row r="37">
          <cell r="A37">
            <v>33</v>
          </cell>
          <cell r="B37" t="str">
            <v>ﾕﾆﾊﾞｰｻﾙ</v>
          </cell>
          <cell r="C37" t="str">
            <v>F&amp;F   3834-1644</v>
          </cell>
          <cell r="D37" t="str">
            <v>153-0062</v>
          </cell>
          <cell r="E37" t="str">
            <v xml:space="preserve">     船場ｱﾙﾌｧﾋﾞﾙ3F</v>
          </cell>
          <cell r="F37" t="str">
            <v>3834-5147</v>
          </cell>
        </row>
        <row r="38">
          <cell r="A38">
            <v>34</v>
          </cell>
          <cell r="B38" t="str">
            <v>ﾕﾆﾃｨ</v>
          </cell>
          <cell r="C38">
            <v>0</v>
          </cell>
          <cell r="D38" t="str">
            <v>130-0003</v>
          </cell>
          <cell r="E38" t="str">
            <v>墨田区横川5-10-14</v>
          </cell>
          <cell r="F38" t="str">
            <v>3626-7561</v>
          </cell>
        </row>
        <row r="39">
          <cell r="A39">
            <v>35</v>
          </cell>
          <cell r="B39" t="str">
            <v>ﾕﾆｰ 掛川店</v>
          </cell>
          <cell r="C39">
            <v>0</v>
          </cell>
          <cell r="D39" t="str">
            <v>436-0043</v>
          </cell>
          <cell r="E39" t="str">
            <v>静岡県掛川市大池2826</v>
          </cell>
          <cell r="F39" t="str">
            <v>0537-24-8911</v>
          </cell>
        </row>
        <row r="40">
          <cell r="A40">
            <v>36</v>
          </cell>
          <cell r="B40" t="str">
            <v>ユニーｋｋ  ｱﾋﾟﾀ阿久比店</v>
          </cell>
          <cell r="C40">
            <v>0</v>
          </cell>
          <cell r="D40" t="str">
            <v>470-2214</v>
          </cell>
          <cell r="E40" t="str">
            <v>愛知県知多郡阿久比町大宇煉岡字徳吉1番12</v>
          </cell>
          <cell r="F40" t="str">
            <v>3836-3189</v>
          </cell>
        </row>
        <row r="41">
          <cell r="A41">
            <v>37</v>
          </cell>
          <cell r="B41" t="str">
            <v>田中商店</v>
          </cell>
          <cell r="C41">
            <v>0</v>
          </cell>
          <cell r="D41">
            <v>0</v>
          </cell>
          <cell r="E41" t="str">
            <v xml:space="preserve">  大阪ｼﾃｨｴｱｰﾀｰﾐﾅﾙﾋﾞﾙ4F4041</v>
          </cell>
          <cell r="F41" t="str">
            <v>3831-4998</v>
          </cell>
        </row>
        <row r="42">
          <cell r="A42">
            <v>38</v>
          </cell>
          <cell r="B42" t="str">
            <v>(株)ﾆﾐｳｽｼﾞｬﾊﾟﾝ明石店</v>
          </cell>
          <cell r="C42">
            <v>0</v>
          </cell>
          <cell r="D42" t="str">
            <v>674-0067</v>
          </cell>
          <cell r="E42" t="str">
            <v>兵庫県明石市大久保町</v>
          </cell>
          <cell r="F42" t="str">
            <v>06-261-9212</v>
          </cell>
        </row>
        <row r="43">
          <cell r="A43">
            <v>39</v>
          </cell>
          <cell r="B43" t="str">
            <v>孝富銀座ﾉﾌﾞ</v>
          </cell>
          <cell r="C43">
            <v>0</v>
          </cell>
          <cell r="D43" t="str">
            <v>104-0061</v>
          </cell>
          <cell r="E43" t="str">
            <v xml:space="preserve">      ゆりの木通り2-3-5</v>
          </cell>
          <cell r="F43" t="str">
            <v>3574-2210</v>
          </cell>
        </row>
        <row r="44">
          <cell r="A44">
            <v>40</v>
          </cell>
          <cell r="B44" t="str">
            <v>(株)ﾆﾐｳｽ福島店</v>
          </cell>
          <cell r="C44">
            <v>0</v>
          </cell>
          <cell r="D44" t="str">
            <v>960-0112</v>
          </cell>
          <cell r="E44" t="str">
            <v>福島県福島市南矢野目西荒田35</v>
          </cell>
          <cell r="F44" t="str">
            <v>5600-5924</v>
          </cell>
        </row>
        <row r="45">
          <cell r="A45">
            <v>41</v>
          </cell>
          <cell r="B45" t="str">
            <v>(株)孝富 ﾎﾃﾙｻﾝｶﾝﾄ店</v>
          </cell>
          <cell r="C45" t="str">
            <v xml:space="preserve"> 高橋様</v>
          </cell>
          <cell r="D45" t="str">
            <v>３７１－００２３</v>
          </cell>
          <cell r="E45" t="str">
            <v>群馬県前橋市本町１－３－２</v>
          </cell>
          <cell r="F45" t="str">
            <v>0272-21-1750</v>
          </cell>
        </row>
        <row r="46">
          <cell r="A46">
            <v>42</v>
          </cell>
          <cell r="B46" t="str">
            <v>(株)ﾏｲｶﾙﾅｯｸ商事</v>
          </cell>
          <cell r="C46">
            <v>0</v>
          </cell>
          <cell r="D46" t="str">
            <v>541-0051</v>
          </cell>
          <cell r="E46" t="str">
            <v>大阪市中央区備後町3-1-6</v>
          </cell>
          <cell r="F46" t="str">
            <v>０２６７－４２－８７８８</v>
          </cell>
        </row>
        <row r="47">
          <cell r="A47">
            <v>43</v>
          </cell>
          <cell r="B47" t="str">
            <v>(株)孝富 アパレル本部</v>
          </cell>
          <cell r="C47">
            <v>0</v>
          </cell>
          <cell r="D47" t="str">
            <v>111-0053</v>
          </cell>
          <cell r="E47" t="str">
            <v xml:space="preserve">     船場ｱﾙﾌｧﾋﾞﾙ3F</v>
          </cell>
          <cell r="F47" t="str">
            <v>03-3862-1671</v>
          </cell>
        </row>
        <row r="48">
          <cell r="A48">
            <v>44</v>
          </cell>
          <cell r="B48" t="str">
            <v>(有)ﾆｰﾄ</v>
          </cell>
          <cell r="C48">
            <v>0</v>
          </cell>
          <cell r="D48" t="str">
            <v>432-8021</v>
          </cell>
          <cell r="E48" t="str">
            <v>浜松市佐鳴台3-52-25</v>
          </cell>
          <cell r="F48" t="str">
            <v>03-3534－8233</v>
          </cell>
        </row>
        <row r="49">
          <cell r="A49">
            <v>45</v>
          </cell>
          <cell r="B49" t="str">
            <v>ﾆﾁｲ ｻﾃｨ事業部</v>
          </cell>
          <cell r="C49" t="str">
            <v>ｻｶｸﾗ様</v>
          </cell>
          <cell r="D49" t="str">
            <v>541-0056</v>
          </cell>
          <cell r="E49" t="str">
            <v>大阪市中央区久太郎町3-1-30</v>
          </cell>
          <cell r="F49" t="str">
            <v>０３－３９０１－９０１０</v>
          </cell>
        </row>
        <row r="50">
          <cell r="A50">
            <v>46</v>
          </cell>
          <cell r="B50" t="str">
            <v>customer</v>
          </cell>
          <cell r="C50">
            <v>0</v>
          </cell>
          <cell r="D50" t="str">
            <v>postal code</v>
          </cell>
          <cell r="E50" t="str">
            <v>address</v>
          </cell>
          <cell r="F50" t="str">
            <v xml:space="preserve">telephone number </v>
          </cell>
        </row>
        <row r="51">
          <cell r="A51">
            <v>47</v>
          </cell>
          <cell r="B51" t="str">
            <v>（株）吉岡商事</v>
          </cell>
          <cell r="C51" t="str">
            <v>経理</v>
          </cell>
          <cell r="D51" t="str">
            <v>110-0005</v>
          </cell>
          <cell r="E51" t="str">
            <v>台東区上野6-11-7</v>
          </cell>
          <cell r="F51" t="str">
            <v>3839-6000～1</v>
          </cell>
        </row>
        <row r="52">
          <cell r="A52">
            <v>48</v>
          </cell>
          <cell r="B52" t="str">
            <v>（株）吉岡商事</v>
          </cell>
          <cell r="C52">
            <v>0</v>
          </cell>
          <cell r="D52">
            <v>0</v>
          </cell>
          <cell r="E52">
            <v>0</v>
          </cell>
          <cell r="F52" t="str">
            <v>阿部様3831-0881</v>
          </cell>
        </row>
        <row r="53">
          <cell r="A53">
            <v>49</v>
          </cell>
          <cell r="B53" t="str">
            <v>（株）吉岡商事</v>
          </cell>
          <cell r="C53" t="str">
            <v>37号店</v>
          </cell>
          <cell r="D53" t="str">
            <v>110-0005</v>
          </cell>
          <cell r="E53" t="str">
            <v>台東区上野6-10-7</v>
          </cell>
          <cell r="F53" t="str">
            <v>3833-5292</v>
          </cell>
        </row>
        <row r="54">
          <cell r="A54">
            <v>50</v>
          </cell>
          <cell r="B54" t="str">
            <v>（株）吉岡商事</v>
          </cell>
          <cell r="C54">
            <v>0</v>
          </cell>
          <cell r="D54" t="str">
            <v>106-0031</v>
          </cell>
          <cell r="E54" t="str">
            <v>ﾜ-ﾙﾄﾞﾀｲｼｮｯﾌﾟﾌﾟﾗｻﾞ37号店</v>
          </cell>
          <cell r="F54" t="str">
            <v>3584-1708</v>
          </cell>
        </row>
        <row r="55">
          <cell r="A55">
            <v>51</v>
          </cell>
          <cell r="B55" t="str">
            <v>（株）吉岡商事名古屋店</v>
          </cell>
          <cell r="C55">
            <v>0</v>
          </cell>
          <cell r="D55" t="str">
            <v>460-0011</v>
          </cell>
          <cell r="E55" t="str">
            <v>名古屋市中区大須3-30-86ﾗｼﾞｵｾﾝﾀｰｱﾒ横内</v>
          </cell>
          <cell r="F55" t="str">
            <v>052-263-1637</v>
          </cell>
        </row>
        <row r="56">
          <cell r="A56">
            <v>52</v>
          </cell>
          <cell r="B56" t="str">
            <v>（株）米田屋</v>
          </cell>
          <cell r="C56">
            <v>0</v>
          </cell>
          <cell r="D56" t="str">
            <v>100-0005</v>
          </cell>
          <cell r="E56" t="str">
            <v>千代田区丸の内3-3-1新東京ﾋﾞﾙ1F</v>
          </cell>
          <cell r="F56" t="str">
            <v>3201-3149(4129)</v>
          </cell>
        </row>
        <row r="57">
          <cell r="A57">
            <v>53</v>
          </cell>
          <cell r="B57">
            <v>0</v>
          </cell>
          <cell r="C57">
            <v>0</v>
          </cell>
          <cell r="D57" t="str">
            <v>111-0053</v>
          </cell>
          <cell r="E57" t="str">
            <v>台東区浅草橋3-34-4</v>
          </cell>
          <cell r="F57" t="str">
            <v>3851-2604</v>
          </cell>
        </row>
        <row r="58">
          <cell r="A58">
            <v>54</v>
          </cell>
          <cell r="B58" t="str">
            <v>日精商事(株)</v>
          </cell>
          <cell r="C58" t="str">
            <v>代表  梶山</v>
          </cell>
          <cell r="D58" t="str">
            <v>150-0001</v>
          </cell>
          <cell r="E58" t="str">
            <v>渋谷区神宮前3-10-13</v>
          </cell>
          <cell r="F58" t="str">
            <v xml:space="preserve">telephone number </v>
          </cell>
        </row>
        <row r="59">
          <cell r="A59">
            <v>55</v>
          </cell>
          <cell r="B59" t="str">
            <v>日本ﾃﾞｽｺ(株)</v>
          </cell>
          <cell r="C59">
            <v>0</v>
          </cell>
          <cell r="D59" t="str">
            <v>104-0061</v>
          </cell>
          <cell r="E59" t="str">
            <v>中央区銀座1-13-1 三晃ﾋﾞﾙ</v>
          </cell>
          <cell r="F59" t="str">
            <v>06-261-0251</v>
          </cell>
        </row>
        <row r="60">
          <cell r="A60">
            <v>56</v>
          </cell>
          <cell r="B60" t="str">
            <v>日本ﾌﾟﾘﾝｾｽ(株)</v>
          </cell>
          <cell r="C60">
            <v>0</v>
          </cell>
          <cell r="D60" t="str">
            <v>802-0077</v>
          </cell>
          <cell r="E60" t="str">
            <v>福岡県北九州市小倉北区馬借3-3-29</v>
          </cell>
          <cell r="F60" t="str">
            <v>3352-3379</v>
          </cell>
        </row>
        <row r="61">
          <cell r="A61">
            <v>57</v>
          </cell>
          <cell r="B61" t="str">
            <v>日本橋宝石</v>
          </cell>
          <cell r="C61">
            <v>0</v>
          </cell>
          <cell r="D61" t="str">
            <v>556-0004</v>
          </cell>
          <cell r="E61" t="str">
            <v>大阪市浪速区日本橋東3-3-4</v>
          </cell>
          <cell r="F61" t="str">
            <v>3229-7799</v>
          </cell>
        </row>
        <row r="62">
          <cell r="A62">
            <v>58</v>
          </cell>
          <cell r="B62" t="str">
            <v xml:space="preserve">(株)近鉄ｴｷｽﾌﾟﾚｽ </v>
          </cell>
          <cell r="C62" t="str">
            <v>神田国際支店</v>
          </cell>
          <cell r="D62" t="str">
            <v>101-0054</v>
          </cell>
          <cell r="E62" t="str">
            <v>千代田区神田錦町3-13-7名古路ﾋﾞﾙ3F</v>
          </cell>
          <cell r="F62" t="str">
            <v>046-296-8206</v>
          </cell>
        </row>
        <row r="63">
          <cell r="A63">
            <v>59</v>
          </cell>
          <cell r="B63" t="str">
            <v>(株)ﾆﾐｳｽｼﾞｬﾊﾟﾝ日比谷</v>
          </cell>
          <cell r="C63">
            <v>0</v>
          </cell>
          <cell r="D63" t="str">
            <v>100-0006</v>
          </cell>
          <cell r="E63" t="str">
            <v>千代田区有楽町1-2-2東宝日比谷ﾋﾞﾙ3F</v>
          </cell>
          <cell r="F63" t="str">
            <v>3642-7591</v>
          </cell>
        </row>
        <row r="64">
          <cell r="A64">
            <v>60</v>
          </cell>
          <cell r="B64" t="str">
            <v>(株)ﾅｻ内ﾆﾐｳｽｾﾝﾀｰ</v>
          </cell>
          <cell r="C64">
            <v>0</v>
          </cell>
          <cell r="D64">
            <v>0</v>
          </cell>
          <cell r="E64" t="str">
            <v>東大阪市玉串町東3-2-16</v>
          </cell>
          <cell r="F64" t="str">
            <v>3572-5011</v>
          </cell>
        </row>
        <row r="65">
          <cell r="A65">
            <v>61</v>
          </cell>
          <cell r="B65" t="str">
            <v>(株)ﾆﾐｳｽ海老名</v>
          </cell>
          <cell r="C65">
            <v>0</v>
          </cell>
          <cell r="D65" t="str">
            <v>243-0432</v>
          </cell>
          <cell r="E65" t="str">
            <v>神奈川県海老名市中央2-4-1</v>
          </cell>
          <cell r="F65" t="str">
            <v>045-252-0015</v>
          </cell>
        </row>
        <row r="66">
          <cell r="A66">
            <v>62</v>
          </cell>
          <cell r="B66" t="str">
            <v>(株)ﾆﾆｳｽｼﾞｬﾊﾟﾝ京都店</v>
          </cell>
          <cell r="C66">
            <v>0</v>
          </cell>
          <cell r="D66" t="str">
            <v>600－0000</v>
          </cell>
          <cell r="E66" t="str">
            <v>京都市下京区烏丸通り７条南</v>
          </cell>
          <cell r="F66" t="str">
            <v xml:space="preserve">telephone number </v>
          </cell>
        </row>
        <row r="67">
          <cell r="A67">
            <v>63</v>
          </cell>
          <cell r="B67" t="str">
            <v>ニコｰ商事(株)</v>
          </cell>
          <cell r="C67">
            <v>0</v>
          </cell>
          <cell r="D67" t="str">
            <v>007-0835</v>
          </cell>
          <cell r="E67" t="str">
            <v>札幌市東区北35条東7丁目3-25</v>
          </cell>
          <cell r="F67" t="str">
            <v>3835-2256</v>
          </cell>
        </row>
        <row r="68">
          <cell r="A68">
            <v>64</v>
          </cell>
          <cell r="B68" t="str">
            <v>(株)ﾁｪﾙｼ-</v>
          </cell>
          <cell r="C68">
            <v>0</v>
          </cell>
          <cell r="D68" t="str">
            <v>107-0062</v>
          </cell>
          <cell r="E68" t="str">
            <v>港区南青山2-7-28</v>
          </cell>
          <cell r="F68" t="str">
            <v>3497-0141･0131</v>
          </cell>
        </row>
        <row r="69">
          <cell r="A69">
            <v>65</v>
          </cell>
          <cell r="B69" t="str">
            <v>ﾁｪﾝﾄﾛﾓ-ﾀﾞ(株)</v>
          </cell>
          <cell r="C69">
            <v>0</v>
          </cell>
          <cell r="D69" t="str">
            <v>110-0005</v>
          </cell>
          <cell r="E69" t="str">
            <v>台東区上野5-5-9ｶﾂﾛﾋﾞﾙ2F</v>
          </cell>
          <cell r="F69" t="str">
            <v>3835-7255</v>
          </cell>
        </row>
        <row r="70">
          <cell r="A70">
            <v>66</v>
          </cell>
          <cell r="B70" t="str">
            <v>中央堂</v>
          </cell>
          <cell r="C70" t="str">
            <v>平井様</v>
          </cell>
          <cell r="D70" t="str">
            <v>150-0043</v>
          </cell>
          <cell r="E70" t="str">
            <v>渋谷区道玄坂2-2-1駅前地下街</v>
          </cell>
          <cell r="F70" t="str">
            <v>3461-4981</v>
          </cell>
        </row>
        <row r="71">
          <cell r="A71">
            <v>67</v>
          </cell>
          <cell r="B71" t="str">
            <v>調和工業</v>
          </cell>
          <cell r="C71" t="str">
            <v>国分政治様</v>
          </cell>
          <cell r="D71" t="str">
            <v>111-0034</v>
          </cell>
          <cell r="E71" t="str">
            <v>東京都台東区雷門2丁目12番8号</v>
          </cell>
          <cell r="F71" t="str">
            <v>045-811-2434</v>
          </cell>
        </row>
        <row r="72">
          <cell r="A72">
            <v>67</v>
          </cell>
          <cell r="B72" t="str">
            <v>ﾁｭﾁｭ ﾙ ﾘｭ</v>
          </cell>
          <cell r="C72" t="str">
            <v>(home)</v>
          </cell>
          <cell r="D72" t="str">
            <v>860-0844</v>
          </cell>
          <cell r="E72" t="str">
            <v>熊本市水道町7-5ﾘﾝﾄｽﾋﾞﾙ1F</v>
          </cell>
          <cell r="F72" t="str">
            <v>096-352-3738</v>
          </cell>
        </row>
        <row r="73">
          <cell r="A73">
            <v>68</v>
          </cell>
          <cell r="B73" t="str">
            <v>(有)ﾁｬｵｴﾝﾀｰﾌﾟﾗｲｽﾞ</v>
          </cell>
          <cell r="C73" t="str">
            <v>仕入商品課</v>
          </cell>
          <cell r="D73" t="str">
            <v>105-0004</v>
          </cell>
          <cell r="E73" t="str">
            <v>港区新橋5-1-3新正堂ﾋﾞﾙ1F</v>
          </cell>
          <cell r="F73" t="str">
            <v>5776-2533</v>
          </cell>
        </row>
      </sheetData>
      <sheetData sheetId="10" refreshError="1">
        <row r="5">
          <cell r="A5">
            <v>1</v>
          </cell>
          <cell r="B5" t="str">
            <v>（株）ﾗｰｺﾞﾌｸｴﾂ</v>
          </cell>
          <cell r="C5">
            <v>0</v>
          </cell>
          <cell r="D5" t="str">
            <v>150-0001</v>
          </cell>
          <cell r="E5" t="str">
            <v>渋谷区神宮前4-4-12第１唐沢ﾋﾞﾙ1F</v>
          </cell>
        </row>
        <row r="6">
          <cell r="A6">
            <v>2</v>
          </cell>
          <cell r="B6" t="str">
            <v>（株）ﾗｲﾌｺｰﾎﾟﾚｰｼｮﾝ</v>
          </cell>
          <cell r="C6" t="str">
            <v>東京本社 寺田様</v>
          </cell>
          <cell r="D6" t="str">
            <v>175-0082</v>
          </cell>
          <cell r="E6" t="str">
            <v>板橋区高島平6-2-5</v>
          </cell>
        </row>
        <row r="7">
          <cell r="A7">
            <v>3</v>
          </cell>
          <cell r="B7" t="str">
            <v>（株）ﾗｯｷｰｱｲ</v>
          </cell>
          <cell r="C7">
            <v>0</v>
          </cell>
          <cell r="D7" t="str">
            <v>229-1116</v>
          </cell>
          <cell r="E7" t="str">
            <v>神奈川県相模原市清新7丁目2番12号</v>
          </cell>
        </row>
        <row r="8">
          <cell r="A8">
            <v>4</v>
          </cell>
          <cell r="B8" t="str">
            <v>（株）ﾗﾄﾞﾋﾞｰﾅ</v>
          </cell>
          <cell r="C8">
            <v>0</v>
          </cell>
          <cell r="D8" t="str">
            <v>140-0002</v>
          </cell>
          <cell r="E8" t="str">
            <v xml:space="preserve">品川区東品川1-31-5住友不動産東品川ﾋﾞﾙ7階 </v>
          </cell>
        </row>
        <row r="9">
          <cell r="A9">
            <v>5</v>
          </cell>
          <cell r="B9" t="str">
            <v>（有）ｺﾐｭﾆﾃｨﾜｰﾙﾄﾞ ｼﾞｬﾊﾟﾝ</v>
          </cell>
          <cell r="C9">
            <v>0</v>
          </cell>
          <cell r="D9" t="str">
            <v>330-0007</v>
          </cell>
          <cell r="E9" t="str">
            <v>埼玉県大宮市丸ヶ崎町19-6</v>
          </cell>
        </row>
        <row r="10">
          <cell r="A10">
            <v>6</v>
          </cell>
          <cell r="B10" t="str">
            <v>ﾗｲﾌﾞﾋﾟｱ （株）</v>
          </cell>
          <cell r="C10">
            <v>0</v>
          </cell>
          <cell r="D10" t="str">
            <v>230-0051</v>
          </cell>
          <cell r="E10" t="str">
            <v>横浜市鶴見区鶴見中央3-13-1</v>
          </cell>
        </row>
        <row r="11">
          <cell r="A11">
            <v>7</v>
          </cell>
          <cell r="B11" t="str">
            <v>ﾗｲﾑｼﾞｬﾊﾟﾝ</v>
          </cell>
          <cell r="C11">
            <v>0</v>
          </cell>
          <cell r="D11" t="str">
            <v>111-0034</v>
          </cell>
          <cell r="E11" t="str">
            <v>台東区雷門2-17-12</v>
          </cell>
        </row>
        <row r="12">
          <cell r="A12">
            <v>8</v>
          </cell>
          <cell r="B12" t="str">
            <v>ﾗｵﾗ（株）</v>
          </cell>
          <cell r="C12">
            <v>0</v>
          </cell>
          <cell r="D12" t="str">
            <v>107-0062</v>
          </cell>
          <cell r="E12" t="str">
            <v>港区南青山5-6-19ｾｲﾅﾝﾋﾞﾙ2-B</v>
          </cell>
        </row>
        <row r="13">
          <cell r="A13">
            <v>9</v>
          </cell>
          <cell r="B13" t="str">
            <v>ﾗｯﾌﾙ</v>
          </cell>
          <cell r="C13" t="str">
            <v>ﾊﾞｲﾔ-(遠藤内線223 片田内線222)</v>
          </cell>
          <cell r="D13" t="str">
            <v>259-</v>
          </cell>
          <cell r="E13" t="str">
            <v>神奈川県足柄下郡湯ヶ原町ｶｼﾞﾔ117ｱｰﾊﾞﾝﾋﾙｽﾞ1F</v>
          </cell>
        </row>
        <row r="14">
          <cell r="A14">
            <v>10</v>
          </cell>
          <cell r="B14" t="str">
            <v>ﾗﾈｰｼﾞｭ ｼﾞｬﾎﾟﾝ</v>
          </cell>
          <cell r="C14">
            <v>0</v>
          </cell>
          <cell r="D14" t="str">
            <v>330-0802</v>
          </cell>
          <cell r="E14" t="str">
            <v>埼玉県大宮市宮町2-2-2</v>
          </cell>
        </row>
        <row r="15">
          <cell r="A15">
            <v>11</v>
          </cell>
          <cell r="B15" t="str">
            <v>蘭</v>
          </cell>
          <cell r="C15">
            <v>0</v>
          </cell>
          <cell r="D15" t="str">
            <v>110-0005</v>
          </cell>
          <cell r="E15" t="str">
            <v>台東区上野6-4-17</v>
          </cell>
        </row>
        <row r="16">
          <cell r="A16">
            <v>12</v>
          </cell>
          <cell r="B16" t="str">
            <v>L'ALBERO BLU</v>
          </cell>
          <cell r="C16">
            <v>0</v>
          </cell>
          <cell r="D16" t="str">
            <v>110-0005</v>
          </cell>
          <cell r="E16" t="str">
            <v>台東区上野1-16-12全豆ﾋﾞﾙ3F</v>
          </cell>
        </row>
        <row r="17">
          <cell r="A17">
            <v>13</v>
          </cell>
          <cell r="B17" t="str">
            <v>LIVELY</v>
          </cell>
          <cell r="C17" t="str">
            <v>山崎様</v>
          </cell>
          <cell r="D17" t="str">
            <v>531-0074</v>
          </cell>
          <cell r="E17" t="str">
            <v>大阪市北区本庄東2-4-1 1003</v>
          </cell>
        </row>
        <row r="18">
          <cell r="A18">
            <v>14</v>
          </cell>
          <cell r="B18" t="str">
            <v>ﾗｯｷｰｶﾝﾊﾟﾆｰ</v>
          </cell>
          <cell r="C18">
            <v>0</v>
          </cell>
          <cell r="D18" t="str">
            <v>150－0046</v>
          </cell>
          <cell r="E18" t="str">
            <v>東京都渋谷区松寿1丁目29-24</v>
          </cell>
        </row>
        <row r="19">
          <cell r="A19">
            <v>15</v>
          </cell>
          <cell r="B19" t="str">
            <v>(株)ﾏﾂｶﾜ帝国</v>
          </cell>
          <cell r="C19">
            <v>0</v>
          </cell>
          <cell r="D19" t="str">
            <v>100-0011</v>
          </cell>
          <cell r="E19" t="str">
            <v>千代田区内幸町1-1-1ｲﾝﾍﾟﾘｱﾙﾌﾟﾗｻﾞ</v>
          </cell>
        </row>
        <row r="20">
          <cell r="A20">
            <v>16</v>
          </cell>
          <cell r="B20" t="str">
            <v>(株)ﾏﾂﾊﾞﾔ</v>
          </cell>
          <cell r="C20">
            <v>0</v>
          </cell>
          <cell r="D20" t="str">
            <v>979-1521</v>
          </cell>
          <cell r="E20" t="str">
            <v>福島県双葉郡浪江町権現堂字上川原67</v>
          </cell>
        </row>
        <row r="21">
          <cell r="A21">
            <v>17</v>
          </cell>
          <cell r="B21" t="str">
            <v>(株)松本</v>
          </cell>
          <cell r="C21">
            <v>0</v>
          </cell>
          <cell r="D21" t="str">
            <v>144-0047</v>
          </cell>
          <cell r="E21" t="str">
            <v>大田区萩中2-2-3第2松栄ﾋﾞﾙ</v>
          </cell>
        </row>
        <row r="22">
          <cell r="A22">
            <v>18</v>
          </cell>
          <cell r="B22" t="str">
            <v>(株)ﾏﾙﾀｹ</v>
          </cell>
          <cell r="C22">
            <v>0</v>
          </cell>
          <cell r="D22" t="str">
            <v>532-0004</v>
          </cell>
          <cell r="E22" t="str">
            <v>大阪府大阪市淀川区西宮原2-2-17</v>
          </cell>
        </row>
        <row r="23">
          <cell r="A23">
            <v>19</v>
          </cell>
          <cell r="B23" t="str">
            <v>(株)はるやまﾁｪｰﾝMEN'S 129店</v>
          </cell>
          <cell r="C23">
            <v>0</v>
          </cell>
          <cell r="D23" t="str">
            <v>085-0816</v>
          </cell>
          <cell r="E23" t="str">
            <v xml:space="preserve">          新大阪ｾﾝｲｼﾃｨｰ 206街</v>
          </cell>
        </row>
        <row r="24">
          <cell r="A24">
            <v>20</v>
          </cell>
          <cell r="B24" t="str">
            <v>(株)丸隆</v>
          </cell>
          <cell r="C24">
            <v>0</v>
          </cell>
          <cell r="D24" t="str">
            <v>160-0014</v>
          </cell>
          <cell r="E24" t="str">
            <v>新宿区内藤町1-6</v>
          </cell>
        </row>
        <row r="25">
          <cell r="A25">
            <v>21</v>
          </cell>
          <cell r="B25" t="str">
            <v>(株)丸隆</v>
          </cell>
          <cell r="C25">
            <v>0</v>
          </cell>
          <cell r="D25" t="str">
            <v>453-0801</v>
          </cell>
          <cell r="E25" t="str">
            <v>名古屋市中村区太閤4-9-26木村ﾋﾞﾙ</v>
          </cell>
        </row>
        <row r="26">
          <cell r="A26">
            <v>22</v>
          </cell>
          <cell r="B26" t="str">
            <v>(株)ﾏﾙﾏﾝ本社</v>
          </cell>
          <cell r="C26">
            <v>0</v>
          </cell>
          <cell r="D26" t="str">
            <v>105-0001</v>
          </cell>
          <cell r="E26" t="str">
            <v>港区虎ノ門2-6-4第11森ﾋﾞﾙ</v>
          </cell>
        </row>
        <row r="27">
          <cell r="A27">
            <v>23</v>
          </cell>
          <cell r="B27" t="str">
            <v>(株)ﾏﾙﾏﾝ</v>
          </cell>
          <cell r="C27" t="str">
            <v>松本出張所（赤木様)</v>
          </cell>
          <cell r="D27" t="str">
            <v>390-0000</v>
          </cell>
          <cell r="E27" t="str">
            <v>松本市大字寿豊丘598-3</v>
          </cell>
        </row>
        <row r="28">
          <cell r="A28">
            <v>24</v>
          </cell>
          <cell r="B28" t="str">
            <v>(株)ﾏﾙﾏﾝ</v>
          </cell>
          <cell r="C28" t="str">
            <v>伝票送り先（寺尾様)</v>
          </cell>
          <cell r="D28" t="str">
            <v>110-0008</v>
          </cell>
          <cell r="E28" t="str">
            <v>台東区池之端1-4-21</v>
          </cell>
        </row>
        <row r="29">
          <cell r="A29">
            <v>25</v>
          </cell>
          <cell r="B29" t="str">
            <v>(有)丸安</v>
          </cell>
          <cell r="C29">
            <v>0</v>
          </cell>
          <cell r="D29" t="str">
            <v>170-0002</v>
          </cell>
          <cell r="E29" t="str">
            <v>豊島区巣鴨3-14-18巣鴨地蔵通り商店街中央</v>
          </cell>
        </row>
        <row r="30">
          <cell r="A30">
            <v>26</v>
          </cell>
          <cell r="B30" t="str">
            <v>customer</v>
          </cell>
          <cell r="C30">
            <v>0</v>
          </cell>
          <cell r="D30" t="str">
            <v>postal code</v>
          </cell>
          <cell r="E30" t="str">
            <v>address</v>
          </cell>
        </row>
        <row r="31">
          <cell r="A31">
            <v>27</v>
          </cell>
          <cell r="B31" t="str">
            <v>（株）ﾘｰﾄﾞ本社</v>
          </cell>
          <cell r="C31">
            <v>0</v>
          </cell>
          <cell r="D31" t="str">
            <v>103-0004</v>
          </cell>
          <cell r="E31" t="str">
            <v>中央区東日本橋2-24-5</v>
          </cell>
        </row>
        <row r="32">
          <cell r="A32">
            <v>28</v>
          </cell>
          <cell r="B32" t="str">
            <v>（株）ﾘｰﾄﾞ横浜店</v>
          </cell>
          <cell r="C32">
            <v>0</v>
          </cell>
          <cell r="D32" t="str">
            <v>220-8105</v>
          </cell>
          <cell r="E32" t="str">
            <v>横浜市西区みなとみらい2-2-1ﾗﾝﾄﾞﾏｰｸﾌﾟﾗｻﾞ5F</v>
          </cell>
        </row>
        <row r="33">
          <cell r="A33">
            <v>29</v>
          </cell>
          <cell r="B33" t="str">
            <v>（株）ﾘｰﾄﾞ新宿店</v>
          </cell>
          <cell r="C33">
            <v>0</v>
          </cell>
          <cell r="D33" t="str">
            <v>163-0590</v>
          </cell>
          <cell r="E33" t="str">
            <v>新宿区西新宿1-26-2新宿野村ビルB2</v>
          </cell>
        </row>
        <row r="34">
          <cell r="A34">
            <v>30</v>
          </cell>
          <cell r="B34" t="str">
            <v>(株)ﾘｰﾄﾞお台場店</v>
          </cell>
          <cell r="C34">
            <v>0</v>
          </cell>
          <cell r="D34" t="str">
            <v>135-1191</v>
          </cell>
          <cell r="E34" t="str">
            <v>港区台場1-7-1ｱｸｱｼﾃｨｰお台場3F</v>
          </cell>
        </row>
        <row r="35">
          <cell r="A35">
            <v>31</v>
          </cell>
          <cell r="B35" t="str">
            <v>（株）ﾘｰﾄﾞﾄﾞｸﾀｰﾍﾞﾘｰｸｲ-ﾝｽﾞ店</v>
          </cell>
          <cell r="C35">
            <v>0</v>
          </cell>
          <cell r="D35" t="str">
            <v>220-0012</v>
          </cell>
          <cell r="E35" t="str">
            <v>横浜市西区みなとみらい2-3-1ｸｲ-ﾝｽﾞﾀﾜ-A2F</v>
          </cell>
        </row>
        <row r="36">
          <cell r="A36">
            <v>32</v>
          </cell>
          <cell r="B36" t="str">
            <v>（株）ﾘｵ横山</v>
          </cell>
          <cell r="C36" t="str">
            <v>高橋様(自)3861-5990</v>
          </cell>
          <cell r="D36" t="str">
            <v>460-0021</v>
          </cell>
          <cell r="E36" t="str">
            <v>名古屋市中区平和1-15-27</v>
          </cell>
        </row>
        <row r="37">
          <cell r="A37">
            <v>33</v>
          </cell>
          <cell r="B37" t="str">
            <v>（株）ﾘﾏｰﾈｺｰﾎﾟﾚｰｼｮﾝ</v>
          </cell>
          <cell r="C37" t="str">
            <v xml:space="preserve"> (携)030-2045-318</v>
          </cell>
          <cell r="D37" t="str">
            <v>228-0802</v>
          </cell>
          <cell r="E37" t="str">
            <v>相模原市上鶴間2647-1ﾗｲｵﾝｽﾞｶﾞｰﾃﾞﾝ町田606号</v>
          </cell>
        </row>
        <row r="38">
          <cell r="A38">
            <v>34</v>
          </cell>
          <cell r="B38" t="str">
            <v>RICHARD銀座店</v>
          </cell>
          <cell r="C38" t="str">
            <v xml:space="preserve"> 平戸様</v>
          </cell>
          <cell r="D38" t="str">
            <v>104-0061</v>
          </cell>
          <cell r="E38" t="str">
            <v>中央区銀座5 ﾆｭｰﾒﾙｻ1F</v>
          </cell>
        </row>
        <row r="39">
          <cell r="A39">
            <v>35</v>
          </cell>
          <cell r="B39" t="str">
            <v>RICHARD青山店</v>
          </cell>
          <cell r="C39" t="str">
            <v xml:space="preserve"> 佐々木様</v>
          </cell>
          <cell r="D39" t="str">
            <v>107-0061</v>
          </cell>
          <cell r="E39" t="str">
            <v>港区北青山2-14-6ﾍﾞﾙｺﾓﾝｽﾞ1F</v>
          </cell>
        </row>
        <row r="40">
          <cell r="A40">
            <v>36</v>
          </cell>
          <cell r="B40" t="str">
            <v>RICHARD荻窪店</v>
          </cell>
          <cell r="C40" t="str">
            <v xml:space="preserve"> 奥村様</v>
          </cell>
          <cell r="D40" t="str">
            <v>167-0043</v>
          </cell>
          <cell r="E40" t="str">
            <v>杉並区上荻1-7-1荻窪ﾙﾐﾈ1F</v>
          </cell>
        </row>
        <row r="41">
          <cell r="A41">
            <v>37</v>
          </cell>
          <cell r="B41" t="str">
            <v>RICHARD自由が丘店</v>
          </cell>
          <cell r="C41" t="str">
            <v xml:space="preserve"> 山寺様</v>
          </cell>
          <cell r="D41" t="str">
            <v>152-0035</v>
          </cell>
          <cell r="E41" t="str">
            <v>目黒区自由ヶ丘1-8-19ﾒﾙｻﾊﾟｰﾄⅡ 1F</v>
          </cell>
        </row>
        <row r="42">
          <cell r="A42">
            <v>38</v>
          </cell>
          <cell r="B42" t="str">
            <v>ﾘｰｽﾞGINZA</v>
          </cell>
          <cell r="C42">
            <v>0</v>
          </cell>
          <cell r="D42" t="str">
            <v>100-0006</v>
          </cell>
          <cell r="E42" t="str">
            <v>千代田区有楽町1-5-2東宝ﾂｲﾝﾀﾜｰﾋﾞﾙB2</v>
          </cell>
        </row>
        <row r="43">
          <cell r="A43">
            <v>39</v>
          </cell>
          <cell r="B43" t="str">
            <v>ﾘﾁｬｰﾄﾞ本店</v>
          </cell>
          <cell r="C43" t="str">
            <v xml:space="preserve"> 真山様</v>
          </cell>
          <cell r="D43" t="str">
            <v>542-0085</v>
          </cell>
          <cell r="E43" t="str">
            <v>大阪市中央区心斎橋2-6-2</v>
          </cell>
        </row>
        <row r="44">
          <cell r="A44">
            <v>40</v>
          </cell>
          <cell r="B44" t="str">
            <v>ﾘﾁｬｰﾄﾞﾊｳｽ店</v>
          </cell>
          <cell r="C44" t="str">
            <v xml:space="preserve"> 島倉様</v>
          </cell>
          <cell r="D44" t="str">
            <v>542-0085</v>
          </cell>
          <cell r="E44" t="str">
            <v>大阪市中央区心斎橋筋2-1-20</v>
          </cell>
        </row>
        <row r="45">
          <cell r="A45">
            <v>41</v>
          </cell>
          <cell r="B45" t="str">
            <v>ﾘﾁｬｰﾄﾞｻﾛﾝ店</v>
          </cell>
          <cell r="C45" t="str">
            <v xml:space="preserve"> 高橋様</v>
          </cell>
          <cell r="D45" t="str">
            <v>542-0085</v>
          </cell>
          <cell r="E45" t="str">
            <v>大阪市中央区心斎橋筋2-6-2</v>
          </cell>
        </row>
        <row r="46">
          <cell r="A46">
            <v>42</v>
          </cell>
          <cell r="B46" t="str">
            <v>ﾘﾁｬｰﾄﾞ90</v>
          </cell>
          <cell r="C46">
            <v>0</v>
          </cell>
          <cell r="D46" t="str">
            <v>860-0803</v>
          </cell>
          <cell r="E46" t="str">
            <v>熊本市新市街10-8ｼｬﾜｰ通り</v>
          </cell>
        </row>
        <row r="47">
          <cell r="A47">
            <v>43</v>
          </cell>
          <cell r="B47" t="str">
            <v>ﾘﾄﾙﾎﾝｺﾝ</v>
          </cell>
          <cell r="C47">
            <v>0</v>
          </cell>
          <cell r="D47" t="str">
            <v>321-0000</v>
          </cell>
          <cell r="E47" t="str">
            <v>宇都宮市三荒2-7-1</v>
          </cell>
        </row>
        <row r="48">
          <cell r="A48">
            <v>44</v>
          </cell>
          <cell r="B48" t="str">
            <v>ﾘﾊﾞﾃｨｰ</v>
          </cell>
          <cell r="C48">
            <v>0</v>
          </cell>
          <cell r="D48" t="str">
            <v>460-0007</v>
          </cell>
          <cell r="E48" t="str">
            <v>名古屋市中区新栄1-10-23</v>
          </cell>
        </row>
        <row r="49">
          <cell r="A49">
            <v>45</v>
          </cell>
          <cell r="B49" t="str">
            <v>ﾘﾏｰﾈｺｰﾎﾟﾚｰｼｮﾝ</v>
          </cell>
          <cell r="C49">
            <v>0</v>
          </cell>
          <cell r="D49" t="str">
            <v>225-0024</v>
          </cell>
          <cell r="E49" t="str">
            <v>横浜市青葉区市ヶ尾町521-6</v>
          </cell>
        </row>
        <row r="50">
          <cell r="A50">
            <v>46</v>
          </cell>
          <cell r="B50" t="str">
            <v>リテイン</v>
          </cell>
          <cell r="C50" t="str">
            <v>高橋様</v>
          </cell>
          <cell r="D50" t="str">
            <v>040-0011</v>
          </cell>
          <cell r="E50" t="str">
            <v>北海道函館本町2-24-4</v>
          </cell>
        </row>
        <row r="51">
          <cell r="A51">
            <v>47</v>
          </cell>
          <cell r="B51" t="str">
            <v>リュリュキャレフ</v>
          </cell>
          <cell r="C51" t="str">
            <v>須賀様</v>
          </cell>
          <cell r="D51" t="str">
            <v>110-0014</v>
          </cell>
          <cell r="E51" t="str">
            <v>下京都高辻烏丸西入骨屋町323三原ﾋﾞﾙ1F</v>
          </cell>
        </row>
        <row r="52">
          <cell r="A52">
            <v>48</v>
          </cell>
          <cell r="B52" t="str">
            <v>舶来堂</v>
          </cell>
          <cell r="C52">
            <v>0</v>
          </cell>
          <cell r="D52" t="str">
            <v>104-0061</v>
          </cell>
          <cell r="E52" t="str">
            <v>中央区銀座8-5先，GINNZA9TH.2号館</v>
          </cell>
        </row>
        <row r="53">
          <cell r="A53">
            <v>49</v>
          </cell>
          <cell r="B53" t="str">
            <v>きはら</v>
          </cell>
          <cell r="C53" t="str">
            <v>きはら製図機産業(株)</v>
          </cell>
          <cell r="D53" t="str">
            <v>111-0041</v>
          </cell>
          <cell r="E53" t="str">
            <v>台東区元浅草橋3-11-3</v>
          </cell>
        </row>
        <row r="54">
          <cell r="A54">
            <v>50</v>
          </cell>
          <cell r="B54" t="str">
            <v>ｷｬﾝｼｽﾃﾑ</v>
          </cell>
          <cell r="C54" t="str">
            <v>有線</v>
          </cell>
          <cell r="D54" t="str">
            <v>106-0031</v>
          </cell>
          <cell r="E54" t="str">
            <v>港区南麻布5-2-40 日興ﾊﾟﾚｽ502号</v>
          </cell>
        </row>
        <row r="55">
          <cell r="A55">
            <v>51</v>
          </cell>
          <cell r="B55" t="str">
            <v>きよくに下蓮雀店</v>
          </cell>
          <cell r="C55">
            <v>0</v>
          </cell>
          <cell r="D55" t="str">
            <v>182-0013</v>
          </cell>
          <cell r="E55" t="str">
            <v>三鷹市下蓮雀1-8-15ｺﾜﾊﾟﾚｽﾄｷﾜ</v>
          </cell>
        </row>
        <row r="56">
          <cell r="A56">
            <v>52</v>
          </cell>
          <cell r="B56" t="str">
            <v>customer</v>
          </cell>
          <cell r="C56">
            <v>0</v>
          </cell>
          <cell r="D56" t="str">
            <v>postal code</v>
          </cell>
          <cell r="E56" t="str">
            <v>address</v>
          </cell>
        </row>
        <row r="57">
          <cell r="A57">
            <v>53</v>
          </cell>
          <cell r="B57" t="str">
            <v>（有）ﾙｰﾁｪﾉｰｳﾞｧ</v>
          </cell>
          <cell r="C57" t="str">
            <v>杉山様</v>
          </cell>
          <cell r="D57" t="str">
            <v>108-0014</v>
          </cell>
          <cell r="E57" t="str">
            <v>港区芝4-18-4東京総合美容ﾋﾞﾙ2F</v>
          </cell>
        </row>
        <row r="58">
          <cell r="A58">
            <v>54</v>
          </cell>
          <cell r="B58" t="str">
            <v>奏 建三(ﾙﾈ)</v>
          </cell>
          <cell r="C58">
            <v>0</v>
          </cell>
          <cell r="D58" t="str">
            <v>postal code</v>
          </cell>
          <cell r="E58" t="str">
            <v>千葉県貝塚町1220-9</v>
          </cell>
        </row>
        <row r="59">
          <cell r="A59">
            <v>55</v>
          </cell>
          <cell r="B59" t="str">
            <v>ルゲッタ青葉台店</v>
          </cell>
          <cell r="C59" t="str">
            <v>ﾈｸﾀｲ（稲田様)</v>
          </cell>
          <cell r="D59" t="str">
            <v>153-0042</v>
          </cell>
          <cell r="E59" t="str">
            <v>目黒区青葉台1-18-14</v>
          </cell>
        </row>
        <row r="60">
          <cell r="A60">
            <v>56</v>
          </cell>
          <cell r="B60" t="str">
            <v>（株）宮内ｶﾊﾞﾝ店</v>
          </cell>
          <cell r="C60">
            <v>0</v>
          </cell>
          <cell r="D60" t="str">
            <v>160-0022</v>
          </cell>
          <cell r="E60" t="str">
            <v>新宿区新宿3-20-11新宿第2ﾋﾞﾙ</v>
          </cell>
        </row>
        <row r="61">
          <cell r="A61">
            <v>57</v>
          </cell>
          <cell r="B61" t="str">
            <v>（株）みやび</v>
          </cell>
          <cell r="C61">
            <v>0</v>
          </cell>
          <cell r="D61" t="str">
            <v>164-0001</v>
          </cell>
          <cell r="E61" t="str">
            <v>中野区中野3-2-4</v>
          </cell>
        </row>
        <row r="62">
          <cell r="A62">
            <v>58</v>
          </cell>
          <cell r="B62" t="str">
            <v xml:space="preserve">(株)近鉄ｴｷｽﾌﾟﾚｽ </v>
          </cell>
          <cell r="C62" t="str">
            <v>神田国際支店</v>
          </cell>
          <cell r="D62" t="str">
            <v>101-0054</v>
          </cell>
          <cell r="E62" t="str">
            <v>千代田区神田錦町3-13-7名古路ﾋﾞﾙ3F</v>
          </cell>
        </row>
        <row r="63">
          <cell r="A63">
            <v>59</v>
          </cell>
          <cell r="B63" t="str">
            <v>（株）ﾐﾗﾉ･ｴﾑ</v>
          </cell>
          <cell r="C63">
            <v>0</v>
          </cell>
          <cell r="D63" t="str">
            <v>135-0042</v>
          </cell>
          <cell r="E63" t="str">
            <v>江東区木場2-21-2加島ﾋﾞﾙ2F</v>
          </cell>
        </row>
        <row r="64">
          <cell r="A64">
            <v>60</v>
          </cell>
          <cell r="B64" t="str">
            <v>（株）ﾐﾜ</v>
          </cell>
          <cell r="C64">
            <v>0</v>
          </cell>
          <cell r="D64" t="str">
            <v>104-0061</v>
          </cell>
          <cell r="E64" t="str">
            <v>中央区銀座6-7-2</v>
          </cell>
        </row>
        <row r="65">
          <cell r="A65">
            <v>61</v>
          </cell>
          <cell r="B65" t="str">
            <v>（有）みかど商会</v>
          </cell>
          <cell r="C65">
            <v>0</v>
          </cell>
          <cell r="D65" t="str">
            <v>231-0056</v>
          </cell>
          <cell r="E65" t="str">
            <v>横浜市中区若葉町3-43-1第一ｾｻﾞｰﾙﾏﾝｼｮﾝ1F</v>
          </cell>
        </row>
        <row r="66">
          <cell r="A66">
            <v>62</v>
          </cell>
          <cell r="B66" t="str">
            <v>（有）みのる商会</v>
          </cell>
          <cell r="C66">
            <v>0</v>
          </cell>
          <cell r="D66" t="str">
            <v>104-0061</v>
          </cell>
          <cell r="E66" t="str">
            <v>中央区銀座3-11-2</v>
          </cell>
        </row>
        <row r="67">
          <cell r="A67">
            <v>63</v>
          </cell>
          <cell r="B67" t="str">
            <v>特選美濃屋</v>
          </cell>
          <cell r="C67">
            <v>0</v>
          </cell>
          <cell r="D67" t="str">
            <v>104-0061</v>
          </cell>
          <cell r="E67" t="str">
            <v>中央区銀座8-5</v>
          </cell>
        </row>
        <row r="68">
          <cell r="A68">
            <v>64</v>
          </cell>
          <cell r="B68" t="str">
            <v>ﾐｽﾐ</v>
          </cell>
          <cell r="C68">
            <v>0</v>
          </cell>
          <cell r="D68" t="str">
            <v>110-0005</v>
          </cell>
          <cell r="E68" t="str">
            <v>台東区上野4-7-5ｱﾒ横ﾌﾟﾗｻﾞ中央通59号</v>
          </cell>
        </row>
        <row r="69">
          <cell r="A69">
            <v>65</v>
          </cell>
          <cell r="B69" t="str">
            <v>三井海上火災保険（株）</v>
          </cell>
          <cell r="C69">
            <v>0</v>
          </cell>
          <cell r="D69" t="str">
            <v>101-0021</v>
          </cell>
          <cell r="E69" t="str">
            <v>千代田区外神田駿河台3-9</v>
          </cell>
        </row>
        <row r="70">
          <cell r="A70">
            <v>66</v>
          </cell>
          <cell r="B70" t="str">
            <v>三ﾂ星貿易（株）本社</v>
          </cell>
          <cell r="C70" t="str">
            <v>平井様</v>
          </cell>
          <cell r="D70" t="str">
            <v>654-0161</v>
          </cell>
          <cell r="E70" t="str">
            <v>神戸市須磨区弥栄台2-5-2</v>
          </cell>
        </row>
        <row r="71">
          <cell r="A71">
            <v>67</v>
          </cell>
          <cell r="B71" t="str">
            <v>三ﾂ星貿易（株）東京支店</v>
          </cell>
          <cell r="C71">
            <v>0</v>
          </cell>
          <cell r="D71" t="str">
            <v>111-0034</v>
          </cell>
          <cell r="E71" t="str">
            <v>東京都台東区雷門2丁目12番8号</v>
          </cell>
        </row>
        <row r="72">
          <cell r="A72">
            <v>68</v>
          </cell>
          <cell r="B72" t="str">
            <v>customer</v>
          </cell>
          <cell r="C72">
            <v>0</v>
          </cell>
          <cell r="D72" t="str">
            <v>postal code</v>
          </cell>
          <cell r="E72" t="str">
            <v>address</v>
          </cell>
        </row>
        <row r="73">
          <cell r="A73">
            <v>69</v>
          </cell>
          <cell r="B73" t="str">
            <v>ﾚｵ</v>
          </cell>
          <cell r="C73">
            <v>0</v>
          </cell>
          <cell r="D73" t="str">
            <v>132-0031</v>
          </cell>
          <cell r="E73" t="str">
            <v>江戸川区松島4-15-12</v>
          </cell>
        </row>
        <row r="74">
          <cell r="A74">
            <v>70</v>
          </cell>
          <cell r="B74" t="str">
            <v>ﾚｵﾈｯｻｺｰﾎﾟﾚｰｼｮﾝ</v>
          </cell>
          <cell r="C74">
            <v>0</v>
          </cell>
          <cell r="D74" t="str">
            <v>460-0002</v>
          </cell>
          <cell r="E74" t="str">
            <v>名古屋市中区丸の内3-6-17ｹｲｽﾞﾋﾞｰ3F</v>
          </cell>
        </row>
        <row r="75">
          <cell r="A75">
            <v>71</v>
          </cell>
          <cell r="B75" t="str">
            <v>ﾚｻﾞｰｱｰﾄ中島</v>
          </cell>
          <cell r="C75">
            <v>0</v>
          </cell>
          <cell r="D75" t="str">
            <v>164-0011</v>
          </cell>
          <cell r="E75" t="str">
            <v>中野区中央2-11-4ﾒｿﾞﾝ青和101</v>
          </cell>
        </row>
        <row r="76">
          <cell r="A76">
            <v>72</v>
          </cell>
          <cell r="B76" t="str">
            <v>美濃屋平塚店</v>
          </cell>
          <cell r="C76">
            <v>0</v>
          </cell>
          <cell r="D76" t="str">
            <v>254-0034</v>
          </cell>
          <cell r="E76" t="str">
            <v>神奈川県平塚市宝町1-1平塚ｽﾃｰｼｮﾝﾋﾞﾙ ﾗｽｶ</v>
          </cell>
        </row>
        <row r="77">
          <cell r="A77">
            <v>73</v>
          </cell>
          <cell r="B77" t="str">
            <v>ﾐﾉﾙ</v>
          </cell>
          <cell r="C77">
            <v>0</v>
          </cell>
          <cell r="D77" t="str">
            <v>150-0001</v>
          </cell>
          <cell r="E77" t="str">
            <v>渋谷区神宮前3-38-11原宿ﾛ-ﾔﾙﾏﾝｼｮﾝ2F</v>
          </cell>
        </row>
        <row r="78">
          <cell r="A78">
            <v>74</v>
          </cell>
          <cell r="B78" t="str">
            <v>ｸﾞﾗﾝﾃﾞ</v>
          </cell>
          <cell r="C78" t="str">
            <v>斎藤様</v>
          </cell>
          <cell r="D78" t="str">
            <v>110-0016</v>
          </cell>
          <cell r="E78" t="str">
            <v>台東区台東4-32-7第２宮地ﾋﾞﾙ1F</v>
          </cell>
        </row>
        <row r="79">
          <cell r="A79">
            <v>75</v>
          </cell>
          <cell r="B79" t="str">
            <v>三橋商事（株）本社</v>
          </cell>
          <cell r="C79">
            <v>0</v>
          </cell>
          <cell r="D79" t="str">
            <v>243-0018</v>
          </cell>
          <cell r="E79" t="str">
            <v>厚木市中町3-12-16</v>
          </cell>
        </row>
        <row r="80">
          <cell r="A80">
            <v>76</v>
          </cell>
          <cell r="B80" t="str">
            <v>ﾐﾗﾉｸﾗﾌﾞ千里中央店</v>
          </cell>
          <cell r="C80">
            <v>0</v>
          </cell>
          <cell r="D80" t="str">
            <v>562-0035</v>
          </cell>
          <cell r="E80" t="str">
            <v>大阪府箕面市船場東3-3-14</v>
          </cell>
        </row>
        <row r="81">
          <cell r="A81">
            <v>77</v>
          </cell>
          <cell r="B81" t="str">
            <v>ﾐﾗﾉｺﾚｸｼｮﾝ</v>
          </cell>
          <cell r="C81" t="str">
            <v>伝票</v>
          </cell>
          <cell r="D81" t="str">
            <v>145-0062</v>
          </cell>
          <cell r="E81" t="str">
            <v>大田区北千束1-37-22-201</v>
          </cell>
        </row>
        <row r="82">
          <cell r="A82">
            <v>78</v>
          </cell>
          <cell r="B82" t="str">
            <v>(株)ﾋﾞｻｰｼﾞｭ</v>
          </cell>
          <cell r="C82" t="str">
            <v>ﾗｲﾌｸﾞｯｽﾞ事業部</v>
          </cell>
          <cell r="D82" t="str">
            <v>542-0083</v>
          </cell>
          <cell r="E82" t="str">
            <v>大阪市中央区東心斎橋1丁目4番1号</v>
          </cell>
        </row>
        <row r="83">
          <cell r="A83">
            <v>79</v>
          </cell>
          <cell r="B83" t="str">
            <v>(株)ﾋﾞｻｰｼﾞｭ</v>
          </cell>
          <cell r="C83" t="str">
            <v>本部</v>
          </cell>
          <cell r="D83" t="str">
            <v>531-0071</v>
          </cell>
          <cell r="E83" t="str">
            <v xml:space="preserve">    大和ビル10号館303</v>
          </cell>
        </row>
        <row r="84">
          <cell r="A84">
            <v>80</v>
          </cell>
          <cell r="B84" t="str">
            <v>(株)ﾋﾟｯﾂｴﾝﾀｰﾌﾟﾗｲｽﾞ</v>
          </cell>
          <cell r="C84" t="str">
            <v>添野様</v>
          </cell>
          <cell r="D84" t="str">
            <v>145-0072</v>
          </cell>
          <cell r="E84" t="str">
            <v>大田区田園調布本町51-13</v>
          </cell>
        </row>
        <row r="85">
          <cell r="A85">
            <v>81</v>
          </cell>
          <cell r="B85" t="str">
            <v>(株)ﾋﾞﾊﾞﾘｰ</v>
          </cell>
          <cell r="C85" t="str">
            <v>担当 酒匂様</v>
          </cell>
          <cell r="D85" t="str">
            <v>103-0023</v>
          </cell>
          <cell r="E85" t="str">
            <v>東京都中央区日本橋本町4-12-11日本橋中央ﾋﾞﾙ604</v>
          </cell>
        </row>
        <row r="86">
          <cell r="A86">
            <v>82</v>
          </cell>
          <cell r="B86" t="str">
            <v>(株)ﾋﾟﾗﾐｯﾄﾞ</v>
          </cell>
          <cell r="C86" t="str">
            <v>(株）ﾒｿﾞﾌｫﾙﾃのｼｮｯﾌﾟ</v>
          </cell>
          <cell r="D86" t="str">
            <v>150-0031</v>
          </cell>
          <cell r="E86" t="str">
            <v>渋谷区桜丘町22-14ﾋﾙﾒｿﾞﾝ ｼﾌﾞﾔ302</v>
          </cell>
        </row>
        <row r="87">
          <cell r="A87">
            <v>83</v>
          </cell>
          <cell r="B87" t="str">
            <v>(株)ﾋﾗﾓﾄ｢ｼﾞｭｴﾘｰｼﾞｭﾝ｣</v>
          </cell>
          <cell r="C87" t="str">
            <v>担当 渡口様</v>
          </cell>
          <cell r="D87" t="str">
            <v>197-0011</v>
          </cell>
          <cell r="E87" t="str">
            <v>東京都福生市福生2475</v>
          </cell>
        </row>
        <row r="88">
          <cell r="A88">
            <v>84</v>
          </cell>
          <cell r="B88" t="str">
            <v>(株)平山製作所</v>
          </cell>
          <cell r="C88">
            <v>0</v>
          </cell>
          <cell r="D88" t="str">
            <v>130-0024</v>
          </cell>
          <cell r="E88" t="str">
            <v>墨田区菊川3-3-21</v>
          </cell>
        </row>
        <row r="89">
          <cell r="A89">
            <v>85</v>
          </cell>
          <cell r="B89" t="str">
            <v>(有) ﾋﾞｰﾋﾞｰｴﾙ ﾌﾞﾃｨｯｸｴﾙ</v>
          </cell>
          <cell r="C89">
            <v>0</v>
          </cell>
          <cell r="D89" t="str">
            <v>106-0045</v>
          </cell>
          <cell r="E89" t="str">
            <v>港区麻布十番2-12-5ｺﾝｸｵﾄ麻布</v>
          </cell>
        </row>
        <row r="90">
          <cell r="A90">
            <v>86</v>
          </cell>
          <cell r="B90" t="str">
            <v>customer</v>
          </cell>
          <cell r="C90">
            <v>0</v>
          </cell>
          <cell r="D90" t="str">
            <v>postal code</v>
          </cell>
          <cell r="E90" t="str">
            <v>address</v>
          </cell>
        </row>
        <row r="91">
          <cell r="A91">
            <v>87</v>
          </cell>
          <cell r="B91" t="str">
            <v>（株）ﾛｾﾞHEﾌﾞﾃｨｯｸ</v>
          </cell>
          <cell r="C91">
            <v>0</v>
          </cell>
          <cell r="D91" t="str">
            <v>104-0061</v>
          </cell>
          <cell r="E91" t="str">
            <v>中央区銀座8-5新橋ｾﾝﾀｰ1号館1F</v>
          </cell>
        </row>
        <row r="92">
          <cell r="A92">
            <v>88</v>
          </cell>
          <cell r="B92" t="str">
            <v>（有）ﾛｲｽﾌﾟﾗﾈｯﾄ</v>
          </cell>
          <cell r="C92">
            <v>0</v>
          </cell>
          <cell r="D92" t="str">
            <v>321-0965</v>
          </cell>
          <cell r="E92" t="str">
            <v>宇都宮市川向町1-23ﾊﾟｾｵ1F</v>
          </cell>
        </row>
        <row r="93">
          <cell r="A93">
            <v>89</v>
          </cell>
          <cell r="B93" t="str">
            <v>ROISE-Ⅴ</v>
          </cell>
          <cell r="C93">
            <v>0</v>
          </cell>
          <cell r="D93" t="str">
            <v>154-0023</v>
          </cell>
          <cell r="E93" t="str">
            <v>世田谷区若林3-6-8-101</v>
          </cell>
        </row>
        <row r="94">
          <cell r="A94">
            <v>90</v>
          </cell>
          <cell r="B94" t="str">
            <v>ﾙｲﾔﾙﾐｽﾃﾑ（株）</v>
          </cell>
          <cell r="C94">
            <v>0</v>
          </cell>
          <cell r="D94" t="str">
            <v>106-0023</v>
          </cell>
          <cell r="E94" t="str">
            <v>新宿区西新宿6丁目21番1号ｱｲﾀｳﾝﾌﾟﾗｻﾞ1F</v>
          </cell>
        </row>
        <row r="95">
          <cell r="A95">
            <v>91</v>
          </cell>
          <cell r="B95" t="str">
            <v>ﾛｰﾏ･ｵｻﾀﾞ</v>
          </cell>
          <cell r="C95">
            <v>0</v>
          </cell>
          <cell r="D95" t="str">
            <v>131-0033</v>
          </cell>
          <cell r="E95" t="str">
            <v>墨田区向島3-2-1</v>
          </cell>
        </row>
        <row r="96">
          <cell r="A96">
            <v>92</v>
          </cell>
          <cell r="B96" t="str">
            <v>ﾛﾃﾞｵﾄﾞﾗｲﾌﾞ</v>
          </cell>
          <cell r="C96">
            <v>0</v>
          </cell>
          <cell r="D96" t="str">
            <v>152-0035</v>
          </cell>
          <cell r="E96" t="str">
            <v>あ のﾍﾟｰｼﾞに書いてあります</v>
          </cell>
        </row>
        <row r="97">
          <cell r="A97">
            <v>93</v>
          </cell>
          <cell r="B97" t="str">
            <v>ﾛﾌﾃｨ</v>
          </cell>
          <cell r="C97">
            <v>0</v>
          </cell>
          <cell r="D97" t="str">
            <v>144-0052</v>
          </cell>
          <cell r="E97" t="str">
            <v>大田区蒲田1-27-6</v>
          </cell>
        </row>
        <row r="98">
          <cell r="A98">
            <v>94</v>
          </cell>
          <cell r="B98" t="str">
            <v>ﾛﾏｰﾉ（株）</v>
          </cell>
          <cell r="C98">
            <v>0</v>
          </cell>
          <cell r="D98" t="str">
            <v>153-0064</v>
          </cell>
          <cell r="E98" t="str">
            <v>目黒区下目黒3-9-13目黒炭やﾋﾞﾙ</v>
          </cell>
        </row>
        <row r="99">
          <cell r="A99">
            <v>95</v>
          </cell>
          <cell r="B99" t="str">
            <v>ﾛﾏﾝ亭</v>
          </cell>
          <cell r="C99" t="str">
            <v>生花店</v>
          </cell>
          <cell r="D99" t="str">
            <v>464-0819</v>
          </cell>
          <cell r="E99" t="str">
            <v>名古屋市千種区四谷通り1-1ｲﾘﾔ本山1F</v>
          </cell>
        </row>
        <row r="100">
          <cell r="A100">
            <v>96</v>
          </cell>
          <cell r="B100" t="str">
            <v>株式会社 ビームス  情報ｼｽﾃﾑ室</v>
          </cell>
          <cell r="C100" t="str">
            <v>担当寺田様</v>
          </cell>
          <cell r="D100" t="str">
            <v>169-0074</v>
          </cell>
          <cell r="E100" t="str">
            <v>東京都新宿区北新宿４－１６－１２</v>
          </cell>
        </row>
        <row r="101">
          <cell r="A101">
            <v>97</v>
          </cell>
          <cell r="B101" t="str">
            <v>株式会社ﾋﾟｰｼｰｴﾑ</v>
          </cell>
          <cell r="C101" t="str">
            <v>世田谷営業所</v>
          </cell>
          <cell r="D101" t="str">
            <v>169-0074</v>
          </cell>
          <cell r="E101" t="str">
            <v>新宿区北新宿1-8-1中島ﾋﾞﾙ</v>
          </cell>
        </row>
        <row r="102">
          <cell r="A102">
            <v>98</v>
          </cell>
          <cell r="B102" t="str">
            <v>ｹｲ･ｴﾌ･ｼﾞｬﾊﾟﾝ(株)</v>
          </cell>
          <cell r="C102" t="str">
            <v>代表取締役 藤崎哲也様</v>
          </cell>
          <cell r="D102" t="str">
            <v>133-0057</v>
          </cell>
          <cell r="E102" t="str">
            <v>江戸川区西小岩3-36-23中村ﾋﾞﾙ101</v>
          </cell>
        </row>
      </sheetData>
      <sheetData sheetId="11" refreshError="1">
        <row r="4">
          <cell r="A4">
            <v>1</v>
          </cell>
          <cell r="B4" t="str">
            <v>customer</v>
          </cell>
          <cell r="C4">
            <v>0</v>
          </cell>
          <cell r="D4" t="str">
            <v>postal code</v>
          </cell>
          <cell r="E4" t="str">
            <v>address</v>
          </cell>
          <cell r="F4" t="str">
            <v xml:space="preserve">telephone number </v>
          </cell>
          <cell r="G4" t="str">
            <v xml:space="preserve">facsimile number </v>
          </cell>
        </row>
        <row r="5">
          <cell r="A5">
            <v>1</v>
          </cell>
          <cell r="B5" t="str">
            <v>（株）Y･M･C</v>
          </cell>
          <cell r="C5">
            <v>0</v>
          </cell>
          <cell r="D5" t="str">
            <v>390-0807</v>
          </cell>
          <cell r="E5" t="str">
            <v>松本市城東1-6-16</v>
          </cell>
          <cell r="F5" t="str">
            <v>0263-32-8989</v>
          </cell>
          <cell r="G5" t="str">
            <v>5445-4154</v>
          </cell>
        </row>
        <row r="6">
          <cell r="A6">
            <v>2</v>
          </cell>
          <cell r="B6" t="str">
            <v>（株）ﾜｰｽﾞﾜｰｽ</v>
          </cell>
          <cell r="C6">
            <v>0</v>
          </cell>
          <cell r="D6" t="str">
            <v>151-0063</v>
          </cell>
          <cell r="E6" t="str">
            <v>渋谷区富ヶ谷2-2-5ネオーバビル705号</v>
          </cell>
          <cell r="F6" t="str">
            <v>3469-4710</v>
          </cell>
          <cell r="G6" t="str">
            <v>3469-4730</v>
          </cell>
        </row>
        <row r="7">
          <cell r="A7">
            <v>3</v>
          </cell>
          <cell r="B7" t="str">
            <v>（株）ﾜｰﾙﾄﾞ直販</v>
          </cell>
          <cell r="C7">
            <v>0</v>
          </cell>
          <cell r="D7" t="str">
            <v>601-8111</v>
          </cell>
          <cell r="E7" t="str">
            <v>京都市南区上鳥羽苗代町17</v>
          </cell>
          <cell r="F7" t="str">
            <v>075-671-4500</v>
          </cell>
          <cell r="G7" t="str">
            <v>075-691-8088</v>
          </cell>
        </row>
        <row r="8">
          <cell r="A8">
            <v>4</v>
          </cell>
          <cell r="B8" t="str">
            <v>（株）わかば</v>
          </cell>
          <cell r="C8">
            <v>0</v>
          </cell>
          <cell r="D8" t="str">
            <v>110-0005</v>
          </cell>
          <cell r="E8" t="str">
            <v>台東区上野4-8-5</v>
          </cell>
          <cell r="F8" t="str">
            <v>3836-2131</v>
          </cell>
          <cell r="G8" t="str">
            <v>3835-4820</v>
          </cell>
        </row>
        <row r="9">
          <cell r="A9">
            <v>5</v>
          </cell>
          <cell r="B9" t="str">
            <v>（株）ﾜﾝﾋﾞｼ産業</v>
          </cell>
          <cell r="C9" t="str">
            <v>ｶﾞｽｽﾀﾝﾄﾞ</v>
          </cell>
          <cell r="D9" t="str">
            <v>467-0027</v>
          </cell>
          <cell r="E9" t="str">
            <v>名古屋市瑞穂区田辺通り2-27</v>
          </cell>
          <cell r="F9" t="str">
            <v>3831-7555</v>
          </cell>
          <cell r="G9" t="str">
            <v>0427-58-6367</v>
          </cell>
        </row>
        <row r="10">
          <cell r="A10">
            <v>6</v>
          </cell>
          <cell r="B10" t="str">
            <v>（有）ﾜｰﾙﾄﾞｺﾚｸｼｮﾝ</v>
          </cell>
          <cell r="C10" t="str">
            <v>森様</v>
          </cell>
          <cell r="D10" t="str">
            <v>320-0861</v>
          </cell>
          <cell r="E10" t="str">
            <v>宇都宮市西1-1-8</v>
          </cell>
          <cell r="F10" t="str">
            <v>0286-35-9500</v>
          </cell>
          <cell r="G10" t="str">
            <v>0425-66-0145</v>
          </cell>
        </row>
        <row r="11">
          <cell r="A11">
            <v>7</v>
          </cell>
          <cell r="B11" t="str">
            <v>（有）ﾜﾗﾋﾞ洋服店</v>
          </cell>
          <cell r="C11">
            <v>0</v>
          </cell>
          <cell r="D11" t="str">
            <v>143-0016</v>
          </cell>
          <cell r="E11" t="str">
            <v>大田区大森北3-4-13</v>
          </cell>
          <cell r="F11" t="str">
            <v>3761-8315</v>
          </cell>
        </row>
        <row r="12">
          <cell r="A12">
            <v>8</v>
          </cell>
          <cell r="B12" t="str">
            <v>ﾜｰｸｽﾀｼﾞｵ</v>
          </cell>
          <cell r="C12">
            <v>0</v>
          </cell>
          <cell r="D12" t="str">
            <v>214-0014</v>
          </cell>
          <cell r="E12" t="str">
            <v>神奈川県川崎市多摩区登戸2102-1</v>
          </cell>
          <cell r="F12" t="str">
            <v>044-922-9493</v>
          </cell>
          <cell r="G12" t="str">
            <v>044-922-9493</v>
          </cell>
        </row>
        <row r="13">
          <cell r="A13">
            <v>9</v>
          </cell>
          <cell r="B13" t="str">
            <v>永井 弘美</v>
          </cell>
          <cell r="C13">
            <v>0</v>
          </cell>
          <cell r="D13" t="str">
            <v>320-0053</v>
          </cell>
          <cell r="E13" t="str">
            <v xml:space="preserve">      第2井上ﾋﾞﾙ501</v>
          </cell>
          <cell r="F13" t="str">
            <v>3408-6690</v>
          </cell>
          <cell r="G13" t="str">
            <v>3408-6691</v>
          </cell>
        </row>
        <row r="14">
          <cell r="A14">
            <v>10</v>
          </cell>
          <cell r="B14" t="str">
            <v>ﾜｰﾙﾄﾞ･ﾐｭ</v>
          </cell>
          <cell r="C14">
            <v>0</v>
          </cell>
          <cell r="D14" t="str">
            <v>649-6233</v>
          </cell>
          <cell r="E14" t="str">
            <v>和歌山県那賀郡岩出町備前73-5</v>
          </cell>
          <cell r="F14" t="str">
            <v>0736-61-1900</v>
          </cell>
          <cell r="G14" t="str">
            <v>0736-61-1414</v>
          </cell>
        </row>
        <row r="15">
          <cell r="A15">
            <v>11</v>
          </cell>
          <cell r="B15" t="str">
            <v>和田 茂夫(ﾍﾞﾙﾌﾗﾝｽ)</v>
          </cell>
          <cell r="C15">
            <v>0</v>
          </cell>
          <cell r="D15" t="str">
            <v>179-0072</v>
          </cell>
          <cell r="E15" t="str">
            <v>へ のﾍﾟｰｼﾞに書いてあります｡</v>
          </cell>
          <cell r="F15" t="str">
            <v>3470-0153</v>
          </cell>
          <cell r="G15" t="str">
            <v>3470-0344</v>
          </cell>
        </row>
        <row r="16">
          <cell r="A16">
            <v>12</v>
          </cell>
          <cell r="B16" t="str">
            <v>渡部</v>
          </cell>
          <cell r="C16">
            <v>0</v>
          </cell>
          <cell r="D16" t="str">
            <v>700-0816</v>
          </cell>
          <cell r="E16" t="str">
            <v>岡山市富田町2-8-12学南町3-9-47</v>
          </cell>
          <cell r="F16" t="str">
            <v>3226-4407</v>
          </cell>
          <cell r="G16" t="str">
            <v>5624-0684</v>
          </cell>
        </row>
        <row r="17">
          <cell r="A17">
            <v>13</v>
          </cell>
          <cell r="B17" t="str">
            <v>ワールドスタイル</v>
          </cell>
          <cell r="C17">
            <v>0</v>
          </cell>
          <cell r="D17" t="str">
            <v>150-0043</v>
          </cell>
          <cell r="E17" t="str">
            <v>渋谷区道玄坂2-7-2東方ビル1F</v>
          </cell>
          <cell r="F17" t="str">
            <v>03-3496-9960</v>
          </cell>
          <cell r="G17" t="str">
            <v>03-3496-9961</v>
          </cell>
        </row>
        <row r="18">
          <cell r="A18">
            <v>14</v>
          </cell>
          <cell r="B18" t="str">
            <v>長門屋</v>
          </cell>
          <cell r="C18">
            <v>0</v>
          </cell>
          <cell r="D18" t="str">
            <v>110-0005</v>
          </cell>
          <cell r="E18" t="str">
            <v>台東区上野6-4-12</v>
          </cell>
          <cell r="F18" t="str">
            <v>0489-58-9222</v>
          </cell>
          <cell r="G18" t="str">
            <v>0489-58-9221</v>
          </cell>
        </row>
        <row r="19">
          <cell r="A19">
            <v>15</v>
          </cell>
          <cell r="B19" t="str">
            <v>長門商事(株)</v>
          </cell>
          <cell r="C19">
            <v>0</v>
          </cell>
          <cell r="D19" t="str">
            <v>112-0012</v>
          </cell>
          <cell r="E19" t="str">
            <v>文京区大塚3-9-2ﾃﾗﾓﾄﾋﾞﾙ内</v>
          </cell>
          <cell r="F19" t="str">
            <v>3202-5646</v>
          </cell>
        </row>
        <row r="20">
          <cell r="A20">
            <v>16</v>
          </cell>
          <cell r="B20" t="str">
            <v>(株)ﾄﾞﾘ-ﾑｻﾝﾜﾄﾞ- 上磯店</v>
          </cell>
          <cell r="C20">
            <v>0</v>
          </cell>
          <cell r="D20" t="str">
            <v>049-0111</v>
          </cell>
          <cell r="E20" t="str">
            <v xml:space="preserve">             戸祭ﾄｱﾋﾟｱ305</v>
          </cell>
          <cell r="F20" t="str">
            <v>045-651-6495</v>
          </cell>
          <cell r="G20" t="str">
            <v>045-651-6497</v>
          </cell>
        </row>
        <row r="21">
          <cell r="A21">
            <v>17</v>
          </cell>
          <cell r="B21" t="str">
            <v>ﾅｶｶﾞﾜ  ｸﾛ-ｼﾞﾝｸﾞ</v>
          </cell>
          <cell r="C21" t="str">
            <v>店長 高橋様</v>
          </cell>
          <cell r="D21" t="str">
            <v>530-0012</v>
          </cell>
          <cell r="E21" t="str">
            <v>大阪市北区芝田1-1-3 阪急三番街</v>
          </cell>
          <cell r="F21" t="str">
            <v>044-434-1444</v>
          </cell>
          <cell r="G21" t="str">
            <v>3585-7401</v>
          </cell>
        </row>
        <row r="22">
          <cell r="A22">
            <v>18</v>
          </cell>
          <cell r="B22" t="str">
            <v>(有)佐々木商事</v>
          </cell>
          <cell r="C22">
            <v>0</v>
          </cell>
          <cell r="D22" t="str">
            <v>110-0015</v>
          </cell>
          <cell r="E22" t="str">
            <v>台東区東上野1-14-8田淵ﾋﾞﾙ401</v>
          </cell>
          <cell r="F22" t="str">
            <v>086-422-1218</v>
          </cell>
          <cell r="G22" t="str">
            <v>3835-7707･7708</v>
          </cell>
        </row>
        <row r="23">
          <cell r="A23">
            <v>19</v>
          </cell>
          <cell r="B23" t="str">
            <v>(有)三協ﾓﾘｼﾏ</v>
          </cell>
          <cell r="C23" t="str">
            <v>荒井様</v>
          </cell>
          <cell r="D23" t="str">
            <v>103-0004</v>
          </cell>
          <cell r="E23" t="str">
            <v>中央区東日本橋2-16-7</v>
          </cell>
          <cell r="F23" t="str">
            <v>086-421-2266</v>
          </cell>
          <cell r="G23" t="str">
            <v>086-421-2626</v>
          </cell>
        </row>
        <row r="24">
          <cell r="A24">
            <v>20</v>
          </cell>
          <cell r="B24" t="str">
            <v>customer</v>
          </cell>
          <cell r="C24">
            <v>0</v>
          </cell>
          <cell r="D24" t="str">
            <v>postal code</v>
          </cell>
          <cell r="E24" t="str">
            <v>address</v>
          </cell>
          <cell r="F24" t="str">
            <v xml:space="preserve">telephone number </v>
          </cell>
          <cell r="G24" t="str">
            <v>3696-1244</v>
          </cell>
        </row>
        <row r="25">
          <cell r="A25">
            <v>21</v>
          </cell>
          <cell r="B25" t="str">
            <v>（株）悠新</v>
          </cell>
          <cell r="C25">
            <v>0</v>
          </cell>
          <cell r="D25" t="str">
            <v>101-0021</v>
          </cell>
          <cell r="E25" t="str">
            <v>千代田区外神田5-2-2浜田ﾋﾞﾙ2F</v>
          </cell>
          <cell r="F25" t="str">
            <v>3839-5081</v>
          </cell>
          <cell r="G25" t="str">
            <v>0188-68-6646</v>
          </cell>
        </row>
      </sheetData>
      <sheetData sheetId="12" refreshError="1">
        <row r="4">
          <cell r="A4">
            <v>1</v>
          </cell>
        </row>
        <row r="5">
          <cell r="A5">
            <v>1</v>
          </cell>
          <cell r="B5" t="str">
            <v>朝日信用銀行 上野支店</v>
          </cell>
          <cell r="C5">
            <v>0</v>
          </cell>
          <cell r="D5" t="str">
            <v>110-0005</v>
          </cell>
          <cell r="E5" t="str">
            <v>台東区上野4-8-11</v>
          </cell>
          <cell r="F5" t="str">
            <v>3831-0216</v>
          </cell>
          <cell r="G5" t="str">
            <v>3836-0820</v>
          </cell>
        </row>
        <row r="6">
          <cell r="A6">
            <v>2</v>
          </cell>
          <cell r="B6" t="str">
            <v>荒川信用金庫 上野支店</v>
          </cell>
          <cell r="C6" t="str">
            <v>東京本社 寺田様</v>
          </cell>
          <cell r="D6" t="str">
            <v>110-0016</v>
          </cell>
          <cell r="E6" t="str">
            <v>台東区台東4-9-3</v>
          </cell>
          <cell r="F6" t="str">
            <v>3831-0261</v>
          </cell>
          <cell r="G6" t="str">
            <v>3831-0270</v>
          </cell>
        </row>
        <row r="7">
          <cell r="A7">
            <v>3</v>
          </cell>
          <cell r="B7" t="str">
            <v>新潟中央銀行 東京支店</v>
          </cell>
          <cell r="C7">
            <v>0</v>
          </cell>
          <cell r="D7" t="str">
            <v>110-0005</v>
          </cell>
          <cell r="E7" t="str">
            <v>台東区上野6-16-15</v>
          </cell>
          <cell r="F7" t="str">
            <v>3831-8181</v>
          </cell>
          <cell r="G7" t="str">
            <v>3832-4059</v>
          </cell>
        </row>
        <row r="8">
          <cell r="A8">
            <v>4</v>
          </cell>
          <cell r="B8" t="str">
            <v>大和銀行 浅草橋支店</v>
          </cell>
          <cell r="C8">
            <v>0</v>
          </cell>
          <cell r="D8" t="str">
            <v>103-0002</v>
          </cell>
          <cell r="E8" t="str">
            <v>中央区日本橋馬喰町2-1-2</v>
          </cell>
          <cell r="F8" t="str">
            <v>3661-9771</v>
          </cell>
          <cell r="G8" t="str">
            <v>3668-8014</v>
          </cell>
        </row>
        <row r="9">
          <cell r="A9">
            <v>5</v>
          </cell>
          <cell r="B9" t="str">
            <v>みどり銀行</v>
          </cell>
          <cell r="C9">
            <v>0</v>
          </cell>
          <cell r="D9" t="str">
            <v>101-0032</v>
          </cell>
          <cell r="E9" t="str">
            <v>千代田区岩本町1-2-1</v>
          </cell>
          <cell r="F9" t="str">
            <v>3862-2311</v>
          </cell>
          <cell r="G9" t="str">
            <v>06-213-6077</v>
          </cell>
        </row>
        <row r="10">
          <cell r="A10">
            <v>6</v>
          </cell>
          <cell r="B10" t="str">
            <v>第一勧業銀行 蔵前支店</v>
          </cell>
          <cell r="C10">
            <v>0</v>
          </cell>
          <cell r="D10" t="str">
            <v>111-0051</v>
          </cell>
          <cell r="E10" t="str">
            <v>台東区蔵前4-6-10</v>
          </cell>
          <cell r="F10" t="str">
            <v>3851-8271</v>
          </cell>
          <cell r="G10" t="str">
            <v>3851-7481</v>
          </cell>
        </row>
        <row r="11">
          <cell r="A11">
            <v>7</v>
          </cell>
          <cell r="B11" t="str">
            <v>住友銀行 浅草支店</v>
          </cell>
          <cell r="C11">
            <v>0</v>
          </cell>
          <cell r="D11" t="str">
            <v>111-0034</v>
          </cell>
          <cell r="E11" t="str">
            <v>台東区雷門2-17-12</v>
          </cell>
          <cell r="F11" t="str">
            <v>3843-3361</v>
          </cell>
          <cell r="G11" t="str">
            <v>3843-3314</v>
          </cell>
        </row>
        <row r="12">
          <cell r="A12">
            <v>8</v>
          </cell>
          <cell r="B12" t="str">
            <v>あさひ銀行 浅草橋支店</v>
          </cell>
          <cell r="C12">
            <v>0</v>
          </cell>
          <cell r="D12" t="str">
            <v>111-0052</v>
          </cell>
          <cell r="E12" t="str">
            <v>台東区柳橋1-4-5</v>
          </cell>
          <cell r="F12" t="str">
            <v>3851-3201</v>
          </cell>
          <cell r="G12" t="str">
            <v>3863-7605</v>
          </cell>
        </row>
        <row r="13">
          <cell r="A13">
            <v>9</v>
          </cell>
          <cell r="B13" t="str">
            <v>東京三菱銀行 浅草橋支店</v>
          </cell>
          <cell r="C13" t="str">
            <v>ﾊﾞｲﾔ-(遠藤内線223 片田内線222)</v>
          </cell>
          <cell r="D13" t="str">
            <v>111-0052</v>
          </cell>
          <cell r="E13" t="str">
            <v>台東区柳橋1-23-6</v>
          </cell>
          <cell r="F13" t="str">
            <v>3851-5101</v>
          </cell>
          <cell r="G13" t="str">
            <v>3851-5110</v>
          </cell>
        </row>
        <row r="14">
          <cell r="A14">
            <v>10</v>
          </cell>
          <cell r="B14" t="str">
            <v>富士銀行 浅草橋支店</v>
          </cell>
          <cell r="C14">
            <v>0</v>
          </cell>
          <cell r="D14" t="str">
            <v>111-0053</v>
          </cell>
          <cell r="E14" t="str">
            <v>台東区浅草橋1-30-9</v>
          </cell>
          <cell r="F14" t="str">
            <v>3861-5411</v>
          </cell>
          <cell r="G14" t="str">
            <v>5687-3696</v>
          </cell>
        </row>
        <row r="15">
          <cell r="A15">
            <v>11</v>
          </cell>
          <cell r="B15" t="str">
            <v>三和銀行 上野支店</v>
          </cell>
          <cell r="C15">
            <v>0</v>
          </cell>
          <cell r="D15" t="str">
            <v>110-0015</v>
          </cell>
          <cell r="E15" t="str">
            <v>台東区東上野1-14-4</v>
          </cell>
          <cell r="F15" t="str">
            <v>3831-8135</v>
          </cell>
          <cell r="G15" t="str">
            <v>3832-3035</v>
          </cell>
        </row>
        <row r="16">
          <cell r="A16">
            <v>12</v>
          </cell>
          <cell r="B16" t="str">
            <v>さくら銀行 浅草橋支店</v>
          </cell>
          <cell r="C16">
            <v>0</v>
          </cell>
          <cell r="D16" t="str">
            <v>103-0002</v>
          </cell>
          <cell r="E16" t="str">
            <v>中央区日本橋馬喰町2-1-3</v>
          </cell>
          <cell r="F16" t="str">
            <v>3662-2311</v>
          </cell>
          <cell r="G16" t="str">
            <v>3664-3177</v>
          </cell>
        </row>
        <row r="17">
          <cell r="A17">
            <v>13</v>
          </cell>
          <cell r="B17" t="str">
            <v>LIVELY</v>
          </cell>
          <cell r="C17" t="str">
            <v>山崎様</v>
          </cell>
          <cell r="D17" t="str">
            <v>531-0074</v>
          </cell>
          <cell r="E17" t="str">
            <v>大阪市北区本庄東2-4-1 1003</v>
          </cell>
          <cell r="F17" t="str">
            <v>3663-9081</v>
          </cell>
          <cell r="G17" t="str">
            <v>0473-56-5132</v>
          </cell>
        </row>
        <row r="18">
          <cell r="A18">
            <v>14</v>
          </cell>
          <cell r="B18" t="str">
            <v>ﾗｯｷｰｶﾝﾊﾟﾆｰ</v>
          </cell>
          <cell r="C18">
            <v>0</v>
          </cell>
          <cell r="D18" t="str">
            <v>150－0046</v>
          </cell>
          <cell r="E18" t="str">
            <v>東京都渋谷区松寿1丁目29-24</v>
          </cell>
          <cell r="F18" t="str">
            <v>3667-6321～6(1F)～(6F)</v>
          </cell>
          <cell r="G18" t="str">
            <v>0489-58-9221</v>
          </cell>
        </row>
        <row r="19">
          <cell r="A19">
            <v>15</v>
          </cell>
          <cell r="B19" t="str">
            <v>(株)ﾏﾂｶﾜ帝国</v>
          </cell>
          <cell r="C19">
            <v>0</v>
          </cell>
          <cell r="D19" t="str">
            <v>100-0011</v>
          </cell>
          <cell r="E19" t="str">
            <v>千代田区内幸町1-1-1ｲﾝﾍﾟﾘｱﾙﾌﾟﾗｻﾞ</v>
          </cell>
          <cell r="F19" t="str">
            <v>3835-7054</v>
          </cell>
        </row>
        <row r="20">
          <cell r="A20">
            <v>16</v>
          </cell>
          <cell r="B20" t="str">
            <v>(株)ﾏﾂﾊﾞﾔ</v>
          </cell>
          <cell r="C20">
            <v>0</v>
          </cell>
          <cell r="D20" t="str">
            <v>979-1521</v>
          </cell>
          <cell r="E20" t="str">
            <v>福島県双葉郡浪江町権現堂字上川原67</v>
          </cell>
          <cell r="F20" t="str">
            <v>3585-7308</v>
          </cell>
          <cell r="G20" t="str">
            <v>3835-7309</v>
          </cell>
        </row>
        <row r="21">
          <cell r="A21">
            <v>17</v>
          </cell>
          <cell r="B21" t="str">
            <v>(株)松本</v>
          </cell>
          <cell r="C21" t="str">
            <v>商品ｾﾝﾀ-</v>
          </cell>
          <cell r="D21" t="str">
            <v>144-0047</v>
          </cell>
          <cell r="E21" t="str">
            <v>大田区萩中2-2-3第2松栄ﾋﾞﾙ</v>
          </cell>
          <cell r="F21" t="str">
            <v>3585-7400</v>
          </cell>
          <cell r="G21" t="str">
            <v>3585-7401</v>
          </cell>
        </row>
        <row r="22">
          <cell r="A22">
            <v>18</v>
          </cell>
          <cell r="B22" t="str">
            <v>(株)ﾏﾙﾀｹ</v>
          </cell>
          <cell r="C22" t="str">
            <v xml:space="preserve"> (本社)                                         社長 中村貴信様    </v>
          </cell>
          <cell r="D22" t="str">
            <v>532-0004</v>
          </cell>
          <cell r="E22" t="str">
            <v>大阪府大阪市淀川区西宮原2-2-17</v>
          </cell>
          <cell r="F22" t="str">
            <v>3835-7312</v>
          </cell>
          <cell r="G22" t="str">
            <v>3835-7707･7708</v>
          </cell>
        </row>
        <row r="23">
          <cell r="A23">
            <v>19</v>
          </cell>
          <cell r="B23" t="str">
            <v>(株)はるやまﾁｪｰﾝMEN'S 129店</v>
          </cell>
          <cell r="C23" t="str">
            <v>荒井様</v>
          </cell>
          <cell r="D23" t="str">
            <v>085-0816</v>
          </cell>
          <cell r="E23" t="str">
            <v xml:space="preserve">          新大阪ｾﾝｲｼﾃｨｰ 206街</v>
          </cell>
          <cell r="F23" t="str">
            <v>3835-7136</v>
          </cell>
          <cell r="G23" t="str">
            <v>3835-7137</v>
          </cell>
        </row>
        <row r="24">
          <cell r="A24">
            <v>20</v>
          </cell>
          <cell r="B24" t="str">
            <v>(株)丸隆</v>
          </cell>
          <cell r="C24" t="str">
            <v>木村様</v>
          </cell>
          <cell r="D24" t="str">
            <v>160-0014</v>
          </cell>
          <cell r="E24" t="str">
            <v>新宿区内藤町1-6</v>
          </cell>
          <cell r="F24" t="str">
            <v xml:space="preserve">telephone number </v>
          </cell>
          <cell r="G24" t="str">
            <v>3696-1244</v>
          </cell>
        </row>
        <row r="25">
          <cell r="A25">
            <v>21</v>
          </cell>
          <cell r="B25" t="str">
            <v>(株)丸隆</v>
          </cell>
          <cell r="C25">
            <v>0</v>
          </cell>
          <cell r="D25" t="str">
            <v>453-0801</v>
          </cell>
          <cell r="E25" t="str">
            <v>名古屋市中村区太閤4-9-26木村ﾋﾞﾙ</v>
          </cell>
          <cell r="F25" t="str">
            <v>3839-5081</v>
          </cell>
          <cell r="G25" t="str">
            <v>0188-68-6646</v>
          </cell>
        </row>
      </sheetData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adio Shack Refi -Flow of Funds"/>
      <sheetName val=" Approved Sources &amp; Uses "/>
      <sheetName val="Approved Closing Statement"/>
      <sheetName val="Approved Leasing Schedule"/>
      <sheetName val="Approved Renov Payment Schedule"/>
      <sheetName val="Approved Budget"/>
      <sheetName val="Approved Rent Roll Form"/>
      <sheetName val="Projected Expenses"/>
      <sheetName val="Projected Rents"/>
      <sheetName val="Pricing"/>
      <sheetName val="LIST"/>
      <sheetName val="PJ明細"/>
      <sheetName val="Assumptions"/>
      <sheetName val="Uskei（契約）"/>
      <sheetName val="Budget"/>
      <sheetName val="QryCombo IF"/>
      <sheetName val="Sheet1"/>
      <sheetName val="Rent Roll"/>
      <sheetName val="Replacement"/>
      <sheetName val="Collateral"/>
      <sheetName val="Macro Codes"/>
      <sheetName val="Input"/>
      <sheetName val="T銘柄比率"/>
      <sheetName val="業種ﾋﾟﾎﾞｯﾄ"/>
      <sheetName val="TOPIXMON"/>
      <sheetName val="純資産"/>
      <sheetName val="上位10"/>
      <sheetName val="working file"/>
      <sheetName val="CF"/>
      <sheetName val="37含み経"/>
      <sheetName val="賃料等一覧"/>
      <sheetName val="入力用(家賃)"/>
      <sheetName val="Radio_Shack_Refi_-Flow_of_Funds"/>
      <sheetName val="_Approved_Sources_&amp;_Uses_"/>
      <sheetName val="Approved_Closing_Statement"/>
      <sheetName val="Approved_Leasing_Schedule"/>
      <sheetName val="Approved_Renov_Payment_Schedule"/>
      <sheetName val="Approved_Budget"/>
      <sheetName val="Approved_Rent_Roll_Form"/>
      <sheetName val="Projected_Expenses"/>
      <sheetName val="Projected_Rents"/>
      <sheetName val="物件概要"/>
      <sheetName val="TB"/>
      <sheetName val="Receivables"/>
      <sheetName val="Baitak PS schedule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月次明細 (2)"/>
      <sheetName val="王子一覧 (2)"/>
      <sheetName val="月次明細"/>
      <sheetName val="精算書"/>
      <sheetName val="表紙"/>
      <sheetName val="王子一覧"/>
      <sheetName val="リスト"/>
      <sheetName val="Approved Renov Payment Schedule"/>
      <sheetName val="資産グループ別試算シート"/>
      <sheetName val="Rent Roll"/>
      <sheetName val="Base_Price"/>
      <sheetName val="業者の口座名・番号"/>
      <sheetName val="入力用リスト"/>
      <sheetName val="(Monthly)"/>
      <sheetName val="損益計算書"/>
      <sheetName val="入金明細"/>
      <sheetName val="東京（ﾃﾅﾝﾄ）"/>
      <sheetName val="新潟"/>
      <sheetName val="東京ｻﾝﾌﾟﾙ"/>
      <sheetName val="その他契約"/>
      <sheetName val="予算実績比較"/>
      <sheetName val="データベース"/>
      <sheetName val="データ(新宿区,徒,0,0)"/>
      <sheetName val="②現行契約・潜在総収益"/>
      <sheetName val="管理費"/>
      <sheetName val="Graph2"/>
      <sheetName val="Graph3"/>
      <sheetName val="９年度SP予測（ガイド）"/>
      <sheetName val="９年度ｶｰﾄﾞ予測（ガイド）"/>
      <sheetName val="入金明細1"/>
      <sheetName val="月次明細_(2)1"/>
      <sheetName val="王子一覧_(2)1"/>
      <sheetName val="月次明細_(2)"/>
      <sheetName val="王子一覧_(2)"/>
      <sheetName val="Ｄａｔａ"/>
      <sheetName val="ＰＭ"/>
      <sheetName val="ｺｰﾄﾞ"/>
      <sheetName val="DataSheet2"/>
      <sheetName val="DataSheet1"/>
      <sheetName val="タイプ表"/>
      <sheetName val="値付表"/>
      <sheetName val="住戸分布"/>
      <sheetName val="基本設定"/>
      <sheetName val="A?"/>
      <sheetName val="A行"/>
      <sheetName val="etc"/>
      <sheetName val="HA?"/>
      <sheetName val="HA行"/>
      <sheetName val="KA?"/>
      <sheetName val="KA行"/>
      <sheetName val="MA?"/>
      <sheetName val="MA行"/>
      <sheetName val="NA?"/>
      <sheetName val="NA行"/>
      <sheetName val="RA?"/>
      <sheetName val="RA行"/>
      <sheetName val="SA?"/>
      <sheetName val="SA行"/>
      <sheetName val="TA?"/>
      <sheetName val="TA行"/>
      <sheetName val="WA?"/>
      <sheetName val="WA行"/>
      <sheetName val="YA?"/>
      <sheetName val="YA行"/>
      <sheetName val="CF表(RB）"/>
      <sheetName val="物件概要"/>
      <sheetName val="Sheet1"/>
      <sheetName val="#REF"/>
      <sheetName val="QryCombo IF"/>
      <sheetName val="入金明細 "/>
      <sheetName val="港Ｒ"/>
      <sheetName val="科目ﾘｽﾄ"/>
      <sheetName val="Lookup"/>
      <sheetName val="検針表"/>
      <sheetName val="k"/>
      <sheetName val="Prop"/>
      <sheetName val="Sheet3"/>
      <sheetName val="王子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</sheetDataSet>
  </externalBook>
</externalLink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 vertOverflow="clip" horzOverflow="clip" rtlCol="0" anchor="t"/>
      <a:lstStyle>
        <a:defPPr algn="l">
          <a:defRPr kumimoji="1" sz="1100"/>
        </a:defPPr>
      </a:lstStyle>
      <a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a:style>
    </a:sp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fudousan.click/" TargetMode="Externa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2.xml"/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https://fudousan.click/" TargetMode="Externa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3.xml"/><Relationship Id="rId2" Type="http://schemas.openxmlformats.org/officeDocument/2006/relationships/printerSettings" Target="../printerSettings/printerSettings3.bin"/><Relationship Id="rId1" Type="http://schemas.openxmlformats.org/officeDocument/2006/relationships/hyperlink" Target="https://fudousan.click/" TargetMode="External"/><Relationship Id="rId5" Type="http://schemas.openxmlformats.org/officeDocument/2006/relationships/comments" Target="../comments1.xml"/><Relationship Id="rId4" Type="http://schemas.openxmlformats.org/officeDocument/2006/relationships/vmlDrawing" Target="../drawings/vmlDrawing1.v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B119A94-2D2E-4E5B-B72F-FBBE6A3570E0}">
  <sheetPr>
    <tabColor rgb="FF00B0F0"/>
  </sheetPr>
  <dimension ref="A1:I61"/>
  <sheetViews>
    <sheetView tabSelected="1" zoomScale="85" zoomScaleNormal="85" workbookViewId="0">
      <selection activeCell="B7" sqref="B7:C7"/>
    </sheetView>
  </sheetViews>
  <sheetFormatPr defaultRowHeight="13.5"/>
  <cols>
    <col min="1" max="1" width="21.5" style="45" customWidth="1"/>
    <col min="2" max="2" width="9" style="45"/>
    <col min="3" max="3" width="10" style="45" bestFit="1" customWidth="1"/>
    <col min="4" max="4" width="57.25" style="45" bestFit="1" customWidth="1"/>
    <col min="5" max="5" width="9" style="45"/>
    <col min="6" max="6" width="21.625" style="45" bestFit="1" customWidth="1"/>
    <col min="7" max="8" width="9" style="45"/>
    <col min="9" max="9" width="61.125" style="45" bestFit="1" customWidth="1"/>
    <col min="10" max="16384" width="9" style="45"/>
  </cols>
  <sheetData>
    <row r="1" spans="1:9" ht="32.25" customHeight="1">
      <c r="A1" s="338" t="s">
        <v>607</v>
      </c>
      <c r="B1" s="338"/>
      <c r="C1" s="338"/>
      <c r="D1" s="338"/>
      <c r="E1" s="338"/>
      <c r="F1" s="338"/>
      <c r="G1" s="338"/>
      <c r="H1" s="338"/>
      <c r="I1" s="338"/>
    </row>
    <row r="2" spans="1:9" ht="21" customHeight="1">
      <c r="A2" s="398" t="s">
        <v>624</v>
      </c>
      <c r="B2" s="398"/>
      <c r="C2" s="398"/>
      <c r="D2" s="398"/>
      <c r="E2" s="120" t="s">
        <v>625</v>
      </c>
      <c r="F2" s="121">
        <v>0</v>
      </c>
      <c r="G2" s="399" t="s">
        <v>626</v>
      </c>
      <c r="H2" s="399"/>
      <c r="I2" s="399"/>
    </row>
    <row r="3" spans="1:9" ht="33.75" customHeight="1">
      <c r="A3" s="53" t="s">
        <v>608</v>
      </c>
      <c r="B3" s="339" t="s">
        <v>609</v>
      </c>
      <c r="C3" s="339"/>
      <c r="D3" s="339"/>
      <c r="E3" s="50"/>
      <c r="F3" s="50"/>
      <c r="G3" s="50"/>
      <c r="H3" s="50"/>
      <c r="I3" s="50"/>
    </row>
    <row r="4" spans="1:9" ht="14.25">
      <c r="A4" s="342" t="s">
        <v>571</v>
      </c>
      <c r="B4" s="342"/>
      <c r="C4" s="342"/>
      <c r="D4" s="342"/>
      <c r="F4" s="342" t="s">
        <v>605</v>
      </c>
      <c r="G4" s="342"/>
      <c r="H4" s="342"/>
      <c r="I4" s="342"/>
    </row>
    <row r="5" spans="1:9" ht="18" customHeight="1" thickBot="1">
      <c r="A5" s="378" t="s">
        <v>572</v>
      </c>
      <c r="B5" s="378"/>
      <c r="C5" s="378"/>
      <c r="D5" s="378"/>
      <c r="F5" s="378" t="s">
        <v>606</v>
      </c>
      <c r="G5" s="378"/>
      <c r="H5" s="378"/>
      <c r="I5" s="378"/>
    </row>
    <row r="6" spans="1:9" ht="22.5" customHeight="1">
      <c r="A6" s="326" t="s">
        <v>3</v>
      </c>
      <c r="B6" s="345" t="s">
        <v>638</v>
      </c>
      <c r="C6" s="346"/>
      <c r="D6" s="328" t="s">
        <v>4</v>
      </c>
      <c r="F6" s="119" t="s">
        <v>53</v>
      </c>
      <c r="G6" s="355">
        <f>収支!E9</f>
        <v>0.09</v>
      </c>
      <c r="H6" s="355"/>
      <c r="I6" s="116"/>
    </row>
    <row r="7" spans="1:9" ht="17.25" customHeight="1">
      <c r="A7" s="327" t="s">
        <v>167</v>
      </c>
      <c r="B7" s="347">
        <v>800</v>
      </c>
      <c r="C7" s="348"/>
      <c r="D7" s="329"/>
      <c r="F7" s="400" t="s">
        <v>595</v>
      </c>
      <c r="G7" s="355">
        <f ca="1">収支!AN30</f>
        <v>5.0288325982405006E-2</v>
      </c>
      <c r="H7" s="355"/>
      <c r="I7" s="402"/>
    </row>
    <row r="8" spans="1:9" ht="17.25" customHeight="1">
      <c r="A8" s="327" t="s">
        <v>549</v>
      </c>
      <c r="B8" s="343">
        <v>60000</v>
      </c>
      <c r="C8" s="344"/>
      <c r="D8" s="329" t="s">
        <v>550</v>
      </c>
      <c r="F8" s="400"/>
      <c r="G8" s="355"/>
      <c r="H8" s="355"/>
      <c r="I8" s="402"/>
    </row>
    <row r="9" spans="1:9" ht="17.25" customHeight="1">
      <c r="A9" s="327" t="s">
        <v>12</v>
      </c>
      <c r="B9" s="349">
        <v>25.76</v>
      </c>
      <c r="C9" s="350"/>
      <c r="D9" s="330"/>
      <c r="F9" s="119" t="s">
        <v>604</v>
      </c>
      <c r="G9" s="355">
        <f ca="1">収支!AN35</f>
        <v>4.2396282313669778E-2</v>
      </c>
      <c r="H9" s="355"/>
      <c r="I9" s="116"/>
    </row>
    <row r="10" spans="1:9" ht="17.25" customHeight="1">
      <c r="A10" s="327" t="s">
        <v>456</v>
      </c>
      <c r="B10" s="351">
        <v>30</v>
      </c>
      <c r="C10" s="352"/>
      <c r="D10" s="329"/>
      <c r="F10" s="118" t="s">
        <v>186</v>
      </c>
      <c r="G10" s="403">
        <f ca="1">収支!AF30</f>
        <v>432926.66666666663</v>
      </c>
      <c r="H10" s="403"/>
      <c r="I10" s="116"/>
    </row>
    <row r="11" spans="1:9" ht="17.25" customHeight="1">
      <c r="A11" s="327" t="s">
        <v>562</v>
      </c>
      <c r="B11" s="382">
        <v>5</v>
      </c>
      <c r="C11" s="383"/>
      <c r="D11" s="329"/>
      <c r="F11" s="400" t="s">
        <v>622</v>
      </c>
      <c r="G11" s="340">
        <f ca="1">収支!E21*1000</f>
        <v>3608889.9999999995</v>
      </c>
      <c r="H11" s="340"/>
      <c r="I11" s="401">
        <f>B16</f>
        <v>500</v>
      </c>
    </row>
    <row r="12" spans="1:9" ht="17.25" customHeight="1">
      <c r="A12" s="327" t="s">
        <v>548</v>
      </c>
      <c r="B12" s="353">
        <v>31199</v>
      </c>
      <c r="C12" s="354"/>
      <c r="D12" s="329" t="s">
        <v>610</v>
      </c>
      <c r="F12" s="400"/>
      <c r="G12" s="340"/>
      <c r="H12" s="340"/>
      <c r="I12" s="401"/>
    </row>
    <row r="13" spans="1:9" ht="17.25" customHeight="1">
      <c r="A13" s="327" t="s">
        <v>474</v>
      </c>
      <c r="B13" s="343">
        <v>8480</v>
      </c>
      <c r="C13" s="344"/>
      <c r="D13" s="329"/>
      <c r="F13" s="362" t="s">
        <v>619</v>
      </c>
      <c r="G13" s="340">
        <f ca="1">AVERAGE(年次キャッシュフロー!C20:DR20)*1000</f>
        <v>106344.93084732867</v>
      </c>
      <c r="H13" s="340"/>
      <c r="I13" s="341" t="s">
        <v>596</v>
      </c>
    </row>
    <row r="14" spans="1:9" ht="17.25" customHeight="1">
      <c r="A14" s="327" t="s">
        <v>441</v>
      </c>
      <c r="B14" s="343">
        <v>5900</v>
      </c>
      <c r="C14" s="344"/>
      <c r="D14" s="329"/>
      <c r="F14" s="363"/>
      <c r="G14" s="340"/>
      <c r="H14" s="340"/>
      <c r="I14" s="341"/>
    </row>
    <row r="15" spans="1:9" ht="17.25" customHeight="1">
      <c r="A15" s="327" t="s">
        <v>570</v>
      </c>
      <c r="B15" s="343">
        <v>500</v>
      </c>
      <c r="C15" s="344"/>
      <c r="D15" s="329"/>
      <c r="F15" s="362" t="s">
        <v>597</v>
      </c>
      <c r="G15" s="340">
        <f ca="1">AVERAGE(年次キャッシュフロー!C20:IH20)*1000</f>
        <v>89784.930847328666</v>
      </c>
      <c r="H15" s="340"/>
      <c r="I15" s="341" t="s">
        <v>596</v>
      </c>
    </row>
    <row r="16" spans="1:9" ht="17.25" customHeight="1">
      <c r="A16" s="356" t="s">
        <v>575</v>
      </c>
      <c r="B16" s="347">
        <v>500</v>
      </c>
      <c r="C16" s="348"/>
      <c r="D16" s="329" t="s">
        <v>618</v>
      </c>
      <c r="F16" s="363"/>
      <c r="G16" s="340"/>
      <c r="H16" s="340"/>
      <c r="I16" s="341"/>
    </row>
    <row r="17" spans="1:9" ht="17.25" customHeight="1">
      <c r="A17" s="357"/>
      <c r="B17" s="359">
        <v>2.5000000000000001E-2</v>
      </c>
      <c r="C17" s="360"/>
      <c r="D17" s="329" t="s">
        <v>576</v>
      </c>
      <c r="F17" s="362" t="s">
        <v>598</v>
      </c>
      <c r="G17" s="340">
        <f ca="1">収支!T55*1000</f>
        <v>360926.66666666663</v>
      </c>
      <c r="H17" s="340"/>
      <c r="I17" s="341" t="s">
        <v>596</v>
      </c>
    </row>
    <row r="18" spans="1:9" ht="17.25" customHeight="1" thickBot="1">
      <c r="A18" s="358"/>
      <c r="B18" s="389">
        <v>20</v>
      </c>
      <c r="C18" s="390"/>
      <c r="D18" s="329" t="s">
        <v>577</v>
      </c>
      <c r="F18" s="363"/>
      <c r="G18" s="340"/>
      <c r="H18" s="340"/>
      <c r="I18" s="341"/>
    </row>
    <row r="19" spans="1:9" ht="21.75" customHeight="1">
      <c r="A19" s="46"/>
      <c r="B19" s="47"/>
      <c r="C19" s="47"/>
      <c r="D19" s="48"/>
    </row>
    <row r="20" spans="1:9" ht="21.75" customHeight="1">
      <c r="A20" s="342" t="s">
        <v>573</v>
      </c>
      <c r="B20" s="342"/>
      <c r="C20" s="342"/>
      <c r="D20" s="342"/>
      <c r="F20" s="342" t="s">
        <v>578</v>
      </c>
      <c r="G20" s="342"/>
      <c r="H20" s="342"/>
      <c r="I20" s="342"/>
    </row>
    <row r="21" spans="1:9" ht="21.75" customHeight="1" thickBot="1">
      <c r="A21" s="378" t="s">
        <v>574</v>
      </c>
      <c r="B21" s="378"/>
      <c r="C21" s="378"/>
      <c r="D21" s="378"/>
      <c r="F21" s="378" t="s">
        <v>579</v>
      </c>
      <c r="G21" s="378"/>
      <c r="H21" s="378"/>
      <c r="I21" s="378"/>
    </row>
    <row r="22" spans="1:9" ht="19.5" customHeight="1">
      <c r="A22" s="326" t="s">
        <v>3</v>
      </c>
      <c r="B22" s="394" t="s">
        <v>638</v>
      </c>
      <c r="C22" s="395"/>
      <c r="D22" s="328" t="s">
        <v>4</v>
      </c>
      <c r="F22" s="326" t="s">
        <v>3</v>
      </c>
      <c r="G22" s="345" t="s">
        <v>638</v>
      </c>
      <c r="H22" s="375"/>
      <c r="I22" s="346"/>
    </row>
    <row r="23" spans="1:9" ht="19.5" customHeight="1">
      <c r="A23" s="327" t="s">
        <v>435</v>
      </c>
      <c r="B23" s="396" t="s">
        <v>551</v>
      </c>
      <c r="C23" s="397"/>
      <c r="D23" s="329"/>
      <c r="F23" s="327" t="s">
        <v>581</v>
      </c>
      <c r="G23" s="391" t="s">
        <v>615</v>
      </c>
      <c r="H23" s="392"/>
      <c r="I23" s="393"/>
    </row>
    <row r="24" spans="1:9" ht="19.5" customHeight="1">
      <c r="A24" s="327" t="s">
        <v>560</v>
      </c>
      <c r="B24" s="396" t="s">
        <v>611</v>
      </c>
      <c r="C24" s="397"/>
      <c r="D24" s="329"/>
      <c r="F24" s="327" t="s">
        <v>594</v>
      </c>
      <c r="G24" s="391">
        <v>403</v>
      </c>
      <c r="H24" s="392"/>
      <c r="I24" s="393"/>
    </row>
    <row r="25" spans="1:9" ht="19.5" customHeight="1">
      <c r="A25" s="327" t="s">
        <v>446</v>
      </c>
      <c r="B25" s="380">
        <v>300000</v>
      </c>
      <c r="C25" s="381"/>
      <c r="D25" s="329" t="s">
        <v>566</v>
      </c>
      <c r="F25" s="327" t="s">
        <v>580</v>
      </c>
      <c r="G25" s="391" t="s">
        <v>584</v>
      </c>
      <c r="H25" s="392"/>
      <c r="I25" s="393"/>
    </row>
    <row r="26" spans="1:9" ht="19.5" customHeight="1">
      <c r="A26" s="327" t="s">
        <v>32</v>
      </c>
      <c r="B26" s="349">
        <f>評価額仮設定シート!B7</f>
        <v>257.60000000000002</v>
      </c>
      <c r="C26" s="350"/>
      <c r="D26" s="329"/>
      <c r="F26" s="327" t="s">
        <v>582</v>
      </c>
      <c r="G26" s="364" t="s">
        <v>585</v>
      </c>
      <c r="H26" s="365"/>
      <c r="I26" s="366"/>
    </row>
    <row r="27" spans="1:9" ht="19.5" customHeight="1">
      <c r="A27" s="384" t="s">
        <v>561</v>
      </c>
      <c r="B27" s="385">
        <f>評価額仮設定シート!B5</f>
        <v>25.76</v>
      </c>
      <c r="C27" s="386"/>
      <c r="D27" s="379" t="s">
        <v>563</v>
      </c>
      <c r="F27" s="327" t="s">
        <v>432</v>
      </c>
      <c r="G27" s="372" t="s">
        <v>583</v>
      </c>
      <c r="H27" s="373"/>
      <c r="I27" s="374"/>
    </row>
    <row r="28" spans="1:9" ht="19.5" customHeight="1">
      <c r="A28" s="384"/>
      <c r="B28" s="387">
        <f>評価額仮設定シート!B6</f>
        <v>772.80000000000007</v>
      </c>
      <c r="C28" s="388"/>
      <c r="D28" s="379"/>
      <c r="F28" s="327" t="s">
        <v>33</v>
      </c>
      <c r="G28" s="372" t="s">
        <v>586</v>
      </c>
      <c r="H28" s="373"/>
      <c r="I28" s="374"/>
    </row>
    <row r="29" spans="1:9" ht="19.5" customHeight="1">
      <c r="A29" s="327" t="s">
        <v>564</v>
      </c>
      <c r="B29" s="343">
        <f>評価額仮設定シート!J11*B28/B27</f>
        <v>67620000</v>
      </c>
      <c r="C29" s="344"/>
      <c r="D29" s="329" t="s">
        <v>569</v>
      </c>
      <c r="F29" s="361" t="s">
        <v>4</v>
      </c>
      <c r="G29" s="367" t="s">
        <v>589</v>
      </c>
      <c r="H29" s="368"/>
      <c r="I29" s="369"/>
    </row>
    <row r="30" spans="1:9" ht="19.5" customHeight="1">
      <c r="A30" s="327" t="s">
        <v>565</v>
      </c>
      <c r="B30" s="343">
        <f ca="1">評価額仮設定シート!J12</f>
        <v>2000000</v>
      </c>
      <c r="C30" s="344"/>
      <c r="D30" s="329"/>
      <c r="F30" s="361"/>
      <c r="G30" s="333" t="s">
        <v>590</v>
      </c>
      <c r="H30" s="370" t="s">
        <v>591</v>
      </c>
      <c r="I30" s="371"/>
    </row>
    <row r="31" spans="1:9" ht="19.5" customHeight="1">
      <c r="A31" s="327" t="s">
        <v>567</v>
      </c>
      <c r="B31" s="343">
        <v>35000</v>
      </c>
      <c r="C31" s="344"/>
      <c r="D31" s="331">
        <f>B31/5</f>
        <v>7000</v>
      </c>
      <c r="F31" s="361"/>
      <c r="G31" s="334"/>
      <c r="H31" s="370"/>
      <c r="I31" s="371"/>
    </row>
    <row r="32" spans="1:9" ht="19.5" customHeight="1">
      <c r="A32" s="327" t="s">
        <v>568</v>
      </c>
      <c r="B32" s="343">
        <f>B8*D32</f>
        <v>30000</v>
      </c>
      <c r="C32" s="344"/>
      <c r="D32" s="332">
        <v>0.5</v>
      </c>
      <c r="F32" s="361"/>
      <c r="G32" s="333" t="s">
        <v>590</v>
      </c>
      <c r="H32" s="370" t="s">
        <v>592</v>
      </c>
      <c r="I32" s="371"/>
    </row>
    <row r="33" spans="1:9" ht="19.5" customHeight="1">
      <c r="A33" s="327" t="s">
        <v>151</v>
      </c>
      <c r="B33" s="343">
        <f>B8*D33</f>
        <v>30000</v>
      </c>
      <c r="C33" s="344"/>
      <c r="D33" s="332">
        <v>0.5</v>
      </c>
      <c r="F33" s="361"/>
      <c r="G33" s="334"/>
      <c r="H33" s="370"/>
      <c r="I33" s="371"/>
    </row>
    <row r="34" spans="1:9" ht="19.5" customHeight="1" thickBot="1">
      <c r="A34" s="327" t="s">
        <v>152</v>
      </c>
      <c r="B34" s="376">
        <v>5000</v>
      </c>
      <c r="C34" s="377"/>
      <c r="D34" s="329"/>
      <c r="F34" s="361"/>
      <c r="G34" s="335" t="s">
        <v>590</v>
      </c>
      <c r="H34" s="336" t="s">
        <v>593</v>
      </c>
      <c r="I34" s="337"/>
    </row>
    <row r="35" spans="1:9">
      <c r="F35" s="50"/>
      <c r="G35" s="50"/>
      <c r="H35" s="51"/>
      <c r="I35" s="51"/>
    </row>
    <row r="48" spans="1:9">
      <c r="A48" s="52"/>
      <c r="B48" s="52"/>
    </row>
    <row r="49" spans="1:2">
      <c r="A49" s="52"/>
      <c r="B49" s="52"/>
    </row>
    <row r="50" spans="1:2">
      <c r="A50" s="52"/>
      <c r="B50" s="52"/>
    </row>
    <row r="51" spans="1:2">
      <c r="A51" s="52" t="s">
        <v>586</v>
      </c>
      <c r="B51" s="52" t="s">
        <v>552</v>
      </c>
    </row>
    <row r="52" spans="1:2">
      <c r="A52" s="52" t="s">
        <v>587</v>
      </c>
      <c r="B52" s="52" t="s">
        <v>554</v>
      </c>
    </row>
    <row r="53" spans="1:2">
      <c r="A53" s="52" t="s">
        <v>588</v>
      </c>
      <c r="B53" s="52" t="s">
        <v>555</v>
      </c>
    </row>
    <row r="54" spans="1:2">
      <c r="A54" s="52"/>
      <c r="B54" s="52" t="s">
        <v>553</v>
      </c>
    </row>
    <row r="55" spans="1:2">
      <c r="A55" s="52"/>
      <c r="B55" s="52" t="s">
        <v>556</v>
      </c>
    </row>
    <row r="56" spans="1:2">
      <c r="A56" s="52"/>
      <c r="B56" s="52" t="s">
        <v>557</v>
      </c>
    </row>
    <row r="57" spans="1:2">
      <c r="A57" s="52"/>
      <c r="B57" s="52" t="s">
        <v>558</v>
      </c>
    </row>
    <row r="58" spans="1:2">
      <c r="A58" s="52"/>
      <c r="B58" s="52" t="s">
        <v>512</v>
      </c>
    </row>
    <row r="59" spans="1:2">
      <c r="A59" s="52"/>
      <c r="B59" s="52" t="s">
        <v>559</v>
      </c>
    </row>
    <row r="60" spans="1:2">
      <c r="A60" s="52"/>
      <c r="B60" s="52"/>
    </row>
    <row r="61" spans="1:2">
      <c r="A61" s="52"/>
      <c r="B61" s="52"/>
    </row>
  </sheetData>
  <sheetProtection algorithmName="SHA-512" hashValue="eFSVAPSqkq4Szej1rJ8tTw+5m8Z4ugBtATqxylaTlsbVyHarlstkBpJIo2U4x2byNEoLVVHsY9I4UlYwiM52Uw==" saltValue="t95ljv1SXNu+YNIMEKICDw==" spinCount="100000" sheet="1" scenarios="1" formatCells="0" formatColumns="0" formatRows="0" insertColumns="0" insertRows="0" insertHyperlinks="0" deleteColumns="0" deleteRows="0" sort="0"/>
  <mergeCells count="70">
    <mergeCell ref="A2:D2"/>
    <mergeCell ref="G2:I2"/>
    <mergeCell ref="F7:F8"/>
    <mergeCell ref="G7:H8"/>
    <mergeCell ref="F11:F12"/>
    <mergeCell ref="G11:H12"/>
    <mergeCell ref="I11:I12"/>
    <mergeCell ref="I7:I8"/>
    <mergeCell ref="G9:H9"/>
    <mergeCell ref="G10:H10"/>
    <mergeCell ref="F4:I4"/>
    <mergeCell ref="F5:I5"/>
    <mergeCell ref="B18:C18"/>
    <mergeCell ref="G23:I23"/>
    <mergeCell ref="G25:I25"/>
    <mergeCell ref="A20:D20"/>
    <mergeCell ref="A21:D21"/>
    <mergeCell ref="B22:C22"/>
    <mergeCell ref="F20:I20"/>
    <mergeCell ref="F21:I21"/>
    <mergeCell ref="B23:C23"/>
    <mergeCell ref="B24:C24"/>
    <mergeCell ref="G24:I24"/>
    <mergeCell ref="B34:C34"/>
    <mergeCell ref="B15:C15"/>
    <mergeCell ref="A5:D5"/>
    <mergeCell ref="D27:D28"/>
    <mergeCell ref="B29:C29"/>
    <mergeCell ref="B30:C30"/>
    <mergeCell ref="B31:C31"/>
    <mergeCell ref="B32:C32"/>
    <mergeCell ref="B33:C33"/>
    <mergeCell ref="B25:C25"/>
    <mergeCell ref="B11:C11"/>
    <mergeCell ref="A27:A28"/>
    <mergeCell ref="B27:C27"/>
    <mergeCell ref="B28:C28"/>
    <mergeCell ref="B26:C26"/>
    <mergeCell ref="B13:C13"/>
    <mergeCell ref="F29:F34"/>
    <mergeCell ref="F13:F14"/>
    <mergeCell ref="G26:I26"/>
    <mergeCell ref="G29:I29"/>
    <mergeCell ref="G13:H14"/>
    <mergeCell ref="I13:I14"/>
    <mergeCell ref="F15:F16"/>
    <mergeCell ref="H30:I31"/>
    <mergeCell ref="H32:I33"/>
    <mergeCell ref="F17:F18"/>
    <mergeCell ref="G17:H18"/>
    <mergeCell ref="I17:I18"/>
    <mergeCell ref="G27:I27"/>
    <mergeCell ref="G28:I28"/>
    <mergeCell ref="G22:I22"/>
    <mergeCell ref="A1:I1"/>
    <mergeCell ref="B3:D3"/>
    <mergeCell ref="G15:H16"/>
    <mergeCell ref="I15:I16"/>
    <mergeCell ref="A4:D4"/>
    <mergeCell ref="B14:C14"/>
    <mergeCell ref="B8:C8"/>
    <mergeCell ref="B6:C6"/>
    <mergeCell ref="B7:C7"/>
    <mergeCell ref="B9:C9"/>
    <mergeCell ref="B10:C10"/>
    <mergeCell ref="B12:C12"/>
    <mergeCell ref="G6:H6"/>
    <mergeCell ref="B16:C16"/>
    <mergeCell ref="A16:A18"/>
    <mergeCell ref="B17:C17"/>
  </mergeCells>
  <phoneticPr fontId="4"/>
  <dataValidations count="2">
    <dataValidation type="list" allowBlank="1" showInputMessage="1" showErrorMessage="1" sqref="B23:C23" xr:uid="{1AE335D5-8F58-4C9A-A6B7-86D2AD71B9D6}">
      <formula1>$B$51:$B$59</formula1>
    </dataValidation>
    <dataValidation type="list" allowBlank="1" showInputMessage="1" showErrorMessage="1" sqref="G28:I28" xr:uid="{7B70AD31-5B58-4BCF-B169-ABD5B978E7D1}">
      <formula1>$A$51:$A$53</formula1>
    </dataValidation>
  </dataValidations>
  <hyperlinks>
    <hyperlink ref="A3" r:id="rId1" xr:uid="{F38E0873-B837-48B0-B19A-B3EF27B7884B}"/>
  </hyperlinks>
  <pageMargins left="0.7" right="0.7" top="0.75" bottom="0.75" header="0.3" footer="0.3"/>
  <pageSetup paperSize="9" orientation="portrait" verticalDpi="0" r:id="rId2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4F866C9-6642-4E6B-9B75-EC4617AA671F}">
  <sheetPr codeName="Sheet2">
    <tabColor rgb="FFC00000"/>
    <pageSetUpPr fitToPage="1"/>
  </sheetPr>
  <dimension ref="A1:AT51"/>
  <sheetViews>
    <sheetView zoomScale="70" zoomScaleNormal="70" workbookViewId="0">
      <selection activeCell="J5" sqref="J5:W32"/>
    </sheetView>
  </sheetViews>
  <sheetFormatPr defaultColWidth="9" defaultRowHeight="14.25"/>
  <cols>
    <col min="1" max="1" width="11" style="1" customWidth="1"/>
    <col min="2" max="2" width="13.375" style="1" customWidth="1"/>
    <col min="3" max="8" width="11" style="20" customWidth="1"/>
    <col min="9" max="9" width="3" style="1" customWidth="1"/>
    <col min="10" max="21" width="11" style="1" customWidth="1"/>
    <col min="22" max="22" width="9" style="1"/>
    <col min="23" max="23" width="13.75" style="1" customWidth="1"/>
    <col min="24" max="46" width="9" style="45"/>
    <col min="47" max="16384" width="9" style="1"/>
  </cols>
  <sheetData>
    <row r="1" spans="1:23" ht="42.75" customHeight="1">
      <c r="A1" s="472" t="s">
        <v>427</v>
      </c>
      <c r="B1" s="472"/>
      <c r="C1" s="472"/>
      <c r="D1" s="472"/>
      <c r="E1" s="472"/>
      <c r="F1" s="472"/>
      <c r="G1" s="472"/>
      <c r="H1" s="472"/>
      <c r="I1" s="472"/>
      <c r="J1" s="472"/>
      <c r="K1" s="472"/>
      <c r="L1" s="472"/>
      <c r="M1" s="472"/>
      <c r="N1" s="472"/>
      <c r="O1" s="472"/>
      <c r="P1" s="472"/>
      <c r="Q1" s="472"/>
      <c r="R1" s="472"/>
      <c r="S1" s="472"/>
      <c r="T1" s="472"/>
      <c r="U1" s="472"/>
      <c r="V1" s="472"/>
      <c r="W1" s="472"/>
    </row>
    <row r="2" spans="1:23" ht="34.5" customHeight="1">
      <c r="A2" s="414" t="s">
        <v>608</v>
      </c>
      <c r="B2" s="414"/>
      <c r="C2" s="415" t="s">
        <v>614</v>
      </c>
      <c r="D2" s="415"/>
      <c r="E2" s="339"/>
      <c r="F2" s="339"/>
      <c r="G2" s="339"/>
      <c r="H2" s="58"/>
      <c r="I2" s="45"/>
      <c r="J2" s="45"/>
      <c r="K2" s="45"/>
      <c r="L2" s="45"/>
      <c r="M2" s="45"/>
      <c r="N2" s="45"/>
      <c r="O2" s="45"/>
      <c r="P2" s="45"/>
      <c r="Q2" s="45"/>
      <c r="R2" s="45"/>
      <c r="S2" s="45"/>
      <c r="T2" s="45"/>
      <c r="U2" s="45"/>
      <c r="V2" s="45"/>
      <c r="W2" s="45"/>
    </row>
    <row r="3" spans="1:23" ht="12.75" customHeight="1">
      <c r="A3" s="437" t="s">
        <v>428</v>
      </c>
      <c r="B3" s="437"/>
      <c r="C3" s="437"/>
      <c r="D3" s="437"/>
      <c r="E3" s="437"/>
      <c r="F3" s="437"/>
      <c r="G3" s="437"/>
      <c r="H3" s="437"/>
      <c r="J3" s="437" t="s">
        <v>429</v>
      </c>
      <c r="K3" s="437"/>
      <c r="L3" s="437"/>
      <c r="M3" s="437"/>
      <c r="N3" s="437"/>
      <c r="O3" s="437"/>
      <c r="P3" s="437"/>
      <c r="Q3" s="437"/>
      <c r="R3" s="437"/>
      <c r="S3" s="437"/>
      <c r="T3" s="437"/>
      <c r="U3" s="437"/>
      <c r="V3" s="437"/>
      <c r="W3" s="437"/>
    </row>
    <row r="4" spans="1:23" ht="12.75" customHeight="1">
      <c r="A4" s="438"/>
      <c r="B4" s="438"/>
      <c r="C4" s="438"/>
      <c r="D4" s="438"/>
      <c r="E4" s="438"/>
      <c r="F4" s="438"/>
      <c r="G4" s="438"/>
      <c r="H4" s="438"/>
      <c r="J4" s="438"/>
      <c r="K4" s="438"/>
      <c r="L4" s="438"/>
      <c r="M4" s="438"/>
      <c r="N4" s="438"/>
      <c r="O4" s="438"/>
      <c r="P4" s="438"/>
      <c r="Q4" s="438"/>
      <c r="R4" s="438"/>
      <c r="S4" s="438"/>
      <c r="T4" s="438"/>
      <c r="U4" s="438"/>
      <c r="V4" s="438"/>
      <c r="W4" s="438"/>
    </row>
    <row r="5" spans="1:23" ht="15" customHeight="1">
      <c r="A5" s="419" t="s">
        <v>430</v>
      </c>
      <c r="B5" s="419"/>
      <c r="C5" s="431" t="str">
        <f>入力シート!G23</f>
        <v>マンション名を入力してください。</v>
      </c>
      <c r="D5" s="431"/>
      <c r="E5" s="431"/>
      <c r="F5" s="431" t="s">
        <v>198</v>
      </c>
      <c r="G5" s="474">
        <f>入力シート!G24</f>
        <v>403</v>
      </c>
      <c r="H5" s="474"/>
      <c r="J5" s="476" t="s">
        <v>613</v>
      </c>
      <c r="K5" s="443"/>
      <c r="L5" s="443"/>
      <c r="M5" s="443"/>
      <c r="N5" s="443"/>
      <c r="O5" s="443"/>
      <c r="P5" s="443"/>
      <c r="Q5" s="443"/>
      <c r="R5" s="443"/>
      <c r="S5" s="443"/>
      <c r="T5" s="443"/>
      <c r="U5" s="443"/>
      <c r="V5" s="443"/>
      <c r="W5" s="477"/>
    </row>
    <row r="6" spans="1:23" ht="15" customHeight="1">
      <c r="A6" s="417"/>
      <c r="B6" s="417"/>
      <c r="C6" s="473"/>
      <c r="D6" s="473"/>
      <c r="E6" s="473"/>
      <c r="F6" s="473"/>
      <c r="G6" s="475"/>
      <c r="H6" s="475"/>
      <c r="J6" s="476"/>
      <c r="K6" s="443"/>
      <c r="L6" s="443"/>
      <c r="M6" s="443"/>
      <c r="N6" s="443"/>
      <c r="O6" s="443"/>
      <c r="P6" s="443"/>
      <c r="Q6" s="443"/>
      <c r="R6" s="443"/>
      <c r="S6" s="443"/>
      <c r="T6" s="443"/>
      <c r="U6" s="443"/>
      <c r="V6" s="443"/>
      <c r="W6" s="477"/>
    </row>
    <row r="7" spans="1:23" ht="15" customHeight="1">
      <c r="A7" s="417" t="s">
        <v>0</v>
      </c>
      <c r="B7" s="21" t="s">
        <v>431</v>
      </c>
      <c r="C7" s="481" t="str">
        <f>入力シート!G26</f>
        <v>登記簿に記載された地番を入力</v>
      </c>
      <c r="D7" s="481"/>
      <c r="E7" s="481"/>
      <c r="F7" s="481"/>
      <c r="G7" s="481"/>
      <c r="H7" s="481"/>
      <c r="J7" s="476"/>
      <c r="K7" s="443"/>
      <c r="L7" s="443"/>
      <c r="M7" s="443"/>
      <c r="N7" s="443"/>
      <c r="O7" s="443"/>
      <c r="P7" s="443"/>
      <c r="Q7" s="443"/>
      <c r="R7" s="443"/>
      <c r="S7" s="443"/>
      <c r="T7" s="443"/>
      <c r="U7" s="443"/>
      <c r="V7" s="443"/>
      <c r="W7" s="477"/>
    </row>
    <row r="8" spans="1:23" ht="15" customHeight="1">
      <c r="A8" s="417"/>
      <c r="B8" s="21" t="s">
        <v>1</v>
      </c>
      <c r="C8" s="481" t="str">
        <f>入力シート!G25</f>
        <v>住居表示を入力</v>
      </c>
      <c r="D8" s="481"/>
      <c r="E8" s="481"/>
      <c r="F8" s="481"/>
      <c r="G8" s="481"/>
      <c r="H8" s="481"/>
      <c r="J8" s="476"/>
      <c r="K8" s="443"/>
      <c r="L8" s="443"/>
      <c r="M8" s="443"/>
      <c r="N8" s="443"/>
      <c r="O8" s="443"/>
      <c r="P8" s="443"/>
      <c r="Q8" s="443"/>
      <c r="R8" s="443"/>
      <c r="S8" s="443"/>
      <c r="T8" s="443"/>
      <c r="U8" s="443"/>
      <c r="V8" s="443"/>
      <c r="W8" s="477"/>
    </row>
    <row r="9" spans="1:23" ht="15" customHeight="1">
      <c r="A9" s="417"/>
      <c r="B9" s="417" t="s">
        <v>432</v>
      </c>
      <c r="C9" s="482" t="str">
        <f>入力シート!G27</f>
        <v>最寄駅からの距離　徒歩何分？</v>
      </c>
      <c r="D9" s="482"/>
      <c r="E9" s="482"/>
      <c r="F9" s="482"/>
      <c r="G9" s="482"/>
      <c r="H9" s="482"/>
      <c r="J9" s="476"/>
      <c r="K9" s="443"/>
      <c r="L9" s="443"/>
      <c r="M9" s="443"/>
      <c r="N9" s="443"/>
      <c r="O9" s="443"/>
      <c r="P9" s="443"/>
      <c r="Q9" s="443"/>
      <c r="R9" s="443"/>
      <c r="S9" s="443"/>
      <c r="T9" s="443"/>
      <c r="U9" s="443"/>
      <c r="V9" s="443"/>
      <c r="W9" s="477"/>
    </row>
    <row r="10" spans="1:23" ht="15" customHeight="1">
      <c r="A10" s="417"/>
      <c r="B10" s="417"/>
      <c r="C10" s="482"/>
      <c r="D10" s="482"/>
      <c r="E10" s="482"/>
      <c r="F10" s="482"/>
      <c r="G10" s="482"/>
      <c r="H10" s="482"/>
      <c r="J10" s="476"/>
      <c r="K10" s="443"/>
      <c r="L10" s="443"/>
      <c r="M10" s="443"/>
      <c r="N10" s="443"/>
      <c r="O10" s="443"/>
      <c r="P10" s="443"/>
      <c r="Q10" s="443"/>
      <c r="R10" s="443"/>
      <c r="S10" s="443"/>
      <c r="T10" s="443"/>
      <c r="U10" s="443"/>
      <c r="V10" s="443"/>
      <c r="W10" s="477"/>
    </row>
    <row r="11" spans="1:23" ht="14.25" customHeight="1">
      <c r="A11" s="417" t="s">
        <v>433</v>
      </c>
      <c r="B11" s="417"/>
      <c r="C11" s="483">
        <f>入力シート!B7</f>
        <v>800</v>
      </c>
      <c r="D11" s="483"/>
      <c r="E11" s="483"/>
      <c r="F11" s="483"/>
      <c r="G11" s="483"/>
      <c r="H11" s="483"/>
      <c r="J11" s="476"/>
      <c r="K11" s="443"/>
      <c r="L11" s="443"/>
      <c r="M11" s="443"/>
      <c r="N11" s="443"/>
      <c r="O11" s="443"/>
      <c r="P11" s="443"/>
      <c r="Q11" s="443"/>
      <c r="R11" s="443"/>
      <c r="S11" s="443"/>
      <c r="T11" s="443"/>
      <c r="U11" s="443"/>
      <c r="V11" s="443"/>
      <c r="W11" s="477"/>
    </row>
    <row r="12" spans="1:23" ht="14.25" customHeight="1">
      <c r="A12" s="417"/>
      <c r="B12" s="417"/>
      <c r="C12" s="484"/>
      <c r="D12" s="484"/>
      <c r="E12" s="484"/>
      <c r="F12" s="484"/>
      <c r="G12" s="484"/>
      <c r="H12" s="484"/>
      <c r="J12" s="476"/>
      <c r="K12" s="443"/>
      <c r="L12" s="443"/>
      <c r="M12" s="443"/>
      <c r="N12" s="443"/>
      <c r="O12" s="443"/>
      <c r="P12" s="443"/>
      <c r="Q12" s="443"/>
      <c r="R12" s="443"/>
      <c r="S12" s="443"/>
      <c r="T12" s="443"/>
      <c r="U12" s="443"/>
      <c r="V12" s="443"/>
      <c r="W12" s="477"/>
    </row>
    <row r="13" spans="1:23" ht="14.25" customHeight="1">
      <c r="A13" s="417"/>
      <c r="B13" s="417"/>
      <c r="C13" s="485"/>
      <c r="D13" s="485"/>
      <c r="E13" s="485"/>
      <c r="F13" s="485"/>
      <c r="G13" s="485"/>
      <c r="H13" s="485"/>
      <c r="J13" s="476"/>
      <c r="K13" s="443"/>
      <c r="L13" s="443"/>
      <c r="M13" s="443"/>
      <c r="N13" s="443"/>
      <c r="O13" s="443"/>
      <c r="P13" s="443"/>
      <c r="Q13" s="443"/>
      <c r="R13" s="443"/>
      <c r="S13" s="443"/>
      <c r="T13" s="443"/>
      <c r="U13" s="443"/>
      <c r="V13" s="443"/>
      <c r="W13" s="477"/>
    </row>
    <row r="14" spans="1:23" ht="21.75" customHeight="1">
      <c r="A14" s="417" t="s">
        <v>346</v>
      </c>
      <c r="B14" s="417"/>
      <c r="C14" s="460">
        <f ca="1">収支!AN30</f>
        <v>5.0288325982405006E-2</v>
      </c>
      <c r="D14" s="460"/>
      <c r="E14" s="460"/>
      <c r="F14" s="462">
        <f>収支!E9</f>
        <v>0.09</v>
      </c>
      <c r="G14" s="462"/>
      <c r="H14" s="462"/>
      <c r="J14" s="476"/>
      <c r="K14" s="443"/>
      <c r="L14" s="443"/>
      <c r="M14" s="443"/>
      <c r="N14" s="443"/>
      <c r="O14" s="443"/>
      <c r="P14" s="443"/>
      <c r="Q14" s="443"/>
      <c r="R14" s="443"/>
      <c r="S14" s="443"/>
      <c r="T14" s="443"/>
      <c r="U14" s="443"/>
      <c r="V14" s="443"/>
      <c r="W14" s="477"/>
    </row>
    <row r="15" spans="1:23" ht="21.75" customHeight="1">
      <c r="A15" s="430"/>
      <c r="B15" s="430"/>
      <c r="C15" s="461"/>
      <c r="D15" s="461"/>
      <c r="E15" s="461"/>
      <c r="F15" s="463"/>
      <c r="G15" s="463"/>
      <c r="H15" s="463"/>
      <c r="J15" s="476"/>
      <c r="K15" s="443"/>
      <c r="L15" s="443"/>
      <c r="M15" s="443"/>
      <c r="N15" s="443"/>
      <c r="O15" s="443"/>
      <c r="P15" s="443"/>
      <c r="Q15" s="443"/>
      <c r="R15" s="443"/>
      <c r="S15" s="443"/>
      <c r="T15" s="443"/>
      <c r="U15" s="443"/>
      <c r="V15" s="443"/>
      <c r="W15" s="477"/>
    </row>
    <row r="16" spans="1:23" ht="24.75" customHeight="1">
      <c r="A16" s="416" t="s">
        <v>434</v>
      </c>
      <c r="B16" s="22" t="s">
        <v>12</v>
      </c>
      <c r="C16" s="464">
        <f>入力シート!B9</f>
        <v>25.76</v>
      </c>
      <c r="D16" s="464"/>
      <c r="E16" s="464"/>
      <c r="F16" s="465">
        <f>C16*0.3025</f>
        <v>7.7924000000000007</v>
      </c>
      <c r="G16" s="465"/>
      <c r="H16" s="465"/>
      <c r="J16" s="476"/>
      <c r="K16" s="443"/>
      <c r="L16" s="443"/>
      <c r="M16" s="443"/>
      <c r="N16" s="443"/>
      <c r="O16" s="443"/>
      <c r="P16" s="443"/>
      <c r="Q16" s="443"/>
      <c r="R16" s="443"/>
      <c r="S16" s="443"/>
      <c r="T16" s="443"/>
      <c r="U16" s="443"/>
      <c r="V16" s="443"/>
      <c r="W16" s="477"/>
    </row>
    <row r="17" spans="1:23" ht="24.75" customHeight="1">
      <c r="A17" s="417"/>
      <c r="B17" s="23" t="s">
        <v>435</v>
      </c>
      <c r="C17" s="466" t="str">
        <f>入力シート!B23</f>
        <v>ワンルーム</v>
      </c>
      <c r="D17" s="466"/>
      <c r="E17" s="466"/>
      <c r="F17" s="24" t="s">
        <v>437</v>
      </c>
      <c r="G17" s="466" t="str">
        <f>入力シート!B24</f>
        <v>南</v>
      </c>
      <c r="H17" s="466"/>
      <c r="J17" s="476"/>
      <c r="K17" s="443"/>
      <c r="L17" s="443"/>
      <c r="M17" s="443"/>
      <c r="N17" s="443"/>
      <c r="O17" s="443"/>
      <c r="P17" s="443"/>
      <c r="Q17" s="443"/>
      <c r="R17" s="443"/>
      <c r="S17" s="443"/>
      <c r="T17" s="443"/>
      <c r="U17" s="443"/>
      <c r="V17" s="443"/>
      <c r="W17" s="477"/>
    </row>
    <row r="18" spans="1:23" ht="24.75" customHeight="1">
      <c r="A18" s="417"/>
      <c r="B18" s="21" t="s">
        <v>438</v>
      </c>
      <c r="C18" s="467">
        <f>入力シート!B12</f>
        <v>31199</v>
      </c>
      <c r="D18" s="467"/>
      <c r="E18" s="467"/>
      <c r="F18" s="25" t="s">
        <v>439</v>
      </c>
      <c r="G18" s="468">
        <f ca="1">(TODAY()-C18)/365</f>
        <v>35.679452054794524</v>
      </c>
      <c r="H18" s="469"/>
      <c r="J18" s="476"/>
      <c r="K18" s="443"/>
      <c r="L18" s="443"/>
      <c r="M18" s="443"/>
      <c r="N18" s="443"/>
      <c r="O18" s="443"/>
      <c r="P18" s="443"/>
      <c r="Q18" s="443"/>
      <c r="R18" s="443"/>
      <c r="S18" s="443"/>
      <c r="T18" s="443"/>
      <c r="U18" s="443"/>
      <c r="V18" s="443"/>
      <c r="W18" s="477"/>
    </row>
    <row r="19" spans="1:23" ht="24.75" customHeight="1">
      <c r="A19" s="417"/>
      <c r="B19" s="417" t="s">
        <v>440</v>
      </c>
      <c r="C19" s="466" t="s">
        <v>148</v>
      </c>
      <c r="D19" s="466"/>
      <c r="E19" s="467" t="s">
        <v>441</v>
      </c>
      <c r="F19" s="467"/>
      <c r="G19" s="470" t="s">
        <v>152</v>
      </c>
      <c r="H19" s="470"/>
      <c r="J19" s="476"/>
      <c r="K19" s="443"/>
      <c r="L19" s="443"/>
      <c r="M19" s="443"/>
      <c r="N19" s="443"/>
      <c r="O19" s="443"/>
      <c r="P19" s="443"/>
      <c r="Q19" s="443"/>
      <c r="R19" s="443"/>
      <c r="S19" s="443"/>
      <c r="T19" s="443"/>
      <c r="U19" s="443"/>
      <c r="V19" s="443"/>
      <c r="W19" s="477"/>
    </row>
    <row r="20" spans="1:23" ht="24.75" customHeight="1">
      <c r="A20" s="417"/>
      <c r="B20" s="417"/>
      <c r="C20" s="471">
        <f>入力シート!B13</f>
        <v>8480</v>
      </c>
      <c r="D20" s="471"/>
      <c r="E20" s="471">
        <f>入力シート!B14</f>
        <v>5900</v>
      </c>
      <c r="F20" s="471"/>
      <c r="G20" s="433">
        <f>入力シート!B15</f>
        <v>500</v>
      </c>
      <c r="H20" s="433"/>
      <c r="J20" s="476"/>
      <c r="K20" s="443"/>
      <c r="L20" s="443"/>
      <c r="M20" s="443"/>
      <c r="N20" s="443"/>
      <c r="O20" s="443"/>
      <c r="P20" s="443"/>
      <c r="Q20" s="443"/>
      <c r="R20" s="443"/>
      <c r="S20" s="443"/>
      <c r="T20" s="443"/>
      <c r="U20" s="443"/>
      <c r="V20" s="443"/>
      <c r="W20" s="477"/>
    </row>
    <row r="21" spans="1:23" ht="24.75" customHeight="1">
      <c r="A21" s="418"/>
      <c r="B21" s="26" t="s">
        <v>442</v>
      </c>
      <c r="C21" s="429"/>
      <c r="D21" s="429"/>
      <c r="E21" s="429"/>
      <c r="F21" s="429"/>
      <c r="G21" s="429"/>
      <c r="H21" s="429"/>
      <c r="J21" s="476"/>
      <c r="K21" s="443"/>
      <c r="L21" s="443"/>
      <c r="M21" s="443"/>
      <c r="N21" s="443"/>
      <c r="O21" s="443"/>
      <c r="P21" s="443"/>
      <c r="Q21" s="443"/>
      <c r="R21" s="443"/>
      <c r="S21" s="443"/>
      <c r="T21" s="443"/>
      <c r="U21" s="443"/>
      <c r="V21" s="443"/>
      <c r="W21" s="477"/>
    </row>
    <row r="22" spans="1:23" ht="21.75" customHeight="1">
      <c r="A22" s="419" t="s">
        <v>443</v>
      </c>
      <c r="B22" s="27" t="s">
        <v>444</v>
      </c>
      <c r="C22" s="431" t="s">
        <v>445</v>
      </c>
      <c r="D22" s="431"/>
      <c r="E22" s="431"/>
      <c r="F22" s="28" t="s">
        <v>446</v>
      </c>
      <c r="G22" s="452">
        <f>入力シート!B25</f>
        <v>300000</v>
      </c>
      <c r="H22" s="452"/>
      <c r="J22" s="476"/>
      <c r="K22" s="443"/>
      <c r="L22" s="443"/>
      <c r="M22" s="443"/>
      <c r="N22" s="443"/>
      <c r="O22" s="443"/>
      <c r="P22" s="443"/>
      <c r="Q22" s="443"/>
      <c r="R22" s="443"/>
      <c r="S22" s="443"/>
      <c r="T22" s="443"/>
      <c r="U22" s="443"/>
      <c r="V22" s="443"/>
      <c r="W22" s="477"/>
    </row>
    <row r="23" spans="1:23" ht="21.75" customHeight="1">
      <c r="A23" s="417"/>
      <c r="B23" s="21" t="s">
        <v>172</v>
      </c>
      <c r="C23" s="453">
        <f>入力シート!B29</f>
        <v>67620000</v>
      </c>
      <c r="D23" s="454"/>
      <c r="E23" s="455"/>
      <c r="F23" s="456">
        <f>C23*F25/H25</f>
        <v>2254000</v>
      </c>
      <c r="G23" s="457"/>
      <c r="H23" s="458"/>
      <c r="J23" s="476"/>
      <c r="K23" s="443"/>
      <c r="L23" s="443"/>
      <c r="M23" s="443"/>
      <c r="N23" s="443"/>
      <c r="O23" s="443"/>
      <c r="P23" s="443"/>
      <c r="Q23" s="443"/>
      <c r="R23" s="443"/>
      <c r="S23" s="443"/>
      <c r="T23" s="443"/>
      <c r="U23" s="443"/>
      <c r="V23" s="443"/>
      <c r="W23" s="477"/>
    </row>
    <row r="24" spans="1:23" ht="21.75" customHeight="1">
      <c r="A24" s="417"/>
      <c r="B24" s="23" t="s">
        <v>447</v>
      </c>
      <c r="C24" s="459">
        <f>入力シート!B26</f>
        <v>257.60000000000002</v>
      </c>
      <c r="D24" s="459"/>
      <c r="E24" s="29" t="s">
        <v>448</v>
      </c>
      <c r="F24" s="29">
        <f>TRUNC(C24*0.3025,2)</f>
        <v>77.92</v>
      </c>
      <c r="G24" s="29" t="s">
        <v>449</v>
      </c>
      <c r="H24" s="29"/>
      <c r="J24" s="476"/>
      <c r="K24" s="443"/>
      <c r="L24" s="443"/>
      <c r="M24" s="443"/>
      <c r="N24" s="443"/>
      <c r="O24" s="443"/>
      <c r="P24" s="443"/>
      <c r="Q24" s="443"/>
      <c r="R24" s="443"/>
      <c r="S24" s="443"/>
      <c r="T24" s="443"/>
      <c r="U24" s="443"/>
      <c r="V24" s="443"/>
      <c r="W24" s="477"/>
    </row>
    <row r="25" spans="1:23" ht="21.75" customHeight="1">
      <c r="A25" s="430"/>
      <c r="B25" s="30" t="s">
        <v>450</v>
      </c>
      <c r="C25" s="436" t="s">
        <v>451</v>
      </c>
      <c r="D25" s="436"/>
      <c r="E25" s="31" t="s">
        <v>452</v>
      </c>
      <c r="F25" s="32">
        <f>入力シート!B27</f>
        <v>25.76</v>
      </c>
      <c r="G25" s="31" t="s">
        <v>453</v>
      </c>
      <c r="H25" s="33">
        <f>入力シート!B28</f>
        <v>772.80000000000007</v>
      </c>
      <c r="J25" s="476"/>
      <c r="K25" s="443"/>
      <c r="L25" s="443"/>
      <c r="M25" s="443"/>
      <c r="N25" s="443"/>
      <c r="O25" s="443"/>
      <c r="P25" s="443"/>
      <c r="Q25" s="443"/>
      <c r="R25" s="443"/>
      <c r="S25" s="443"/>
      <c r="T25" s="443"/>
      <c r="U25" s="443"/>
      <c r="V25" s="443"/>
      <c r="W25" s="477"/>
    </row>
    <row r="26" spans="1:23" ht="21.75" customHeight="1">
      <c r="A26" s="416" t="s">
        <v>454</v>
      </c>
      <c r="B26" s="34" t="s">
        <v>455</v>
      </c>
      <c r="C26" s="420" t="str">
        <f>入力シート!B23</f>
        <v>ワンルーム</v>
      </c>
      <c r="D26" s="420"/>
      <c r="E26" s="420"/>
      <c r="F26" s="35" t="s">
        <v>456</v>
      </c>
      <c r="G26" s="421">
        <f>入力シート!B10</f>
        <v>30</v>
      </c>
      <c r="H26" s="421"/>
      <c r="J26" s="476"/>
      <c r="K26" s="443"/>
      <c r="L26" s="443"/>
      <c r="M26" s="443"/>
      <c r="N26" s="443"/>
      <c r="O26" s="443"/>
      <c r="P26" s="443"/>
      <c r="Q26" s="443"/>
      <c r="R26" s="443"/>
      <c r="S26" s="443"/>
      <c r="T26" s="443"/>
      <c r="U26" s="443"/>
      <c r="V26" s="443"/>
      <c r="W26" s="477"/>
    </row>
    <row r="27" spans="1:23" ht="21.75" customHeight="1">
      <c r="A27" s="419"/>
      <c r="B27" s="27" t="s">
        <v>442</v>
      </c>
      <c r="C27" s="422">
        <f ca="1">入力シート!B30</f>
        <v>2000000</v>
      </c>
      <c r="D27" s="423"/>
      <c r="E27" s="423"/>
      <c r="F27" s="423"/>
      <c r="G27" s="423"/>
      <c r="H27" s="424"/>
      <c r="J27" s="476"/>
      <c r="K27" s="443"/>
      <c r="L27" s="443"/>
      <c r="M27" s="443"/>
      <c r="N27" s="443"/>
      <c r="O27" s="443"/>
      <c r="P27" s="443"/>
      <c r="Q27" s="443"/>
      <c r="R27" s="443"/>
      <c r="S27" s="443"/>
      <c r="T27" s="443"/>
      <c r="U27" s="443"/>
      <c r="V27" s="443"/>
      <c r="W27" s="477"/>
    </row>
    <row r="28" spans="1:23" ht="21.75" customHeight="1">
      <c r="A28" s="417"/>
      <c r="B28" s="21" t="s">
        <v>457</v>
      </c>
      <c r="C28" s="36" t="s">
        <v>348</v>
      </c>
      <c r="D28" s="37" t="s">
        <v>458</v>
      </c>
      <c r="E28" s="37" t="s">
        <v>459</v>
      </c>
      <c r="F28" s="38">
        <f>入力シート!B11</f>
        <v>5</v>
      </c>
      <c r="G28" s="425" t="s">
        <v>460</v>
      </c>
      <c r="H28" s="426"/>
      <c r="J28" s="476"/>
      <c r="K28" s="443"/>
      <c r="L28" s="443"/>
      <c r="M28" s="443"/>
      <c r="N28" s="443"/>
      <c r="O28" s="443"/>
      <c r="P28" s="443"/>
      <c r="Q28" s="443"/>
      <c r="R28" s="443"/>
      <c r="S28" s="443"/>
      <c r="T28" s="443"/>
      <c r="U28" s="443"/>
      <c r="V28" s="443"/>
      <c r="W28" s="477"/>
    </row>
    <row r="29" spans="1:23" ht="21.75" customHeight="1">
      <c r="A29" s="418"/>
      <c r="B29" s="39" t="s">
        <v>461</v>
      </c>
      <c r="C29" s="40" t="s">
        <v>347</v>
      </c>
      <c r="D29" s="41">
        <f>入力シート!B9*入力シート!B28/入力シート!B27</f>
        <v>772.8</v>
      </c>
      <c r="E29" s="42" t="s">
        <v>448</v>
      </c>
      <c r="F29" s="43">
        <f>TRUNC(D29*0.3025,2)</f>
        <v>233.77</v>
      </c>
      <c r="G29" s="427" t="s">
        <v>449</v>
      </c>
      <c r="H29" s="428"/>
      <c r="J29" s="476"/>
      <c r="K29" s="443"/>
      <c r="L29" s="443"/>
      <c r="M29" s="443"/>
      <c r="N29" s="443"/>
      <c r="O29" s="443"/>
      <c r="P29" s="443"/>
      <c r="Q29" s="443"/>
      <c r="R29" s="443"/>
      <c r="S29" s="443"/>
      <c r="T29" s="443"/>
      <c r="U29" s="443"/>
      <c r="V29" s="443"/>
      <c r="W29" s="477"/>
    </row>
    <row r="30" spans="1:23" ht="21.75" customHeight="1">
      <c r="A30" s="419" t="s">
        <v>462</v>
      </c>
      <c r="B30" s="27" t="s">
        <v>463</v>
      </c>
      <c r="C30" s="432">
        <f>収支!AF14</f>
        <v>720000</v>
      </c>
      <c r="D30" s="432"/>
      <c r="E30" s="432"/>
      <c r="F30" s="432" t="s">
        <v>464</v>
      </c>
      <c r="G30" s="432">
        <f ca="1">収支!AF30</f>
        <v>432926.66666666663</v>
      </c>
      <c r="H30" s="432"/>
      <c r="J30" s="476"/>
      <c r="K30" s="443"/>
      <c r="L30" s="443"/>
      <c r="M30" s="443"/>
      <c r="N30" s="443"/>
      <c r="O30" s="443"/>
      <c r="P30" s="443"/>
      <c r="Q30" s="443"/>
      <c r="R30" s="443"/>
      <c r="S30" s="443"/>
      <c r="T30" s="443"/>
      <c r="U30" s="443"/>
      <c r="V30" s="443"/>
      <c r="W30" s="477"/>
    </row>
    <row r="31" spans="1:23" ht="21.75" customHeight="1">
      <c r="A31" s="417"/>
      <c r="B31" s="21" t="s">
        <v>465</v>
      </c>
      <c r="C31" s="433">
        <f ca="1">収支!AF29</f>
        <v>287073.33333333337</v>
      </c>
      <c r="D31" s="433"/>
      <c r="E31" s="433"/>
      <c r="F31" s="433"/>
      <c r="G31" s="433"/>
      <c r="H31" s="433"/>
      <c r="J31" s="476"/>
      <c r="K31" s="443"/>
      <c r="L31" s="443"/>
      <c r="M31" s="443"/>
      <c r="N31" s="443"/>
      <c r="O31" s="443"/>
      <c r="P31" s="443"/>
      <c r="Q31" s="443"/>
      <c r="R31" s="443"/>
      <c r="S31" s="443"/>
      <c r="T31" s="443"/>
      <c r="U31" s="443"/>
      <c r="V31" s="443"/>
      <c r="W31" s="477"/>
    </row>
    <row r="32" spans="1:23" ht="21.75" customHeight="1">
      <c r="A32" s="430"/>
      <c r="B32" s="30" t="s">
        <v>199</v>
      </c>
      <c r="C32" s="434">
        <f>入力シート!B8</f>
        <v>60000</v>
      </c>
      <c r="D32" s="434"/>
      <c r="E32" s="434"/>
      <c r="F32" s="44" t="s">
        <v>19</v>
      </c>
      <c r="G32" s="435">
        <f>C32/F16</f>
        <v>7699.8100713515723</v>
      </c>
      <c r="H32" s="435"/>
      <c r="J32" s="478"/>
      <c r="K32" s="479"/>
      <c r="L32" s="479"/>
      <c r="M32" s="479"/>
      <c r="N32" s="479"/>
      <c r="O32" s="479"/>
      <c r="P32" s="479"/>
      <c r="Q32" s="479"/>
      <c r="R32" s="479"/>
      <c r="S32" s="479"/>
      <c r="T32" s="479"/>
      <c r="U32" s="479"/>
      <c r="V32" s="479"/>
      <c r="W32" s="480"/>
    </row>
    <row r="33" spans="1:23" ht="21.75" customHeight="1">
      <c r="A33" s="416" t="s">
        <v>46</v>
      </c>
      <c r="B33" s="416"/>
      <c r="C33" s="405" t="str">
        <f>入力シート!H30</f>
        <v>陽当たりの状況</v>
      </c>
      <c r="D33" s="406"/>
      <c r="E33" s="406"/>
      <c r="F33" s="406"/>
      <c r="G33" s="406"/>
      <c r="H33" s="407"/>
    </row>
    <row r="34" spans="1:23" ht="21.75" customHeight="1">
      <c r="A34" s="417"/>
      <c r="B34" s="417"/>
      <c r="C34" s="408"/>
      <c r="D34" s="409"/>
      <c r="E34" s="409"/>
      <c r="F34" s="409"/>
      <c r="G34" s="409"/>
      <c r="H34" s="410"/>
      <c r="J34" s="437" t="s">
        <v>152</v>
      </c>
      <c r="K34" s="437"/>
      <c r="L34" s="437"/>
      <c r="M34" s="437"/>
      <c r="N34" s="437"/>
      <c r="O34" s="437"/>
      <c r="P34" s="437"/>
      <c r="Q34" s="437"/>
      <c r="R34" s="437"/>
      <c r="S34" s="437"/>
      <c r="T34" s="437"/>
      <c r="U34" s="437"/>
      <c r="V34" s="437"/>
      <c r="W34" s="437"/>
    </row>
    <row r="35" spans="1:23" ht="21.75" customHeight="1">
      <c r="A35" s="417"/>
      <c r="B35" s="417"/>
      <c r="C35" s="411" t="str">
        <f>入力シート!H32</f>
        <v>周辺の騒音や交通量の状況</v>
      </c>
      <c r="D35" s="412"/>
      <c r="E35" s="412"/>
      <c r="F35" s="412"/>
      <c r="G35" s="412"/>
      <c r="H35" s="413"/>
      <c r="J35" s="438"/>
      <c r="K35" s="438"/>
      <c r="L35" s="438"/>
      <c r="M35" s="438"/>
      <c r="N35" s="438"/>
      <c r="O35" s="438"/>
      <c r="P35" s="438"/>
      <c r="Q35" s="438"/>
      <c r="R35" s="438"/>
      <c r="S35" s="438"/>
      <c r="T35" s="438"/>
      <c r="U35" s="438"/>
      <c r="V35" s="438"/>
      <c r="W35" s="438"/>
    </row>
    <row r="36" spans="1:23" ht="21.75" customHeight="1">
      <c r="A36" s="417"/>
      <c r="B36" s="417"/>
      <c r="C36" s="411"/>
      <c r="D36" s="412"/>
      <c r="E36" s="412"/>
      <c r="F36" s="412"/>
      <c r="G36" s="412"/>
      <c r="H36" s="413"/>
      <c r="J36" s="439"/>
      <c r="K36" s="440"/>
      <c r="L36" s="440"/>
      <c r="M36" s="440"/>
      <c r="N36" s="440"/>
      <c r="O36" s="440"/>
      <c r="P36" s="440"/>
      <c r="Q36" s="440"/>
      <c r="R36" s="440"/>
      <c r="S36" s="440"/>
      <c r="T36" s="440"/>
      <c r="U36" s="440"/>
      <c r="V36" s="440"/>
      <c r="W36" s="441"/>
    </row>
    <row r="37" spans="1:23" ht="33.75" customHeight="1">
      <c r="A37" s="417"/>
      <c r="B37" s="417"/>
      <c r="C37" s="411" t="str">
        <f>入力シート!H34</f>
        <v>オートロックの有無や洗濯機の場所</v>
      </c>
      <c r="D37" s="448"/>
      <c r="E37" s="448"/>
      <c r="F37" s="448"/>
      <c r="G37" s="448"/>
      <c r="H37" s="413"/>
      <c r="J37" s="442"/>
      <c r="K37" s="443"/>
      <c r="L37" s="443"/>
      <c r="M37" s="443"/>
      <c r="N37" s="443"/>
      <c r="O37" s="443"/>
      <c r="P37" s="443"/>
      <c r="Q37" s="443"/>
      <c r="R37" s="443"/>
      <c r="S37" s="443"/>
      <c r="T37" s="443"/>
      <c r="U37" s="443"/>
      <c r="V37" s="443"/>
      <c r="W37" s="444"/>
    </row>
    <row r="38" spans="1:23" ht="43.5" customHeight="1">
      <c r="A38" s="418"/>
      <c r="B38" s="418"/>
      <c r="C38" s="449"/>
      <c r="D38" s="450"/>
      <c r="E38" s="450"/>
      <c r="F38" s="450"/>
      <c r="G38" s="450"/>
      <c r="H38" s="451"/>
      <c r="J38" s="445"/>
      <c r="K38" s="446"/>
      <c r="L38" s="446"/>
      <c r="M38" s="446"/>
      <c r="N38" s="446"/>
      <c r="O38" s="446"/>
      <c r="P38" s="446"/>
      <c r="Q38" s="446"/>
      <c r="R38" s="446"/>
      <c r="S38" s="446"/>
      <c r="T38" s="446"/>
      <c r="U38" s="446"/>
      <c r="V38" s="446"/>
      <c r="W38" s="447"/>
    </row>
    <row r="39" spans="1:23" s="45" customFormat="1" ht="21.75" customHeight="1">
      <c r="C39" s="58"/>
      <c r="D39" s="58"/>
      <c r="E39" s="58"/>
      <c r="F39" s="59"/>
      <c r="G39" s="59"/>
      <c r="H39" s="60"/>
    </row>
    <row r="40" spans="1:23" s="45" customFormat="1" ht="21.75" customHeight="1">
      <c r="C40" s="58"/>
      <c r="D40" s="58"/>
      <c r="E40" s="58"/>
      <c r="F40" s="404"/>
      <c r="G40" s="404"/>
      <c r="H40" s="404"/>
    </row>
    <row r="41" spans="1:23" s="45" customFormat="1" ht="21.75" customHeight="1">
      <c r="C41" s="58"/>
      <c r="D41" s="58"/>
      <c r="E41" s="58"/>
      <c r="F41" s="60"/>
      <c r="G41" s="59"/>
      <c r="H41" s="59"/>
    </row>
    <row r="42" spans="1:23" s="45" customFormat="1" ht="21.75" customHeight="1">
      <c r="C42" s="58"/>
      <c r="D42" s="58"/>
      <c r="E42" s="58"/>
      <c r="F42" s="59"/>
      <c r="G42" s="61"/>
      <c r="H42" s="59"/>
    </row>
    <row r="43" spans="1:23" s="45" customFormat="1" ht="21.75" customHeight="1">
      <c r="C43" s="58"/>
      <c r="D43" s="58"/>
      <c r="E43" s="58"/>
      <c r="F43" s="59"/>
      <c r="G43" s="61"/>
      <c r="H43" s="59"/>
    </row>
    <row r="44" spans="1:23" s="45" customFormat="1" ht="21.75" customHeight="1">
      <c r="C44" s="58"/>
      <c r="D44" s="58"/>
      <c r="E44" s="58"/>
      <c r="F44" s="58"/>
      <c r="G44" s="58"/>
      <c r="H44" s="58"/>
    </row>
    <row r="45" spans="1:23" s="45" customFormat="1" ht="21.75" customHeight="1">
      <c r="A45" s="49"/>
      <c r="B45" s="62"/>
      <c r="C45" s="58"/>
      <c r="D45" s="58"/>
      <c r="E45" s="58"/>
      <c r="F45" s="58"/>
      <c r="G45" s="58"/>
      <c r="H45" s="58"/>
    </row>
    <row r="46" spans="1:23" s="45" customFormat="1" ht="21.75" customHeight="1">
      <c r="C46" s="58"/>
      <c r="D46" s="58"/>
      <c r="E46" s="58"/>
      <c r="F46" s="58"/>
      <c r="G46" s="58"/>
      <c r="H46" s="58"/>
    </row>
    <row r="47" spans="1:23" s="45" customFormat="1" ht="21.75" customHeight="1">
      <c r="C47" s="58"/>
      <c r="D47" s="58"/>
      <c r="E47" s="58"/>
      <c r="F47" s="58"/>
      <c r="G47" s="58"/>
      <c r="H47" s="58"/>
    </row>
    <row r="48" spans="1:23" s="45" customFormat="1">
      <c r="C48" s="58"/>
      <c r="D48" s="58"/>
      <c r="E48" s="58"/>
      <c r="F48" s="58"/>
      <c r="G48" s="58"/>
      <c r="H48" s="58"/>
    </row>
    <row r="49" spans="3:8" s="45" customFormat="1">
      <c r="C49" s="58"/>
      <c r="D49" s="58"/>
      <c r="E49" s="58"/>
      <c r="F49" s="58"/>
      <c r="G49" s="58"/>
      <c r="H49" s="58"/>
    </row>
    <row r="50" spans="3:8" s="45" customFormat="1">
      <c r="C50" s="58"/>
      <c r="D50" s="58"/>
      <c r="E50" s="58"/>
      <c r="F50" s="58"/>
      <c r="G50" s="58"/>
      <c r="H50" s="58"/>
    </row>
    <row r="51" spans="3:8" s="45" customFormat="1">
      <c r="C51" s="58"/>
      <c r="D51" s="58"/>
      <c r="E51" s="58"/>
      <c r="F51" s="58"/>
      <c r="G51" s="58"/>
      <c r="H51" s="58"/>
    </row>
  </sheetData>
  <sheetProtection algorithmName="SHA-512" hashValue="wqESeVHBnbsjeKBKIVZd9RYxE8D+9f720aG20sK0U8hDs2B4mpTXNKlIg0CBLOaHWWyi1mtv46rK/qxCqFp4PA==" saltValue="aIewZeQyuUT5GwAH8O8WzA==" spinCount="100000" sheet="1" formatCells="0" formatColumns="0" formatRows="0" insertColumns="0" insertRows="0" insertHyperlinks="0" deleteColumns="0" deleteRows="0" sort="0" autoFilter="0" pivotTables="0"/>
  <mergeCells count="65">
    <mergeCell ref="A1:W1"/>
    <mergeCell ref="A3:H4"/>
    <mergeCell ref="J3:W4"/>
    <mergeCell ref="A5:B6"/>
    <mergeCell ref="C5:E6"/>
    <mergeCell ref="F5:F6"/>
    <mergeCell ref="G5:H6"/>
    <mergeCell ref="J5:W32"/>
    <mergeCell ref="A7:A10"/>
    <mergeCell ref="C7:H7"/>
    <mergeCell ref="C8:H8"/>
    <mergeCell ref="B9:B10"/>
    <mergeCell ref="C9:H10"/>
    <mergeCell ref="A11:B13"/>
    <mergeCell ref="C11:H12"/>
    <mergeCell ref="C13:H13"/>
    <mergeCell ref="A14:B15"/>
    <mergeCell ref="C14:E15"/>
    <mergeCell ref="F14:H15"/>
    <mergeCell ref="A16:A21"/>
    <mergeCell ref="C16:E16"/>
    <mergeCell ref="F16:H16"/>
    <mergeCell ref="C17:E17"/>
    <mergeCell ref="G17:H17"/>
    <mergeCell ref="C18:E18"/>
    <mergeCell ref="G18:H18"/>
    <mergeCell ref="B19:B20"/>
    <mergeCell ref="C19:D19"/>
    <mergeCell ref="E19:F19"/>
    <mergeCell ref="G19:H19"/>
    <mergeCell ref="C20:D20"/>
    <mergeCell ref="E20:F20"/>
    <mergeCell ref="G20:H20"/>
    <mergeCell ref="G22:H22"/>
    <mergeCell ref="C23:E23"/>
    <mergeCell ref="F23:H23"/>
    <mergeCell ref="C24:D24"/>
    <mergeCell ref="C25:D25"/>
    <mergeCell ref="J34:W35"/>
    <mergeCell ref="J36:W38"/>
    <mergeCell ref="C37:H37"/>
    <mergeCell ref="C38:H38"/>
    <mergeCell ref="A30:A32"/>
    <mergeCell ref="C30:E30"/>
    <mergeCell ref="F30:F31"/>
    <mergeCell ref="G30:H31"/>
    <mergeCell ref="C31:E31"/>
    <mergeCell ref="C32:E32"/>
    <mergeCell ref="G32:H32"/>
    <mergeCell ref="F40:H40"/>
    <mergeCell ref="C33:H34"/>
    <mergeCell ref="C35:H36"/>
    <mergeCell ref="E2:G2"/>
    <mergeCell ref="A2:B2"/>
    <mergeCell ref="C2:D2"/>
    <mergeCell ref="A33:B38"/>
    <mergeCell ref="A26:A29"/>
    <mergeCell ref="C26:E26"/>
    <mergeCell ref="G26:H26"/>
    <mergeCell ref="C27:H27"/>
    <mergeCell ref="G28:H28"/>
    <mergeCell ref="G29:H29"/>
    <mergeCell ref="C21:H21"/>
    <mergeCell ref="A22:A25"/>
    <mergeCell ref="C22:E22"/>
  </mergeCells>
  <phoneticPr fontId="4"/>
  <hyperlinks>
    <hyperlink ref="A2" r:id="rId1" xr:uid="{BDD69AFA-3C91-4D88-8B5C-4FAD0CA08D03}"/>
  </hyperlinks>
  <pageMargins left="0.70866141732283472" right="0.70866141732283472" top="0.74803149606299213" bottom="0.74803149606299213" header="0.31496062992125984" footer="0.31496062992125984"/>
  <pageSetup paperSize="9" scale="53" orientation="landscape" r:id="rId2"/>
  <drawing r:id="rId3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3">
    <tabColor rgb="FFC00000"/>
    <pageSetUpPr fitToPage="1"/>
  </sheetPr>
  <dimension ref="A1:GH281"/>
  <sheetViews>
    <sheetView zoomScale="85" zoomScaleNormal="85" workbookViewId="0">
      <selection activeCell="R24" sqref="R24"/>
    </sheetView>
  </sheetViews>
  <sheetFormatPr defaultRowHeight="12"/>
  <cols>
    <col min="1" max="25" width="4.375" style="5" customWidth="1"/>
    <col min="26" max="26" width="7.375" style="178" customWidth="1"/>
    <col min="27" max="51" width="4.375" style="5" customWidth="1"/>
    <col min="52" max="52" width="3.125" style="145" customWidth="1"/>
    <col min="53" max="80" width="7.5" style="145" customWidth="1"/>
    <col min="81" max="81" width="15.75" style="145" bestFit="1" customWidth="1"/>
    <col min="82" max="82" width="10" style="145" customWidth="1"/>
    <col min="83" max="83" width="17.75" style="145" bestFit="1" customWidth="1"/>
    <col min="84" max="85" width="14.625" style="145" bestFit="1" customWidth="1"/>
    <col min="86" max="114" width="7.5" style="145" customWidth="1"/>
    <col min="115" max="115" width="9" style="145"/>
    <col min="116" max="16384" width="9" style="5"/>
  </cols>
  <sheetData>
    <row r="1" spans="1:85" ht="9.75" customHeight="1">
      <c r="A1" s="491" t="s">
        <v>629</v>
      </c>
      <c r="B1" s="491"/>
      <c r="C1" s="491"/>
      <c r="D1" s="491"/>
      <c r="E1" s="486" t="str">
        <f>入力シート!G23</f>
        <v>マンション名を入力してください。</v>
      </c>
      <c r="F1" s="486"/>
      <c r="G1" s="486"/>
      <c r="H1" s="486"/>
      <c r="I1" s="486"/>
      <c r="J1" s="486"/>
      <c r="K1" s="486"/>
      <c r="L1" s="486"/>
      <c r="M1" s="486"/>
      <c r="N1" s="486"/>
      <c r="O1" s="486"/>
      <c r="P1" s="486"/>
      <c r="Q1" s="487">
        <f>物件概要!G5</f>
        <v>403</v>
      </c>
      <c r="R1" s="487"/>
      <c r="S1" s="487"/>
      <c r="T1" s="487"/>
      <c r="U1" s="192"/>
      <c r="V1" s="689">
        <f>SUM(V2:Y2)</f>
        <v>2254000</v>
      </c>
      <c r="W1" s="689"/>
      <c r="X1" s="689"/>
      <c r="Y1" s="689"/>
      <c r="Z1" s="156"/>
      <c r="AA1" s="117"/>
      <c r="AB1" s="117"/>
      <c r="AC1" s="117"/>
      <c r="AD1" s="117"/>
      <c r="AE1" s="117"/>
      <c r="AF1" s="117"/>
      <c r="AG1" s="117"/>
      <c r="AH1" s="488" t="s">
        <v>614</v>
      </c>
      <c r="AI1" s="488"/>
      <c r="AJ1" s="488"/>
      <c r="AK1" s="488"/>
      <c r="AL1" s="488"/>
      <c r="AM1" s="488"/>
      <c r="AN1" s="490" t="s">
        <v>608</v>
      </c>
      <c r="AO1" s="490"/>
      <c r="AP1" s="490"/>
      <c r="AQ1" s="490"/>
      <c r="AR1" s="490"/>
      <c r="AS1" s="490"/>
      <c r="AT1" s="117"/>
      <c r="AU1" s="117"/>
      <c r="AV1" s="117"/>
      <c r="AW1" s="117"/>
      <c r="AX1" s="117"/>
      <c r="AY1" s="117"/>
    </row>
    <row r="2" spans="1:85" ht="9.75" customHeight="1">
      <c r="A2" s="491"/>
      <c r="B2" s="491"/>
      <c r="C2" s="491"/>
      <c r="D2" s="491"/>
      <c r="E2" s="486"/>
      <c r="F2" s="486"/>
      <c r="G2" s="486"/>
      <c r="H2" s="486"/>
      <c r="I2" s="486"/>
      <c r="J2" s="486"/>
      <c r="K2" s="486"/>
      <c r="L2" s="486"/>
      <c r="M2" s="486"/>
      <c r="N2" s="486"/>
      <c r="O2" s="486"/>
      <c r="P2" s="486"/>
      <c r="Q2" s="487"/>
      <c r="R2" s="487"/>
      <c r="S2" s="487"/>
      <c r="T2" s="487"/>
      <c r="U2" s="192"/>
      <c r="V2" s="689">
        <f>AE6</f>
        <v>2254000</v>
      </c>
      <c r="W2" s="690"/>
      <c r="X2" s="690"/>
      <c r="Y2" s="690"/>
      <c r="Z2" s="156"/>
      <c r="AA2" s="117"/>
      <c r="AB2" s="117"/>
      <c r="AC2" s="117"/>
      <c r="AD2" s="117"/>
      <c r="AE2" s="117"/>
      <c r="AF2" s="117"/>
      <c r="AG2" s="204"/>
      <c r="AH2" s="489"/>
      <c r="AI2" s="489"/>
      <c r="AJ2" s="489"/>
      <c r="AK2" s="489"/>
      <c r="AL2" s="489"/>
      <c r="AM2" s="489"/>
      <c r="AN2" s="414"/>
      <c r="AO2" s="414"/>
      <c r="AP2" s="414"/>
      <c r="AQ2" s="414"/>
      <c r="AR2" s="414"/>
      <c r="AS2" s="414"/>
      <c r="AT2" s="204"/>
      <c r="AU2" s="117"/>
      <c r="AV2" s="117"/>
      <c r="AW2" s="117"/>
      <c r="AX2" s="117"/>
      <c r="AY2" s="117"/>
    </row>
    <row r="3" spans="1:85" ht="9.75" customHeight="1">
      <c r="A3" s="117"/>
      <c r="B3" s="117"/>
      <c r="C3" s="117"/>
      <c r="D3" s="193"/>
      <c r="E3" s="193"/>
      <c r="F3" s="193"/>
      <c r="G3" s="193"/>
      <c r="H3" s="193"/>
      <c r="I3" s="193"/>
      <c r="J3" s="193"/>
      <c r="K3" s="193"/>
      <c r="L3" s="193"/>
      <c r="M3" s="193"/>
      <c r="N3" s="194"/>
      <c r="O3" s="194"/>
      <c r="P3" s="117"/>
      <c r="Q3" s="117"/>
      <c r="R3" s="117"/>
      <c r="S3" s="117"/>
      <c r="T3" s="117"/>
      <c r="U3" s="117"/>
      <c r="V3" s="117"/>
      <c r="W3" s="117"/>
      <c r="X3" s="117"/>
      <c r="Y3" s="117"/>
      <c r="AA3" s="117"/>
      <c r="AB3" s="117"/>
      <c r="AC3" s="117"/>
      <c r="AD3" s="117"/>
      <c r="AE3" s="117"/>
      <c r="AF3" s="117"/>
      <c r="AG3" s="117"/>
      <c r="AH3" s="117"/>
      <c r="AI3" s="117"/>
      <c r="AJ3" s="117"/>
      <c r="AK3" s="117"/>
      <c r="AL3" s="117"/>
      <c r="AM3" s="117"/>
      <c r="AN3" s="117"/>
      <c r="AO3" s="117"/>
      <c r="AP3" s="117"/>
      <c r="AQ3" s="117"/>
      <c r="AR3" s="117"/>
      <c r="AS3" s="117"/>
      <c r="AT3" s="117"/>
      <c r="AU3" s="117"/>
      <c r="AV3" s="117"/>
      <c r="AW3" s="117"/>
      <c r="AX3" s="117"/>
      <c r="AY3" s="117"/>
      <c r="AZ3" s="146"/>
    </row>
    <row r="4" spans="1:85" ht="9.75" customHeight="1">
      <c r="A4" s="195" t="s">
        <v>427</v>
      </c>
      <c r="B4" s="195"/>
      <c r="C4" s="195"/>
      <c r="D4" s="195"/>
      <c r="E4" s="195"/>
      <c r="F4" s="195"/>
      <c r="G4" s="195"/>
      <c r="H4" s="195"/>
      <c r="I4" s="195"/>
      <c r="J4" s="195"/>
      <c r="K4" s="195"/>
      <c r="L4" s="195"/>
      <c r="M4" s="195"/>
      <c r="N4" s="195"/>
      <c r="O4" s="195"/>
      <c r="P4" s="195"/>
      <c r="Q4" s="195"/>
      <c r="R4" s="195"/>
      <c r="S4" s="195"/>
      <c r="T4" s="195"/>
      <c r="U4" s="195"/>
      <c r="V4" s="195"/>
      <c r="W4" s="195"/>
      <c r="X4" s="195"/>
      <c r="Y4" s="195"/>
      <c r="Z4" s="179"/>
      <c r="AA4" s="195" t="s">
        <v>180</v>
      </c>
      <c r="AB4" s="205"/>
      <c r="AC4" s="205"/>
      <c r="AD4" s="205"/>
      <c r="AE4" s="206"/>
      <c r="AF4" s="206"/>
      <c r="AG4" s="206"/>
      <c r="AH4" s="206"/>
      <c r="AI4" s="206"/>
      <c r="AJ4" s="206"/>
      <c r="AK4" s="207"/>
      <c r="AL4" s="207"/>
      <c r="AM4" s="207"/>
      <c r="AN4" s="207"/>
      <c r="AO4" s="207"/>
      <c r="AP4" s="207"/>
      <c r="AQ4" s="207"/>
      <c r="AR4" s="207"/>
      <c r="AS4" s="207"/>
      <c r="AT4" s="207"/>
      <c r="AU4" s="207"/>
      <c r="AV4" s="207"/>
      <c r="AW4" s="207"/>
      <c r="AX4" s="207"/>
      <c r="AY4" s="207"/>
      <c r="AZ4" s="147"/>
    </row>
    <row r="5" spans="1:85" ht="9.75" customHeight="1">
      <c r="A5" s="495" t="s">
        <v>0</v>
      </c>
      <c r="B5" s="496"/>
      <c r="C5" s="496"/>
      <c r="D5" s="497"/>
      <c r="E5" s="498" t="str">
        <f>入力シート!G26</f>
        <v>登記簿に記載された地番を入力</v>
      </c>
      <c r="F5" s="499"/>
      <c r="G5" s="499"/>
      <c r="H5" s="499"/>
      <c r="I5" s="499"/>
      <c r="J5" s="499"/>
      <c r="K5" s="499"/>
      <c r="L5" s="500"/>
      <c r="M5" s="657" t="s">
        <v>50</v>
      </c>
      <c r="N5" s="657"/>
      <c r="O5" s="657"/>
      <c r="P5" s="657"/>
      <c r="Q5" s="657"/>
      <c r="R5" s="680" t="s">
        <v>328</v>
      </c>
      <c r="S5" s="680"/>
      <c r="T5" s="680"/>
      <c r="U5" s="680"/>
      <c r="V5" s="680"/>
      <c r="W5" s="680"/>
      <c r="X5" s="680"/>
      <c r="Y5" s="680"/>
      <c r="Z5" s="180"/>
      <c r="AA5" s="568" t="s">
        <v>3</v>
      </c>
      <c r="AB5" s="569"/>
      <c r="AC5" s="569"/>
      <c r="AD5" s="569"/>
      <c r="AE5" s="569" t="s">
        <v>172</v>
      </c>
      <c r="AF5" s="569"/>
      <c r="AG5" s="569"/>
      <c r="AH5" s="569" t="s">
        <v>177</v>
      </c>
      <c r="AI5" s="569"/>
      <c r="AJ5" s="569"/>
      <c r="AK5" s="569" t="s">
        <v>178</v>
      </c>
      <c r="AL5" s="569"/>
      <c r="AM5" s="569"/>
      <c r="AN5" s="569" t="s">
        <v>177</v>
      </c>
      <c r="AO5" s="569"/>
      <c r="AP5" s="569"/>
      <c r="AQ5" s="569" t="s">
        <v>4</v>
      </c>
      <c r="AR5" s="569"/>
      <c r="AS5" s="569"/>
      <c r="AT5" s="569"/>
      <c r="AU5" s="569"/>
      <c r="AV5" s="569"/>
      <c r="AW5" s="569"/>
      <c r="AX5" s="569"/>
      <c r="AY5" s="570"/>
      <c r="AZ5" s="147"/>
    </row>
    <row r="6" spans="1:85" ht="12.75" customHeight="1">
      <c r="A6" s="495" t="s">
        <v>1</v>
      </c>
      <c r="B6" s="496"/>
      <c r="C6" s="496"/>
      <c r="D6" s="497"/>
      <c r="E6" s="498" t="str">
        <f>入力シート!G25</f>
        <v>住居表示を入力</v>
      </c>
      <c r="F6" s="499"/>
      <c r="G6" s="499"/>
      <c r="H6" s="499"/>
      <c r="I6" s="499"/>
      <c r="J6" s="499"/>
      <c r="K6" s="499"/>
      <c r="L6" s="500"/>
      <c r="M6" s="657" t="s">
        <v>51</v>
      </c>
      <c r="N6" s="657"/>
      <c r="O6" s="657"/>
      <c r="P6" s="657"/>
      <c r="Q6" s="657"/>
      <c r="R6" s="692" t="s">
        <v>348</v>
      </c>
      <c r="S6" s="692"/>
      <c r="T6" s="692"/>
      <c r="U6" s="693"/>
      <c r="V6" s="694">
        <f>入力シート!B11</f>
        <v>5</v>
      </c>
      <c r="W6" s="695"/>
      <c r="X6" s="695"/>
      <c r="Y6" s="695"/>
      <c r="Z6" s="180"/>
      <c r="AA6" s="658" t="s">
        <v>173</v>
      </c>
      <c r="AB6" s="658"/>
      <c r="AC6" s="658"/>
      <c r="AD6" s="658"/>
      <c r="AE6" s="635">
        <f>入力シート!B29*入力シート!B27/入力シート!B28</f>
        <v>2254000</v>
      </c>
      <c r="AF6" s="635"/>
      <c r="AG6" s="635"/>
      <c r="AH6" s="637">
        <f>AE6/R9</f>
        <v>8750</v>
      </c>
      <c r="AI6" s="637"/>
      <c r="AJ6" s="637"/>
      <c r="AK6" s="635">
        <f>AE6/6</f>
        <v>375666.66666666669</v>
      </c>
      <c r="AL6" s="635"/>
      <c r="AM6" s="635"/>
      <c r="AN6" s="637">
        <f>AK6/R9</f>
        <v>1458.3333333333333</v>
      </c>
      <c r="AO6" s="637"/>
      <c r="AP6" s="637"/>
      <c r="AQ6" s="708"/>
      <c r="AR6" s="708"/>
      <c r="AS6" s="708"/>
      <c r="AT6" s="708"/>
      <c r="AU6" s="708"/>
      <c r="AV6" s="708"/>
      <c r="AW6" s="708"/>
      <c r="AX6" s="708"/>
      <c r="AY6" s="708"/>
      <c r="AZ6" s="146"/>
    </row>
    <row r="7" spans="1:85" ht="12.75" customHeight="1">
      <c r="A7" s="657" t="s">
        <v>52</v>
      </c>
      <c r="B7" s="657"/>
      <c r="C7" s="657"/>
      <c r="D7" s="657"/>
      <c r="E7" s="717" t="str">
        <f>入力シート!G27</f>
        <v>最寄駅からの距離　徒歩何分？</v>
      </c>
      <c r="F7" s="718"/>
      <c r="G7" s="718"/>
      <c r="H7" s="718"/>
      <c r="I7" s="718"/>
      <c r="J7" s="718"/>
      <c r="K7" s="718"/>
      <c r="L7" s="718"/>
      <c r="M7" s="495" t="s">
        <v>302</v>
      </c>
      <c r="N7" s="496"/>
      <c r="O7" s="496"/>
      <c r="P7" s="496"/>
      <c r="Q7" s="497"/>
      <c r="R7" s="501">
        <v>1</v>
      </c>
      <c r="S7" s="502"/>
      <c r="T7" s="503"/>
      <c r="U7" s="138"/>
      <c r="V7" s="139" t="s">
        <v>34</v>
      </c>
      <c r="W7" s="504">
        <f>物件概要!G26</f>
        <v>30</v>
      </c>
      <c r="X7" s="504"/>
      <c r="Y7" s="505"/>
      <c r="Z7" s="180"/>
      <c r="AA7" s="581" t="s">
        <v>174</v>
      </c>
      <c r="AB7" s="581"/>
      <c r="AC7" s="581"/>
      <c r="AD7" s="581"/>
      <c r="AE7" s="664">
        <f ca="1">入力シート!B30</f>
        <v>2000000</v>
      </c>
      <c r="AF7" s="664"/>
      <c r="AG7" s="664"/>
      <c r="AH7" s="675">
        <f ca="1">AE7/W8</f>
        <v>2587.9917184265014</v>
      </c>
      <c r="AI7" s="675"/>
      <c r="AJ7" s="675"/>
      <c r="AK7" s="664">
        <f ca="1">AE7*AQ7</f>
        <v>2000000</v>
      </c>
      <c r="AL7" s="664"/>
      <c r="AM7" s="664"/>
      <c r="AN7" s="675">
        <f ca="1">AK7/W8</f>
        <v>2587.9917184265014</v>
      </c>
      <c r="AO7" s="675"/>
      <c r="AP7" s="675"/>
      <c r="AQ7" s="709">
        <v>1</v>
      </c>
      <c r="AR7" s="709"/>
      <c r="AS7" s="709"/>
      <c r="AT7" s="709"/>
      <c r="AU7" s="709"/>
      <c r="AV7" s="709"/>
      <c r="AW7" s="709"/>
      <c r="AX7" s="709"/>
      <c r="AY7" s="709"/>
      <c r="AZ7" s="146"/>
    </row>
    <row r="8" spans="1:85" ht="12.75" customHeight="1">
      <c r="A8" s="657"/>
      <c r="B8" s="657"/>
      <c r="C8" s="657"/>
      <c r="D8" s="657"/>
      <c r="E8" s="718"/>
      <c r="F8" s="718"/>
      <c r="G8" s="718"/>
      <c r="H8" s="718"/>
      <c r="I8" s="718"/>
      <c r="J8" s="718"/>
      <c r="K8" s="718"/>
      <c r="L8" s="718"/>
      <c r="M8" s="495" t="s">
        <v>301</v>
      </c>
      <c r="N8" s="496"/>
      <c r="O8" s="496"/>
      <c r="P8" s="496"/>
      <c r="Q8" s="497"/>
      <c r="R8" s="506">
        <f>物件概要!C16</f>
        <v>25.76</v>
      </c>
      <c r="S8" s="507"/>
      <c r="T8" s="508"/>
      <c r="U8" s="140"/>
      <c r="V8" s="141" t="s">
        <v>34</v>
      </c>
      <c r="W8" s="507">
        <f>物件概要!D29</f>
        <v>772.8</v>
      </c>
      <c r="X8" s="507"/>
      <c r="Y8" s="508"/>
      <c r="Z8" s="180"/>
      <c r="AA8" s="581" t="s">
        <v>175</v>
      </c>
      <c r="AB8" s="581"/>
      <c r="AC8" s="581"/>
      <c r="AD8" s="581"/>
      <c r="AE8" s="698">
        <f>AE6</f>
        <v>2254000</v>
      </c>
      <c r="AF8" s="698"/>
      <c r="AG8" s="698"/>
      <c r="AH8" s="675">
        <f>AE8/R9</f>
        <v>8750</v>
      </c>
      <c r="AI8" s="675"/>
      <c r="AJ8" s="675"/>
      <c r="AK8" s="698">
        <f>AE8/3</f>
        <v>751333.33333333337</v>
      </c>
      <c r="AL8" s="698"/>
      <c r="AM8" s="698"/>
      <c r="AN8" s="675">
        <f>AK8/R9</f>
        <v>2916.6666666666665</v>
      </c>
      <c r="AO8" s="675"/>
      <c r="AP8" s="675"/>
      <c r="AQ8" s="710"/>
      <c r="AR8" s="663"/>
      <c r="AS8" s="663"/>
      <c r="AT8" s="663"/>
      <c r="AU8" s="663"/>
      <c r="AV8" s="663"/>
      <c r="AW8" s="663"/>
      <c r="AX8" s="663"/>
      <c r="AY8" s="663"/>
      <c r="AZ8" s="146"/>
    </row>
    <row r="9" spans="1:85" ht="12.75" customHeight="1">
      <c r="A9" s="657" t="s">
        <v>53</v>
      </c>
      <c r="B9" s="657"/>
      <c r="C9" s="657"/>
      <c r="D9" s="657"/>
      <c r="E9" s="679">
        <f>AF14/E26/1000</f>
        <v>0.09</v>
      </c>
      <c r="F9" s="679"/>
      <c r="G9" s="679"/>
      <c r="H9" s="679"/>
      <c r="I9" s="679"/>
      <c r="J9" s="679"/>
      <c r="K9" s="679"/>
      <c r="L9" s="679"/>
      <c r="M9" s="657" t="s">
        <v>32</v>
      </c>
      <c r="N9" s="657"/>
      <c r="O9" s="657"/>
      <c r="P9" s="657"/>
      <c r="Q9" s="657"/>
      <c r="R9" s="633">
        <f>物件概要!C24</f>
        <v>257.60000000000002</v>
      </c>
      <c r="S9" s="633"/>
      <c r="T9" s="633"/>
      <c r="U9" s="633"/>
      <c r="V9" s="633"/>
      <c r="W9" s="634">
        <f>R9*0.3025</f>
        <v>77.924000000000007</v>
      </c>
      <c r="X9" s="634"/>
      <c r="Y9" s="634"/>
      <c r="Z9" s="180"/>
      <c r="AA9" s="581" t="s">
        <v>176</v>
      </c>
      <c r="AB9" s="581"/>
      <c r="AC9" s="581"/>
      <c r="AD9" s="581"/>
      <c r="AE9" s="664">
        <f ca="1">AE7</f>
        <v>2000000</v>
      </c>
      <c r="AF9" s="664"/>
      <c r="AG9" s="664"/>
      <c r="AH9" s="675">
        <f ca="1">AE9/W8</f>
        <v>2587.9917184265014</v>
      </c>
      <c r="AI9" s="675"/>
      <c r="AJ9" s="675"/>
      <c r="AK9" s="664">
        <f ca="1">AK7</f>
        <v>2000000</v>
      </c>
      <c r="AL9" s="664"/>
      <c r="AM9" s="664"/>
      <c r="AN9" s="675">
        <f ca="1">AK9/W8</f>
        <v>2587.9917184265014</v>
      </c>
      <c r="AO9" s="675"/>
      <c r="AP9" s="675"/>
      <c r="AQ9" s="663"/>
      <c r="AR9" s="663"/>
      <c r="AS9" s="663"/>
      <c r="AT9" s="663"/>
      <c r="AU9" s="663"/>
      <c r="AV9" s="663"/>
      <c r="AW9" s="663"/>
      <c r="AX9" s="663"/>
      <c r="AY9" s="663"/>
      <c r="AZ9" s="146"/>
      <c r="CC9" s="145" t="e">
        <f>IF(#REF!&lt;#REF!,1,0)</f>
        <v>#REF!</v>
      </c>
      <c r="CD9" s="145" t="e">
        <f>IF(#REF!&lt;#REF!,1,0)</f>
        <v>#REF!</v>
      </c>
      <c r="CE9" s="145" t="e">
        <f>IF(#REF!&lt;#REF!,1,0)</f>
        <v>#REF!</v>
      </c>
      <c r="CF9" s="145" t="e">
        <f>IF(#REF!&lt;#REF!,1,0)</f>
        <v>#REF!</v>
      </c>
      <c r="CG9" s="145" t="e">
        <f>IF(#REF!&lt;#REF!,1,0)</f>
        <v>#REF!</v>
      </c>
    </row>
    <row r="10" spans="1:85" ht="12.75" customHeight="1">
      <c r="A10" s="656" t="s">
        <v>2</v>
      </c>
      <c r="B10" s="656"/>
      <c r="C10" s="656"/>
      <c r="D10" s="656"/>
      <c r="E10" s="719">
        <f>物件概要!C18</f>
        <v>31199</v>
      </c>
      <c r="F10" s="719"/>
      <c r="G10" s="719"/>
      <c r="H10" s="719"/>
      <c r="I10" s="719"/>
      <c r="J10" s="719"/>
      <c r="K10" s="661">
        <f ca="1">(TODAY()-E10)/365</f>
        <v>35.679452054794524</v>
      </c>
      <c r="L10" s="661"/>
      <c r="M10" s="656" t="s">
        <v>33</v>
      </c>
      <c r="N10" s="656"/>
      <c r="O10" s="656"/>
      <c r="P10" s="656"/>
      <c r="Q10" s="656"/>
      <c r="R10" s="662" t="str">
        <f>入力シート!G28</f>
        <v>新耐震基準</v>
      </c>
      <c r="S10" s="662"/>
      <c r="T10" s="662"/>
      <c r="U10" s="662"/>
      <c r="V10" s="662"/>
      <c r="W10" s="662"/>
      <c r="X10" s="662"/>
      <c r="Y10" s="662"/>
      <c r="Z10" s="180"/>
      <c r="AA10" s="716" t="s">
        <v>179</v>
      </c>
      <c r="AB10" s="716"/>
      <c r="AC10" s="716"/>
      <c r="AD10" s="716"/>
      <c r="AE10" s="677">
        <f>R9*AH10</f>
        <v>77280000</v>
      </c>
      <c r="AF10" s="677"/>
      <c r="AG10" s="677"/>
      <c r="AH10" s="659">
        <f>入力シート!B25</f>
        <v>300000</v>
      </c>
      <c r="AI10" s="659"/>
      <c r="AJ10" s="659"/>
      <c r="AK10" s="677">
        <f>AE10/6</f>
        <v>12880000</v>
      </c>
      <c r="AL10" s="677"/>
      <c r="AM10" s="677"/>
      <c r="AN10" s="659">
        <f>AH10/6</f>
        <v>50000</v>
      </c>
      <c r="AO10" s="659"/>
      <c r="AP10" s="659">
        <f>AS10*R9*1000</f>
        <v>128800000.00000001</v>
      </c>
      <c r="AQ10" s="660"/>
      <c r="AR10" s="660"/>
      <c r="AS10" s="660">
        <v>500</v>
      </c>
      <c r="AT10" s="660"/>
      <c r="AU10" s="660"/>
      <c r="AV10" s="660"/>
      <c r="AW10" s="660"/>
      <c r="AX10" s="660"/>
      <c r="AY10" s="660"/>
      <c r="AZ10" s="146"/>
      <c r="CC10" s="145" t="e">
        <f>IF(#REF!&gt;#REF!,1,0)</f>
        <v>#REF!</v>
      </c>
      <c r="CD10" s="145" t="e">
        <f>IF(#REF!&gt;#REF!,1,0)</f>
        <v>#REF!</v>
      </c>
      <c r="CE10" s="145" t="e">
        <f>IF(#REF!&gt;#REF!,1,0)</f>
        <v>#REF!</v>
      </c>
      <c r="CF10" s="145" t="e">
        <f>IF(#REF!&gt;#REF!,1,0)</f>
        <v>#REF!</v>
      </c>
      <c r="CG10" s="145" t="e">
        <f>IF(#REF!&gt;#REF!,1,0)</f>
        <v>#REF!</v>
      </c>
    </row>
    <row r="11" spans="1:85" ht="12.75" customHeight="1">
      <c r="A11" s="528" t="s">
        <v>5</v>
      </c>
      <c r="B11" s="528"/>
      <c r="C11" s="528"/>
      <c r="D11" s="528"/>
      <c r="E11" s="528"/>
      <c r="F11" s="528"/>
      <c r="G11" s="528"/>
      <c r="H11" s="528"/>
      <c r="I11" s="528"/>
      <c r="J11" s="528"/>
      <c r="K11" s="528"/>
      <c r="L11" s="528"/>
      <c r="M11" s="528"/>
      <c r="N11" s="528"/>
      <c r="O11" s="528"/>
      <c r="P11" s="528"/>
      <c r="Q11" s="528"/>
      <c r="R11" s="528"/>
      <c r="S11" s="528"/>
      <c r="T11" s="528"/>
      <c r="U11" s="528"/>
      <c r="V11" s="528"/>
      <c r="W11" s="528"/>
      <c r="X11" s="528"/>
      <c r="Y11" s="528"/>
      <c r="Z11" s="180"/>
      <c r="AA11" s="528" t="s">
        <v>616</v>
      </c>
      <c r="AB11" s="528"/>
      <c r="AC11" s="528"/>
      <c r="AD11" s="528"/>
      <c r="AE11" s="528"/>
      <c r="AF11" s="528"/>
      <c r="AG11" s="528"/>
      <c r="AH11" s="528"/>
      <c r="AI11" s="528"/>
      <c r="AJ11" s="528"/>
      <c r="AK11" s="528"/>
      <c r="AL11" s="528"/>
      <c r="AM11" s="528"/>
      <c r="AN11" s="528"/>
      <c r="AO11" s="528"/>
      <c r="AP11" s="528"/>
      <c r="AQ11" s="528"/>
      <c r="AR11" s="528"/>
      <c r="AS11" s="528"/>
      <c r="AT11" s="528"/>
      <c r="AU11" s="528"/>
      <c r="AV11" s="528"/>
      <c r="AW11" s="528"/>
      <c r="AX11" s="528"/>
      <c r="AY11" s="528"/>
      <c r="AZ11" s="146"/>
      <c r="CC11" s="148" t="e">
        <f>CC9*#REF!+#REF!*CC10</f>
        <v>#REF!</v>
      </c>
      <c r="CD11" s="148" t="e">
        <f>CD9*#REF!+#REF!*CD10</f>
        <v>#REF!</v>
      </c>
      <c r="CE11" s="148" t="e">
        <f>CE9*#REF!+#REF!*CE10</f>
        <v>#REF!</v>
      </c>
      <c r="CF11" s="148" t="e">
        <f>CF9*#REF!+#REF!*CF10</f>
        <v>#REF!</v>
      </c>
      <c r="CG11" s="148" t="e">
        <f>CG9*#REF!+#REF!*CG10</f>
        <v>#REF!</v>
      </c>
    </row>
    <row r="12" spans="1:85" ht="12.75" customHeight="1">
      <c r="A12" s="715" t="s">
        <v>3</v>
      </c>
      <c r="B12" s="678"/>
      <c r="C12" s="678"/>
      <c r="D12" s="678"/>
      <c r="E12" s="678" t="s">
        <v>7</v>
      </c>
      <c r="F12" s="678"/>
      <c r="G12" s="678"/>
      <c r="H12" s="678"/>
      <c r="I12" s="678"/>
      <c r="J12" s="678"/>
      <c r="K12" s="678"/>
      <c r="L12" s="678"/>
      <c r="M12" s="678" t="s">
        <v>4</v>
      </c>
      <c r="N12" s="678"/>
      <c r="O12" s="678"/>
      <c r="P12" s="678"/>
      <c r="Q12" s="678"/>
      <c r="R12" s="678"/>
      <c r="S12" s="678"/>
      <c r="T12" s="678"/>
      <c r="U12" s="678"/>
      <c r="V12" s="678"/>
      <c r="W12" s="678"/>
      <c r="X12" s="678"/>
      <c r="Y12" s="691"/>
      <c r="Z12" s="180"/>
      <c r="AA12" s="208" t="s">
        <v>17</v>
      </c>
      <c r="AB12" s="209"/>
      <c r="AC12" s="209"/>
      <c r="AD12" s="210"/>
      <c r="AE12" s="210"/>
      <c r="AF12" s="210"/>
      <c r="AG12" s="210"/>
      <c r="AH12" s="210"/>
      <c r="AI12" s="210"/>
      <c r="AJ12" s="210"/>
      <c r="AK12" s="210"/>
      <c r="AL12" s="210"/>
      <c r="AM12" s="202"/>
      <c r="AN12" s="179"/>
      <c r="AO12" s="179"/>
      <c r="AP12" s="179"/>
      <c r="AQ12" s="179"/>
      <c r="AR12" s="179"/>
      <c r="AS12" s="179"/>
      <c r="AT12" s="179"/>
      <c r="AU12" s="179"/>
      <c r="AV12" s="179"/>
      <c r="AW12" s="179"/>
      <c r="AX12" s="179"/>
      <c r="AY12" s="179"/>
      <c r="AZ12" s="146"/>
      <c r="CC12" s="148" t="e">
        <f>CC9*#REF!+#REF!*CC10</f>
        <v>#REF!</v>
      </c>
      <c r="CD12" s="148" t="e">
        <f>CD9*#REF!+#REF!*CD10</f>
        <v>#REF!</v>
      </c>
      <c r="CE12" s="148" t="e">
        <f>CE9*#REF!+#REF!*CE10</f>
        <v>#REF!</v>
      </c>
      <c r="CF12" s="148" t="e">
        <f>CF9*#REF!+#REF!*CF10</f>
        <v>#REF!</v>
      </c>
      <c r="CG12" s="148" t="e">
        <f>CG9*#REF!+#REF!*CG10</f>
        <v>#REF!</v>
      </c>
    </row>
    <row r="13" spans="1:85" ht="12.75" customHeight="1">
      <c r="A13" s="643" t="s">
        <v>6</v>
      </c>
      <c r="B13" s="643"/>
      <c r="C13" s="643"/>
      <c r="D13" s="643"/>
      <c r="E13" s="705">
        <f ca="1">E36+E26</f>
        <v>8608.89</v>
      </c>
      <c r="F13" s="705"/>
      <c r="G13" s="705"/>
      <c r="H13" s="705"/>
      <c r="I13" s="705"/>
      <c r="J13" s="705"/>
      <c r="K13" s="705"/>
      <c r="L13" s="705"/>
      <c r="M13" s="522"/>
      <c r="N13" s="523"/>
      <c r="O13" s="523"/>
      <c r="P13" s="523"/>
      <c r="Q13" s="523"/>
      <c r="R13" s="523"/>
      <c r="S13" s="523"/>
      <c r="T13" s="523"/>
      <c r="U13" s="523"/>
      <c r="V13" s="523"/>
      <c r="W13" s="523"/>
      <c r="X13" s="523"/>
      <c r="Y13" s="524"/>
      <c r="Z13" s="181"/>
      <c r="AA13" s="568" t="s">
        <v>3</v>
      </c>
      <c r="AB13" s="569"/>
      <c r="AC13" s="569"/>
      <c r="AD13" s="569"/>
      <c r="AE13" s="569"/>
      <c r="AF13" s="569" t="s">
        <v>132</v>
      </c>
      <c r="AG13" s="569"/>
      <c r="AH13" s="569"/>
      <c r="AI13" s="569" t="s">
        <v>13</v>
      </c>
      <c r="AJ13" s="569"/>
      <c r="AK13" s="569"/>
      <c r="AL13" s="569" t="s">
        <v>12</v>
      </c>
      <c r="AM13" s="569"/>
      <c r="AN13" s="763" t="s">
        <v>321</v>
      </c>
      <c r="AO13" s="763"/>
      <c r="AP13" s="569" t="s">
        <v>19</v>
      </c>
      <c r="AQ13" s="569"/>
      <c r="AR13" s="569"/>
      <c r="AS13" s="569" t="s">
        <v>142</v>
      </c>
      <c r="AT13" s="569"/>
      <c r="AU13" s="569"/>
      <c r="AV13" s="569"/>
      <c r="AW13" s="569"/>
      <c r="AX13" s="569"/>
      <c r="AY13" s="570"/>
      <c r="AZ13" s="146"/>
    </row>
    <row r="14" spans="1:85" ht="12.75" customHeight="1" thickBot="1">
      <c r="A14" s="644"/>
      <c r="B14" s="644"/>
      <c r="C14" s="644"/>
      <c r="D14" s="644"/>
      <c r="E14" s="706"/>
      <c r="F14" s="706"/>
      <c r="G14" s="706"/>
      <c r="H14" s="706"/>
      <c r="I14" s="706"/>
      <c r="J14" s="706"/>
      <c r="K14" s="706"/>
      <c r="L14" s="706"/>
      <c r="M14" s="525"/>
      <c r="N14" s="526"/>
      <c r="O14" s="526"/>
      <c r="P14" s="526"/>
      <c r="Q14" s="526"/>
      <c r="R14" s="526"/>
      <c r="S14" s="526"/>
      <c r="T14" s="526"/>
      <c r="U14" s="526"/>
      <c r="V14" s="526"/>
      <c r="W14" s="526"/>
      <c r="X14" s="526"/>
      <c r="Y14" s="527"/>
      <c r="Z14" s="181"/>
      <c r="AA14" s="654" t="s">
        <v>54</v>
      </c>
      <c r="AB14" s="509" t="str">
        <f>物件概要!C17</f>
        <v>ワンルーム</v>
      </c>
      <c r="AC14" s="510"/>
      <c r="AD14" s="510"/>
      <c r="AE14" s="511"/>
      <c r="AF14" s="636">
        <f>AI14*12</f>
        <v>720000</v>
      </c>
      <c r="AG14" s="636"/>
      <c r="AH14" s="636"/>
      <c r="AI14" s="636">
        <f>物件概要!C32</f>
        <v>60000</v>
      </c>
      <c r="AJ14" s="636"/>
      <c r="AK14" s="636"/>
      <c r="AL14" s="649">
        <f>R8</f>
        <v>25.76</v>
      </c>
      <c r="AM14" s="649"/>
      <c r="AN14" s="760">
        <v>1</v>
      </c>
      <c r="AO14" s="761"/>
      <c r="AP14" s="762">
        <f>AI14/AL14/0.3025</f>
        <v>7699.8100713515732</v>
      </c>
      <c r="AQ14" s="762"/>
      <c r="AR14" s="762"/>
      <c r="AS14" s="764">
        <v>0</v>
      </c>
      <c r="AT14" s="764"/>
      <c r="AU14" s="764"/>
      <c r="AV14" s="764"/>
      <c r="AW14" s="765" t="s">
        <v>267</v>
      </c>
      <c r="AX14" s="765"/>
      <c r="AY14" s="765"/>
      <c r="AZ14" s="146"/>
      <c r="BC14" s="146"/>
      <c r="BD14" s="146"/>
      <c r="BE14" s="146"/>
      <c r="BF14" s="146"/>
      <c r="BG14" s="146"/>
      <c r="BH14" s="146"/>
      <c r="BI14" s="146"/>
      <c r="BJ14" s="146"/>
      <c r="BK14" s="146"/>
      <c r="BL14" s="146"/>
      <c r="BM14" s="146"/>
      <c r="BN14" s="146"/>
      <c r="BO14" s="146"/>
      <c r="BP14" s="146"/>
      <c r="BQ14" s="146"/>
      <c r="BR14" s="146"/>
      <c r="BS14" s="146"/>
      <c r="BT14" s="146"/>
      <c r="BU14" s="146"/>
      <c r="BV14" s="146"/>
      <c r="BW14" s="146"/>
      <c r="BX14" s="146"/>
      <c r="BY14" s="146"/>
      <c r="BZ14" s="146"/>
      <c r="CA14" s="146"/>
    </row>
    <row r="15" spans="1:85" ht="12.75" customHeight="1">
      <c r="A15" s="117"/>
      <c r="B15" s="117"/>
      <c r="C15" s="117"/>
      <c r="D15" s="196"/>
      <c r="E15" s="197"/>
      <c r="F15" s="197"/>
      <c r="G15" s="197"/>
      <c r="H15" s="197"/>
      <c r="I15" s="197"/>
      <c r="J15" s="198"/>
      <c r="K15" s="198"/>
      <c r="L15" s="198"/>
      <c r="M15" s="199"/>
      <c r="N15" s="117"/>
      <c r="O15" s="117"/>
      <c r="P15" s="117"/>
      <c r="Q15" s="117"/>
      <c r="R15" s="117"/>
      <c r="S15" s="117"/>
      <c r="T15" s="117"/>
      <c r="U15" s="117"/>
      <c r="V15" s="117"/>
      <c r="W15" s="117"/>
      <c r="X15" s="117"/>
      <c r="Y15" s="117"/>
      <c r="Z15" s="182"/>
      <c r="AA15" s="655"/>
      <c r="AB15" s="645" t="s">
        <v>617</v>
      </c>
      <c r="AC15" s="646"/>
      <c r="AD15" s="646"/>
      <c r="AE15" s="646"/>
      <c r="AF15" s="651">
        <f>SUM(AF14:AH14)</f>
        <v>720000</v>
      </c>
      <c r="AG15" s="651"/>
      <c r="AH15" s="651"/>
      <c r="AI15" s="626"/>
      <c r="AJ15" s="626"/>
      <c r="AK15" s="626"/>
      <c r="AL15" s="626"/>
      <c r="AM15" s="626"/>
      <c r="AN15" s="626"/>
      <c r="AO15" s="626"/>
      <c r="AP15" s="626"/>
      <c r="AQ15" s="626"/>
      <c r="AR15" s="626"/>
      <c r="AS15" s="626"/>
      <c r="AT15" s="626"/>
      <c r="AU15" s="626"/>
      <c r="AV15" s="626"/>
      <c r="AW15" s="626"/>
      <c r="AX15" s="626"/>
      <c r="AY15" s="626"/>
      <c r="AZ15" s="149"/>
      <c r="BC15" s="146"/>
      <c r="BD15" s="146"/>
      <c r="BE15" s="146"/>
      <c r="BF15" s="146"/>
      <c r="BG15" s="146"/>
      <c r="BH15" s="146"/>
      <c r="BI15" s="146"/>
      <c r="BJ15" s="146"/>
      <c r="BK15" s="146"/>
      <c r="BL15" s="146"/>
      <c r="BM15" s="146"/>
      <c r="BN15" s="146"/>
      <c r="BO15" s="146"/>
      <c r="BP15" s="146"/>
      <c r="BQ15" s="146"/>
      <c r="BR15" s="146"/>
      <c r="BS15" s="146"/>
      <c r="BT15" s="146"/>
      <c r="BU15" s="146"/>
      <c r="BV15" s="146"/>
      <c r="BW15" s="146"/>
      <c r="BX15" s="146"/>
      <c r="BY15" s="146"/>
      <c r="BZ15" s="146"/>
      <c r="CA15" s="146"/>
    </row>
    <row r="16" spans="1:85" ht="12.75" customHeight="1">
      <c r="A16" s="200" t="s">
        <v>35</v>
      </c>
      <c r="B16" s="179"/>
      <c r="C16" s="179"/>
      <c r="D16" s="179"/>
      <c r="E16" s="201"/>
      <c r="F16" s="201"/>
      <c r="G16" s="201"/>
      <c r="H16" s="201"/>
      <c r="I16" s="201"/>
      <c r="J16" s="201"/>
      <c r="K16" s="201"/>
      <c r="L16" s="201"/>
      <c r="M16" s="202"/>
      <c r="N16" s="179"/>
      <c r="O16" s="179"/>
      <c r="P16" s="179"/>
      <c r="Q16" s="179"/>
      <c r="R16" s="179"/>
      <c r="S16" s="179"/>
      <c r="T16" s="179"/>
      <c r="U16" s="179"/>
      <c r="V16" s="179"/>
      <c r="W16" s="179"/>
      <c r="X16" s="179"/>
      <c r="Y16" s="179"/>
      <c r="Z16" s="183"/>
      <c r="AA16" s="631" t="s">
        <v>143</v>
      </c>
      <c r="AB16" s="629"/>
      <c r="AC16" s="629"/>
      <c r="AD16" s="629"/>
      <c r="AE16" s="629"/>
      <c r="AF16" s="629" t="s">
        <v>7</v>
      </c>
      <c r="AG16" s="629"/>
      <c r="AH16" s="629"/>
      <c r="AI16" s="629" t="s">
        <v>153</v>
      </c>
      <c r="AJ16" s="629"/>
      <c r="AK16" s="629" t="s">
        <v>4</v>
      </c>
      <c r="AL16" s="629"/>
      <c r="AM16" s="629"/>
      <c r="AN16" s="629"/>
      <c r="AO16" s="629"/>
      <c r="AP16" s="629"/>
      <c r="AQ16" s="629"/>
      <c r="AR16" s="629"/>
      <c r="AS16" s="629"/>
      <c r="AT16" s="629"/>
      <c r="AU16" s="629"/>
      <c r="AV16" s="629"/>
      <c r="AW16" s="629"/>
      <c r="AX16" s="629"/>
      <c r="AY16" s="630"/>
      <c r="AZ16" s="149"/>
      <c r="BC16" s="146"/>
      <c r="BD16" s="146"/>
      <c r="BE16" s="146"/>
      <c r="BF16" s="146"/>
      <c r="BG16" s="146"/>
      <c r="BH16" s="146"/>
      <c r="BI16" s="146"/>
      <c r="BJ16" s="146"/>
      <c r="BK16" s="146"/>
      <c r="BL16" s="146"/>
      <c r="BM16" s="146"/>
      <c r="BN16" s="146"/>
      <c r="BO16" s="146"/>
      <c r="BP16" s="146"/>
      <c r="BQ16" s="146"/>
      <c r="BR16" s="146"/>
      <c r="BS16" s="146"/>
      <c r="BT16" s="146"/>
      <c r="BU16" s="146"/>
      <c r="BV16" s="146"/>
      <c r="BW16" s="146"/>
      <c r="BX16" s="146"/>
      <c r="BY16" s="146"/>
      <c r="BZ16" s="146"/>
      <c r="CA16" s="146"/>
    </row>
    <row r="17" spans="1:115" ht="12.75" customHeight="1">
      <c r="A17" s="568" t="s">
        <v>3</v>
      </c>
      <c r="B17" s="569"/>
      <c r="C17" s="569"/>
      <c r="D17" s="569"/>
      <c r="E17" s="586" t="s">
        <v>7</v>
      </c>
      <c r="F17" s="586"/>
      <c r="G17" s="586"/>
      <c r="H17" s="586" t="s">
        <v>8</v>
      </c>
      <c r="I17" s="586"/>
      <c r="J17" s="586"/>
      <c r="K17" s="586"/>
      <c r="L17" s="586"/>
      <c r="M17" s="569" t="s">
        <v>4</v>
      </c>
      <c r="N17" s="569"/>
      <c r="O17" s="569"/>
      <c r="P17" s="569"/>
      <c r="Q17" s="569"/>
      <c r="R17" s="569"/>
      <c r="S17" s="569"/>
      <c r="T17" s="569"/>
      <c r="U17" s="569"/>
      <c r="V17" s="569"/>
      <c r="W17" s="569"/>
      <c r="X17" s="569"/>
      <c r="Y17" s="570"/>
      <c r="Z17" s="181"/>
      <c r="AA17" s="492" t="s">
        <v>20</v>
      </c>
      <c r="AB17" s="638" t="s">
        <v>144</v>
      </c>
      <c r="AC17" s="638"/>
      <c r="AD17" s="638"/>
      <c r="AE17" s="638"/>
      <c r="AF17" s="636">
        <f>AK17*AP17*1000</f>
        <v>5259.3333333333339</v>
      </c>
      <c r="AG17" s="636"/>
      <c r="AH17" s="636"/>
      <c r="AI17" s="650" t="s">
        <v>155</v>
      </c>
      <c r="AJ17" s="650"/>
      <c r="AK17" s="768">
        <v>1.4E-2</v>
      </c>
      <c r="AL17" s="768"/>
      <c r="AM17" s="768"/>
      <c r="AN17" s="768"/>
      <c r="AO17" s="768"/>
      <c r="AP17" s="592">
        <f>AK6/1000</f>
        <v>375.66666666666669</v>
      </c>
      <c r="AQ17" s="592"/>
      <c r="AR17" s="592"/>
      <c r="AS17" s="592"/>
      <c r="AT17" s="592"/>
      <c r="AU17" s="592"/>
      <c r="AV17" s="592"/>
      <c r="AW17" s="592"/>
      <c r="AX17" s="592"/>
      <c r="AY17" s="592"/>
      <c r="AZ17" s="150"/>
      <c r="BA17" s="151"/>
      <c r="BC17" s="146"/>
      <c r="BD17" s="146"/>
      <c r="BE17" s="146"/>
      <c r="BF17" s="146"/>
      <c r="BG17" s="146"/>
      <c r="BH17" s="146"/>
      <c r="BI17" s="146"/>
      <c r="BJ17" s="146"/>
      <c r="BK17" s="146"/>
      <c r="BL17" s="146"/>
      <c r="BM17" s="146"/>
      <c r="BN17" s="146"/>
      <c r="BO17" s="146"/>
      <c r="BP17" s="146"/>
      <c r="BQ17" s="146"/>
      <c r="BR17" s="146"/>
      <c r="BS17" s="146"/>
      <c r="BT17" s="146"/>
      <c r="BU17" s="146"/>
      <c r="BV17" s="146"/>
      <c r="BW17" s="146"/>
      <c r="BX17" s="146"/>
      <c r="BY17" s="146"/>
      <c r="BZ17" s="146"/>
      <c r="CA17" s="146"/>
    </row>
    <row r="18" spans="1:115" ht="12.75" customHeight="1">
      <c r="A18" s="714" t="s">
        <v>9</v>
      </c>
      <c r="B18" s="714"/>
      <c r="C18" s="714"/>
      <c r="D18" s="714"/>
      <c r="E18" s="648">
        <f ca="1">E13</f>
        <v>8608.89</v>
      </c>
      <c r="F18" s="648"/>
      <c r="G18" s="648"/>
      <c r="H18" s="648"/>
      <c r="I18" s="648"/>
      <c r="J18" s="648"/>
      <c r="K18" s="648"/>
      <c r="L18" s="648"/>
      <c r="M18" s="676"/>
      <c r="N18" s="676"/>
      <c r="O18" s="676"/>
      <c r="P18" s="676"/>
      <c r="Q18" s="676"/>
      <c r="R18" s="676"/>
      <c r="S18" s="676"/>
      <c r="T18" s="676"/>
      <c r="U18" s="676"/>
      <c r="V18" s="676"/>
      <c r="W18" s="676"/>
      <c r="X18" s="676"/>
      <c r="Y18" s="676"/>
      <c r="Z18" s="184"/>
      <c r="AA18" s="493"/>
      <c r="AB18" s="611" t="s">
        <v>145</v>
      </c>
      <c r="AC18" s="611"/>
      <c r="AD18" s="611"/>
      <c r="AE18" s="611"/>
      <c r="AF18" s="582">
        <f ca="1">AP18*1000*AK18</f>
        <v>28000</v>
      </c>
      <c r="AG18" s="582"/>
      <c r="AH18" s="582"/>
      <c r="AI18" s="574" t="s">
        <v>155</v>
      </c>
      <c r="AJ18" s="574"/>
      <c r="AK18" s="652">
        <v>1.4E-2</v>
      </c>
      <c r="AL18" s="652"/>
      <c r="AM18" s="652"/>
      <c r="AN18" s="652"/>
      <c r="AO18" s="652"/>
      <c r="AP18" s="593">
        <f ca="1">AK7/1000</f>
        <v>2000</v>
      </c>
      <c r="AQ18" s="593"/>
      <c r="AR18" s="593"/>
      <c r="AS18" s="593"/>
      <c r="AT18" s="593"/>
      <c r="AU18" s="593"/>
      <c r="AV18" s="593"/>
      <c r="AW18" s="593"/>
      <c r="AX18" s="593"/>
      <c r="AY18" s="593"/>
      <c r="AZ18" s="152"/>
      <c r="BB18" s="151"/>
      <c r="BC18" s="146"/>
      <c r="BD18" s="146"/>
      <c r="BE18" s="146"/>
      <c r="BF18" s="146"/>
      <c r="BG18" s="146"/>
      <c r="BH18" s="146"/>
      <c r="BI18" s="146"/>
      <c r="BJ18" s="146"/>
      <c r="BK18" s="146"/>
      <c r="BL18" s="146"/>
      <c r="BM18" s="146"/>
      <c r="BN18" s="146"/>
      <c r="BO18" s="146"/>
      <c r="BP18" s="146"/>
      <c r="BQ18" s="146"/>
      <c r="BR18" s="146"/>
      <c r="BS18" s="146"/>
      <c r="BT18" s="146"/>
      <c r="BU18" s="146"/>
      <c r="BV18" s="146"/>
      <c r="BW18" s="146"/>
      <c r="BX18" s="146"/>
      <c r="BY18" s="146"/>
      <c r="BZ18" s="146"/>
      <c r="CA18" s="146"/>
    </row>
    <row r="19" spans="1:115" ht="12.75" customHeight="1">
      <c r="A19" s="602" t="s">
        <v>10</v>
      </c>
      <c r="B19" s="603"/>
      <c r="C19" s="603"/>
      <c r="D19" s="603"/>
      <c r="E19" s="586" t="s">
        <v>7</v>
      </c>
      <c r="F19" s="586"/>
      <c r="G19" s="586"/>
      <c r="H19" s="585" t="s">
        <v>21</v>
      </c>
      <c r="I19" s="585"/>
      <c r="J19" s="585"/>
      <c r="K19" s="586" t="s">
        <v>22</v>
      </c>
      <c r="L19" s="586"/>
      <c r="M19" s="671" t="s">
        <v>23</v>
      </c>
      <c r="N19" s="671"/>
      <c r="O19" s="671" t="s">
        <v>4</v>
      </c>
      <c r="P19" s="671"/>
      <c r="Q19" s="671"/>
      <c r="R19" s="671"/>
      <c r="S19" s="671"/>
      <c r="T19" s="671"/>
      <c r="U19" s="671"/>
      <c r="V19" s="671"/>
      <c r="W19" s="671"/>
      <c r="X19" s="671"/>
      <c r="Y19" s="672"/>
      <c r="Z19" s="185"/>
      <c r="AA19" s="493"/>
      <c r="AB19" s="611" t="s">
        <v>146</v>
      </c>
      <c r="AC19" s="611"/>
      <c r="AD19" s="611"/>
      <c r="AE19" s="611"/>
      <c r="AF19" s="582">
        <f>AP19*1000*AK19</f>
        <v>2254</v>
      </c>
      <c r="AG19" s="582"/>
      <c r="AH19" s="582"/>
      <c r="AI19" s="574" t="s">
        <v>155</v>
      </c>
      <c r="AJ19" s="574"/>
      <c r="AK19" s="653">
        <v>3.0000000000000001E-3</v>
      </c>
      <c r="AL19" s="653"/>
      <c r="AM19" s="653"/>
      <c r="AN19" s="653"/>
      <c r="AO19" s="653"/>
      <c r="AP19" s="594">
        <f>AK8/1000</f>
        <v>751.33333333333337</v>
      </c>
      <c r="AQ19" s="594"/>
      <c r="AR19" s="594"/>
      <c r="AS19" s="594"/>
      <c r="AT19" s="594"/>
      <c r="AU19" s="594"/>
      <c r="AV19" s="594"/>
      <c r="AW19" s="594"/>
      <c r="AX19" s="594"/>
      <c r="AY19" s="594"/>
      <c r="AZ19" s="153"/>
      <c r="BC19" s="146"/>
      <c r="BD19" s="146"/>
      <c r="BE19" s="146"/>
      <c r="BF19" s="146"/>
      <c r="BG19" s="146"/>
      <c r="BH19" s="146"/>
      <c r="BI19" s="146"/>
      <c r="BJ19" s="146"/>
      <c r="BK19" s="146"/>
      <c r="BL19" s="146"/>
      <c r="BM19" s="146"/>
      <c r="BN19" s="146"/>
      <c r="BO19" s="146"/>
      <c r="BP19" s="146"/>
      <c r="BQ19" s="146"/>
      <c r="BR19" s="146"/>
      <c r="BS19" s="146"/>
      <c r="BT19" s="146"/>
      <c r="BU19" s="146"/>
      <c r="BV19" s="146"/>
      <c r="BW19" s="146"/>
      <c r="BX19" s="146"/>
      <c r="BY19" s="146"/>
      <c r="BZ19" s="146"/>
      <c r="CA19" s="146"/>
    </row>
    <row r="20" spans="1:115" ht="12.75" customHeight="1">
      <c r="A20" s="639" t="s">
        <v>29</v>
      </c>
      <c r="B20" s="639"/>
      <c r="C20" s="639"/>
      <c r="D20" s="639"/>
      <c r="E20" s="667">
        <f>入力シート!B16*10</f>
        <v>5000</v>
      </c>
      <c r="F20" s="667"/>
      <c r="G20" s="667"/>
      <c r="H20" s="668"/>
      <c r="I20" s="668"/>
      <c r="J20" s="668"/>
      <c r="K20" s="587">
        <f>入力シート!B17</f>
        <v>2.5000000000000001E-2</v>
      </c>
      <c r="L20" s="587"/>
      <c r="M20" s="711">
        <f>E20/E26</f>
        <v>0.625</v>
      </c>
      <c r="N20" s="711"/>
      <c r="O20" s="670" t="s">
        <v>30</v>
      </c>
      <c r="P20" s="670"/>
      <c r="Q20" s="670"/>
      <c r="R20" s="670"/>
      <c r="S20" s="670"/>
      <c r="T20" s="670"/>
      <c r="U20" s="670"/>
      <c r="V20" s="670"/>
      <c r="W20" s="670"/>
      <c r="X20" s="670"/>
      <c r="Y20" s="670"/>
      <c r="Z20" s="186"/>
      <c r="AA20" s="493"/>
      <c r="AB20" s="611" t="s">
        <v>147</v>
      </c>
      <c r="AC20" s="611"/>
      <c r="AD20" s="611"/>
      <c r="AE20" s="611"/>
      <c r="AF20" s="582">
        <f ca="1">AP20*1000*AK20</f>
        <v>6000</v>
      </c>
      <c r="AG20" s="582"/>
      <c r="AH20" s="582"/>
      <c r="AI20" s="574" t="s">
        <v>155</v>
      </c>
      <c r="AJ20" s="574"/>
      <c r="AK20" s="653">
        <v>3.0000000000000001E-3</v>
      </c>
      <c r="AL20" s="653"/>
      <c r="AM20" s="653"/>
      <c r="AN20" s="653"/>
      <c r="AO20" s="653"/>
      <c r="AP20" s="594">
        <f ca="1">AP18</f>
        <v>2000</v>
      </c>
      <c r="AQ20" s="594"/>
      <c r="AR20" s="594"/>
      <c r="AS20" s="594"/>
      <c r="AT20" s="594"/>
      <c r="AU20" s="594"/>
      <c r="AV20" s="594"/>
      <c r="AW20" s="594"/>
      <c r="AX20" s="594"/>
      <c r="AY20" s="594"/>
      <c r="AZ20" s="154"/>
    </row>
    <row r="21" spans="1:115" ht="12.75" customHeight="1">
      <c r="A21" s="681" t="s">
        <v>31</v>
      </c>
      <c r="B21" s="681"/>
      <c r="C21" s="681"/>
      <c r="D21" s="681"/>
      <c r="E21" s="707">
        <f ca="1">(E18-E20)</f>
        <v>3608.8899999999994</v>
      </c>
      <c r="F21" s="707"/>
      <c r="G21" s="707"/>
      <c r="H21" s="575"/>
      <c r="I21" s="575"/>
      <c r="J21" s="575"/>
      <c r="K21" s="576"/>
      <c r="L21" s="576"/>
      <c r="M21" s="647">
        <f>100%-M20</f>
        <v>0.375</v>
      </c>
      <c r="N21" s="647"/>
      <c r="O21" s="683"/>
      <c r="P21" s="683"/>
      <c r="Q21" s="562" t="s">
        <v>266</v>
      </c>
      <c r="R21" s="563"/>
      <c r="S21" s="563"/>
      <c r="T21" s="563"/>
      <c r="U21" s="563"/>
      <c r="V21" s="563"/>
      <c r="W21" s="563"/>
      <c r="X21" s="563"/>
      <c r="Y21" s="564"/>
      <c r="Z21" s="186"/>
      <c r="AA21" s="493"/>
      <c r="AB21" s="581" t="s">
        <v>148</v>
      </c>
      <c r="AC21" s="581"/>
      <c r="AD21" s="581"/>
      <c r="AE21" s="581"/>
      <c r="AF21" s="582">
        <f>AK21*12</f>
        <v>101760</v>
      </c>
      <c r="AG21" s="582"/>
      <c r="AH21" s="582"/>
      <c r="AI21" s="574" t="s">
        <v>155</v>
      </c>
      <c r="AJ21" s="574"/>
      <c r="AK21" s="767">
        <f>物件概要!C20</f>
        <v>8480</v>
      </c>
      <c r="AL21" s="767"/>
      <c r="AM21" s="767"/>
      <c r="AN21" s="767"/>
      <c r="AO21" s="767"/>
      <c r="AP21" s="766"/>
      <c r="AQ21" s="766"/>
      <c r="AR21" s="766"/>
      <c r="AS21" s="766"/>
      <c r="AT21" s="766"/>
      <c r="AU21" s="766"/>
      <c r="AV21" s="766"/>
      <c r="AW21" s="766"/>
      <c r="AX21" s="766"/>
      <c r="AY21" s="766"/>
      <c r="AZ21" s="154"/>
    </row>
    <row r="22" spans="1:115" ht="12.75" customHeight="1">
      <c r="A22" s="681"/>
      <c r="B22" s="681"/>
      <c r="C22" s="681"/>
      <c r="D22" s="681"/>
      <c r="E22" s="682">
        <f ca="1">(E18-E20)*M22</f>
        <v>0</v>
      </c>
      <c r="F22" s="682"/>
      <c r="G22" s="682"/>
      <c r="H22" s="575"/>
      <c r="I22" s="575"/>
      <c r="J22" s="575"/>
      <c r="K22" s="703"/>
      <c r="L22" s="703"/>
      <c r="M22" s="590"/>
      <c r="N22" s="590"/>
      <c r="O22" s="591"/>
      <c r="P22" s="591"/>
      <c r="Q22" s="565">
        <f>入力シート!B18</f>
        <v>20</v>
      </c>
      <c r="R22" s="566"/>
      <c r="S22" s="566"/>
      <c r="T22" s="566"/>
      <c r="U22" s="566"/>
      <c r="V22" s="566"/>
      <c r="W22" s="566"/>
      <c r="X22" s="566"/>
      <c r="Y22" s="567"/>
      <c r="Z22" s="187"/>
      <c r="AA22" s="493"/>
      <c r="AB22" s="581" t="s">
        <v>441</v>
      </c>
      <c r="AC22" s="581"/>
      <c r="AD22" s="581"/>
      <c r="AE22" s="581"/>
      <c r="AF22" s="582">
        <f>AK22*12</f>
        <v>70800</v>
      </c>
      <c r="AG22" s="582"/>
      <c r="AH22" s="582"/>
      <c r="AI22" s="574" t="s">
        <v>155</v>
      </c>
      <c r="AJ22" s="574"/>
      <c r="AK22" s="767">
        <f>物件概要!E20</f>
        <v>5900</v>
      </c>
      <c r="AL22" s="767"/>
      <c r="AM22" s="767"/>
      <c r="AN22" s="767"/>
      <c r="AO22" s="767"/>
      <c r="AP22" s="766"/>
      <c r="AQ22" s="766"/>
      <c r="AR22" s="766"/>
      <c r="AS22" s="766"/>
      <c r="AT22" s="766"/>
      <c r="AU22" s="766"/>
      <c r="AV22" s="766"/>
      <c r="AW22" s="766"/>
      <c r="AX22" s="766"/>
      <c r="AY22" s="766"/>
      <c r="AZ22" s="154"/>
    </row>
    <row r="23" spans="1:115" ht="12.75" customHeight="1">
      <c r="A23" s="674"/>
      <c r="B23" s="674"/>
      <c r="C23" s="674"/>
      <c r="D23" s="674"/>
      <c r="E23" s="674"/>
      <c r="F23" s="674"/>
      <c r="G23" s="674"/>
      <c r="H23" s="674"/>
      <c r="I23" s="674"/>
      <c r="J23" s="674"/>
      <c r="K23" s="674"/>
      <c r="L23" s="674"/>
      <c r="M23" s="674"/>
      <c r="N23" s="674"/>
      <c r="O23" s="674"/>
      <c r="P23" s="674"/>
      <c r="Q23" s="674"/>
      <c r="R23" s="674"/>
      <c r="S23" s="674"/>
      <c r="T23" s="674"/>
      <c r="U23" s="674"/>
      <c r="V23" s="674"/>
      <c r="W23" s="674"/>
      <c r="X23" s="674"/>
      <c r="Y23" s="674"/>
      <c r="Z23" s="187"/>
      <c r="AA23" s="493"/>
      <c r="AB23" s="581" t="s">
        <v>152</v>
      </c>
      <c r="AC23" s="581"/>
      <c r="AD23" s="581"/>
      <c r="AE23" s="581"/>
      <c r="AF23" s="582">
        <f>AK23*12</f>
        <v>6000</v>
      </c>
      <c r="AG23" s="582"/>
      <c r="AH23" s="582"/>
      <c r="AI23" s="574" t="s">
        <v>155</v>
      </c>
      <c r="AJ23" s="574"/>
      <c r="AK23" s="767">
        <f>入力シート!B15</f>
        <v>500</v>
      </c>
      <c r="AL23" s="767"/>
      <c r="AM23" s="767"/>
      <c r="AN23" s="767"/>
      <c r="AO23" s="767"/>
      <c r="AP23" s="588"/>
      <c r="AQ23" s="588"/>
      <c r="AR23" s="588"/>
      <c r="AS23" s="588"/>
      <c r="AT23" s="588"/>
      <c r="AU23" s="588"/>
      <c r="AV23" s="588"/>
      <c r="AW23" s="588"/>
      <c r="AX23" s="588"/>
      <c r="AY23" s="588"/>
      <c r="AZ23" s="154"/>
    </row>
    <row r="24" spans="1:115" ht="12.75" customHeight="1">
      <c r="A24" s="200" t="s">
        <v>16</v>
      </c>
      <c r="B24" s="179"/>
      <c r="C24" s="179"/>
      <c r="D24" s="179"/>
      <c r="E24" s="179"/>
      <c r="F24" s="179"/>
      <c r="G24" s="179"/>
      <c r="H24" s="179"/>
      <c r="I24" s="179"/>
      <c r="J24" s="179"/>
      <c r="K24" s="179"/>
      <c r="L24" s="179"/>
      <c r="M24" s="179"/>
      <c r="N24" s="179"/>
      <c r="O24" s="179"/>
      <c r="P24" s="179"/>
      <c r="Q24" s="179"/>
      <c r="R24" s="179"/>
      <c r="S24" s="179"/>
      <c r="T24" s="179"/>
      <c r="U24" s="179"/>
      <c r="V24" s="179"/>
      <c r="W24" s="179"/>
      <c r="X24" s="179"/>
      <c r="Y24" s="203"/>
      <c r="Z24" s="187"/>
      <c r="AA24" s="493"/>
      <c r="AB24" s="581" t="s">
        <v>149</v>
      </c>
      <c r="AC24" s="581"/>
      <c r="AD24" s="581"/>
      <c r="AE24" s="581"/>
      <c r="AF24" s="582">
        <f>入力シート!D31</f>
        <v>7000</v>
      </c>
      <c r="AG24" s="582"/>
      <c r="AH24" s="582"/>
      <c r="AI24" s="574" t="s">
        <v>155</v>
      </c>
      <c r="AJ24" s="574"/>
      <c r="AK24" s="652" t="s">
        <v>547</v>
      </c>
      <c r="AL24" s="652"/>
      <c r="AM24" s="652"/>
      <c r="AN24" s="652"/>
      <c r="AO24" s="652"/>
      <c r="AP24" s="588"/>
      <c r="AQ24" s="588"/>
      <c r="AR24" s="588"/>
      <c r="AS24" s="588"/>
      <c r="AT24" s="588"/>
      <c r="AU24" s="588"/>
      <c r="AV24" s="588"/>
      <c r="AW24" s="588"/>
      <c r="AX24" s="588"/>
      <c r="AY24" s="588"/>
      <c r="AZ24" s="154"/>
    </row>
    <row r="25" spans="1:115" ht="12.75" customHeight="1">
      <c r="A25" s="568" t="s">
        <v>10</v>
      </c>
      <c r="B25" s="569"/>
      <c r="C25" s="569"/>
      <c r="D25" s="569"/>
      <c r="E25" s="569" t="s">
        <v>7</v>
      </c>
      <c r="F25" s="569"/>
      <c r="G25" s="569"/>
      <c r="H25" s="569" t="s">
        <v>4</v>
      </c>
      <c r="I25" s="569"/>
      <c r="J25" s="569"/>
      <c r="K25" s="569"/>
      <c r="L25" s="569"/>
      <c r="M25" s="569"/>
      <c r="N25" s="569"/>
      <c r="O25" s="569"/>
      <c r="P25" s="569"/>
      <c r="Q25" s="569"/>
      <c r="R25" s="569"/>
      <c r="S25" s="569"/>
      <c r="T25" s="569"/>
      <c r="U25" s="569"/>
      <c r="V25" s="569"/>
      <c r="W25" s="569"/>
      <c r="X25" s="569"/>
      <c r="Y25" s="570"/>
      <c r="AA25" s="493"/>
      <c r="AB25" s="581" t="s">
        <v>150</v>
      </c>
      <c r="AC25" s="581"/>
      <c r="AD25" s="581"/>
      <c r="AE25" s="581"/>
      <c r="AF25" s="582">
        <f>入力シート!B32</f>
        <v>30000</v>
      </c>
      <c r="AG25" s="582"/>
      <c r="AH25" s="582"/>
      <c r="AI25" s="574" t="s">
        <v>155</v>
      </c>
      <c r="AJ25" s="574"/>
      <c r="AK25" s="632"/>
      <c r="AL25" s="632"/>
      <c r="AM25" s="632"/>
      <c r="AN25" s="632"/>
      <c r="AO25" s="632"/>
      <c r="AP25" s="588"/>
      <c r="AQ25" s="588"/>
      <c r="AR25" s="588"/>
      <c r="AS25" s="588"/>
      <c r="AT25" s="588"/>
      <c r="AU25" s="588"/>
      <c r="AV25" s="588"/>
      <c r="AW25" s="588"/>
      <c r="AX25" s="588"/>
      <c r="AY25" s="588"/>
      <c r="AZ25" s="154"/>
    </row>
    <row r="26" spans="1:115" s="6" customFormat="1" ht="12.75" customHeight="1">
      <c r="A26" s="640" t="s">
        <v>167</v>
      </c>
      <c r="B26" s="640"/>
      <c r="C26" s="640"/>
      <c r="D26" s="640"/>
      <c r="E26" s="704">
        <f>入力シート!B7*10</f>
        <v>8000</v>
      </c>
      <c r="F26" s="704"/>
      <c r="G26" s="704"/>
      <c r="H26" s="701">
        <f ca="1">E26*DJ128/DJ131</f>
        <v>4141.4790996784568</v>
      </c>
      <c r="I26" s="701"/>
      <c r="J26" s="701"/>
      <c r="K26" s="701"/>
      <c r="L26" s="641">
        <f ca="1">E26*DJ129/DJ131</f>
        <v>3674.7818098300413</v>
      </c>
      <c r="M26" s="641"/>
      <c r="N26" s="641"/>
      <c r="O26" s="641"/>
      <c r="P26" s="642">
        <f ca="1">E26-H26-L26</f>
        <v>183.73909049150188</v>
      </c>
      <c r="Q26" s="642"/>
      <c r="R26" s="642"/>
      <c r="S26" s="642"/>
      <c r="T26" s="702">
        <f>E26/W9</f>
        <v>102.66413428468763</v>
      </c>
      <c r="U26" s="702"/>
      <c r="V26" s="702"/>
      <c r="W26" s="702"/>
      <c r="X26" s="702"/>
      <c r="Y26" s="702"/>
      <c r="Z26" s="178"/>
      <c r="AA26" s="493"/>
      <c r="AB26" s="581" t="s">
        <v>151</v>
      </c>
      <c r="AC26" s="581"/>
      <c r="AD26" s="581"/>
      <c r="AE26" s="581"/>
      <c r="AF26" s="582">
        <f>入力シート!B33</f>
        <v>30000</v>
      </c>
      <c r="AG26" s="582"/>
      <c r="AH26" s="582"/>
      <c r="AI26" s="574" t="s">
        <v>155</v>
      </c>
      <c r="AJ26" s="574"/>
      <c r="AK26" s="573"/>
      <c r="AL26" s="573"/>
      <c r="AM26" s="573"/>
      <c r="AN26" s="573"/>
      <c r="AO26" s="573"/>
      <c r="AP26" s="588"/>
      <c r="AQ26" s="588"/>
      <c r="AR26" s="588"/>
      <c r="AS26" s="588"/>
      <c r="AT26" s="588"/>
      <c r="AU26" s="588"/>
      <c r="AV26" s="588"/>
      <c r="AW26" s="588"/>
      <c r="AX26" s="588"/>
      <c r="AY26" s="588"/>
      <c r="AZ26" s="154"/>
      <c r="BA26" s="145"/>
      <c r="BB26" s="145"/>
      <c r="BC26" s="151"/>
      <c r="BD26" s="151"/>
      <c r="BE26" s="151"/>
      <c r="BF26" s="151"/>
      <c r="BG26" s="151"/>
      <c r="BH26" s="151"/>
      <c r="BI26" s="151"/>
      <c r="BJ26" s="151"/>
      <c r="BK26" s="151"/>
      <c r="BL26" s="151"/>
      <c r="BM26" s="151"/>
      <c r="BN26" s="151"/>
      <c r="BO26" s="151"/>
      <c r="BP26" s="151"/>
      <c r="BQ26" s="151"/>
      <c r="BR26" s="151"/>
      <c r="BS26" s="151"/>
      <c r="BT26" s="151"/>
      <c r="BU26" s="151"/>
      <c r="BV26" s="151"/>
      <c r="BW26" s="151"/>
      <c r="BX26" s="151"/>
      <c r="BY26" s="151"/>
      <c r="BZ26" s="151"/>
      <c r="CA26" s="151"/>
      <c r="CB26" s="151"/>
      <c r="CC26" s="151"/>
      <c r="CD26" s="151"/>
      <c r="CE26" s="151"/>
      <c r="CF26" s="151"/>
      <c r="CG26" s="151"/>
      <c r="CH26" s="151"/>
      <c r="CI26" s="151"/>
      <c r="CJ26" s="151"/>
      <c r="CK26" s="151"/>
      <c r="CL26" s="151"/>
      <c r="CM26" s="151"/>
      <c r="CN26" s="151"/>
      <c r="CO26" s="151"/>
      <c r="CP26" s="151"/>
      <c r="CQ26" s="151"/>
      <c r="CR26" s="151"/>
      <c r="CS26" s="151"/>
      <c r="CT26" s="151"/>
      <c r="CU26" s="151"/>
      <c r="CV26" s="151"/>
      <c r="CW26" s="151"/>
      <c r="CX26" s="151"/>
      <c r="CY26" s="151"/>
      <c r="CZ26" s="151"/>
      <c r="DA26" s="151"/>
      <c r="DB26" s="151"/>
      <c r="DC26" s="151"/>
      <c r="DD26" s="151"/>
      <c r="DE26" s="151"/>
      <c r="DF26" s="151"/>
      <c r="DG26" s="151"/>
      <c r="DH26" s="151"/>
      <c r="DI26" s="151"/>
      <c r="DJ26" s="151"/>
      <c r="DK26" s="151"/>
    </row>
    <row r="27" spans="1:115" ht="12.75" customHeight="1">
      <c r="A27" s="568" t="s">
        <v>10</v>
      </c>
      <c r="B27" s="569"/>
      <c r="C27" s="569"/>
      <c r="D27" s="569"/>
      <c r="E27" s="569" t="s">
        <v>7</v>
      </c>
      <c r="F27" s="569"/>
      <c r="G27" s="569"/>
      <c r="H27" s="569" t="s">
        <v>4</v>
      </c>
      <c r="I27" s="569"/>
      <c r="J27" s="569"/>
      <c r="K27" s="569"/>
      <c r="L27" s="569"/>
      <c r="M27" s="569"/>
      <c r="N27" s="569"/>
      <c r="O27" s="569"/>
      <c r="P27" s="569"/>
      <c r="Q27" s="569"/>
      <c r="R27" s="569"/>
      <c r="S27" s="569"/>
      <c r="T27" s="569"/>
      <c r="U27" s="569"/>
      <c r="V27" s="569"/>
      <c r="W27" s="569"/>
      <c r="X27" s="569"/>
      <c r="Y27" s="570"/>
      <c r="Z27" s="185"/>
      <c r="AA27" s="493"/>
      <c r="AB27" s="596"/>
      <c r="AC27" s="597"/>
      <c r="AD27" s="597"/>
      <c r="AE27" s="598"/>
      <c r="AF27" s="599"/>
      <c r="AG27" s="600"/>
      <c r="AH27" s="601"/>
      <c r="AI27" s="696"/>
      <c r="AJ27" s="697"/>
      <c r="AK27" s="740"/>
      <c r="AL27" s="741"/>
      <c r="AM27" s="741"/>
      <c r="AN27" s="741"/>
      <c r="AO27" s="742"/>
      <c r="AP27" s="737"/>
      <c r="AQ27" s="738"/>
      <c r="AR27" s="738"/>
      <c r="AS27" s="738"/>
      <c r="AT27" s="738"/>
      <c r="AU27" s="738"/>
      <c r="AV27" s="738"/>
      <c r="AW27" s="738"/>
      <c r="AX27" s="738"/>
      <c r="AY27" s="739"/>
      <c r="AZ27" s="154"/>
    </row>
    <row r="28" spans="1:115" ht="12.75" customHeight="1">
      <c r="A28" s="558" t="s">
        <v>18</v>
      </c>
      <c r="B28" s="558"/>
      <c r="C28" s="558"/>
      <c r="D28" s="558"/>
      <c r="E28" s="559">
        <f ca="1">(AE6/2+AE7)*H28%/1000</f>
        <v>93.81</v>
      </c>
      <c r="F28" s="559"/>
      <c r="G28" s="559"/>
      <c r="H28" s="669">
        <v>3</v>
      </c>
      <c r="I28" s="669"/>
      <c r="J28" s="572"/>
      <c r="K28" s="572"/>
      <c r="L28" s="572"/>
      <c r="M28" s="572"/>
      <c r="N28" s="572"/>
      <c r="O28" s="572"/>
      <c r="P28" s="572"/>
      <c r="Q28" s="572"/>
      <c r="R28" s="572"/>
      <c r="S28" s="572"/>
      <c r="T28" s="572"/>
      <c r="U28" s="572"/>
      <c r="V28" s="572"/>
      <c r="W28" s="572"/>
      <c r="X28" s="572"/>
      <c r="Y28" s="572"/>
      <c r="Z28" s="187"/>
      <c r="AA28" s="493"/>
      <c r="AB28" s="596"/>
      <c r="AC28" s="597"/>
      <c r="AD28" s="597"/>
      <c r="AE28" s="598"/>
      <c r="AF28" s="599"/>
      <c r="AG28" s="600"/>
      <c r="AH28" s="601"/>
      <c r="AI28" s="696"/>
      <c r="AJ28" s="697"/>
      <c r="AK28" s="734"/>
      <c r="AL28" s="735"/>
      <c r="AM28" s="735"/>
      <c r="AN28" s="735"/>
      <c r="AO28" s="736"/>
      <c r="AP28" s="737"/>
      <c r="AQ28" s="738"/>
      <c r="AR28" s="738"/>
      <c r="AS28" s="738"/>
      <c r="AT28" s="738"/>
      <c r="AU28" s="738"/>
      <c r="AV28" s="738"/>
      <c r="AW28" s="738"/>
      <c r="AX28" s="738"/>
      <c r="AY28" s="739"/>
      <c r="AZ28" s="154"/>
    </row>
    <row r="29" spans="1:115" ht="12.75" customHeight="1">
      <c r="A29" s="558" t="s">
        <v>24</v>
      </c>
      <c r="B29" s="558"/>
      <c r="C29" s="558"/>
      <c r="D29" s="558"/>
      <c r="E29" s="559"/>
      <c r="F29" s="559"/>
      <c r="G29" s="559"/>
      <c r="H29" s="699"/>
      <c r="I29" s="699"/>
      <c r="J29" s="700"/>
      <c r="K29" s="700"/>
      <c r="L29" s="700"/>
      <c r="M29" s="700"/>
      <c r="N29" s="700"/>
      <c r="O29" s="700"/>
      <c r="P29" s="700"/>
      <c r="Q29" s="700"/>
      <c r="R29" s="700"/>
      <c r="S29" s="700"/>
      <c r="T29" s="700"/>
      <c r="U29" s="700"/>
      <c r="V29" s="700"/>
      <c r="W29" s="700"/>
      <c r="X29" s="700"/>
      <c r="Y29" s="700"/>
      <c r="Z29" s="188"/>
      <c r="AA29" s="494"/>
      <c r="AB29" s="627" t="s">
        <v>157</v>
      </c>
      <c r="AC29" s="628"/>
      <c r="AD29" s="628"/>
      <c r="AE29" s="628"/>
      <c r="AF29" s="651">
        <f ca="1">SUM(AF17:AH28)</f>
        <v>287073.33333333337</v>
      </c>
      <c r="AG29" s="651"/>
      <c r="AH29" s="651"/>
      <c r="AI29" s="626"/>
      <c r="AJ29" s="626"/>
      <c r="AK29" s="626"/>
      <c r="AL29" s="626"/>
      <c r="AM29" s="626"/>
      <c r="AN29" s="626"/>
      <c r="AO29" s="626"/>
      <c r="AP29" s="626"/>
      <c r="AQ29" s="626"/>
      <c r="AR29" s="626"/>
      <c r="AS29" s="626"/>
      <c r="AT29" s="626"/>
      <c r="AU29" s="626"/>
      <c r="AV29" s="626"/>
      <c r="AW29" s="626"/>
      <c r="AX29" s="626"/>
      <c r="AY29" s="626"/>
      <c r="AZ29" s="154"/>
      <c r="CC29" s="843" t="s">
        <v>322</v>
      </c>
      <c r="CD29" s="843"/>
      <c r="CE29" s="843"/>
      <c r="CF29" s="843"/>
    </row>
    <row r="30" spans="1:115" ht="12.75" customHeight="1">
      <c r="A30" s="558" t="s">
        <v>27</v>
      </c>
      <c r="B30" s="558"/>
      <c r="C30" s="558"/>
      <c r="D30" s="558"/>
      <c r="E30" s="559">
        <f>AE6/1000*H30%</f>
        <v>45.08</v>
      </c>
      <c r="F30" s="559"/>
      <c r="G30" s="559"/>
      <c r="H30" s="730">
        <v>2</v>
      </c>
      <c r="I30" s="730"/>
      <c r="J30" s="730"/>
      <c r="K30" s="731"/>
      <c r="L30" s="712"/>
      <c r="M30" s="713"/>
      <c r="N30" s="713"/>
      <c r="O30" s="713"/>
      <c r="P30" s="713"/>
      <c r="Q30" s="713"/>
      <c r="R30" s="713"/>
      <c r="S30" s="713"/>
      <c r="T30" s="713"/>
      <c r="U30" s="713"/>
      <c r="V30" s="713"/>
      <c r="W30" s="713"/>
      <c r="X30" s="713"/>
      <c r="Y30" s="713"/>
      <c r="Z30" s="189"/>
      <c r="AA30" s="577" t="s">
        <v>186</v>
      </c>
      <c r="AB30" s="577"/>
      <c r="AC30" s="577"/>
      <c r="AD30" s="577"/>
      <c r="AE30" s="577"/>
      <c r="AF30" s="605">
        <f ca="1">AF14-AF29</f>
        <v>432926.66666666663</v>
      </c>
      <c r="AG30" s="605"/>
      <c r="AH30" s="605"/>
      <c r="AI30" s="512" t="s">
        <v>158</v>
      </c>
      <c r="AJ30" s="512"/>
      <c r="AK30" s="512"/>
      <c r="AL30" s="512"/>
      <c r="AM30" s="512"/>
      <c r="AN30" s="514">
        <f ca="1">AF30/1000/E13</f>
        <v>5.0288325982405006E-2</v>
      </c>
      <c r="AO30" s="514"/>
      <c r="AP30" s="514"/>
      <c r="AQ30" s="516" t="s">
        <v>602</v>
      </c>
      <c r="AR30" s="517"/>
      <c r="AS30" s="517"/>
      <c r="AT30" s="517"/>
      <c r="AU30" s="517"/>
      <c r="AV30" s="517"/>
      <c r="AW30" s="517"/>
      <c r="AX30" s="517"/>
      <c r="AY30" s="518"/>
      <c r="AZ30" s="154"/>
      <c r="CC30" s="843"/>
      <c r="CD30" s="843"/>
      <c r="CE30" s="843"/>
      <c r="CF30" s="843"/>
    </row>
    <row r="31" spans="1:115" ht="12.75" customHeight="1">
      <c r="A31" s="558" t="s">
        <v>28</v>
      </c>
      <c r="B31" s="558"/>
      <c r="C31" s="558"/>
      <c r="D31" s="558"/>
      <c r="E31" s="559">
        <f ca="1">AE7/1000*H31%</f>
        <v>40</v>
      </c>
      <c r="F31" s="559"/>
      <c r="G31" s="559"/>
      <c r="H31" s="730">
        <v>2</v>
      </c>
      <c r="I31" s="730"/>
      <c r="J31" s="730"/>
      <c r="K31" s="731"/>
      <c r="L31" s="712"/>
      <c r="M31" s="713"/>
      <c r="N31" s="713"/>
      <c r="O31" s="713"/>
      <c r="P31" s="713"/>
      <c r="Q31" s="713"/>
      <c r="R31" s="713"/>
      <c r="S31" s="713"/>
      <c r="T31" s="713"/>
      <c r="U31" s="713"/>
      <c r="V31" s="713"/>
      <c r="W31" s="713"/>
      <c r="X31" s="713"/>
      <c r="Y31" s="713"/>
      <c r="Z31" s="190"/>
      <c r="AA31" s="578"/>
      <c r="AB31" s="578"/>
      <c r="AC31" s="578"/>
      <c r="AD31" s="578"/>
      <c r="AE31" s="578"/>
      <c r="AF31" s="606"/>
      <c r="AG31" s="606"/>
      <c r="AH31" s="606"/>
      <c r="AI31" s="513"/>
      <c r="AJ31" s="513"/>
      <c r="AK31" s="513"/>
      <c r="AL31" s="513"/>
      <c r="AM31" s="513"/>
      <c r="AN31" s="515"/>
      <c r="AO31" s="515"/>
      <c r="AP31" s="515"/>
      <c r="AQ31" s="519"/>
      <c r="AR31" s="520"/>
      <c r="AS31" s="520"/>
      <c r="AT31" s="520"/>
      <c r="AU31" s="520"/>
      <c r="AV31" s="520"/>
      <c r="AW31" s="520"/>
      <c r="AX31" s="520"/>
      <c r="AY31" s="521"/>
      <c r="AZ31" s="154"/>
      <c r="CC31" s="560" t="e">
        <f>1/#REF!</f>
        <v>#REF!</v>
      </c>
      <c r="CD31" s="560"/>
      <c r="CE31" s="560"/>
      <c r="CF31" s="560"/>
    </row>
    <row r="32" spans="1:115" ht="12.75" customHeight="1">
      <c r="A32" s="558" t="s">
        <v>25</v>
      </c>
      <c r="B32" s="558"/>
      <c r="C32" s="558"/>
      <c r="D32" s="558"/>
      <c r="E32" s="559">
        <v>100</v>
      </c>
      <c r="F32" s="559"/>
      <c r="G32" s="559"/>
      <c r="H32" s="814"/>
      <c r="I32" s="814"/>
      <c r="J32" s="572"/>
      <c r="K32" s="572"/>
      <c r="L32" s="572"/>
      <c r="M32" s="572"/>
      <c r="N32" s="572"/>
      <c r="O32" s="572"/>
      <c r="P32" s="572"/>
      <c r="Q32" s="572"/>
      <c r="R32" s="572"/>
      <c r="S32" s="572"/>
      <c r="T32" s="572"/>
      <c r="U32" s="572"/>
      <c r="V32" s="572"/>
      <c r="W32" s="572"/>
      <c r="X32" s="572"/>
      <c r="Y32" s="572"/>
      <c r="AA32" s="631" t="s">
        <v>3</v>
      </c>
      <c r="AB32" s="629"/>
      <c r="AC32" s="629"/>
      <c r="AD32" s="629"/>
      <c r="AE32" s="629"/>
      <c r="AF32" s="629" t="s">
        <v>7</v>
      </c>
      <c r="AG32" s="629"/>
      <c r="AH32" s="629"/>
      <c r="AI32" s="629" t="s">
        <v>8</v>
      </c>
      <c r="AJ32" s="629"/>
      <c r="AK32" s="629" t="s">
        <v>4</v>
      </c>
      <c r="AL32" s="629"/>
      <c r="AM32" s="629"/>
      <c r="AN32" s="629"/>
      <c r="AO32" s="629"/>
      <c r="AP32" s="629"/>
      <c r="AQ32" s="629"/>
      <c r="AR32" s="629"/>
      <c r="AS32" s="629"/>
      <c r="AT32" s="629"/>
      <c r="AU32" s="629"/>
      <c r="AV32" s="629"/>
      <c r="AW32" s="629"/>
      <c r="AX32" s="629"/>
      <c r="AY32" s="630"/>
      <c r="AZ32" s="154"/>
      <c r="CC32" s="560"/>
      <c r="CD32" s="560"/>
      <c r="CE32" s="560"/>
      <c r="CF32" s="560"/>
    </row>
    <row r="33" spans="1:115" ht="12.75" customHeight="1">
      <c r="A33" s="558" t="s">
        <v>26</v>
      </c>
      <c r="B33" s="558"/>
      <c r="C33" s="558"/>
      <c r="D33" s="558"/>
      <c r="E33" s="559">
        <f>(E26*H33%+60)*1.1</f>
        <v>330</v>
      </c>
      <c r="F33" s="559"/>
      <c r="G33" s="559"/>
      <c r="H33" s="571">
        <v>3</v>
      </c>
      <c r="I33" s="571"/>
      <c r="J33" s="572"/>
      <c r="K33" s="572"/>
      <c r="L33" s="572"/>
      <c r="M33" s="572"/>
      <c r="N33" s="572"/>
      <c r="O33" s="572"/>
      <c r="P33" s="572"/>
      <c r="Q33" s="572"/>
      <c r="R33" s="572"/>
      <c r="S33" s="572"/>
      <c r="T33" s="572"/>
      <c r="U33" s="572"/>
      <c r="V33" s="572"/>
      <c r="W33" s="572"/>
      <c r="X33" s="572"/>
      <c r="Y33" s="572"/>
      <c r="Z33" s="191"/>
      <c r="AA33" s="638" t="s">
        <v>600</v>
      </c>
      <c r="AB33" s="638"/>
      <c r="AC33" s="638"/>
      <c r="AD33" s="638"/>
      <c r="AE33" s="638"/>
      <c r="AF33" s="607">
        <f>年次キャッシュフロー!PG6/収支!AT33*1000</f>
        <v>67941.735819337991</v>
      </c>
      <c r="AG33" s="607"/>
      <c r="AH33" s="607"/>
      <c r="AI33" s="608" t="s">
        <v>155</v>
      </c>
      <c r="AJ33" s="608"/>
      <c r="AK33" s="749">
        <f>K20</f>
        <v>2.5000000000000001E-2</v>
      </c>
      <c r="AL33" s="749"/>
      <c r="AM33" s="749"/>
      <c r="AN33" s="749"/>
      <c r="AO33" s="750">
        <f>E20</f>
        <v>5000</v>
      </c>
      <c r="AP33" s="750"/>
      <c r="AQ33" s="750"/>
      <c r="AR33" s="750"/>
      <c r="AS33" s="750"/>
      <c r="AT33" s="751">
        <f>Q22</f>
        <v>20</v>
      </c>
      <c r="AU33" s="751"/>
      <c r="AV33" s="751"/>
      <c r="AW33" s="751"/>
      <c r="AX33" s="751"/>
      <c r="AY33" s="751"/>
      <c r="AZ33" s="155"/>
      <c r="CC33" s="560"/>
      <c r="CD33" s="560"/>
      <c r="CE33" s="560"/>
      <c r="CF33" s="560"/>
    </row>
    <row r="34" spans="1:115" ht="12.75" customHeight="1">
      <c r="A34" s="558"/>
      <c r="B34" s="558"/>
      <c r="C34" s="558"/>
      <c r="D34" s="558"/>
      <c r="E34" s="559"/>
      <c r="F34" s="559"/>
      <c r="G34" s="559"/>
      <c r="H34" s="571"/>
      <c r="I34" s="571"/>
      <c r="J34" s="572"/>
      <c r="K34" s="572"/>
      <c r="L34" s="572"/>
      <c r="M34" s="572"/>
      <c r="N34" s="572"/>
      <c r="O34" s="572"/>
      <c r="P34" s="572"/>
      <c r="Q34" s="572"/>
      <c r="R34" s="572"/>
      <c r="S34" s="572"/>
      <c r="T34" s="572"/>
      <c r="U34" s="572"/>
      <c r="V34" s="572"/>
      <c r="W34" s="572"/>
      <c r="X34" s="572"/>
      <c r="Y34" s="572"/>
      <c r="Z34" s="191"/>
      <c r="AA34" s="612"/>
      <c r="AB34" s="612"/>
      <c r="AC34" s="612"/>
      <c r="AD34" s="612"/>
      <c r="AE34" s="612"/>
      <c r="AF34" s="609">
        <f t="shared" ref="AF34" si="0">AP34*1000*AK34</f>
        <v>0</v>
      </c>
      <c r="AG34" s="609"/>
      <c r="AH34" s="609"/>
      <c r="AI34" s="686"/>
      <c r="AJ34" s="687"/>
      <c r="AK34" s="687"/>
      <c r="AL34" s="687"/>
      <c r="AM34" s="687"/>
      <c r="AN34" s="687"/>
      <c r="AO34" s="687"/>
      <c r="AP34" s="687"/>
      <c r="AQ34" s="687"/>
      <c r="AR34" s="687"/>
      <c r="AS34" s="687"/>
      <c r="AT34" s="687"/>
      <c r="AU34" s="687"/>
      <c r="AV34" s="687"/>
      <c r="AW34" s="687"/>
      <c r="AX34" s="687"/>
      <c r="AY34" s="688"/>
      <c r="AZ34" s="155"/>
      <c r="CC34" s="561" t="e">
        <f>+ROUNDUP(#REF!/CC31,0)</f>
        <v>#REF!</v>
      </c>
      <c r="CD34" s="561"/>
      <c r="CE34" s="561"/>
      <c r="CF34" s="561"/>
    </row>
    <row r="35" spans="1:115" ht="12.75" customHeight="1">
      <c r="A35" s="558"/>
      <c r="B35" s="558"/>
      <c r="C35" s="558"/>
      <c r="D35" s="558"/>
      <c r="E35" s="559"/>
      <c r="F35" s="559"/>
      <c r="G35" s="559"/>
      <c r="H35" s="571"/>
      <c r="I35" s="571"/>
      <c r="J35" s="572"/>
      <c r="K35" s="572"/>
      <c r="L35" s="572"/>
      <c r="M35" s="572"/>
      <c r="N35" s="572"/>
      <c r="O35" s="572"/>
      <c r="P35" s="572"/>
      <c r="Q35" s="572"/>
      <c r="R35" s="572"/>
      <c r="S35" s="572"/>
      <c r="T35" s="572"/>
      <c r="U35" s="572"/>
      <c r="V35" s="572"/>
      <c r="W35" s="572"/>
      <c r="X35" s="572"/>
      <c r="Y35" s="572"/>
      <c r="AA35" s="577" t="s">
        <v>601</v>
      </c>
      <c r="AB35" s="577"/>
      <c r="AC35" s="577"/>
      <c r="AD35" s="577"/>
      <c r="AE35" s="577"/>
      <c r="AF35" s="605">
        <f ca="1">AF30-AF33</f>
        <v>364984.93084732862</v>
      </c>
      <c r="AG35" s="605"/>
      <c r="AH35" s="605"/>
      <c r="AI35" s="512" t="s">
        <v>158</v>
      </c>
      <c r="AJ35" s="512"/>
      <c r="AK35" s="512"/>
      <c r="AL35" s="512"/>
      <c r="AM35" s="512"/>
      <c r="AN35" s="514">
        <f ca="1">AF35/1000/E13</f>
        <v>4.2396282313669778E-2</v>
      </c>
      <c r="AO35" s="514"/>
      <c r="AP35" s="514"/>
      <c r="AQ35" s="516" t="s">
        <v>603</v>
      </c>
      <c r="AR35" s="517"/>
      <c r="AS35" s="517"/>
      <c r="AT35" s="517"/>
      <c r="AU35" s="517"/>
      <c r="AV35" s="517"/>
      <c r="AW35" s="517"/>
      <c r="AX35" s="517"/>
      <c r="AY35" s="518"/>
      <c r="AZ35" s="149"/>
      <c r="CC35" s="561"/>
      <c r="CD35" s="561"/>
      <c r="CE35" s="561"/>
      <c r="CF35" s="561"/>
    </row>
    <row r="36" spans="1:115" ht="12.75" customHeight="1">
      <c r="A36" s="743" t="s">
        <v>58</v>
      </c>
      <c r="B36" s="744"/>
      <c r="C36" s="744"/>
      <c r="D36" s="744"/>
      <c r="E36" s="753">
        <f ca="1">SUM(E28:G35)</f>
        <v>608.89</v>
      </c>
      <c r="F36" s="753"/>
      <c r="G36" s="753"/>
      <c r="H36" s="837">
        <f ca="1">E13/E26-100%</f>
        <v>7.6111249999999853E-2</v>
      </c>
      <c r="I36" s="838"/>
      <c r="J36" s="838"/>
      <c r="K36" s="838"/>
      <c r="L36" s="838"/>
      <c r="M36" s="838"/>
      <c r="N36" s="838"/>
      <c r="O36" s="839"/>
      <c r="P36" s="721"/>
      <c r="Q36" s="721"/>
      <c r="R36" s="721"/>
      <c r="S36" s="721"/>
      <c r="T36" s="721"/>
      <c r="U36" s="721"/>
      <c r="V36" s="721"/>
      <c r="W36" s="721"/>
      <c r="X36" s="721"/>
      <c r="Y36" s="722"/>
      <c r="AA36" s="578"/>
      <c r="AB36" s="578"/>
      <c r="AC36" s="578"/>
      <c r="AD36" s="578"/>
      <c r="AE36" s="578"/>
      <c r="AF36" s="606" t="e">
        <f>#REF!*R12*0.1*AK36*12</f>
        <v>#REF!</v>
      </c>
      <c r="AG36" s="606"/>
      <c r="AH36" s="606"/>
      <c r="AI36" s="513"/>
      <c r="AJ36" s="513"/>
      <c r="AK36" s="513"/>
      <c r="AL36" s="513"/>
      <c r="AM36" s="513"/>
      <c r="AN36" s="515"/>
      <c r="AO36" s="515"/>
      <c r="AP36" s="515"/>
      <c r="AQ36" s="519"/>
      <c r="AR36" s="520"/>
      <c r="AS36" s="520"/>
      <c r="AT36" s="520"/>
      <c r="AU36" s="520"/>
      <c r="AV36" s="520"/>
      <c r="AW36" s="520"/>
      <c r="AX36" s="520"/>
      <c r="AY36" s="521"/>
      <c r="AZ36" s="149"/>
      <c r="CC36" s="561"/>
      <c r="CD36" s="561"/>
      <c r="CE36" s="561"/>
      <c r="CF36" s="561"/>
    </row>
    <row r="37" spans="1:115" ht="12.75" customHeight="1">
      <c r="A37" s="745"/>
      <c r="B37" s="746"/>
      <c r="C37" s="746"/>
      <c r="D37" s="746"/>
      <c r="E37" s="754"/>
      <c r="F37" s="754"/>
      <c r="G37" s="754"/>
      <c r="H37" s="840"/>
      <c r="I37" s="841"/>
      <c r="J37" s="841"/>
      <c r="K37" s="841"/>
      <c r="L37" s="841"/>
      <c r="M37" s="841"/>
      <c r="N37" s="841"/>
      <c r="O37" s="842"/>
      <c r="P37" s="723"/>
      <c r="Q37" s="723"/>
      <c r="R37" s="723"/>
      <c r="S37" s="723"/>
      <c r="T37" s="723"/>
      <c r="U37" s="723"/>
      <c r="V37" s="723"/>
      <c r="W37" s="723"/>
      <c r="X37" s="723"/>
      <c r="Y37" s="724"/>
      <c r="AA37" s="611" t="s">
        <v>162</v>
      </c>
      <c r="AB37" s="611"/>
      <c r="AC37" s="611"/>
      <c r="AD37" s="611"/>
      <c r="AE37" s="611"/>
      <c r="AF37" s="609">
        <f ca="1">(L26+P26+L26*0.03*1.05+60*1.05)*1000/AU37</f>
        <v>218746.24179495359</v>
      </c>
      <c r="AG37" s="609"/>
      <c r="AH37" s="609"/>
      <c r="AI37" s="610" t="s">
        <v>155</v>
      </c>
      <c r="AJ37" s="610"/>
      <c r="AK37" s="613">
        <f ca="1">K10</f>
        <v>35.679452054794524</v>
      </c>
      <c r="AL37" s="613"/>
      <c r="AM37" s="614"/>
      <c r="AN37" s="143" t="s">
        <v>163</v>
      </c>
      <c r="AO37" s="144">
        <v>0.2</v>
      </c>
      <c r="AP37" s="142" t="s">
        <v>164</v>
      </c>
      <c r="AQ37" s="615">
        <f ca="1">CM121</f>
        <v>11.320547945205476</v>
      </c>
      <c r="AR37" s="615"/>
      <c r="AS37" s="615"/>
      <c r="AT37" s="142" t="s">
        <v>165</v>
      </c>
      <c r="AU37" s="755">
        <f ca="1">AK37*AO37+AQ37</f>
        <v>18.45643835616438</v>
      </c>
      <c r="AV37" s="755"/>
      <c r="AW37" s="755"/>
      <c r="AX37" s="755"/>
      <c r="AY37" s="756"/>
      <c r="CC37" s="560" t="e">
        <f>CC34/#REF!</f>
        <v>#REF!</v>
      </c>
      <c r="CD37" s="560"/>
      <c r="CE37" s="560"/>
      <c r="CF37" s="560"/>
    </row>
    <row r="38" spans="1:115" s="137" customFormat="1" ht="12.75" customHeight="1">
      <c r="A38" s="589" t="s">
        <v>621</v>
      </c>
      <c r="B38" s="589"/>
      <c r="C38" s="589"/>
      <c r="D38" s="589"/>
      <c r="E38" s="589"/>
      <c r="F38" s="589"/>
      <c r="G38" s="589"/>
      <c r="H38" s="589"/>
      <c r="I38" s="589"/>
      <c r="J38" s="589"/>
      <c r="K38" s="589"/>
      <c r="L38" s="179"/>
      <c r="M38" s="179"/>
      <c r="N38" s="856" t="s">
        <v>620</v>
      </c>
      <c r="O38" s="856"/>
      <c r="P38" s="856"/>
      <c r="Q38" s="856"/>
      <c r="R38" s="856"/>
      <c r="S38" s="856"/>
      <c r="T38" s="856"/>
      <c r="U38" s="780">
        <f>入力シート!F2</f>
        <v>0</v>
      </c>
      <c r="V38" s="781"/>
      <c r="W38" s="782"/>
      <c r="X38" s="179"/>
      <c r="Y38" s="179"/>
      <c r="Z38" s="211"/>
      <c r="AA38" s="179"/>
      <c r="AB38" s="179"/>
      <c r="AC38" s="179"/>
      <c r="AD38" s="179"/>
      <c r="AE38" s="179"/>
      <c r="AF38" s="179"/>
      <c r="AG38" s="179"/>
      <c r="AH38" s="179"/>
      <c r="AI38" s="179"/>
      <c r="AJ38" s="179"/>
      <c r="AK38" s="179"/>
      <c r="AL38" s="179"/>
      <c r="AM38" s="179"/>
      <c r="AN38" s="179"/>
      <c r="AO38" s="673" t="s">
        <v>334</v>
      </c>
      <c r="AP38" s="673"/>
      <c r="AQ38" s="673"/>
      <c r="AR38" s="673"/>
      <c r="AS38" s="673"/>
      <c r="AT38" s="673"/>
      <c r="AU38" s="673"/>
      <c r="AV38" s="673"/>
      <c r="AW38" s="673"/>
      <c r="AX38" s="673"/>
      <c r="AY38" s="673"/>
      <c r="AZ38" s="54"/>
      <c r="BA38" s="54"/>
      <c r="BB38" s="54"/>
      <c r="BC38" s="54"/>
      <c r="BD38" s="54"/>
      <c r="BE38" s="54"/>
      <c r="BF38" s="54"/>
      <c r="BG38" s="54"/>
      <c r="BH38" s="54"/>
      <c r="BI38" s="54"/>
      <c r="BJ38" s="54"/>
      <c r="BK38" s="54"/>
      <c r="BL38" s="54"/>
      <c r="BM38" s="54"/>
      <c r="BN38" s="54"/>
      <c r="BO38" s="54"/>
      <c r="BP38" s="54"/>
      <c r="BQ38" s="54"/>
      <c r="BR38" s="54"/>
      <c r="BS38" s="54"/>
      <c r="BT38" s="54"/>
      <c r="BU38" s="54"/>
      <c r="BV38" s="54"/>
      <c r="BW38" s="54"/>
      <c r="BX38" s="54"/>
      <c r="BY38" s="54"/>
      <c r="BZ38" s="54"/>
      <c r="CA38" s="54"/>
      <c r="CB38" s="54"/>
      <c r="CC38" s="560"/>
      <c r="CD38" s="560"/>
      <c r="CE38" s="560"/>
      <c r="CF38" s="560"/>
      <c r="CG38" s="54"/>
      <c r="CH38" s="54"/>
      <c r="CI38" s="54"/>
      <c r="CJ38" s="54"/>
      <c r="CK38" s="54"/>
      <c r="CL38" s="54"/>
      <c r="CM38" s="54"/>
      <c r="CN38" s="54"/>
      <c r="CO38" s="54"/>
      <c r="CP38" s="54"/>
      <c r="CQ38" s="54"/>
      <c r="CR38" s="54"/>
      <c r="CS38" s="54"/>
      <c r="CT38" s="54"/>
      <c r="CU38" s="54"/>
      <c r="CV38" s="54"/>
      <c r="CW38" s="54"/>
      <c r="CX38" s="54"/>
      <c r="CY38" s="54"/>
      <c r="CZ38" s="54"/>
      <c r="DA38" s="54"/>
      <c r="DB38" s="54"/>
      <c r="DC38" s="54"/>
      <c r="DD38" s="54"/>
      <c r="DE38" s="54"/>
      <c r="DF38" s="54"/>
      <c r="DG38" s="54"/>
      <c r="DH38" s="54"/>
      <c r="DI38" s="54"/>
      <c r="DJ38" s="54"/>
      <c r="DK38" s="54"/>
    </row>
    <row r="39" spans="1:115" ht="12.75" customHeight="1">
      <c r="A39" s="844"/>
      <c r="B39" s="845"/>
      <c r="C39" s="845"/>
      <c r="D39" s="846"/>
      <c r="E39" s="549">
        <v>1</v>
      </c>
      <c r="F39" s="549"/>
      <c r="G39" s="549"/>
      <c r="H39" s="549">
        <v>2</v>
      </c>
      <c r="I39" s="549"/>
      <c r="J39" s="549"/>
      <c r="K39" s="549">
        <v>3</v>
      </c>
      <c r="L39" s="549"/>
      <c r="M39" s="549"/>
      <c r="N39" s="549">
        <v>4</v>
      </c>
      <c r="O39" s="549"/>
      <c r="P39" s="549"/>
      <c r="Q39" s="549">
        <v>5</v>
      </c>
      <c r="R39" s="549"/>
      <c r="S39" s="549"/>
      <c r="T39" s="549">
        <v>6</v>
      </c>
      <c r="U39" s="549"/>
      <c r="V39" s="549"/>
      <c r="W39" s="549">
        <v>7</v>
      </c>
      <c r="X39" s="549"/>
      <c r="Y39" s="549"/>
      <c r="Z39" s="45"/>
      <c r="AA39" s="549">
        <v>8</v>
      </c>
      <c r="AB39" s="549"/>
      <c r="AC39" s="549"/>
      <c r="AD39" s="549">
        <v>9</v>
      </c>
      <c r="AE39" s="549"/>
      <c r="AF39" s="549"/>
      <c r="AG39" s="549">
        <v>10</v>
      </c>
      <c r="AH39" s="549"/>
      <c r="AI39" s="549"/>
      <c r="AJ39" s="549">
        <v>11</v>
      </c>
      <c r="AK39" s="549"/>
      <c r="AL39" s="549"/>
      <c r="AM39" s="549">
        <v>12</v>
      </c>
      <c r="AN39" s="549"/>
      <c r="AO39" s="549"/>
      <c r="AP39" s="549">
        <v>13</v>
      </c>
      <c r="AQ39" s="549"/>
      <c r="AR39" s="549"/>
      <c r="AS39" s="549">
        <v>14</v>
      </c>
      <c r="AT39" s="549"/>
      <c r="AU39" s="549"/>
      <c r="AV39" s="784">
        <v>15</v>
      </c>
      <c r="AW39" s="785"/>
      <c r="AX39" s="785"/>
      <c r="AY39" s="785"/>
      <c r="CC39" s="560"/>
      <c r="CD39" s="560"/>
      <c r="CE39" s="560"/>
      <c r="CF39" s="560"/>
    </row>
    <row r="40" spans="1:115" ht="12.75" customHeight="1">
      <c r="A40" s="847" t="s">
        <v>304</v>
      </c>
      <c r="B40" s="848"/>
      <c r="C40" s="848"/>
      <c r="D40" s="849"/>
      <c r="E40" s="547">
        <f ca="1">DO97+E41</f>
        <v>432.92666666666662</v>
      </c>
      <c r="F40" s="548"/>
      <c r="G40" s="548"/>
      <c r="H40" s="547">
        <f ca="1">DR97+H41</f>
        <v>432.92666666666656</v>
      </c>
      <c r="I40" s="548"/>
      <c r="J40" s="548"/>
      <c r="K40" s="547">
        <f ca="1">DU97+K41</f>
        <v>432.92666666666668</v>
      </c>
      <c r="L40" s="548"/>
      <c r="M40" s="548"/>
      <c r="N40" s="547">
        <f ca="1">DX97+N41</f>
        <v>432.92666666666668</v>
      </c>
      <c r="O40" s="548"/>
      <c r="P40" s="548"/>
      <c r="Q40" s="547">
        <f ca="1">EA97+Q41</f>
        <v>432.92666666666662</v>
      </c>
      <c r="R40" s="548"/>
      <c r="S40" s="548"/>
      <c r="T40" s="547">
        <f ca="1">ED97+T41</f>
        <v>432.92666666666662</v>
      </c>
      <c r="U40" s="548"/>
      <c r="V40" s="548"/>
      <c r="W40" s="547">
        <f ca="1">EG97+W41</f>
        <v>411.3266666666666</v>
      </c>
      <c r="X40" s="548"/>
      <c r="Y40" s="548"/>
      <c r="Z40" s="45"/>
      <c r="AA40" s="547">
        <f ca="1">EJ97+AA41</f>
        <v>411.32666666666654</v>
      </c>
      <c r="AB40" s="548"/>
      <c r="AC40" s="548"/>
      <c r="AD40" s="547">
        <f ca="1">EM97+AD41</f>
        <v>411.3266666666666</v>
      </c>
      <c r="AE40" s="548"/>
      <c r="AF40" s="548"/>
      <c r="AG40" s="547">
        <f ca="1">EP97+AG41</f>
        <v>411.32666666666654</v>
      </c>
      <c r="AH40" s="548"/>
      <c r="AI40" s="548"/>
      <c r="AJ40" s="547">
        <f ca="1">ES97+AJ41</f>
        <v>411.32666666666665</v>
      </c>
      <c r="AK40" s="548"/>
      <c r="AL40" s="548"/>
      <c r="AM40" s="547">
        <f ca="1">EV97+AM41</f>
        <v>411.32666666666654</v>
      </c>
      <c r="AN40" s="548"/>
      <c r="AO40" s="548"/>
      <c r="AP40" s="547">
        <f ca="1">EY97+AP41</f>
        <v>411.32666666666654</v>
      </c>
      <c r="AQ40" s="548"/>
      <c r="AR40" s="548"/>
      <c r="AS40" s="758">
        <f ca="1">FB97+AS41</f>
        <v>411.32666666666654</v>
      </c>
      <c r="AT40" s="759"/>
      <c r="AU40" s="759"/>
      <c r="AV40" s="758">
        <f ca="1">FE97+AV41</f>
        <v>411.32666666666665</v>
      </c>
      <c r="AW40" s="758"/>
      <c r="AX40" s="758"/>
      <c r="AY40" s="758"/>
    </row>
    <row r="41" spans="1:115" ht="12.75" customHeight="1">
      <c r="A41" s="793" t="s">
        <v>11</v>
      </c>
      <c r="B41" s="794"/>
      <c r="C41" s="794"/>
      <c r="D41" s="795"/>
      <c r="E41" s="551">
        <f>年次キャッシュフロー!C6</f>
        <v>122.77378435740228</v>
      </c>
      <c r="F41" s="552"/>
      <c r="G41" s="552"/>
      <c r="H41" s="551">
        <f>年次キャッシュフロー!O6</f>
        <v>117.83828801234057</v>
      </c>
      <c r="I41" s="552"/>
      <c r="J41" s="552"/>
      <c r="K41" s="551">
        <f>年次キャッシュフロー!AA6</f>
        <v>112.77798058026558</v>
      </c>
      <c r="L41" s="552"/>
      <c r="M41" s="552"/>
      <c r="N41" s="551">
        <f>年次キャッシュフロー!AM6</f>
        <v>107.58970578137227</v>
      </c>
      <c r="O41" s="552"/>
      <c r="P41" s="552"/>
      <c r="Q41" s="551">
        <f>年次キャッシュフロー!AY6</f>
        <v>102.27022751840967</v>
      </c>
      <c r="R41" s="552"/>
      <c r="S41" s="552"/>
      <c r="T41" s="551">
        <f>年次キャッシュフロー!BK6</f>
        <v>96.816227858220699</v>
      </c>
      <c r="U41" s="552"/>
      <c r="V41" s="552"/>
      <c r="W41" s="551">
        <f>年次キャッシュフロー!BW6</f>
        <v>91.224304962238094</v>
      </c>
      <c r="X41" s="552"/>
      <c r="Y41" s="552"/>
      <c r="Z41" s="45"/>
      <c r="AA41" s="551">
        <f>年次キャッシュフロー!CI6</f>
        <v>85.490970964646593</v>
      </c>
      <c r="AB41" s="552"/>
      <c r="AC41" s="552"/>
      <c r="AD41" s="551">
        <f>年次キャッシュフロー!CU6</f>
        <v>79.612649796886132</v>
      </c>
      <c r="AE41" s="552"/>
      <c r="AF41" s="552"/>
      <c r="AG41" s="551">
        <f>年次キャッシュフロー!DG6</f>
        <v>73.585674957140839</v>
      </c>
      <c r="AH41" s="552"/>
      <c r="AI41" s="552"/>
      <c r="AJ41" s="551">
        <f>年次キャッシュフロー!DS6</f>
        <v>67.406287223421302</v>
      </c>
      <c r="AK41" s="552"/>
      <c r="AL41" s="552"/>
      <c r="AM41" s="551">
        <f>年次キャッシュフロー!EE6</f>
        <v>61.070632308814503</v>
      </c>
      <c r="AN41" s="552"/>
      <c r="AO41" s="552"/>
      <c r="AP41" s="551">
        <f>年次キャッシュフロー!EQ6</f>
        <v>54.574758457438712</v>
      </c>
      <c r="AQ41" s="552"/>
      <c r="AR41" s="552"/>
      <c r="AS41" s="551">
        <f>年次キャッシュフロー!FC6</f>
        <v>47.91461397960353</v>
      </c>
      <c r="AT41" s="552"/>
      <c r="AU41" s="552"/>
      <c r="AV41" s="551">
        <f>年次キャッシュフロー!FO6</f>
        <v>41.086044724638136</v>
      </c>
      <c r="AW41" s="551"/>
      <c r="AX41" s="551"/>
      <c r="AY41" s="551"/>
      <c r="CD41" s="145" t="s">
        <v>234</v>
      </c>
    </row>
    <row r="42" spans="1:115" ht="12.75" customHeight="1">
      <c r="A42" s="793" t="s">
        <v>623</v>
      </c>
      <c r="B42" s="794"/>
      <c r="C42" s="794"/>
      <c r="D42" s="795"/>
      <c r="E42" s="551">
        <f>年次キャッシュフロー!C18</f>
        <v>195.16795146193564</v>
      </c>
      <c r="F42" s="552"/>
      <c r="G42" s="552"/>
      <c r="H42" s="551">
        <f>年次キャッシュフロー!O18</f>
        <v>200.10344780699731</v>
      </c>
      <c r="I42" s="552"/>
      <c r="J42" s="552"/>
      <c r="K42" s="551">
        <f>年次キャッシュフロー!AA18</f>
        <v>205.16375523907246</v>
      </c>
      <c r="L42" s="552"/>
      <c r="M42" s="552"/>
      <c r="N42" s="551">
        <f>年次キャッシュフロー!AY18</f>
        <v>215.6715083009282</v>
      </c>
      <c r="O42" s="552"/>
      <c r="P42" s="552"/>
      <c r="Q42" s="551">
        <f>年次キャッシュフロー!AY18</f>
        <v>215.6715083009282</v>
      </c>
      <c r="R42" s="552"/>
      <c r="S42" s="552"/>
      <c r="T42" s="551">
        <f>年次キャッシュフロー!BK18</f>
        <v>221.12550796111728</v>
      </c>
      <c r="U42" s="552"/>
      <c r="V42" s="552"/>
      <c r="W42" s="551">
        <f>年次キャッシュフロー!BW18</f>
        <v>226.71743085709986</v>
      </c>
      <c r="X42" s="552"/>
      <c r="Y42" s="552"/>
      <c r="Z42" s="45"/>
      <c r="AA42" s="551">
        <f>年次キャッシュフロー!CI18</f>
        <v>232.45076485469133</v>
      </c>
      <c r="AB42" s="552"/>
      <c r="AC42" s="552"/>
      <c r="AD42" s="551">
        <f>年次キャッシュフロー!CU18</f>
        <v>238.32908602245178</v>
      </c>
      <c r="AE42" s="552"/>
      <c r="AF42" s="552"/>
      <c r="AG42" s="551">
        <f>年次キャッシュフロー!DG18</f>
        <v>244.35606086219707</v>
      </c>
      <c r="AH42" s="552"/>
      <c r="AI42" s="552"/>
      <c r="AJ42" s="551">
        <f>年次キャッシュフロー!DS18</f>
        <v>250.53544859591659</v>
      </c>
      <c r="AK42" s="552"/>
      <c r="AL42" s="552"/>
      <c r="AM42" s="551">
        <f>年次キャッシュフロー!EE18</f>
        <v>256.87110351052348</v>
      </c>
      <c r="AN42" s="552"/>
      <c r="AO42" s="552"/>
      <c r="AP42" s="551">
        <f>年次キャッシュフロー!EQ18</f>
        <v>263.36697736189927</v>
      </c>
      <c r="AQ42" s="552"/>
      <c r="AR42" s="552"/>
      <c r="AS42" s="551">
        <f>年次キャッシュフロー!FC18</f>
        <v>270.02712183973443</v>
      </c>
      <c r="AT42" s="552"/>
      <c r="AU42" s="552"/>
      <c r="AV42" s="551">
        <f>年次キャッシュフロー!FO18</f>
        <v>276.85569109469981</v>
      </c>
      <c r="AW42" s="551"/>
      <c r="AX42" s="551"/>
      <c r="AY42" s="551"/>
      <c r="CD42" s="535" t="s">
        <v>3</v>
      </c>
      <c r="CE42" s="535"/>
      <c r="CF42" s="535"/>
      <c r="CG42" s="535"/>
      <c r="CH42" s="535" t="s">
        <v>258</v>
      </c>
      <c r="CI42" s="535"/>
      <c r="CJ42" s="535"/>
      <c r="CK42" s="535"/>
      <c r="CL42" s="535"/>
      <c r="CM42" s="535"/>
      <c r="CN42" s="535"/>
      <c r="CO42" s="535"/>
      <c r="CP42" s="535" t="s">
        <v>259</v>
      </c>
      <c r="CQ42" s="535"/>
      <c r="CR42" s="535"/>
      <c r="CS42" s="535"/>
      <c r="CT42" s="535"/>
      <c r="CU42" s="535"/>
      <c r="CV42" s="535"/>
      <c r="CW42" s="535"/>
      <c r="CX42" s="535" t="s">
        <v>260</v>
      </c>
      <c r="CY42" s="535"/>
      <c r="CZ42" s="535"/>
      <c r="DA42" s="535"/>
      <c r="DB42" s="535"/>
    </row>
    <row r="43" spans="1:115" ht="12.75" customHeight="1">
      <c r="A43" s="850" t="s">
        <v>306</v>
      </c>
      <c r="B43" s="851"/>
      <c r="C43" s="851"/>
      <c r="D43" s="852"/>
      <c r="E43" s="725">
        <f ca="1">DO101</f>
        <v>114.98493084732868</v>
      </c>
      <c r="F43" s="726"/>
      <c r="G43" s="726"/>
      <c r="H43" s="725">
        <f ca="1">DR101</f>
        <v>114.98493084732868</v>
      </c>
      <c r="I43" s="726"/>
      <c r="J43" s="726"/>
      <c r="K43" s="725">
        <f ca="1">DU101</f>
        <v>114.98493084732863</v>
      </c>
      <c r="L43" s="726"/>
      <c r="M43" s="726"/>
      <c r="N43" s="725">
        <f ca="1">DX101</f>
        <v>114.98493084732877</v>
      </c>
      <c r="O43" s="726"/>
      <c r="P43" s="726"/>
      <c r="Q43" s="725">
        <f ca="1">EA101</f>
        <v>114.98493084732874</v>
      </c>
      <c r="R43" s="726"/>
      <c r="S43" s="726"/>
      <c r="T43" s="725">
        <f ca="1">ED101</f>
        <v>114.98493084732863</v>
      </c>
      <c r="U43" s="726"/>
      <c r="V43" s="726"/>
      <c r="W43" s="725">
        <f ca="1">EG101</f>
        <v>93.384930847328661</v>
      </c>
      <c r="X43" s="726"/>
      <c r="Y43" s="726"/>
      <c r="Z43" s="45"/>
      <c r="AA43" s="725">
        <f ca="1">EJ101</f>
        <v>93.384930847328633</v>
      </c>
      <c r="AB43" s="726"/>
      <c r="AC43" s="726"/>
      <c r="AD43" s="725">
        <f ca="1">EM101</f>
        <v>93.384930847328718</v>
      </c>
      <c r="AE43" s="726"/>
      <c r="AF43" s="726"/>
      <c r="AG43" s="725">
        <f ca="1">EP101</f>
        <v>93.384930847328633</v>
      </c>
      <c r="AH43" s="726"/>
      <c r="AI43" s="726"/>
      <c r="AJ43" s="725">
        <f ca="1">ES101</f>
        <v>93.384930847328746</v>
      </c>
      <c r="AK43" s="726"/>
      <c r="AL43" s="726"/>
      <c r="AM43" s="725">
        <f ca="1">EV101</f>
        <v>93.384930847328576</v>
      </c>
      <c r="AN43" s="726"/>
      <c r="AO43" s="726"/>
      <c r="AP43" s="725">
        <f ca="1">EY101</f>
        <v>93.384930847328576</v>
      </c>
      <c r="AQ43" s="726"/>
      <c r="AR43" s="726"/>
      <c r="AS43" s="725">
        <f ca="1">FB101</f>
        <v>93.384930847328576</v>
      </c>
      <c r="AT43" s="726"/>
      <c r="AU43" s="726"/>
      <c r="AV43" s="725">
        <f ca="1">FE101</f>
        <v>93.38493084732869</v>
      </c>
      <c r="AW43" s="725"/>
      <c r="AX43" s="725"/>
      <c r="AY43" s="725"/>
      <c r="CD43" s="595" t="s">
        <v>241</v>
      </c>
      <c r="CE43" s="595"/>
      <c r="CF43" s="595"/>
      <c r="CG43" s="579" t="s">
        <v>242</v>
      </c>
      <c r="CH43" s="580">
        <f ca="1">CN79*1000</f>
        <v>114984.93084732862</v>
      </c>
      <c r="CI43" s="536"/>
      <c r="CJ43" s="536"/>
      <c r="CK43" s="536"/>
      <c r="CL43" s="536"/>
      <c r="CM43" s="536"/>
      <c r="CN43" s="536"/>
      <c r="CO43" s="536" t="str">
        <f ca="1">IF(CH43&gt;CQ43,"＞","＜")</f>
        <v>＞</v>
      </c>
      <c r="CP43" s="536"/>
      <c r="CQ43" s="584">
        <f ca="1">E13*0.01*1000</f>
        <v>86088.9</v>
      </c>
      <c r="CR43" s="584"/>
      <c r="CS43" s="584"/>
      <c r="CT43" s="584"/>
      <c r="CU43" s="584"/>
      <c r="CV43" s="584"/>
      <c r="CW43" s="584"/>
      <c r="CX43" s="536" t="str">
        <f t="shared" ref="CX43" ca="1" si="1">IF(CH43&gt;CQ43,"OK","NG")</f>
        <v>OK</v>
      </c>
      <c r="CY43" s="536"/>
      <c r="CZ43" s="536"/>
      <c r="DA43" s="536"/>
      <c r="DB43" s="536"/>
    </row>
    <row r="44" spans="1:115" ht="12.75" customHeight="1">
      <c r="A44" s="853" t="s">
        <v>305</v>
      </c>
      <c r="B44" s="854"/>
      <c r="C44" s="854"/>
      <c r="D44" s="855"/>
      <c r="E44" s="551">
        <f>年次キャッシュフロー!C22</f>
        <v>4804.8320485380609</v>
      </c>
      <c r="F44" s="552"/>
      <c r="G44" s="552"/>
      <c r="H44" s="551">
        <f>年次キャッシュフロー!O22</f>
        <v>4604.7286007310613</v>
      </c>
      <c r="I44" s="552"/>
      <c r="J44" s="552"/>
      <c r="K44" s="551">
        <f>年次キャッシュフロー!AA22</f>
        <v>4399.5648454919901</v>
      </c>
      <c r="L44" s="552"/>
      <c r="M44" s="552"/>
      <c r="N44" s="551">
        <f>年次キャッシュフロー!AY22</f>
        <v>3973.5413071531002</v>
      </c>
      <c r="O44" s="552"/>
      <c r="P44" s="552"/>
      <c r="Q44" s="551">
        <f>年次キャッシュフロー!AY22</f>
        <v>3973.5413071531002</v>
      </c>
      <c r="R44" s="552"/>
      <c r="S44" s="552"/>
      <c r="T44" s="551">
        <f>年次キャッシュフロー!BK22</f>
        <v>3752.4157991919819</v>
      </c>
      <c r="U44" s="552"/>
      <c r="V44" s="552"/>
      <c r="W44" s="551">
        <f>年次キャッシュフロー!BW22</f>
        <v>3525.6983683348844</v>
      </c>
      <c r="X44" s="552"/>
      <c r="Y44" s="552"/>
      <c r="Z44" s="45"/>
      <c r="AA44" s="551">
        <f>年次キャッシュフロー!CI22</f>
        <v>3293.2476034801948</v>
      </c>
      <c r="AB44" s="552"/>
      <c r="AC44" s="552"/>
      <c r="AD44" s="551">
        <f>年次キャッシュフロー!CU22</f>
        <v>3054.9185174577451</v>
      </c>
      <c r="AE44" s="552"/>
      <c r="AF44" s="552"/>
      <c r="AG44" s="551">
        <f>年次キャッシュフロー!DG22</f>
        <v>2810.5624565955477</v>
      </c>
      <c r="AH44" s="552"/>
      <c r="AI44" s="552"/>
      <c r="AJ44" s="551">
        <f>年次キャッシュフロー!DS22</f>
        <v>2560.0270079996299</v>
      </c>
      <c r="AK44" s="552"/>
      <c r="AL44" s="552"/>
      <c r="AM44" s="551">
        <f>年次キャッシュフロー!EE22</f>
        <v>2303.1559044891073</v>
      </c>
      <c r="AN44" s="552"/>
      <c r="AO44" s="552"/>
      <c r="AP44" s="551">
        <f>年次キャッシュフロー!EQ22</f>
        <v>2039.788927127207</v>
      </c>
      <c r="AQ44" s="552"/>
      <c r="AR44" s="552"/>
      <c r="AS44" s="551">
        <f>年次キャッシュフロー!FC22</f>
        <v>1769.7618052874723</v>
      </c>
      <c r="AT44" s="552"/>
      <c r="AU44" s="552"/>
      <c r="AV44" s="551">
        <f>年次キャッシュフロー!FO22</f>
        <v>1492.9061141927732</v>
      </c>
      <c r="AW44" s="551"/>
      <c r="AX44" s="551"/>
      <c r="AY44" s="551"/>
      <c r="CD44" s="595"/>
      <c r="CE44" s="595"/>
      <c r="CF44" s="595"/>
      <c r="CG44" s="579"/>
      <c r="CH44" s="536"/>
      <c r="CI44" s="536"/>
      <c r="CJ44" s="536"/>
      <c r="CK44" s="536"/>
      <c r="CL44" s="536"/>
      <c r="CM44" s="536"/>
      <c r="CN44" s="536"/>
      <c r="CO44" s="536"/>
      <c r="CP44" s="536"/>
      <c r="CQ44" s="584"/>
      <c r="CR44" s="584"/>
      <c r="CS44" s="584"/>
      <c r="CT44" s="584"/>
      <c r="CU44" s="584"/>
      <c r="CV44" s="584"/>
      <c r="CW44" s="584"/>
      <c r="CX44" s="536"/>
      <c r="CY44" s="536"/>
      <c r="CZ44" s="536"/>
      <c r="DA44" s="536"/>
      <c r="DB44" s="536"/>
    </row>
    <row r="45" spans="1:115" ht="12.75" customHeight="1">
      <c r="A45" s="844"/>
      <c r="B45" s="845"/>
      <c r="C45" s="845"/>
      <c r="D45" s="846"/>
      <c r="E45" s="549">
        <v>16</v>
      </c>
      <c r="F45" s="549"/>
      <c r="G45" s="549"/>
      <c r="H45" s="549">
        <v>17</v>
      </c>
      <c r="I45" s="549"/>
      <c r="J45" s="549"/>
      <c r="K45" s="549">
        <v>18</v>
      </c>
      <c r="L45" s="549"/>
      <c r="M45" s="549"/>
      <c r="N45" s="549">
        <v>19</v>
      </c>
      <c r="O45" s="549"/>
      <c r="P45" s="549"/>
      <c r="Q45" s="549">
        <v>20</v>
      </c>
      <c r="R45" s="549"/>
      <c r="S45" s="549"/>
      <c r="T45" s="549">
        <v>21</v>
      </c>
      <c r="U45" s="549"/>
      <c r="V45" s="549"/>
      <c r="W45" s="549">
        <v>22</v>
      </c>
      <c r="X45" s="549"/>
      <c r="Y45" s="549"/>
      <c r="Z45" s="45"/>
      <c r="AA45" s="549">
        <v>23</v>
      </c>
      <c r="AB45" s="549"/>
      <c r="AC45" s="549"/>
      <c r="AD45" s="549">
        <v>24</v>
      </c>
      <c r="AE45" s="549"/>
      <c r="AF45" s="549"/>
      <c r="AG45" s="549">
        <v>25</v>
      </c>
      <c r="AH45" s="549"/>
      <c r="AI45" s="549"/>
      <c r="AJ45" s="549">
        <v>26</v>
      </c>
      <c r="AK45" s="549"/>
      <c r="AL45" s="549"/>
      <c r="AM45" s="549">
        <v>27</v>
      </c>
      <c r="AN45" s="549"/>
      <c r="AO45" s="549"/>
      <c r="AP45" s="549">
        <v>28</v>
      </c>
      <c r="AQ45" s="549"/>
      <c r="AR45" s="549"/>
      <c r="AS45" s="550">
        <v>29</v>
      </c>
      <c r="AT45" s="550"/>
      <c r="AU45" s="550"/>
      <c r="AV45" s="550">
        <v>30</v>
      </c>
      <c r="AW45" s="550"/>
      <c r="AX45" s="550"/>
      <c r="AY45" s="550"/>
      <c r="CD45" s="595"/>
      <c r="CE45" s="595"/>
      <c r="CF45" s="595"/>
      <c r="CG45" s="579" t="s">
        <v>243</v>
      </c>
      <c r="CH45" s="580">
        <f ca="1">CX85*1000</f>
        <v>114984.93084732871</v>
      </c>
      <c r="CI45" s="536"/>
      <c r="CJ45" s="536"/>
      <c r="CK45" s="536"/>
      <c r="CL45" s="536"/>
      <c r="CM45" s="536"/>
      <c r="CN45" s="536"/>
      <c r="CO45" s="536" t="str">
        <f ca="1">IF(CH45&gt;CQ45,"＞","＜")</f>
        <v>＞</v>
      </c>
      <c r="CP45" s="536"/>
      <c r="CQ45" s="584">
        <f ca="1">CQ43</f>
        <v>86088.9</v>
      </c>
      <c r="CR45" s="584"/>
      <c r="CS45" s="584"/>
      <c r="CT45" s="584"/>
      <c r="CU45" s="584"/>
      <c r="CV45" s="584"/>
      <c r="CW45" s="584"/>
      <c r="CX45" s="536" t="str">
        <f t="shared" ref="CX45" ca="1" si="2">IF(CH45&gt;CQ45,"OK","NG")</f>
        <v>OK</v>
      </c>
      <c r="CY45" s="536"/>
      <c r="CZ45" s="536"/>
      <c r="DA45" s="536"/>
      <c r="DB45" s="536"/>
    </row>
    <row r="46" spans="1:115" ht="12.75" customHeight="1">
      <c r="A46" s="847" t="s">
        <v>318</v>
      </c>
      <c r="B46" s="848"/>
      <c r="C46" s="848"/>
      <c r="D46" s="849"/>
      <c r="E46" s="547">
        <f ca="1">DO98+E47</f>
        <v>411.32666666666665</v>
      </c>
      <c r="F46" s="548"/>
      <c r="G46" s="548"/>
      <c r="H46" s="547">
        <f ca="1">DR98+H47</f>
        <v>360.92666666666662</v>
      </c>
      <c r="I46" s="548"/>
      <c r="J46" s="548"/>
      <c r="K46" s="547">
        <f ca="1">DU98+K47</f>
        <v>360.92666666666656</v>
      </c>
      <c r="L46" s="548"/>
      <c r="M46" s="548"/>
      <c r="N46" s="547">
        <f ca="1">DX98+N47</f>
        <v>360.92666666666662</v>
      </c>
      <c r="O46" s="548"/>
      <c r="P46" s="548"/>
      <c r="Q46" s="547">
        <f ca="1">EA98+Q47</f>
        <v>360.92666666666662</v>
      </c>
      <c r="R46" s="548"/>
      <c r="S46" s="548"/>
      <c r="T46" s="547">
        <f ca="1">ED98+T47</f>
        <v>360.92666666666662</v>
      </c>
      <c r="U46" s="548"/>
      <c r="V46" s="548"/>
      <c r="W46" s="547">
        <f ca="1">EG98+W47</f>
        <v>360.92666666666662</v>
      </c>
      <c r="X46" s="548"/>
      <c r="Y46" s="548"/>
      <c r="Z46" s="45"/>
      <c r="AA46" s="547">
        <f ca="1">EJ98+AA47</f>
        <v>360.92666666666662</v>
      </c>
      <c r="AB46" s="548"/>
      <c r="AC46" s="548"/>
      <c r="AD46" s="547">
        <f ca="1">EM98+AD47</f>
        <v>360.92666666666662</v>
      </c>
      <c r="AE46" s="548"/>
      <c r="AF46" s="548"/>
      <c r="AG46" s="547">
        <f ca="1">EP98+AG47</f>
        <v>360.92666666666662</v>
      </c>
      <c r="AH46" s="548"/>
      <c r="AI46" s="548"/>
      <c r="AJ46" s="547">
        <f ca="1">ES98+AJ47</f>
        <v>360.92666666666662</v>
      </c>
      <c r="AK46" s="548"/>
      <c r="AL46" s="548"/>
      <c r="AM46" s="547">
        <f ca="1">EV98+AM47</f>
        <v>360.92666666666662</v>
      </c>
      <c r="AN46" s="548"/>
      <c r="AO46" s="548"/>
      <c r="AP46" s="547">
        <f ca="1">EY98+AP47</f>
        <v>360.92666666666662</v>
      </c>
      <c r="AQ46" s="548"/>
      <c r="AR46" s="548"/>
      <c r="AS46" s="551">
        <f ca="1">FB98+AS47</f>
        <v>360.92666666666662</v>
      </c>
      <c r="AT46" s="552"/>
      <c r="AU46" s="552"/>
      <c r="AV46" s="551">
        <f ca="1">FE98+AV47</f>
        <v>360.92666666666662</v>
      </c>
      <c r="AW46" s="551"/>
      <c r="AX46" s="551"/>
      <c r="AY46" s="551"/>
      <c r="CD46" s="595"/>
      <c r="CE46" s="595"/>
      <c r="CF46" s="595"/>
      <c r="CG46" s="579"/>
      <c r="CH46" s="536"/>
      <c r="CI46" s="536"/>
      <c r="CJ46" s="536"/>
      <c r="CK46" s="536"/>
      <c r="CL46" s="536"/>
      <c r="CM46" s="536"/>
      <c r="CN46" s="536"/>
      <c r="CO46" s="536"/>
      <c r="CP46" s="536"/>
      <c r="CQ46" s="584"/>
      <c r="CR46" s="584"/>
      <c r="CS46" s="584"/>
      <c r="CT46" s="584"/>
      <c r="CU46" s="584"/>
      <c r="CV46" s="584"/>
      <c r="CW46" s="584"/>
      <c r="CX46" s="536"/>
      <c r="CY46" s="536"/>
      <c r="CZ46" s="536"/>
      <c r="DA46" s="536"/>
      <c r="DB46" s="536"/>
    </row>
    <row r="47" spans="1:115" ht="12.75" customHeight="1">
      <c r="A47" s="793" t="s">
        <v>11</v>
      </c>
      <c r="B47" s="794"/>
      <c r="C47" s="794"/>
      <c r="D47" s="795"/>
      <c r="E47" s="551">
        <f>年次キャッシュフロー!GA6</f>
        <v>34.084791489811131</v>
      </c>
      <c r="F47" s="552"/>
      <c r="G47" s="552"/>
      <c r="H47" s="551">
        <f>年次キャッシュフロー!GM6</f>
        <v>26.906487363726111</v>
      </c>
      <c r="I47" s="552"/>
      <c r="J47" s="552"/>
      <c r="K47" s="551">
        <f>年次キャッシュフロー!GY6</f>
        <v>19.546655002535612</v>
      </c>
      <c r="L47" s="552"/>
      <c r="M47" s="552"/>
      <c r="N47" s="551">
        <f>年次キャッシュフロー!HK6</f>
        <v>12.000703837274932</v>
      </c>
      <c r="O47" s="552"/>
      <c r="P47" s="552"/>
      <c r="Q47" s="551">
        <f>年次キャッシュフロー!HW6</f>
        <v>4.2639272105735619</v>
      </c>
      <c r="R47" s="552"/>
      <c r="S47" s="552"/>
      <c r="T47" s="551">
        <f>年次キャッシュフロー!II6</f>
        <v>0</v>
      </c>
      <c r="U47" s="552"/>
      <c r="V47" s="552"/>
      <c r="W47" s="551">
        <f>年次キャッシュフロー!IU6</f>
        <v>0</v>
      </c>
      <c r="X47" s="552"/>
      <c r="Y47" s="552"/>
      <c r="Z47" s="45"/>
      <c r="AA47" s="551">
        <f>年次キャッシュフロー!JG6</f>
        <v>0</v>
      </c>
      <c r="AB47" s="552"/>
      <c r="AC47" s="552"/>
      <c r="AD47" s="551">
        <f>年次キャッシュフロー!JS6</f>
        <v>0</v>
      </c>
      <c r="AE47" s="552"/>
      <c r="AF47" s="552"/>
      <c r="AG47" s="551">
        <f>年次キャッシュフロー!KE6</f>
        <v>0</v>
      </c>
      <c r="AH47" s="552"/>
      <c r="AI47" s="552"/>
      <c r="AJ47" s="551">
        <f>年次キャッシュフロー!KQ6</f>
        <v>0</v>
      </c>
      <c r="AK47" s="552"/>
      <c r="AL47" s="552"/>
      <c r="AM47" s="551">
        <f>年次キャッシュフロー!LC6</f>
        <v>0</v>
      </c>
      <c r="AN47" s="552"/>
      <c r="AO47" s="552"/>
      <c r="AP47" s="551">
        <f>年次キャッシュフロー!LO6</f>
        <v>0</v>
      </c>
      <c r="AQ47" s="552"/>
      <c r="AR47" s="552"/>
      <c r="AS47" s="551">
        <f>年次キャッシュフロー!MA6</f>
        <v>0</v>
      </c>
      <c r="AT47" s="552"/>
      <c r="AU47" s="552"/>
      <c r="AV47" s="551">
        <f>年次キャッシュフロー!MM6</f>
        <v>0</v>
      </c>
      <c r="AW47" s="551"/>
      <c r="AX47" s="551"/>
      <c r="AY47" s="551"/>
      <c r="CD47" s="536" t="s">
        <v>235</v>
      </c>
      <c r="CE47" s="536"/>
      <c r="CF47" s="536"/>
      <c r="CG47" s="536"/>
      <c r="CH47" s="536" t="s">
        <v>236</v>
      </c>
      <c r="CI47" s="536"/>
      <c r="CJ47" s="555">
        <f>E26</f>
        <v>8000</v>
      </c>
      <c r="CK47" s="536"/>
      <c r="CL47" s="536"/>
      <c r="CM47" s="536"/>
      <c r="CN47" s="536"/>
      <c r="CO47" s="536" t="str">
        <f ca="1">IF(CJ47&gt;CQ47,"＞","＜")</f>
        <v>＜</v>
      </c>
      <c r="CP47" s="536"/>
      <c r="CQ47" s="555">
        <f ca="1">CI123</f>
        <v>110784.96811425239</v>
      </c>
      <c r="CR47" s="536"/>
      <c r="CS47" s="536"/>
      <c r="CT47" s="536"/>
      <c r="CU47" s="536"/>
      <c r="CV47" s="536" t="s">
        <v>238</v>
      </c>
      <c r="CW47" s="536"/>
      <c r="CX47" s="536" t="str">
        <f ca="1">IF(CQ47/CJ47&gt;0.9,"OK","NG")</f>
        <v>OK</v>
      </c>
      <c r="CY47" s="536"/>
      <c r="CZ47" s="536"/>
      <c r="DA47" s="536"/>
      <c r="DB47" s="536"/>
    </row>
    <row r="48" spans="1:115" ht="12.75" customHeight="1">
      <c r="A48" s="793" t="str">
        <f>A42</f>
        <v>元本弁済</v>
      </c>
      <c r="B48" s="794"/>
      <c r="C48" s="794"/>
      <c r="D48" s="795"/>
      <c r="E48" s="551">
        <f>年次キャッシュフロー!GA18</f>
        <v>283.85694432952681</v>
      </c>
      <c r="F48" s="552"/>
      <c r="G48" s="552"/>
      <c r="H48" s="551">
        <f>年次キャッシュフロー!GM18</f>
        <v>291.03524845561179</v>
      </c>
      <c r="I48" s="552"/>
      <c r="J48" s="552"/>
      <c r="K48" s="551">
        <f>年次キャッシュフロー!GY18</f>
        <v>298.39508081680231</v>
      </c>
      <c r="L48" s="552"/>
      <c r="M48" s="552"/>
      <c r="N48" s="551">
        <f>年次キャッシュフロー!HK18</f>
        <v>305.94103198206307</v>
      </c>
      <c r="O48" s="552"/>
      <c r="P48" s="552"/>
      <c r="Q48" s="551">
        <f>年次キャッシュフロー!HW18</f>
        <v>313.67780860876434</v>
      </c>
      <c r="R48" s="552"/>
      <c r="S48" s="552"/>
      <c r="T48" s="551">
        <f>年次キャッシュフロー!II18</f>
        <v>0</v>
      </c>
      <c r="U48" s="552"/>
      <c r="V48" s="552"/>
      <c r="W48" s="551">
        <f>年次キャッシュフロー!IU18</f>
        <v>0</v>
      </c>
      <c r="X48" s="552"/>
      <c r="Y48" s="552"/>
      <c r="Z48" s="45"/>
      <c r="AA48" s="551">
        <f>年次キャッシュフロー!JG18</f>
        <v>0</v>
      </c>
      <c r="AB48" s="552"/>
      <c r="AC48" s="552"/>
      <c r="AD48" s="551">
        <f>年次キャッシュフロー!JS18</f>
        <v>0</v>
      </c>
      <c r="AE48" s="552"/>
      <c r="AF48" s="552"/>
      <c r="AG48" s="551">
        <f>年次キャッシュフロー!KE18</f>
        <v>0</v>
      </c>
      <c r="AH48" s="552"/>
      <c r="AI48" s="552"/>
      <c r="AJ48" s="551">
        <f>年次キャッシュフロー!KQ18</f>
        <v>0</v>
      </c>
      <c r="AK48" s="552"/>
      <c r="AL48" s="552"/>
      <c r="AM48" s="551">
        <f>年次キャッシュフロー!LC18</f>
        <v>0</v>
      </c>
      <c r="AN48" s="552"/>
      <c r="AO48" s="552"/>
      <c r="AP48" s="551">
        <f>年次キャッシュフロー!LO18</f>
        <v>0</v>
      </c>
      <c r="AQ48" s="552"/>
      <c r="AR48" s="552"/>
      <c r="AS48" s="551">
        <f>年次キャッシュフロー!MA18</f>
        <v>0</v>
      </c>
      <c r="AT48" s="552"/>
      <c r="AU48" s="552"/>
      <c r="AV48" s="551">
        <f>年次キャッシュフロー!MM18</f>
        <v>0</v>
      </c>
      <c r="AW48" s="551"/>
      <c r="AX48" s="551"/>
      <c r="AY48" s="551"/>
      <c r="CD48" s="536"/>
      <c r="CE48" s="536"/>
      <c r="CF48" s="536"/>
      <c r="CG48" s="536"/>
      <c r="CH48" s="536"/>
      <c r="CI48" s="536"/>
      <c r="CJ48" s="536"/>
      <c r="CK48" s="536"/>
      <c r="CL48" s="536"/>
      <c r="CM48" s="536"/>
      <c r="CN48" s="536"/>
      <c r="CO48" s="536"/>
      <c r="CP48" s="536"/>
      <c r="CQ48" s="536"/>
      <c r="CR48" s="536"/>
      <c r="CS48" s="536"/>
      <c r="CT48" s="536"/>
      <c r="CU48" s="536"/>
      <c r="CV48" s="536"/>
      <c r="CW48" s="536"/>
      <c r="CX48" s="536"/>
      <c r="CY48" s="536"/>
      <c r="CZ48" s="536"/>
      <c r="DA48" s="536"/>
      <c r="DB48" s="536"/>
    </row>
    <row r="49" spans="1:106" ht="12.75" customHeight="1">
      <c r="A49" s="850" t="s">
        <v>319</v>
      </c>
      <c r="B49" s="851"/>
      <c r="C49" s="851"/>
      <c r="D49" s="852"/>
      <c r="E49" s="725">
        <f ca="1">DO102</f>
        <v>93.38493084732869</v>
      </c>
      <c r="F49" s="726"/>
      <c r="G49" s="726"/>
      <c r="H49" s="725">
        <f ca="1">DR102</f>
        <v>42.984930847328712</v>
      </c>
      <c r="I49" s="726"/>
      <c r="J49" s="726"/>
      <c r="K49" s="725">
        <f ca="1">DU102</f>
        <v>42.984930847328656</v>
      </c>
      <c r="L49" s="726"/>
      <c r="M49" s="726"/>
      <c r="N49" s="725">
        <f ca="1">DX102</f>
        <v>42.984930847328599</v>
      </c>
      <c r="O49" s="726"/>
      <c r="P49" s="726"/>
      <c r="Q49" s="725">
        <f ca="1">EA102</f>
        <v>42.984930847328712</v>
      </c>
      <c r="R49" s="726"/>
      <c r="S49" s="726"/>
      <c r="T49" s="725">
        <f ca="1">ED102</f>
        <v>360.92666666666662</v>
      </c>
      <c r="U49" s="726"/>
      <c r="V49" s="726"/>
      <c r="W49" s="725">
        <f ca="1">EG102</f>
        <v>360.92666666666662</v>
      </c>
      <c r="X49" s="726"/>
      <c r="Y49" s="726"/>
      <c r="Z49" s="45"/>
      <c r="AA49" s="725">
        <f ca="1">EJ102</f>
        <v>360.92666666666662</v>
      </c>
      <c r="AB49" s="726"/>
      <c r="AC49" s="726"/>
      <c r="AD49" s="725">
        <f ca="1">EM102</f>
        <v>360.92666666666662</v>
      </c>
      <c r="AE49" s="726"/>
      <c r="AF49" s="726"/>
      <c r="AG49" s="725">
        <f ca="1">EP102</f>
        <v>360.92666666666662</v>
      </c>
      <c r="AH49" s="726"/>
      <c r="AI49" s="726"/>
      <c r="AJ49" s="725">
        <f ca="1">年次キャッシュフロー!KQ20</f>
        <v>360.92666666666662</v>
      </c>
      <c r="AK49" s="726"/>
      <c r="AL49" s="726"/>
      <c r="AM49" s="725">
        <f ca="1">年次キャッシュフロー!LC20</f>
        <v>360.92666666666662</v>
      </c>
      <c r="AN49" s="726"/>
      <c r="AO49" s="726"/>
      <c r="AP49" s="725">
        <f ca="1">年次キャッシュフロー!LO20</f>
        <v>360.92666666666662</v>
      </c>
      <c r="AQ49" s="726"/>
      <c r="AR49" s="726"/>
      <c r="AS49" s="725">
        <f ca="1">年次キャッシュフロー!MA20</f>
        <v>360.92666666666662</v>
      </c>
      <c r="AT49" s="726"/>
      <c r="AU49" s="726"/>
      <c r="AV49" s="725">
        <f ca="1">年次キャッシュフロー!MM20</f>
        <v>360.92666666666662</v>
      </c>
      <c r="AW49" s="725"/>
      <c r="AX49" s="725"/>
      <c r="AY49" s="725"/>
      <c r="CD49" s="536" t="s">
        <v>237</v>
      </c>
      <c r="CE49" s="536"/>
      <c r="CF49" s="536"/>
      <c r="CG49" s="536"/>
      <c r="CH49" s="536" t="s">
        <v>236</v>
      </c>
      <c r="CI49" s="536"/>
      <c r="CJ49" s="555">
        <f>CJ47</f>
        <v>8000</v>
      </c>
      <c r="CK49" s="536"/>
      <c r="CL49" s="536"/>
      <c r="CM49" s="536"/>
      <c r="CN49" s="536"/>
      <c r="CO49" s="536" t="e">
        <f>IF(CJ49&gt;CQ49,"＞","＜")</f>
        <v>#REF!</v>
      </c>
      <c r="CP49" s="536"/>
      <c r="CQ49" s="555" t="e">
        <f>CV128</f>
        <v>#REF!</v>
      </c>
      <c r="CR49" s="536"/>
      <c r="CS49" s="536"/>
      <c r="CT49" s="536"/>
      <c r="CU49" s="536"/>
      <c r="CV49" s="536" t="s">
        <v>239</v>
      </c>
      <c r="CW49" s="536"/>
      <c r="CX49" s="536" t="e">
        <f>IF(CQ49/CJ49&gt;1,"OK","NG")</f>
        <v>#REF!</v>
      </c>
      <c r="CY49" s="536"/>
      <c r="CZ49" s="536"/>
      <c r="DA49" s="536"/>
      <c r="DB49" s="536"/>
    </row>
    <row r="50" spans="1:106" ht="12.75" customHeight="1">
      <c r="A50" s="853" t="s">
        <v>305</v>
      </c>
      <c r="B50" s="854"/>
      <c r="C50" s="854"/>
      <c r="D50" s="855"/>
      <c r="E50" s="551">
        <f>年次キャッシュフロー!GA22</f>
        <v>1209.0491698632468</v>
      </c>
      <c r="F50" s="552"/>
      <c r="G50" s="552"/>
      <c r="H50" s="551">
        <f>年次キャッシュフロー!GM22</f>
        <v>918.01392140763528</v>
      </c>
      <c r="I50" s="552"/>
      <c r="J50" s="552"/>
      <c r="K50" s="551">
        <f>年次キャッシュフロー!GY22</f>
        <v>619.61884059083332</v>
      </c>
      <c r="L50" s="552"/>
      <c r="M50" s="552"/>
      <c r="N50" s="551">
        <f>年次キャッシュフロー!HK22</f>
        <v>313.67780860877019</v>
      </c>
      <c r="O50" s="552"/>
      <c r="P50" s="552"/>
      <c r="Q50" s="551">
        <f>年次キャッシュフロー!HW22</f>
        <v>5.8477667153056245E-12</v>
      </c>
      <c r="R50" s="552"/>
      <c r="S50" s="552"/>
      <c r="T50" s="551">
        <f>年次キャッシュフロー!II22</f>
        <v>5.8477667153056245E-12</v>
      </c>
      <c r="U50" s="552"/>
      <c r="V50" s="552"/>
      <c r="W50" s="551">
        <f>年次キャッシュフロー!IU22</f>
        <v>5.8477667153056245E-12</v>
      </c>
      <c r="X50" s="552"/>
      <c r="Y50" s="552"/>
      <c r="Z50" s="45"/>
      <c r="AA50" s="551">
        <f>年次キャッシュフロー!JG22</f>
        <v>5.8477667153056245E-12</v>
      </c>
      <c r="AB50" s="552"/>
      <c r="AC50" s="552"/>
      <c r="AD50" s="551">
        <f>年次キャッシュフロー!JS22</f>
        <v>5.8477667153056245E-12</v>
      </c>
      <c r="AE50" s="552"/>
      <c r="AF50" s="552"/>
      <c r="AG50" s="551">
        <f>年次キャッシュフロー!KE22</f>
        <v>5.8477667153056245E-12</v>
      </c>
      <c r="AH50" s="552"/>
      <c r="AI50" s="552"/>
      <c r="AJ50" s="551">
        <f>年次キャッシュフロー!KQ22</f>
        <v>5.8477667153056245E-12</v>
      </c>
      <c r="AK50" s="552"/>
      <c r="AL50" s="552"/>
      <c r="AM50" s="810">
        <f>年次キャッシュフロー!LC22</f>
        <v>5.8477667153056245E-12</v>
      </c>
      <c r="AN50" s="813"/>
      <c r="AO50" s="813"/>
      <c r="AP50" s="810">
        <f>年次キャッシュフロー!LO22</f>
        <v>5.8477667153056245E-12</v>
      </c>
      <c r="AQ50" s="813"/>
      <c r="AR50" s="813"/>
      <c r="AS50" s="810">
        <f>年次キャッシュフロー!MA22</f>
        <v>5.8477667153056245E-12</v>
      </c>
      <c r="AT50" s="813"/>
      <c r="AU50" s="813"/>
      <c r="AV50" s="810">
        <f>年次キャッシュフロー!KT22</f>
        <v>0</v>
      </c>
      <c r="AW50" s="810"/>
      <c r="AX50" s="810"/>
      <c r="AY50" s="810"/>
      <c r="CD50" s="536"/>
      <c r="CE50" s="536"/>
      <c r="CF50" s="536"/>
      <c r="CG50" s="536"/>
      <c r="CH50" s="536"/>
      <c r="CI50" s="536"/>
      <c r="CJ50" s="536"/>
      <c r="CK50" s="536"/>
      <c r="CL50" s="536"/>
      <c r="CM50" s="536"/>
      <c r="CN50" s="536"/>
      <c r="CO50" s="536"/>
      <c r="CP50" s="536"/>
      <c r="CQ50" s="536"/>
      <c r="CR50" s="536"/>
      <c r="CS50" s="536"/>
      <c r="CT50" s="536"/>
      <c r="CU50" s="536"/>
      <c r="CV50" s="536"/>
      <c r="CW50" s="536"/>
      <c r="CX50" s="536"/>
      <c r="CY50" s="536"/>
      <c r="CZ50" s="536"/>
      <c r="DA50" s="536"/>
      <c r="DB50" s="536"/>
    </row>
    <row r="51" spans="1:106" ht="12.75" customHeight="1">
      <c r="A51" s="844"/>
      <c r="B51" s="845"/>
      <c r="C51" s="845"/>
      <c r="D51" s="846"/>
      <c r="E51" s="549">
        <v>31</v>
      </c>
      <c r="F51" s="549"/>
      <c r="G51" s="549"/>
      <c r="H51" s="549">
        <v>32</v>
      </c>
      <c r="I51" s="549"/>
      <c r="J51" s="549"/>
      <c r="K51" s="549">
        <v>33</v>
      </c>
      <c r="L51" s="549"/>
      <c r="M51" s="549"/>
      <c r="N51" s="549">
        <v>34</v>
      </c>
      <c r="O51" s="549"/>
      <c r="P51" s="549"/>
      <c r="Q51" s="549">
        <v>35</v>
      </c>
      <c r="R51" s="549"/>
      <c r="S51" s="549"/>
      <c r="T51" s="789" t="s">
        <v>320</v>
      </c>
      <c r="U51" s="790"/>
      <c r="V51" s="790"/>
      <c r="W51" s="790"/>
      <c r="X51" s="790"/>
      <c r="Y51" s="791"/>
      <c r="Z51" s="45"/>
      <c r="AA51" s="789" t="s">
        <v>324</v>
      </c>
      <c r="AB51" s="790"/>
      <c r="AC51" s="790"/>
      <c r="AD51" s="790"/>
      <c r="AE51" s="790"/>
      <c r="AF51" s="790"/>
      <c r="AG51" s="790"/>
      <c r="AH51" s="790"/>
      <c r="AI51" s="790"/>
      <c r="AJ51" s="790"/>
      <c r="AK51" s="790"/>
      <c r="AL51" s="790"/>
      <c r="AM51" s="811" t="s">
        <v>323</v>
      </c>
      <c r="AN51" s="811"/>
      <c r="AO51" s="811"/>
      <c r="AP51" s="811"/>
      <c r="AQ51" s="811"/>
      <c r="AR51" s="811"/>
      <c r="AS51" s="811"/>
      <c r="AT51" s="811"/>
      <c r="AU51" s="811"/>
      <c r="AV51" s="811"/>
      <c r="AW51" s="811"/>
      <c r="AX51" s="811"/>
      <c r="AY51" s="811"/>
      <c r="CD51" s="536" t="s">
        <v>240</v>
      </c>
      <c r="CE51" s="536"/>
      <c r="CF51" s="536"/>
      <c r="CG51" s="536"/>
      <c r="CH51" s="583" t="e">
        <f>#REF!</f>
        <v>#REF!</v>
      </c>
      <c r="CI51" s="583"/>
      <c r="CJ51" s="583"/>
      <c r="CK51" s="583"/>
      <c r="CL51" s="583"/>
      <c r="CM51" s="583"/>
      <c r="CN51" s="583"/>
      <c r="CO51" s="536" t="e">
        <f>IF(CH51&gt;CQ51,"＞","＜")</f>
        <v>#REF!</v>
      </c>
      <c r="CP51" s="536"/>
      <c r="CQ51" s="583">
        <v>0.1</v>
      </c>
      <c r="CR51" s="583"/>
      <c r="CS51" s="583"/>
      <c r="CT51" s="583"/>
      <c r="CU51" s="583"/>
      <c r="CV51" s="583"/>
      <c r="CW51" s="583"/>
      <c r="CX51" s="536" t="e">
        <f>IF(CH51&gt;CQ51,"OK","NG")</f>
        <v>#REF!</v>
      </c>
      <c r="CY51" s="536"/>
      <c r="CZ51" s="536"/>
      <c r="DA51" s="536"/>
      <c r="DB51" s="536"/>
    </row>
    <row r="52" spans="1:106" ht="12.75" customHeight="1">
      <c r="A52" s="847" t="s">
        <v>307</v>
      </c>
      <c r="B52" s="848"/>
      <c r="C52" s="848"/>
      <c r="D52" s="849"/>
      <c r="E52" s="547">
        <f ca="1">DO99+E53</f>
        <v>360.92666666666662</v>
      </c>
      <c r="F52" s="548"/>
      <c r="G52" s="548"/>
      <c r="H52" s="547">
        <f ca="1">DR99+H53</f>
        <v>360.92666666666662</v>
      </c>
      <c r="I52" s="548"/>
      <c r="J52" s="548"/>
      <c r="K52" s="547">
        <f ca="1">DU99+K53</f>
        <v>360.92666666666662</v>
      </c>
      <c r="L52" s="548"/>
      <c r="M52" s="548"/>
      <c r="N52" s="547">
        <f ca="1">DX99+N53</f>
        <v>360.92666666666662</v>
      </c>
      <c r="O52" s="548"/>
      <c r="P52" s="548"/>
      <c r="Q52" s="547">
        <f ca="1">EA99+Q53</f>
        <v>360.92666666666662</v>
      </c>
      <c r="R52" s="548"/>
      <c r="S52" s="548"/>
      <c r="T52" s="796">
        <f ca="1">Q52</f>
        <v>360.92666666666662</v>
      </c>
      <c r="U52" s="797"/>
      <c r="V52" s="797"/>
      <c r="W52" s="797"/>
      <c r="X52" s="797"/>
      <c r="Y52" s="798"/>
      <c r="Z52" s="45"/>
      <c r="AA52" s="831" t="s">
        <v>307</v>
      </c>
      <c r="AB52" s="831"/>
      <c r="AC52" s="831"/>
      <c r="AD52" s="831"/>
      <c r="AE52" s="831"/>
      <c r="AF52" s="831"/>
      <c r="AG52" s="833">
        <f ca="1">SUM(E44:AY44)+SUM(E50:AY50)+SUM(E52:S52)</f>
        <v>53223.683687027726</v>
      </c>
      <c r="AH52" s="834"/>
      <c r="AI52" s="834"/>
      <c r="AJ52" s="834"/>
      <c r="AK52" s="834"/>
      <c r="AL52" s="834"/>
      <c r="AM52" s="548" t="s">
        <v>329</v>
      </c>
      <c r="AN52" s="548"/>
      <c r="AO52" s="548"/>
      <c r="AP52" s="548"/>
      <c r="AQ52" s="548"/>
      <c r="AR52" s="553">
        <v>1</v>
      </c>
      <c r="AS52" s="553"/>
      <c r="AT52" s="553"/>
      <c r="AU52" s="812">
        <f>AP14</f>
        <v>7699.8100713515732</v>
      </c>
      <c r="AV52" s="812"/>
      <c r="AW52" s="812"/>
      <c r="AX52" s="812"/>
      <c r="AY52" s="812"/>
      <c r="CD52" s="536"/>
      <c r="CE52" s="536"/>
      <c r="CF52" s="536"/>
      <c r="CG52" s="536"/>
      <c r="CH52" s="583"/>
      <c r="CI52" s="583"/>
      <c r="CJ52" s="583"/>
      <c r="CK52" s="583"/>
      <c r="CL52" s="583"/>
      <c r="CM52" s="583"/>
      <c r="CN52" s="583"/>
      <c r="CO52" s="536"/>
      <c r="CP52" s="536"/>
      <c r="CQ52" s="583"/>
      <c r="CR52" s="583"/>
      <c r="CS52" s="583"/>
      <c r="CT52" s="583"/>
      <c r="CU52" s="583"/>
      <c r="CV52" s="583"/>
      <c r="CW52" s="583"/>
      <c r="CX52" s="536"/>
      <c r="CY52" s="536"/>
      <c r="CZ52" s="536"/>
      <c r="DA52" s="536"/>
      <c r="DB52" s="536"/>
    </row>
    <row r="53" spans="1:106" ht="17.25" customHeight="1">
      <c r="A53" s="793" t="s">
        <v>11</v>
      </c>
      <c r="B53" s="794"/>
      <c r="C53" s="794"/>
      <c r="D53" s="795"/>
      <c r="E53" s="551">
        <f>年次キャッシュフロー!MY6</f>
        <v>0</v>
      </c>
      <c r="F53" s="552"/>
      <c r="G53" s="552"/>
      <c r="H53" s="551">
        <f>年次キャッシュフロー!NK6</f>
        <v>0</v>
      </c>
      <c r="I53" s="552"/>
      <c r="J53" s="552"/>
      <c r="K53" s="551">
        <f>年次キャッシュフロー!NW6</f>
        <v>0</v>
      </c>
      <c r="L53" s="552"/>
      <c r="M53" s="552"/>
      <c r="N53" s="551">
        <f>年次キャッシュフロー!OI6</f>
        <v>0</v>
      </c>
      <c r="O53" s="552"/>
      <c r="P53" s="552"/>
      <c r="Q53" s="551">
        <f>年次キャッシュフロー!OU6</f>
        <v>0</v>
      </c>
      <c r="R53" s="552"/>
      <c r="S53" s="552"/>
      <c r="T53" s="799">
        <v>0</v>
      </c>
      <c r="U53" s="800"/>
      <c r="V53" s="800"/>
      <c r="W53" s="800"/>
      <c r="X53" s="800"/>
      <c r="Y53" s="801"/>
      <c r="Z53" s="45"/>
      <c r="AA53" s="832" t="s">
        <v>11</v>
      </c>
      <c r="AB53" s="832"/>
      <c r="AC53" s="832"/>
      <c r="AD53" s="832"/>
      <c r="AE53" s="832"/>
      <c r="AF53" s="832"/>
      <c r="AG53" s="815">
        <f>SUM(E45:AY45)+SUM(E51:AY51)+SUM(E53:S53)</f>
        <v>510</v>
      </c>
      <c r="AH53" s="816"/>
      <c r="AI53" s="816"/>
      <c r="AJ53" s="816"/>
      <c r="AK53" s="816"/>
      <c r="AL53" s="817"/>
      <c r="AM53" s="552" t="s">
        <v>330</v>
      </c>
      <c r="AN53" s="552"/>
      <c r="AO53" s="552"/>
      <c r="AP53" s="552"/>
      <c r="AQ53" s="552"/>
      <c r="AR53" s="554">
        <v>1</v>
      </c>
      <c r="AS53" s="554"/>
      <c r="AT53" s="554"/>
      <c r="AU53" s="805">
        <f>$AU$52*AR53</f>
        <v>7699.8100713515732</v>
      </c>
      <c r="AV53" s="805"/>
      <c r="AW53" s="805"/>
      <c r="AX53" s="805"/>
      <c r="AY53" s="805"/>
      <c r="CD53" s="536" t="s">
        <v>244</v>
      </c>
      <c r="CE53" s="536"/>
      <c r="CF53" s="536"/>
      <c r="CG53" s="536"/>
      <c r="CH53" s="536" t="s">
        <v>236</v>
      </c>
      <c r="CI53" s="536"/>
      <c r="CJ53" s="555">
        <f>E26</f>
        <v>8000</v>
      </c>
      <c r="CK53" s="536"/>
      <c r="CL53" s="536"/>
      <c r="CM53" s="536"/>
      <c r="CN53" s="536"/>
      <c r="CO53" s="536" t="e">
        <f>IF(CJ53&gt;CQ53,"＞","＜")</f>
        <v>#REF!</v>
      </c>
      <c r="CP53" s="536"/>
      <c r="CQ53" s="555" t="e">
        <f>#REF!</f>
        <v>#REF!</v>
      </c>
      <c r="CR53" s="536"/>
      <c r="CS53" s="536"/>
      <c r="CT53" s="536"/>
      <c r="CU53" s="536"/>
      <c r="CV53" s="536" t="s">
        <v>246</v>
      </c>
      <c r="CW53" s="536"/>
      <c r="CX53" s="536" t="e">
        <f>IF(CJ53&lt;CQ53,"OK","NG")</f>
        <v>#REF!</v>
      </c>
      <c r="CY53" s="536"/>
      <c r="CZ53" s="536"/>
      <c r="DA53" s="536"/>
      <c r="DB53" s="536"/>
    </row>
    <row r="54" spans="1:106" ht="12.75" customHeight="1">
      <c r="A54" s="793" t="str">
        <f>A42</f>
        <v>元本弁済</v>
      </c>
      <c r="B54" s="794"/>
      <c r="C54" s="794"/>
      <c r="D54" s="795"/>
      <c r="E54" s="551">
        <f>年次キャッシュフロー!MY18</f>
        <v>0</v>
      </c>
      <c r="F54" s="552"/>
      <c r="G54" s="552"/>
      <c r="H54" s="551">
        <f>年次キャッシュフロー!NK18</f>
        <v>0</v>
      </c>
      <c r="I54" s="552"/>
      <c r="J54" s="552"/>
      <c r="K54" s="551">
        <f>年次キャッシュフロー!NW18</f>
        <v>0</v>
      </c>
      <c r="L54" s="552"/>
      <c r="M54" s="552"/>
      <c r="N54" s="551">
        <f>年次キャッシュフロー!OI18</f>
        <v>0</v>
      </c>
      <c r="O54" s="552"/>
      <c r="P54" s="552"/>
      <c r="Q54" s="551">
        <f>年次キャッシュフロー!OU18</f>
        <v>0</v>
      </c>
      <c r="R54" s="552"/>
      <c r="S54" s="552"/>
      <c r="T54" s="799">
        <v>0</v>
      </c>
      <c r="U54" s="800"/>
      <c r="V54" s="800"/>
      <c r="W54" s="800"/>
      <c r="X54" s="800"/>
      <c r="Y54" s="801"/>
      <c r="Z54" s="45"/>
      <c r="AA54" s="832" t="s">
        <v>231</v>
      </c>
      <c r="AB54" s="832"/>
      <c r="AC54" s="832"/>
      <c r="AD54" s="832"/>
      <c r="AE54" s="832"/>
      <c r="AF54" s="832"/>
      <c r="AG54" s="815">
        <f ca="1">SUM(E46:AY46)+SUM(E52:AY52)+SUM(E54:S54)</f>
        <v>68554.353758379293</v>
      </c>
      <c r="AH54" s="816"/>
      <c r="AI54" s="816"/>
      <c r="AJ54" s="816"/>
      <c r="AK54" s="816"/>
      <c r="AL54" s="817"/>
      <c r="AM54" s="552" t="s">
        <v>331</v>
      </c>
      <c r="AN54" s="552"/>
      <c r="AO54" s="552"/>
      <c r="AP54" s="552"/>
      <c r="AQ54" s="552"/>
      <c r="AR54" s="554">
        <v>0.97</v>
      </c>
      <c r="AS54" s="554"/>
      <c r="AT54" s="554"/>
      <c r="AU54" s="805">
        <f>$AU$52*AR54</f>
        <v>7468.8157692110262</v>
      </c>
      <c r="AV54" s="805"/>
      <c r="AW54" s="805"/>
      <c r="AX54" s="805"/>
      <c r="AY54" s="805"/>
      <c r="CD54" s="536"/>
      <c r="CE54" s="536"/>
      <c r="CF54" s="536"/>
      <c r="CG54" s="536"/>
      <c r="CH54" s="536"/>
      <c r="CI54" s="536"/>
      <c r="CJ54" s="536"/>
      <c r="CK54" s="536"/>
      <c r="CL54" s="536"/>
      <c r="CM54" s="536"/>
      <c r="CN54" s="536"/>
      <c r="CO54" s="536"/>
      <c r="CP54" s="536"/>
      <c r="CQ54" s="536"/>
      <c r="CR54" s="536"/>
      <c r="CS54" s="536"/>
      <c r="CT54" s="536"/>
      <c r="CU54" s="536"/>
      <c r="CV54" s="536"/>
      <c r="CW54" s="536"/>
      <c r="CX54" s="536"/>
      <c r="CY54" s="536"/>
      <c r="CZ54" s="536"/>
      <c r="DA54" s="536"/>
      <c r="DB54" s="536"/>
    </row>
    <row r="55" spans="1:106" ht="12.75" customHeight="1">
      <c r="A55" s="850" t="s">
        <v>306</v>
      </c>
      <c r="B55" s="851"/>
      <c r="C55" s="851"/>
      <c r="D55" s="852"/>
      <c r="E55" s="725">
        <f ca="1">年次キャッシュフロー!MY20</f>
        <v>360.92666666666662</v>
      </c>
      <c r="F55" s="726"/>
      <c r="G55" s="726"/>
      <c r="H55" s="725">
        <f ca="1">年次キャッシュフロー!NK20</f>
        <v>360.92666666666662</v>
      </c>
      <c r="I55" s="726"/>
      <c r="J55" s="726"/>
      <c r="K55" s="725">
        <f ca="1">年次キャッシュフロー!NW20</f>
        <v>360.92666666666662</v>
      </c>
      <c r="L55" s="726"/>
      <c r="M55" s="726"/>
      <c r="N55" s="725">
        <f ca="1">年次キャッシュフロー!OI20</f>
        <v>360.92666666666662</v>
      </c>
      <c r="O55" s="726"/>
      <c r="P55" s="726"/>
      <c r="Q55" s="725">
        <f ca="1">年次キャッシュフロー!OU20</f>
        <v>360.92666666666662</v>
      </c>
      <c r="R55" s="726"/>
      <c r="S55" s="726"/>
      <c r="T55" s="802">
        <f ca="1">N55</f>
        <v>360.92666666666662</v>
      </c>
      <c r="U55" s="803"/>
      <c r="V55" s="803"/>
      <c r="W55" s="803"/>
      <c r="X55" s="803"/>
      <c r="Y55" s="804"/>
      <c r="Z55" s="45"/>
      <c r="AA55" s="818" t="s">
        <v>306</v>
      </c>
      <c r="AB55" s="819"/>
      <c r="AC55" s="819"/>
      <c r="AD55" s="819"/>
      <c r="AE55" s="819"/>
      <c r="AF55" s="820"/>
      <c r="AG55" s="824">
        <f ca="1">SUM(E47:AY47)+SUM(E53:AY53)+SUM(E55:S55)</f>
        <v>10112.245969588828</v>
      </c>
      <c r="AH55" s="825"/>
      <c r="AI55" s="825"/>
      <c r="AJ55" s="825"/>
      <c r="AK55" s="825"/>
      <c r="AL55" s="826"/>
      <c r="AM55" s="552" t="s">
        <v>332</v>
      </c>
      <c r="AN55" s="552"/>
      <c r="AO55" s="552"/>
      <c r="AP55" s="552"/>
      <c r="AQ55" s="552"/>
      <c r="AR55" s="554">
        <v>0.9</v>
      </c>
      <c r="AS55" s="554"/>
      <c r="AT55" s="554"/>
      <c r="AU55" s="805">
        <f>$AU$52*AR55</f>
        <v>6929.8290642164156</v>
      </c>
      <c r="AV55" s="805"/>
      <c r="AW55" s="805"/>
      <c r="AX55" s="805"/>
      <c r="AY55" s="805"/>
      <c r="CD55" s="536"/>
      <c r="CE55" s="536"/>
      <c r="CF55" s="536"/>
      <c r="CG55" s="536"/>
      <c r="CH55" s="536" t="s">
        <v>245</v>
      </c>
      <c r="CI55" s="536"/>
      <c r="CJ55" s="555">
        <f>CJ53/W9</f>
        <v>102.66413428468763</v>
      </c>
      <c r="CK55" s="536"/>
      <c r="CL55" s="536"/>
      <c r="CM55" s="536"/>
      <c r="CN55" s="536"/>
      <c r="CO55" s="536"/>
      <c r="CP55" s="536"/>
      <c r="CQ55" s="555" t="e">
        <f>CQ53/W9</f>
        <v>#REF!</v>
      </c>
      <c r="CR55" s="536"/>
      <c r="CS55" s="536"/>
      <c r="CT55" s="536"/>
      <c r="CU55" s="536"/>
      <c r="CV55" s="536" t="s">
        <v>246</v>
      </c>
      <c r="CW55" s="536"/>
      <c r="CX55" s="536"/>
      <c r="CY55" s="536"/>
      <c r="CZ55" s="536"/>
      <c r="DA55" s="536"/>
      <c r="DB55" s="536"/>
    </row>
    <row r="56" spans="1:106" ht="12.75" customHeight="1">
      <c r="A56" s="793" t="s">
        <v>305</v>
      </c>
      <c r="B56" s="794"/>
      <c r="C56" s="794"/>
      <c r="D56" s="795"/>
      <c r="E56" s="551">
        <f>年次キャッシュフロー!MM22</f>
        <v>5.8477667153056245E-12</v>
      </c>
      <c r="F56" s="552"/>
      <c r="G56" s="552"/>
      <c r="H56" s="551">
        <f>年次キャッシュフロー!MY22</f>
        <v>5.8477667153056245E-12</v>
      </c>
      <c r="I56" s="552"/>
      <c r="J56" s="552"/>
      <c r="K56" s="551">
        <f>年次キャッシュフロー!NW22</f>
        <v>5.8477667153056245E-12</v>
      </c>
      <c r="L56" s="552"/>
      <c r="M56" s="552"/>
      <c r="N56" s="551">
        <f>-年次キャッシュフロー!OI22</f>
        <v>-5.8477667153056245E-12</v>
      </c>
      <c r="O56" s="552"/>
      <c r="P56" s="552"/>
      <c r="Q56" s="551">
        <f>-年次キャッシュフロー!OU22</f>
        <v>-5.8477667153056245E-12</v>
      </c>
      <c r="R56" s="552"/>
      <c r="S56" s="552"/>
      <c r="T56" s="799"/>
      <c r="U56" s="800"/>
      <c r="V56" s="800"/>
      <c r="W56" s="800"/>
      <c r="X56" s="800"/>
      <c r="Y56" s="801"/>
      <c r="Z56" s="45"/>
      <c r="AA56" s="821"/>
      <c r="AB56" s="822"/>
      <c r="AC56" s="822"/>
      <c r="AD56" s="822"/>
      <c r="AE56" s="822"/>
      <c r="AF56" s="823"/>
      <c r="AG56" s="827"/>
      <c r="AH56" s="828"/>
      <c r="AI56" s="828"/>
      <c r="AJ56" s="828"/>
      <c r="AK56" s="828"/>
      <c r="AL56" s="829"/>
      <c r="AM56" s="806"/>
      <c r="AN56" s="807"/>
      <c r="AO56" s="807"/>
      <c r="AP56" s="807"/>
      <c r="AQ56" s="807"/>
      <c r="AR56" s="807"/>
      <c r="AS56" s="807"/>
      <c r="AT56" s="807"/>
      <c r="AU56" s="807"/>
      <c r="AV56" s="807"/>
      <c r="AW56" s="807"/>
      <c r="AX56" s="807"/>
      <c r="AY56" s="808"/>
      <c r="CD56" s="536"/>
      <c r="CE56" s="536"/>
      <c r="CF56" s="536"/>
      <c r="CG56" s="536"/>
      <c r="CH56" s="536"/>
      <c r="CI56" s="536"/>
      <c r="CJ56" s="536"/>
      <c r="CK56" s="536"/>
      <c r="CL56" s="536"/>
      <c r="CM56" s="536"/>
      <c r="CN56" s="536"/>
      <c r="CO56" s="536"/>
      <c r="CP56" s="536"/>
      <c r="CQ56" s="536"/>
      <c r="CR56" s="536"/>
      <c r="CS56" s="536"/>
      <c r="CT56" s="536"/>
      <c r="CU56" s="536"/>
      <c r="CV56" s="536"/>
      <c r="CW56" s="536"/>
      <c r="CX56" s="536"/>
      <c r="CY56" s="536"/>
      <c r="CZ56" s="536"/>
      <c r="DA56" s="536"/>
      <c r="DB56" s="536"/>
    </row>
    <row r="57" spans="1:106" ht="12.75" customHeight="1">
      <c r="CD57" s="536" t="s">
        <v>247</v>
      </c>
      <c r="CE57" s="536"/>
      <c r="CF57" s="536"/>
      <c r="CG57" s="536"/>
      <c r="CH57" s="544" t="e">
        <f>#REF!</f>
        <v>#REF!</v>
      </c>
      <c r="CI57" s="544"/>
      <c r="CJ57" s="544"/>
      <c r="CK57" s="544"/>
      <c r="CL57" s="544"/>
      <c r="CM57" s="544"/>
      <c r="CN57" s="544"/>
      <c r="CO57" s="536" t="e">
        <f ca="1">IF(CH57&gt;CQ57,"＞","＜")</f>
        <v>#REF!</v>
      </c>
      <c r="CP57" s="536"/>
      <c r="CQ57" s="544">
        <f ca="1">E13</f>
        <v>8608.89</v>
      </c>
      <c r="CR57" s="544"/>
      <c r="CS57" s="544"/>
      <c r="CT57" s="544"/>
      <c r="CU57" s="544"/>
      <c r="CV57" s="544"/>
      <c r="CW57" s="544"/>
      <c r="CX57" s="536" t="e">
        <f t="shared" ref="CX57" ca="1" si="3">IF(CH57&gt;CQ57,"OK","NG")</f>
        <v>#REF!</v>
      </c>
      <c r="CY57" s="536"/>
      <c r="CZ57" s="536"/>
      <c r="DA57" s="536"/>
      <c r="DB57" s="536"/>
    </row>
    <row r="58" spans="1:106" s="145" customFormat="1" ht="12.75" customHeight="1">
      <c r="Z58" s="156"/>
      <c r="CD58" s="536"/>
      <c r="CE58" s="536"/>
      <c r="CF58" s="536"/>
      <c r="CG58" s="536"/>
      <c r="CH58" s="544"/>
      <c r="CI58" s="544"/>
      <c r="CJ58" s="544"/>
      <c r="CK58" s="544"/>
      <c r="CL58" s="544"/>
      <c r="CM58" s="544"/>
      <c r="CN58" s="544"/>
      <c r="CO58" s="536"/>
      <c r="CP58" s="536"/>
      <c r="CQ58" s="544"/>
      <c r="CR58" s="544"/>
      <c r="CS58" s="544"/>
      <c r="CT58" s="544"/>
      <c r="CU58" s="544"/>
      <c r="CV58" s="544"/>
      <c r="CW58" s="544"/>
      <c r="CX58" s="536"/>
      <c r="CY58" s="536"/>
      <c r="CZ58" s="536"/>
      <c r="DA58" s="536"/>
      <c r="DB58" s="536"/>
    </row>
    <row r="59" spans="1:106" s="145" customFormat="1" ht="12.75" customHeight="1">
      <c r="Z59" s="156"/>
      <c r="CD59" s="536" t="s">
        <v>248</v>
      </c>
      <c r="CE59" s="536"/>
      <c r="CF59" s="536"/>
      <c r="CG59" s="536"/>
      <c r="CH59" s="545" t="e">
        <f>#REF!</f>
        <v>#REF!</v>
      </c>
      <c r="CI59" s="545"/>
      <c r="CJ59" s="545"/>
      <c r="CK59" s="545"/>
      <c r="CL59" s="545"/>
      <c r="CM59" s="545"/>
      <c r="CN59" s="545"/>
      <c r="CO59" s="536" t="e">
        <f>IF(CH59&gt;CQ59,"＞","＜")</f>
        <v>#REF!</v>
      </c>
      <c r="CP59" s="536"/>
      <c r="CQ59" s="545">
        <v>0.06</v>
      </c>
      <c r="CR59" s="545"/>
      <c r="CS59" s="545"/>
      <c r="CT59" s="545"/>
      <c r="CU59" s="545"/>
      <c r="CV59" s="545"/>
      <c r="CW59" s="545"/>
      <c r="CX59" s="536" t="e">
        <f t="shared" ref="CX59" si="4">IF(CH59&gt;CQ59,"OK","NG")</f>
        <v>#REF!</v>
      </c>
      <c r="CY59" s="536"/>
      <c r="CZ59" s="536"/>
      <c r="DA59" s="536"/>
      <c r="DB59" s="536"/>
    </row>
    <row r="60" spans="1:106" s="145" customFormat="1" ht="12.75" customHeight="1">
      <c r="Z60" s="156"/>
      <c r="CD60" s="536"/>
      <c r="CE60" s="536"/>
      <c r="CF60" s="536"/>
      <c r="CG60" s="536"/>
      <c r="CH60" s="545"/>
      <c r="CI60" s="545"/>
      <c r="CJ60" s="545"/>
      <c r="CK60" s="545"/>
      <c r="CL60" s="545"/>
      <c r="CM60" s="545"/>
      <c r="CN60" s="545"/>
      <c r="CO60" s="536"/>
      <c r="CP60" s="536"/>
      <c r="CQ60" s="545"/>
      <c r="CR60" s="545"/>
      <c r="CS60" s="545"/>
      <c r="CT60" s="545"/>
      <c r="CU60" s="545"/>
      <c r="CV60" s="545"/>
      <c r="CW60" s="545"/>
      <c r="CX60" s="536"/>
      <c r="CY60" s="536"/>
      <c r="CZ60" s="536"/>
      <c r="DA60" s="536"/>
      <c r="DB60" s="536"/>
    </row>
    <row r="61" spans="1:106" s="145" customFormat="1" ht="12.75" customHeight="1">
      <c r="Z61" s="163"/>
      <c r="CD61" s="557" t="s">
        <v>249</v>
      </c>
      <c r="CE61" s="557"/>
      <c r="CF61" s="557"/>
      <c r="CG61" s="557"/>
      <c r="CH61" s="557"/>
      <c r="CI61" s="557"/>
      <c r="CJ61" s="557"/>
      <c r="CK61" s="557"/>
      <c r="CL61" s="557"/>
      <c r="CM61" s="557"/>
      <c r="CN61" s="557"/>
      <c r="CO61" s="557"/>
      <c r="CP61" s="557"/>
      <c r="CQ61" s="557"/>
      <c r="CR61" s="557"/>
      <c r="CS61" s="557"/>
      <c r="CT61" s="557"/>
      <c r="CU61" s="557"/>
      <c r="CV61" s="557"/>
      <c r="CW61" s="557"/>
      <c r="CX61" s="556">
        <f ca="1">DK135*100</f>
        <v>100</v>
      </c>
      <c r="CY61" s="556"/>
      <c r="CZ61" s="556"/>
      <c r="DA61" s="556"/>
      <c r="DB61" s="556"/>
    </row>
    <row r="62" spans="1:106" s="145" customFormat="1" ht="12.75" customHeight="1">
      <c r="Z62" s="163"/>
      <c r="CD62" s="557"/>
      <c r="CE62" s="557"/>
      <c r="CF62" s="557"/>
      <c r="CG62" s="557"/>
      <c r="CH62" s="557"/>
      <c r="CI62" s="557"/>
      <c r="CJ62" s="557"/>
      <c r="CK62" s="557"/>
      <c r="CL62" s="557"/>
      <c r="CM62" s="557"/>
      <c r="CN62" s="557"/>
      <c r="CO62" s="557"/>
      <c r="CP62" s="557"/>
      <c r="CQ62" s="557"/>
      <c r="CR62" s="557"/>
      <c r="CS62" s="557"/>
      <c r="CT62" s="557"/>
      <c r="CU62" s="557"/>
      <c r="CV62" s="557"/>
      <c r="CW62" s="557"/>
      <c r="CX62" s="556"/>
      <c r="CY62" s="556"/>
      <c r="CZ62" s="556"/>
      <c r="DA62" s="556"/>
      <c r="DB62" s="556"/>
    </row>
    <row r="63" spans="1:106" s="145" customFormat="1" ht="12.75" customHeight="1">
      <c r="Z63" s="156"/>
      <c r="CD63" s="154"/>
      <c r="CE63" s="154"/>
      <c r="CF63" s="154"/>
      <c r="CG63" s="154"/>
    </row>
    <row r="64" spans="1:106" s="145" customFormat="1" ht="12.75" customHeight="1">
      <c r="A64" s="156"/>
      <c r="B64" s="156"/>
      <c r="C64" s="156"/>
      <c r="D64" s="156"/>
      <c r="E64" s="156"/>
      <c r="F64" s="156"/>
      <c r="G64" s="156"/>
      <c r="H64" s="156"/>
      <c r="I64" s="156"/>
      <c r="J64" s="156"/>
      <c r="K64" s="156"/>
      <c r="L64" s="156"/>
      <c r="M64" s="156"/>
      <c r="N64" s="156"/>
      <c r="O64" s="156"/>
      <c r="P64" s="156"/>
      <c r="Q64" s="156"/>
      <c r="R64" s="156"/>
      <c r="S64" s="156"/>
      <c r="T64" s="156"/>
      <c r="U64" s="156"/>
      <c r="V64" s="156"/>
      <c r="W64" s="156"/>
      <c r="X64" s="156"/>
      <c r="Y64" s="156"/>
      <c r="Z64" s="156"/>
      <c r="CD64" s="536" t="s">
        <v>263</v>
      </c>
      <c r="CE64" s="536"/>
      <c r="CF64" s="536"/>
      <c r="CG64" s="536"/>
      <c r="CH64" s="536"/>
      <c r="CI64" s="536"/>
      <c r="CJ64" s="536"/>
      <c r="CK64" s="536"/>
      <c r="CL64" s="536"/>
      <c r="CM64" s="536"/>
      <c r="CN64" s="536"/>
      <c r="CO64" s="536" t="s">
        <v>264</v>
      </c>
      <c r="CP64" s="536"/>
      <c r="CQ64" s="536"/>
      <c r="CR64" s="536"/>
      <c r="CS64" s="536"/>
      <c r="CT64" s="536"/>
      <c r="CU64" s="536"/>
      <c r="CV64" s="536"/>
      <c r="CW64" s="536"/>
      <c r="CX64" s="536"/>
      <c r="CY64" s="536"/>
      <c r="CZ64" s="536"/>
      <c r="DA64" s="536"/>
      <c r="DB64" s="536"/>
    </row>
    <row r="65" spans="1:107" s="145" customFormat="1" ht="12.75" customHeight="1">
      <c r="A65" s="156"/>
      <c r="B65" s="156"/>
      <c r="C65" s="156"/>
      <c r="D65" s="156"/>
      <c r="E65" s="156"/>
      <c r="F65" s="156"/>
      <c r="G65" s="156"/>
      <c r="H65" s="156"/>
      <c r="I65" s="156"/>
      <c r="J65" s="156"/>
      <c r="K65" s="156"/>
      <c r="L65" s="156"/>
      <c r="M65" s="156"/>
      <c r="N65" s="156"/>
      <c r="O65" s="156"/>
      <c r="P65" s="156"/>
      <c r="Q65" s="156"/>
      <c r="R65" s="156"/>
      <c r="S65" s="156"/>
      <c r="T65" s="156"/>
      <c r="U65" s="156"/>
      <c r="V65" s="156"/>
      <c r="W65" s="156"/>
      <c r="X65" s="156"/>
      <c r="Y65" s="156"/>
      <c r="Z65" s="156"/>
      <c r="AA65" s="156"/>
      <c r="AB65" s="156"/>
      <c r="AC65" s="156"/>
      <c r="AD65" s="156"/>
      <c r="AE65" s="156"/>
      <c r="AF65" s="156"/>
      <c r="AG65" s="156"/>
      <c r="AH65" s="156"/>
      <c r="AI65" s="156"/>
      <c r="AJ65" s="156"/>
      <c r="AK65" s="156"/>
      <c r="AL65" s="156"/>
      <c r="AM65" s="156"/>
      <c r="AN65" s="156"/>
      <c r="AO65" s="156"/>
      <c r="AP65" s="156"/>
      <c r="AQ65" s="156"/>
      <c r="AR65" s="156"/>
      <c r="AS65" s="156"/>
      <c r="AT65" s="156"/>
      <c r="AU65" s="156"/>
      <c r="AV65" s="156"/>
      <c r="AW65" s="156"/>
      <c r="AX65" s="156"/>
      <c r="AY65" s="156"/>
      <c r="CD65" s="536"/>
      <c r="CE65" s="536"/>
      <c r="CF65" s="536"/>
      <c r="CG65" s="536"/>
      <c r="CH65" s="536"/>
      <c r="CI65" s="536"/>
      <c r="CJ65" s="536"/>
      <c r="CK65" s="536"/>
      <c r="CL65" s="536"/>
      <c r="CM65" s="536"/>
      <c r="CN65" s="536"/>
      <c r="CO65" s="770" t="s">
        <v>303</v>
      </c>
      <c r="CP65" s="771"/>
      <c r="CQ65" s="771"/>
      <c r="CR65" s="771"/>
      <c r="CS65" s="771"/>
      <c r="CT65" s="771"/>
      <c r="CU65" s="771"/>
      <c r="CV65" s="771"/>
      <c r="CW65" s="771"/>
      <c r="CX65" s="771"/>
      <c r="CY65" s="771"/>
      <c r="CZ65" s="771"/>
      <c r="DA65" s="771"/>
      <c r="DB65" s="772"/>
    </row>
    <row r="66" spans="1:107" s="145" customFormat="1" ht="12.75" customHeight="1">
      <c r="A66" s="156"/>
      <c r="B66" s="156"/>
      <c r="C66" s="156"/>
      <c r="D66" s="156"/>
      <c r="E66" s="156"/>
      <c r="F66" s="156"/>
      <c r="G66" s="156"/>
      <c r="H66" s="156"/>
      <c r="I66" s="156"/>
      <c r="J66" s="156"/>
      <c r="K66" s="156"/>
      <c r="L66" s="156"/>
      <c r="M66" s="156"/>
      <c r="N66" s="156"/>
      <c r="O66" s="156"/>
      <c r="P66" s="156"/>
      <c r="Q66" s="156"/>
      <c r="R66" s="156"/>
      <c r="S66" s="156"/>
      <c r="T66" s="156"/>
      <c r="U66" s="156"/>
      <c r="V66" s="156"/>
      <c r="W66" s="156"/>
      <c r="X66" s="156"/>
      <c r="Y66" s="156"/>
      <c r="Z66" s="156"/>
      <c r="AA66" s="156"/>
      <c r="AB66" s="156"/>
      <c r="AC66" s="156"/>
      <c r="AD66" s="156"/>
      <c r="AE66" s="156"/>
      <c r="AF66" s="156"/>
      <c r="AG66" s="156"/>
      <c r="AH66" s="156"/>
      <c r="AI66" s="156"/>
      <c r="AJ66" s="156"/>
      <c r="AK66" s="156"/>
      <c r="AL66" s="156"/>
      <c r="AM66" s="156"/>
      <c r="AN66" s="156"/>
      <c r="AO66" s="156"/>
      <c r="AP66" s="156"/>
      <c r="AQ66" s="156"/>
      <c r="AR66" s="156"/>
      <c r="AS66" s="156"/>
      <c r="AT66" s="156"/>
      <c r="AU66" s="156"/>
      <c r="AV66" s="156"/>
      <c r="AW66" s="156"/>
      <c r="AX66" s="156"/>
      <c r="AY66" s="156"/>
      <c r="CD66" s="536"/>
      <c r="CE66" s="536"/>
      <c r="CF66" s="536"/>
      <c r="CG66" s="536"/>
      <c r="CH66" s="536"/>
      <c r="CI66" s="536"/>
      <c r="CJ66" s="536"/>
      <c r="CK66" s="536"/>
      <c r="CL66" s="536"/>
      <c r="CM66" s="536"/>
      <c r="CN66" s="536"/>
      <c r="CO66" s="773"/>
      <c r="CP66" s="774"/>
      <c r="CQ66" s="774"/>
      <c r="CR66" s="774"/>
      <c r="CS66" s="774"/>
      <c r="CT66" s="774"/>
      <c r="CU66" s="774"/>
      <c r="CV66" s="774"/>
      <c r="CW66" s="774"/>
      <c r="CX66" s="774"/>
      <c r="CY66" s="774"/>
      <c r="CZ66" s="774"/>
      <c r="DA66" s="774"/>
      <c r="DB66" s="775"/>
    </row>
    <row r="67" spans="1:107" s="145" customFormat="1" ht="12.75" customHeight="1">
      <c r="A67" s="156"/>
      <c r="B67" s="156"/>
      <c r="C67" s="156"/>
      <c r="D67" s="156"/>
      <c r="E67" s="156"/>
      <c r="F67" s="156"/>
      <c r="G67" s="156"/>
      <c r="H67" s="156"/>
      <c r="I67" s="156"/>
      <c r="J67" s="156"/>
      <c r="K67" s="156"/>
      <c r="L67" s="156"/>
      <c r="M67" s="156"/>
      <c r="N67" s="156"/>
      <c r="O67" s="156"/>
      <c r="P67" s="156"/>
      <c r="Q67" s="156"/>
      <c r="R67" s="156"/>
      <c r="S67" s="156"/>
      <c r="T67" s="156"/>
      <c r="U67" s="156"/>
      <c r="V67" s="156"/>
      <c r="W67" s="156"/>
      <c r="X67" s="156"/>
      <c r="Y67" s="156"/>
      <c r="Z67" s="156"/>
      <c r="AA67" s="156"/>
      <c r="AB67" s="156"/>
      <c r="AC67" s="156"/>
      <c r="AD67" s="156"/>
      <c r="AE67" s="156"/>
      <c r="AF67" s="156"/>
      <c r="AG67" s="156"/>
      <c r="AH67" s="156"/>
      <c r="AI67" s="156"/>
      <c r="AJ67" s="156"/>
      <c r="AK67" s="156"/>
      <c r="AL67" s="156"/>
      <c r="AM67" s="156"/>
      <c r="AN67" s="156"/>
      <c r="AO67" s="156"/>
      <c r="AP67" s="156"/>
      <c r="AQ67" s="156"/>
      <c r="AR67" s="156"/>
      <c r="AS67" s="156"/>
      <c r="AT67" s="156"/>
      <c r="AU67" s="156"/>
      <c r="AV67" s="156"/>
      <c r="AW67" s="156"/>
      <c r="AX67" s="156"/>
      <c r="AY67" s="156"/>
      <c r="CD67" s="536"/>
      <c r="CE67" s="536"/>
      <c r="CF67" s="536"/>
      <c r="CG67" s="536"/>
      <c r="CH67" s="536"/>
      <c r="CI67" s="536"/>
      <c r="CJ67" s="536"/>
      <c r="CK67" s="536"/>
      <c r="CL67" s="536"/>
      <c r="CM67" s="536"/>
      <c r="CN67" s="536"/>
      <c r="CO67" s="773"/>
      <c r="CP67" s="774"/>
      <c r="CQ67" s="774"/>
      <c r="CR67" s="774"/>
      <c r="CS67" s="774"/>
      <c r="CT67" s="774"/>
      <c r="CU67" s="774"/>
      <c r="CV67" s="774"/>
      <c r="CW67" s="774"/>
      <c r="CX67" s="774"/>
      <c r="CY67" s="774"/>
      <c r="CZ67" s="774"/>
      <c r="DA67" s="774"/>
      <c r="DB67" s="775"/>
    </row>
    <row r="68" spans="1:107" s="145" customFormat="1" ht="12.75" customHeight="1">
      <c r="A68" s="156"/>
      <c r="B68" s="156"/>
      <c r="C68" s="156"/>
      <c r="D68" s="156"/>
      <c r="E68" s="156"/>
      <c r="F68" s="156"/>
      <c r="G68" s="156"/>
      <c r="H68" s="156"/>
      <c r="I68" s="156"/>
      <c r="J68" s="156"/>
      <c r="K68" s="156"/>
      <c r="L68" s="156"/>
      <c r="M68" s="156"/>
      <c r="N68" s="156"/>
      <c r="O68" s="156"/>
      <c r="P68" s="156"/>
      <c r="Q68" s="156"/>
      <c r="R68" s="156"/>
      <c r="S68" s="156"/>
      <c r="T68" s="156"/>
      <c r="U68" s="156"/>
      <c r="V68" s="156"/>
      <c r="W68" s="156"/>
      <c r="X68" s="156"/>
      <c r="Y68" s="156"/>
      <c r="Z68" s="156"/>
      <c r="AA68" s="156"/>
      <c r="AB68" s="156"/>
      <c r="AC68" s="156"/>
      <c r="AD68" s="156"/>
      <c r="AE68" s="156"/>
      <c r="AF68" s="156"/>
      <c r="AG68" s="156"/>
      <c r="AH68" s="156"/>
      <c r="AI68" s="156"/>
      <c r="AJ68" s="156"/>
      <c r="AK68" s="156"/>
      <c r="AL68" s="156"/>
      <c r="AM68" s="156"/>
      <c r="AN68" s="156"/>
      <c r="AO68" s="156"/>
      <c r="AP68" s="156"/>
      <c r="AQ68" s="156"/>
      <c r="AR68" s="156"/>
      <c r="AS68" s="156"/>
      <c r="AT68" s="156"/>
      <c r="AU68" s="156"/>
      <c r="AV68" s="156"/>
      <c r="AW68" s="156"/>
      <c r="AX68" s="156"/>
      <c r="AY68" s="156"/>
      <c r="CD68" s="536"/>
      <c r="CE68" s="536"/>
      <c r="CF68" s="536"/>
      <c r="CG68" s="536"/>
      <c r="CH68" s="536"/>
      <c r="CI68" s="536"/>
      <c r="CJ68" s="536"/>
      <c r="CK68" s="536"/>
      <c r="CL68" s="536"/>
      <c r="CM68" s="536"/>
      <c r="CN68" s="536"/>
      <c r="CO68" s="773"/>
      <c r="CP68" s="774"/>
      <c r="CQ68" s="774"/>
      <c r="CR68" s="774"/>
      <c r="CS68" s="774"/>
      <c r="CT68" s="774"/>
      <c r="CU68" s="774"/>
      <c r="CV68" s="774"/>
      <c r="CW68" s="774"/>
      <c r="CX68" s="774"/>
      <c r="CY68" s="774"/>
      <c r="CZ68" s="774"/>
      <c r="DA68" s="774"/>
      <c r="DB68" s="775"/>
    </row>
    <row r="69" spans="1:107" s="145" customFormat="1" ht="12.75" customHeight="1">
      <c r="A69" s="156"/>
      <c r="B69" s="156"/>
      <c r="C69" s="156"/>
      <c r="D69" s="156"/>
      <c r="E69" s="156"/>
      <c r="F69" s="156"/>
      <c r="G69" s="156"/>
      <c r="H69" s="156"/>
      <c r="I69" s="156"/>
      <c r="J69" s="156"/>
      <c r="K69" s="156"/>
      <c r="L69" s="156"/>
      <c r="M69" s="156"/>
      <c r="N69" s="156"/>
      <c r="O69" s="156"/>
      <c r="P69" s="156"/>
      <c r="Q69" s="156"/>
      <c r="R69" s="156"/>
      <c r="S69" s="156"/>
      <c r="T69" s="156"/>
      <c r="U69" s="156"/>
      <c r="V69" s="156"/>
      <c r="W69" s="156"/>
      <c r="X69" s="156"/>
      <c r="Y69" s="156"/>
      <c r="Z69" s="156"/>
      <c r="AA69" s="156"/>
      <c r="AB69" s="156"/>
      <c r="AC69" s="156"/>
      <c r="AD69" s="156"/>
      <c r="AE69" s="156"/>
      <c r="AF69" s="156"/>
      <c r="AG69" s="156"/>
      <c r="AH69" s="156"/>
      <c r="AI69" s="156"/>
      <c r="AJ69" s="156"/>
      <c r="AK69" s="156"/>
      <c r="AL69" s="156"/>
      <c r="AM69" s="156"/>
      <c r="AN69" s="156"/>
      <c r="AO69" s="156"/>
      <c r="AP69" s="156"/>
      <c r="AQ69" s="156"/>
      <c r="AR69" s="156"/>
      <c r="AS69" s="156"/>
      <c r="AT69" s="156"/>
      <c r="AU69" s="156"/>
      <c r="AV69" s="156"/>
      <c r="AW69" s="156"/>
      <c r="AX69" s="156"/>
      <c r="AY69" s="156"/>
      <c r="CD69" s="536"/>
      <c r="CE69" s="536"/>
      <c r="CF69" s="536"/>
      <c r="CG69" s="536"/>
      <c r="CH69" s="536"/>
      <c r="CI69" s="536"/>
      <c r="CJ69" s="536"/>
      <c r="CK69" s="536"/>
      <c r="CL69" s="536"/>
      <c r="CM69" s="536"/>
      <c r="CN69" s="536"/>
      <c r="CO69" s="773"/>
      <c r="CP69" s="774"/>
      <c r="CQ69" s="774"/>
      <c r="CR69" s="774"/>
      <c r="CS69" s="774"/>
      <c r="CT69" s="774"/>
      <c r="CU69" s="774"/>
      <c r="CV69" s="774"/>
      <c r="CW69" s="774"/>
      <c r="CX69" s="774"/>
      <c r="CY69" s="774"/>
      <c r="CZ69" s="774"/>
      <c r="DA69" s="774"/>
      <c r="DB69" s="775"/>
    </row>
    <row r="70" spans="1:107" s="145" customFormat="1" ht="12.75" customHeight="1">
      <c r="A70" s="156"/>
      <c r="B70" s="156"/>
      <c r="C70" s="156"/>
      <c r="D70" s="156"/>
      <c r="E70" s="156"/>
      <c r="F70" s="156"/>
      <c r="G70" s="156"/>
      <c r="H70" s="156"/>
      <c r="I70" s="156"/>
      <c r="J70" s="156"/>
      <c r="K70" s="156"/>
      <c r="L70" s="156"/>
      <c r="M70" s="156"/>
      <c r="N70" s="156"/>
      <c r="O70" s="156"/>
      <c r="P70" s="156"/>
      <c r="Q70" s="156"/>
      <c r="R70" s="156"/>
      <c r="S70" s="156"/>
      <c r="T70" s="156"/>
      <c r="U70" s="156"/>
      <c r="V70" s="156"/>
      <c r="W70" s="156"/>
      <c r="X70" s="156"/>
      <c r="Y70" s="156"/>
      <c r="Z70" s="156"/>
      <c r="AA70" s="156"/>
      <c r="AB70" s="156"/>
      <c r="AC70" s="156"/>
      <c r="AD70" s="156"/>
      <c r="AE70" s="156"/>
      <c r="AF70" s="156"/>
      <c r="AG70" s="156"/>
      <c r="AH70" s="156"/>
      <c r="AI70" s="156"/>
      <c r="AJ70" s="156"/>
      <c r="AK70" s="156"/>
      <c r="AL70" s="156"/>
      <c r="AM70" s="156"/>
      <c r="AN70" s="156"/>
      <c r="AO70" s="156"/>
      <c r="AP70" s="156"/>
      <c r="AQ70" s="156"/>
      <c r="AR70" s="156"/>
      <c r="AS70" s="156"/>
      <c r="AT70" s="156"/>
      <c r="AU70" s="156"/>
      <c r="AV70" s="156"/>
      <c r="AW70" s="156"/>
      <c r="AX70" s="156"/>
      <c r="AY70" s="156"/>
      <c r="CD70" s="536"/>
      <c r="CE70" s="536"/>
      <c r="CF70" s="536"/>
      <c r="CG70" s="536"/>
      <c r="CH70" s="536"/>
      <c r="CI70" s="536"/>
      <c r="CJ70" s="536"/>
      <c r="CK70" s="536"/>
      <c r="CL70" s="536"/>
      <c r="CM70" s="536"/>
      <c r="CN70" s="536"/>
      <c r="CO70" s="773"/>
      <c r="CP70" s="774"/>
      <c r="CQ70" s="774"/>
      <c r="CR70" s="774"/>
      <c r="CS70" s="774"/>
      <c r="CT70" s="774"/>
      <c r="CU70" s="774"/>
      <c r="CV70" s="774"/>
      <c r="CW70" s="774"/>
      <c r="CX70" s="774"/>
      <c r="CY70" s="774"/>
      <c r="CZ70" s="774"/>
      <c r="DA70" s="774"/>
      <c r="DB70" s="775"/>
    </row>
    <row r="71" spans="1:107" s="145" customFormat="1" ht="12.75" customHeight="1">
      <c r="A71" s="156"/>
      <c r="B71" s="156"/>
      <c r="C71" s="156"/>
      <c r="D71" s="156"/>
      <c r="E71" s="156"/>
      <c r="F71" s="156"/>
      <c r="G71" s="156"/>
      <c r="H71" s="156"/>
      <c r="I71" s="156"/>
      <c r="J71" s="156"/>
      <c r="K71" s="156"/>
      <c r="L71" s="156"/>
      <c r="M71" s="156"/>
      <c r="N71" s="156"/>
      <c r="O71" s="156"/>
      <c r="P71" s="156"/>
      <c r="Q71" s="156"/>
      <c r="R71" s="156"/>
      <c r="S71" s="156"/>
      <c r="T71" s="156"/>
      <c r="U71" s="156"/>
      <c r="V71" s="156"/>
      <c r="W71" s="156"/>
      <c r="X71" s="156"/>
      <c r="Y71" s="156"/>
      <c r="Z71" s="156"/>
      <c r="AA71" s="156"/>
      <c r="AB71" s="156"/>
      <c r="AC71" s="156"/>
      <c r="AD71" s="156"/>
      <c r="AE71" s="156"/>
      <c r="AF71" s="156"/>
      <c r="AG71" s="156"/>
      <c r="AH71" s="156"/>
      <c r="AI71" s="156"/>
      <c r="AJ71" s="156"/>
      <c r="AK71" s="156"/>
      <c r="AL71" s="156"/>
      <c r="AM71" s="156"/>
      <c r="AN71" s="156"/>
      <c r="AO71" s="156"/>
      <c r="AP71" s="156"/>
      <c r="AQ71" s="156"/>
      <c r="AR71" s="156"/>
      <c r="AS71" s="156"/>
      <c r="AT71" s="156"/>
      <c r="AU71" s="156"/>
      <c r="AV71" s="156"/>
      <c r="AW71" s="156"/>
      <c r="AX71" s="156"/>
      <c r="AY71" s="156"/>
      <c r="CD71" s="536"/>
      <c r="CE71" s="536"/>
      <c r="CF71" s="536"/>
      <c r="CG71" s="536"/>
      <c r="CH71" s="536"/>
      <c r="CI71" s="536"/>
      <c r="CJ71" s="536"/>
      <c r="CK71" s="536"/>
      <c r="CL71" s="536"/>
      <c r="CM71" s="536"/>
      <c r="CN71" s="536"/>
      <c r="CO71" s="776"/>
      <c r="CP71" s="777"/>
      <c r="CQ71" s="777"/>
      <c r="CR71" s="777"/>
      <c r="CS71" s="777"/>
      <c r="CT71" s="777"/>
      <c r="CU71" s="777"/>
      <c r="CV71" s="777"/>
      <c r="CW71" s="777"/>
      <c r="CX71" s="777"/>
      <c r="CY71" s="777"/>
      <c r="CZ71" s="777"/>
      <c r="DA71" s="777"/>
      <c r="DB71" s="778"/>
    </row>
    <row r="72" spans="1:107" s="145" customFormat="1" ht="12.75" customHeight="1">
      <c r="A72" s="156"/>
      <c r="B72" s="156"/>
      <c r="C72" s="156"/>
      <c r="D72" s="156"/>
      <c r="E72" s="156"/>
      <c r="F72" s="156"/>
      <c r="G72" s="156"/>
      <c r="H72" s="156"/>
      <c r="I72" s="156"/>
      <c r="J72" s="156"/>
      <c r="K72" s="156"/>
      <c r="L72" s="156"/>
      <c r="M72" s="156"/>
      <c r="N72" s="156"/>
      <c r="O72" s="156"/>
      <c r="P72" s="156"/>
      <c r="Q72" s="156"/>
      <c r="R72" s="156"/>
      <c r="S72" s="156"/>
      <c r="T72" s="156"/>
      <c r="U72" s="156"/>
      <c r="V72" s="156"/>
      <c r="W72" s="156"/>
      <c r="X72" s="156"/>
      <c r="Y72" s="156"/>
      <c r="Z72" s="156"/>
      <c r="AA72" s="156"/>
      <c r="AB72" s="156"/>
      <c r="AC72" s="156"/>
      <c r="AD72" s="156"/>
      <c r="AE72" s="156"/>
      <c r="AF72" s="156"/>
      <c r="AG72" s="156"/>
      <c r="AH72" s="156"/>
      <c r="AI72" s="156"/>
      <c r="AJ72" s="156"/>
      <c r="AK72" s="156"/>
      <c r="AL72" s="156"/>
      <c r="AM72" s="156"/>
      <c r="AN72" s="156"/>
      <c r="AO72" s="156"/>
      <c r="AP72" s="156"/>
      <c r="AQ72" s="156"/>
      <c r="AR72" s="156"/>
      <c r="AS72" s="156"/>
      <c r="AT72" s="156"/>
      <c r="AU72" s="156"/>
      <c r="AV72" s="156"/>
      <c r="AW72" s="156"/>
      <c r="AX72" s="156"/>
      <c r="AY72" s="156"/>
      <c r="CD72" s="536"/>
      <c r="CE72" s="536"/>
      <c r="CF72" s="536"/>
      <c r="CG72" s="536"/>
      <c r="CH72" s="536"/>
      <c r="CI72" s="536"/>
      <c r="CJ72" s="536"/>
      <c r="CK72" s="536"/>
      <c r="CL72" s="536"/>
      <c r="CM72" s="536"/>
      <c r="CN72" s="536"/>
      <c r="CO72" s="536" t="s">
        <v>261</v>
      </c>
      <c r="CP72" s="536"/>
      <c r="CQ72" s="536"/>
      <c r="CR72" s="536"/>
      <c r="CS72" s="536"/>
      <c r="CT72" s="536"/>
      <c r="CU72" s="536"/>
      <c r="CV72" s="546" t="s">
        <v>262</v>
      </c>
      <c r="CW72" s="546"/>
      <c r="CX72" s="546"/>
      <c r="CY72" s="546"/>
      <c r="CZ72" s="546"/>
      <c r="DA72" s="546"/>
      <c r="DB72" s="546"/>
    </row>
    <row r="73" spans="1:107" s="145" customFormat="1" ht="12.75" customHeight="1">
      <c r="A73" s="156"/>
      <c r="B73" s="156"/>
      <c r="C73" s="156"/>
      <c r="D73" s="156"/>
      <c r="E73" s="156"/>
      <c r="F73" s="156"/>
      <c r="G73" s="156"/>
      <c r="H73" s="156"/>
      <c r="I73" s="156"/>
      <c r="J73" s="156"/>
      <c r="K73" s="156"/>
      <c r="L73" s="156"/>
      <c r="M73" s="156"/>
      <c r="N73" s="156"/>
      <c r="O73" s="156"/>
      <c r="P73" s="156"/>
      <c r="Q73" s="156"/>
      <c r="R73" s="156"/>
      <c r="S73" s="156"/>
      <c r="T73" s="156"/>
      <c r="U73" s="156"/>
      <c r="V73" s="156"/>
      <c r="W73" s="156"/>
      <c r="X73" s="156"/>
      <c r="Y73" s="156"/>
      <c r="Z73" s="156"/>
      <c r="AA73" s="156"/>
      <c r="AB73" s="156"/>
      <c r="AC73" s="156"/>
      <c r="AD73" s="156"/>
      <c r="AE73" s="156"/>
      <c r="AF73" s="156"/>
      <c r="AG73" s="156"/>
      <c r="AH73" s="156"/>
      <c r="AI73" s="156"/>
      <c r="AJ73" s="156"/>
      <c r="AK73" s="156"/>
      <c r="AL73" s="156"/>
      <c r="AM73" s="156"/>
      <c r="AN73" s="156"/>
      <c r="AO73" s="156"/>
      <c r="AP73" s="156"/>
      <c r="AQ73" s="156"/>
      <c r="AR73" s="156"/>
      <c r="AS73" s="156"/>
      <c r="AT73" s="156"/>
      <c r="AU73" s="156"/>
      <c r="AV73" s="156"/>
      <c r="AW73" s="156"/>
      <c r="AX73" s="156"/>
      <c r="AY73" s="156"/>
      <c r="CD73" s="536"/>
      <c r="CE73" s="536"/>
      <c r="CF73" s="536"/>
      <c r="CG73" s="536"/>
      <c r="CH73" s="536"/>
      <c r="CI73" s="536"/>
      <c r="CJ73" s="536"/>
      <c r="CK73" s="536"/>
      <c r="CL73" s="536"/>
      <c r="CM73" s="536"/>
      <c r="CN73" s="536"/>
      <c r="CO73" s="536"/>
      <c r="CP73" s="536"/>
      <c r="CQ73" s="536"/>
      <c r="CR73" s="536"/>
      <c r="CS73" s="536"/>
      <c r="CT73" s="536"/>
      <c r="CU73" s="536"/>
      <c r="CV73" s="546"/>
      <c r="CW73" s="546"/>
      <c r="CX73" s="546"/>
      <c r="CY73" s="546"/>
      <c r="CZ73" s="546"/>
      <c r="DA73" s="546"/>
      <c r="DB73" s="546"/>
    </row>
    <row r="74" spans="1:107" s="145" customFormat="1" ht="12.75" customHeight="1">
      <c r="A74" s="156"/>
      <c r="B74" s="156"/>
      <c r="C74" s="156"/>
      <c r="D74" s="156"/>
      <c r="E74" s="156"/>
      <c r="F74" s="156"/>
      <c r="G74" s="156"/>
      <c r="H74" s="156"/>
      <c r="I74" s="156"/>
      <c r="J74" s="156"/>
      <c r="K74" s="156"/>
      <c r="L74" s="156"/>
      <c r="M74" s="156"/>
      <c r="N74" s="156"/>
      <c r="O74" s="156"/>
      <c r="P74" s="156"/>
      <c r="Q74" s="156"/>
      <c r="R74" s="156"/>
      <c r="S74" s="156"/>
      <c r="T74" s="156"/>
      <c r="U74" s="156"/>
      <c r="V74" s="156"/>
      <c r="W74" s="156"/>
      <c r="X74" s="156"/>
      <c r="Y74" s="156"/>
      <c r="Z74" s="156"/>
      <c r="AA74" s="156"/>
      <c r="AB74" s="156"/>
      <c r="AC74" s="156"/>
      <c r="AD74" s="156"/>
      <c r="AE74" s="156"/>
      <c r="AF74" s="156"/>
      <c r="AG74" s="156"/>
      <c r="AH74" s="156"/>
      <c r="AI74" s="156"/>
      <c r="AJ74" s="156"/>
      <c r="AK74" s="156"/>
      <c r="AL74" s="156"/>
      <c r="AM74" s="156"/>
      <c r="AN74" s="156"/>
      <c r="AO74" s="156"/>
      <c r="AP74" s="156"/>
      <c r="AQ74" s="156"/>
      <c r="AR74" s="156"/>
      <c r="AS74" s="156"/>
      <c r="AT74" s="156"/>
      <c r="AU74" s="156"/>
      <c r="AV74" s="156"/>
      <c r="AW74" s="156"/>
      <c r="AX74" s="156"/>
      <c r="AY74" s="156"/>
      <c r="CD74" s="536"/>
      <c r="CE74" s="536"/>
      <c r="CF74" s="536"/>
      <c r="CG74" s="536"/>
      <c r="CH74" s="536"/>
      <c r="CI74" s="536"/>
      <c r="CJ74" s="536"/>
      <c r="CK74" s="536"/>
      <c r="CL74" s="536"/>
      <c r="CM74" s="536"/>
      <c r="CN74" s="536"/>
      <c r="CO74" s="536"/>
      <c r="CP74" s="536"/>
      <c r="CQ74" s="536"/>
      <c r="CR74" s="536"/>
      <c r="CS74" s="536"/>
      <c r="CT74" s="536"/>
      <c r="CU74" s="536"/>
      <c r="CV74" s="546"/>
      <c r="CW74" s="546"/>
      <c r="CX74" s="546"/>
      <c r="CY74" s="546"/>
      <c r="CZ74" s="546"/>
      <c r="DA74" s="546"/>
      <c r="DB74" s="546"/>
    </row>
    <row r="75" spans="1:107" s="145" customFormat="1" ht="13.5" customHeight="1">
      <c r="A75" s="156"/>
      <c r="B75" s="156"/>
      <c r="C75" s="156"/>
      <c r="D75" s="156"/>
      <c r="E75" s="156"/>
      <c r="F75" s="156"/>
      <c r="G75" s="156"/>
      <c r="H75" s="156"/>
      <c r="I75" s="156"/>
      <c r="J75" s="156"/>
      <c r="K75" s="156"/>
      <c r="L75" s="156"/>
      <c r="M75" s="156"/>
      <c r="N75" s="156"/>
      <c r="O75" s="156"/>
      <c r="P75" s="156"/>
      <c r="Q75" s="156"/>
      <c r="R75" s="156"/>
      <c r="S75" s="156"/>
      <c r="T75" s="156"/>
      <c r="U75" s="156"/>
      <c r="V75" s="156"/>
      <c r="W75" s="156"/>
      <c r="X75" s="156"/>
      <c r="Y75" s="156"/>
      <c r="Z75" s="156"/>
      <c r="AA75" s="156"/>
      <c r="AB75" s="156"/>
      <c r="AC75" s="156"/>
      <c r="AD75" s="156"/>
      <c r="AE75" s="156"/>
      <c r="AF75" s="156"/>
      <c r="AG75" s="156"/>
      <c r="AH75" s="156"/>
      <c r="AI75" s="156"/>
      <c r="AJ75" s="156"/>
      <c r="AK75" s="156"/>
      <c r="AL75" s="156"/>
      <c r="AM75" s="156"/>
      <c r="AN75" s="156"/>
      <c r="AO75" s="156"/>
      <c r="AP75" s="156"/>
      <c r="AQ75" s="156"/>
      <c r="AR75" s="156"/>
      <c r="AS75" s="156"/>
      <c r="AT75" s="156"/>
      <c r="AU75" s="156"/>
      <c r="AV75" s="156"/>
      <c r="AW75" s="156"/>
      <c r="AX75" s="156"/>
      <c r="AY75" s="156"/>
    </row>
    <row r="76" spans="1:107" s="145" customFormat="1" ht="9.75" customHeight="1">
      <c r="A76" s="156"/>
      <c r="B76" s="156"/>
      <c r="C76" s="156"/>
      <c r="D76" s="156"/>
      <c r="E76" s="156"/>
      <c r="F76" s="156"/>
      <c r="G76" s="156"/>
      <c r="H76" s="156"/>
      <c r="I76" s="156"/>
      <c r="J76" s="156"/>
      <c r="K76" s="156"/>
      <c r="L76" s="156"/>
      <c r="M76" s="156"/>
      <c r="N76" s="156"/>
      <c r="O76" s="156"/>
      <c r="P76" s="156"/>
      <c r="Q76" s="156"/>
      <c r="R76" s="156"/>
      <c r="S76" s="156"/>
      <c r="T76" s="156"/>
      <c r="U76" s="156"/>
      <c r="V76" s="156"/>
      <c r="W76" s="156"/>
      <c r="X76" s="156"/>
      <c r="Y76" s="156"/>
      <c r="Z76" s="156"/>
      <c r="AA76" s="156"/>
      <c r="AB76" s="156"/>
      <c r="AC76" s="156"/>
      <c r="AD76" s="156"/>
      <c r="AE76" s="156"/>
      <c r="AF76" s="156"/>
      <c r="AG76" s="156"/>
      <c r="AH76" s="156"/>
      <c r="AI76" s="156"/>
      <c r="AJ76" s="156"/>
      <c r="AK76" s="156"/>
      <c r="AL76" s="156"/>
      <c r="AM76" s="156"/>
      <c r="AN76" s="156"/>
      <c r="AO76" s="156"/>
      <c r="AP76" s="156"/>
      <c r="AQ76" s="156"/>
      <c r="AR76" s="156"/>
      <c r="AS76" s="156"/>
      <c r="AT76" s="156"/>
      <c r="AU76" s="156"/>
      <c r="AV76" s="156"/>
      <c r="AW76" s="156"/>
      <c r="AX76" s="156"/>
      <c r="AY76" s="156"/>
    </row>
    <row r="77" spans="1:107" s="145" customFormat="1" ht="9.75" customHeight="1">
      <c r="A77" s="156"/>
      <c r="B77" s="156"/>
      <c r="C77" s="156"/>
      <c r="D77" s="156"/>
      <c r="E77" s="156"/>
      <c r="F77" s="156"/>
      <c r="G77" s="156"/>
      <c r="H77" s="156"/>
      <c r="I77" s="156"/>
      <c r="J77" s="156"/>
      <c r="K77" s="156"/>
      <c r="L77" s="156"/>
      <c r="M77" s="156"/>
      <c r="N77" s="156"/>
      <c r="O77" s="156"/>
      <c r="P77" s="156"/>
      <c r="Q77" s="156"/>
      <c r="R77" s="156"/>
      <c r="S77" s="156"/>
      <c r="T77" s="156"/>
      <c r="U77" s="156"/>
      <c r="V77" s="156"/>
      <c r="W77" s="156"/>
      <c r="X77" s="156"/>
      <c r="Y77" s="156"/>
      <c r="Z77" s="156"/>
      <c r="AA77" s="156"/>
      <c r="AB77" s="156"/>
      <c r="AC77" s="156"/>
      <c r="AD77" s="156"/>
      <c r="AE77" s="156"/>
      <c r="AF77" s="156"/>
      <c r="AG77" s="156"/>
      <c r="AH77" s="156"/>
      <c r="AI77" s="156"/>
      <c r="AJ77" s="156"/>
      <c r="AK77" s="156"/>
      <c r="AL77" s="156"/>
      <c r="AM77" s="156"/>
      <c r="AN77" s="156"/>
      <c r="AO77" s="156"/>
      <c r="AP77" s="156"/>
      <c r="AQ77" s="156"/>
      <c r="AR77" s="156"/>
      <c r="AS77" s="156"/>
      <c r="AT77" s="156"/>
      <c r="AU77" s="156"/>
      <c r="AV77" s="156"/>
      <c r="AW77" s="156"/>
      <c r="AX77" s="156"/>
      <c r="AY77" s="156"/>
      <c r="CD77" s="156" t="s">
        <v>275</v>
      </c>
      <c r="DC77" s="156"/>
    </row>
    <row r="78" spans="1:107" s="145" customFormat="1" ht="9.75" customHeight="1">
      <c r="A78" s="156"/>
      <c r="B78" s="156"/>
      <c r="C78" s="156"/>
      <c r="D78" s="156"/>
      <c r="E78" s="156"/>
      <c r="F78" s="156"/>
      <c r="G78" s="156"/>
      <c r="H78" s="156"/>
      <c r="I78" s="156"/>
      <c r="J78" s="156"/>
      <c r="K78" s="156"/>
      <c r="L78" s="156"/>
      <c r="M78" s="156"/>
      <c r="N78" s="156"/>
      <c r="O78" s="156"/>
      <c r="P78" s="156"/>
      <c r="Q78" s="156"/>
      <c r="R78" s="156"/>
      <c r="S78" s="156"/>
      <c r="T78" s="156"/>
      <c r="U78" s="156"/>
      <c r="V78" s="156"/>
      <c r="W78" s="156"/>
      <c r="X78" s="156"/>
      <c r="Y78" s="156"/>
      <c r="Z78" s="156"/>
      <c r="AA78" s="156"/>
      <c r="AB78" s="156"/>
      <c r="AC78" s="156"/>
      <c r="AD78" s="156"/>
      <c r="AE78" s="156"/>
      <c r="AF78" s="156"/>
      <c r="AG78" s="156"/>
      <c r="AH78" s="156"/>
      <c r="AI78" s="156"/>
      <c r="AJ78" s="156"/>
      <c r="AK78" s="156"/>
      <c r="AL78" s="156"/>
      <c r="AM78" s="156"/>
      <c r="AN78" s="156"/>
      <c r="AO78" s="156"/>
      <c r="AP78" s="156"/>
      <c r="AQ78" s="156"/>
      <c r="AR78" s="156"/>
      <c r="AS78" s="156"/>
      <c r="AT78" s="156"/>
      <c r="AU78" s="156"/>
      <c r="AV78" s="156"/>
      <c r="AW78" s="156"/>
      <c r="AX78" s="156"/>
      <c r="AY78" s="156"/>
      <c r="AZ78" s="156"/>
      <c r="BA78" s="156"/>
      <c r="CD78" s="536" t="s">
        <v>276</v>
      </c>
      <c r="CE78" s="536"/>
      <c r="CF78" s="536"/>
      <c r="CG78" s="536"/>
      <c r="CH78" s="536"/>
      <c r="CI78" s="536" t="s">
        <v>277</v>
      </c>
      <c r="CJ78" s="536"/>
      <c r="CK78" s="536"/>
      <c r="CL78" s="536"/>
      <c r="CM78" s="536"/>
      <c r="CN78" s="536" t="s">
        <v>278</v>
      </c>
      <c r="CO78" s="536"/>
      <c r="CP78" s="536"/>
      <c r="CQ78" s="536"/>
      <c r="CR78" s="536"/>
      <c r="CS78" s="536" t="s">
        <v>279</v>
      </c>
      <c r="CT78" s="536"/>
      <c r="CU78" s="536"/>
      <c r="CV78" s="536"/>
      <c r="CW78" s="536"/>
      <c r="CX78" s="536" t="s">
        <v>280</v>
      </c>
      <c r="CY78" s="536"/>
      <c r="CZ78" s="536"/>
      <c r="DA78" s="536"/>
      <c r="DB78" s="536"/>
      <c r="DC78" s="156"/>
    </row>
    <row r="79" spans="1:107" s="145" customFormat="1" ht="9.75" customHeight="1">
      <c r="A79" s="156"/>
      <c r="B79" s="156"/>
      <c r="C79" s="156"/>
      <c r="D79" s="156"/>
      <c r="E79" s="156"/>
      <c r="F79" s="156"/>
      <c r="G79" s="156"/>
      <c r="H79" s="156"/>
      <c r="I79" s="156"/>
      <c r="J79" s="156"/>
      <c r="K79" s="156"/>
      <c r="L79" s="156"/>
      <c r="M79" s="156"/>
      <c r="N79" s="156"/>
      <c r="O79" s="156"/>
      <c r="P79" s="156"/>
      <c r="Q79" s="156"/>
      <c r="R79" s="156"/>
      <c r="S79" s="156"/>
      <c r="T79" s="156"/>
      <c r="U79" s="156"/>
      <c r="V79" s="156"/>
      <c r="W79" s="156"/>
      <c r="X79" s="156"/>
      <c r="Y79" s="156"/>
      <c r="Z79" s="156"/>
      <c r="AA79" s="156"/>
      <c r="AB79" s="156"/>
      <c r="AC79" s="156"/>
      <c r="AD79" s="156"/>
      <c r="AE79" s="156"/>
      <c r="AF79" s="156"/>
      <c r="AG79" s="156"/>
      <c r="AH79" s="156"/>
      <c r="AI79" s="156"/>
      <c r="AJ79" s="156"/>
      <c r="AK79" s="156"/>
      <c r="AL79" s="156"/>
      <c r="AM79" s="156"/>
      <c r="AN79" s="156"/>
      <c r="AO79" s="156"/>
      <c r="AP79" s="156"/>
      <c r="AQ79" s="156"/>
      <c r="AR79" s="156"/>
      <c r="AS79" s="156"/>
      <c r="AT79" s="156"/>
      <c r="AU79" s="156"/>
      <c r="AV79" s="156"/>
      <c r="AW79" s="156"/>
      <c r="AX79" s="156"/>
      <c r="AY79" s="156"/>
      <c r="AZ79" s="156"/>
      <c r="BA79" s="156"/>
      <c r="BB79" s="156"/>
      <c r="CD79" s="685">
        <f ca="1">年次キャッシュフロー!C19</f>
        <v>114.98493084732868</v>
      </c>
      <c r="CE79" s="536"/>
      <c r="CF79" s="536"/>
      <c r="CG79" s="536"/>
      <c r="CH79" s="536"/>
      <c r="CI79" s="685">
        <f ca="1">年次キャッシュフロー!O19</f>
        <v>114.98493084732868</v>
      </c>
      <c r="CJ79" s="536"/>
      <c r="CK79" s="536"/>
      <c r="CL79" s="536"/>
      <c r="CM79" s="536"/>
      <c r="CN79" s="685">
        <f ca="1">年次キャッシュフロー!AA19</f>
        <v>114.98493084732863</v>
      </c>
      <c r="CO79" s="536"/>
      <c r="CP79" s="536"/>
      <c r="CQ79" s="536"/>
      <c r="CR79" s="536"/>
      <c r="CS79" s="685">
        <f ca="1">年次キャッシュフロー!AM19</f>
        <v>114.98493084732877</v>
      </c>
      <c r="CT79" s="536"/>
      <c r="CU79" s="536"/>
      <c r="CV79" s="536"/>
      <c r="CW79" s="536"/>
      <c r="CX79" s="685">
        <f ca="1">年次キャッシュフロー!AY19</f>
        <v>114.98493084732874</v>
      </c>
      <c r="CY79" s="536"/>
      <c r="CZ79" s="536"/>
      <c r="DA79" s="536"/>
      <c r="DB79" s="536"/>
      <c r="DC79" s="156"/>
    </row>
    <row r="80" spans="1:107" s="145" customFormat="1" ht="9.75" customHeight="1">
      <c r="A80" s="156"/>
      <c r="B80" s="156"/>
      <c r="C80" s="156"/>
      <c r="D80" s="156"/>
      <c r="E80" s="156"/>
      <c r="F80" s="156"/>
      <c r="G80" s="156"/>
      <c r="H80" s="156"/>
      <c r="I80" s="156"/>
      <c r="J80" s="156"/>
      <c r="K80" s="156"/>
      <c r="L80" s="156"/>
      <c r="M80" s="156"/>
      <c r="N80" s="156"/>
      <c r="O80" s="156"/>
      <c r="P80" s="156"/>
      <c r="Q80" s="156"/>
      <c r="R80" s="156"/>
      <c r="S80" s="156"/>
      <c r="T80" s="156"/>
      <c r="U80" s="156"/>
      <c r="V80" s="156"/>
      <c r="W80" s="156"/>
      <c r="X80" s="156"/>
      <c r="Y80" s="156"/>
      <c r="Z80" s="156"/>
      <c r="AA80" s="156"/>
      <c r="AB80" s="156"/>
      <c r="AC80" s="156"/>
      <c r="AD80" s="156"/>
      <c r="AE80" s="156"/>
      <c r="AF80" s="156"/>
      <c r="AG80" s="156"/>
      <c r="AH80" s="156"/>
      <c r="AI80" s="156"/>
      <c r="AJ80" s="156"/>
      <c r="AK80" s="156"/>
      <c r="AL80" s="156"/>
      <c r="AM80" s="156"/>
      <c r="AN80" s="156"/>
      <c r="AO80" s="156"/>
      <c r="AP80" s="156"/>
      <c r="AQ80" s="156"/>
      <c r="AR80" s="156"/>
      <c r="AS80" s="156"/>
      <c r="AT80" s="156"/>
      <c r="AU80" s="156"/>
      <c r="AV80" s="156"/>
      <c r="AW80" s="156"/>
      <c r="AX80" s="156"/>
      <c r="AY80" s="156"/>
      <c r="AZ80" s="156"/>
      <c r="BA80" s="156"/>
      <c r="BB80" s="156"/>
      <c r="CD80" s="536"/>
      <c r="CE80" s="536"/>
      <c r="CF80" s="536"/>
      <c r="CG80" s="536"/>
      <c r="CH80" s="536"/>
      <c r="CI80" s="536"/>
      <c r="CJ80" s="536"/>
      <c r="CK80" s="536"/>
      <c r="CL80" s="536"/>
      <c r="CM80" s="536"/>
      <c r="CN80" s="536"/>
      <c r="CO80" s="536"/>
      <c r="CP80" s="536"/>
      <c r="CQ80" s="536"/>
      <c r="CR80" s="536"/>
      <c r="CS80" s="536"/>
      <c r="CT80" s="536"/>
      <c r="CU80" s="536"/>
      <c r="CV80" s="536"/>
      <c r="CW80" s="536"/>
      <c r="CX80" s="536"/>
      <c r="CY80" s="536"/>
      <c r="CZ80" s="536"/>
      <c r="DA80" s="536"/>
      <c r="DB80" s="536"/>
      <c r="DC80" s="156"/>
    </row>
    <row r="81" spans="1:190" s="145" customFormat="1" ht="9.75" customHeight="1">
      <c r="A81" s="156"/>
      <c r="B81" s="156"/>
      <c r="C81" s="156"/>
      <c r="D81" s="156"/>
      <c r="E81" s="156"/>
      <c r="F81" s="156"/>
      <c r="G81" s="156"/>
      <c r="H81" s="156"/>
      <c r="I81" s="156"/>
      <c r="J81" s="156"/>
      <c r="K81" s="156"/>
      <c r="L81" s="156"/>
      <c r="M81" s="156"/>
      <c r="N81" s="156"/>
      <c r="O81" s="156"/>
      <c r="P81" s="156"/>
      <c r="Q81" s="156"/>
      <c r="R81" s="156"/>
      <c r="S81" s="156"/>
      <c r="T81" s="156"/>
      <c r="U81" s="156"/>
      <c r="V81" s="156"/>
      <c r="W81" s="156"/>
      <c r="X81" s="156"/>
      <c r="Y81" s="156"/>
      <c r="Z81" s="156"/>
      <c r="AA81" s="156"/>
      <c r="AB81" s="156"/>
      <c r="AC81" s="156"/>
      <c r="AD81" s="156"/>
      <c r="AE81" s="156"/>
      <c r="AF81" s="156"/>
      <c r="AG81" s="156"/>
      <c r="AH81" s="156"/>
      <c r="AI81" s="156"/>
      <c r="AJ81" s="156"/>
      <c r="AK81" s="156"/>
      <c r="AL81" s="156"/>
      <c r="AM81" s="156"/>
      <c r="AN81" s="156"/>
      <c r="AO81" s="156"/>
      <c r="AP81" s="156"/>
      <c r="AQ81" s="156"/>
      <c r="AR81" s="156"/>
      <c r="AS81" s="156"/>
      <c r="AT81" s="156"/>
      <c r="AU81" s="156"/>
      <c r="AV81" s="156"/>
      <c r="AW81" s="156"/>
      <c r="AX81" s="156"/>
      <c r="AY81" s="156"/>
      <c r="AZ81" s="156"/>
      <c r="BA81" s="156"/>
      <c r="BB81" s="156"/>
      <c r="CD81" s="536" t="s">
        <v>281</v>
      </c>
      <c r="CE81" s="536"/>
      <c r="CF81" s="536"/>
      <c r="CG81" s="536"/>
      <c r="CH81" s="536"/>
      <c r="CI81" s="536" t="s">
        <v>282</v>
      </c>
      <c r="CJ81" s="536"/>
      <c r="CK81" s="536"/>
      <c r="CL81" s="536"/>
      <c r="CM81" s="536"/>
      <c r="CN81" s="536" t="s">
        <v>283</v>
      </c>
      <c r="CO81" s="536"/>
      <c r="CP81" s="536"/>
      <c r="CQ81" s="536"/>
      <c r="CR81" s="536"/>
      <c r="CS81" s="536" t="s">
        <v>284</v>
      </c>
      <c r="CT81" s="536"/>
      <c r="CU81" s="536"/>
      <c r="CV81" s="536"/>
      <c r="CW81" s="536"/>
      <c r="CX81" s="536" t="s">
        <v>285</v>
      </c>
      <c r="CY81" s="536"/>
      <c r="CZ81" s="536"/>
      <c r="DA81" s="536"/>
      <c r="DB81" s="536"/>
      <c r="DC81" s="156"/>
    </row>
    <row r="82" spans="1:190" s="145" customFormat="1" ht="9.75" customHeight="1">
      <c r="A82" s="156"/>
      <c r="B82" s="156"/>
      <c r="C82" s="156"/>
      <c r="D82" s="156"/>
      <c r="E82" s="156"/>
      <c r="F82" s="156"/>
      <c r="G82" s="156"/>
      <c r="H82" s="156"/>
      <c r="I82" s="156"/>
      <c r="J82" s="156"/>
      <c r="K82" s="156"/>
      <c r="L82" s="156"/>
      <c r="M82" s="156"/>
      <c r="N82" s="156"/>
      <c r="O82" s="156"/>
      <c r="P82" s="156"/>
      <c r="Q82" s="156"/>
      <c r="R82" s="156"/>
      <c r="S82" s="156"/>
      <c r="T82" s="156"/>
      <c r="U82" s="156"/>
      <c r="V82" s="156"/>
      <c r="W82" s="156"/>
      <c r="X82" s="156"/>
      <c r="Y82" s="156"/>
      <c r="Z82" s="156"/>
      <c r="AA82" s="156"/>
      <c r="AB82" s="156"/>
      <c r="AC82" s="156"/>
      <c r="AD82" s="156"/>
      <c r="AE82" s="156"/>
      <c r="AF82" s="156"/>
      <c r="AG82" s="156"/>
      <c r="AH82" s="156"/>
      <c r="AI82" s="156"/>
      <c r="AJ82" s="156"/>
      <c r="AK82" s="156"/>
      <c r="AL82" s="156"/>
      <c r="AM82" s="156"/>
      <c r="AN82" s="156"/>
      <c r="AO82" s="156"/>
      <c r="AP82" s="156"/>
      <c r="AQ82" s="156"/>
      <c r="AR82" s="156"/>
      <c r="AS82" s="156"/>
      <c r="AT82" s="156"/>
      <c r="AU82" s="156"/>
      <c r="AV82" s="156"/>
      <c r="AW82" s="156"/>
      <c r="AX82" s="156"/>
      <c r="AY82" s="156"/>
      <c r="AZ82" s="156"/>
      <c r="BA82" s="156"/>
      <c r="BB82" s="156"/>
      <c r="CD82" s="685">
        <f ca="1">年次キャッシュフロー!BK19</f>
        <v>114.98493084732863</v>
      </c>
      <c r="CE82" s="536"/>
      <c r="CF82" s="536"/>
      <c r="CG82" s="536"/>
      <c r="CH82" s="536"/>
      <c r="CI82" s="685">
        <f ca="1">年次キャッシュフロー!BW19</f>
        <v>114.98493084732868</v>
      </c>
      <c r="CJ82" s="536"/>
      <c r="CK82" s="536"/>
      <c r="CL82" s="536"/>
      <c r="CM82" s="536"/>
      <c r="CN82" s="685">
        <f ca="1">年次キャッシュフロー!CI19</f>
        <v>114.98493084732866</v>
      </c>
      <c r="CO82" s="536"/>
      <c r="CP82" s="536"/>
      <c r="CQ82" s="536"/>
      <c r="CR82" s="536"/>
      <c r="CS82" s="685">
        <f ca="1">年次キャッシュフロー!CU19</f>
        <v>114.98493084732874</v>
      </c>
      <c r="CT82" s="536"/>
      <c r="CU82" s="536"/>
      <c r="CV82" s="536"/>
      <c r="CW82" s="536"/>
      <c r="CX82" s="685">
        <f ca="1">年次キャッシュフロー!DG19</f>
        <v>114.98493084732877</v>
      </c>
      <c r="CY82" s="536"/>
      <c r="CZ82" s="536"/>
      <c r="DA82" s="536"/>
      <c r="DB82" s="536"/>
      <c r="DC82" s="156"/>
    </row>
    <row r="83" spans="1:190" s="145" customFormat="1" ht="9.75" customHeight="1">
      <c r="A83" s="156"/>
      <c r="B83" s="156"/>
      <c r="C83" s="156"/>
      <c r="D83" s="156"/>
      <c r="E83" s="156"/>
      <c r="F83" s="156"/>
      <c r="G83" s="156"/>
      <c r="H83" s="156"/>
      <c r="I83" s="156"/>
      <c r="J83" s="156"/>
      <c r="K83" s="156"/>
      <c r="L83" s="156"/>
      <c r="M83" s="156"/>
      <c r="N83" s="156"/>
      <c r="O83" s="156"/>
      <c r="P83" s="156"/>
      <c r="Q83" s="156"/>
      <c r="R83" s="156"/>
      <c r="S83" s="156"/>
      <c r="T83" s="156"/>
      <c r="U83" s="156"/>
      <c r="V83" s="156"/>
      <c r="W83" s="156"/>
      <c r="X83" s="156"/>
      <c r="Y83" s="156"/>
      <c r="Z83" s="156"/>
      <c r="AA83" s="156"/>
      <c r="AB83" s="156"/>
      <c r="AC83" s="156"/>
      <c r="AD83" s="156"/>
      <c r="AE83" s="156"/>
      <c r="AF83" s="156"/>
      <c r="AG83" s="156"/>
      <c r="AH83" s="156"/>
      <c r="AI83" s="156"/>
      <c r="AJ83" s="156"/>
      <c r="AK83" s="156"/>
      <c r="AL83" s="156"/>
      <c r="AM83" s="156"/>
      <c r="AN83" s="156"/>
      <c r="AO83" s="156"/>
      <c r="AP83" s="156"/>
      <c r="AQ83" s="156"/>
      <c r="AR83" s="156"/>
      <c r="AS83" s="156"/>
      <c r="AT83" s="156"/>
      <c r="AU83" s="156"/>
      <c r="AV83" s="156"/>
      <c r="AW83" s="156"/>
      <c r="AX83" s="156"/>
      <c r="AY83" s="156"/>
      <c r="AZ83" s="156"/>
      <c r="BA83" s="156"/>
      <c r="BB83" s="156"/>
      <c r="CD83" s="536"/>
      <c r="CE83" s="536"/>
      <c r="CF83" s="536"/>
      <c r="CG83" s="536"/>
      <c r="CH83" s="536"/>
      <c r="CI83" s="536"/>
      <c r="CJ83" s="536"/>
      <c r="CK83" s="536"/>
      <c r="CL83" s="536"/>
      <c r="CM83" s="536"/>
      <c r="CN83" s="536"/>
      <c r="CO83" s="536"/>
      <c r="CP83" s="536"/>
      <c r="CQ83" s="536"/>
      <c r="CR83" s="536"/>
      <c r="CS83" s="536"/>
      <c r="CT83" s="536"/>
      <c r="CU83" s="536"/>
      <c r="CV83" s="536"/>
      <c r="CW83" s="536"/>
      <c r="CX83" s="536"/>
      <c r="CY83" s="536"/>
      <c r="CZ83" s="536"/>
      <c r="DA83" s="536"/>
      <c r="DB83" s="536"/>
      <c r="DC83" s="156"/>
    </row>
    <row r="84" spans="1:190" s="145" customFormat="1">
      <c r="A84" s="156"/>
      <c r="B84" s="156"/>
      <c r="C84" s="156"/>
      <c r="D84" s="156"/>
      <c r="E84" s="156"/>
      <c r="F84" s="156"/>
      <c r="G84" s="156"/>
      <c r="H84" s="156"/>
      <c r="I84" s="156"/>
      <c r="J84" s="156"/>
      <c r="K84" s="156"/>
      <c r="L84" s="156"/>
      <c r="M84" s="156"/>
      <c r="N84" s="156"/>
      <c r="O84" s="156"/>
      <c r="P84" s="156"/>
      <c r="Q84" s="156"/>
      <c r="R84" s="156"/>
      <c r="S84" s="156"/>
      <c r="T84" s="156"/>
      <c r="U84" s="156"/>
      <c r="V84" s="156"/>
      <c r="W84" s="156"/>
      <c r="X84" s="156"/>
      <c r="Y84" s="156"/>
      <c r="Z84" s="156"/>
      <c r="AA84" s="156"/>
      <c r="AB84" s="156"/>
      <c r="AC84" s="156"/>
      <c r="AD84" s="156"/>
      <c r="AE84" s="156"/>
      <c r="AF84" s="156"/>
      <c r="AG84" s="156"/>
      <c r="AH84" s="156"/>
      <c r="AI84" s="156"/>
      <c r="AJ84" s="156"/>
      <c r="AK84" s="156"/>
      <c r="AL84" s="156"/>
      <c r="AM84" s="156"/>
      <c r="AN84" s="156"/>
      <c r="AO84" s="156"/>
      <c r="AP84" s="156"/>
      <c r="AQ84" s="156"/>
      <c r="AR84" s="156"/>
      <c r="AS84" s="156"/>
      <c r="AT84" s="156"/>
      <c r="AU84" s="156"/>
      <c r="AV84" s="156"/>
      <c r="AW84" s="156"/>
      <c r="AX84" s="156"/>
      <c r="AY84" s="156"/>
      <c r="AZ84" s="156"/>
      <c r="BA84" s="156"/>
      <c r="BB84" s="156"/>
      <c r="CD84" s="536" t="s">
        <v>291</v>
      </c>
      <c r="CE84" s="536"/>
      <c r="CF84" s="536"/>
      <c r="CG84" s="536"/>
      <c r="CH84" s="536"/>
      <c r="CI84" s="536" t="s">
        <v>292</v>
      </c>
      <c r="CJ84" s="536"/>
      <c r="CK84" s="536"/>
      <c r="CL84" s="536"/>
      <c r="CM84" s="536"/>
      <c r="CN84" s="536" t="s">
        <v>293</v>
      </c>
      <c r="CO84" s="536"/>
      <c r="CP84" s="536"/>
      <c r="CQ84" s="536"/>
      <c r="CR84" s="536"/>
      <c r="CS84" s="536" t="s">
        <v>294</v>
      </c>
      <c r="CT84" s="536"/>
      <c r="CU84" s="536"/>
      <c r="CV84" s="536"/>
      <c r="CW84" s="536"/>
      <c r="CX84" s="536" t="s">
        <v>286</v>
      </c>
      <c r="CY84" s="536"/>
      <c r="CZ84" s="536"/>
      <c r="DA84" s="536"/>
      <c r="DB84" s="536"/>
      <c r="DC84" s="156"/>
    </row>
    <row r="85" spans="1:190" s="145" customFormat="1">
      <c r="A85" s="156"/>
      <c r="B85" s="156"/>
      <c r="C85" s="156"/>
      <c r="D85" s="156"/>
      <c r="E85" s="156"/>
      <c r="F85" s="156"/>
      <c r="G85" s="156"/>
      <c r="H85" s="156"/>
      <c r="I85" s="156"/>
      <c r="J85" s="156"/>
      <c r="K85" s="156"/>
      <c r="L85" s="156"/>
      <c r="M85" s="156"/>
      <c r="N85" s="156"/>
      <c r="O85" s="156"/>
      <c r="P85" s="156"/>
      <c r="Q85" s="156"/>
      <c r="R85" s="156"/>
      <c r="S85" s="156"/>
      <c r="T85" s="156"/>
      <c r="U85" s="156"/>
      <c r="V85" s="156"/>
      <c r="W85" s="156"/>
      <c r="X85" s="156"/>
      <c r="Y85" s="156"/>
      <c r="Z85" s="156"/>
      <c r="AA85" s="156"/>
      <c r="AB85" s="156"/>
      <c r="AC85" s="156"/>
      <c r="AD85" s="156"/>
      <c r="AE85" s="156"/>
      <c r="AF85" s="156"/>
      <c r="AG85" s="156"/>
      <c r="AH85" s="156"/>
      <c r="AI85" s="156"/>
      <c r="AJ85" s="156"/>
      <c r="AK85" s="156"/>
      <c r="AL85" s="156"/>
      <c r="AM85" s="156"/>
      <c r="AN85" s="156"/>
      <c r="AO85" s="156"/>
      <c r="AP85" s="156"/>
      <c r="AQ85" s="156"/>
      <c r="AR85" s="156"/>
      <c r="AS85" s="156"/>
      <c r="AT85" s="156"/>
      <c r="AU85" s="156"/>
      <c r="AV85" s="156"/>
      <c r="AW85" s="156"/>
      <c r="AX85" s="156"/>
      <c r="AY85" s="156"/>
      <c r="AZ85" s="156"/>
      <c r="BA85" s="156"/>
      <c r="BB85" s="156"/>
      <c r="CD85" s="685">
        <f ca="1">年次キャッシュフロー!DS19</f>
        <v>114.98493084732877</v>
      </c>
      <c r="CE85" s="536"/>
      <c r="CF85" s="536"/>
      <c r="CG85" s="536"/>
      <c r="CH85" s="536"/>
      <c r="CI85" s="685">
        <f ca="1">年次キャッシュフロー!EE19</f>
        <v>114.9849308473286</v>
      </c>
      <c r="CJ85" s="536"/>
      <c r="CK85" s="536"/>
      <c r="CL85" s="536"/>
      <c r="CM85" s="536"/>
      <c r="CN85" s="685">
        <f ca="1">年次キャッシュフロー!EQ19</f>
        <v>114.9849308473286</v>
      </c>
      <c r="CO85" s="536"/>
      <c r="CP85" s="536"/>
      <c r="CQ85" s="536"/>
      <c r="CR85" s="536"/>
      <c r="CS85" s="685">
        <f ca="1">年次キャッシュフロー!FC19</f>
        <v>114.98493084732871</v>
      </c>
      <c r="CT85" s="536"/>
      <c r="CU85" s="536"/>
      <c r="CV85" s="536"/>
      <c r="CW85" s="536"/>
      <c r="CX85" s="685">
        <f ca="1">年次キャッシュフロー!FO19</f>
        <v>114.98493084732871</v>
      </c>
      <c r="CY85" s="536"/>
      <c r="CZ85" s="536"/>
      <c r="DA85" s="536"/>
      <c r="DB85" s="536"/>
      <c r="DC85" s="156"/>
    </row>
    <row r="86" spans="1:190" s="145" customFormat="1">
      <c r="A86" s="156"/>
      <c r="B86" s="156"/>
      <c r="C86" s="156"/>
      <c r="D86" s="156"/>
      <c r="E86" s="156"/>
      <c r="F86" s="156"/>
      <c r="G86" s="156"/>
      <c r="H86" s="156"/>
      <c r="I86" s="156"/>
      <c r="J86" s="156"/>
      <c r="K86" s="156"/>
      <c r="L86" s="156"/>
      <c r="M86" s="156"/>
      <c r="N86" s="156"/>
      <c r="O86" s="156"/>
      <c r="P86" s="156"/>
      <c r="Q86" s="156"/>
      <c r="R86" s="156"/>
      <c r="S86" s="156"/>
      <c r="T86" s="156"/>
      <c r="U86" s="156"/>
      <c r="V86" s="156"/>
      <c r="W86" s="156"/>
      <c r="X86" s="156"/>
      <c r="Y86" s="156"/>
      <c r="Z86" s="156"/>
      <c r="AA86" s="156"/>
      <c r="AB86" s="156"/>
      <c r="AC86" s="156"/>
      <c r="AD86" s="156"/>
      <c r="AE86" s="156"/>
      <c r="AF86" s="156"/>
      <c r="AG86" s="156"/>
      <c r="AH86" s="156"/>
      <c r="AI86" s="156"/>
      <c r="AJ86" s="156"/>
      <c r="AK86" s="156"/>
      <c r="AL86" s="156"/>
      <c r="AM86" s="156"/>
      <c r="AN86" s="156"/>
      <c r="AO86" s="156"/>
      <c r="AP86" s="156"/>
      <c r="AQ86" s="156"/>
      <c r="AR86" s="156"/>
      <c r="AS86" s="156"/>
      <c r="AT86" s="156"/>
      <c r="AU86" s="156"/>
      <c r="AV86" s="156"/>
      <c r="AW86" s="156"/>
      <c r="AX86" s="156"/>
      <c r="AY86" s="156"/>
      <c r="AZ86" s="156"/>
      <c r="BA86" s="156"/>
      <c r="BB86" s="156"/>
      <c r="CD86" s="536"/>
      <c r="CE86" s="536"/>
      <c r="CF86" s="536"/>
      <c r="CG86" s="536"/>
      <c r="CH86" s="536"/>
      <c r="CI86" s="536"/>
      <c r="CJ86" s="536"/>
      <c r="CK86" s="536"/>
      <c r="CL86" s="536"/>
      <c r="CM86" s="536"/>
      <c r="CN86" s="536"/>
      <c r="CO86" s="536"/>
      <c r="CP86" s="536"/>
      <c r="CQ86" s="536"/>
      <c r="CR86" s="536"/>
      <c r="CS86" s="536"/>
      <c r="CT86" s="536"/>
      <c r="CU86" s="536"/>
      <c r="CV86" s="536"/>
      <c r="CW86" s="536"/>
      <c r="CX86" s="536"/>
      <c r="CY86" s="536"/>
      <c r="CZ86" s="536"/>
      <c r="DA86" s="536"/>
      <c r="DB86" s="536"/>
      <c r="DC86" s="156"/>
    </row>
    <row r="87" spans="1:190" s="156" customFormat="1" ht="9" customHeight="1">
      <c r="CD87" s="536" t="s">
        <v>287</v>
      </c>
      <c r="CE87" s="536"/>
      <c r="CF87" s="536"/>
      <c r="CG87" s="536"/>
      <c r="CH87" s="536"/>
      <c r="CI87" s="536" t="s">
        <v>288</v>
      </c>
      <c r="CJ87" s="536"/>
      <c r="CK87" s="536"/>
      <c r="CL87" s="536"/>
      <c r="CM87" s="536"/>
      <c r="CN87" s="536" t="s">
        <v>289</v>
      </c>
      <c r="CO87" s="536"/>
      <c r="CP87" s="536"/>
      <c r="CQ87" s="536"/>
      <c r="CR87" s="536"/>
      <c r="CS87" s="536" t="s">
        <v>290</v>
      </c>
      <c r="CT87" s="536"/>
      <c r="CU87" s="536"/>
      <c r="CV87" s="536"/>
      <c r="CW87" s="536"/>
      <c r="CX87" s="536" t="s">
        <v>295</v>
      </c>
      <c r="CY87" s="536"/>
      <c r="CZ87" s="536"/>
      <c r="DA87" s="536"/>
      <c r="DB87" s="536"/>
    </row>
    <row r="88" spans="1:190" s="156" customFormat="1" ht="9" customHeight="1">
      <c r="CD88" s="685">
        <f ca="1">年次キャッシュフロー!GA19</f>
        <v>114.98493084732871</v>
      </c>
      <c r="CE88" s="536"/>
      <c r="CF88" s="536"/>
      <c r="CG88" s="536"/>
      <c r="CH88" s="536"/>
      <c r="CI88" s="685">
        <f ca="1">年次キャッシュフロー!GM19</f>
        <v>114.98493084732871</v>
      </c>
      <c r="CJ88" s="536"/>
      <c r="CK88" s="536"/>
      <c r="CL88" s="536"/>
      <c r="CM88" s="536"/>
      <c r="CN88" s="685">
        <f ca="1">年次キャッシュフロー!GY19</f>
        <v>114.98493084732866</v>
      </c>
      <c r="CO88" s="536"/>
      <c r="CP88" s="536"/>
      <c r="CQ88" s="536"/>
      <c r="CR88" s="536"/>
      <c r="CS88" s="685">
        <f ca="1">年次キャッシュフロー!HK19</f>
        <v>114.9849308473286</v>
      </c>
      <c r="CT88" s="536"/>
      <c r="CU88" s="536"/>
      <c r="CV88" s="536"/>
      <c r="CW88" s="536"/>
      <c r="CX88" s="685">
        <f ca="1">年次キャッシュフロー!HW19</f>
        <v>114.98493084732871</v>
      </c>
      <c r="CY88" s="536"/>
      <c r="CZ88" s="536"/>
      <c r="DA88" s="536"/>
      <c r="DB88" s="536"/>
    </row>
    <row r="89" spans="1:190" s="166" customFormat="1" ht="9">
      <c r="CD89" s="536"/>
      <c r="CE89" s="536"/>
      <c r="CF89" s="536"/>
      <c r="CG89" s="536"/>
      <c r="CH89" s="536"/>
      <c r="CI89" s="536"/>
      <c r="CJ89" s="536"/>
      <c r="CK89" s="536"/>
      <c r="CL89" s="536"/>
      <c r="CM89" s="536"/>
      <c r="CN89" s="536"/>
      <c r="CO89" s="536"/>
      <c r="CP89" s="536"/>
      <c r="CQ89" s="536"/>
      <c r="CR89" s="536"/>
      <c r="CS89" s="536"/>
      <c r="CT89" s="536"/>
      <c r="CU89" s="536"/>
      <c r="CV89" s="536"/>
      <c r="CW89" s="536"/>
      <c r="CX89" s="536"/>
      <c r="CY89" s="536"/>
      <c r="CZ89" s="536"/>
      <c r="DA89" s="536"/>
      <c r="DB89" s="536"/>
    </row>
    <row r="90" spans="1:190" s="166" customFormat="1">
      <c r="CD90" s="534" t="s">
        <v>296</v>
      </c>
      <c r="CE90" s="534"/>
      <c r="CF90" s="534"/>
      <c r="CG90" s="534"/>
      <c r="CH90" s="534"/>
      <c r="CI90" s="534" t="s">
        <v>297</v>
      </c>
      <c r="CJ90" s="534"/>
      <c r="CK90" s="534"/>
      <c r="CL90" s="534"/>
      <c r="CM90" s="534"/>
      <c r="CN90" s="534" t="s">
        <v>298</v>
      </c>
      <c r="CO90" s="534"/>
      <c r="CP90" s="534"/>
      <c r="CQ90" s="534"/>
      <c r="CR90" s="534"/>
      <c r="CS90" s="534" t="s">
        <v>299</v>
      </c>
      <c r="CT90" s="534"/>
      <c r="CU90" s="534"/>
      <c r="CV90" s="534"/>
      <c r="CW90" s="534"/>
      <c r="CX90" s="534" t="s">
        <v>300</v>
      </c>
      <c r="CY90" s="534"/>
      <c r="CZ90" s="534"/>
      <c r="DA90" s="534"/>
      <c r="DB90" s="534"/>
      <c r="DI90" s="146"/>
      <c r="DJ90" s="146"/>
      <c r="DK90" s="146"/>
      <c r="DL90" s="146"/>
      <c r="DM90" s="146"/>
      <c r="DN90" s="146"/>
      <c r="DO90" s="146"/>
      <c r="DP90" s="146"/>
      <c r="DQ90" s="146"/>
      <c r="DR90" s="146"/>
      <c r="DS90" s="146"/>
      <c r="DT90" s="146"/>
      <c r="DU90" s="146"/>
      <c r="DV90" s="146"/>
      <c r="DW90" s="146"/>
      <c r="DX90" s="146"/>
      <c r="DY90" s="146"/>
      <c r="DZ90" s="146"/>
      <c r="EA90" s="146"/>
      <c r="EB90" s="146"/>
      <c r="EC90" s="146"/>
      <c r="ED90" s="146"/>
      <c r="EE90" s="146"/>
      <c r="EF90" s="146"/>
      <c r="EG90" s="146"/>
      <c r="EH90" s="163"/>
      <c r="FH90" s="146"/>
      <c r="FI90" s="146"/>
      <c r="FJ90" s="146"/>
      <c r="FK90" s="146"/>
      <c r="FL90" s="146"/>
      <c r="FM90" s="146"/>
      <c r="FN90" s="146"/>
      <c r="FO90" s="146"/>
      <c r="FP90" s="146"/>
      <c r="FQ90" s="146"/>
      <c r="FR90" s="146"/>
      <c r="FS90" s="146"/>
      <c r="FT90" s="146"/>
      <c r="FU90" s="146"/>
      <c r="FV90" s="146"/>
      <c r="FW90" s="146"/>
      <c r="FX90" s="146"/>
      <c r="FY90" s="146"/>
      <c r="FZ90" s="146"/>
      <c r="GA90" s="146"/>
      <c r="GB90" s="146"/>
      <c r="GC90" s="146"/>
      <c r="GD90" s="146"/>
      <c r="GE90" s="146"/>
      <c r="GF90" s="146"/>
      <c r="GG90" s="146"/>
      <c r="GH90" s="146"/>
    </row>
    <row r="91" spans="1:190" s="166" customFormat="1">
      <c r="AA91" s="604" t="s">
        <v>3</v>
      </c>
      <c r="AB91" s="604"/>
      <c r="AC91" s="604"/>
      <c r="AD91" s="604"/>
      <c r="AE91" s="604"/>
      <c r="AF91" s="604" t="s">
        <v>7</v>
      </c>
      <c r="AG91" s="604"/>
      <c r="AH91" s="604"/>
      <c r="AI91" s="604" t="s">
        <v>8</v>
      </c>
      <c r="AJ91" s="604"/>
      <c r="AK91" s="604"/>
      <c r="AL91" s="604"/>
      <c r="AM91" s="604"/>
      <c r="AN91" s="604"/>
      <c r="AO91" s="604"/>
      <c r="AP91" s="604"/>
      <c r="AQ91" s="604"/>
      <c r="AR91" s="604"/>
      <c r="AS91" s="604"/>
      <c r="AT91" s="604"/>
      <c r="AU91" s="604"/>
      <c r="AV91" s="604"/>
      <c r="AW91" s="604"/>
      <c r="AX91" s="604"/>
      <c r="AY91" s="604"/>
      <c r="CD91" s="533">
        <f ca="1">年次キャッシュフロー!II19</f>
        <v>432.92666666666662</v>
      </c>
      <c r="CE91" s="534"/>
      <c r="CF91" s="534"/>
      <c r="CG91" s="534"/>
      <c r="CH91" s="534"/>
      <c r="CI91" s="533">
        <f ca="1">年次キャッシュフロー!IU19</f>
        <v>432.92666666666662</v>
      </c>
      <c r="CJ91" s="534"/>
      <c r="CK91" s="534"/>
      <c r="CL91" s="534"/>
      <c r="CM91" s="534"/>
      <c r="CN91" s="533">
        <f ca="1">年次キャッシュフロー!JG19</f>
        <v>432.92666666666662</v>
      </c>
      <c r="CO91" s="534"/>
      <c r="CP91" s="534"/>
      <c r="CQ91" s="534"/>
      <c r="CR91" s="534"/>
      <c r="CS91" s="533">
        <f ca="1">年次キャッシュフロー!JS19</f>
        <v>432.92666666666662</v>
      </c>
      <c r="CT91" s="534"/>
      <c r="CU91" s="534"/>
      <c r="CV91" s="534"/>
      <c r="CW91" s="534"/>
      <c r="CX91" s="533">
        <f ca="1">年次キャッシュフロー!KE19</f>
        <v>432.92666666666662</v>
      </c>
      <c r="CY91" s="534"/>
      <c r="CZ91" s="534"/>
      <c r="DA91" s="534"/>
      <c r="DB91" s="534"/>
      <c r="DI91" s="146"/>
      <c r="DJ91" s="146"/>
      <c r="DK91" s="146"/>
      <c r="DL91" s="146"/>
      <c r="DM91" s="146"/>
      <c r="DN91" s="146"/>
      <c r="DO91" s="146"/>
      <c r="DP91" s="164"/>
      <c r="DQ91" s="164"/>
      <c r="DR91" s="146"/>
      <c r="DS91" s="146"/>
      <c r="DT91" s="146"/>
      <c r="DU91" s="146"/>
      <c r="DV91" s="146"/>
      <c r="DW91" s="146"/>
      <c r="DX91" s="146"/>
      <c r="DY91" s="146"/>
      <c r="DZ91" s="146"/>
      <c r="EA91" s="146"/>
      <c r="EB91" s="146"/>
      <c r="EC91" s="146"/>
      <c r="ED91" s="146"/>
      <c r="EE91" s="146"/>
      <c r="EF91" s="146"/>
      <c r="EG91" s="146"/>
      <c r="EH91" s="163"/>
      <c r="FH91" s="146"/>
      <c r="FI91" s="146"/>
      <c r="FJ91" s="146"/>
      <c r="FK91" s="146"/>
      <c r="FL91" s="146"/>
      <c r="FM91" s="146"/>
      <c r="FN91" s="146"/>
      <c r="FO91" s="146"/>
      <c r="FP91" s="146"/>
      <c r="FQ91" s="146"/>
      <c r="FR91" s="146"/>
      <c r="FS91" s="146"/>
      <c r="FT91" s="146"/>
      <c r="FU91" s="146"/>
      <c r="FV91" s="146"/>
      <c r="FW91" s="146"/>
      <c r="FX91" s="146"/>
      <c r="FY91" s="146"/>
      <c r="FZ91" s="146"/>
      <c r="GA91" s="146"/>
      <c r="GB91" s="146"/>
      <c r="GC91" s="146"/>
      <c r="GD91" s="146"/>
      <c r="GE91" s="146"/>
      <c r="GF91" s="146"/>
      <c r="GG91" s="146"/>
      <c r="GH91" s="146"/>
    </row>
    <row r="92" spans="1:190" s="166" customFormat="1">
      <c r="AA92" s="529" t="s">
        <v>168</v>
      </c>
      <c r="AB92" s="529"/>
      <c r="AC92" s="529"/>
      <c r="AD92" s="529"/>
      <c r="AE92" s="529"/>
      <c r="AF92" s="531" t="e">
        <f>AL92*U38</f>
        <v>#REF!</v>
      </c>
      <c r="AG92" s="531"/>
      <c r="AH92" s="531"/>
      <c r="AL92" s="783" t="e">
        <f>IF(#REF!&gt;0,#REF!,0)</f>
        <v>#REF!</v>
      </c>
      <c r="AM92" s="783"/>
      <c r="AN92" s="783"/>
      <c r="AO92" s="783"/>
      <c r="AP92" s="783"/>
      <c r="AQ92" s="733">
        <f ca="1">IF(AF35&gt;0,AF35,0)</f>
        <v>364984.93084732862</v>
      </c>
      <c r="AR92" s="733"/>
      <c r="AS92" s="733"/>
      <c r="AT92" s="733"/>
      <c r="AU92" s="733"/>
      <c r="AV92" s="733"/>
      <c r="AW92" s="733"/>
      <c r="AX92" s="733"/>
      <c r="AY92" s="733"/>
      <c r="CD92" s="534"/>
      <c r="CE92" s="534"/>
      <c r="CF92" s="534"/>
      <c r="CG92" s="534"/>
      <c r="CH92" s="534"/>
      <c r="CI92" s="534"/>
      <c r="CJ92" s="534"/>
      <c r="CK92" s="534"/>
      <c r="CL92" s="534"/>
      <c r="CM92" s="534"/>
      <c r="CN92" s="534"/>
      <c r="CO92" s="534"/>
      <c r="CP92" s="534"/>
      <c r="CQ92" s="534"/>
      <c r="CR92" s="534"/>
      <c r="CS92" s="534"/>
      <c r="CT92" s="534"/>
      <c r="CU92" s="534"/>
      <c r="CV92" s="534"/>
      <c r="CW92" s="534"/>
      <c r="CX92" s="534"/>
      <c r="CY92" s="534"/>
      <c r="CZ92" s="534"/>
      <c r="DA92" s="534"/>
      <c r="DB92" s="534"/>
      <c r="DI92" s="146"/>
      <c r="DJ92" s="146"/>
      <c r="DK92" s="146"/>
      <c r="DL92" s="146"/>
      <c r="DM92" s="146"/>
      <c r="DN92" s="146"/>
      <c r="DO92" s="146"/>
      <c r="DP92" s="164"/>
      <c r="DQ92" s="164"/>
      <c r="DR92" s="146"/>
      <c r="DS92" s="146"/>
      <c r="DT92" s="146"/>
      <c r="DU92" s="146"/>
      <c r="DV92" s="146"/>
      <c r="DW92" s="146"/>
      <c r="DX92" s="146"/>
      <c r="DY92" s="146"/>
      <c r="DZ92" s="146"/>
      <c r="EA92" s="146"/>
      <c r="EB92" s="146"/>
      <c r="EC92" s="146"/>
      <c r="ED92" s="146"/>
      <c r="EE92" s="146"/>
      <c r="EF92" s="146"/>
      <c r="EG92" s="146"/>
      <c r="EH92" s="163"/>
      <c r="FH92" s="146"/>
      <c r="FI92" s="534" t="s">
        <v>323</v>
      </c>
      <c r="FJ92" s="534"/>
      <c r="FK92" s="534"/>
      <c r="FL92" s="534"/>
      <c r="FM92" s="534"/>
      <c r="FN92" s="809">
        <v>0.11</v>
      </c>
      <c r="FO92" s="809"/>
      <c r="FP92" s="809"/>
      <c r="FQ92" s="809"/>
      <c r="FR92" s="809"/>
      <c r="FS92" s="809">
        <v>0.15</v>
      </c>
      <c r="FT92" s="809"/>
      <c r="FU92" s="809"/>
      <c r="FV92" s="809"/>
      <c r="FW92" s="809"/>
      <c r="FX92" s="809">
        <v>0.17</v>
      </c>
      <c r="FY92" s="809"/>
      <c r="FZ92" s="809"/>
      <c r="GA92" s="809"/>
      <c r="GB92" s="809"/>
      <c r="GC92" s="809">
        <v>0.17</v>
      </c>
      <c r="GD92" s="809"/>
      <c r="GE92" s="809"/>
      <c r="GF92" s="809"/>
      <c r="GG92" s="809"/>
      <c r="GH92" s="146"/>
    </row>
    <row r="93" spans="1:190" s="166" customFormat="1">
      <c r="AA93" s="529" t="s">
        <v>159</v>
      </c>
      <c r="AB93" s="529"/>
      <c r="AC93" s="529"/>
      <c r="AD93" s="529"/>
      <c r="AE93" s="529"/>
      <c r="AF93" s="531">
        <f>SUM(実償還シート!G112:G123)*E20/1000</f>
        <v>244356.06086219708</v>
      </c>
      <c r="AG93" s="531"/>
      <c r="AH93" s="531"/>
      <c r="AI93" s="532" t="s">
        <v>171</v>
      </c>
      <c r="AJ93" s="532"/>
      <c r="AK93" s="532"/>
      <c r="AL93" s="532"/>
      <c r="AM93" s="532"/>
      <c r="AN93" s="532"/>
      <c r="AO93" s="532"/>
      <c r="AP93" s="532"/>
      <c r="AQ93" s="532"/>
      <c r="AR93" s="532"/>
      <c r="AS93" s="532"/>
      <c r="AT93" s="532"/>
      <c r="AU93" s="532"/>
      <c r="AV93" s="532"/>
      <c r="AW93" s="532"/>
      <c r="AX93" s="532"/>
      <c r="AY93" s="532"/>
      <c r="DI93" s="146"/>
      <c r="DJ93" s="146"/>
      <c r="DK93" s="534" t="s">
        <v>325</v>
      </c>
      <c r="DL93" s="534"/>
      <c r="DM93" s="534"/>
      <c r="DN93" s="534"/>
      <c r="DO93" s="533">
        <f ca="1">年次キャッシュフロー!C10</f>
        <v>310.15288230926433</v>
      </c>
      <c r="DP93" s="534"/>
      <c r="DQ93" s="534"/>
      <c r="DR93" s="533">
        <f ca="1">年次キャッシュフロー!O10</f>
        <v>315.08837865432599</v>
      </c>
      <c r="DS93" s="534"/>
      <c r="DT93" s="534"/>
      <c r="DU93" s="533">
        <f ca="1">年次キャッシュフロー!AA10</f>
        <v>320.14868608640109</v>
      </c>
      <c r="DV93" s="534"/>
      <c r="DW93" s="534"/>
      <c r="DX93" s="533">
        <f ca="1">年次キャッシュフロー!AY10</f>
        <v>330.65643914825694</v>
      </c>
      <c r="DY93" s="534"/>
      <c r="DZ93" s="534"/>
      <c r="EA93" s="533">
        <f ca="1">年次キャッシュフロー!AY10</f>
        <v>330.65643914825694</v>
      </c>
      <c r="EB93" s="534"/>
      <c r="EC93" s="534"/>
      <c r="ED93" s="533">
        <f ca="1">年次キャッシュフロー!BK10</f>
        <v>336.11043880844591</v>
      </c>
      <c r="EE93" s="534"/>
      <c r="EF93" s="534"/>
      <c r="EG93" s="533">
        <f ca="1">年次キャッシュフロー!BW10</f>
        <v>341.70236170442854</v>
      </c>
      <c r="EH93" s="534"/>
      <c r="EI93" s="534"/>
      <c r="EJ93" s="533">
        <f ca="1">年次キャッシュフロー!CI10</f>
        <v>347.43569570201998</v>
      </c>
      <c r="EK93" s="534"/>
      <c r="EL93" s="534"/>
      <c r="EM93" s="533">
        <f ca="1">年次キャッシュフロー!CU10</f>
        <v>353.31401686978052</v>
      </c>
      <c r="EN93" s="534"/>
      <c r="EO93" s="534"/>
      <c r="EP93" s="533">
        <f ca="1">年次キャッシュフロー!DG10</f>
        <v>359.34099170952584</v>
      </c>
      <c r="EQ93" s="534"/>
      <c r="ER93" s="534"/>
      <c r="ES93" s="533">
        <f ca="1">年次キャッシュフロー!DS10</f>
        <v>365.52037944324536</v>
      </c>
      <c r="ET93" s="534"/>
      <c r="EU93" s="534"/>
      <c r="EV93" s="533">
        <f ca="1">年次キャッシュフロー!EE10</f>
        <v>371.85603435785208</v>
      </c>
      <c r="EW93" s="534"/>
      <c r="EX93" s="534"/>
      <c r="EY93" s="533">
        <f ca="1">年次キャッシュフロー!EQ10</f>
        <v>378.35190820922787</v>
      </c>
      <c r="EZ93" s="534"/>
      <c r="FA93" s="534"/>
      <c r="FB93" s="533">
        <f ca="1">年次キャッシュフロー!FC10</f>
        <v>385.01205268706315</v>
      </c>
      <c r="FC93" s="534"/>
      <c r="FD93" s="534"/>
      <c r="FE93" s="533">
        <f ca="1">年次キャッシュフロー!FO10</f>
        <v>391.84062194202852</v>
      </c>
      <c r="FF93" s="534"/>
      <c r="FG93" s="534"/>
      <c r="FH93" s="146"/>
      <c r="FI93" s="534"/>
      <c r="FJ93" s="534"/>
      <c r="FK93" s="534"/>
      <c r="FL93" s="534"/>
      <c r="FM93" s="534"/>
      <c r="FN93" s="809"/>
      <c r="FO93" s="809"/>
      <c r="FP93" s="809"/>
      <c r="FQ93" s="809"/>
      <c r="FR93" s="809"/>
      <c r="FS93" s="809"/>
      <c r="FT93" s="809"/>
      <c r="FU93" s="809"/>
      <c r="FV93" s="809"/>
      <c r="FW93" s="809"/>
      <c r="FX93" s="809"/>
      <c r="FY93" s="809"/>
      <c r="FZ93" s="809"/>
      <c r="GA93" s="809"/>
      <c r="GB93" s="809"/>
      <c r="GC93" s="809"/>
      <c r="GD93" s="809"/>
      <c r="GE93" s="809"/>
      <c r="GF93" s="809"/>
      <c r="GG93" s="809"/>
      <c r="GH93" s="146"/>
    </row>
    <row r="94" spans="1:190" s="166" customFormat="1">
      <c r="AA94" s="529"/>
      <c r="AB94" s="529"/>
      <c r="AC94" s="529"/>
      <c r="AD94" s="529"/>
      <c r="AE94" s="529"/>
      <c r="AF94" s="531"/>
      <c r="AG94" s="531"/>
      <c r="AH94" s="531"/>
      <c r="AI94" s="532"/>
      <c r="AJ94" s="532"/>
      <c r="AK94" s="532"/>
      <c r="AL94" s="532"/>
      <c r="AM94" s="532"/>
      <c r="AN94" s="532"/>
      <c r="AO94" s="532"/>
      <c r="AP94" s="532"/>
      <c r="AQ94" s="532"/>
      <c r="AR94" s="532"/>
      <c r="AS94" s="532"/>
      <c r="AT94" s="532"/>
      <c r="AU94" s="532"/>
      <c r="AV94" s="532"/>
      <c r="AW94" s="532"/>
      <c r="AX94" s="532"/>
      <c r="AY94" s="532"/>
      <c r="DI94" s="146"/>
      <c r="DJ94" s="146"/>
      <c r="DK94" s="534"/>
      <c r="DL94" s="534"/>
      <c r="DM94" s="534"/>
      <c r="DN94" s="534"/>
      <c r="DO94" s="533">
        <f ca="1">年次キャッシュフロー!GA10</f>
        <v>398.84187517685552</v>
      </c>
      <c r="DP94" s="534"/>
      <c r="DQ94" s="534"/>
      <c r="DR94" s="533">
        <f ca="1">年次キャッシュフロー!GM10</f>
        <v>406.02017930294051</v>
      </c>
      <c r="DS94" s="534"/>
      <c r="DT94" s="534"/>
      <c r="DU94" s="533">
        <f ca="1">年次キャッシュフロー!GY10</f>
        <v>413.38001166413096</v>
      </c>
      <c r="DV94" s="534"/>
      <c r="DW94" s="534"/>
      <c r="DX94" s="533">
        <f ca="1">年次キャッシュフロー!HK10</f>
        <v>420.92596282939166</v>
      </c>
      <c r="DY94" s="534"/>
      <c r="DZ94" s="534"/>
      <c r="EA94" s="533">
        <f ca="1">年次キャッシュフロー!HW10</f>
        <v>428.66273945609305</v>
      </c>
      <c r="EB94" s="534"/>
      <c r="EC94" s="534"/>
      <c r="ED94" s="533">
        <f ca="1">年次キャッシュフロー!II10</f>
        <v>432.92666666666662</v>
      </c>
      <c r="EE94" s="534"/>
      <c r="EF94" s="534"/>
      <c r="EG94" s="533">
        <f ca="1">年次キャッシュフロー!IU10</f>
        <v>432.92666666666662</v>
      </c>
      <c r="EH94" s="534"/>
      <c r="EI94" s="534"/>
      <c r="EJ94" s="533">
        <f ca="1">年次キャッシュフロー!JG10</f>
        <v>432.92666666666662</v>
      </c>
      <c r="EK94" s="534"/>
      <c r="EL94" s="534"/>
      <c r="EM94" s="533">
        <f ca="1">年次キャッシュフロー!JS10</f>
        <v>432.92666666666662</v>
      </c>
      <c r="EN94" s="534"/>
      <c r="EO94" s="534"/>
      <c r="EP94" s="533">
        <f ca="1">年次キャッシュフロー!KE10</f>
        <v>432.92666666666662</v>
      </c>
      <c r="EQ94" s="534"/>
      <c r="ER94" s="534"/>
      <c r="ES94" s="533">
        <f ca="1">年次キャッシュフロー!KQ10</f>
        <v>432.92666666666662</v>
      </c>
      <c r="ET94" s="534"/>
      <c r="EU94" s="534"/>
      <c r="EV94" s="533">
        <f ca="1">年次キャッシュフロー!LC10</f>
        <v>432.92666666666662</v>
      </c>
      <c r="EW94" s="534"/>
      <c r="EX94" s="534"/>
      <c r="EY94" s="533">
        <f ca="1">年次キャッシュフロー!LO10</f>
        <v>432.92666666666662</v>
      </c>
      <c r="EZ94" s="534"/>
      <c r="FA94" s="534"/>
      <c r="FB94" s="533">
        <f ca="1">年次キャッシュフロー!MA10</f>
        <v>432.92666666666662</v>
      </c>
      <c r="FC94" s="534"/>
      <c r="FD94" s="534"/>
      <c r="FE94" s="533">
        <f ca="1">年次キャッシュフロー!MM10</f>
        <v>432.92666666666662</v>
      </c>
      <c r="FF94" s="534"/>
      <c r="FG94" s="534"/>
      <c r="FH94" s="146"/>
      <c r="FI94" s="146"/>
      <c r="FJ94" s="146"/>
      <c r="FK94" s="146"/>
      <c r="FL94" s="146"/>
      <c r="FM94" s="146"/>
      <c r="FN94" s="146"/>
      <c r="FO94" s="146"/>
      <c r="FP94" s="146"/>
      <c r="FQ94" s="146"/>
      <c r="FR94" s="146"/>
      <c r="FS94" s="146"/>
      <c r="FT94" s="146"/>
      <c r="FU94" s="146"/>
      <c r="FV94" s="146"/>
      <c r="FW94" s="146"/>
      <c r="FX94" s="146"/>
      <c r="FY94" s="146"/>
      <c r="FZ94" s="146"/>
      <c r="GA94" s="146"/>
      <c r="GB94" s="146"/>
      <c r="GC94" s="146"/>
      <c r="GD94" s="146"/>
      <c r="GE94" s="146"/>
      <c r="GF94" s="146"/>
      <c r="GG94" s="146"/>
      <c r="GH94" s="146"/>
    </row>
    <row r="95" spans="1:190" s="166" customFormat="1">
      <c r="AA95" s="684" t="s">
        <v>169</v>
      </c>
      <c r="AB95" s="684"/>
      <c r="AC95" s="684"/>
      <c r="AD95" s="684"/>
      <c r="AE95" s="684"/>
      <c r="AF95" s="621" t="e">
        <f ca="1">#REF!+AF37-AF92-AF93-AF94</f>
        <v>#REF!</v>
      </c>
      <c r="AG95" s="621"/>
      <c r="AH95" s="621"/>
      <c r="AI95" s="620"/>
      <c r="AJ95" s="620"/>
      <c r="AK95" s="620"/>
      <c r="AL95" s="620"/>
      <c r="AM95" s="620"/>
      <c r="AN95" s="620"/>
      <c r="AO95" s="620"/>
      <c r="AP95" s="620"/>
      <c r="AQ95" s="620"/>
      <c r="AR95" s="620"/>
      <c r="AS95" s="620"/>
      <c r="AT95" s="620"/>
      <c r="AU95" s="620"/>
      <c r="AV95" s="620"/>
      <c r="AW95" s="620"/>
      <c r="AX95" s="620"/>
      <c r="AY95" s="620"/>
      <c r="DI95" s="146"/>
      <c r="DJ95" s="146"/>
      <c r="DK95" s="534"/>
      <c r="DL95" s="534"/>
      <c r="DM95" s="534"/>
      <c r="DN95" s="534"/>
      <c r="DO95" s="533">
        <f ca="1">年次キャッシュフロー!MY10</f>
        <v>432.92666666666662</v>
      </c>
      <c r="DP95" s="534"/>
      <c r="DQ95" s="534"/>
      <c r="DR95" s="533">
        <f ca="1">年次キャッシュフロー!NK10</f>
        <v>432.92666666666662</v>
      </c>
      <c r="DS95" s="534"/>
      <c r="DT95" s="534"/>
      <c r="DU95" s="533">
        <f ca="1">年次キャッシュフロー!NW10</f>
        <v>432.92666666666662</v>
      </c>
      <c r="DV95" s="534"/>
      <c r="DW95" s="534"/>
      <c r="DX95" s="533">
        <f ca="1">年次キャッシュフロー!OI10</f>
        <v>432.92666666666662</v>
      </c>
      <c r="DY95" s="534"/>
      <c r="DZ95" s="534"/>
      <c r="EA95" s="533">
        <f ca="1">年次キャッシュフロー!OU10</f>
        <v>432.92666666666662</v>
      </c>
      <c r="EB95" s="534"/>
      <c r="EC95" s="534"/>
      <c r="ED95" s="146"/>
      <c r="EE95" s="146"/>
      <c r="EF95" s="146"/>
      <c r="EG95" s="146"/>
      <c r="EH95" s="163"/>
      <c r="FH95" s="146"/>
      <c r="FI95" s="146"/>
      <c r="FJ95" s="146"/>
      <c r="FK95" s="146"/>
      <c r="FL95" s="146"/>
      <c r="FM95" s="146"/>
      <c r="FN95" s="146"/>
      <c r="FO95" s="146"/>
      <c r="FP95" s="146"/>
      <c r="FQ95" s="146"/>
      <c r="FR95" s="146"/>
      <c r="FS95" s="146"/>
      <c r="FT95" s="146"/>
      <c r="FU95" s="146"/>
      <c r="FV95" s="146"/>
      <c r="FW95" s="146"/>
      <c r="FX95" s="146"/>
      <c r="FY95" s="146"/>
      <c r="FZ95" s="146"/>
      <c r="GA95" s="146"/>
      <c r="GB95" s="146"/>
      <c r="GC95" s="146"/>
      <c r="GD95" s="146"/>
      <c r="GE95" s="146"/>
      <c r="GF95" s="146"/>
      <c r="GG95" s="146"/>
      <c r="GH95" s="146"/>
    </row>
    <row r="96" spans="1:190" s="166" customFormat="1">
      <c r="AA96" s="684"/>
      <c r="AB96" s="684"/>
      <c r="AC96" s="684"/>
      <c r="AD96" s="684"/>
      <c r="AE96" s="684"/>
      <c r="AF96" s="621">
        <f>AP96*1000*AK96</f>
        <v>0</v>
      </c>
      <c r="AG96" s="621"/>
      <c r="AH96" s="621"/>
      <c r="AI96" s="620"/>
      <c r="AJ96" s="620"/>
      <c r="AK96" s="620"/>
      <c r="AL96" s="620"/>
      <c r="AM96" s="620"/>
      <c r="AN96" s="620"/>
      <c r="AO96" s="620"/>
      <c r="AP96" s="620"/>
      <c r="AQ96" s="620"/>
      <c r="AR96" s="620"/>
      <c r="AS96" s="620"/>
      <c r="AT96" s="620"/>
      <c r="AU96" s="620"/>
      <c r="AV96" s="620"/>
      <c r="AW96" s="620"/>
      <c r="AX96" s="620"/>
      <c r="AY96" s="620"/>
      <c r="CD96" s="167" t="s">
        <v>181</v>
      </c>
      <c r="CE96" s="146"/>
      <c r="CF96" s="146"/>
      <c r="CG96" s="146"/>
      <c r="CH96" s="146"/>
      <c r="CI96" s="146"/>
      <c r="CJ96" s="146"/>
      <c r="CK96" s="146"/>
      <c r="CL96" s="146"/>
      <c r="CM96" s="146"/>
      <c r="CN96" s="146"/>
      <c r="CO96" s="146"/>
      <c r="CP96" s="146"/>
      <c r="CQ96" s="146"/>
      <c r="CR96" s="146"/>
      <c r="CS96" s="146"/>
      <c r="CT96" s="146"/>
      <c r="CU96" s="146"/>
      <c r="CV96" s="146"/>
      <c r="CW96" s="146"/>
      <c r="CX96" s="146"/>
      <c r="CY96" s="146"/>
      <c r="CZ96" s="146"/>
      <c r="DA96" s="146"/>
      <c r="DB96" s="146"/>
      <c r="DI96" s="146"/>
      <c r="DJ96" s="146"/>
      <c r="DK96" s="146"/>
      <c r="DL96" s="146"/>
      <c r="DM96" s="146"/>
      <c r="DN96" s="146"/>
      <c r="DO96" s="533"/>
      <c r="DP96" s="534"/>
      <c r="DQ96" s="534"/>
      <c r="DR96" s="146"/>
      <c r="DS96" s="146"/>
      <c r="DT96" s="146"/>
      <c r="DU96" s="146"/>
      <c r="DV96" s="146"/>
      <c r="DW96" s="146"/>
      <c r="DX96" s="146"/>
      <c r="DY96" s="146"/>
      <c r="DZ96" s="146"/>
      <c r="EA96" s="146"/>
      <c r="EB96" s="146"/>
      <c r="EC96" s="146"/>
      <c r="ED96" s="146"/>
      <c r="EE96" s="146"/>
      <c r="EF96" s="146"/>
      <c r="EG96" s="146"/>
      <c r="EH96" s="165"/>
      <c r="FH96" s="146"/>
      <c r="FI96" s="146"/>
      <c r="FJ96" s="146"/>
      <c r="FK96" s="146"/>
      <c r="FL96" s="146"/>
      <c r="FM96" s="146"/>
      <c r="FN96" s="146"/>
      <c r="FO96" s="146"/>
      <c r="FP96" s="146"/>
      <c r="FQ96" s="146"/>
      <c r="FR96" s="146"/>
      <c r="FS96" s="146"/>
      <c r="FT96" s="146"/>
      <c r="FU96" s="146"/>
      <c r="FV96" s="146"/>
      <c r="FW96" s="146"/>
      <c r="FX96" s="146"/>
      <c r="FY96" s="146"/>
      <c r="FZ96" s="146"/>
      <c r="GA96" s="146"/>
      <c r="GB96" s="146"/>
      <c r="GC96" s="146"/>
      <c r="GD96" s="146"/>
      <c r="GE96" s="146"/>
      <c r="GF96" s="146"/>
      <c r="GG96" s="146"/>
      <c r="GH96" s="146"/>
    </row>
    <row r="97" spans="27:190" s="166" customFormat="1">
      <c r="AA97" s="684" t="s">
        <v>170</v>
      </c>
      <c r="AB97" s="684"/>
      <c r="AC97" s="684"/>
      <c r="AD97" s="684"/>
      <c r="AE97" s="684"/>
      <c r="AF97" s="621">
        <f ca="1">AF35+AF37-AQ92*U38-AF93-AF94</f>
        <v>339375.11178008514</v>
      </c>
      <c r="AG97" s="621"/>
      <c r="AH97" s="621"/>
      <c r="AI97" s="620"/>
      <c r="AJ97" s="620"/>
      <c r="AK97" s="620"/>
      <c r="AL97" s="620"/>
      <c r="AM97" s="620"/>
      <c r="AN97" s="620"/>
      <c r="AO97" s="620"/>
      <c r="AP97" s="620"/>
      <c r="AQ97" s="620"/>
      <c r="AR97" s="620"/>
      <c r="AS97" s="620"/>
      <c r="AT97" s="620"/>
      <c r="AU97" s="620"/>
      <c r="AV97" s="620"/>
      <c r="AW97" s="620"/>
      <c r="AX97" s="620"/>
      <c r="AY97" s="620"/>
      <c r="CD97" s="604" t="s">
        <v>3</v>
      </c>
      <c r="CE97" s="604"/>
      <c r="CF97" s="604"/>
      <c r="CG97" s="604"/>
      <c r="CH97" s="604"/>
      <c r="CI97" s="604" t="s">
        <v>7</v>
      </c>
      <c r="CJ97" s="604"/>
      <c r="CK97" s="604"/>
      <c r="CL97" s="604" t="s">
        <v>8</v>
      </c>
      <c r="CM97" s="604"/>
      <c r="CN97" s="604" t="s">
        <v>4</v>
      </c>
      <c r="CO97" s="604"/>
      <c r="CP97" s="604"/>
      <c r="CQ97" s="604"/>
      <c r="CR97" s="604"/>
      <c r="CS97" s="604"/>
      <c r="CT97" s="604"/>
      <c r="CU97" s="604"/>
      <c r="CV97" s="604"/>
      <c r="CW97" s="604"/>
      <c r="CX97" s="604"/>
      <c r="CY97" s="604"/>
      <c r="CZ97" s="604"/>
      <c r="DA97" s="604"/>
      <c r="DB97" s="604"/>
      <c r="DK97" s="830" t="s">
        <v>326</v>
      </c>
      <c r="DL97" s="534"/>
      <c r="DM97" s="534"/>
      <c r="DN97" s="534"/>
      <c r="DO97" s="533">
        <f ca="1">年次キャッシュフロー!C11</f>
        <v>310.15288230926433</v>
      </c>
      <c r="DP97" s="534"/>
      <c r="DQ97" s="534"/>
      <c r="DR97" s="533">
        <f ca="1">年次キャッシュフロー!O11</f>
        <v>315.08837865432599</v>
      </c>
      <c r="DS97" s="534"/>
      <c r="DT97" s="534"/>
      <c r="DU97" s="533">
        <f ca="1">年次キャッシュフロー!AA11</f>
        <v>320.14868608640109</v>
      </c>
      <c r="DV97" s="534"/>
      <c r="DW97" s="534"/>
      <c r="DX97" s="533">
        <f ca="1">年次キャッシュフロー!AM11</f>
        <v>325.33696088529439</v>
      </c>
      <c r="DY97" s="534"/>
      <c r="DZ97" s="534"/>
      <c r="EA97" s="533">
        <f ca="1">年次キャッシュフロー!AY11</f>
        <v>330.65643914825694</v>
      </c>
      <c r="EB97" s="534"/>
      <c r="EC97" s="534"/>
      <c r="ED97" s="533">
        <f ca="1">年次キャッシュフロー!BK11</f>
        <v>336.11043880844591</v>
      </c>
      <c r="EE97" s="534"/>
      <c r="EF97" s="534"/>
      <c r="EG97" s="533">
        <f ca="1">年次キャッシュフロー!BW11</f>
        <v>320.10236170442852</v>
      </c>
      <c r="EH97" s="534"/>
      <c r="EI97" s="534"/>
      <c r="EJ97" s="533">
        <f ca="1">年次キャッシュフロー!CI11</f>
        <v>325.83569570201996</v>
      </c>
      <c r="EK97" s="534"/>
      <c r="EL97" s="534"/>
      <c r="EM97" s="533">
        <f ca="1">年次キャッシュフロー!CU11</f>
        <v>331.71401686978049</v>
      </c>
      <c r="EN97" s="534"/>
      <c r="EO97" s="534"/>
      <c r="EP97" s="533">
        <f ca="1">年次キャッシュフロー!DG11</f>
        <v>337.7409917095257</v>
      </c>
      <c r="EQ97" s="534"/>
      <c r="ER97" s="534"/>
      <c r="ES97" s="533">
        <f ca="1">年次キャッシュフロー!DS11</f>
        <v>343.92037944324534</v>
      </c>
      <c r="ET97" s="534"/>
      <c r="EU97" s="534"/>
      <c r="EV97" s="533">
        <f ca="1">年次キャッシュフロー!EE11</f>
        <v>350.25603435785206</v>
      </c>
      <c r="EW97" s="534"/>
      <c r="EX97" s="534"/>
      <c r="EY97" s="533">
        <f ca="1">年次キャッシュフロー!EQ11</f>
        <v>356.75190820922785</v>
      </c>
      <c r="EZ97" s="534"/>
      <c r="FA97" s="534"/>
      <c r="FB97" s="533">
        <f ca="1">年次キャッシュフロー!FC11</f>
        <v>363.41205268706301</v>
      </c>
      <c r="FC97" s="534"/>
      <c r="FD97" s="534"/>
      <c r="FE97" s="533">
        <f ca="1">年次キャッシュフロー!FO11</f>
        <v>370.2406219420285</v>
      </c>
      <c r="FF97" s="534"/>
      <c r="FG97" s="534"/>
      <c r="FH97" s="533"/>
      <c r="FI97" s="534"/>
      <c r="FJ97" s="534"/>
      <c r="FK97" s="533"/>
      <c r="FL97" s="534"/>
      <c r="FM97" s="534"/>
      <c r="FN97" s="146"/>
      <c r="FO97" s="146"/>
      <c r="FP97" s="146"/>
      <c r="FQ97" s="146"/>
      <c r="FR97" s="146"/>
      <c r="FS97" s="146"/>
      <c r="FT97" s="146"/>
      <c r="FU97" s="146"/>
      <c r="FV97" s="146"/>
      <c r="FW97" s="146"/>
      <c r="FX97" s="146"/>
      <c r="FY97" s="146"/>
      <c r="FZ97" s="146"/>
      <c r="GA97" s="146"/>
      <c r="GB97" s="146"/>
      <c r="GC97" s="146"/>
      <c r="GD97" s="146"/>
      <c r="GE97" s="146"/>
      <c r="GF97" s="146"/>
      <c r="GG97" s="146"/>
      <c r="GH97" s="146"/>
    </row>
    <row r="98" spans="27:190" s="166" customFormat="1">
      <c r="AA98" s="684"/>
      <c r="AB98" s="684"/>
      <c r="AC98" s="684"/>
      <c r="AD98" s="684"/>
      <c r="AE98" s="684"/>
      <c r="AF98" s="621">
        <f>V14*R16*0.1*AK98*12</f>
        <v>0</v>
      </c>
      <c r="AG98" s="621"/>
      <c r="AH98" s="621"/>
      <c r="AI98" s="620"/>
      <c r="AJ98" s="620"/>
      <c r="AK98" s="620"/>
      <c r="AL98" s="620"/>
      <c r="AM98" s="620"/>
      <c r="AN98" s="620"/>
      <c r="AO98" s="620"/>
      <c r="AP98" s="620"/>
      <c r="AQ98" s="620"/>
      <c r="AR98" s="620"/>
      <c r="AS98" s="620"/>
      <c r="AT98" s="620"/>
      <c r="AU98" s="620"/>
      <c r="AV98" s="620"/>
      <c r="AW98" s="620"/>
      <c r="AX98" s="620"/>
      <c r="AY98" s="620"/>
      <c r="CD98" s="529" t="s">
        <v>11</v>
      </c>
      <c r="CE98" s="529"/>
      <c r="CF98" s="529"/>
      <c r="CG98" s="529"/>
      <c r="CH98" s="529"/>
      <c r="CI98" s="531">
        <f>AF33</f>
        <v>67941.735819337991</v>
      </c>
      <c r="CJ98" s="531"/>
      <c r="CK98" s="531"/>
      <c r="CL98" s="537" t="s">
        <v>155</v>
      </c>
      <c r="CM98" s="537"/>
      <c r="CN98" s="538">
        <f>AK33</f>
        <v>2.5000000000000001E-2</v>
      </c>
      <c r="CO98" s="538"/>
      <c r="CP98" s="538"/>
      <c r="CQ98" s="538"/>
      <c r="CR98" s="539">
        <f>AO33</f>
        <v>5000</v>
      </c>
      <c r="CS98" s="539"/>
      <c r="CT98" s="539"/>
      <c r="CU98" s="539"/>
      <c r="CV98" s="539"/>
      <c r="CW98" s="540">
        <f>AT33</f>
        <v>20</v>
      </c>
      <c r="CX98" s="540"/>
      <c r="CY98" s="540"/>
      <c r="CZ98" s="540"/>
      <c r="DA98" s="540"/>
      <c r="DB98" s="540"/>
      <c r="DK98" s="534"/>
      <c r="DL98" s="534"/>
      <c r="DM98" s="534"/>
      <c r="DN98" s="534"/>
      <c r="DO98" s="533">
        <f ca="1">年次キャッシュフロー!GA11</f>
        <v>377.2418751768555</v>
      </c>
      <c r="DP98" s="534"/>
      <c r="DQ98" s="534"/>
      <c r="DR98" s="533">
        <f ca="1">年次キャッシュフロー!GM11</f>
        <v>334.02017930294051</v>
      </c>
      <c r="DS98" s="534"/>
      <c r="DT98" s="534"/>
      <c r="DU98" s="533">
        <f ca="1">年次キャッシュフロー!GY11</f>
        <v>341.38001166413096</v>
      </c>
      <c r="DV98" s="534"/>
      <c r="DW98" s="534"/>
      <c r="DX98" s="533">
        <f ca="1">年次キャッシュフロー!HK11</f>
        <v>348.92596282939166</v>
      </c>
      <c r="DY98" s="534"/>
      <c r="DZ98" s="534"/>
      <c r="EA98" s="533">
        <f ca="1">年次キャッシュフロー!HW11</f>
        <v>356.66273945609305</v>
      </c>
      <c r="EB98" s="534"/>
      <c r="EC98" s="534"/>
      <c r="ED98" s="533">
        <f ca="1">年次キャッシュフロー!II11</f>
        <v>360.92666666666662</v>
      </c>
      <c r="EE98" s="534"/>
      <c r="EF98" s="534"/>
      <c r="EG98" s="533">
        <f ca="1">年次キャッシュフロー!IU11</f>
        <v>360.92666666666662</v>
      </c>
      <c r="EH98" s="534"/>
      <c r="EI98" s="534"/>
      <c r="EJ98" s="533">
        <f ca="1">年次キャッシュフロー!JG11</f>
        <v>360.92666666666662</v>
      </c>
      <c r="EK98" s="534"/>
      <c r="EL98" s="534"/>
      <c r="EM98" s="533">
        <f ca="1">年次キャッシュフロー!JS11</f>
        <v>360.92666666666662</v>
      </c>
      <c r="EN98" s="534"/>
      <c r="EO98" s="534"/>
      <c r="EP98" s="533">
        <f ca="1">年次キャッシュフロー!KE11</f>
        <v>360.92666666666662</v>
      </c>
      <c r="EQ98" s="534"/>
      <c r="ER98" s="534"/>
      <c r="ES98" s="533">
        <f ca="1">年次キャッシュフロー!KQ11</f>
        <v>360.92666666666662</v>
      </c>
      <c r="ET98" s="534"/>
      <c r="EU98" s="534"/>
      <c r="EV98" s="533">
        <f ca="1">年次キャッシュフロー!LC11</f>
        <v>360.92666666666662</v>
      </c>
      <c r="EW98" s="534"/>
      <c r="EX98" s="534"/>
      <c r="EY98" s="533">
        <f ca="1">年次キャッシュフロー!LO11</f>
        <v>360.92666666666662</v>
      </c>
      <c r="EZ98" s="534"/>
      <c r="FA98" s="534"/>
      <c r="FB98" s="533">
        <f ca="1">年次キャッシュフロー!MA11</f>
        <v>360.92666666666662</v>
      </c>
      <c r="FC98" s="534"/>
      <c r="FD98" s="534"/>
      <c r="FE98" s="533">
        <f ca="1">年次キャッシュフロー!MM11</f>
        <v>360.92666666666662</v>
      </c>
      <c r="FF98" s="534"/>
      <c r="FG98" s="534"/>
      <c r="FH98" s="146"/>
      <c r="FI98" s="146"/>
      <c r="FJ98" s="146"/>
      <c r="FK98" s="146"/>
      <c r="FL98" s="146"/>
      <c r="FM98" s="146"/>
      <c r="FN98" s="146"/>
      <c r="FO98" s="146"/>
      <c r="FP98" s="146"/>
      <c r="FQ98" s="146"/>
      <c r="FR98" s="146"/>
      <c r="FS98" s="146"/>
      <c r="FT98" s="146"/>
      <c r="FU98" s="146"/>
      <c r="FV98" s="146"/>
      <c r="FW98" s="146"/>
      <c r="FX98" s="146"/>
      <c r="FY98" s="146"/>
      <c r="FZ98" s="146"/>
      <c r="GA98" s="146"/>
      <c r="GB98" s="146"/>
      <c r="GC98" s="146"/>
      <c r="GD98" s="146"/>
      <c r="GE98" s="146"/>
      <c r="GF98" s="146"/>
      <c r="GG98" s="146"/>
      <c r="GH98" s="146"/>
    </row>
    <row r="99" spans="27:190" s="166" customFormat="1">
      <c r="CD99" s="529" t="s">
        <v>162</v>
      </c>
      <c r="CE99" s="529"/>
      <c r="CF99" s="529"/>
      <c r="CG99" s="529"/>
      <c r="CH99" s="529"/>
      <c r="CI99" s="531"/>
      <c r="CJ99" s="531"/>
      <c r="CK99" s="531"/>
      <c r="CL99" s="537"/>
      <c r="CM99" s="537"/>
      <c r="CN99" s="541"/>
      <c r="CO99" s="541"/>
      <c r="CP99" s="541"/>
      <c r="CQ99" s="157"/>
      <c r="CR99" s="158"/>
      <c r="CS99" s="159"/>
      <c r="CT99" s="542"/>
      <c r="CU99" s="542"/>
      <c r="CV99" s="542"/>
      <c r="CW99" s="160"/>
      <c r="CX99" s="543"/>
      <c r="CY99" s="543"/>
      <c r="CZ99" s="543"/>
      <c r="DA99" s="161"/>
      <c r="DB99" s="161"/>
      <c r="DK99" s="534"/>
      <c r="DL99" s="534"/>
      <c r="DM99" s="534"/>
      <c r="DN99" s="534"/>
      <c r="DO99" s="533">
        <f ca="1">年次キャッシュフロー!MY11</f>
        <v>360.92666666666662</v>
      </c>
      <c r="DP99" s="534"/>
      <c r="DQ99" s="534"/>
      <c r="DR99" s="533">
        <f ca="1">年次キャッシュフロー!NK11</f>
        <v>360.92666666666662</v>
      </c>
      <c r="DS99" s="534"/>
      <c r="DT99" s="534"/>
      <c r="DU99" s="533">
        <f ca="1">年次キャッシュフロー!NW11</f>
        <v>360.92666666666662</v>
      </c>
      <c r="DV99" s="534"/>
      <c r="DW99" s="534"/>
      <c r="DX99" s="533">
        <f ca="1">年次キャッシュフロー!OI11</f>
        <v>360.92666666666662</v>
      </c>
      <c r="DY99" s="534"/>
      <c r="DZ99" s="534"/>
      <c r="EA99" s="533">
        <f ca="1">年次キャッシュフロー!OU11</f>
        <v>360.92666666666662</v>
      </c>
      <c r="EB99" s="534"/>
      <c r="EC99" s="534"/>
    </row>
    <row r="100" spans="27:190" s="166" customFormat="1" ht="9">
      <c r="CD100" s="530"/>
      <c r="CE100" s="530"/>
      <c r="CF100" s="530"/>
      <c r="CG100" s="530"/>
      <c r="CH100" s="530"/>
      <c r="CI100" s="531">
        <f t="shared" ref="CI100" si="5">CS100*1000*CN100</f>
        <v>0</v>
      </c>
      <c r="CJ100" s="531"/>
      <c r="CK100" s="531"/>
      <c r="CL100" s="537"/>
      <c r="CM100" s="537"/>
      <c r="CN100" s="618"/>
      <c r="CO100" s="618"/>
      <c r="CP100" s="618"/>
      <c r="CQ100" s="618"/>
      <c r="CR100" s="618"/>
      <c r="CS100" s="619"/>
      <c r="CT100" s="619"/>
      <c r="CU100" s="619"/>
      <c r="CV100" s="619"/>
      <c r="CW100" s="619"/>
      <c r="CX100" s="619"/>
      <c r="CY100" s="619"/>
      <c r="CZ100" s="619"/>
      <c r="DA100" s="619"/>
      <c r="DB100" s="619"/>
    </row>
    <row r="101" spans="27:190" s="166" customFormat="1">
      <c r="CD101" s="684" t="s">
        <v>160</v>
      </c>
      <c r="CE101" s="684"/>
      <c r="CF101" s="684"/>
      <c r="CG101" s="684"/>
      <c r="CH101" s="684"/>
      <c r="CI101" s="621" t="e">
        <f>#REF!-CI98</f>
        <v>#REF!</v>
      </c>
      <c r="CJ101" s="621"/>
      <c r="CK101" s="621"/>
      <c r="CL101" s="620"/>
      <c r="CM101" s="620"/>
      <c r="CN101" s="620"/>
      <c r="CO101" s="620"/>
      <c r="CP101" s="620"/>
      <c r="CQ101" s="620"/>
      <c r="CR101" s="620"/>
      <c r="CS101" s="620"/>
      <c r="CT101" s="620"/>
      <c r="CU101" s="620"/>
      <c r="CV101" s="620"/>
      <c r="CW101" s="620"/>
      <c r="CX101" s="620"/>
      <c r="CY101" s="620"/>
      <c r="CZ101" s="620"/>
      <c r="DA101" s="620"/>
      <c r="DB101" s="620"/>
      <c r="DK101" s="830">
        <f>年次キャッシュフロー!A20</f>
        <v>0</v>
      </c>
      <c r="DL101" s="534"/>
      <c r="DM101" s="534"/>
      <c r="DN101" s="534"/>
      <c r="DO101" s="533">
        <f ca="1">年次キャッシュフロー!C20</f>
        <v>114.98493084732868</v>
      </c>
      <c r="DP101" s="534"/>
      <c r="DQ101" s="534"/>
      <c r="DR101" s="533">
        <f ca="1">年次キャッシュフロー!O20</f>
        <v>114.98493084732868</v>
      </c>
      <c r="DS101" s="534"/>
      <c r="DT101" s="534"/>
      <c r="DU101" s="533">
        <f ca="1">年次キャッシュフロー!AA20</f>
        <v>114.98493084732863</v>
      </c>
      <c r="DV101" s="534"/>
      <c r="DW101" s="534"/>
      <c r="DX101" s="533">
        <f ca="1">年次キャッシュフロー!AM20</f>
        <v>114.98493084732877</v>
      </c>
      <c r="DY101" s="534"/>
      <c r="DZ101" s="534"/>
      <c r="EA101" s="533">
        <f ca="1">年次キャッシュフロー!AY20</f>
        <v>114.98493084732874</v>
      </c>
      <c r="EB101" s="534"/>
      <c r="EC101" s="534"/>
      <c r="ED101" s="533">
        <f ca="1">年次キャッシュフロー!BK20</f>
        <v>114.98493084732863</v>
      </c>
      <c r="EE101" s="534"/>
      <c r="EF101" s="534"/>
      <c r="EG101" s="533">
        <f ca="1">年次キャッシュフロー!BW20</f>
        <v>93.384930847328661</v>
      </c>
      <c r="EH101" s="534"/>
      <c r="EI101" s="534"/>
      <c r="EJ101" s="533">
        <f ca="1">年次キャッシュフロー!CI20</f>
        <v>93.384930847328633</v>
      </c>
      <c r="EK101" s="534"/>
      <c r="EL101" s="534"/>
      <c r="EM101" s="533">
        <f ca="1">年次キャッシュフロー!CU20</f>
        <v>93.384930847328718</v>
      </c>
      <c r="EN101" s="534"/>
      <c r="EO101" s="534"/>
      <c r="EP101" s="533">
        <f ca="1">年次キャッシュフロー!DG20</f>
        <v>93.384930847328633</v>
      </c>
      <c r="EQ101" s="534"/>
      <c r="ER101" s="534"/>
      <c r="ES101" s="533">
        <f ca="1">年次キャッシュフロー!DS20</f>
        <v>93.384930847328746</v>
      </c>
      <c r="ET101" s="534"/>
      <c r="EU101" s="534"/>
      <c r="EV101" s="533">
        <f ca="1">年次キャッシュフロー!EE20</f>
        <v>93.384930847328576</v>
      </c>
      <c r="EW101" s="534"/>
      <c r="EX101" s="534"/>
      <c r="EY101" s="533">
        <f ca="1">年次キャッシュフロー!EQ20</f>
        <v>93.384930847328576</v>
      </c>
      <c r="EZ101" s="534"/>
      <c r="FA101" s="534"/>
      <c r="FB101" s="533">
        <f ca="1">年次キャッシュフロー!FC20</f>
        <v>93.384930847328576</v>
      </c>
      <c r="FC101" s="534"/>
      <c r="FD101" s="534"/>
      <c r="FE101" s="533">
        <f ca="1">年次キャッシュフロー!FO20</f>
        <v>93.38493084732869</v>
      </c>
      <c r="FF101" s="534"/>
      <c r="FG101" s="534"/>
    </row>
    <row r="102" spans="27:190" s="166" customFormat="1">
      <c r="CD102" s="684"/>
      <c r="CE102" s="684"/>
      <c r="CF102" s="684"/>
      <c r="CG102" s="684"/>
      <c r="CH102" s="684"/>
      <c r="CI102" s="621">
        <f>CS102*1000*CN102</f>
        <v>0</v>
      </c>
      <c r="CJ102" s="621"/>
      <c r="CK102" s="621"/>
      <c r="CL102" s="620"/>
      <c r="CM102" s="620"/>
      <c r="CN102" s="620"/>
      <c r="CO102" s="620"/>
      <c r="CP102" s="620"/>
      <c r="CQ102" s="620"/>
      <c r="CR102" s="620"/>
      <c r="CS102" s="620"/>
      <c r="CT102" s="620"/>
      <c r="CU102" s="620"/>
      <c r="CV102" s="620"/>
      <c r="CW102" s="620"/>
      <c r="CX102" s="620"/>
      <c r="CY102" s="620"/>
      <c r="CZ102" s="620"/>
      <c r="DA102" s="620"/>
      <c r="DB102" s="620"/>
      <c r="DK102" s="534"/>
      <c r="DL102" s="534"/>
      <c r="DM102" s="534"/>
      <c r="DN102" s="534"/>
      <c r="DO102" s="533">
        <f ca="1">年次キャッシュフロー!GA20</f>
        <v>93.38493084732869</v>
      </c>
      <c r="DP102" s="533"/>
      <c r="DQ102" s="533"/>
      <c r="DR102" s="533">
        <f ca="1">年次キャッシュフロー!GM20</f>
        <v>42.984930847328712</v>
      </c>
      <c r="DS102" s="533"/>
      <c r="DT102" s="533"/>
      <c r="DU102" s="533">
        <f ca="1">年次キャッシュフロー!GY20</f>
        <v>42.984930847328656</v>
      </c>
      <c r="DV102" s="533"/>
      <c r="DW102" s="533"/>
      <c r="DX102" s="533">
        <f ca="1">年次キャッシュフロー!HK20</f>
        <v>42.984930847328599</v>
      </c>
      <c r="DY102" s="533"/>
      <c r="DZ102" s="533"/>
      <c r="EA102" s="533">
        <f ca="1">年次キャッシュフロー!HW20</f>
        <v>42.984930847328712</v>
      </c>
      <c r="EB102" s="533"/>
      <c r="EC102" s="533"/>
      <c r="ED102" s="533">
        <f ca="1">年次キャッシュフロー!II20</f>
        <v>360.92666666666662</v>
      </c>
      <c r="EE102" s="533"/>
      <c r="EF102" s="533"/>
      <c r="EG102" s="533">
        <f ca="1">年次キャッシュフロー!IU20</f>
        <v>360.92666666666662</v>
      </c>
      <c r="EH102" s="533"/>
      <c r="EI102" s="533"/>
      <c r="EJ102" s="533">
        <f ca="1">年次キャッシュフロー!JG20</f>
        <v>360.92666666666662</v>
      </c>
      <c r="EK102" s="533"/>
      <c r="EL102" s="533"/>
      <c r="EM102" s="533">
        <f ca="1">年次キャッシュフロー!JS20</f>
        <v>360.92666666666662</v>
      </c>
      <c r="EN102" s="533"/>
      <c r="EO102" s="533"/>
      <c r="EP102" s="533">
        <f ca="1">年次キャッシュフロー!KE20</f>
        <v>360.92666666666662</v>
      </c>
      <c r="EQ102" s="533"/>
      <c r="ER102" s="533"/>
      <c r="ES102" s="533">
        <f ca="1">年次キャッシュフロー!KQ20</f>
        <v>360.92666666666662</v>
      </c>
      <c r="ET102" s="533"/>
      <c r="EU102" s="533"/>
      <c r="EV102" s="533">
        <f ca="1">年次キャッシュフロー!LC20</f>
        <v>360.92666666666662</v>
      </c>
      <c r="EW102" s="533"/>
      <c r="EX102" s="533"/>
      <c r="EY102" s="533">
        <f ca="1">年次キャッシュフロー!LO20</f>
        <v>360.92666666666662</v>
      </c>
      <c r="EZ102" s="533"/>
      <c r="FA102" s="533"/>
      <c r="FB102" s="533">
        <f ca="1">年次キャッシュフロー!MA20</f>
        <v>360.92666666666662</v>
      </c>
      <c r="FC102" s="533"/>
      <c r="FD102" s="533"/>
      <c r="FE102" s="533">
        <f ca="1">年次キャッシュフロー!MM20</f>
        <v>360.92666666666662</v>
      </c>
      <c r="FF102" s="533"/>
      <c r="FG102" s="533"/>
    </row>
    <row r="103" spans="27:190" s="166" customFormat="1">
      <c r="CD103" s="684" t="s">
        <v>161</v>
      </c>
      <c r="CE103" s="684"/>
      <c r="CF103" s="684"/>
      <c r="CG103" s="684"/>
      <c r="CH103" s="684"/>
      <c r="CI103" s="621">
        <f ca="1">AF30-CI98</f>
        <v>364984.93084732862</v>
      </c>
      <c r="CJ103" s="621"/>
      <c r="CK103" s="621"/>
      <c r="CL103" s="620"/>
      <c r="CM103" s="620"/>
      <c r="CN103" s="620"/>
      <c r="CO103" s="620"/>
      <c r="CP103" s="620"/>
      <c r="CQ103" s="620"/>
      <c r="CR103" s="620"/>
      <c r="CS103" s="620"/>
      <c r="CT103" s="620"/>
      <c r="CU103" s="620"/>
      <c r="CV103" s="620"/>
      <c r="CW103" s="620"/>
      <c r="CX103" s="620"/>
      <c r="CY103" s="620"/>
      <c r="CZ103" s="620"/>
      <c r="DA103" s="620"/>
      <c r="DB103" s="620"/>
      <c r="DK103" s="534"/>
      <c r="DL103" s="534"/>
      <c r="DM103" s="534"/>
      <c r="DN103" s="534"/>
      <c r="DO103" s="533">
        <f ca="1">年次キャッシュフロー!MY20</f>
        <v>360.92666666666662</v>
      </c>
      <c r="DP103" s="533"/>
      <c r="DQ103" s="533"/>
      <c r="DR103" s="533">
        <f ca="1">年次キャッシュフロー!NK20</f>
        <v>360.92666666666662</v>
      </c>
      <c r="DS103" s="533"/>
      <c r="DT103" s="533"/>
      <c r="DU103" s="533">
        <f ca="1">年次キャッシュフロー!NW20</f>
        <v>360.92666666666662</v>
      </c>
      <c r="DV103" s="533"/>
      <c r="DW103" s="533"/>
      <c r="DX103" s="533">
        <f ca="1">年次キャッシュフロー!OI20</f>
        <v>360.92666666666662</v>
      </c>
      <c r="DY103" s="533"/>
      <c r="DZ103" s="533"/>
      <c r="EA103" s="533">
        <f ca="1">年次キャッシュフロー!OU20</f>
        <v>360.92666666666662</v>
      </c>
      <c r="EB103" s="533"/>
      <c r="EC103" s="533"/>
    </row>
    <row r="104" spans="27:190" s="166" customFormat="1" ht="9">
      <c r="CD104" s="684"/>
      <c r="CE104" s="684"/>
      <c r="CF104" s="684"/>
      <c r="CG104" s="684"/>
      <c r="CH104" s="684"/>
      <c r="CI104" s="621" t="e">
        <f>#REF!*R26*0.1*CN104*12</f>
        <v>#REF!</v>
      </c>
      <c r="CJ104" s="621"/>
      <c r="CK104" s="621"/>
      <c r="CL104" s="620"/>
      <c r="CM104" s="620"/>
      <c r="CN104" s="620"/>
      <c r="CO104" s="620"/>
      <c r="CP104" s="620"/>
      <c r="CQ104" s="620"/>
      <c r="CR104" s="620"/>
      <c r="CS104" s="620"/>
      <c r="CT104" s="620"/>
      <c r="CU104" s="620"/>
      <c r="CV104" s="620"/>
      <c r="CW104" s="620"/>
      <c r="CX104" s="620"/>
      <c r="CY104" s="620"/>
      <c r="CZ104" s="620"/>
      <c r="DA104" s="620"/>
      <c r="DB104" s="620"/>
    </row>
    <row r="105" spans="27:190" s="166" customFormat="1" ht="9">
      <c r="CD105" s="604" t="s">
        <v>3</v>
      </c>
      <c r="CE105" s="604"/>
      <c r="CF105" s="604"/>
      <c r="CG105" s="604"/>
      <c r="CH105" s="604"/>
      <c r="CI105" s="604" t="s">
        <v>7</v>
      </c>
      <c r="CJ105" s="604"/>
      <c r="CK105" s="604"/>
      <c r="CL105" s="604" t="s">
        <v>8</v>
      </c>
      <c r="CM105" s="604"/>
      <c r="CN105" s="604"/>
      <c r="CO105" s="163"/>
      <c r="CP105" s="163"/>
      <c r="CQ105" s="163"/>
      <c r="CR105" s="163"/>
      <c r="CS105" s="163"/>
      <c r="CT105" s="163"/>
      <c r="CU105" s="163"/>
      <c r="CV105" s="163"/>
      <c r="CW105" s="163"/>
      <c r="CX105" s="163"/>
      <c r="CY105" s="163"/>
      <c r="CZ105" s="163"/>
      <c r="DA105" s="163"/>
      <c r="DB105" s="163"/>
    </row>
    <row r="106" spans="27:190" s="166" customFormat="1" ht="9.75" customHeight="1">
      <c r="CD106" s="529" t="s">
        <v>168</v>
      </c>
      <c r="CE106" s="529"/>
      <c r="CF106" s="529"/>
      <c r="CG106" s="529"/>
      <c r="CH106" s="529"/>
      <c r="CI106" s="531" t="e">
        <f>CO106*CL106</f>
        <v>#REF!</v>
      </c>
      <c r="CJ106" s="531"/>
      <c r="CK106" s="531"/>
      <c r="CL106" s="788">
        <v>0.4</v>
      </c>
      <c r="CM106" s="788"/>
      <c r="CN106" s="788"/>
      <c r="CO106" s="783" t="e">
        <f>IF(CI101&gt;0,CI101,0)</f>
        <v>#REF!</v>
      </c>
      <c r="CP106" s="783"/>
      <c r="CQ106" s="783"/>
      <c r="CR106" s="783"/>
      <c r="CS106" s="783"/>
      <c r="CT106" s="622">
        <f ca="1">IF(CI103&gt;0,CI103,0)</f>
        <v>364984.93084732862</v>
      </c>
      <c r="CU106" s="622"/>
      <c r="CV106" s="622"/>
      <c r="CW106" s="622"/>
      <c r="CX106" s="622"/>
      <c r="CY106" s="161"/>
      <c r="CZ106" s="161"/>
      <c r="DA106" s="161"/>
      <c r="DB106" s="161"/>
      <c r="DK106" s="604" t="s">
        <v>333</v>
      </c>
      <c r="DL106" s="604"/>
      <c r="DM106" s="604"/>
      <c r="DN106" s="604"/>
      <c r="DO106" s="604"/>
      <c r="DP106" s="604"/>
      <c r="DQ106" s="604"/>
    </row>
    <row r="107" spans="27:190" s="166" customFormat="1" ht="9">
      <c r="CD107" s="529" t="s">
        <v>159</v>
      </c>
      <c r="CE107" s="529"/>
      <c r="CF107" s="529"/>
      <c r="CG107" s="529"/>
      <c r="CH107" s="529"/>
      <c r="CI107" s="531">
        <f>AF93</f>
        <v>244356.06086219708</v>
      </c>
      <c r="CJ107" s="531"/>
      <c r="CK107" s="531"/>
      <c r="CL107" s="532" t="s">
        <v>171</v>
      </c>
      <c r="CM107" s="532"/>
      <c r="CN107" s="532"/>
      <c r="CO107" s="532"/>
      <c r="CP107" s="532"/>
      <c r="CQ107" s="532"/>
      <c r="CR107" s="532"/>
      <c r="CS107" s="532"/>
      <c r="CT107" s="532"/>
      <c r="CU107" s="532"/>
      <c r="CV107" s="532"/>
      <c r="CW107" s="532"/>
      <c r="CX107" s="532"/>
      <c r="CY107" s="532"/>
      <c r="CZ107" s="532"/>
      <c r="DA107" s="532"/>
      <c r="DB107" s="532"/>
      <c r="DK107" s="604"/>
      <c r="DL107" s="604"/>
      <c r="DM107" s="604"/>
      <c r="DN107" s="604"/>
    </row>
    <row r="108" spans="27:190" s="166" customFormat="1" ht="9">
      <c r="CD108" s="529"/>
      <c r="CE108" s="529"/>
      <c r="CF108" s="529"/>
      <c r="CG108" s="529"/>
      <c r="CH108" s="529"/>
      <c r="CI108" s="531"/>
      <c r="CJ108" s="531"/>
      <c r="CK108" s="531"/>
      <c r="CL108" s="532"/>
      <c r="CM108" s="532"/>
      <c r="CN108" s="532"/>
      <c r="CO108" s="532"/>
      <c r="CP108" s="532"/>
      <c r="CQ108" s="532"/>
      <c r="CR108" s="532"/>
      <c r="CS108" s="532"/>
      <c r="CT108" s="532"/>
      <c r="CU108" s="532"/>
      <c r="CV108" s="532"/>
      <c r="CW108" s="532"/>
      <c r="CX108" s="532"/>
      <c r="CY108" s="532"/>
      <c r="CZ108" s="532"/>
      <c r="DA108" s="532"/>
      <c r="DB108" s="532"/>
      <c r="DK108" s="604"/>
      <c r="DL108" s="604"/>
      <c r="DM108" s="604"/>
      <c r="DN108" s="604"/>
    </row>
    <row r="109" spans="27:190" s="166" customFormat="1" ht="9">
      <c r="CD109" s="684" t="s">
        <v>169</v>
      </c>
      <c r="CE109" s="684"/>
      <c r="CF109" s="684"/>
      <c r="CG109" s="684"/>
      <c r="CH109" s="684"/>
      <c r="CI109" s="621" t="e">
        <f>CI101+CI99-CI106-CI107-CI108</f>
        <v>#REF!</v>
      </c>
      <c r="CJ109" s="621"/>
      <c r="CK109" s="621"/>
      <c r="CL109" s="620"/>
      <c r="CM109" s="620"/>
      <c r="CN109" s="620"/>
      <c r="CO109" s="620"/>
      <c r="CP109" s="620"/>
      <c r="CQ109" s="620"/>
      <c r="CR109" s="620"/>
      <c r="CS109" s="620"/>
      <c r="CT109" s="620"/>
      <c r="CU109" s="620"/>
      <c r="CV109" s="620"/>
      <c r="CW109" s="620"/>
      <c r="CX109" s="620"/>
      <c r="CY109" s="620"/>
      <c r="CZ109" s="620"/>
      <c r="DA109" s="620"/>
      <c r="DB109" s="620"/>
    </row>
    <row r="110" spans="27:190" s="166" customFormat="1" ht="9">
      <c r="CD110" s="684"/>
      <c r="CE110" s="684"/>
      <c r="CF110" s="684"/>
      <c r="CG110" s="684"/>
      <c r="CH110" s="684"/>
      <c r="CI110" s="621">
        <f>CS110*1000*CN110</f>
        <v>0</v>
      </c>
      <c r="CJ110" s="621"/>
      <c r="CK110" s="621"/>
      <c r="CL110" s="620"/>
      <c r="CM110" s="620"/>
      <c r="CN110" s="620"/>
      <c r="CO110" s="620"/>
      <c r="CP110" s="620"/>
      <c r="CQ110" s="620"/>
      <c r="CR110" s="620"/>
      <c r="CS110" s="620"/>
      <c r="CT110" s="620"/>
      <c r="CU110" s="620"/>
      <c r="CV110" s="620"/>
      <c r="CW110" s="620"/>
      <c r="CX110" s="620"/>
      <c r="CY110" s="620"/>
      <c r="CZ110" s="620"/>
      <c r="DA110" s="620"/>
      <c r="DB110" s="620"/>
    </row>
    <row r="111" spans="27:190" s="166" customFormat="1" ht="9">
      <c r="CD111" s="684" t="s">
        <v>170</v>
      </c>
      <c r="CE111" s="684"/>
      <c r="CF111" s="684"/>
      <c r="CG111" s="684"/>
      <c r="CH111" s="684"/>
      <c r="CI111" s="621">
        <f ca="1">CI103+CI99-CT106*CL106-CI107-CI108</f>
        <v>-25365.102353799914</v>
      </c>
      <c r="CJ111" s="621"/>
      <c r="CK111" s="621"/>
      <c r="CL111" s="620"/>
      <c r="CM111" s="620"/>
      <c r="CN111" s="620"/>
      <c r="CO111" s="620"/>
      <c r="CP111" s="620"/>
      <c r="CQ111" s="620"/>
      <c r="CR111" s="620"/>
      <c r="CS111" s="620"/>
      <c r="CT111" s="620"/>
      <c r="CU111" s="620"/>
      <c r="CV111" s="620"/>
      <c r="CW111" s="620"/>
      <c r="CX111" s="620"/>
      <c r="CY111" s="620"/>
      <c r="CZ111" s="620"/>
      <c r="DA111" s="620"/>
      <c r="DB111" s="620"/>
      <c r="DI111" s="166" t="s">
        <v>61</v>
      </c>
    </row>
    <row r="112" spans="27:190" s="166" customFormat="1" ht="9">
      <c r="CD112" s="684"/>
      <c r="CE112" s="684"/>
      <c r="CF112" s="684"/>
      <c r="CG112" s="684"/>
      <c r="CH112" s="684"/>
      <c r="CI112" s="621" t="e">
        <f>V29*#REF!*0.1*CN112*12</f>
        <v>#REF!</v>
      </c>
      <c r="CJ112" s="621"/>
      <c r="CK112" s="621"/>
      <c r="CL112" s="620"/>
      <c r="CM112" s="620"/>
      <c r="CN112" s="620"/>
      <c r="CO112" s="620"/>
      <c r="CP112" s="620"/>
      <c r="CQ112" s="620"/>
      <c r="CR112" s="620"/>
      <c r="CS112" s="620"/>
      <c r="CT112" s="620"/>
      <c r="CU112" s="620"/>
      <c r="CV112" s="620"/>
      <c r="CW112" s="620"/>
      <c r="CX112" s="620"/>
      <c r="CY112" s="620"/>
      <c r="CZ112" s="620"/>
      <c r="DA112" s="620"/>
      <c r="DB112" s="620"/>
      <c r="DJ112" s="168" t="s">
        <v>62</v>
      </c>
      <c r="DK112" s="169">
        <v>47</v>
      </c>
      <c r="DL112" s="720">
        <v>180000</v>
      </c>
      <c r="DM112" s="720"/>
      <c r="DN112" s="720"/>
      <c r="DO112" s="720">
        <v>80000</v>
      </c>
      <c r="DP112" s="720"/>
      <c r="DQ112" s="720"/>
      <c r="DT112" s="168" t="s">
        <v>62</v>
      </c>
      <c r="DU112" s="169">
        <v>47</v>
      </c>
      <c r="DV112" s="170">
        <v>180000</v>
      </c>
      <c r="DW112" s="171">
        <v>80000</v>
      </c>
      <c r="DX112" s="171"/>
      <c r="DY112" s="171"/>
    </row>
    <row r="113" spans="82:168" s="166" customFormat="1" ht="9">
      <c r="DJ113" s="168" t="s">
        <v>63</v>
      </c>
      <c r="DK113" s="169">
        <v>47</v>
      </c>
      <c r="DL113" s="720">
        <v>200000</v>
      </c>
      <c r="DM113" s="720"/>
      <c r="DN113" s="720"/>
      <c r="DO113" s="720">
        <v>80000</v>
      </c>
      <c r="DP113" s="720"/>
      <c r="DQ113" s="720"/>
      <c r="DT113" s="168" t="s">
        <v>63</v>
      </c>
      <c r="DU113" s="169">
        <v>47</v>
      </c>
      <c r="DV113" s="170">
        <v>200000</v>
      </c>
      <c r="DW113" s="171">
        <v>80000</v>
      </c>
      <c r="DX113" s="171"/>
      <c r="DY113" s="171"/>
    </row>
    <row r="114" spans="82:168" s="166" customFormat="1" ht="9">
      <c r="DJ114" s="168" t="s">
        <v>64</v>
      </c>
      <c r="DK114" s="169">
        <v>22</v>
      </c>
      <c r="DL114" s="720">
        <v>140000</v>
      </c>
      <c r="DM114" s="720"/>
      <c r="DN114" s="720"/>
      <c r="DO114" s="720">
        <v>50000</v>
      </c>
      <c r="DP114" s="720"/>
      <c r="DQ114" s="720"/>
      <c r="DT114" s="168" t="s">
        <v>65</v>
      </c>
      <c r="DU114" s="169">
        <v>19</v>
      </c>
      <c r="DV114" s="170">
        <v>140000</v>
      </c>
      <c r="DW114" s="171">
        <v>50000</v>
      </c>
      <c r="DX114" s="171"/>
      <c r="DY114" s="171"/>
    </row>
    <row r="115" spans="82:168" s="166" customFormat="1" ht="9">
      <c r="DJ115" s="168" t="s">
        <v>65</v>
      </c>
      <c r="DK115" s="169">
        <v>19</v>
      </c>
      <c r="DL115" s="720">
        <v>140000</v>
      </c>
      <c r="DM115" s="720"/>
      <c r="DN115" s="720"/>
      <c r="DO115" s="720">
        <v>50000</v>
      </c>
      <c r="DP115" s="720"/>
      <c r="DQ115" s="720"/>
      <c r="DT115" s="168" t="s">
        <v>66</v>
      </c>
      <c r="DU115" s="169">
        <v>34</v>
      </c>
      <c r="DV115" s="170">
        <v>150000</v>
      </c>
      <c r="DW115" s="171">
        <v>50000</v>
      </c>
      <c r="DX115" s="171"/>
      <c r="DY115" s="171"/>
    </row>
    <row r="116" spans="82:168" s="166" customFormat="1">
      <c r="CD116" s="167" t="s">
        <v>60</v>
      </c>
      <c r="CE116" s="167"/>
      <c r="CF116" s="167"/>
      <c r="CG116" s="162"/>
      <c r="CH116" s="162"/>
      <c r="CI116" s="162"/>
      <c r="CJ116" s="162"/>
      <c r="CK116" s="162"/>
      <c r="CL116" s="162"/>
      <c r="CM116" s="162"/>
      <c r="CN116" s="162"/>
      <c r="CO116" s="162"/>
      <c r="CP116" s="164"/>
      <c r="CQ116" s="146"/>
      <c r="CR116" s="146"/>
      <c r="CS116" s="146"/>
      <c r="CT116" s="146"/>
      <c r="CU116" s="146"/>
      <c r="CV116" s="146"/>
      <c r="CW116" s="146"/>
      <c r="CX116" s="146"/>
      <c r="CY116" s="146"/>
      <c r="CZ116" s="146"/>
      <c r="DA116" s="146"/>
      <c r="DB116" s="146"/>
      <c r="DJ116" s="168" t="s">
        <v>66</v>
      </c>
      <c r="DK116" s="169">
        <v>34</v>
      </c>
      <c r="DL116" s="720">
        <v>150000</v>
      </c>
      <c r="DM116" s="720"/>
      <c r="DN116" s="720"/>
      <c r="DO116" s="720">
        <v>50000</v>
      </c>
      <c r="DP116" s="720"/>
      <c r="DQ116" s="720"/>
      <c r="DT116" s="168" t="s">
        <v>64</v>
      </c>
      <c r="DU116" s="169">
        <v>22</v>
      </c>
      <c r="DV116" s="170">
        <v>140000</v>
      </c>
      <c r="DW116" s="171">
        <v>50000</v>
      </c>
      <c r="DX116" s="171"/>
      <c r="DY116" s="171"/>
    </row>
    <row r="117" spans="82:168" s="166" customFormat="1" ht="9">
      <c r="CD117" s="604" t="s">
        <v>79</v>
      </c>
      <c r="CE117" s="604"/>
      <c r="CF117" s="604"/>
      <c r="CG117" s="604"/>
      <c r="CH117" s="604"/>
      <c r="CI117" s="604" t="s">
        <v>59</v>
      </c>
      <c r="CJ117" s="604"/>
      <c r="CK117" s="604"/>
      <c r="CL117" s="604"/>
      <c r="CM117" s="604" t="s">
        <v>67</v>
      </c>
      <c r="CN117" s="604"/>
      <c r="CO117" s="604"/>
      <c r="CP117" s="604"/>
      <c r="CQ117" s="604" t="s">
        <v>76</v>
      </c>
      <c r="CR117" s="604"/>
      <c r="CS117" s="604"/>
      <c r="CT117" s="604"/>
      <c r="CU117" s="604"/>
      <c r="CV117" s="604"/>
      <c r="CW117" s="604" t="s">
        <v>75</v>
      </c>
      <c r="CX117" s="604"/>
      <c r="CY117" s="604"/>
      <c r="CZ117" s="604"/>
      <c r="DA117" s="604"/>
      <c r="DB117" s="604"/>
    </row>
    <row r="118" spans="82:168" s="166" customFormat="1" ht="9">
      <c r="CD118" s="623" t="s">
        <v>55</v>
      </c>
      <c r="CE118" s="623"/>
      <c r="CF118" s="623"/>
      <c r="CG118" s="623"/>
      <c r="CH118" s="623"/>
      <c r="CI118" s="752">
        <f>AH10/1000</f>
        <v>300</v>
      </c>
      <c r="CJ118" s="752"/>
      <c r="CK118" s="752"/>
      <c r="CL118" s="752"/>
      <c r="CM118" s="752">
        <f>CM119/R9</f>
        <v>8.75</v>
      </c>
      <c r="CN118" s="752"/>
      <c r="CO118" s="752"/>
      <c r="CP118" s="752"/>
      <c r="CQ118" s="727"/>
      <c r="CR118" s="727"/>
      <c r="CS118" s="727"/>
      <c r="CT118" s="727"/>
      <c r="CU118" s="727"/>
      <c r="CV118" s="727"/>
      <c r="CW118" s="729">
        <f>CI119</f>
        <v>77280</v>
      </c>
      <c r="CX118" s="729"/>
      <c r="CY118" s="729"/>
      <c r="CZ118" s="729"/>
      <c r="DA118" s="729"/>
      <c r="DB118" s="729"/>
      <c r="DI118" s="166" t="s">
        <v>74</v>
      </c>
    </row>
    <row r="119" spans="82:168" s="166" customFormat="1" ht="9">
      <c r="CD119" s="623"/>
      <c r="CE119" s="623"/>
      <c r="CF119" s="623"/>
      <c r="CG119" s="623"/>
      <c r="CH119" s="623"/>
      <c r="CI119" s="616">
        <f>AE10/1000</f>
        <v>77280</v>
      </c>
      <c r="CJ119" s="616"/>
      <c r="CK119" s="616"/>
      <c r="CL119" s="616"/>
      <c r="CM119" s="616">
        <f>AE6/1000</f>
        <v>2254</v>
      </c>
      <c r="CN119" s="616"/>
      <c r="CO119" s="616"/>
      <c r="CP119" s="616"/>
      <c r="CQ119" s="727"/>
      <c r="CR119" s="727"/>
      <c r="CS119" s="727"/>
      <c r="CT119" s="727"/>
      <c r="CU119" s="727"/>
      <c r="CV119" s="727"/>
      <c r="CW119" s="729"/>
      <c r="CX119" s="729"/>
      <c r="CY119" s="729"/>
      <c r="CZ119" s="729"/>
      <c r="DA119" s="729"/>
      <c r="DB119" s="729"/>
      <c r="DJ119" s="169">
        <f ca="1">CI121-CK121</f>
        <v>11.320547945205476</v>
      </c>
      <c r="DK119" s="166">
        <f ca="1">IF(DJ119&lt;0,0,1)</f>
        <v>1</v>
      </c>
      <c r="DL119" s="166">
        <f ca="1">DJ119*DK119</f>
        <v>11.320547945205476</v>
      </c>
    </row>
    <row r="120" spans="82:168" s="166" customFormat="1" ht="9">
      <c r="CD120" s="604" t="s">
        <v>79</v>
      </c>
      <c r="CE120" s="604"/>
      <c r="CF120" s="604"/>
      <c r="CG120" s="604"/>
      <c r="CH120" s="604"/>
      <c r="CI120" s="604" t="s">
        <v>68</v>
      </c>
      <c r="CJ120" s="604"/>
      <c r="CK120" s="604" t="s">
        <v>69</v>
      </c>
      <c r="CL120" s="604"/>
      <c r="CM120" s="604" t="s">
        <v>70</v>
      </c>
      <c r="CN120" s="604"/>
      <c r="CO120" s="604"/>
      <c r="CP120" s="604"/>
      <c r="CQ120" s="604" t="s">
        <v>71</v>
      </c>
      <c r="CR120" s="604"/>
      <c r="CS120" s="604"/>
      <c r="CT120" s="604" t="s">
        <v>72</v>
      </c>
      <c r="CU120" s="604"/>
      <c r="CV120" s="604"/>
      <c r="CW120" s="604" t="s">
        <v>73</v>
      </c>
      <c r="CX120" s="604"/>
      <c r="CY120" s="604"/>
      <c r="CZ120" s="604"/>
      <c r="DA120" s="604"/>
      <c r="DB120" s="604"/>
      <c r="DU120" s="835" t="s">
        <v>327</v>
      </c>
      <c r="DV120" s="836"/>
      <c r="DW120" s="836"/>
      <c r="DX120" s="836"/>
      <c r="DY120" s="836"/>
      <c r="DZ120" s="836"/>
      <c r="EA120" s="836"/>
      <c r="EB120" s="836"/>
      <c r="EC120" s="836"/>
      <c r="ED120" s="836"/>
      <c r="EE120" s="836"/>
      <c r="EF120" s="836"/>
    </row>
    <row r="121" spans="82:168" s="166" customFormat="1" ht="9">
      <c r="CD121" s="623" t="s">
        <v>56</v>
      </c>
      <c r="CE121" s="623"/>
      <c r="CF121" s="623"/>
      <c r="CG121" s="623"/>
      <c r="CH121" s="623"/>
      <c r="CI121" s="747">
        <f>VLOOKUP($R$6,DT112:DW116,2)</f>
        <v>47</v>
      </c>
      <c r="CJ121" s="747"/>
      <c r="CK121" s="747">
        <f ca="1">K10</f>
        <v>35.679452054794524</v>
      </c>
      <c r="CL121" s="747"/>
      <c r="CM121" s="747">
        <f ca="1">DL119</f>
        <v>11.320547945205476</v>
      </c>
      <c r="CN121" s="747"/>
      <c r="CO121" s="747"/>
      <c r="CP121" s="747"/>
      <c r="CQ121" s="748">
        <f>VLOOKUP(R6,DT112:DW116,3)</f>
        <v>180000</v>
      </c>
      <c r="CR121" s="748"/>
      <c r="CS121" s="748"/>
      <c r="CT121" s="727">
        <f ca="1">CM121/CI121</f>
        <v>0.24086272223841437</v>
      </c>
      <c r="CU121" s="727"/>
      <c r="CV121" s="727"/>
      <c r="CW121" s="728">
        <f ca="1">CQ121*W8*CT121/1000</f>
        <v>33504.968114252391</v>
      </c>
      <c r="CX121" s="728"/>
      <c r="CY121" s="728"/>
      <c r="CZ121" s="728"/>
      <c r="DA121" s="728"/>
      <c r="DB121" s="728"/>
      <c r="DI121" s="166" t="s">
        <v>154</v>
      </c>
      <c r="DU121" s="836"/>
      <c r="DV121" s="836"/>
      <c r="DW121" s="836"/>
      <c r="DX121" s="836"/>
      <c r="DY121" s="836"/>
      <c r="DZ121" s="836"/>
      <c r="EA121" s="836"/>
      <c r="EB121" s="836"/>
      <c r="EC121" s="836"/>
      <c r="ED121" s="836"/>
      <c r="EE121" s="836"/>
      <c r="EF121" s="836"/>
      <c r="FL121" s="172"/>
    </row>
    <row r="122" spans="82:168" s="166" customFormat="1" ht="9">
      <c r="CD122" s="623"/>
      <c r="CE122" s="623"/>
      <c r="CF122" s="623"/>
      <c r="CG122" s="623"/>
      <c r="CH122" s="623"/>
      <c r="CI122" s="747"/>
      <c r="CJ122" s="747"/>
      <c r="CK122" s="747"/>
      <c r="CL122" s="747"/>
      <c r="CM122" s="747"/>
      <c r="CN122" s="747"/>
      <c r="CO122" s="747"/>
      <c r="CP122" s="747"/>
      <c r="CQ122" s="748"/>
      <c r="CR122" s="748"/>
      <c r="CS122" s="748"/>
      <c r="CT122" s="727"/>
      <c r="CU122" s="727"/>
      <c r="CV122" s="727"/>
      <c r="CW122" s="728"/>
      <c r="CX122" s="728"/>
      <c r="CY122" s="728"/>
      <c r="CZ122" s="728"/>
      <c r="DA122" s="728"/>
      <c r="DB122" s="728"/>
      <c r="DI122" s="166" t="s">
        <v>155</v>
      </c>
      <c r="DU122" s="836"/>
      <c r="DV122" s="836"/>
      <c r="DW122" s="836"/>
      <c r="DX122" s="836"/>
      <c r="DY122" s="836"/>
      <c r="DZ122" s="836"/>
      <c r="EA122" s="836"/>
      <c r="EB122" s="836"/>
      <c r="EC122" s="836"/>
      <c r="ED122" s="836"/>
      <c r="EE122" s="836"/>
      <c r="EF122" s="836"/>
    </row>
    <row r="123" spans="82:168" s="166" customFormat="1" ht="9">
      <c r="CD123" s="684" t="s">
        <v>77</v>
      </c>
      <c r="CE123" s="684"/>
      <c r="CF123" s="684"/>
      <c r="CG123" s="684"/>
      <c r="CH123" s="684"/>
      <c r="CI123" s="624">
        <f ca="1">SUM(CW118:DB122)</f>
        <v>110784.96811425239</v>
      </c>
      <c r="CJ123" s="624"/>
      <c r="CK123" s="624"/>
      <c r="CL123" s="624"/>
      <c r="CM123" s="625">
        <v>0.7</v>
      </c>
      <c r="CN123" s="625"/>
      <c r="CO123" s="684" t="s">
        <v>140</v>
      </c>
      <c r="CP123" s="684"/>
      <c r="CQ123" s="684"/>
      <c r="CR123" s="684"/>
      <c r="CS123" s="787">
        <f ca="1">CI123*CM123</f>
        <v>77549.47767997667</v>
      </c>
      <c r="CT123" s="787"/>
      <c r="CU123" s="787"/>
      <c r="CV123" s="787"/>
      <c r="CW123" s="779">
        <f ca="1">E13-CS123</f>
        <v>-68940.58767997667</v>
      </c>
      <c r="CX123" s="779"/>
      <c r="CY123" s="779"/>
      <c r="CZ123" s="779"/>
      <c r="DA123" s="779"/>
      <c r="DB123" s="779"/>
      <c r="DI123" s="166" t="s">
        <v>156</v>
      </c>
      <c r="DU123" s="836"/>
      <c r="DV123" s="836"/>
      <c r="DW123" s="836"/>
      <c r="DX123" s="836"/>
      <c r="DY123" s="836"/>
      <c r="DZ123" s="836"/>
      <c r="EA123" s="836"/>
      <c r="EB123" s="836"/>
      <c r="EC123" s="836"/>
      <c r="ED123" s="836"/>
      <c r="EE123" s="836"/>
      <c r="EF123" s="836"/>
    </row>
    <row r="124" spans="82:168" s="166" customFormat="1" ht="9" customHeight="1">
      <c r="CD124" s="684"/>
      <c r="CE124" s="684"/>
      <c r="CF124" s="684"/>
      <c r="CG124" s="684"/>
      <c r="CH124" s="684"/>
      <c r="CI124" s="624"/>
      <c r="CJ124" s="624"/>
      <c r="CK124" s="624"/>
      <c r="CL124" s="624"/>
      <c r="CM124" s="625"/>
      <c r="CN124" s="625"/>
      <c r="CO124" s="684"/>
      <c r="CP124" s="684"/>
      <c r="CQ124" s="684"/>
      <c r="CR124" s="684"/>
      <c r="CS124" s="787"/>
      <c r="CT124" s="787"/>
      <c r="CU124" s="787"/>
      <c r="CV124" s="787"/>
      <c r="CW124" s="779"/>
      <c r="CX124" s="779"/>
      <c r="CY124" s="779"/>
      <c r="CZ124" s="779"/>
      <c r="DA124" s="779"/>
      <c r="DB124" s="779"/>
      <c r="DU124" s="836"/>
      <c r="DV124" s="836"/>
      <c r="DW124" s="836"/>
      <c r="DX124" s="836"/>
      <c r="DY124" s="836"/>
      <c r="DZ124" s="836"/>
      <c r="EA124" s="836"/>
      <c r="EB124" s="836"/>
      <c r="EC124" s="836"/>
      <c r="ED124" s="836"/>
      <c r="EE124" s="836"/>
      <c r="EF124" s="836"/>
    </row>
    <row r="125" spans="82:168" s="166" customFormat="1" ht="9" customHeight="1">
      <c r="CD125" s="146"/>
      <c r="CE125" s="146"/>
      <c r="CF125" s="146"/>
      <c r="CG125" s="146"/>
      <c r="CH125" s="146"/>
      <c r="CI125" s="146"/>
      <c r="CJ125" s="146"/>
      <c r="CK125" s="146"/>
      <c r="CL125" s="146"/>
      <c r="CM125" s="146"/>
      <c r="CN125" s="146"/>
      <c r="CO125" s="146"/>
      <c r="CP125" s="146"/>
      <c r="CQ125" s="146"/>
      <c r="CR125" s="146"/>
      <c r="CS125" s="146"/>
      <c r="CT125" s="146"/>
      <c r="CU125" s="146"/>
      <c r="CV125" s="146"/>
      <c r="CW125" s="146"/>
      <c r="CX125" s="146"/>
      <c r="CY125" s="146"/>
      <c r="CZ125" s="146"/>
      <c r="DA125" s="146"/>
      <c r="DB125" s="146"/>
    </row>
    <row r="126" spans="82:168" s="166" customFormat="1" ht="9" customHeight="1">
      <c r="CD126" s="167" t="s">
        <v>78</v>
      </c>
      <c r="CE126" s="167"/>
      <c r="CF126" s="167"/>
      <c r="CG126" s="162"/>
      <c r="CH126" s="162"/>
      <c r="CI126" s="162"/>
      <c r="CJ126" s="162"/>
      <c r="CK126" s="162"/>
      <c r="CL126" s="162"/>
      <c r="CM126" s="162"/>
      <c r="CN126" s="162"/>
      <c r="CO126" s="162"/>
      <c r="CP126" s="164"/>
      <c r="CQ126" s="146"/>
      <c r="CR126" s="146"/>
      <c r="CS126" s="146"/>
      <c r="CT126" s="146"/>
      <c r="CU126" s="146"/>
      <c r="CV126" s="146"/>
      <c r="CW126" s="146"/>
      <c r="CX126" s="146"/>
      <c r="CY126" s="146"/>
      <c r="CZ126" s="146"/>
      <c r="DA126" s="146"/>
      <c r="DB126" s="146"/>
      <c r="DI126" s="166" t="s">
        <v>166</v>
      </c>
    </row>
    <row r="127" spans="82:168" s="166" customFormat="1" ht="9" customHeight="1">
      <c r="CD127" s="604" t="e">
        <f>#REF!</f>
        <v>#REF!</v>
      </c>
      <c r="CE127" s="604"/>
      <c r="CF127" s="604"/>
      <c r="CG127" s="604"/>
      <c r="CH127" s="604"/>
      <c r="CI127" s="604" t="s">
        <v>136</v>
      </c>
      <c r="CJ127" s="604"/>
      <c r="CK127" s="604"/>
      <c r="CL127" s="604"/>
      <c r="CM127" s="604" t="s">
        <v>137</v>
      </c>
      <c r="CN127" s="604"/>
      <c r="CO127" s="604" t="s">
        <v>138</v>
      </c>
      <c r="CP127" s="604"/>
      <c r="CQ127" s="604" t="s">
        <v>139</v>
      </c>
      <c r="CR127" s="604"/>
      <c r="CS127" s="604" t="s">
        <v>187</v>
      </c>
      <c r="CT127" s="604"/>
      <c r="CU127" s="604"/>
      <c r="CV127" s="604"/>
      <c r="CW127" s="604"/>
      <c r="CX127" s="604"/>
      <c r="CY127" s="604"/>
      <c r="CZ127" s="604"/>
      <c r="DA127" s="604"/>
      <c r="DB127" s="604"/>
    </row>
    <row r="128" spans="82:168" s="166" customFormat="1" ht="9" customHeight="1">
      <c r="CD128" s="623" t="s">
        <v>136</v>
      </c>
      <c r="CE128" s="623"/>
      <c r="CF128" s="623"/>
      <c r="CG128" s="623"/>
      <c r="CH128" s="623"/>
      <c r="CI128" s="616">
        <f>E20</f>
        <v>5000</v>
      </c>
      <c r="CJ128" s="616"/>
      <c r="CK128" s="616"/>
      <c r="CL128" s="616"/>
      <c r="CM128" s="727">
        <f>CI128/E26</f>
        <v>0.625</v>
      </c>
      <c r="CN128" s="727"/>
      <c r="CO128" s="727">
        <f ca="1">CI128/E13</f>
        <v>0.58079496892166127</v>
      </c>
      <c r="CP128" s="727"/>
      <c r="CQ128" s="727" t="e">
        <f>CI128/CV128</f>
        <v>#REF!</v>
      </c>
      <c r="CR128" s="727"/>
      <c r="CS128" s="623" t="s">
        <v>134</v>
      </c>
      <c r="CT128" s="623"/>
      <c r="CU128" s="623"/>
      <c r="CV128" s="666" t="e">
        <f>CO131/12*1000/CW131*1000</f>
        <v>#REF!</v>
      </c>
      <c r="CW128" s="666"/>
      <c r="CX128" s="666"/>
      <c r="CY128" s="732" t="e">
        <f ca="1">CV128-E13</f>
        <v>#REF!</v>
      </c>
      <c r="CZ128" s="732"/>
      <c r="DA128" s="732"/>
      <c r="DB128" s="732"/>
      <c r="DI128" s="166" t="s">
        <v>55</v>
      </c>
      <c r="DJ128" s="720">
        <f>AE6</f>
        <v>2254000</v>
      </c>
      <c r="DK128" s="720"/>
      <c r="DL128" s="720"/>
      <c r="DM128" s="720"/>
      <c r="DN128" s="720"/>
    </row>
    <row r="129" spans="82:125" s="166" customFormat="1" ht="9" customHeight="1">
      <c r="CD129" s="623"/>
      <c r="CE129" s="623"/>
      <c r="CF129" s="623"/>
      <c r="CG129" s="623"/>
      <c r="CH129" s="623"/>
      <c r="CI129" s="616"/>
      <c r="CJ129" s="616"/>
      <c r="CK129" s="616"/>
      <c r="CL129" s="616"/>
      <c r="CM129" s="727"/>
      <c r="CN129" s="727"/>
      <c r="CO129" s="727"/>
      <c r="CP129" s="727"/>
      <c r="CQ129" s="727"/>
      <c r="CR129" s="727"/>
      <c r="CS129" s="623"/>
      <c r="CT129" s="623"/>
      <c r="CU129" s="623"/>
      <c r="CV129" s="666"/>
      <c r="CW129" s="666"/>
      <c r="CX129" s="666"/>
      <c r="CY129" s="732"/>
      <c r="CZ129" s="732"/>
      <c r="DA129" s="732"/>
      <c r="DB129" s="732"/>
      <c r="DI129" s="166" t="s">
        <v>56</v>
      </c>
      <c r="DJ129" s="720">
        <f ca="1">AE7</f>
        <v>2000000</v>
      </c>
      <c r="DK129" s="720"/>
      <c r="DL129" s="720"/>
      <c r="DM129" s="720"/>
      <c r="DN129" s="720"/>
    </row>
    <row r="130" spans="82:125" s="166" customFormat="1" ht="9" customHeight="1">
      <c r="CD130" s="163" t="e">
        <f>#REF!</f>
        <v>#REF!</v>
      </c>
      <c r="CE130" s="163"/>
      <c r="CF130" s="163"/>
      <c r="CG130" s="163"/>
      <c r="CH130" s="163"/>
      <c r="CI130" s="604" t="s">
        <v>132</v>
      </c>
      <c r="CJ130" s="604"/>
      <c r="CK130" s="604"/>
      <c r="CL130" s="604"/>
      <c r="CM130" s="604" t="s">
        <v>135</v>
      </c>
      <c r="CN130" s="604"/>
      <c r="CO130" s="604" t="s">
        <v>131</v>
      </c>
      <c r="CP130" s="604"/>
      <c r="CQ130" s="604"/>
      <c r="CR130" s="163"/>
      <c r="CS130" s="604" t="s">
        <v>133</v>
      </c>
      <c r="CT130" s="604"/>
      <c r="CU130" s="604"/>
      <c r="CV130" s="604"/>
      <c r="CW130" s="665">
        <v>4</v>
      </c>
      <c r="CX130" s="665"/>
      <c r="CY130" s="665"/>
      <c r="CZ130" s="665"/>
      <c r="DA130" s="665"/>
      <c r="DB130" s="173"/>
      <c r="DI130" s="166" t="s">
        <v>57</v>
      </c>
      <c r="DJ130" s="604">
        <f ca="1">DJ129*0.05</f>
        <v>100000</v>
      </c>
      <c r="DK130" s="604"/>
      <c r="DL130" s="604"/>
      <c r="DM130" s="604"/>
      <c r="DN130" s="604"/>
    </row>
    <row r="131" spans="82:125" s="166" customFormat="1" ht="9" customHeight="1">
      <c r="CD131" s="623" t="s">
        <v>81</v>
      </c>
      <c r="CE131" s="623"/>
      <c r="CF131" s="623"/>
      <c r="CG131" s="623"/>
      <c r="CH131" s="623"/>
      <c r="CI131" s="616" t="e">
        <f>#REF!*12/1000</f>
        <v>#REF!</v>
      </c>
      <c r="CJ131" s="616"/>
      <c r="CK131" s="616"/>
      <c r="CL131" s="616"/>
      <c r="CM131" s="727">
        <v>0.65</v>
      </c>
      <c r="CN131" s="727"/>
      <c r="CO131" s="616" t="e">
        <f>CI131*CM131</f>
        <v>#REF!</v>
      </c>
      <c r="CP131" s="616"/>
      <c r="CQ131" s="616"/>
      <c r="CR131" s="787" t="e">
        <f>CO131-CS131</f>
        <v>#REF!</v>
      </c>
      <c r="CS131" s="617">
        <f>CW131*12*E20/1000/1000</f>
        <v>363.58819757965119</v>
      </c>
      <c r="CT131" s="617"/>
      <c r="CU131" s="617"/>
      <c r="CV131" s="617"/>
      <c r="CW131" s="769">
        <f>返済比率償還シート!E4</f>
        <v>6059.8032929941864</v>
      </c>
      <c r="CX131" s="769"/>
      <c r="CY131" s="769"/>
      <c r="CZ131" s="769"/>
      <c r="DA131" s="769"/>
      <c r="DB131" s="787" t="e">
        <f>CO131-CS131</f>
        <v>#REF!</v>
      </c>
      <c r="DJ131" s="792">
        <f ca="1">SUM(DJ128:DN130)</f>
        <v>4354000</v>
      </c>
      <c r="DK131" s="604"/>
      <c r="DL131" s="604"/>
      <c r="DM131" s="604"/>
      <c r="DN131" s="604"/>
    </row>
    <row r="132" spans="82:125" s="166" customFormat="1" ht="9" customHeight="1">
      <c r="CD132" s="623"/>
      <c r="CE132" s="623"/>
      <c r="CF132" s="623"/>
      <c r="CG132" s="623"/>
      <c r="CH132" s="623"/>
      <c r="CI132" s="616"/>
      <c r="CJ132" s="616"/>
      <c r="CK132" s="616"/>
      <c r="CL132" s="616"/>
      <c r="CM132" s="727"/>
      <c r="CN132" s="727"/>
      <c r="CO132" s="616"/>
      <c r="CP132" s="616"/>
      <c r="CQ132" s="616"/>
      <c r="CR132" s="787"/>
      <c r="CS132" s="617"/>
      <c r="CT132" s="617"/>
      <c r="CU132" s="617"/>
      <c r="CV132" s="617"/>
      <c r="CW132" s="769"/>
      <c r="CX132" s="769"/>
      <c r="CY132" s="769"/>
      <c r="CZ132" s="769"/>
      <c r="DA132" s="769"/>
      <c r="DB132" s="787"/>
    </row>
    <row r="133" spans="82:125" s="166" customFormat="1" ht="9" customHeight="1">
      <c r="CD133" s="623" t="s">
        <v>80</v>
      </c>
      <c r="CE133" s="623"/>
      <c r="CF133" s="623"/>
      <c r="CG133" s="623"/>
      <c r="CH133" s="623"/>
      <c r="CI133" s="616" t="e">
        <f>#REF!*12/1000</f>
        <v>#REF!</v>
      </c>
      <c r="CJ133" s="616"/>
      <c r="CK133" s="616"/>
      <c r="CL133" s="616"/>
      <c r="CM133" s="727">
        <v>0.65</v>
      </c>
      <c r="CN133" s="727"/>
      <c r="CO133" s="616" t="e">
        <f>CI133*CM133</f>
        <v>#REF!</v>
      </c>
      <c r="CP133" s="616"/>
      <c r="CQ133" s="616"/>
      <c r="CR133" s="787" t="e">
        <f>CO133-CS133</f>
        <v>#REF!</v>
      </c>
      <c r="CS133" s="617">
        <f>CS131</f>
        <v>363.58819757965119</v>
      </c>
      <c r="CT133" s="617"/>
      <c r="CU133" s="617"/>
      <c r="CV133" s="617"/>
      <c r="CW133" s="769">
        <f>CW131</f>
        <v>6059.8032929941864</v>
      </c>
      <c r="CX133" s="769"/>
      <c r="CY133" s="769"/>
      <c r="CZ133" s="769"/>
      <c r="DA133" s="769"/>
      <c r="DB133" s="616" t="e">
        <f>CO133-CS133</f>
        <v>#REF!</v>
      </c>
      <c r="DI133" s="166" t="s">
        <v>254</v>
      </c>
    </row>
    <row r="134" spans="82:125" s="166" customFormat="1" ht="9" customHeight="1">
      <c r="CD134" s="623"/>
      <c r="CE134" s="623"/>
      <c r="CF134" s="623"/>
      <c r="CG134" s="623"/>
      <c r="CH134" s="623"/>
      <c r="CI134" s="616"/>
      <c r="CJ134" s="616"/>
      <c r="CK134" s="616"/>
      <c r="CL134" s="616"/>
      <c r="CM134" s="727"/>
      <c r="CN134" s="727"/>
      <c r="CO134" s="616"/>
      <c r="CP134" s="616"/>
      <c r="CQ134" s="616"/>
      <c r="CR134" s="787"/>
      <c r="CS134" s="617"/>
      <c r="CT134" s="617"/>
      <c r="CU134" s="617"/>
      <c r="CV134" s="617"/>
      <c r="CW134" s="769"/>
      <c r="CX134" s="769"/>
      <c r="CY134" s="769"/>
      <c r="CZ134" s="769"/>
      <c r="DA134" s="769"/>
      <c r="DB134" s="616"/>
    </row>
    <row r="135" spans="82:125" s="166" customFormat="1" ht="9" customHeight="1">
      <c r="DI135" s="166">
        <f ca="1">COUNTIF(CX47:DB60,"OK")</f>
        <v>1</v>
      </c>
      <c r="DK135" s="757">
        <f ca="1">DI135/DI137</f>
        <v>1</v>
      </c>
      <c r="DL135" s="757"/>
    </row>
    <row r="136" spans="82:125" s="166" customFormat="1" ht="9" customHeight="1">
      <c r="DI136" s="166">
        <f ca="1">COUNTIF(CX47:DB60,"NG")</f>
        <v>0</v>
      </c>
      <c r="DK136" s="757"/>
      <c r="DL136" s="757"/>
    </row>
    <row r="137" spans="82:125" s="166" customFormat="1" ht="9" customHeight="1">
      <c r="DI137" s="166">
        <f ca="1">SUM(DI135:DI136)</f>
        <v>1</v>
      </c>
    </row>
    <row r="138" spans="82:125" s="166" customFormat="1" ht="9" customHeight="1"/>
    <row r="139" spans="82:125" s="166" customFormat="1" ht="9" customHeight="1">
      <c r="DI139" s="166" t="s">
        <v>255</v>
      </c>
    </row>
    <row r="140" spans="82:125" s="166" customFormat="1" ht="9" customHeight="1">
      <c r="DM140" s="166" t="str">
        <f>CD47</f>
        <v>対積算価格</v>
      </c>
      <c r="DN140" s="786">
        <f ca="1">CQ47/CJ47</f>
        <v>13.848121014281549</v>
      </c>
      <c r="DO140" s="786"/>
      <c r="DQ140" s="604"/>
      <c r="DR140" s="604"/>
      <c r="DS140" s="757"/>
      <c r="DT140" s="757"/>
      <c r="DU140" s="149"/>
    </row>
    <row r="141" spans="82:125" s="166" customFormat="1" ht="9" customHeight="1">
      <c r="DM141" s="166" t="s">
        <v>250</v>
      </c>
      <c r="DN141" s="786" t="e">
        <f>CQ49/CJ49</f>
        <v>#REF!</v>
      </c>
      <c r="DO141" s="786"/>
      <c r="DQ141" s="604"/>
      <c r="DR141" s="604"/>
      <c r="DS141" s="757"/>
      <c r="DT141" s="757"/>
      <c r="DU141" s="149"/>
    </row>
    <row r="142" spans="82:125" s="166" customFormat="1">
      <c r="DM142" s="166" t="s">
        <v>256</v>
      </c>
      <c r="DN142" s="786" t="e">
        <f>CH51/CQ51</f>
        <v>#REF!</v>
      </c>
      <c r="DO142" s="786"/>
      <c r="DQ142" s="604"/>
      <c r="DR142" s="604"/>
      <c r="DS142" s="604"/>
      <c r="DT142" s="604"/>
      <c r="DU142" s="149"/>
    </row>
    <row r="143" spans="82:125" s="166" customFormat="1">
      <c r="DM143" s="166" t="s">
        <v>257</v>
      </c>
      <c r="DN143" s="786">
        <f ca="1">CH43/CQ43</f>
        <v>1.335653386758672</v>
      </c>
      <c r="DO143" s="786"/>
      <c r="DQ143" s="604"/>
      <c r="DR143" s="604"/>
      <c r="DS143" s="604"/>
      <c r="DT143" s="604"/>
      <c r="DU143" s="149"/>
    </row>
    <row r="144" spans="82:125" s="166" customFormat="1">
      <c r="DM144" s="166" t="s">
        <v>75</v>
      </c>
      <c r="DN144" s="786" t="e">
        <f>CQ53/CJ53</f>
        <v>#REF!</v>
      </c>
      <c r="DO144" s="786"/>
      <c r="DQ144" s="604"/>
      <c r="DR144" s="604"/>
      <c r="DS144" s="604"/>
      <c r="DT144" s="604"/>
      <c r="DU144" s="149"/>
    </row>
    <row r="145" spans="117:125" s="166" customFormat="1">
      <c r="DM145" s="166" t="s">
        <v>247</v>
      </c>
      <c r="DN145" s="786" t="e">
        <f ca="1">CH57/CQ57</f>
        <v>#REF!</v>
      </c>
      <c r="DO145" s="786"/>
      <c r="DQ145" s="604"/>
      <c r="DR145" s="604"/>
      <c r="DS145" s="604"/>
      <c r="DT145" s="604"/>
      <c r="DU145" s="149"/>
    </row>
    <row r="146" spans="117:125" s="166" customFormat="1" ht="9">
      <c r="DM146" s="166" t="s">
        <v>252</v>
      </c>
      <c r="DN146" s="786" t="e">
        <f>CH59/CQ59</f>
        <v>#REF!</v>
      </c>
      <c r="DO146" s="786"/>
      <c r="DQ146" s="604"/>
      <c r="DR146" s="604"/>
      <c r="DS146" s="604"/>
      <c r="DT146" s="604"/>
      <c r="DU146" s="174"/>
    </row>
    <row r="147" spans="117:125" s="166" customFormat="1">
      <c r="DR147" s="175"/>
      <c r="DS147" s="175"/>
      <c r="DT147" s="175"/>
      <c r="DU147" s="174"/>
    </row>
    <row r="148" spans="117:125" s="166" customFormat="1">
      <c r="DR148" s="175"/>
      <c r="DS148" s="175"/>
      <c r="DT148" s="175"/>
      <c r="DU148" s="174"/>
    </row>
    <row r="149" spans="117:125" s="166" customFormat="1">
      <c r="DM149" s="166" t="s">
        <v>77</v>
      </c>
      <c r="DN149" s="166">
        <v>0.5</v>
      </c>
      <c r="DO149" s="166">
        <v>0.7</v>
      </c>
      <c r="DP149" s="166">
        <v>0.9</v>
      </c>
      <c r="DQ149" s="166">
        <v>1</v>
      </c>
      <c r="DR149" s="176">
        <v>1.2</v>
      </c>
      <c r="DS149" s="176"/>
      <c r="DT149" s="175"/>
      <c r="DU149" s="174"/>
    </row>
    <row r="150" spans="117:125" s="166" customFormat="1">
      <c r="DM150" s="166" t="s">
        <v>250</v>
      </c>
      <c r="DN150" s="166">
        <f>DN149</f>
        <v>0.5</v>
      </c>
      <c r="DO150" s="166">
        <f t="shared" ref="DO150:DR150" si="6">DO149</f>
        <v>0.7</v>
      </c>
      <c r="DP150" s="166">
        <f t="shared" si="6"/>
        <v>0.9</v>
      </c>
      <c r="DQ150" s="166">
        <f t="shared" si="6"/>
        <v>1</v>
      </c>
      <c r="DR150" s="166">
        <f t="shared" si="6"/>
        <v>1.2</v>
      </c>
      <c r="DS150" s="163"/>
      <c r="DT150" s="149"/>
      <c r="DU150" s="149"/>
    </row>
    <row r="151" spans="117:125" s="166" customFormat="1">
      <c r="DM151" s="166" t="s">
        <v>251</v>
      </c>
      <c r="DN151" s="166">
        <v>0.8</v>
      </c>
      <c r="DO151" s="166">
        <v>1</v>
      </c>
      <c r="DP151" s="166">
        <v>1.2</v>
      </c>
      <c r="DQ151" s="166">
        <v>1.5</v>
      </c>
      <c r="DR151" s="163">
        <v>1.8</v>
      </c>
      <c r="DS151" s="163"/>
      <c r="DT151" s="149"/>
      <c r="DU151" s="149"/>
    </row>
    <row r="152" spans="117:125" s="166" customFormat="1">
      <c r="DM152" s="166" t="s">
        <v>253</v>
      </c>
      <c r="DN152" s="166">
        <v>0.1</v>
      </c>
      <c r="DO152" s="166">
        <v>0.5</v>
      </c>
      <c r="DP152" s="166">
        <v>1</v>
      </c>
      <c r="DQ152" s="166">
        <v>1.5</v>
      </c>
      <c r="DR152" s="163">
        <v>2</v>
      </c>
      <c r="DS152" s="163"/>
      <c r="DT152" s="149"/>
      <c r="DU152" s="149"/>
    </row>
    <row r="153" spans="117:125" s="166" customFormat="1">
      <c r="DM153" s="166" t="s">
        <v>75</v>
      </c>
      <c r="DN153" s="166">
        <v>-0.99</v>
      </c>
      <c r="DO153" s="166">
        <v>-0.5</v>
      </c>
      <c r="DP153" s="166">
        <v>-0.2</v>
      </c>
      <c r="DQ153" s="166">
        <v>1.2</v>
      </c>
      <c r="DR153" s="163">
        <v>1.5</v>
      </c>
      <c r="DS153" s="163"/>
      <c r="DT153" s="149"/>
      <c r="DU153" s="149"/>
    </row>
    <row r="154" spans="117:125" s="166" customFormat="1">
      <c r="DM154" s="166" t="s">
        <v>247</v>
      </c>
      <c r="DN154" s="166">
        <v>0.8</v>
      </c>
      <c r="DO154" s="166">
        <v>1</v>
      </c>
      <c r="DP154" s="166">
        <v>1.2</v>
      </c>
      <c r="DQ154" s="166">
        <v>1.5</v>
      </c>
      <c r="DR154" s="163">
        <v>1.8</v>
      </c>
      <c r="DS154" s="163"/>
      <c r="DT154" s="149"/>
      <c r="DU154" s="149"/>
    </row>
    <row r="155" spans="117:125" s="166" customFormat="1">
      <c r="DM155" s="166" t="s">
        <v>252</v>
      </c>
      <c r="DN155" s="166">
        <v>0.7</v>
      </c>
      <c r="DO155" s="166">
        <v>1</v>
      </c>
      <c r="DP155" s="166">
        <v>1.2</v>
      </c>
      <c r="DQ155" s="166">
        <v>1.5</v>
      </c>
      <c r="DR155" s="163">
        <v>1.8</v>
      </c>
      <c r="DS155" s="163"/>
      <c r="DT155" s="149"/>
      <c r="DU155" s="149"/>
    </row>
    <row r="156" spans="117:125" s="166" customFormat="1">
      <c r="DR156" s="163"/>
      <c r="DS156" s="163"/>
      <c r="DT156" s="149"/>
      <c r="DU156" s="149"/>
    </row>
    <row r="157" spans="117:125" s="166" customFormat="1">
      <c r="DR157" s="163"/>
      <c r="DS157" s="163"/>
      <c r="DT157" s="149"/>
      <c r="DU157" s="149"/>
    </row>
    <row r="158" spans="117:125" s="166" customFormat="1" ht="9">
      <c r="DM158" s="166" t="s">
        <v>77</v>
      </c>
      <c r="DN158" s="177">
        <f ca="1">$DN$140-DN149</f>
        <v>13.348121014281549</v>
      </c>
      <c r="DO158" s="177">
        <f ca="1">$DN$140-DO149</f>
        <v>13.14812101428155</v>
      </c>
      <c r="DP158" s="177">
        <f ca="1">$DN$140-DP149</f>
        <v>12.948121014281549</v>
      </c>
      <c r="DQ158" s="177">
        <f ca="1">$DN$140-DQ149</f>
        <v>12.848121014281549</v>
      </c>
      <c r="DR158" s="177">
        <f ca="1">$DN$140-DR149</f>
        <v>12.64812101428155</v>
      </c>
    </row>
    <row r="159" spans="117:125" s="166" customFormat="1" ht="9">
      <c r="DM159" s="166" t="s">
        <v>250</v>
      </c>
      <c r="DN159" s="177" t="e">
        <f>$DN$141-DN150</f>
        <v>#REF!</v>
      </c>
      <c r="DO159" s="177" t="e">
        <f>$DN$141-DO150</f>
        <v>#REF!</v>
      </c>
      <c r="DP159" s="177" t="e">
        <f>$DN$141-DP150</f>
        <v>#REF!</v>
      </c>
      <c r="DQ159" s="177" t="e">
        <f>$DN$141-DQ150</f>
        <v>#REF!</v>
      </c>
      <c r="DR159" s="177" t="e">
        <f>$DN$141-DR150</f>
        <v>#REF!</v>
      </c>
    </row>
    <row r="160" spans="117:125" s="166" customFormat="1" ht="9">
      <c r="DM160" s="166" t="s">
        <v>251</v>
      </c>
      <c r="DN160" s="177" t="e">
        <f>$DN$142-DN151</f>
        <v>#REF!</v>
      </c>
      <c r="DO160" s="177" t="e">
        <f>$DN$142-DO151</f>
        <v>#REF!</v>
      </c>
      <c r="DP160" s="177" t="e">
        <f>$DN$142-DP151</f>
        <v>#REF!</v>
      </c>
      <c r="DQ160" s="177" t="e">
        <f>$DN$142-DQ151</f>
        <v>#REF!</v>
      </c>
      <c r="DR160" s="177" t="e">
        <f>$DN$142-DR151</f>
        <v>#REF!</v>
      </c>
    </row>
    <row r="161" spans="117:122" s="166" customFormat="1" ht="9">
      <c r="DM161" s="166" t="s">
        <v>253</v>
      </c>
      <c r="DN161" s="177">
        <f ca="1">$DN$143-DN152</f>
        <v>1.2356533867586719</v>
      </c>
      <c r="DO161" s="177">
        <f ca="1">$DN$143-DO152</f>
        <v>0.83565338675867196</v>
      </c>
      <c r="DP161" s="177">
        <f ca="1">$DN$143-DP152</f>
        <v>0.33565338675867196</v>
      </c>
      <c r="DQ161" s="177">
        <f ca="1">$DN$143-DQ152</f>
        <v>-0.16434661324132804</v>
      </c>
      <c r="DR161" s="177">
        <f ca="1">$DN$143-DR152</f>
        <v>-0.66434661324132804</v>
      </c>
    </row>
    <row r="162" spans="117:122" s="166" customFormat="1" ht="9">
      <c r="DM162" s="166" t="s">
        <v>75</v>
      </c>
      <c r="DN162" s="177" t="e">
        <f>$DN$144+DN153</f>
        <v>#REF!</v>
      </c>
      <c r="DO162" s="177" t="e">
        <f>$DN$144+DO153</f>
        <v>#REF!</v>
      </c>
      <c r="DP162" s="177" t="e">
        <f>$DN$144+DP153</f>
        <v>#REF!</v>
      </c>
      <c r="DQ162" s="177" t="e">
        <f>$DN$144+DQ153</f>
        <v>#REF!</v>
      </c>
      <c r="DR162" s="177" t="e">
        <f>$DN$144+DR153</f>
        <v>#REF!</v>
      </c>
    </row>
    <row r="163" spans="117:122" s="166" customFormat="1" ht="9">
      <c r="DM163" s="166" t="s">
        <v>247</v>
      </c>
      <c r="DN163" s="177" t="e">
        <f ca="1">$DN$145-DN154</f>
        <v>#REF!</v>
      </c>
      <c r="DO163" s="177" t="e">
        <f ca="1">$DN$145-DO154</f>
        <v>#REF!</v>
      </c>
      <c r="DP163" s="177" t="e">
        <f ca="1">$DN$145-DP154</f>
        <v>#REF!</v>
      </c>
      <c r="DQ163" s="177" t="e">
        <f ca="1">$DN$145-DQ154</f>
        <v>#REF!</v>
      </c>
      <c r="DR163" s="177" t="e">
        <f ca="1">$DN$145-DR154</f>
        <v>#REF!</v>
      </c>
    </row>
    <row r="164" spans="117:122" s="166" customFormat="1" ht="9">
      <c r="DM164" s="166" t="s">
        <v>252</v>
      </c>
      <c r="DN164" s="177" t="e">
        <f>$DN$146-DN155</f>
        <v>#REF!</v>
      </c>
      <c r="DO164" s="177" t="e">
        <f>$DN$146-DO155</f>
        <v>#REF!</v>
      </c>
      <c r="DP164" s="177" t="e">
        <f>$DN$146-DP155</f>
        <v>#REF!</v>
      </c>
      <c r="DQ164" s="177" t="e">
        <f>$DN$146-DQ155</f>
        <v>#REF!</v>
      </c>
      <c r="DR164" s="177" t="e">
        <f>$DN$146-DR155</f>
        <v>#REF!</v>
      </c>
    </row>
    <row r="165" spans="117:122" s="166" customFormat="1" ht="9"/>
    <row r="166" spans="117:122" s="166" customFormat="1" ht="9">
      <c r="DM166" s="166" t="s">
        <v>77</v>
      </c>
      <c r="DN166" s="166">
        <f ca="1">IF(DN158&gt;0,1,0)</f>
        <v>1</v>
      </c>
      <c r="DO166" s="166">
        <f t="shared" ref="DO166:DR166" ca="1" si="7">IF(DO158&gt;0,1,0)</f>
        <v>1</v>
      </c>
      <c r="DP166" s="166">
        <f t="shared" ca="1" si="7"/>
        <v>1</v>
      </c>
      <c r="DQ166" s="166">
        <f t="shared" ca="1" si="7"/>
        <v>1</v>
      </c>
      <c r="DR166" s="166">
        <f t="shared" ca="1" si="7"/>
        <v>1</v>
      </c>
    </row>
    <row r="167" spans="117:122" s="166" customFormat="1" ht="9">
      <c r="DM167" s="166" t="s">
        <v>250</v>
      </c>
      <c r="DN167" s="166" t="e">
        <f t="shared" ref="DN167:DR172" si="8">IF(DN159&gt;0,1,0)</f>
        <v>#REF!</v>
      </c>
      <c r="DO167" s="166" t="e">
        <f t="shared" si="8"/>
        <v>#REF!</v>
      </c>
      <c r="DP167" s="166" t="e">
        <f t="shared" si="8"/>
        <v>#REF!</v>
      </c>
      <c r="DQ167" s="166" t="e">
        <f t="shared" si="8"/>
        <v>#REF!</v>
      </c>
      <c r="DR167" s="166" t="e">
        <f t="shared" si="8"/>
        <v>#REF!</v>
      </c>
    </row>
    <row r="168" spans="117:122" s="166" customFormat="1" ht="9">
      <c r="DM168" s="166" t="s">
        <v>251</v>
      </c>
      <c r="DN168" s="166" t="e">
        <f t="shared" si="8"/>
        <v>#REF!</v>
      </c>
      <c r="DO168" s="166" t="e">
        <f t="shared" si="8"/>
        <v>#REF!</v>
      </c>
      <c r="DP168" s="166" t="e">
        <f t="shared" si="8"/>
        <v>#REF!</v>
      </c>
      <c r="DQ168" s="166" t="e">
        <f t="shared" si="8"/>
        <v>#REF!</v>
      </c>
      <c r="DR168" s="166" t="e">
        <f t="shared" si="8"/>
        <v>#REF!</v>
      </c>
    </row>
    <row r="169" spans="117:122" s="166" customFormat="1" ht="9">
      <c r="DM169" s="166" t="s">
        <v>253</v>
      </c>
      <c r="DN169" s="166">
        <f t="shared" ca="1" si="8"/>
        <v>1</v>
      </c>
      <c r="DO169" s="166">
        <f t="shared" ca="1" si="8"/>
        <v>1</v>
      </c>
      <c r="DP169" s="166">
        <f t="shared" ca="1" si="8"/>
        <v>1</v>
      </c>
      <c r="DQ169" s="166">
        <f t="shared" ca="1" si="8"/>
        <v>0</v>
      </c>
      <c r="DR169" s="166">
        <f t="shared" ca="1" si="8"/>
        <v>0</v>
      </c>
    </row>
    <row r="170" spans="117:122" s="166" customFormat="1" ht="9">
      <c r="DM170" s="166" t="s">
        <v>75</v>
      </c>
      <c r="DN170" s="166" t="e">
        <f t="shared" si="8"/>
        <v>#REF!</v>
      </c>
      <c r="DO170" s="166" t="e">
        <f t="shared" si="8"/>
        <v>#REF!</v>
      </c>
      <c r="DP170" s="166" t="e">
        <f t="shared" si="8"/>
        <v>#REF!</v>
      </c>
      <c r="DQ170" s="166" t="e">
        <f t="shared" si="8"/>
        <v>#REF!</v>
      </c>
      <c r="DR170" s="166" t="e">
        <f t="shared" si="8"/>
        <v>#REF!</v>
      </c>
    </row>
    <row r="171" spans="117:122" s="166" customFormat="1" ht="9">
      <c r="DM171" s="166" t="s">
        <v>247</v>
      </c>
      <c r="DN171" s="166" t="e">
        <f t="shared" ca="1" si="8"/>
        <v>#REF!</v>
      </c>
      <c r="DO171" s="166" t="e">
        <f t="shared" ca="1" si="8"/>
        <v>#REF!</v>
      </c>
      <c r="DP171" s="166" t="e">
        <f t="shared" ca="1" si="8"/>
        <v>#REF!</v>
      </c>
      <c r="DQ171" s="166" t="e">
        <f t="shared" ca="1" si="8"/>
        <v>#REF!</v>
      </c>
      <c r="DR171" s="166" t="e">
        <f t="shared" ca="1" si="8"/>
        <v>#REF!</v>
      </c>
    </row>
    <row r="172" spans="117:122" s="166" customFormat="1" ht="9">
      <c r="DM172" s="166" t="s">
        <v>252</v>
      </c>
      <c r="DN172" s="166" t="e">
        <f t="shared" si="8"/>
        <v>#REF!</v>
      </c>
      <c r="DO172" s="166" t="e">
        <f t="shared" si="8"/>
        <v>#REF!</v>
      </c>
      <c r="DP172" s="166" t="e">
        <f t="shared" si="8"/>
        <v>#REF!</v>
      </c>
      <c r="DQ172" s="166" t="e">
        <f t="shared" si="8"/>
        <v>#REF!</v>
      </c>
      <c r="DR172" s="166" t="e">
        <f t="shared" si="8"/>
        <v>#REF!</v>
      </c>
    </row>
    <row r="173" spans="117:122" s="166" customFormat="1" ht="9"/>
    <row r="174" spans="117:122" s="166" customFormat="1" ht="9"/>
    <row r="175" spans="117:122" s="166" customFormat="1" ht="9">
      <c r="DM175" s="166" t="s">
        <v>77</v>
      </c>
      <c r="DN175" s="166">
        <f ca="1">SUM(DN166:DR166)</f>
        <v>5</v>
      </c>
    </row>
    <row r="176" spans="117:122" s="166" customFormat="1" ht="9">
      <c r="DM176" s="166" t="s">
        <v>250</v>
      </c>
      <c r="DN176" s="166" t="e">
        <f t="shared" ref="DN176:DN181" si="9">SUM(DN167:DR167)</f>
        <v>#REF!</v>
      </c>
    </row>
    <row r="177" spans="117:118" s="166" customFormat="1" ht="9">
      <c r="DM177" s="166" t="s">
        <v>251</v>
      </c>
      <c r="DN177" s="166" t="e">
        <f t="shared" si="9"/>
        <v>#REF!</v>
      </c>
    </row>
    <row r="178" spans="117:118" s="166" customFormat="1" ht="9">
      <c r="DM178" s="166" t="s">
        <v>253</v>
      </c>
      <c r="DN178" s="166">
        <f t="shared" ca="1" si="9"/>
        <v>3</v>
      </c>
    </row>
    <row r="179" spans="117:118" s="166" customFormat="1" ht="9">
      <c r="DM179" s="166" t="s">
        <v>75</v>
      </c>
      <c r="DN179" s="166" t="e">
        <f t="shared" si="9"/>
        <v>#REF!</v>
      </c>
    </row>
    <row r="180" spans="117:118" s="166" customFormat="1" ht="9">
      <c r="DM180" s="166" t="s">
        <v>247</v>
      </c>
      <c r="DN180" s="166" t="e">
        <f t="shared" ca="1" si="9"/>
        <v>#REF!</v>
      </c>
    </row>
    <row r="181" spans="117:118" s="166" customFormat="1" ht="9">
      <c r="DM181" s="166" t="s">
        <v>252</v>
      </c>
      <c r="DN181" s="166" t="e">
        <f t="shared" si="9"/>
        <v>#REF!</v>
      </c>
    </row>
    <row r="182" spans="117:118" s="166" customFormat="1" ht="9"/>
    <row r="183" spans="117:118" s="166" customFormat="1" ht="9"/>
    <row r="184" spans="117:118" s="166" customFormat="1" ht="9"/>
    <row r="185" spans="117:118" s="166" customFormat="1" ht="9"/>
    <row r="186" spans="117:118" s="166" customFormat="1" ht="9"/>
    <row r="187" spans="117:118" s="166" customFormat="1" ht="9"/>
    <row r="188" spans="117:118" s="166" customFormat="1" ht="9"/>
    <row r="189" spans="117:118" s="166" customFormat="1" ht="9"/>
    <row r="190" spans="117:118" s="166" customFormat="1" ht="9"/>
    <row r="191" spans="117:118" s="166" customFormat="1" ht="9"/>
    <row r="192" spans="117:118" s="166" customFormat="1" ht="9"/>
    <row r="193" s="166" customFormat="1" ht="9"/>
    <row r="194" s="166" customFormat="1" ht="9"/>
    <row r="195" s="166" customFormat="1" ht="9"/>
    <row r="196" s="166" customFormat="1" ht="9"/>
    <row r="197" s="166" customFormat="1" ht="9"/>
    <row r="198" s="166" customFormat="1" ht="9"/>
    <row r="199" s="166" customFormat="1" ht="9"/>
    <row r="200" s="166" customFormat="1" ht="9"/>
    <row r="201" s="166" customFormat="1" ht="9"/>
    <row r="202" s="166" customFormat="1" ht="9"/>
    <row r="203" s="166" customFormat="1" ht="9"/>
    <row r="204" s="166" customFormat="1" ht="9"/>
    <row r="205" s="166" customFormat="1" ht="9"/>
    <row r="206" s="166" customFormat="1" ht="9"/>
    <row r="207" s="166" customFormat="1" ht="9"/>
    <row r="208" s="166" customFormat="1" ht="9"/>
    <row r="209" s="166" customFormat="1" ht="9"/>
    <row r="210" s="166" customFormat="1" ht="9"/>
    <row r="211" s="166" customFormat="1" ht="9"/>
    <row r="212" s="166" customFormat="1" ht="9"/>
    <row r="213" s="166" customFormat="1" ht="9"/>
    <row r="214" s="166" customFormat="1" ht="9"/>
    <row r="215" s="166" customFormat="1" ht="9"/>
    <row r="216" s="166" customFormat="1" ht="9"/>
    <row r="217" s="166" customFormat="1" ht="9"/>
    <row r="218" s="166" customFormat="1" ht="9"/>
    <row r="219" s="166" customFormat="1" ht="9"/>
    <row r="220" s="166" customFormat="1" ht="9"/>
    <row r="221" s="166" customFormat="1" ht="9"/>
    <row r="222" s="166" customFormat="1" ht="9"/>
    <row r="223" s="166" customFormat="1" ht="9"/>
    <row r="224" s="166" customFormat="1" ht="9"/>
    <row r="225" spans="1:51" s="166" customFormat="1" ht="9"/>
    <row r="226" spans="1:51" s="166" customFormat="1" ht="9"/>
    <row r="227" spans="1:51" s="166" customFormat="1" ht="9"/>
    <row r="228" spans="1:51" s="166" customFormat="1" ht="9"/>
    <row r="229" spans="1:51" s="166" customFormat="1" ht="9"/>
    <row r="230" spans="1:51" s="166" customFormat="1" ht="9"/>
    <row r="231" spans="1:51" s="166" customFormat="1" ht="9"/>
    <row r="232" spans="1:51" s="166" customFormat="1" ht="9"/>
    <row r="233" spans="1:51" s="166" customFormat="1" ht="9"/>
    <row r="234" spans="1:51" s="166" customFormat="1" ht="9"/>
    <row r="235" spans="1:51" s="166" customFormat="1">
      <c r="A235" s="146"/>
      <c r="B235" s="146"/>
      <c r="C235" s="146"/>
      <c r="D235" s="146"/>
      <c r="E235" s="146"/>
      <c r="F235" s="146"/>
      <c r="G235" s="146"/>
      <c r="H235" s="146"/>
      <c r="I235" s="146"/>
      <c r="J235" s="146"/>
      <c r="K235" s="146"/>
      <c r="L235" s="146"/>
      <c r="M235" s="146"/>
      <c r="N235" s="146"/>
      <c r="O235" s="146"/>
      <c r="P235" s="146"/>
      <c r="Q235" s="146"/>
      <c r="R235" s="146"/>
      <c r="S235" s="146"/>
      <c r="T235" s="146"/>
      <c r="U235" s="146"/>
      <c r="V235" s="146"/>
      <c r="W235" s="146"/>
      <c r="X235" s="146"/>
      <c r="Y235" s="146"/>
    </row>
    <row r="236" spans="1:51" s="166" customFormat="1">
      <c r="A236" s="146"/>
      <c r="B236" s="146"/>
      <c r="C236" s="146"/>
      <c r="D236" s="146"/>
      <c r="E236" s="146"/>
      <c r="F236" s="146"/>
      <c r="G236" s="146"/>
      <c r="H236" s="146"/>
      <c r="I236" s="146"/>
      <c r="J236" s="146"/>
      <c r="K236" s="146"/>
      <c r="L236" s="146"/>
      <c r="M236" s="146"/>
      <c r="N236" s="146"/>
      <c r="O236" s="146"/>
      <c r="P236" s="146"/>
      <c r="Q236" s="146"/>
      <c r="R236" s="146"/>
      <c r="S236" s="146"/>
      <c r="T236" s="146"/>
      <c r="U236" s="146"/>
      <c r="V236" s="146"/>
      <c r="W236" s="146"/>
      <c r="X236" s="146"/>
      <c r="Y236" s="146"/>
      <c r="AA236" s="146"/>
      <c r="AB236" s="146"/>
      <c r="AC236" s="146"/>
      <c r="AD236" s="146"/>
      <c r="AE236" s="146"/>
      <c r="AF236" s="146"/>
      <c r="AG236" s="146"/>
      <c r="AH236" s="146"/>
      <c r="AI236" s="146"/>
      <c r="AJ236" s="146"/>
      <c r="AK236" s="146"/>
      <c r="AL236" s="146"/>
      <c r="AM236" s="146"/>
      <c r="AN236" s="146"/>
      <c r="AO236" s="146"/>
      <c r="AP236" s="146"/>
      <c r="AQ236" s="146"/>
      <c r="AR236" s="146"/>
      <c r="AS236" s="146"/>
      <c r="AT236" s="146"/>
      <c r="AU236" s="146"/>
      <c r="AV236" s="146"/>
      <c r="AW236" s="146"/>
      <c r="AX236" s="146"/>
      <c r="AY236" s="146"/>
    </row>
    <row r="237" spans="1:51" s="166" customFormat="1">
      <c r="A237" s="146"/>
      <c r="B237" s="146"/>
      <c r="C237" s="146"/>
      <c r="D237" s="146"/>
      <c r="E237" s="146"/>
      <c r="F237" s="146"/>
      <c r="G237" s="146"/>
      <c r="H237" s="146"/>
      <c r="I237" s="146"/>
      <c r="J237" s="146"/>
      <c r="K237" s="146"/>
      <c r="L237" s="146"/>
      <c r="M237" s="146"/>
      <c r="N237" s="146"/>
      <c r="O237" s="146"/>
      <c r="P237" s="146"/>
      <c r="Q237" s="146"/>
      <c r="R237" s="146"/>
      <c r="S237" s="146"/>
      <c r="T237" s="146"/>
      <c r="U237" s="146"/>
      <c r="V237" s="146"/>
      <c r="W237" s="146"/>
      <c r="X237" s="146"/>
      <c r="Y237" s="146"/>
      <c r="AA237" s="146"/>
      <c r="AB237" s="146"/>
      <c r="AC237" s="146"/>
      <c r="AD237" s="146"/>
      <c r="AE237" s="146"/>
      <c r="AF237" s="146"/>
      <c r="AG237" s="146"/>
      <c r="AH237" s="146"/>
      <c r="AI237" s="146"/>
      <c r="AJ237" s="146"/>
      <c r="AK237" s="146"/>
      <c r="AL237" s="146"/>
      <c r="AM237" s="146"/>
      <c r="AN237" s="146"/>
      <c r="AO237" s="146"/>
      <c r="AP237" s="146"/>
      <c r="AQ237" s="146"/>
      <c r="AR237" s="146"/>
      <c r="AS237" s="146"/>
      <c r="AT237" s="146"/>
      <c r="AU237" s="146"/>
      <c r="AV237" s="146"/>
      <c r="AW237" s="146"/>
      <c r="AX237" s="146"/>
      <c r="AY237" s="146"/>
    </row>
    <row r="238" spans="1:51" s="166" customFormat="1">
      <c r="A238" s="146"/>
      <c r="B238" s="146"/>
      <c r="C238" s="146"/>
      <c r="D238" s="146"/>
      <c r="E238" s="146"/>
      <c r="F238" s="146"/>
      <c r="G238" s="146"/>
      <c r="H238" s="146"/>
      <c r="I238" s="146"/>
      <c r="J238" s="146"/>
      <c r="K238" s="146"/>
      <c r="L238" s="146"/>
      <c r="M238" s="146"/>
      <c r="N238" s="146"/>
      <c r="O238" s="146"/>
      <c r="P238" s="146"/>
      <c r="Q238" s="146"/>
      <c r="R238" s="146"/>
      <c r="S238" s="146"/>
      <c r="T238" s="146"/>
      <c r="U238" s="146"/>
      <c r="V238" s="146"/>
      <c r="W238" s="146"/>
      <c r="X238" s="146"/>
      <c r="Y238" s="146"/>
      <c r="AA238" s="146"/>
      <c r="AB238" s="146"/>
      <c r="AC238" s="146"/>
      <c r="AD238" s="146"/>
      <c r="AE238" s="146"/>
      <c r="AF238" s="146"/>
      <c r="AG238" s="146"/>
      <c r="AH238" s="146"/>
      <c r="AI238" s="146"/>
      <c r="AJ238" s="146"/>
      <c r="AK238" s="146"/>
      <c r="AL238" s="146"/>
      <c r="AM238" s="146"/>
      <c r="AN238" s="146"/>
      <c r="AO238" s="146"/>
      <c r="AP238" s="146"/>
      <c r="AQ238" s="146"/>
      <c r="AR238" s="146"/>
      <c r="AS238" s="146"/>
      <c r="AT238" s="146"/>
      <c r="AU238" s="146"/>
      <c r="AV238" s="146"/>
      <c r="AW238" s="146"/>
      <c r="AX238" s="146"/>
      <c r="AY238" s="146"/>
    </row>
    <row r="239" spans="1:51" s="166" customFormat="1">
      <c r="A239" s="146"/>
      <c r="B239" s="146"/>
      <c r="C239" s="146"/>
      <c r="D239" s="146"/>
      <c r="E239" s="146"/>
      <c r="F239" s="146"/>
      <c r="G239" s="146"/>
      <c r="H239" s="146"/>
      <c r="I239" s="146"/>
      <c r="J239" s="146"/>
      <c r="K239" s="146"/>
      <c r="L239" s="146"/>
      <c r="M239" s="146"/>
      <c r="N239" s="146"/>
      <c r="O239" s="146"/>
      <c r="P239" s="146"/>
      <c r="Q239" s="146"/>
      <c r="R239" s="146"/>
      <c r="S239" s="146"/>
      <c r="T239" s="146"/>
      <c r="U239" s="146"/>
      <c r="V239" s="146"/>
      <c r="W239" s="146"/>
      <c r="X239" s="146"/>
      <c r="Y239" s="146"/>
      <c r="AA239" s="146"/>
      <c r="AB239" s="146"/>
      <c r="AC239" s="146"/>
      <c r="AD239" s="146"/>
      <c r="AE239" s="146"/>
      <c r="AF239" s="146"/>
      <c r="AG239" s="146"/>
      <c r="AH239" s="146"/>
      <c r="AI239" s="146"/>
      <c r="AJ239" s="146"/>
      <c r="AK239" s="146"/>
      <c r="AL239" s="146"/>
      <c r="AM239" s="146"/>
      <c r="AN239" s="146"/>
      <c r="AO239" s="146"/>
      <c r="AP239" s="146"/>
      <c r="AQ239" s="146"/>
      <c r="AR239" s="146"/>
      <c r="AS239" s="146"/>
      <c r="AT239" s="146"/>
      <c r="AU239" s="146"/>
      <c r="AV239" s="146"/>
      <c r="AW239" s="146"/>
      <c r="AX239" s="146"/>
      <c r="AY239" s="146"/>
    </row>
    <row r="240" spans="1:51" s="166" customFormat="1">
      <c r="A240" s="146"/>
      <c r="B240" s="146"/>
      <c r="C240" s="146"/>
      <c r="D240" s="146"/>
      <c r="E240" s="146"/>
      <c r="F240" s="146"/>
      <c r="G240" s="146"/>
      <c r="H240" s="146"/>
      <c r="I240" s="146"/>
      <c r="J240" s="146"/>
      <c r="K240" s="146"/>
      <c r="L240" s="146"/>
      <c r="M240" s="146"/>
      <c r="N240" s="146"/>
      <c r="O240" s="146"/>
      <c r="P240" s="146"/>
      <c r="Q240" s="146"/>
      <c r="R240" s="146"/>
      <c r="S240" s="146"/>
      <c r="T240" s="146"/>
      <c r="U240" s="146"/>
      <c r="V240" s="146"/>
      <c r="W240" s="146"/>
      <c r="X240" s="146"/>
      <c r="Y240" s="146"/>
      <c r="AA240" s="146"/>
      <c r="AB240" s="146"/>
      <c r="AC240" s="146"/>
      <c r="AD240" s="146"/>
      <c r="AE240" s="146"/>
      <c r="AF240" s="146"/>
      <c r="AG240" s="146"/>
      <c r="AH240" s="146"/>
      <c r="AI240" s="146"/>
      <c r="AJ240" s="146"/>
      <c r="AK240" s="146"/>
      <c r="AL240" s="146"/>
      <c r="AM240" s="146"/>
      <c r="AN240" s="146"/>
      <c r="AO240" s="146"/>
      <c r="AP240" s="146"/>
      <c r="AQ240" s="146"/>
      <c r="AR240" s="146"/>
      <c r="AS240" s="146"/>
      <c r="AT240" s="146"/>
      <c r="AU240" s="146"/>
      <c r="AV240" s="146"/>
      <c r="AW240" s="146"/>
      <c r="AX240" s="146"/>
      <c r="AY240" s="146"/>
    </row>
    <row r="241" spans="1:54" s="166" customFormat="1">
      <c r="A241" s="146"/>
      <c r="B241" s="146"/>
      <c r="C241" s="146"/>
      <c r="D241" s="146"/>
      <c r="E241" s="146"/>
      <c r="F241" s="146"/>
      <c r="G241" s="146"/>
      <c r="H241" s="146"/>
      <c r="I241" s="146"/>
      <c r="J241" s="146"/>
      <c r="K241" s="146"/>
      <c r="L241" s="146"/>
      <c r="M241" s="146"/>
      <c r="N241" s="146"/>
      <c r="O241" s="146"/>
      <c r="P241" s="146"/>
      <c r="Q241" s="146"/>
      <c r="R241" s="146"/>
      <c r="S241" s="146"/>
      <c r="T241" s="146"/>
      <c r="U241" s="146"/>
      <c r="V241" s="146"/>
      <c r="W241" s="146"/>
      <c r="X241" s="146"/>
      <c r="Y241" s="146"/>
      <c r="AA241" s="146"/>
      <c r="AB241" s="146"/>
      <c r="AC241" s="146"/>
      <c r="AD241" s="146"/>
      <c r="AE241" s="146"/>
      <c r="AF241" s="146"/>
      <c r="AG241" s="146"/>
      <c r="AH241" s="146"/>
      <c r="AI241" s="146"/>
      <c r="AJ241" s="146"/>
      <c r="AK241" s="146"/>
      <c r="AL241" s="146"/>
      <c r="AM241" s="146"/>
      <c r="AN241" s="146"/>
      <c r="AO241" s="146"/>
      <c r="AP241" s="146"/>
      <c r="AQ241" s="146"/>
      <c r="AR241" s="146"/>
      <c r="AS241" s="146"/>
      <c r="AT241" s="146"/>
      <c r="AU241" s="146"/>
      <c r="AV241" s="146"/>
      <c r="AW241" s="146"/>
      <c r="AX241" s="146"/>
      <c r="AY241" s="146"/>
    </row>
    <row r="242" spans="1:54" s="166" customFormat="1">
      <c r="A242" s="146"/>
      <c r="B242" s="146"/>
      <c r="C242" s="146"/>
      <c r="D242" s="146"/>
      <c r="E242" s="146"/>
      <c r="F242" s="146"/>
      <c r="G242" s="146"/>
      <c r="H242" s="146"/>
      <c r="I242" s="146"/>
      <c r="J242" s="146"/>
      <c r="K242" s="146"/>
      <c r="L242" s="146"/>
      <c r="M242" s="146"/>
      <c r="N242" s="146"/>
      <c r="O242" s="146"/>
      <c r="P242" s="146"/>
      <c r="Q242" s="146"/>
      <c r="R242" s="146"/>
      <c r="S242" s="146"/>
      <c r="T242" s="146"/>
      <c r="U242" s="146"/>
      <c r="V242" s="146"/>
      <c r="W242" s="146"/>
      <c r="X242" s="146"/>
      <c r="Y242" s="146"/>
      <c r="AA242" s="146"/>
      <c r="AB242" s="146"/>
      <c r="AC242" s="146"/>
      <c r="AD242" s="146"/>
      <c r="AE242" s="146"/>
      <c r="AF242" s="146"/>
      <c r="AG242" s="146"/>
      <c r="AH242" s="146"/>
      <c r="AI242" s="146"/>
      <c r="AJ242" s="146"/>
      <c r="AK242" s="146"/>
      <c r="AL242" s="146"/>
      <c r="AM242" s="146"/>
      <c r="AN242" s="146"/>
      <c r="AO242" s="146"/>
      <c r="AP242" s="146"/>
      <c r="AQ242" s="146"/>
      <c r="AR242" s="146"/>
      <c r="AS242" s="146"/>
      <c r="AT242" s="146"/>
      <c r="AU242" s="146"/>
      <c r="AV242" s="146"/>
      <c r="AW242" s="146"/>
      <c r="AX242" s="146"/>
      <c r="AY242" s="146"/>
    </row>
    <row r="243" spans="1:54" s="166" customFormat="1">
      <c r="A243" s="146"/>
      <c r="B243" s="146"/>
      <c r="C243" s="146"/>
      <c r="D243" s="146"/>
      <c r="E243" s="146"/>
      <c r="F243" s="146"/>
      <c r="G243" s="146"/>
      <c r="H243" s="146"/>
      <c r="I243" s="146"/>
      <c r="J243" s="146"/>
      <c r="K243" s="146"/>
      <c r="L243" s="146"/>
      <c r="M243" s="146"/>
      <c r="N243" s="146"/>
      <c r="O243" s="146"/>
      <c r="P243" s="146"/>
      <c r="Q243" s="146"/>
      <c r="R243" s="146"/>
      <c r="S243" s="146"/>
      <c r="T243" s="146"/>
      <c r="U243" s="146"/>
      <c r="V243" s="146"/>
      <c r="W243" s="146"/>
      <c r="X243" s="146"/>
      <c r="Y243" s="146"/>
      <c r="AA243" s="146"/>
      <c r="AB243" s="146"/>
      <c r="AC243" s="146"/>
      <c r="AD243" s="146"/>
      <c r="AE243" s="146"/>
      <c r="AF243" s="146"/>
      <c r="AG243" s="146"/>
      <c r="AH243" s="146"/>
      <c r="AI243" s="146"/>
      <c r="AJ243" s="146"/>
      <c r="AK243" s="146"/>
      <c r="AL243" s="146"/>
      <c r="AM243" s="146"/>
      <c r="AN243" s="146"/>
      <c r="AO243" s="146"/>
      <c r="AP243" s="146"/>
      <c r="AQ243" s="146"/>
      <c r="AR243" s="146"/>
      <c r="AS243" s="146"/>
      <c r="AT243" s="146"/>
      <c r="AU243" s="146"/>
      <c r="AV243" s="146"/>
      <c r="AW243" s="146"/>
      <c r="AX243" s="146"/>
      <c r="AY243" s="146"/>
    </row>
    <row r="244" spans="1:54" s="166" customFormat="1">
      <c r="A244" s="146"/>
      <c r="B244" s="146"/>
      <c r="C244" s="146"/>
      <c r="D244" s="146"/>
      <c r="E244" s="146"/>
      <c r="F244" s="146"/>
      <c r="G244" s="146"/>
      <c r="H244" s="146"/>
      <c r="I244" s="146"/>
      <c r="J244" s="146"/>
      <c r="K244" s="146"/>
      <c r="L244" s="146"/>
      <c r="M244" s="146"/>
      <c r="N244" s="146"/>
      <c r="O244" s="146"/>
      <c r="P244" s="146"/>
      <c r="Q244" s="146"/>
      <c r="R244" s="146"/>
      <c r="S244" s="146"/>
      <c r="T244" s="146"/>
      <c r="U244" s="146"/>
      <c r="V244" s="146"/>
      <c r="W244" s="146"/>
      <c r="X244" s="146"/>
      <c r="Y244" s="146"/>
      <c r="AA244" s="146"/>
      <c r="AB244" s="146"/>
      <c r="AC244" s="146"/>
      <c r="AD244" s="146"/>
      <c r="AE244" s="146"/>
      <c r="AF244" s="146"/>
      <c r="AG244" s="146"/>
      <c r="AH244" s="146"/>
      <c r="AI244" s="146"/>
      <c r="AJ244" s="146"/>
      <c r="AK244" s="146"/>
      <c r="AL244" s="146"/>
      <c r="AM244" s="146"/>
      <c r="AN244" s="146"/>
      <c r="AO244" s="146"/>
      <c r="AP244" s="146"/>
      <c r="AQ244" s="146"/>
      <c r="AR244" s="146"/>
      <c r="AS244" s="146"/>
      <c r="AT244" s="146"/>
      <c r="AU244" s="146"/>
      <c r="AV244" s="146"/>
      <c r="AW244" s="146"/>
      <c r="AX244" s="146"/>
      <c r="AY244" s="146"/>
    </row>
    <row r="245" spans="1:54" s="166" customFormat="1">
      <c r="A245" s="146"/>
      <c r="B245" s="146"/>
      <c r="C245" s="146"/>
      <c r="D245" s="146"/>
      <c r="E245" s="146"/>
      <c r="F245" s="146"/>
      <c r="G245" s="146"/>
      <c r="H245" s="146"/>
      <c r="I245" s="146"/>
      <c r="J245" s="146"/>
      <c r="K245" s="146"/>
      <c r="L245" s="146"/>
      <c r="M245" s="146"/>
      <c r="N245" s="146"/>
      <c r="O245" s="146"/>
      <c r="P245" s="146"/>
      <c r="Q245" s="146"/>
      <c r="R245" s="146"/>
      <c r="S245" s="146"/>
      <c r="T245" s="146"/>
      <c r="U245" s="146"/>
      <c r="V245" s="146"/>
      <c r="W245" s="146"/>
      <c r="X245" s="146"/>
      <c r="Y245" s="146"/>
      <c r="AA245" s="146"/>
      <c r="AB245" s="146"/>
      <c r="AC245" s="146"/>
      <c r="AD245" s="146"/>
      <c r="AE245" s="146"/>
      <c r="AF245" s="146"/>
      <c r="AG245" s="146"/>
      <c r="AH245" s="146"/>
      <c r="AI245" s="146"/>
      <c r="AJ245" s="146"/>
      <c r="AK245" s="146"/>
      <c r="AL245" s="146"/>
      <c r="AM245" s="146"/>
      <c r="AN245" s="146"/>
      <c r="AO245" s="146"/>
      <c r="AP245" s="146"/>
      <c r="AQ245" s="146"/>
      <c r="AR245" s="146"/>
      <c r="AS245" s="146"/>
      <c r="AT245" s="146"/>
      <c r="AU245" s="146"/>
      <c r="AV245" s="146"/>
      <c r="AW245" s="146"/>
      <c r="AX245" s="146"/>
      <c r="AY245" s="146"/>
    </row>
    <row r="246" spans="1:54" s="166" customFormat="1">
      <c r="A246" s="146"/>
      <c r="B246" s="146"/>
      <c r="C246" s="146"/>
      <c r="D246" s="146"/>
      <c r="E246" s="146"/>
      <c r="F246" s="146"/>
      <c r="G246" s="146"/>
      <c r="H246" s="146"/>
      <c r="I246" s="146"/>
      <c r="J246" s="146"/>
      <c r="K246" s="146"/>
      <c r="L246" s="146"/>
      <c r="M246" s="146"/>
      <c r="N246" s="146"/>
      <c r="O246" s="146"/>
      <c r="P246" s="146"/>
      <c r="Q246" s="146"/>
      <c r="R246" s="146"/>
      <c r="S246" s="146"/>
      <c r="T246" s="146"/>
      <c r="U246" s="146"/>
      <c r="V246" s="146"/>
      <c r="W246" s="146"/>
      <c r="X246" s="146"/>
      <c r="Y246" s="146"/>
      <c r="AA246" s="146"/>
      <c r="AB246" s="146"/>
      <c r="AC246" s="146"/>
      <c r="AD246" s="146"/>
      <c r="AE246" s="146"/>
      <c r="AF246" s="146"/>
      <c r="AG246" s="146"/>
      <c r="AH246" s="146"/>
      <c r="AI246" s="146"/>
      <c r="AJ246" s="146"/>
      <c r="AK246" s="146"/>
      <c r="AL246" s="146"/>
      <c r="AM246" s="146"/>
      <c r="AN246" s="146"/>
      <c r="AO246" s="146"/>
      <c r="AP246" s="146"/>
      <c r="AQ246" s="146"/>
      <c r="AR246" s="146"/>
      <c r="AS246" s="146"/>
      <c r="AT246" s="146"/>
      <c r="AU246" s="146"/>
      <c r="AV246" s="146"/>
      <c r="AW246" s="146"/>
      <c r="AX246" s="146"/>
      <c r="AY246" s="146"/>
    </row>
    <row r="247" spans="1:54" s="166" customFormat="1">
      <c r="A247" s="146"/>
      <c r="B247" s="146"/>
      <c r="C247" s="146"/>
      <c r="D247" s="146"/>
      <c r="E247" s="146"/>
      <c r="F247" s="146"/>
      <c r="G247" s="146"/>
      <c r="H247" s="146"/>
      <c r="I247" s="146"/>
      <c r="J247" s="146"/>
      <c r="K247" s="146"/>
      <c r="L247" s="146"/>
      <c r="M247" s="146"/>
      <c r="N247" s="146"/>
      <c r="O247" s="146"/>
      <c r="P247" s="146"/>
      <c r="Q247" s="146"/>
      <c r="R247" s="146"/>
      <c r="S247" s="146"/>
      <c r="T247" s="146"/>
      <c r="U247" s="146"/>
      <c r="V247" s="146"/>
      <c r="W247" s="146"/>
      <c r="X247" s="146"/>
      <c r="Y247" s="146"/>
      <c r="AA247" s="146"/>
      <c r="AB247" s="146"/>
      <c r="AC247" s="146"/>
      <c r="AD247" s="146"/>
      <c r="AE247" s="146"/>
      <c r="AF247" s="146"/>
      <c r="AG247" s="146"/>
      <c r="AH247" s="146"/>
      <c r="AI247" s="146"/>
      <c r="AJ247" s="146"/>
      <c r="AK247" s="146"/>
      <c r="AL247" s="146"/>
      <c r="AM247" s="146"/>
      <c r="AN247" s="146"/>
      <c r="AO247" s="146"/>
      <c r="AP247" s="146"/>
      <c r="AQ247" s="146"/>
      <c r="AR247" s="146"/>
      <c r="AS247" s="146"/>
      <c r="AT247" s="146"/>
      <c r="AU247" s="146"/>
      <c r="AV247" s="146"/>
      <c r="AW247" s="146"/>
      <c r="AX247" s="146"/>
      <c r="AY247" s="146"/>
    </row>
    <row r="248" spans="1:54" s="166" customFormat="1">
      <c r="A248" s="146"/>
      <c r="B248" s="146"/>
      <c r="C248" s="146"/>
      <c r="D248" s="146"/>
      <c r="E248" s="146"/>
      <c r="F248" s="146"/>
      <c r="G248" s="146"/>
      <c r="H248" s="146"/>
      <c r="I248" s="146"/>
      <c r="J248" s="146"/>
      <c r="K248" s="146"/>
      <c r="L248" s="146"/>
      <c r="M248" s="146"/>
      <c r="N248" s="146"/>
      <c r="O248" s="146"/>
      <c r="P248" s="146"/>
      <c r="Q248" s="146"/>
      <c r="R248" s="146"/>
      <c r="S248" s="146"/>
      <c r="T248" s="146"/>
      <c r="U248" s="146"/>
      <c r="V248" s="146"/>
      <c r="W248" s="146"/>
      <c r="X248" s="146"/>
      <c r="Y248" s="146"/>
      <c r="AA248" s="146"/>
      <c r="AB248" s="146"/>
      <c r="AC248" s="146"/>
      <c r="AD248" s="146"/>
      <c r="AE248" s="146"/>
      <c r="AF248" s="146"/>
      <c r="AG248" s="146"/>
      <c r="AH248" s="146"/>
      <c r="AI248" s="146"/>
      <c r="AJ248" s="146"/>
      <c r="AK248" s="146"/>
      <c r="AL248" s="146"/>
      <c r="AM248" s="146"/>
      <c r="AN248" s="146"/>
      <c r="AO248" s="146"/>
      <c r="AP248" s="146"/>
      <c r="AQ248" s="146"/>
      <c r="AR248" s="146"/>
      <c r="AS248" s="146"/>
      <c r="AT248" s="146"/>
      <c r="AU248" s="146"/>
      <c r="AV248" s="146"/>
      <c r="AW248" s="146"/>
      <c r="AX248" s="146"/>
      <c r="AY248" s="146"/>
    </row>
    <row r="249" spans="1:54" s="166" customFormat="1">
      <c r="A249" s="146"/>
      <c r="B249" s="146"/>
      <c r="C249" s="146"/>
      <c r="D249" s="146"/>
      <c r="E249" s="146"/>
      <c r="F249" s="146"/>
      <c r="G249" s="146"/>
      <c r="H249" s="146"/>
      <c r="I249" s="146"/>
      <c r="J249" s="146"/>
      <c r="K249" s="146"/>
      <c r="L249" s="146"/>
      <c r="M249" s="146"/>
      <c r="N249" s="146"/>
      <c r="O249" s="146"/>
      <c r="P249" s="146"/>
      <c r="Q249" s="146"/>
      <c r="R249" s="146"/>
      <c r="S249" s="146"/>
      <c r="T249" s="146"/>
      <c r="U249" s="146"/>
      <c r="V249" s="146"/>
      <c r="W249" s="146"/>
      <c r="X249" s="146"/>
      <c r="Y249" s="146"/>
      <c r="AA249" s="146"/>
      <c r="AB249" s="146"/>
      <c r="AC249" s="146"/>
      <c r="AD249" s="146"/>
      <c r="AE249" s="146"/>
      <c r="AF249" s="146"/>
      <c r="AG249" s="146"/>
      <c r="AH249" s="146"/>
      <c r="AI249" s="146"/>
      <c r="AJ249" s="146"/>
      <c r="AK249" s="146"/>
      <c r="AL249" s="146"/>
      <c r="AM249" s="146"/>
      <c r="AN249" s="146"/>
      <c r="AO249" s="146"/>
      <c r="AP249" s="146"/>
      <c r="AQ249" s="146"/>
      <c r="AR249" s="146"/>
      <c r="AS249" s="146"/>
      <c r="AT249" s="146"/>
      <c r="AU249" s="146"/>
      <c r="AV249" s="146"/>
      <c r="AW249" s="146"/>
      <c r="AX249" s="146"/>
      <c r="AY249" s="146"/>
      <c r="AZ249" s="146"/>
      <c r="BA249" s="146"/>
    </row>
    <row r="250" spans="1:54" s="166" customFormat="1">
      <c r="A250" s="146"/>
      <c r="B250" s="146"/>
      <c r="C250" s="146"/>
      <c r="D250" s="146"/>
      <c r="E250" s="146"/>
      <c r="F250" s="146"/>
      <c r="G250" s="146"/>
      <c r="H250" s="146"/>
      <c r="I250" s="146"/>
      <c r="J250" s="146"/>
      <c r="K250" s="146"/>
      <c r="L250" s="146"/>
      <c r="M250" s="146"/>
      <c r="N250" s="146"/>
      <c r="O250" s="146"/>
      <c r="P250" s="146"/>
      <c r="Q250" s="146"/>
      <c r="R250" s="146"/>
      <c r="S250" s="146"/>
      <c r="T250" s="146"/>
      <c r="U250" s="146"/>
      <c r="V250" s="146"/>
      <c r="W250" s="146"/>
      <c r="X250" s="146"/>
      <c r="Y250" s="146"/>
      <c r="AA250" s="146"/>
      <c r="AB250" s="146"/>
      <c r="AC250" s="146"/>
      <c r="AD250" s="146"/>
      <c r="AE250" s="146"/>
      <c r="AF250" s="146"/>
      <c r="AG250" s="146"/>
      <c r="AH250" s="146"/>
      <c r="AI250" s="146"/>
      <c r="AJ250" s="146"/>
      <c r="AK250" s="146"/>
      <c r="AL250" s="146"/>
      <c r="AM250" s="146"/>
      <c r="AN250" s="146"/>
      <c r="AO250" s="146"/>
      <c r="AP250" s="146"/>
      <c r="AQ250" s="146"/>
      <c r="AR250" s="146"/>
      <c r="AS250" s="146"/>
      <c r="AT250" s="146"/>
      <c r="AU250" s="146"/>
      <c r="AV250" s="146"/>
      <c r="AW250" s="146"/>
      <c r="AX250" s="146"/>
      <c r="AY250" s="146"/>
      <c r="AZ250" s="146"/>
      <c r="BA250" s="146"/>
      <c r="BB250" s="146"/>
    </row>
    <row r="251" spans="1:54" s="166" customFormat="1">
      <c r="A251" s="146"/>
      <c r="B251" s="146"/>
      <c r="C251" s="146"/>
      <c r="D251" s="146"/>
      <c r="E251" s="146"/>
      <c r="F251" s="146"/>
      <c r="G251" s="146"/>
      <c r="H251" s="146"/>
      <c r="I251" s="146"/>
      <c r="J251" s="146"/>
      <c r="K251" s="146"/>
      <c r="L251" s="146"/>
      <c r="M251" s="146"/>
      <c r="N251" s="146"/>
      <c r="O251" s="146"/>
      <c r="P251" s="146"/>
      <c r="Q251" s="146"/>
      <c r="R251" s="146"/>
      <c r="S251" s="146"/>
      <c r="T251" s="146"/>
      <c r="U251" s="146"/>
      <c r="V251" s="146"/>
      <c r="W251" s="146"/>
      <c r="X251" s="146"/>
      <c r="Y251" s="146"/>
      <c r="AA251" s="146"/>
      <c r="AB251" s="146"/>
      <c r="AC251" s="146"/>
      <c r="AD251" s="146"/>
      <c r="AE251" s="146"/>
      <c r="AF251" s="146"/>
      <c r="AG251" s="146"/>
      <c r="AH251" s="146"/>
      <c r="AI251" s="146"/>
      <c r="AJ251" s="146"/>
      <c r="AK251" s="146"/>
      <c r="AL251" s="146"/>
      <c r="AM251" s="146"/>
      <c r="AN251" s="146"/>
      <c r="AO251" s="146"/>
      <c r="AP251" s="146"/>
      <c r="AQ251" s="146"/>
      <c r="AR251" s="146"/>
      <c r="AS251" s="146"/>
      <c r="AT251" s="146"/>
      <c r="AU251" s="146"/>
      <c r="AV251" s="146"/>
      <c r="AW251" s="146"/>
      <c r="AX251" s="146"/>
      <c r="AY251" s="146"/>
      <c r="AZ251" s="146"/>
      <c r="BA251" s="146"/>
      <c r="BB251" s="146"/>
    </row>
    <row r="252" spans="1:54" s="166" customFormat="1">
      <c r="A252" s="146"/>
      <c r="B252" s="146"/>
      <c r="C252" s="146"/>
      <c r="D252" s="146"/>
      <c r="E252" s="146"/>
      <c r="F252" s="146"/>
      <c r="G252" s="146"/>
      <c r="H252" s="146"/>
      <c r="I252" s="146"/>
      <c r="J252" s="146"/>
      <c r="K252" s="146"/>
      <c r="L252" s="146"/>
      <c r="M252" s="146"/>
      <c r="N252" s="146"/>
      <c r="O252" s="146"/>
      <c r="P252" s="146"/>
      <c r="Q252" s="146"/>
      <c r="R252" s="146"/>
      <c r="S252" s="146"/>
      <c r="T252" s="146"/>
      <c r="U252" s="146"/>
      <c r="V252" s="146"/>
      <c r="W252" s="146"/>
      <c r="X252" s="146"/>
      <c r="Y252" s="146"/>
      <c r="AA252" s="146"/>
      <c r="AB252" s="146"/>
      <c r="AC252" s="146"/>
      <c r="AD252" s="146"/>
      <c r="AE252" s="146"/>
      <c r="AF252" s="146"/>
      <c r="AG252" s="146"/>
      <c r="AH252" s="146"/>
      <c r="AI252" s="146"/>
      <c r="AJ252" s="146"/>
      <c r="AK252" s="146"/>
      <c r="AL252" s="146"/>
      <c r="AM252" s="146"/>
      <c r="AN252" s="146"/>
      <c r="AO252" s="146"/>
      <c r="AP252" s="146"/>
      <c r="AQ252" s="146"/>
      <c r="AR252" s="146"/>
      <c r="AS252" s="146"/>
      <c r="AT252" s="146"/>
      <c r="AU252" s="146"/>
      <c r="AV252" s="146"/>
      <c r="AW252" s="146"/>
      <c r="AX252" s="146"/>
      <c r="AY252" s="146"/>
      <c r="AZ252" s="146"/>
      <c r="BA252" s="146"/>
      <c r="BB252" s="146"/>
    </row>
    <row r="253" spans="1:54" s="166" customFormat="1">
      <c r="A253" s="146"/>
      <c r="B253" s="146"/>
      <c r="C253" s="146"/>
      <c r="D253" s="146"/>
      <c r="E253" s="146"/>
      <c r="F253" s="146"/>
      <c r="G253" s="146"/>
      <c r="H253" s="146"/>
      <c r="I253" s="146"/>
      <c r="J253" s="146"/>
      <c r="K253" s="146"/>
      <c r="L253" s="146"/>
      <c r="M253" s="146"/>
      <c r="N253" s="146"/>
      <c r="O253" s="146"/>
      <c r="P253" s="146"/>
      <c r="Q253" s="146"/>
      <c r="R253" s="146"/>
      <c r="S253" s="146"/>
      <c r="T253" s="146"/>
      <c r="U253" s="146"/>
      <c r="V253" s="146"/>
      <c r="W253" s="146"/>
      <c r="X253" s="146"/>
      <c r="Y253" s="146"/>
      <c r="AA253" s="146"/>
      <c r="AB253" s="146"/>
      <c r="AC253" s="146"/>
      <c r="AD253" s="146"/>
      <c r="AE253" s="146"/>
      <c r="AF253" s="146"/>
      <c r="AG253" s="146"/>
      <c r="AH253" s="146"/>
      <c r="AI253" s="146"/>
      <c r="AJ253" s="146"/>
      <c r="AK253" s="146"/>
      <c r="AL253" s="146"/>
      <c r="AM253" s="146"/>
      <c r="AN253" s="146"/>
      <c r="AO253" s="146"/>
      <c r="AP253" s="146"/>
      <c r="AQ253" s="146"/>
      <c r="AR253" s="146"/>
      <c r="AS253" s="146"/>
      <c r="AT253" s="146"/>
      <c r="AU253" s="146"/>
      <c r="AV253" s="146"/>
      <c r="AW253" s="146"/>
      <c r="AX253" s="146"/>
      <c r="AY253" s="146"/>
      <c r="AZ253" s="146"/>
      <c r="BA253" s="146"/>
      <c r="BB253" s="146"/>
    </row>
    <row r="254" spans="1:54" s="166" customFormat="1">
      <c r="A254" s="146"/>
      <c r="B254" s="146"/>
      <c r="C254" s="146"/>
      <c r="D254" s="146"/>
      <c r="E254" s="146"/>
      <c r="F254" s="146"/>
      <c r="G254" s="146"/>
      <c r="H254" s="146"/>
      <c r="I254" s="146"/>
      <c r="J254" s="146"/>
      <c r="K254" s="146"/>
      <c r="L254" s="146"/>
      <c r="M254" s="146"/>
      <c r="N254" s="146"/>
      <c r="O254" s="146"/>
      <c r="P254" s="146"/>
      <c r="Q254" s="146"/>
      <c r="R254" s="146"/>
      <c r="S254" s="146"/>
      <c r="T254" s="146"/>
      <c r="U254" s="146"/>
      <c r="V254" s="146"/>
      <c r="W254" s="146"/>
      <c r="X254" s="146"/>
      <c r="Y254" s="146"/>
      <c r="AA254" s="146"/>
      <c r="AB254" s="146"/>
      <c r="AC254" s="146"/>
      <c r="AD254" s="146"/>
      <c r="AE254" s="146"/>
      <c r="AF254" s="146"/>
      <c r="AG254" s="146"/>
      <c r="AH254" s="146"/>
      <c r="AI254" s="146"/>
      <c r="AJ254" s="146"/>
      <c r="AK254" s="146"/>
      <c r="AL254" s="146"/>
      <c r="AM254" s="146"/>
      <c r="AN254" s="146"/>
      <c r="AO254" s="146"/>
      <c r="AP254" s="146"/>
      <c r="AQ254" s="146"/>
      <c r="AR254" s="146"/>
      <c r="AS254" s="146"/>
      <c r="AT254" s="146"/>
      <c r="AU254" s="146"/>
      <c r="AV254" s="146"/>
      <c r="AW254" s="146"/>
      <c r="AX254" s="146"/>
      <c r="AY254" s="146"/>
      <c r="AZ254" s="146"/>
      <c r="BA254" s="146"/>
      <c r="BB254" s="146"/>
    </row>
    <row r="255" spans="1:54" s="166" customFormat="1">
      <c r="A255" s="146"/>
      <c r="B255" s="146"/>
      <c r="C255" s="146"/>
      <c r="D255" s="146"/>
      <c r="E255" s="146"/>
      <c r="F255" s="146"/>
      <c r="G255" s="146"/>
      <c r="H255" s="146"/>
      <c r="I255" s="146"/>
      <c r="J255" s="146"/>
      <c r="K255" s="146"/>
      <c r="L255" s="146"/>
      <c r="M255" s="146"/>
      <c r="N255" s="146"/>
      <c r="O255" s="146"/>
      <c r="P255" s="146"/>
      <c r="Q255" s="146"/>
      <c r="R255" s="146"/>
      <c r="S255" s="146"/>
      <c r="T255" s="146"/>
      <c r="U255" s="146"/>
      <c r="V255" s="146"/>
      <c r="W255" s="146"/>
      <c r="X255" s="146"/>
      <c r="Y255" s="146"/>
      <c r="AA255" s="146"/>
      <c r="AB255" s="146"/>
      <c r="AC255" s="146"/>
      <c r="AD255" s="146"/>
      <c r="AE255" s="146"/>
      <c r="AF255" s="146"/>
      <c r="AG255" s="146"/>
      <c r="AH255" s="146"/>
      <c r="AI255" s="146"/>
      <c r="AJ255" s="146"/>
      <c r="AK255" s="146"/>
      <c r="AL255" s="146"/>
      <c r="AM255" s="146"/>
      <c r="AN255" s="146"/>
      <c r="AO255" s="146"/>
      <c r="AP255" s="146"/>
      <c r="AQ255" s="146"/>
      <c r="AR255" s="146"/>
      <c r="AS255" s="146"/>
      <c r="AT255" s="146"/>
      <c r="AU255" s="146"/>
      <c r="AV255" s="146"/>
      <c r="AW255" s="146"/>
      <c r="AX255" s="146"/>
      <c r="AY255" s="146"/>
      <c r="AZ255" s="146"/>
      <c r="BA255" s="146"/>
      <c r="BB255" s="146"/>
    </row>
    <row r="256" spans="1:54" s="166" customFormat="1">
      <c r="A256" s="146"/>
      <c r="B256" s="146"/>
      <c r="C256" s="146"/>
      <c r="D256" s="146"/>
      <c r="E256" s="146"/>
      <c r="F256" s="146"/>
      <c r="G256" s="146"/>
      <c r="H256" s="146"/>
      <c r="I256" s="146"/>
      <c r="J256" s="146"/>
      <c r="K256" s="146"/>
      <c r="L256" s="146"/>
      <c r="M256" s="146"/>
      <c r="N256" s="146"/>
      <c r="O256" s="146"/>
      <c r="P256" s="146"/>
      <c r="Q256" s="146"/>
      <c r="R256" s="146"/>
      <c r="S256" s="146"/>
      <c r="T256" s="146"/>
      <c r="U256" s="146"/>
      <c r="V256" s="146"/>
      <c r="W256" s="146"/>
      <c r="X256" s="146"/>
      <c r="Y256" s="146"/>
      <c r="AA256" s="146"/>
      <c r="AB256" s="146"/>
      <c r="AC256" s="146"/>
      <c r="AD256" s="146"/>
      <c r="AE256" s="146"/>
      <c r="AF256" s="146"/>
      <c r="AG256" s="146"/>
      <c r="AH256" s="146"/>
      <c r="AI256" s="146"/>
      <c r="AJ256" s="146"/>
      <c r="AK256" s="146"/>
      <c r="AL256" s="146"/>
      <c r="AM256" s="146"/>
      <c r="AN256" s="146"/>
      <c r="AO256" s="146"/>
      <c r="AP256" s="146"/>
      <c r="AQ256" s="146"/>
      <c r="AR256" s="146"/>
      <c r="AS256" s="146"/>
      <c r="AT256" s="146"/>
      <c r="AU256" s="146"/>
      <c r="AV256" s="146"/>
      <c r="AW256" s="146"/>
      <c r="AX256" s="146"/>
      <c r="AY256" s="146"/>
      <c r="AZ256" s="146"/>
      <c r="BA256" s="146"/>
      <c r="BB256" s="146"/>
    </row>
    <row r="257" spans="1:190" s="166" customFormat="1">
      <c r="A257" s="146"/>
      <c r="B257" s="146"/>
      <c r="C257" s="146"/>
      <c r="D257" s="146"/>
      <c r="E257" s="146"/>
      <c r="F257" s="146"/>
      <c r="G257" s="146"/>
      <c r="H257" s="146"/>
      <c r="I257" s="146"/>
      <c r="J257" s="146"/>
      <c r="K257" s="146"/>
      <c r="L257" s="146"/>
      <c r="M257" s="146"/>
      <c r="N257" s="146"/>
      <c r="O257" s="146"/>
      <c r="P257" s="146"/>
      <c r="Q257" s="146"/>
      <c r="R257" s="146"/>
      <c r="S257" s="146"/>
      <c r="T257" s="146"/>
      <c r="U257" s="146"/>
      <c r="V257" s="146"/>
      <c r="W257" s="146"/>
      <c r="X257" s="146"/>
      <c r="Y257" s="146"/>
      <c r="AA257" s="146"/>
      <c r="AB257" s="146"/>
      <c r="AC257" s="146"/>
      <c r="AD257" s="146"/>
      <c r="AE257" s="146"/>
      <c r="AF257" s="146"/>
      <c r="AG257" s="146"/>
      <c r="AH257" s="146"/>
      <c r="AI257" s="146"/>
      <c r="AJ257" s="146"/>
      <c r="AK257" s="146"/>
      <c r="AL257" s="146"/>
      <c r="AM257" s="146"/>
      <c r="AN257" s="146"/>
      <c r="AO257" s="146"/>
      <c r="AP257" s="146"/>
      <c r="AQ257" s="146"/>
      <c r="AR257" s="146"/>
      <c r="AS257" s="146"/>
      <c r="AT257" s="146"/>
      <c r="AU257" s="146"/>
      <c r="AV257" s="146"/>
      <c r="AW257" s="146"/>
      <c r="AX257" s="146"/>
      <c r="AY257" s="146"/>
      <c r="AZ257" s="146"/>
      <c r="BA257" s="146"/>
      <c r="BB257" s="146"/>
    </row>
    <row r="258" spans="1:190" s="146" customFormat="1">
      <c r="Z258" s="166"/>
      <c r="DI258" s="166"/>
      <c r="DJ258" s="166"/>
      <c r="DK258" s="166"/>
      <c r="DL258" s="166"/>
      <c r="DM258" s="166"/>
      <c r="DN258" s="166"/>
      <c r="DO258" s="166"/>
      <c r="DP258" s="166"/>
      <c r="DQ258" s="166"/>
      <c r="DR258" s="166"/>
      <c r="DS258" s="166"/>
      <c r="DT258" s="166"/>
      <c r="DU258" s="166"/>
      <c r="DV258" s="166"/>
      <c r="DW258" s="166"/>
      <c r="DX258" s="166"/>
      <c r="DY258" s="166"/>
      <c r="DZ258" s="166"/>
      <c r="EA258" s="166"/>
      <c r="EB258" s="166"/>
      <c r="EC258" s="166"/>
      <c r="ED258" s="166"/>
      <c r="EE258" s="166"/>
      <c r="EF258" s="166"/>
      <c r="EG258" s="166"/>
      <c r="EH258" s="166"/>
      <c r="EI258" s="166"/>
      <c r="EJ258" s="166"/>
      <c r="EK258" s="166"/>
      <c r="EL258" s="166"/>
      <c r="EM258" s="166"/>
      <c r="EN258" s="166"/>
      <c r="EO258" s="166"/>
      <c r="EP258" s="166"/>
      <c r="EQ258" s="166"/>
      <c r="ER258" s="166"/>
      <c r="ES258" s="166"/>
      <c r="ET258" s="166"/>
      <c r="EU258" s="166"/>
      <c r="EV258" s="166"/>
      <c r="EW258" s="166"/>
      <c r="EX258" s="166"/>
      <c r="EY258" s="166"/>
      <c r="EZ258" s="166"/>
      <c r="FA258" s="166"/>
      <c r="FB258" s="166"/>
      <c r="FC258" s="166"/>
      <c r="FD258" s="166"/>
      <c r="FE258" s="166"/>
      <c r="FF258" s="166"/>
      <c r="FG258" s="166"/>
      <c r="FH258" s="166"/>
      <c r="FI258" s="166"/>
      <c r="FJ258" s="166"/>
      <c r="FK258" s="166"/>
      <c r="FL258" s="166"/>
      <c r="FM258" s="166"/>
      <c r="FN258" s="166"/>
      <c r="FO258" s="166"/>
      <c r="FP258" s="166"/>
      <c r="FQ258" s="166"/>
      <c r="FR258" s="166"/>
      <c r="FS258" s="166"/>
      <c r="FT258" s="166"/>
      <c r="FU258" s="166"/>
      <c r="FV258" s="166"/>
      <c r="FW258" s="166"/>
      <c r="FX258" s="166"/>
      <c r="FY258" s="166"/>
      <c r="FZ258" s="166"/>
      <c r="GA258" s="166"/>
      <c r="GB258" s="166"/>
      <c r="GC258" s="166"/>
      <c r="GD258" s="166"/>
      <c r="GE258" s="166"/>
      <c r="GF258" s="166"/>
      <c r="GG258" s="166"/>
      <c r="GH258" s="166"/>
    </row>
    <row r="259" spans="1:190" s="146" customFormat="1">
      <c r="Z259" s="166"/>
      <c r="DI259" s="166"/>
      <c r="DJ259" s="166"/>
      <c r="DK259" s="166"/>
      <c r="DL259" s="166"/>
      <c r="DM259" s="166"/>
      <c r="DN259" s="166"/>
      <c r="DO259" s="166"/>
      <c r="DP259" s="166"/>
      <c r="DQ259" s="166"/>
      <c r="DR259" s="166"/>
      <c r="DS259" s="166"/>
      <c r="DT259" s="166"/>
      <c r="DU259" s="166"/>
      <c r="DV259" s="166"/>
      <c r="DW259" s="166"/>
      <c r="DX259" s="166"/>
      <c r="DY259" s="166"/>
      <c r="DZ259" s="166"/>
      <c r="EA259" s="166"/>
      <c r="EB259" s="166"/>
      <c r="EC259" s="166"/>
      <c r="ED259" s="166"/>
      <c r="EE259" s="166"/>
      <c r="EF259" s="166"/>
      <c r="EG259" s="166"/>
      <c r="EH259" s="166"/>
      <c r="EI259" s="166"/>
      <c r="EJ259" s="166"/>
      <c r="EK259" s="166"/>
      <c r="EL259" s="166"/>
      <c r="EM259" s="166"/>
      <c r="EN259" s="166"/>
      <c r="EO259" s="166"/>
      <c r="EP259" s="166"/>
      <c r="EQ259" s="166"/>
      <c r="ER259" s="166"/>
      <c r="ES259" s="166"/>
      <c r="ET259" s="166"/>
      <c r="EU259" s="166"/>
      <c r="EV259" s="166"/>
      <c r="EW259" s="166"/>
      <c r="EX259" s="166"/>
      <c r="EY259" s="166"/>
      <c r="EZ259" s="166"/>
      <c r="FA259" s="166"/>
      <c r="FB259" s="166"/>
      <c r="FC259" s="166"/>
      <c r="FD259" s="166"/>
      <c r="FE259" s="166"/>
      <c r="FF259" s="166"/>
      <c r="FG259" s="166"/>
      <c r="FH259" s="166"/>
      <c r="FI259" s="166"/>
      <c r="FJ259" s="166"/>
      <c r="FK259" s="166"/>
      <c r="FL259" s="166"/>
      <c r="FM259" s="166"/>
      <c r="FN259" s="166"/>
      <c r="FO259" s="166"/>
      <c r="FP259" s="166"/>
      <c r="FQ259" s="166"/>
      <c r="FR259" s="166"/>
      <c r="FS259" s="166"/>
      <c r="FT259" s="166"/>
      <c r="FU259" s="166"/>
      <c r="FV259" s="166"/>
      <c r="FW259" s="166"/>
      <c r="FX259" s="166"/>
      <c r="FY259" s="166"/>
      <c r="FZ259" s="166"/>
      <c r="GA259" s="166"/>
      <c r="GB259" s="166"/>
      <c r="GC259" s="166"/>
      <c r="GD259" s="166"/>
      <c r="GE259" s="166"/>
      <c r="GF259" s="166"/>
      <c r="GG259" s="166"/>
      <c r="GH259" s="166"/>
    </row>
    <row r="260" spans="1:190" s="146" customFormat="1">
      <c r="Z260" s="166"/>
      <c r="DI260" s="166"/>
      <c r="DJ260" s="166"/>
      <c r="DK260" s="166"/>
      <c r="DL260" s="166"/>
      <c r="DM260" s="166"/>
      <c r="DN260" s="166"/>
      <c r="DO260" s="166"/>
      <c r="DP260" s="166"/>
      <c r="DQ260" s="166"/>
      <c r="DR260" s="166"/>
      <c r="DS260" s="166"/>
      <c r="DT260" s="166"/>
      <c r="DU260" s="166"/>
      <c r="DV260" s="166"/>
      <c r="DW260" s="166"/>
      <c r="DX260" s="166"/>
      <c r="DY260" s="166"/>
      <c r="DZ260" s="166"/>
      <c r="EA260" s="166"/>
      <c r="EB260" s="166"/>
      <c r="EC260" s="166"/>
      <c r="ED260" s="166"/>
      <c r="EE260" s="166"/>
      <c r="EF260" s="166"/>
      <c r="EG260" s="166"/>
      <c r="EH260" s="166"/>
      <c r="EI260" s="166"/>
      <c r="EJ260" s="166"/>
      <c r="EK260" s="166"/>
      <c r="EL260" s="166"/>
      <c r="EM260" s="166"/>
      <c r="EN260" s="166"/>
      <c r="EO260" s="166"/>
      <c r="EP260" s="166"/>
      <c r="EQ260" s="166"/>
      <c r="ER260" s="166"/>
      <c r="ES260" s="166"/>
      <c r="ET260" s="166"/>
      <c r="EU260" s="166"/>
      <c r="EV260" s="166"/>
      <c r="EW260" s="166"/>
      <c r="EX260" s="166"/>
      <c r="EY260" s="166"/>
      <c r="EZ260" s="166"/>
      <c r="FA260" s="166"/>
      <c r="FB260" s="166"/>
      <c r="FC260" s="166"/>
      <c r="FD260" s="166"/>
      <c r="FE260" s="166"/>
      <c r="FF260" s="166"/>
      <c r="FG260" s="166"/>
      <c r="FH260" s="166"/>
      <c r="GH260" s="166"/>
    </row>
    <row r="261" spans="1:190" s="146" customFormat="1">
      <c r="Z261" s="166"/>
      <c r="DI261" s="166"/>
      <c r="DJ261" s="166"/>
      <c r="DK261" s="166"/>
      <c r="DL261" s="166"/>
      <c r="DM261" s="166"/>
      <c r="DN261" s="166"/>
      <c r="DO261" s="166"/>
      <c r="DP261" s="166"/>
      <c r="DQ261" s="166"/>
      <c r="DR261" s="166"/>
      <c r="DS261" s="166"/>
      <c r="DT261" s="166"/>
      <c r="DU261" s="166"/>
      <c r="DV261" s="166"/>
      <c r="DW261" s="166"/>
      <c r="DX261" s="166"/>
      <c r="DY261" s="166"/>
      <c r="DZ261" s="166"/>
      <c r="EA261" s="166"/>
      <c r="EB261" s="166"/>
      <c r="EC261" s="166"/>
      <c r="ED261" s="166"/>
      <c r="EE261" s="166"/>
      <c r="EF261" s="166"/>
      <c r="EG261" s="166"/>
      <c r="EH261" s="166"/>
      <c r="EI261" s="166"/>
      <c r="EJ261" s="166"/>
      <c r="EK261" s="166"/>
      <c r="EL261" s="166"/>
      <c r="EM261" s="166"/>
      <c r="EN261" s="166"/>
      <c r="EO261" s="166"/>
      <c r="EP261" s="166"/>
      <c r="EQ261" s="166"/>
      <c r="ER261" s="166"/>
      <c r="ES261" s="166"/>
      <c r="ET261" s="166"/>
      <c r="EU261" s="166"/>
      <c r="EV261" s="166"/>
      <c r="EW261" s="166"/>
      <c r="EX261" s="166"/>
      <c r="EY261" s="166"/>
      <c r="EZ261" s="166"/>
      <c r="FA261" s="166"/>
      <c r="FB261" s="166"/>
      <c r="FC261" s="166"/>
      <c r="FD261" s="166"/>
      <c r="FE261" s="166"/>
      <c r="FF261" s="166"/>
      <c r="FG261" s="166"/>
      <c r="FH261" s="166"/>
      <c r="GH261" s="166"/>
    </row>
    <row r="262" spans="1:190" s="146" customFormat="1">
      <c r="Z262" s="166"/>
      <c r="DI262" s="166"/>
      <c r="DJ262" s="166"/>
      <c r="DK262" s="166"/>
      <c r="DL262" s="166"/>
      <c r="DM262" s="166"/>
      <c r="DN262" s="166"/>
      <c r="DO262" s="166"/>
      <c r="DP262" s="166"/>
      <c r="DQ262" s="166"/>
      <c r="DR262" s="166"/>
      <c r="DS262" s="166"/>
      <c r="DT262" s="166"/>
      <c r="DU262" s="166"/>
      <c r="DV262" s="166"/>
      <c r="DW262" s="166"/>
      <c r="DX262" s="166"/>
      <c r="DY262" s="166"/>
      <c r="DZ262" s="166"/>
      <c r="EA262" s="166"/>
      <c r="EB262" s="166"/>
      <c r="EC262" s="166"/>
      <c r="ED262" s="166"/>
      <c r="EE262" s="166"/>
      <c r="EF262" s="166"/>
      <c r="EG262" s="166"/>
      <c r="EH262" s="166"/>
      <c r="FH262" s="166"/>
      <c r="GH262" s="166"/>
    </row>
    <row r="263" spans="1:190" s="146" customFormat="1">
      <c r="Z263" s="166"/>
      <c r="DI263" s="166"/>
      <c r="DJ263" s="166"/>
      <c r="DK263" s="166"/>
      <c r="DL263" s="166"/>
      <c r="DM263" s="166"/>
      <c r="DN263" s="166"/>
      <c r="DO263" s="166"/>
      <c r="DP263" s="166"/>
      <c r="DQ263" s="166"/>
      <c r="DR263" s="166"/>
      <c r="DS263" s="166"/>
      <c r="DT263" s="166"/>
      <c r="DU263" s="166"/>
      <c r="DV263" s="166"/>
      <c r="DW263" s="166"/>
      <c r="DX263" s="166"/>
      <c r="DY263" s="166"/>
      <c r="DZ263" s="166"/>
      <c r="EA263" s="166"/>
      <c r="EB263" s="166"/>
      <c r="EC263" s="166"/>
      <c r="ED263" s="166"/>
      <c r="EE263" s="166"/>
      <c r="EF263" s="166"/>
      <c r="EG263" s="166"/>
      <c r="EH263" s="166"/>
      <c r="FH263" s="166"/>
      <c r="GH263" s="166"/>
    </row>
    <row r="264" spans="1:190" s="146" customFormat="1">
      <c r="Z264" s="166"/>
      <c r="DI264" s="166"/>
      <c r="DJ264" s="166"/>
      <c r="DK264" s="166"/>
      <c r="DL264" s="166"/>
      <c r="DM264" s="166"/>
      <c r="DN264" s="166"/>
      <c r="DO264" s="166"/>
      <c r="DP264" s="166"/>
      <c r="DQ264" s="166"/>
      <c r="DR264" s="166"/>
      <c r="DS264" s="166"/>
      <c r="DT264" s="166"/>
      <c r="DU264" s="166"/>
      <c r="DV264" s="166"/>
      <c r="DW264" s="166"/>
      <c r="DX264" s="166"/>
      <c r="DY264" s="166"/>
      <c r="DZ264" s="166"/>
      <c r="EA264" s="166"/>
      <c r="EB264" s="166"/>
      <c r="EC264" s="166"/>
      <c r="ED264" s="166"/>
      <c r="EE264" s="166"/>
      <c r="EF264" s="166"/>
      <c r="EG264" s="166"/>
      <c r="EH264" s="166"/>
      <c r="FH264" s="166"/>
      <c r="GH264" s="166"/>
    </row>
    <row r="265" spans="1:190" s="146" customFormat="1">
      <c r="Z265" s="166"/>
      <c r="DI265" s="166"/>
      <c r="DJ265" s="166"/>
      <c r="DK265" s="166"/>
      <c r="DL265" s="166"/>
      <c r="DM265" s="166"/>
      <c r="DN265" s="166"/>
      <c r="DO265" s="166"/>
      <c r="DP265" s="166"/>
      <c r="DQ265" s="166"/>
      <c r="DR265" s="166"/>
      <c r="DS265" s="166"/>
      <c r="DT265" s="166"/>
      <c r="DU265" s="166"/>
      <c r="DV265" s="166"/>
      <c r="DW265" s="166"/>
      <c r="DX265" s="166"/>
      <c r="DY265" s="166"/>
      <c r="DZ265" s="166"/>
      <c r="EA265" s="166"/>
      <c r="EB265" s="166"/>
      <c r="EC265" s="166"/>
      <c r="ED265" s="166"/>
      <c r="EE265" s="166"/>
      <c r="EF265" s="166"/>
      <c r="EG265" s="166"/>
      <c r="EH265" s="166"/>
      <c r="FH265" s="166"/>
      <c r="GH265" s="166"/>
    </row>
    <row r="266" spans="1:190" s="146" customFormat="1">
      <c r="Z266" s="166"/>
      <c r="DI266" s="166"/>
      <c r="DJ266" s="166"/>
      <c r="DK266" s="166"/>
      <c r="DL266" s="166"/>
      <c r="DM266" s="166"/>
      <c r="DN266" s="166"/>
      <c r="DO266" s="166"/>
      <c r="DP266" s="166"/>
      <c r="DQ266" s="166"/>
      <c r="DR266" s="166"/>
      <c r="DS266" s="166"/>
      <c r="DT266" s="166"/>
      <c r="DU266" s="166"/>
      <c r="DV266" s="166"/>
      <c r="DW266" s="166"/>
      <c r="DX266" s="166"/>
      <c r="DY266" s="166"/>
      <c r="DZ266" s="166"/>
      <c r="EA266" s="166"/>
      <c r="EB266" s="166"/>
      <c r="EC266" s="166"/>
      <c r="ED266" s="166"/>
      <c r="EE266" s="166"/>
      <c r="EF266" s="166"/>
      <c r="EG266" s="166"/>
      <c r="EH266" s="166"/>
      <c r="FH266" s="166"/>
      <c r="GH266" s="166"/>
    </row>
    <row r="267" spans="1:190" s="146" customFormat="1">
      <c r="Z267" s="166"/>
      <c r="DI267" s="166"/>
      <c r="DJ267" s="166"/>
      <c r="DK267" s="166"/>
      <c r="DL267" s="166"/>
      <c r="DM267" s="166"/>
      <c r="DN267" s="166"/>
      <c r="DO267" s="166"/>
      <c r="DP267" s="166"/>
      <c r="DQ267" s="166"/>
      <c r="DR267" s="166"/>
      <c r="DS267" s="166"/>
      <c r="DT267" s="166"/>
      <c r="DU267" s="166"/>
      <c r="DV267" s="166"/>
      <c r="DW267" s="166"/>
      <c r="DX267" s="166"/>
      <c r="DY267" s="166"/>
      <c r="DZ267" s="166"/>
      <c r="EA267" s="166"/>
      <c r="EB267" s="166"/>
      <c r="EC267" s="166"/>
      <c r="ED267" s="166"/>
      <c r="EE267" s="166"/>
      <c r="EF267" s="166"/>
      <c r="EG267" s="166"/>
      <c r="EH267" s="166"/>
      <c r="FH267" s="166"/>
      <c r="GH267" s="166"/>
    </row>
    <row r="268" spans="1:190" s="146" customFormat="1">
      <c r="Z268" s="166"/>
      <c r="DI268" s="166"/>
      <c r="DJ268" s="166"/>
      <c r="DK268" s="166"/>
      <c r="DL268" s="166"/>
      <c r="DM268" s="166"/>
      <c r="DN268" s="166"/>
      <c r="DO268" s="166"/>
      <c r="DP268" s="166"/>
      <c r="DQ268" s="166"/>
      <c r="DR268" s="166"/>
      <c r="DS268" s="166"/>
      <c r="DT268" s="166"/>
      <c r="DU268" s="166"/>
      <c r="DV268" s="166"/>
      <c r="DW268" s="166"/>
      <c r="DX268" s="166"/>
      <c r="DY268" s="166"/>
      <c r="DZ268" s="166"/>
      <c r="EA268" s="166"/>
      <c r="EB268" s="166"/>
      <c r="EC268" s="166"/>
      <c r="EH268" s="166"/>
      <c r="FH268" s="166"/>
      <c r="GH268" s="166"/>
    </row>
    <row r="269" spans="1:190" s="146" customFormat="1">
      <c r="Z269" s="166"/>
      <c r="DI269" s="166"/>
      <c r="DJ269" s="166"/>
      <c r="DK269" s="166"/>
      <c r="DL269" s="166"/>
      <c r="DM269" s="166"/>
      <c r="DN269" s="166"/>
      <c r="DO269" s="166"/>
      <c r="DP269" s="166"/>
      <c r="DQ269" s="166"/>
      <c r="DR269" s="166"/>
      <c r="DS269" s="166"/>
      <c r="DT269" s="166"/>
      <c r="DU269" s="166"/>
      <c r="DV269" s="166"/>
      <c r="DW269" s="166"/>
      <c r="DX269" s="166"/>
      <c r="DY269" s="166"/>
      <c r="DZ269" s="166"/>
      <c r="EA269" s="166"/>
      <c r="EB269" s="166"/>
      <c r="EC269" s="166"/>
      <c r="EH269" s="166"/>
      <c r="FH269" s="166"/>
      <c r="GH269" s="166"/>
    </row>
    <row r="270" spans="1:190" s="146" customFormat="1">
      <c r="Z270" s="166"/>
      <c r="DI270" s="166"/>
      <c r="DJ270" s="166"/>
      <c r="DK270" s="166"/>
      <c r="DL270" s="166"/>
      <c r="DM270" s="166"/>
      <c r="DN270" s="166"/>
      <c r="DO270" s="166"/>
      <c r="DP270" s="166"/>
      <c r="DQ270" s="166"/>
      <c r="DR270" s="166"/>
      <c r="DS270" s="166"/>
      <c r="DT270" s="166"/>
      <c r="DU270" s="166"/>
      <c r="DV270" s="166"/>
      <c r="DW270" s="166"/>
      <c r="DX270" s="166"/>
      <c r="DY270" s="166"/>
      <c r="DZ270" s="166"/>
      <c r="EA270" s="166"/>
      <c r="EB270" s="166"/>
      <c r="EC270" s="166"/>
      <c r="EH270" s="166"/>
    </row>
    <row r="271" spans="1:190" s="146" customFormat="1">
      <c r="Z271" s="166"/>
      <c r="DI271" s="166"/>
      <c r="DJ271" s="166"/>
      <c r="DK271" s="166"/>
      <c r="DL271" s="166"/>
      <c r="DM271" s="166"/>
      <c r="DN271" s="166"/>
      <c r="DO271" s="166"/>
      <c r="DP271" s="166"/>
      <c r="DQ271" s="166"/>
      <c r="DR271" s="166"/>
      <c r="DS271" s="166"/>
      <c r="DT271" s="166"/>
      <c r="DU271" s="166"/>
      <c r="DV271" s="166"/>
      <c r="DW271" s="166"/>
      <c r="DX271" s="166"/>
      <c r="DY271" s="166"/>
      <c r="DZ271" s="166"/>
      <c r="EA271" s="166"/>
      <c r="EB271" s="166"/>
      <c r="EC271" s="166"/>
      <c r="EH271" s="166"/>
    </row>
    <row r="272" spans="1:190" s="146" customFormat="1">
      <c r="Z272" s="166"/>
      <c r="DI272" s="166"/>
      <c r="DJ272" s="166"/>
      <c r="DK272" s="166"/>
      <c r="DL272" s="166"/>
      <c r="DM272" s="166"/>
      <c r="DN272" s="166"/>
      <c r="DO272" s="166"/>
      <c r="DP272" s="166"/>
      <c r="DQ272" s="166"/>
      <c r="DR272" s="166"/>
      <c r="DS272" s="166"/>
      <c r="DT272" s="166"/>
      <c r="DU272" s="166"/>
      <c r="DV272" s="166"/>
      <c r="DW272" s="166"/>
      <c r="DX272" s="166"/>
      <c r="DY272" s="166"/>
      <c r="DZ272" s="166"/>
      <c r="EA272" s="166"/>
      <c r="EB272" s="166"/>
      <c r="EC272" s="166"/>
      <c r="EH272" s="166"/>
    </row>
    <row r="273" spans="26:138" s="146" customFormat="1">
      <c r="Z273" s="166"/>
      <c r="DI273" s="166"/>
      <c r="DJ273" s="166"/>
      <c r="DK273" s="166"/>
      <c r="DL273" s="166"/>
      <c r="DM273" s="166"/>
      <c r="DN273" s="166"/>
      <c r="DO273" s="166"/>
      <c r="DP273" s="166"/>
      <c r="DQ273" s="166"/>
      <c r="DR273" s="166"/>
      <c r="DS273" s="166"/>
      <c r="DT273" s="166"/>
      <c r="DU273" s="166"/>
      <c r="DV273" s="166"/>
      <c r="DW273" s="166"/>
      <c r="DX273" s="166"/>
      <c r="DY273" s="166"/>
      <c r="DZ273" s="166"/>
      <c r="EA273" s="166"/>
      <c r="EB273" s="166"/>
      <c r="EC273" s="166"/>
      <c r="EH273" s="166"/>
    </row>
    <row r="274" spans="26:138" s="146" customFormat="1">
      <c r="Z274" s="166"/>
      <c r="DI274" s="166"/>
      <c r="DJ274" s="166"/>
      <c r="DK274" s="166"/>
      <c r="DL274" s="166"/>
      <c r="DM274" s="166"/>
      <c r="DN274" s="166"/>
      <c r="DO274" s="166"/>
      <c r="DP274" s="166"/>
      <c r="DQ274" s="166"/>
      <c r="DR274" s="166"/>
      <c r="DS274" s="166"/>
      <c r="DT274" s="166"/>
      <c r="DU274" s="166"/>
      <c r="DV274" s="166"/>
      <c r="DW274" s="166"/>
      <c r="DX274" s="166"/>
      <c r="DY274" s="166"/>
      <c r="DZ274" s="166"/>
      <c r="EA274" s="166"/>
      <c r="EB274" s="166"/>
      <c r="EC274" s="166"/>
      <c r="EH274" s="166"/>
    </row>
    <row r="275" spans="26:138" s="146" customFormat="1">
      <c r="Z275" s="166"/>
      <c r="DI275" s="166"/>
      <c r="DJ275" s="166"/>
      <c r="DK275" s="166"/>
      <c r="DL275" s="166"/>
      <c r="DM275" s="166"/>
      <c r="DN275" s="166"/>
      <c r="DO275" s="166"/>
      <c r="DP275" s="166"/>
      <c r="DQ275" s="166"/>
      <c r="DR275" s="166"/>
      <c r="DS275" s="166"/>
      <c r="DT275" s="166"/>
      <c r="DU275" s="166"/>
      <c r="DV275" s="166"/>
      <c r="DW275" s="166"/>
      <c r="DX275" s="166"/>
      <c r="DY275" s="166"/>
      <c r="DZ275" s="166"/>
      <c r="EA275" s="166"/>
      <c r="EB275" s="166"/>
      <c r="EC275" s="166"/>
      <c r="EH275" s="166"/>
    </row>
    <row r="276" spans="26:138" s="146" customFormat="1">
      <c r="Z276" s="166"/>
      <c r="DI276" s="166"/>
      <c r="DJ276" s="166"/>
      <c r="DK276" s="166"/>
      <c r="DL276" s="166"/>
      <c r="DM276" s="166"/>
      <c r="DN276" s="166"/>
      <c r="DO276" s="166"/>
      <c r="DP276" s="166"/>
      <c r="DQ276" s="166"/>
      <c r="DR276" s="166"/>
      <c r="DS276" s="166"/>
      <c r="DT276" s="166"/>
      <c r="DU276" s="166"/>
      <c r="DV276" s="166"/>
      <c r="DW276" s="166"/>
      <c r="DX276" s="166"/>
      <c r="DY276" s="166"/>
      <c r="DZ276" s="166"/>
      <c r="EA276" s="166"/>
      <c r="EB276" s="166"/>
      <c r="EC276" s="166"/>
      <c r="EH276" s="166"/>
    </row>
    <row r="277" spans="26:138" s="146" customFormat="1">
      <c r="Z277" s="166"/>
      <c r="DI277" s="166"/>
      <c r="DJ277" s="166"/>
      <c r="DK277" s="166"/>
      <c r="DL277" s="166"/>
      <c r="DM277" s="166"/>
      <c r="DN277" s="166"/>
      <c r="DO277" s="166"/>
      <c r="DP277" s="166"/>
      <c r="DQ277" s="166"/>
      <c r="DR277" s="166"/>
      <c r="DS277" s="166"/>
      <c r="DT277" s="166"/>
      <c r="DU277" s="166"/>
      <c r="DV277" s="166"/>
      <c r="DW277" s="166"/>
      <c r="DX277" s="166"/>
      <c r="DY277" s="166"/>
      <c r="DZ277" s="166"/>
      <c r="EA277" s="166"/>
      <c r="EB277" s="166"/>
      <c r="EC277" s="166"/>
      <c r="EH277" s="166"/>
    </row>
    <row r="278" spans="26:138" s="146" customFormat="1">
      <c r="Z278" s="166"/>
      <c r="DI278" s="166"/>
      <c r="DJ278" s="166"/>
      <c r="DK278" s="166"/>
      <c r="DL278" s="166"/>
      <c r="DM278" s="166"/>
      <c r="DN278" s="166"/>
      <c r="DO278" s="166"/>
      <c r="DP278" s="166"/>
      <c r="DQ278" s="166"/>
      <c r="DR278" s="166"/>
      <c r="DS278" s="166"/>
      <c r="DT278" s="166"/>
      <c r="DU278" s="166"/>
      <c r="DV278" s="166"/>
      <c r="DW278" s="166"/>
      <c r="DX278" s="166"/>
      <c r="DY278" s="166"/>
      <c r="DZ278" s="166"/>
      <c r="EA278" s="166"/>
      <c r="EB278" s="166"/>
      <c r="EC278" s="166"/>
      <c r="EH278" s="166"/>
    </row>
    <row r="279" spans="26:138" s="146" customFormat="1">
      <c r="Z279" s="166"/>
      <c r="DI279" s="166"/>
      <c r="DJ279" s="166"/>
      <c r="DK279" s="166"/>
      <c r="DL279" s="166"/>
      <c r="DM279" s="166"/>
      <c r="DN279" s="166"/>
      <c r="DO279" s="166"/>
      <c r="DP279" s="166"/>
      <c r="DQ279" s="166"/>
      <c r="DR279" s="166"/>
      <c r="DS279" s="166"/>
      <c r="DT279" s="166"/>
      <c r="DU279" s="166"/>
      <c r="DV279" s="166"/>
      <c r="DW279" s="166"/>
      <c r="DX279" s="166"/>
      <c r="DY279" s="166"/>
      <c r="DZ279" s="166"/>
      <c r="EA279" s="166"/>
      <c r="EB279" s="166"/>
      <c r="EC279" s="166"/>
      <c r="EH279" s="166"/>
    </row>
    <row r="280" spans="26:138" s="146" customFormat="1">
      <c r="Z280" s="166"/>
    </row>
    <row r="281" spans="26:138" s="146" customFormat="1">
      <c r="Z281" s="166"/>
    </row>
  </sheetData>
  <sheetProtection algorithmName="SHA-512" hashValue="sv65NK8vLoZeB46+bBiPV65fqWzUFcX0kgXMkrs5/aZYOxdUqFb0NO2yHhmL+2uGKs0OyLCD0jeXc59nuVbTLw==" saltValue="q3SWyMHhvCWamqrnefDnGQ==" spinCount="100000" sheet="1" formatCells="0" formatColumns="0" formatRows="0" insertColumns="0" insertRows="0" insertHyperlinks="0" deleteColumns="0" deleteRows="0" sort="0" autoFilter="0" pivotTables="0"/>
  <mergeCells count="937">
    <mergeCell ref="A54:D54"/>
    <mergeCell ref="A55:D55"/>
    <mergeCell ref="N38:T38"/>
    <mergeCell ref="A45:D45"/>
    <mergeCell ref="A46:D46"/>
    <mergeCell ref="A47:D47"/>
    <mergeCell ref="A48:D48"/>
    <mergeCell ref="A49:D49"/>
    <mergeCell ref="A50:D50"/>
    <mergeCell ref="A51:D51"/>
    <mergeCell ref="A52:D52"/>
    <mergeCell ref="A53:D53"/>
    <mergeCell ref="E53:G53"/>
    <mergeCell ref="E54:G54"/>
    <mergeCell ref="E55:G55"/>
    <mergeCell ref="T47:V47"/>
    <mergeCell ref="E46:G46"/>
    <mergeCell ref="H46:J46"/>
    <mergeCell ref="K46:M46"/>
    <mergeCell ref="E45:G45"/>
    <mergeCell ref="H45:J45"/>
    <mergeCell ref="K45:M45"/>
    <mergeCell ref="N45:P45"/>
    <mergeCell ref="Q45:S45"/>
    <mergeCell ref="CC29:CF30"/>
    <mergeCell ref="CX42:DB42"/>
    <mergeCell ref="CO43:CP44"/>
    <mergeCell ref="A39:D39"/>
    <mergeCell ref="A40:D40"/>
    <mergeCell ref="A41:D41"/>
    <mergeCell ref="A42:D42"/>
    <mergeCell ref="A43:D43"/>
    <mergeCell ref="A44:D44"/>
    <mergeCell ref="H41:J41"/>
    <mergeCell ref="K41:M41"/>
    <mergeCell ref="N41:P41"/>
    <mergeCell ref="Q41:S41"/>
    <mergeCell ref="T41:V41"/>
    <mergeCell ref="W41:Y41"/>
    <mergeCell ref="AP40:AR40"/>
    <mergeCell ref="K40:M40"/>
    <mergeCell ref="E40:G40"/>
    <mergeCell ref="H40:J40"/>
    <mergeCell ref="AM42:AO42"/>
    <mergeCell ref="W44:Y44"/>
    <mergeCell ref="AA44:AC44"/>
    <mergeCell ref="AG39:AI39"/>
    <mergeCell ref="AJ39:AL39"/>
    <mergeCell ref="EV98:EX98"/>
    <mergeCell ref="DU99:DW99"/>
    <mergeCell ref="DX99:DZ99"/>
    <mergeCell ref="EA99:EC99"/>
    <mergeCell ref="DK97:DN99"/>
    <mergeCell ref="ES94:EU94"/>
    <mergeCell ref="DO95:DQ95"/>
    <mergeCell ref="DU98:DW98"/>
    <mergeCell ref="DX98:DZ98"/>
    <mergeCell ref="DO99:DQ99"/>
    <mergeCell ref="DR99:DT99"/>
    <mergeCell ref="EA97:EC97"/>
    <mergeCell ref="EM94:EO94"/>
    <mergeCell ref="DU95:DW95"/>
    <mergeCell ref="DX95:DZ95"/>
    <mergeCell ref="EA95:EC95"/>
    <mergeCell ref="ED98:EF98"/>
    <mergeCell ref="EG98:EI98"/>
    <mergeCell ref="EJ98:EL98"/>
    <mergeCell ref="EM98:EO98"/>
    <mergeCell ref="EP98:ER98"/>
    <mergeCell ref="DO96:DQ96"/>
    <mergeCell ref="DO97:DQ97"/>
    <mergeCell ref="DO98:DQ98"/>
    <mergeCell ref="DU120:EF124"/>
    <mergeCell ref="H36:O37"/>
    <mergeCell ref="EY102:FA102"/>
    <mergeCell ref="N46:P46"/>
    <mergeCell ref="Q46:S46"/>
    <mergeCell ref="T46:V46"/>
    <mergeCell ref="W46:Y46"/>
    <mergeCell ref="AA46:AC46"/>
    <mergeCell ref="N44:P44"/>
    <mergeCell ref="N40:P40"/>
    <mergeCell ref="Q40:S40"/>
    <mergeCell ref="T40:V40"/>
    <mergeCell ref="W40:Y40"/>
    <mergeCell ref="AA40:AC40"/>
    <mergeCell ref="AD44:AF44"/>
    <mergeCell ref="T42:V42"/>
    <mergeCell ref="W42:Y42"/>
    <mergeCell ref="AA42:AC42"/>
    <mergeCell ref="EY101:FA101"/>
    <mergeCell ref="EA101:EC101"/>
    <mergeCell ref="ED101:EF101"/>
    <mergeCell ref="EG101:EI101"/>
    <mergeCell ref="EJ101:EL101"/>
    <mergeCell ref="DU101:DW101"/>
    <mergeCell ref="DU103:DW103"/>
    <mergeCell ref="DX103:DZ103"/>
    <mergeCell ref="EA103:EC103"/>
    <mergeCell ref="EG102:EI102"/>
    <mergeCell ref="EJ102:EL102"/>
    <mergeCell ref="EM102:EO102"/>
    <mergeCell ref="EP102:ER102"/>
    <mergeCell ref="ES102:EU102"/>
    <mergeCell ref="ED102:EF102"/>
    <mergeCell ref="FB101:FD101"/>
    <mergeCell ref="FE101:FG101"/>
    <mergeCell ref="DX102:DZ102"/>
    <mergeCell ref="EA102:EC102"/>
    <mergeCell ref="EA98:EC98"/>
    <mergeCell ref="EG97:EI97"/>
    <mergeCell ref="EJ97:EL97"/>
    <mergeCell ref="EM97:EO97"/>
    <mergeCell ref="EP97:ER97"/>
    <mergeCell ref="ES97:EU97"/>
    <mergeCell ref="EV97:EX97"/>
    <mergeCell ref="FB102:FD102"/>
    <mergeCell ref="FE102:FG102"/>
    <mergeCell ref="EV102:EX102"/>
    <mergeCell ref="EM101:EO101"/>
    <mergeCell ref="EP101:ER101"/>
    <mergeCell ref="ES101:EU101"/>
    <mergeCell ref="EV101:EX101"/>
    <mergeCell ref="DX101:DZ101"/>
    <mergeCell ref="EY98:FA98"/>
    <mergeCell ref="FB98:FD98"/>
    <mergeCell ref="FE98:FG98"/>
    <mergeCell ref="DX97:DZ97"/>
    <mergeCell ref="ES98:EU98"/>
    <mergeCell ref="DU102:DW102"/>
    <mergeCell ref="FH97:FJ97"/>
    <mergeCell ref="FK97:FM97"/>
    <mergeCell ref="E56:G56"/>
    <mergeCell ref="E52:G52"/>
    <mergeCell ref="DR95:DT95"/>
    <mergeCell ref="DK101:DN103"/>
    <mergeCell ref="DO101:DQ101"/>
    <mergeCell ref="DR101:DT101"/>
    <mergeCell ref="DO103:DQ103"/>
    <mergeCell ref="DR103:DT103"/>
    <mergeCell ref="CN81:CR81"/>
    <mergeCell ref="CI82:CM83"/>
    <mergeCell ref="CX79:DB80"/>
    <mergeCell ref="CX81:DB81"/>
    <mergeCell ref="CX82:DB83"/>
    <mergeCell ref="CN82:CR83"/>
    <mergeCell ref="CX78:DB78"/>
    <mergeCell ref="CD79:CH80"/>
    <mergeCell ref="AA52:AF52"/>
    <mergeCell ref="AA53:AF53"/>
    <mergeCell ref="AA54:AF54"/>
    <mergeCell ref="AG52:AL52"/>
    <mergeCell ref="AG53:AL53"/>
    <mergeCell ref="EY97:FA97"/>
    <mergeCell ref="FB97:FD97"/>
    <mergeCell ref="FE97:FG97"/>
    <mergeCell ref="AG54:AL54"/>
    <mergeCell ref="AA55:AF56"/>
    <mergeCell ref="AG55:AL56"/>
    <mergeCell ref="DR94:DT94"/>
    <mergeCell ref="DU94:DW94"/>
    <mergeCell ref="DX94:DZ94"/>
    <mergeCell ref="EA94:EC94"/>
    <mergeCell ref="DU97:DW97"/>
    <mergeCell ref="DR97:DT97"/>
    <mergeCell ref="ED97:EF97"/>
    <mergeCell ref="GC92:GG93"/>
    <mergeCell ref="AA91:AE91"/>
    <mergeCell ref="AF91:AH91"/>
    <mergeCell ref="AA94:AE94"/>
    <mergeCell ref="AF94:AH94"/>
    <mergeCell ref="H32:Y32"/>
    <mergeCell ref="Q39:S39"/>
    <mergeCell ref="T39:V39"/>
    <mergeCell ref="AI94:AY94"/>
    <mergeCell ref="FI92:FM93"/>
    <mergeCell ref="EV94:EX94"/>
    <mergeCell ref="N54:P54"/>
    <mergeCell ref="Q54:S54"/>
    <mergeCell ref="K56:M56"/>
    <mergeCell ref="H44:J44"/>
    <mergeCell ref="K44:M44"/>
    <mergeCell ref="Q44:S44"/>
    <mergeCell ref="T44:V44"/>
    <mergeCell ref="FN92:FR93"/>
    <mergeCell ref="FS92:FW93"/>
    <mergeCell ref="FX92:GB93"/>
    <mergeCell ref="AV44:AY44"/>
    <mergeCell ref="AV45:AY45"/>
    <mergeCell ref="AV46:AY46"/>
    <mergeCell ref="AV47:AY47"/>
    <mergeCell ref="AV48:AY48"/>
    <mergeCell ref="AV49:AY49"/>
    <mergeCell ref="AV50:AY50"/>
    <mergeCell ref="AM51:AY51"/>
    <mergeCell ref="AU52:AY52"/>
    <mergeCell ref="AU53:AY53"/>
    <mergeCell ref="AU54:AY54"/>
    <mergeCell ref="CD65:CN74"/>
    <mergeCell ref="AM50:AO50"/>
    <mergeCell ref="AP50:AR50"/>
    <mergeCell ref="AS50:AU50"/>
    <mergeCell ref="FE93:FG93"/>
    <mergeCell ref="ES93:EU93"/>
    <mergeCell ref="CS91:CW92"/>
    <mergeCell ref="AM39:AO39"/>
    <mergeCell ref="AP39:AR39"/>
    <mergeCell ref="AS49:AU49"/>
    <mergeCell ref="AD41:AF41"/>
    <mergeCell ref="AG41:AI41"/>
    <mergeCell ref="AJ41:AL41"/>
    <mergeCell ref="AM41:AO41"/>
    <mergeCell ref="AP41:AR41"/>
    <mergeCell ref="AS41:AU41"/>
    <mergeCell ref="AD43:AF43"/>
    <mergeCell ref="AG43:AI43"/>
    <mergeCell ref="AJ43:AL43"/>
    <mergeCell ref="AM43:AO43"/>
    <mergeCell ref="AP43:AR43"/>
    <mergeCell ref="AD46:AF46"/>
    <mergeCell ref="AG46:AI46"/>
    <mergeCell ref="AJ46:AL46"/>
    <mergeCell ref="AM46:AO46"/>
    <mergeCell ref="AG42:AI42"/>
    <mergeCell ref="AJ42:AL42"/>
    <mergeCell ref="AD47:AF47"/>
    <mergeCell ref="AP47:AR47"/>
    <mergeCell ref="AP49:AR49"/>
    <mergeCell ref="AD48:AF48"/>
    <mergeCell ref="AG48:AI48"/>
    <mergeCell ref="AJ48:AL48"/>
    <mergeCell ref="AM44:AO44"/>
    <mergeCell ref="AD42:AF42"/>
    <mergeCell ref="FE94:FG94"/>
    <mergeCell ref="T52:Y52"/>
    <mergeCell ref="T53:Y53"/>
    <mergeCell ref="T56:Y56"/>
    <mergeCell ref="T54:Y54"/>
    <mergeCell ref="T55:Y55"/>
    <mergeCell ref="ED93:EF93"/>
    <mergeCell ref="EG93:EI93"/>
    <mergeCell ref="EJ93:EL93"/>
    <mergeCell ref="EM93:EO93"/>
    <mergeCell ref="EP93:ER93"/>
    <mergeCell ref="EV93:EX93"/>
    <mergeCell ref="CS81:CW81"/>
    <mergeCell ref="AU55:AY55"/>
    <mergeCell ref="AM56:AY56"/>
    <mergeCell ref="ED94:EF94"/>
    <mergeCell ref="EG94:EI94"/>
    <mergeCell ref="EJ94:EL94"/>
    <mergeCell ref="EP94:ER94"/>
    <mergeCell ref="EA93:EC93"/>
    <mergeCell ref="E41:G41"/>
    <mergeCell ref="E42:G42"/>
    <mergeCell ref="E43:G43"/>
    <mergeCell ref="H43:J43"/>
    <mergeCell ref="K43:M43"/>
    <mergeCell ref="DO93:DQ93"/>
    <mergeCell ref="DR93:DT93"/>
    <mergeCell ref="DU93:DW93"/>
    <mergeCell ref="DX93:DZ93"/>
    <mergeCell ref="K49:M49"/>
    <mergeCell ref="N49:P49"/>
    <mergeCell ref="Q49:S49"/>
    <mergeCell ref="T49:V49"/>
    <mergeCell ref="W49:Y49"/>
    <mergeCell ref="E51:G51"/>
    <mergeCell ref="H51:J51"/>
    <mergeCell ref="K51:M51"/>
    <mergeCell ref="N51:P51"/>
    <mergeCell ref="T45:V45"/>
    <mergeCell ref="W45:Y45"/>
    <mergeCell ref="W47:Y47"/>
    <mergeCell ref="AA47:AC47"/>
    <mergeCell ref="H42:J42"/>
    <mergeCell ref="K42:M42"/>
    <mergeCell ref="A56:D56"/>
    <mergeCell ref="EY93:FA93"/>
    <mergeCell ref="FB93:FD93"/>
    <mergeCell ref="AA49:AC49"/>
    <mergeCell ref="AD49:AF49"/>
    <mergeCell ref="AG49:AI49"/>
    <mergeCell ref="AJ49:AL49"/>
    <mergeCell ref="AM49:AO49"/>
    <mergeCell ref="AA51:AL51"/>
    <mergeCell ref="Q50:S50"/>
    <mergeCell ref="H55:J55"/>
    <mergeCell ref="K55:M55"/>
    <mergeCell ref="N55:P55"/>
    <mergeCell ref="Q55:S55"/>
    <mergeCell ref="H53:J53"/>
    <mergeCell ref="K53:M53"/>
    <mergeCell ref="N53:P53"/>
    <mergeCell ref="Q53:S53"/>
    <mergeCell ref="H52:J52"/>
    <mergeCell ref="K52:M52"/>
    <mergeCell ref="N52:P52"/>
    <mergeCell ref="Q52:S52"/>
    <mergeCell ref="H56:J56"/>
    <mergeCell ref="T50:V50"/>
    <mergeCell ref="N42:P42"/>
    <mergeCell ref="Q42:S42"/>
    <mergeCell ref="W39:Y39"/>
    <mergeCell ref="DN144:DO144"/>
    <mergeCell ref="DN145:DO145"/>
    <mergeCell ref="DL115:DN115"/>
    <mergeCell ref="DK135:DL136"/>
    <mergeCell ref="DO115:DQ115"/>
    <mergeCell ref="DO116:DQ116"/>
    <mergeCell ref="N56:P56"/>
    <mergeCell ref="DQ144:DR144"/>
    <mergeCell ref="DL112:DN112"/>
    <mergeCell ref="DL113:DN113"/>
    <mergeCell ref="DL114:DN114"/>
    <mergeCell ref="CO123:CR124"/>
    <mergeCell ref="CS123:CV124"/>
    <mergeCell ref="CX87:DB87"/>
    <mergeCell ref="DK106:DN108"/>
    <mergeCell ref="AM40:AO40"/>
    <mergeCell ref="AG44:AI44"/>
    <mergeCell ref="AJ44:AL44"/>
    <mergeCell ref="DJ131:DN131"/>
    <mergeCell ref="DB131:DB132"/>
    <mergeCell ref="DB133:DB134"/>
    <mergeCell ref="CM133:CN134"/>
    <mergeCell ref="Q51:S51"/>
    <mergeCell ref="AD50:AF50"/>
    <mergeCell ref="CI127:CL127"/>
    <mergeCell ref="CN88:CR89"/>
    <mergeCell ref="AF92:AH92"/>
    <mergeCell ref="AA93:AE93"/>
    <mergeCell ref="CQ120:CS120"/>
    <mergeCell ref="AA92:AE92"/>
    <mergeCell ref="AA95:AE96"/>
    <mergeCell ref="CD97:CH97"/>
    <mergeCell ref="CL97:CM97"/>
    <mergeCell ref="AF93:AH93"/>
    <mergeCell ref="CD105:CH105"/>
    <mergeCell ref="W48:Y48"/>
    <mergeCell ref="AA48:AC48"/>
    <mergeCell ref="Q56:S56"/>
    <mergeCell ref="W50:Y50"/>
    <mergeCell ref="AA50:AC50"/>
    <mergeCell ref="K50:M50"/>
    <mergeCell ref="N50:P50"/>
    <mergeCell ref="T51:Y51"/>
    <mergeCell ref="H49:J49"/>
    <mergeCell ref="H47:J47"/>
    <mergeCell ref="K47:M47"/>
    <mergeCell ref="N47:P47"/>
    <mergeCell ref="Q47:S47"/>
    <mergeCell ref="AP48:AR48"/>
    <mergeCell ref="CI79:CM80"/>
    <mergeCell ref="CX84:DB84"/>
    <mergeCell ref="CS84:CW84"/>
    <mergeCell ref="AM48:AO48"/>
    <mergeCell ref="AS48:AU48"/>
    <mergeCell ref="H54:J54"/>
    <mergeCell ref="K54:M54"/>
    <mergeCell ref="CD64:CN64"/>
    <mergeCell ref="AM47:AO47"/>
    <mergeCell ref="AG50:AI50"/>
    <mergeCell ref="AJ50:AL50"/>
    <mergeCell ref="H50:J50"/>
    <mergeCell ref="AG47:AI47"/>
    <mergeCell ref="AJ47:AL47"/>
    <mergeCell ref="H48:J48"/>
    <mergeCell ref="K48:M48"/>
    <mergeCell ref="N48:P48"/>
    <mergeCell ref="Q48:S48"/>
    <mergeCell ref="T48:V48"/>
    <mergeCell ref="DQ146:DR146"/>
    <mergeCell ref="DK93:DN95"/>
    <mergeCell ref="CN79:CR80"/>
    <mergeCell ref="CW133:DA134"/>
    <mergeCell ref="CS130:CV130"/>
    <mergeCell ref="CR131:CR132"/>
    <mergeCell ref="CR133:CR134"/>
    <mergeCell ref="CO130:CQ130"/>
    <mergeCell ref="CD111:CH112"/>
    <mergeCell ref="CL105:CN105"/>
    <mergeCell ref="CI106:CK106"/>
    <mergeCell ref="CL106:CN106"/>
    <mergeCell ref="CO106:CS106"/>
    <mergeCell ref="DO113:DQ113"/>
    <mergeCell ref="DO114:DQ114"/>
    <mergeCell ref="DN140:DO140"/>
    <mergeCell ref="CD109:CH110"/>
    <mergeCell ref="DQ141:DR141"/>
    <mergeCell ref="DQ140:DR140"/>
    <mergeCell ref="CI87:CM87"/>
    <mergeCell ref="CN87:CR87"/>
    <mergeCell ref="CS87:CW87"/>
    <mergeCell ref="CD120:CH120"/>
    <mergeCell ref="CM120:CP120"/>
    <mergeCell ref="DS144:DT144"/>
    <mergeCell ref="DO112:DQ112"/>
    <mergeCell ref="CI130:CL130"/>
    <mergeCell ref="CX88:DB89"/>
    <mergeCell ref="DN142:DO142"/>
    <mergeCell ref="DN143:DO143"/>
    <mergeCell ref="DN146:DO146"/>
    <mergeCell ref="CO51:CP52"/>
    <mergeCell ref="CQ128:CR129"/>
    <mergeCell ref="CS78:CW78"/>
    <mergeCell ref="DS141:DT141"/>
    <mergeCell ref="DQ142:DR142"/>
    <mergeCell ref="DS142:DT142"/>
    <mergeCell ref="DQ143:DR143"/>
    <mergeCell ref="DQ145:DR145"/>
    <mergeCell ref="DN141:DO141"/>
    <mergeCell ref="CS82:CW83"/>
    <mergeCell ref="CS85:CW86"/>
    <mergeCell ref="CX85:DB86"/>
    <mergeCell ref="DS145:DT145"/>
    <mergeCell ref="DR98:DT98"/>
    <mergeCell ref="DO102:DQ102"/>
    <mergeCell ref="DR102:DT102"/>
    <mergeCell ref="DS146:DT146"/>
    <mergeCell ref="E48:G48"/>
    <mergeCell ref="E49:G49"/>
    <mergeCell ref="E50:G50"/>
    <mergeCell ref="CI103:CK104"/>
    <mergeCell ref="H35:Y35"/>
    <mergeCell ref="CI131:CL132"/>
    <mergeCell ref="CW131:DA132"/>
    <mergeCell ref="CO131:CQ132"/>
    <mergeCell ref="CO65:DB71"/>
    <mergeCell ref="CD47:CG48"/>
    <mergeCell ref="E44:G44"/>
    <mergeCell ref="CD85:CH86"/>
    <mergeCell ref="CI85:CM86"/>
    <mergeCell ref="CN85:CR86"/>
    <mergeCell ref="CS79:CW80"/>
    <mergeCell ref="CS88:CW89"/>
    <mergeCell ref="CW123:DB124"/>
    <mergeCell ref="CD107:CH107"/>
    <mergeCell ref="CD87:CH87"/>
    <mergeCell ref="U38:W38"/>
    <mergeCell ref="AL92:AP92"/>
    <mergeCell ref="AV39:AY39"/>
    <mergeCell ref="AV40:AY40"/>
    <mergeCell ref="AV41:AY41"/>
    <mergeCell ref="AP22:AY22"/>
    <mergeCell ref="AK24:AO24"/>
    <mergeCell ref="AK22:AO22"/>
    <mergeCell ref="AS13:AY13"/>
    <mergeCell ref="AK17:AO17"/>
    <mergeCell ref="AP23:AY23"/>
    <mergeCell ref="AK23:AO23"/>
    <mergeCell ref="AK21:AO21"/>
    <mergeCell ref="AP21:AY21"/>
    <mergeCell ref="AP24:AY24"/>
    <mergeCell ref="CI97:CK97"/>
    <mergeCell ref="DS143:DT143"/>
    <mergeCell ref="DS140:DT140"/>
    <mergeCell ref="DO106:DQ106"/>
    <mergeCell ref="DO94:DQ94"/>
    <mergeCell ref="AV42:AY42"/>
    <mergeCell ref="AD39:AF39"/>
    <mergeCell ref="AD40:AF40"/>
    <mergeCell ref="AA43:AC43"/>
    <mergeCell ref="AV43:AY43"/>
    <mergeCell ref="AA45:AC45"/>
    <mergeCell ref="AS46:AU46"/>
    <mergeCell ref="AP46:AR46"/>
    <mergeCell ref="AS40:AU40"/>
    <mergeCell ref="AD45:AF45"/>
    <mergeCell ref="AG45:AI45"/>
    <mergeCell ref="AA39:AC39"/>
    <mergeCell ref="DJ130:DN130"/>
    <mergeCell ref="AI91:AY91"/>
    <mergeCell ref="CD128:CH129"/>
    <mergeCell ref="CD133:CH134"/>
    <mergeCell ref="CI133:CL134"/>
    <mergeCell ref="CM130:CN130"/>
    <mergeCell ref="CM131:CN132"/>
    <mergeCell ref="E47:G47"/>
    <mergeCell ref="CM121:CP122"/>
    <mergeCell ref="CQ121:CS122"/>
    <mergeCell ref="AK33:AN33"/>
    <mergeCell ref="AO33:AS33"/>
    <mergeCell ref="AT33:AY33"/>
    <mergeCell ref="CM118:CP118"/>
    <mergeCell ref="CM119:CP119"/>
    <mergeCell ref="CM117:CP117"/>
    <mergeCell ref="E36:G37"/>
    <mergeCell ref="CD108:CH108"/>
    <mergeCell ref="CD117:CH117"/>
    <mergeCell ref="CI117:CL117"/>
    <mergeCell ref="CI118:CL118"/>
    <mergeCell ref="CI119:CL119"/>
    <mergeCell ref="CD118:CH119"/>
    <mergeCell ref="CD121:CH122"/>
    <mergeCell ref="CI121:CJ122"/>
    <mergeCell ref="CK121:CL122"/>
    <mergeCell ref="AA97:AE98"/>
    <mergeCell ref="AF97:AH98"/>
    <mergeCell ref="AS47:AU47"/>
    <mergeCell ref="AS43:AU43"/>
    <mergeCell ref="AS42:AU42"/>
    <mergeCell ref="E31:G31"/>
    <mergeCell ref="H31:K31"/>
    <mergeCell ref="A30:D30"/>
    <mergeCell ref="H39:J39"/>
    <mergeCell ref="K39:M39"/>
    <mergeCell ref="A35:D35"/>
    <mergeCell ref="A31:D31"/>
    <mergeCell ref="L31:Y31"/>
    <mergeCell ref="A36:D37"/>
    <mergeCell ref="E30:G30"/>
    <mergeCell ref="E32:G32"/>
    <mergeCell ref="CI78:CM78"/>
    <mergeCell ref="CN78:CR78"/>
    <mergeCell ref="AI27:AJ27"/>
    <mergeCell ref="DL116:DN116"/>
    <mergeCell ref="CQ127:CR127"/>
    <mergeCell ref="CY128:DB129"/>
    <mergeCell ref="CS127:DB127"/>
    <mergeCell ref="CQ118:CV119"/>
    <mergeCell ref="CQ117:CV117"/>
    <mergeCell ref="CW117:DB117"/>
    <mergeCell ref="CI128:CL129"/>
    <mergeCell ref="CM128:CN129"/>
    <mergeCell ref="CO127:CP127"/>
    <mergeCell ref="CO128:CP129"/>
    <mergeCell ref="CS128:CU129"/>
    <mergeCell ref="CD106:CH106"/>
    <mergeCell ref="CO72:CU74"/>
    <mergeCell ref="CD123:CH124"/>
    <mergeCell ref="AS39:AU39"/>
    <mergeCell ref="AQ92:AY92"/>
    <mergeCell ref="AK28:AO28"/>
    <mergeCell ref="AP27:AY27"/>
    <mergeCell ref="AP28:AY28"/>
    <mergeCell ref="DJ128:DN128"/>
    <mergeCell ref="DJ129:DN129"/>
    <mergeCell ref="P36:Y37"/>
    <mergeCell ref="N39:P39"/>
    <mergeCell ref="T43:V43"/>
    <mergeCell ref="W43:Y43"/>
    <mergeCell ref="CI120:CJ120"/>
    <mergeCell ref="CK120:CL120"/>
    <mergeCell ref="CD78:CH78"/>
    <mergeCell ref="CT120:CV120"/>
    <mergeCell ref="CT121:CV122"/>
    <mergeCell ref="CW120:DB120"/>
    <mergeCell ref="CW121:DB122"/>
    <mergeCell ref="CD81:CH81"/>
    <mergeCell ref="CW118:DB119"/>
    <mergeCell ref="CS90:CW90"/>
    <mergeCell ref="CX90:DB90"/>
    <mergeCell ref="CO45:CP46"/>
    <mergeCell ref="AU37:AY37"/>
    <mergeCell ref="N43:P43"/>
    <mergeCell ref="Q43:S43"/>
    <mergeCell ref="CD88:CH89"/>
    <mergeCell ref="CI88:CM89"/>
    <mergeCell ref="CI99:CK99"/>
    <mergeCell ref="EY94:FA94"/>
    <mergeCell ref="FB94:FD94"/>
    <mergeCell ref="AA41:AC41"/>
    <mergeCell ref="AK7:AM7"/>
    <mergeCell ref="AN7:AP7"/>
    <mergeCell ref="AP20:AY20"/>
    <mergeCell ref="A28:D28"/>
    <mergeCell ref="E39:G39"/>
    <mergeCell ref="E33:G33"/>
    <mergeCell ref="H33:Y33"/>
    <mergeCell ref="L30:Y30"/>
    <mergeCell ref="A18:D18"/>
    <mergeCell ref="A12:D12"/>
    <mergeCell ref="AA7:AD7"/>
    <mergeCell ref="AA10:AD10"/>
    <mergeCell ref="E7:L8"/>
    <mergeCell ref="E10:J10"/>
    <mergeCell ref="AN9:AP9"/>
    <mergeCell ref="AE8:AG8"/>
    <mergeCell ref="E35:G35"/>
    <mergeCell ref="A33:D33"/>
    <mergeCell ref="AB27:AE27"/>
    <mergeCell ref="AF27:AH27"/>
    <mergeCell ref="E25:G25"/>
    <mergeCell ref="AI28:AJ28"/>
    <mergeCell ref="AK8:AM8"/>
    <mergeCell ref="AE5:AG5"/>
    <mergeCell ref="AF23:AH23"/>
    <mergeCell ref="H29:Y29"/>
    <mergeCell ref="H26:K26"/>
    <mergeCell ref="AK20:AO20"/>
    <mergeCell ref="T26:Y26"/>
    <mergeCell ref="K22:L22"/>
    <mergeCell ref="H18:L18"/>
    <mergeCell ref="E13:L14"/>
    <mergeCell ref="E19:G19"/>
    <mergeCell ref="E21:G21"/>
    <mergeCell ref="AH7:AJ7"/>
    <mergeCell ref="M20:N20"/>
    <mergeCell ref="AB24:AE24"/>
    <mergeCell ref="AI13:AK13"/>
    <mergeCell ref="AF13:AH13"/>
    <mergeCell ref="AF14:AH14"/>
    <mergeCell ref="AA13:AE13"/>
    <mergeCell ref="AK27:AO27"/>
    <mergeCell ref="AN14:AO14"/>
    <mergeCell ref="AL13:AM13"/>
    <mergeCell ref="AN13:AO13"/>
    <mergeCell ref="V1:Y1"/>
    <mergeCell ref="V2:Y2"/>
    <mergeCell ref="M12:Y12"/>
    <mergeCell ref="AN8:AP8"/>
    <mergeCell ref="AE9:AG9"/>
    <mergeCell ref="AE7:AG7"/>
    <mergeCell ref="R6:U6"/>
    <mergeCell ref="V6:Y6"/>
    <mergeCell ref="AE10:AG10"/>
    <mergeCell ref="M5:Q5"/>
    <mergeCell ref="CI111:CK112"/>
    <mergeCell ref="CL111:DB112"/>
    <mergeCell ref="CD101:CH102"/>
    <mergeCell ref="CI101:CK102"/>
    <mergeCell ref="CL101:DB102"/>
    <mergeCell ref="CD103:CH104"/>
    <mergeCell ref="CD90:CH90"/>
    <mergeCell ref="AF30:AH31"/>
    <mergeCell ref="AF29:AH29"/>
    <mergeCell ref="CI100:CK100"/>
    <mergeCell ref="CI98:CK98"/>
    <mergeCell ref="CI90:CM90"/>
    <mergeCell ref="CN90:CR90"/>
    <mergeCell ref="CD91:CH92"/>
    <mergeCell ref="CI91:CM92"/>
    <mergeCell ref="CN91:CR92"/>
    <mergeCell ref="CD82:CH83"/>
    <mergeCell ref="AF32:AH32"/>
    <mergeCell ref="AI34:AY34"/>
    <mergeCell ref="AP42:AR42"/>
    <mergeCell ref="AG40:AI40"/>
    <mergeCell ref="AJ45:AL45"/>
    <mergeCell ref="AM45:AO45"/>
    <mergeCell ref="AN30:AP31"/>
    <mergeCell ref="AF95:AH96"/>
    <mergeCell ref="A23:Y23"/>
    <mergeCell ref="AH9:AJ9"/>
    <mergeCell ref="AH6:AJ6"/>
    <mergeCell ref="AE6:AG6"/>
    <mergeCell ref="AA5:AD5"/>
    <mergeCell ref="A7:D8"/>
    <mergeCell ref="M18:Y18"/>
    <mergeCell ref="H22:J22"/>
    <mergeCell ref="AF18:AH18"/>
    <mergeCell ref="A17:D17"/>
    <mergeCell ref="E17:G17"/>
    <mergeCell ref="H17:L17"/>
    <mergeCell ref="A11:Y11"/>
    <mergeCell ref="AH8:AJ8"/>
    <mergeCell ref="E12:L12"/>
    <mergeCell ref="E9:L9"/>
    <mergeCell ref="M9:Q9"/>
    <mergeCell ref="R5:Y5"/>
    <mergeCell ref="A21:D22"/>
    <mergeCell ref="E22:G22"/>
    <mergeCell ref="O21:P21"/>
    <mergeCell ref="M6:Q6"/>
    <mergeCell ref="AI23:AJ23"/>
    <mergeCell ref="E28:G28"/>
    <mergeCell ref="H28:Y28"/>
    <mergeCell ref="M17:Y17"/>
    <mergeCell ref="O20:P20"/>
    <mergeCell ref="Q20:Y20"/>
    <mergeCell ref="M19:N19"/>
    <mergeCell ref="O19:Y19"/>
    <mergeCell ref="AF19:AH19"/>
    <mergeCell ref="AF20:AH20"/>
    <mergeCell ref="AF21:AH21"/>
    <mergeCell ref="AB18:AE18"/>
    <mergeCell ref="AB19:AE19"/>
    <mergeCell ref="AB23:AE23"/>
    <mergeCell ref="AB25:AE25"/>
    <mergeCell ref="E26:G26"/>
    <mergeCell ref="A10:D10"/>
    <mergeCell ref="A9:D9"/>
    <mergeCell ref="AA8:AD8"/>
    <mergeCell ref="AA9:AD9"/>
    <mergeCell ref="AA6:AD6"/>
    <mergeCell ref="AN10:AP10"/>
    <mergeCell ref="AQ10:AY10"/>
    <mergeCell ref="K10:L10"/>
    <mergeCell ref="M10:Q10"/>
    <mergeCell ref="R10:Y10"/>
    <mergeCell ref="AQ9:AY9"/>
    <mergeCell ref="AH10:AJ10"/>
    <mergeCell ref="AK9:AM9"/>
    <mergeCell ref="AK10:AM10"/>
    <mergeCell ref="AQ6:AY6"/>
    <mergeCell ref="AQ7:AY7"/>
    <mergeCell ref="AQ8:AY8"/>
    <mergeCell ref="A20:D20"/>
    <mergeCell ref="A26:D26"/>
    <mergeCell ref="AB20:AE20"/>
    <mergeCell ref="L26:O26"/>
    <mergeCell ref="P26:S26"/>
    <mergeCell ref="A13:D14"/>
    <mergeCell ref="AB15:AE15"/>
    <mergeCell ref="M21:N21"/>
    <mergeCell ref="E18:G18"/>
    <mergeCell ref="AA16:AE16"/>
    <mergeCell ref="AA14:AA15"/>
    <mergeCell ref="E20:G20"/>
    <mergeCell ref="H20:J20"/>
    <mergeCell ref="AQ5:AY5"/>
    <mergeCell ref="R9:V9"/>
    <mergeCell ref="W9:Y9"/>
    <mergeCell ref="AK5:AM5"/>
    <mergeCell ref="AN5:AP5"/>
    <mergeCell ref="AK6:AM6"/>
    <mergeCell ref="AF17:AH17"/>
    <mergeCell ref="AN6:AP6"/>
    <mergeCell ref="AB17:AE17"/>
    <mergeCell ref="AF16:AH16"/>
    <mergeCell ref="AI14:AK14"/>
    <mergeCell ref="AL14:AM14"/>
    <mergeCell ref="AI16:AJ16"/>
    <mergeCell ref="AK16:AY16"/>
    <mergeCell ref="AI17:AJ17"/>
    <mergeCell ref="AI15:AY15"/>
    <mergeCell ref="AF15:AH15"/>
    <mergeCell ref="AH5:AJ5"/>
    <mergeCell ref="AP14:AR14"/>
    <mergeCell ref="AP13:AR13"/>
    <mergeCell ref="AS14:AV14"/>
    <mergeCell ref="AW14:AY14"/>
    <mergeCell ref="CO133:CQ134"/>
    <mergeCell ref="CS131:CV132"/>
    <mergeCell ref="CL100:CM100"/>
    <mergeCell ref="CN100:CR100"/>
    <mergeCell ref="CS100:DB100"/>
    <mergeCell ref="AI95:AY96"/>
    <mergeCell ref="AI97:AY98"/>
    <mergeCell ref="AI93:AY93"/>
    <mergeCell ref="CS133:CV134"/>
    <mergeCell ref="CI109:CK110"/>
    <mergeCell ref="CL103:DB104"/>
    <mergeCell ref="CI105:CK105"/>
    <mergeCell ref="CT106:CX106"/>
    <mergeCell ref="CL107:DB107"/>
    <mergeCell ref="CL109:DB110"/>
    <mergeCell ref="CI107:CK107"/>
    <mergeCell ref="CD131:CH132"/>
    <mergeCell ref="CI123:CL124"/>
    <mergeCell ref="CM123:CN124"/>
    <mergeCell ref="CM127:CN127"/>
    <mergeCell ref="CD127:CH127"/>
    <mergeCell ref="CW130:DA130"/>
    <mergeCell ref="CV128:CX129"/>
    <mergeCell ref="CD98:CH98"/>
    <mergeCell ref="CN97:DB97"/>
    <mergeCell ref="AA35:AE36"/>
    <mergeCell ref="AF35:AH36"/>
    <mergeCell ref="AF33:AH33"/>
    <mergeCell ref="AI33:AJ33"/>
    <mergeCell ref="AF37:AH37"/>
    <mergeCell ref="AI37:AJ37"/>
    <mergeCell ref="AF34:AH34"/>
    <mergeCell ref="AA37:AE37"/>
    <mergeCell ref="AA34:AE34"/>
    <mergeCell ref="CV53:CW54"/>
    <mergeCell ref="CV55:CW56"/>
    <mergeCell ref="CQ49:CU50"/>
    <mergeCell ref="CH53:CI54"/>
    <mergeCell ref="CJ53:CN54"/>
    <mergeCell ref="AK37:AM37"/>
    <mergeCell ref="AQ37:AS37"/>
    <mergeCell ref="CO53:CP56"/>
    <mergeCell ref="CQ53:CU54"/>
    <mergeCell ref="CQ55:CU56"/>
    <mergeCell ref="CH51:CN52"/>
    <mergeCell ref="CD84:CH84"/>
    <mergeCell ref="CI84:CM84"/>
    <mergeCell ref="CN84:CR84"/>
    <mergeCell ref="AP17:AY17"/>
    <mergeCell ref="AP18:AY18"/>
    <mergeCell ref="AP19:AY19"/>
    <mergeCell ref="AP25:AY25"/>
    <mergeCell ref="CD43:CF46"/>
    <mergeCell ref="CG43:CG44"/>
    <mergeCell ref="AI20:AJ20"/>
    <mergeCell ref="CD53:CG56"/>
    <mergeCell ref="CH57:CN58"/>
    <mergeCell ref="AI25:AJ25"/>
    <mergeCell ref="AI26:AJ26"/>
    <mergeCell ref="AI29:AY29"/>
    <mergeCell ref="AI32:AJ32"/>
    <mergeCell ref="AK32:AY32"/>
    <mergeCell ref="CH49:CI50"/>
    <mergeCell ref="CJ49:CN50"/>
    <mergeCell ref="CD49:CG50"/>
    <mergeCell ref="AK25:AO25"/>
    <mergeCell ref="CJ55:CN56"/>
    <mergeCell ref="AI18:AJ18"/>
    <mergeCell ref="AI19:AJ19"/>
    <mergeCell ref="AK18:AO18"/>
    <mergeCell ref="AK19:AO19"/>
    <mergeCell ref="AO38:AY38"/>
    <mergeCell ref="AF22:AH22"/>
    <mergeCell ref="AF24:AH24"/>
    <mergeCell ref="AF26:AH26"/>
    <mergeCell ref="A32:D32"/>
    <mergeCell ref="CQ51:CW52"/>
    <mergeCell ref="CQ43:CW44"/>
    <mergeCell ref="CQ45:CW46"/>
    <mergeCell ref="CH59:CN60"/>
    <mergeCell ref="H19:J19"/>
    <mergeCell ref="K19:L19"/>
    <mergeCell ref="K20:L20"/>
    <mergeCell ref="AP26:AY26"/>
    <mergeCell ref="A38:K38"/>
    <mergeCell ref="M22:N22"/>
    <mergeCell ref="O22:P22"/>
    <mergeCell ref="AI30:AM31"/>
    <mergeCell ref="AB28:AE28"/>
    <mergeCell ref="AF28:AH28"/>
    <mergeCell ref="A19:D19"/>
    <mergeCell ref="AB26:AE26"/>
    <mergeCell ref="AF25:AH25"/>
    <mergeCell ref="AB29:AE29"/>
    <mergeCell ref="AA32:AE32"/>
    <mergeCell ref="CO49:CP50"/>
    <mergeCell ref="CO47:CP48"/>
    <mergeCell ref="CQ47:CU48"/>
    <mergeCell ref="CX61:DB62"/>
    <mergeCell ref="CX53:DB56"/>
    <mergeCell ref="CH55:CI56"/>
    <mergeCell ref="CD59:CG60"/>
    <mergeCell ref="CD61:CW62"/>
    <mergeCell ref="A29:D29"/>
    <mergeCell ref="E29:G29"/>
    <mergeCell ref="CC31:CF33"/>
    <mergeCell ref="CC34:CF36"/>
    <mergeCell ref="CC37:CF39"/>
    <mergeCell ref="A34:D34"/>
    <mergeCell ref="E34:G34"/>
    <mergeCell ref="H34:Y34"/>
    <mergeCell ref="AA30:AE31"/>
    <mergeCell ref="CG45:CG46"/>
    <mergeCell ref="CH43:CN44"/>
    <mergeCell ref="CH45:CN46"/>
    <mergeCell ref="CV47:CW48"/>
    <mergeCell ref="CP42:CW42"/>
    <mergeCell ref="CH42:CO42"/>
    <mergeCell ref="AA33:AE33"/>
    <mergeCell ref="H30:K30"/>
    <mergeCell ref="CX59:DB60"/>
    <mergeCell ref="CV49:CW50"/>
    <mergeCell ref="AM52:AQ52"/>
    <mergeCell ref="AM53:AQ53"/>
    <mergeCell ref="AM54:AQ54"/>
    <mergeCell ref="AM55:AQ55"/>
    <mergeCell ref="AR52:AT52"/>
    <mergeCell ref="AR53:AT53"/>
    <mergeCell ref="AR54:AT54"/>
    <mergeCell ref="AR55:AT55"/>
    <mergeCell ref="CD51:CG52"/>
    <mergeCell ref="CD57:CG58"/>
    <mergeCell ref="CL108:DB108"/>
    <mergeCell ref="CX91:DB92"/>
    <mergeCell ref="CD42:CG42"/>
    <mergeCell ref="CX47:DB48"/>
    <mergeCell ref="CX49:DB50"/>
    <mergeCell ref="CX51:DB52"/>
    <mergeCell ref="CX43:DB44"/>
    <mergeCell ref="CL98:CM98"/>
    <mergeCell ref="CN98:CQ98"/>
    <mergeCell ref="CR98:CV98"/>
    <mergeCell ref="CW98:DB98"/>
    <mergeCell ref="CL99:CM99"/>
    <mergeCell ref="CN99:CP99"/>
    <mergeCell ref="CT99:CV99"/>
    <mergeCell ref="CX99:CZ99"/>
    <mergeCell ref="CQ57:CW58"/>
    <mergeCell ref="CQ59:CW60"/>
    <mergeCell ref="CO57:CP58"/>
    <mergeCell ref="CO59:CP60"/>
    <mergeCell ref="CV72:DB74"/>
    <mergeCell ref="CO64:DB64"/>
    <mergeCell ref="CI81:CM81"/>
    <mergeCell ref="CX45:DB46"/>
    <mergeCell ref="CX57:DB58"/>
    <mergeCell ref="AI35:AM36"/>
    <mergeCell ref="AN35:AP36"/>
    <mergeCell ref="AQ35:AY36"/>
    <mergeCell ref="AQ30:AY31"/>
    <mergeCell ref="M13:Y14"/>
    <mergeCell ref="AA11:AY11"/>
    <mergeCell ref="CD99:CH99"/>
    <mergeCell ref="CD100:CH100"/>
    <mergeCell ref="CI108:CK108"/>
    <mergeCell ref="AJ40:AL40"/>
    <mergeCell ref="AP45:AR45"/>
    <mergeCell ref="AS45:AU45"/>
    <mergeCell ref="AP44:AR44"/>
    <mergeCell ref="AS44:AU44"/>
    <mergeCell ref="CH47:CI48"/>
    <mergeCell ref="CJ47:CN48"/>
    <mergeCell ref="Q21:Y21"/>
    <mergeCell ref="Q22:Y22"/>
    <mergeCell ref="H27:Y27"/>
    <mergeCell ref="AK26:AO26"/>
    <mergeCell ref="AI21:AJ21"/>
    <mergeCell ref="AI22:AJ22"/>
    <mergeCell ref="AI24:AJ24"/>
    <mergeCell ref="H21:J21"/>
    <mergeCell ref="E1:P2"/>
    <mergeCell ref="Q1:T2"/>
    <mergeCell ref="AH1:AM2"/>
    <mergeCell ref="AN1:AS2"/>
    <mergeCell ref="A1:D2"/>
    <mergeCell ref="AA17:AA29"/>
    <mergeCell ref="A5:D5"/>
    <mergeCell ref="A6:D6"/>
    <mergeCell ref="E5:L5"/>
    <mergeCell ref="E6:L6"/>
    <mergeCell ref="M7:Q7"/>
    <mergeCell ref="R7:T7"/>
    <mergeCell ref="W7:Y7"/>
    <mergeCell ref="M8:Q8"/>
    <mergeCell ref="R8:T8"/>
    <mergeCell ref="W8:Y8"/>
    <mergeCell ref="AB14:AE14"/>
    <mergeCell ref="A27:D27"/>
    <mergeCell ref="E27:G27"/>
    <mergeCell ref="K21:L21"/>
    <mergeCell ref="A25:D25"/>
    <mergeCell ref="H25:Y25"/>
    <mergeCell ref="AB21:AE21"/>
    <mergeCell ref="AB22:AE22"/>
  </mergeCells>
  <phoneticPr fontId="4"/>
  <conditionalFormatting sqref="AN14:AO14">
    <cfRule type="cellIs" dxfId="31" priority="56" operator="equal">
      <formula>0</formula>
    </cfRule>
    <cfRule type="cellIs" dxfId="30" priority="57" operator="equal">
      <formula>1</formula>
    </cfRule>
  </conditionalFormatting>
  <conditionalFormatting sqref="CW121:DB122">
    <cfRule type="expression" dxfId="29" priority="39">
      <formula>$CW$121&lt;0</formula>
    </cfRule>
  </conditionalFormatting>
  <conditionalFormatting sqref="CW118:DB119">
    <cfRule type="expression" dxfId="28" priority="38">
      <formula>$CW$121&lt;0</formula>
    </cfRule>
  </conditionalFormatting>
  <conditionalFormatting sqref="CW131">
    <cfRule type="expression" dxfId="27" priority="36">
      <formula>$CW$121&lt;0</formula>
    </cfRule>
  </conditionalFormatting>
  <conditionalFormatting sqref="CW133">
    <cfRule type="expression" dxfId="26" priority="35">
      <formula>$CW$121&lt;0</formula>
    </cfRule>
  </conditionalFormatting>
  <conditionalFormatting sqref="CR131:CR134">
    <cfRule type="cellIs" dxfId="25" priority="33" operator="greaterThanOrEqual">
      <formula>0</formula>
    </cfRule>
    <cfRule type="cellIs" dxfId="24" priority="34" operator="lessThan">
      <formula>0</formula>
    </cfRule>
  </conditionalFormatting>
  <conditionalFormatting sqref="DB131:DB134">
    <cfRule type="cellIs" dxfId="23" priority="31" operator="greaterThanOrEqual">
      <formula>0</formula>
    </cfRule>
    <cfRule type="cellIs" dxfId="22" priority="32" operator="lessThan">
      <formula>0</formula>
    </cfRule>
  </conditionalFormatting>
  <conditionalFormatting sqref="U38">
    <cfRule type="expression" dxfId="21" priority="101">
      <formula>#REF!=DI$123</formula>
    </cfRule>
  </conditionalFormatting>
  <conditionalFormatting sqref="AI93">
    <cfRule type="expression" dxfId="20" priority="102">
      <formula>#REF!=DI$123</formula>
    </cfRule>
  </conditionalFormatting>
  <conditionalFormatting sqref="AI94">
    <cfRule type="expression" dxfId="19" priority="103">
      <formula>#REF!=DI$123</formula>
    </cfRule>
  </conditionalFormatting>
  <conditionalFormatting sqref="CL106:CL108">
    <cfRule type="expression" dxfId="18" priority="104">
      <formula>#REF!=DI$123</formula>
    </cfRule>
  </conditionalFormatting>
  <conditionalFormatting sqref="CN100:CR100 CN98:CN99">
    <cfRule type="expression" dxfId="17" priority="110">
      <formula>CL98=DI$123</formula>
    </cfRule>
  </conditionalFormatting>
  <conditionalFormatting sqref="AK33 AK37 AK17:AO20">
    <cfRule type="expression" dxfId="16" priority="111">
      <formula>AI17=DI$123</formula>
    </cfRule>
  </conditionalFormatting>
  <conditionalFormatting sqref="AK24:AO26">
    <cfRule type="expression" dxfId="15" priority="127">
      <formula>AI24=A$88</formula>
    </cfRule>
  </conditionalFormatting>
  <dataValidations count="2">
    <dataValidation type="list" allowBlank="1" showInputMessage="1" showErrorMessage="1" sqref="AI34 CL100:CM100 AI17:AJ28" xr:uid="{00000000-0002-0000-0000-000000000000}">
      <formula1>$DI$122:$DI$123</formula1>
    </dataValidation>
    <dataValidation type="list" allowBlank="1" showInputMessage="1" showErrorMessage="1" sqref="R6:U6" xr:uid="{00000000-0002-0000-0000-000001000000}">
      <formula1>$DT$112:$DT$116</formula1>
    </dataValidation>
  </dataValidations>
  <hyperlinks>
    <hyperlink ref="AN1" r:id="rId1" xr:uid="{ABE52762-47D3-4CFB-B79B-0FC62A45E7D9}"/>
  </hyperlinks>
  <pageMargins left="0.70866141732283472" right="0.70866141732283472" top="0.74803149606299213" bottom="0.74803149606299213" header="0.31496062992125984" footer="0.31496062992125984"/>
  <pageSetup paperSize="8" scale="85" orientation="landscape" r:id="rId2"/>
  <drawing r:id="rId3"/>
  <legacyDrawing r:id="rId4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C00000"/>
    <pageSetUpPr fitToPage="1"/>
  </sheetPr>
  <dimension ref="A1:TV210"/>
  <sheetViews>
    <sheetView zoomScale="55" zoomScaleNormal="55" workbookViewId="0">
      <selection activeCell="C4" sqref="C4:N4"/>
    </sheetView>
  </sheetViews>
  <sheetFormatPr defaultRowHeight="13.5"/>
  <cols>
    <col min="1" max="1" width="26.125" style="2" customWidth="1"/>
    <col min="2" max="2" width="29.75" style="7" customWidth="1"/>
    <col min="3" max="422" width="0.625" style="3" customWidth="1"/>
    <col min="423" max="423" width="18.125" style="1" customWidth="1"/>
    <col min="424" max="542" width="9" style="45"/>
    <col min="543" max="16384" width="9" style="1"/>
  </cols>
  <sheetData>
    <row r="1" spans="1:423" ht="21.75" customHeight="1">
      <c r="A1" s="881" t="s">
        <v>233</v>
      </c>
      <c r="B1" s="881"/>
      <c r="C1" s="881"/>
      <c r="D1" s="881"/>
      <c r="E1" s="881"/>
      <c r="F1" s="881"/>
      <c r="G1" s="881"/>
      <c r="H1" s="881"/>
      <c r="I1" s="881"/>
      <c r="J1" s="881"/>
      <c r="K1" s="881"/>
      <c r="L1" s="881"/>
      <c r="M1" s="881"/>
      <c r="N1" s="881"/>
      <c r="O1" s="881"/>
      <c r="P1" s="881"/>
      <c r="Q1" s="881"/>
      <c r="R1" s="881"/>
      <c r="S1" s="881"/>
      <c r="T1" s="881"/>
      <c r="U1" s="881"/>
      <c r="V1" s="881"/>
      <c r="W1" s="881"/>
      <c r="X1" s="881"/>
      <c r="Y1" s="881"/>
      <c r="Z1" s="881"/>
      <c r="AA1" s="881"/>
      <c r="AB1" s="881"/>
      <c r="AC1" s="881"/>
      <c r="AD1" s="881"/>
      <c r="AE1" s="881"/>
      <c r="AF1" s="881"/>
      <c r="AG1" s="881"/>
      <c r="AH1" s="881"/>
      <c r="AI1" s="881"/>
      <c r="AJ1" s="881"/>
      <c r="AK1" s="881"/>
      <c r="AL1" s="881"/>
      <c r="AM1" s="881"/>
      <c r="AN1" s="881"/>
      <c r="AO1" s="881"/>
      <c r="AP1" s="881"/>
      <c r="AQ1" s="881"/>
      <c r="AR1" s="881"/>
      <c r="AS1" s="881"/>
      <c r="AT1" s="881"/>
      <c r="AU1" s="881"/>
      <c r="AV1" s="881"/>
      <c r="AW1" s="881"/>
      <c r="AX1" s="881"/>
      <c r="AY1" s="881"/>
      <c r="AZ1" s="881"/>
      <c r="BA1" s="881"/>
      <c r="BB1" s="881"/>
      <c r="BC1" s="881"/>
      <c r="BD1" s="881"/>
      <c r="BE1" s="881"/>
      <c r="BF1" s="881"/>
      <c r="BG1" s="881"/>
      <c r="BH1" s="881"/>
      <c r="BI1" s="881"/>
      <c r="BJ1" s="881"/>
      <c r="BK1" s="881"/>
      <c r="BL1" s="881"/>
      <c r="BM1" s="881"/>
      <c r="BN1" s="881"/>
      <c r="BO1" s="881"/>
      <c r="BP1" s="881"/>
      <c r="BQ1" s="881"/>
      <c r="BR1" s="881"/>
      <c r="BS1" s="881"/>
      <c r="BT1" s="881"/>
      <c r="BU1" s="881"/>
      <c r="BV1" s="881"/>
      <c r="BW1" s="881"/>
      <c r="BX1" s="881"/>
      <c r="BY1" s="881"/>
      <c r="BZ1" s="881"/>
      <c r="CA1" s="881"/>
      <c r="CB1" s="881"/>
      <c r="CC1" s="881"/>
      <c r="CD1" s="881"/>
      <c r="CE1" s="881"/>
      <c r="CF1" s="881"/>
      <c r="CG1" s="881"/>
      <c r="CH1" s="881"/>
      <c r="CI1" s="881"/>
      <c r="CJ1" s="881"/>
      <c r="CK1" s="881"/>
      <c r="CL1" s="881"/>
      <c r="CM1" s="881"/>
      <c r="CN1" s="881"/>
      <c r="CO1" s="881"/>
      <c r="CP1" s="881"/>
      <c r="CQ1" s="881"/>
      <c r="CR1" s="881"/>
      <c r="CS1" s="881"/>
      <c r="CT1" s="881"/>
      <c r="CU1" s="881"/>
      <c r="CV1" s="881"/>
      <c r="CW1" s="881"/>
      <c r="CX1" s="881"/>
      <c r="CY1" s="881"/>
      <c r="CZ1" s="881"/>
      <c r="DA1" s="881"/>
      <c r="DB1" s="881"/>
      <c r="DC1" s="881"/>
      <c r="DD1" s="881"/>
      <c r="DE1" s="881"/>
      <c r="DF1" s="881"/>
      <c r="DG1" s="881"/>
      <c r="DH1" s="881"/>
      <c r="DI1" s="881"/>
      <c r="DJ1" s="881"/>
      <c r="DK1" s="881"/>
      <c r="DL1" s="881"/>
      <c r="DM1" s="881"/>
      <c r="DN1" s="881"/>
      <c r="DO1" s="881"/>
      <c r="DP1" s="881"/>
      <c r="DQ1" s="881"/>
      <c r="DR1" s="881"/>
      <c r="DS1" s="881"/>
      <c r="DT1" s="881"/>
      <c r="DU1" s="881"/>
      <c r="DV1" s="881"/>
      <c r="DW1" s="881"/>
      <c r="DX1" s="881"/>
      <c r="DY1" s="881"/>
      <c r="DZ1" s="881"/>
      <c r="EA1" s="881"/>
      <c r="EB1" s="881"/>
      <c r="EC1" s="881"/>
      <c r="ED1" s="881"/>
      <c r="EE1" s="881"/>
      <c r="EF1" s="881"/>
      <c r="EG1" s="881"/>
      <c r="EH1" s="881"/>
      <c r="EI1" s="881"/>
      <c r="EJ1" s="881"/>
      <c r="EK1" s="881"/>
      <c r="EL1" s="881"/>
      <c r="EM1" s="881"/>
      <c r="EN1" s="881"/>
      <c r="EO1" s="881"/>
      <c r="EP1" s="881"/>
      <c r="EQ1" s="881"/>
      <c r="ER1" s="881"/>
      <c r="ES1" s="881"/>
      <c r="ET1" s="881"/>
      <c r="EU1" s="881"/>
      <c r="EV1" s="881"/>
      <c r="EW1" s="881"/>
      <c r="EX1" s="881"/>
      <c r="EY1" s="881"/>
      <c r="EZ1" s="881"/>
      <c r="FA1" s="881"/>
      <c r="FB1" s="881"/>
      <c r="FC1" s="881"/>
      <c r="FD1" s="881"/>
      <c r="FE1" s="881"/>
      <c r="FF1" s="881"/>
      <c r="FG1" s="881"/>
      <c r="FH1" s="881"/>
      <c r="FI1" s="881"/>
      <c r="FJ1" s="881"/>
      <c r="FK1" s="881"/>
      <c r="FL1" s="881"/>
      <c r="FM1" s="881"/>
      <c r="FN1" s="881"/>
      <c r="FO1" s="881"/>
      <c r="FP1" s="881"/>
      <c r="FQ1" s="881"/>
      <c r="FR1" s="881"/>
      <c r="FS1" s="881"/>
      <c r="FT1" s="881"/>
      <c r="FU1" s="881"/>
      <c r="FV1" s="881"/>
      <c r="FW1" s="881"/>
      <c r="FX1" s="881"/>
      <c r="FY1" s="881"/>
      <c r="FZ1" s="881"/>
      <c r="GA1" s="881"/>
      <c r="GB1" s="881"/>
      <c r="GC1" s="881"/>
      <c r="GD1" s="881"/>
      <c r="GE1" s="881"/>
      <c r="GF1" s="881"/>
      <c r="GG1" s="881"/>
      <c r="GH1" s="881"/>
      <c r="GI1" s="881"/>
      <c r="GJ1" s="881"/>
      <c r="GK1" s="881"/>
      <c r="GL1" s="881"/>
      <c r="GM1" s="881"/>
      <c r="GN1" s="881"/>
      <c r="GO1" s="881"/>
      <c r="GP1" s="881"/>
      <c r="GQ1" s="881"/>
      <c r="GR1" s="881"/>
      <c r="GS1" s="881"/>
      <c r="GT1" s="881"/>
      <c r="GU1" s="881"/>
      <c r="GV1" s="881"/>
      <c r="GW1" s="881"/>
      <c r="GX1" s="881"/>
      <c r="GY1" s="881"/>
      <c r="GZ1" s="881"/>
      <c r="HA1" s="881"/>
      <c r="HB1" s="881"/>
      <c r="HC1" s="881"/>
      <c r="HD1" s="881"/>
      <c r="HE1" s="881"/>
      <c r="HF1" s="881"/>
      <c r="HG1" s="881"/>
      <c r="HH1" s="881"/>
      <c r="HI1" s="881"/>
      <c r="HJ1" s="881"/>
      <c r="HK1" s="881"/>
      <c r="HL1" s="881"/>
      <c r="HM1" s="881"/>
      <c r="HN1" s="881"/>
      <c r="HO1" s="881"/>
      <c r="HP1" s="881"/>
      <c r="HQ1" s="881"/>
      <c r="HR1" s="881"/>
      <c r="HS1" s="881"/>
      <c r="HT1" s="881"/>
      <c r="HU1" s="881"/>
      <c r="HV1" s="881"/>
      <c r="HW1" s="881"/>
      <c r="HX1" s="881"/>
      <c r="HY1" s="881"/>
      <c r="HZ1" s="881"/>
      <c r="IA1" s="881"/>
      <c r="IB1" s="881"/>
      <c r="IC1" s="881"/>
      <c r="ID1" s="881"/>
      <c r="IE1" s="881"/>
      <c r="IF1" s="881"/>
      <c r="IG1" s="881"/>
      <c r="IH1" s="881"/>
      <c r="II1" s="881"/>
      <c r="IJ1" s="881"/>
      <c r="IK1" s="881"/>
      <c r="IL1" s="881"/>
      <c r="IM1" s="881"/>
      <c r="IN1" s="881"/>
      <c r="IO1" s="881"/>
      <c r="IP1" s="881"/>
      <c r="IQ1" s="881"/>
      <c r="IR1" s="881"/>
      <c r="IS1" s="881"/>
      <c r="IT1" s="881"/>
      <c r="IU1" s="881"/>
      <c r="IV1" s="881"/>
      <c r="IW1" s="881"/>
      <c r="IX1" s="881"/>
      <c r="IY1" s="881"/>
      <c r="IZ1" s="881"/>
      <c r="JA1" s="881"/>
      <c r="JB1" s="881"/>
      <c r="JC1" s="881"/>
      <c r="JD1" s="881"/>
      <c r="JE1" s="881"/>
      <c r="JF1" s="881"/>
      <c r="JG1" s="881"/>
      <c r="JH1" s="881"/>
      <c r="JI1" s="881"/>
      <c r="JJ1" s="881"/>
      <c r="JK1" s="881"/>
      <c r="JL1" s="881"/>
      <c r="JM1" s="881"/>
      <c r="JN1" s="881"/>
      <c r="JO1" s="881"/>
      <c r="JP1" s="881"/>
      <c r="JQ1" s="881"/>
      <c r="JR1" s="881"/>
      <c r="JS1" s="881"/>
      <c r="JT1" s="881"/>
      <c r="JU1" s="881"/>
      <c r="JV1" s="881"/>
      <c r="JW1" s="881"/>
      <c r="JX1" s="881"/>
      <c r="JY1" s="881"/>
      <c r="JZ1" s="881"/>
      <c r="KA1" s="881"/>
      <c r="KB1" s="881"/>
      <c r="KC1" s="881"/>
      <c r="KD1" s="881"/>
      <c r="KE1" s="881"/>
      <c r="KF1" s="881"/>
      <c r="KG1" s="881"/>
      <c r="KH1" s="881"/>
      <c r="KI1" s="881"/>
      <c r="KJ1" s="881"/>
      <c r="KK1" s="881"/>
      <c r="KL1" s="881"/>
      <c r="KM1" s="881"/>
      <c r="KN1" s="881"/>
      <c r="KO1" s="881"/>
      <c r="KP1" s="881"/>
      <c r="KQ1" s="881"/>
      <c r="KR1" s="881"/>
      <c r="KS1" s="881"/>
      <c r="KT1" s="881"/>
      <c r="KU1" s="881"/>
      <c r="KV1" s="881"/>
      <c r="KW1" s="881"/>
      <c r="KX1" s="881"/>
      <c r="KY1" s="881"/>
      <c r="KZ1" s="881"/>
      <c r="LA1" s="881"/>
      <c r="LB1" s="881"/>
      <c r="LC1" s="881"/>
      <c r="LD1" s="881"/>
      <c r="LE1" s="881"/>
      <c r="LF1" s="881"/>
      <c r="LG1" s="881"/>
      <c r="LH1" s="881"/>
      <c r="LI1" s="881"/>
      <c r="LJ1" s="881"/>
      <c r="LK1" s="881"/>
      <c r="LL1" s="881"/>
      <c r="LM1" s="881"/>
      <c r="LN1" s="881"/>
      <c r="LO1" s="881"/>
      <c r="LP1" s="881"/>
      <c r="LQ1" s="881"/>
      <c r="LR1" s="881"/>
      <c r="LS1" s="881"/>
      <c r="LT1" s="881"/>
      <c r="LU1" s="881"/>
      <c r="LV1" s="881"/>
      <c r="LW1" s="881"/>
      <c r="LX1" s="881"/>
      <c r="LY1" s="881"/>
      <c r="LZ1" s="881"/>
      <c r="MA1" s="881"/>
      <c r="MB1" s="881"/>
      <c r="MC1" s="881"/>
      <c r="MD1" s="881"/>
      <c r="ME1" s="881"/>
      <c r="MF1" s="881"/>
      <c r="MG1" s="881"/>
      <c r="MH1" s="881"/>
      <c r="MI1" s="881"/>
      <c r="MJ1" s="881"/>
      <c r="MK1" s="881"/>
      <c r="ML1" s="881"/>
      <c r="MM1" s="881"/>
      <c r="MN1" s="881"/>
      <c r="MO1" s="881"/>
      <c r="MP1" s="881"/>
      <c r="MQ1" s="881"/>
      <c r="MR1" s="881"/>
      <c r="MS1" s="881"/>
      <c r="MT1" s="881"/>
      <c r="MU1" s="881"/>
      <c r="MV1" s="881"/>
      <c r="MW1" s="881"/>
      <c r="MX1" s="881"/>
      <c r="MY1" s="881"/>
      <c r="MZ1" s="881"/>
      <c r="NA1" s="881"/>
      <c r="NB1" s="881"/>
      <c r="NC1" s="881"/>
      <c r="ND1" s="881"/>
      <c r="NE1" s="881"/>
      <c r="NF1" s="881"/>
      <c r="NG1" s="881"/>
      <c r="NH1" s="881"/>
      <c r="NI1" s="881"/>
      <c r="NJ1" s="881"/>
      <c r="NK1" s="881"/>
      <c r="NL1" s="881"/>
      <c r="NM1" s="881"/>
      <c r="NN1" s="881"/>
      <c r="NO1" s="881"/>
      <c r="NP1" s="881"/>
      <c r="NQ1" s="881"/>
      <c r="NR1" s="881"/>
      <c r="NS1" s="881"/>
      <c r="NT1" s="881"/>
      <c r="NU1" s="881"/>
      <c r="NV1" s="881"/>
      <c r="NW1" s="881"/>
      <c r="NX1" s="881"/>
      <c r="NY1" s="881"/>
      <c r="NZ1" s="881"/>
      <c r="OA1" s="881"/>
      <c r="OB1" s="881"/>
      <c r="OC1" s="881"/>
      <c r="OD1" s="881"/>
      <c r="OE1" s="881"/>
      <c r="OF1" s="881"/>
      <c r="OG1" s="881"/>
      <c r="OH1" s="881"/>
      <c r="OI1" s="881"/>
      <c r="OJ1" s="881"/>
      <c r="OK1" s="881"/>
      <c r="OL1" s="881"/>
      <c r="OM1" s="881"/>
      <c r="ON1" s="881"/>
      <c r="OO1" s="881"/>
      <c r="OP1" s="881"/>
      <c r="OQ1" s="881"/>
      <c r="OR1" s="881"/>
      <c r="OS1" s="881"/>
      <c r="OT1" s="881"/>
      <c r="OU1" s="881"/>
      <c r="OV1" s="881"/>
      <c r="OW1" s="881"/>
      <c r="OX1" s="881"/>
      <c r="OY1" s="881"/>
      <c r="OZ1" s="881"/>
      <c r="PA1" s="881"/>
      <c r="PB1" s="881"/>
      <c r="PC1" s="881"/>
      <c r="PD1" s="881"/>
      <c r="PE1" s="881"/>
      <c r="PF1" s="881"/>
      <c r="PG1" s="881"/>
    </row>
    <row r="2" spans="1:423" ht="21.75" customHeight="1">
      <c r="A2" s="882"/>
      <c r="B2" s="882"/>
      <c r="C2" s="882"/>
      <c r="D2" s="882"/>
      <c r="E2" s="882"/>
      <c r="F2" s="882"/>
      <c r="G2" s="882"/>
      <c r="H2" s="882"/>
      <c r="I2" s="882"/>
      <c r="J2" s="882"/>
      <c r="K2" s="882"/>
      <c r="L2" s="882"/>
      <c r="M2" s="882"/>
      <c r="N2" s="882"/>
      <c r="O2" s="882"/>
      <c r="P2" s="882"/>
      <c r="Q2" s="882"/>
      <c r="R2" s="882"/>
      <c r="S2" s="882"/>
      <c r="T2" s="882"/>
      <c r="U2" s="882"/>
      <c r="V2" s="882"/>
      <c r="W2" s="882"/>
      <c r="X2" s="882"/>
      <c r="Y2" s="882"/>
      <c r="Z2" s="882"/>
      <c r="AA2" s="882"/>
      <c r="AB2" s="882"/>
      <c r="AC2" s="882"/>
      <c r="AD2" s="882"/>
      <c r="AE2" s="882"/>
      <c r="AF2" s="882"/>
      <c r="AG2" s="882"/>
      <c r="AH2" s="882"/>
      <c r="AI2" s="882"/>
      <c r="AJ2" s="882"/>
      <c r="AK2" s="882"/>
      <c r="AL2" s="882"/>
      <c r="AM2" s="882"/>
      <c r="AN2" s="882"/>
      <c r="AO2" s="882"/>
      <c r="AP2" s="882"/>
      <c r="AQ2" s="882"/>
      <c r="AR2" s="882"/>
      <c r="AS2" s="882"/>
      <c r="AT2" s="882"/>
      <c r="AU2" s="882"/>
      <c r="AV2" s="882"/>
      <c r="AW2" s="882"/>
      <c r="AX2" s="882"/>
      <c r="AY2" s="882"/>
      <c r="AZ2" s="882"/>
      <c r="BA2" s="882"/>
      <c r="BB2" s="882"/>
      <c r="BC2" s="882"/>
      <c r="BD2" s="882"/>
      <c r="BE2" s="882"/>
      <c r="BF2" s="882"/>
      <c r="BG2" s="882"/>
      <c r="BH2" s="882"/>
      <c r="BI2" s="882"/>
      <c r="BJ2" s="882"/>
      <c r="BK2" s="882"/>
      <c r="BL2" s="882"/>
      <c r="BM2" s="882"/>
      <c r="BN2" s="882"/>
      <c r="BO2" s="882"/>
      <c r="BP2" s="882"/>
      <c r="BQ2" s="882"/>
      <c r="BR2" s="882"/>
      <c r="BS2" s="882"/>
      <c r="BT2" s="882"/>
      <c r="BU2" s="882"/>
      <c r="BV2" s="882"/>
      <c r="BW2" s="882"/>
      <c r="BX2" s="882"/>
      <c r="BY2" s="882"/>
      <c r="BZ2" s="882"/>
      <c r="CA2" s="882"/>
      <c r="CB2" s="882"/>
      <c r="CC2" s="882"/>
      <c r="CD2" s="882"/>
      <c r="CE2" s="882"/>
      <c r="CF2" s="882"/>
      <c r="CG2" s="882"/>
      <c r="CH2" s="882"/>
      <c r="CI2" s="882"/>
      <c r="CJ2" s="882"/>
      <c r="CK2" s="882"/>
      <c r="CL2" s="882"/>
      <c r="CM2" s="882"/>
      <c r="CN2" s="882"/>
      <c r="CO2" s="882"/>
      <c r="CP2" s="882"/>
      <c r="CQ2" s="882"/>
      <c r="CR2" s="882"/>
      <c r="CS2" s="882"/>
      <c r="CT2" s="882"/>
      <c r="CU2" s="882"/>
      <c r="CV2" s="882"/>
      <c r="CW2" s="882"/>
      <c r="CX2" s="882"/>
      <c r="CY2" s="882"/>
      <c r="CZ2" s="882"/>
      <c r="DA2" s="882"/>
      <c r="DB2" s="882"/>
      <c r="DC2" s="882"/>
      <c r="DD2" s="882"/>
      <c r="DE2" s="882"/>
      <c r="DF2" s="882"/>
      <c r="DG2" s="882"/>
      <c r="DH2" s="882"/>
      <c r="DI2" s="882"/>
      <c r="DJ2" s="882"/>
      <c r="DK2" s="882"/>
      <c r="DL2" s="882"/>
      <c r="DM2" s="882"/>
      <c r="DN2" s="882"/>
      <c r="DO2" s="882"/>
      <c r="DP2" s="882"/>
      <c r="DQ2" s="882"/>
      <c r="DR2" s="882"/>
      <c r="DS2" s="882"/>
      <c r="DT2" s="882"/>
      <c r="DU2" s="882"/>
      <c r="DV2" s="882"/>
      <c r="DW2" s="882"/>
      <c r="DX2" s="882"/>
      <c r="DY2" s="882"/>
      <c r="DZ2" s="882"/>
      <c r="EA2" s="882"/>
      <c r="EB2" s="882"/>
      <c r="EC2" s="882"/>
      <c r="ED2" s="882"/>
      <c r="EE2" s="882"/>
      <c r="EF2" s="882"/>
      <c r="EG2" s="882"/>
      <c r="EH2" s="882"/>
      <c r="EI2" s="882"/>
      <c r="EJ2" s="882"/>
      <c r="EK2" s="882"/>
      <c r="EL2" s="882"/>
      <c r="EM2" s="882"/>
      <c r="EN2" s="882"/>
      <c r="EO2" s="882"/>
      <c r="EP2" s="882"/>
      <c r="EQ2" s="882"/>
      <c r="ER2" s="882"/>
      <c r="ES2" s="882"/>
      <c r="ET2" s="882"/>
      <c r="EU2" s="882"/>
      <c r="EV2" s="882"/>
      <c r="EW2" s="882"/>
      <c r="EX2" s="882"/>
      <c r="EY2" s="882"/>
      <c r="EZ2" s="882"/>
      <c r="FA2" s="882"/>
      <c r="FB2" s="882"/>
      <c r="FC2" s="882"/>
      <c r="FD2" s="882"/>
      <c r="FE2" s="882"/>
      <c r="FF2" s="882"/>
      <c r="FG2" s="882"/>
      <c r="FH2" s="882"/>
      <c r="FI2" s="882"/>
      <c r="FJ2" s="882"/>
      <c r="FK2" s="882"/>
      <c r="FL2" s="882"/>
      <c r="FM2" s="882"/>
      <c r="FN2" s="882"/>
      <c r="FO2" s="882"/>
      <c r="FP2" s="882"/>
      <c r="FQ2" s="882"/>
      <c r="FR2" s="882"/>
      <c r="FS2" s="882"/>
      <c r="FT2" s="882"/>
      <c r="FU2" s="882"/>
      <c r="FV2" s="882"/>
      <c r="FW2" s="882"/>
      <c r="FX2" s="882"/>
      <c r="FY2" s="882"/>
      <c r="FZ2" s="882"/>
      <c r="GA2" s="882"/>
      <c r="GB2" s="882"/>
      <c r="GC2" s="882"/>
      <c r="GD2" s="882"/>
      <c r="GE2" s="882"/>
      <c r="GF2" s="882"/>
      <c r="GG2" s="882"/>
      <c r="GH2" s="882"/>
      <c r="GI2" s="882"/>
      <c r="GJ2" s="882"/>
      <c r="GK2" s="882"/>
      <c r="GL2" s="882"/>
      <c r="GM2" s="882"/>
      <c r="GN2" s="882"/>
      <c r="GO2" s="882"/>
      <c r="GP2" s="882"/>
      <c r="GQ2" s="882"/>
      <c r="GR2" s="882"/>
      <c r="GS2" s="882"/>
      <c r="GT2" s="882"/>
      <c r="GU2" s="882"/>
      <c r="GV2" s="882"/>
      <c r="GW2" s="882"/>
      <c r="GX2" s="882"/>
      <c r="GY2" s="882"/>
      <c r="GZ2" s="882"/>
      <c r="HA2" s="882"/>
      <c r="HB2" s="882"/>
      <c r="HC2" s="882"/>
      <c r="HD2" s="882"/>
      <c r="HE2" s="882"/>
      <c r="HF2" s="882"/>
      <c r="HG2" s="882"/>
      <c r="HH2" s="882"/>
      <c r="HI2" s="882"/>
      <c r="HJ2" s="882"/>
      <c r="HK2" s="882"/>
      <c r="HL2" s="882"/>
      <c r="HM2" s="882"/>
      <c r="HN2" s="882"/>
      <c r="HO2" s="882"/>
      <c r="HP2" s="882"/>
      <c r="HQ2" s="882"/>
      <c r="HR2" s="882"/>
      <c r="HS2" s="882"/>
      <c r="HT2" s="882"/>
      <c r="HU2" s="882"/>
      <c r="HV2" s="882"/>
      <c r="HW2" s="882"/>
      <c r="HX2" s="882"/>
      <c r="HY2" s="882"/>
      <c r="HZ2" s="882"/>
      <c r="IA2" s="882"/>
      <c r="IB2" s="882"/>
      <c r="IC2" s="882"/>
      <c r="ID2" s="882"/>
      <c r="IE2" s="882"/>
      <c r="IF2" s="882"/>
      <c r="IG2" s="882"/>
      <c r="IH2" s="882"/>
      <c r="II2" s="882"/>
      <c r="IJ2" s="882"/>
      <c r="IK2" s="882"/>
      <c r="IL2" s="882"/>
      <c r="IM2" s="882"/>
      <c r="IN2" s="882"/>
      <c r="IO2" s="882"/>
      <c r="IP2" s="882"/>
      <c r="IQ2" s="882"/>
      <c r="IR2" s="882"/>
      <c r="IS2" s="882"/>
      <c r="IT2" s="882"/>
      <c r="IU2" s="882"/>
      <c r="IV2" s="882"/>
      <c r="IW2" s="882"/>
      <c r="IX2" s="882"/>
      <c r="IY2" s="882"/>
      <c r="IZ2" s="882"/>
      <c r="JA2" s="882"/>
      <c r="JB2" s="882"/>
      <c r="JC2" s="882"/>
      <c r="JD2" s="882"/>
      <c r="JE2" s="882"/>
      <c r="JF2" s="882"/>
      <c r="JG2" s="882"/>
      <c r="JH2" s="882"/>
      <c r="JI2" s="882"/>
      <c r="JJ2" s="882"/>
      <c r="JK2" s="882"/>
      <c r="JL2" s="882"/>
      <c r="JM2" s="882"/>
      <c r="JN2" s="882"/>
      <c r="JO2" s="882"/>
      <c r="JP2" s="882"/>
      <c r="JQ2" s="882"/>
      <c r="JR2" s="882"/>
      <c r="JS2" s="882"/>
      <c r="JT2" s="882"/>
      <c r="JU2" s="882"/>
      <c r="JV2" s="882"/>
      <c r="JW2" s="882"/>
      <c r="JX2" s="882"/>
      <c r="JY2" s="882"/>
      <c r="JZ2" s="882"/>
      <c r="KA2" s="882"/>
      <c r="KB2" s="882"/>
      <c r="KC2" s="882"/>
      <c r="KD2" s="882"/>
      <c r="KE2" s="882"/>
      <c r="KF2" s="882"/>
      <c r="KG2" s="882"/>
      <c r="KH2" s="882"/>
      <c r="KI2" s="882"/>
      <c r="KJ2" s="882"/>
      <c r="KK2" s="882"/>
      <c r="KL2" s="882"/>
      <c r="KM2" s="882"/>
      <c r="KN2" s="882"/>
      <c r="KO2" s="882"/>
      <c r="KP2" s="882"/>
      <c r="KQ2" s="882"/>
      <c r="KR2" s="882"/>
      <c r="KS2" s="882"/>
      <c r="KT2" s="882"/>
      <c r="KU2" s="882"/>
      <c r="KV2" s="882"/>
      <c r="KW2" s="882"/>
      <c r="KX2" s="882"/>
      <c r="KY2" s="882"/>
      <c r="KZ2" s="882"/>
      <c r="LA2" s="882"/>
      <c r="LB2" s="882"/>
      <c r="LC2" s="882"/>
      <c r="LD2" s="882"/>
      <c r="LE2" s="882"/>
      <c r="LF2" s="882"/>
      <c r="LG2" s="882"/>
      <c r="LH2" s="882"/>
      <c r="LI2" s="882"/>
      <c r="LJ2" s="882"/>
      <c r="LK2" s="882"/>
      <c r="LL2" s="882"/>
      <c r="LM2" s="882"/>
      <c r="LN2" s="882"/>
      <c r="LO2" s="882"/>
      <c r="LP2" s="882"/>
      <c r="LQ2" s="882"/>
      <c r="LR2" s="882"/>
      <c r="LS2" s="882"/>
      <c r="LT2" s="882"/>
      <c r="LU2" s="882"/>
      <c r="LV2" s="882"/>
      <c r="LW2" s="882"/>
      <c r="LX2" s="882"/>
      <c r="LY2" s="882"/>
      <c r="LZ2" s="882"/>
      <c r="MA2" s="882"/>
      <c r="MB2" s="882"/>
      <c r="MC2" s="882"/>
      <c r="MD2" s="882"/>
      <c r="ME2" s="882"/>
      <c r="MF2" s="882"/>
      <c r="MG2" s="882"/>
      <c r="MH2" s="882"/>
      <c r="MI2" s="882"/>
      <c r="MJ2" s="882"/>
      <c r="MK2" s="882"/>
      <c r="ML2" s="882"/>
      <c r="MM2" s="882"/>
      <c r="MN2" s="882"/>
      <c r="MO2" s="882"/>
      <c r="MP2" s="882"/>
      <c r="MQ2" s="882"/>
      <c r="MR2" s="882"/>
      <c r="MS2" s="882"/>
      <c r="MT2" s="882"/>
      <c r="MU2" s="882"/>
      <c r="MV2" s="882"/>
      <c r="MW2" s="882"/>
      <c r="MX2" s="882"/>
      <c r="MY2" s="882"/>
      <c r="MZ2" s="882"/>
      <c r="NA2" s="882"/>
      <c r="NB2" s="882"/>
      <c r="NC2" s="882"/>
      <c r="ND2" s="882"/>
      <c r="NE2" s="882"/>
      <c r="NF2" s="882"/>
      <c r="NG2" s="882"/>
      <c r="NH2" s="882"/>
      <c r="NI2" s="882"/>
      <c r="NJ2" s="882"/>
      <c r="NK2" s="882"/>
      <c r="NL2" s="882"/>
      <c r="NM2" s="882"/>
      <c r="NN2" s="882"/>
      <c r="NO2" s="882"/>
      <c r="NP2" s="882"/>
      <c r="NQ2" s="882"/>
      <c r="NR2" s="882"/>
      <c r="NS2" s="882"/>
      <c r="NT2" s="882"/>
      <c r="NU2" s="882"/>
      <c r="NV2" s="882"/>
      <c r="NW2" s="882"/>
      <c r="NX2" s="882"/>
      <c r="NY2" s="882"/>
      <c r="NZ2" s="882"/>
      <c r="OA2" s="882"/>
      <c r="OB2" s="882"/>
      <c r="OC2" s="882"/>
      <c r="OD2" s="882"/>
      <c r="OE2" s="882"/>
      <c r="OF2" s="882"/>
      <c r="OG2" s="882"/>
      <c r="OH2" s="882"/>
      <c r="OI2" s="882"/>
      <c r="OJ2" s="882"/>
      <c r="OK2" s="882"/>
      <c r="OL2" s="882"/>
      <c r="OM2" s="882"/>
      <c r="ON2" s="882"/>
      <c r="OO2" s="882"/>
      <c r="OP2" s="882"/>
      <c r="OQ2" s="882"/>
      <c r="OR2" s="882"/>
      <c r="OS2" s="882"/>
      <c r="OT2" s="882"/>
      <c r="OU2" s="882"/>
      <c r="OV2" s="882"/>
      <c r="OW2" s="882"/>
      <c r="OX2" s="882"/>
      <c r="OY2" s="882"/>
      <c r="OZ2" s="882"/>
      <c r="PA2" s="882"/>
      <c r="PB2" s="882"/>
      <c r="PC2" s="882"/>
      <c r="PD2" s="882"/>
      <c r="PE2" s="882"/>
      <c r="PF2" s="882"/>
      <c r="PG2" s="882"/>
    </row>
    <row r="3" spans="1:423" ht="49.5" customHeight="1">
      <c r="A3" s="876" t="s">
        <v>3</v>
      </c>
      <c r="B3" s="876"/>
      <c r="C3" s="883" t="s">
        <v>201</v>
      </c>
      <c r="D3" s="883"/>
      <c r="E3" s="883"/>
      <c r="F3" s="883"/>
      <c r="G3" s="883"/>
      <c r="H3" s="883"/>
      <c r="I3" s="883"/>
      <c r="J3" s="883"/>
      <c r="K3" s="883"/>
      <c r="L3" s="883"/>
      <c r="M3" s="883"/>
      <c r="N3" s="883"/>
      <c r="O3" s="883" t="s">
        <v>202</v>
      </c>
      <c r="P3" s="883"/>
      <c r="Q3" s="883"/>
      <c r="R3" s="883"/>
      <c r="S3" s="883"/>
      <c r="T3" s="883"/>
      <c r="U3" s="883"/>
      <c r="V3" s="883"/>
      <c r="W3" s="883"/>
      <c r="X3" s="883"/>
      <c r="Y3" s="883"/>
      <c r="Z3" s="883"/>
      <c r="AA3" s="883" t="s">
        <v>203</v>
      </c>
      <c r="AB3" s="883"/>
      <c r="AC3" s="883"/>
      <c r="AD3" s="883"/>
      <c r="AE3" s="883"/>
      <c r="AF3" s="883"/>
      <c r="AG3" s="883"/>
      <c r="AH3" s="883"/>
      <c r="AI3" s="883"/>
      <c r="AJ3" s="883"/>
      <c r="AK3" s="883"/>
      <c r="AL3" s="883"/>
      <c r="AM3" s="883" t="s">
        <v>204</v>
      </c>
      <c r="AN3" s="883"/>
      <c r="AO3" s="883"/>
      <c r="AP3" s="883"/>
      <c r="AQ3" s="883"/>
      <c r="AR3" s="883"/>
      <c r="AS3" s="883"/>
      <c r="AT3" s="883"/>
      <c r="AU3" s="883"/>
      <c r="AV3" s="883"/>
      <c r="AW3" s="883"/>
      <c r="AX3" s="883"/>
      <c r="AY3" s="883" t="s">
        <v>205</v>
      </c>
      <c r="AZ3" s="883"/>
      <c r="BA3" s="883"/>
      <c r="BB3" s="883"/>
      <c r="BC3" s="883"/>
      <c r="BD3" s="883"/>
      <c r="BE3" s="883"/>
      <c r="BF3" s="883"/>
      <c r="BG3" s="883"/>
      <c r="BH3" s="883"/>
      <c r="BI3" s="883"/>
      <c r="BJ3" s="883"/>
      <c r="BK3" s="883" t="s">
        <v>206</v>
      </c>
      <c r="BL3" s="883"/>
      <c r="BM3" s="883"/>
      <c r="BN3" s="883"/>
      <c r="BO3" s="883"/>
      <c r="BP3" s="883"/>
      <c r="BQ3" s="883"/>
      <c r="BR3" s="883"/>
      <c r="BS3" s="883"/>
      <c r="BT3" s="883"/>
      <c r="BU3" s="883"/>
      <c r="BV3" s="883"/>
      <c r="BW3" s="883" t="s">
        <v>207</v>
      </c>
      <c r="BX3" s="883"/>
      <c r="BY3" s="883"/>
      <c r="BZ3" s="883"/>
      <c r="CA3" s="883"/>
      <c r="CB3" s="883"/>
      <c r="CC3" s="883"/>
      <c r="CD3" s="883"/>
      <c r="CE3" s="883"/>
      <c r="CF3" s="883"/>
      <c r="CG3" s="883"/>
      <c r="CH3" s="883"/>
      <c r="CI3" s="883" t="s">
        <v>208</v>
      </c>
      <c r="CJ3" s="883"/>
      <c r="CK3" s="883"/>
      <c r="CL3" s="883"/>
      <c r="CM3" s="883"/>
      <c r="CN3" s="883"/>
      <c r="CO3" s="883"/>
      <c r="CP3" s="883"/>
      <c r="CQ3" s="883"/>
      <c r="CR3" s="883"/>
      <c r="CS3" s="883"/>
      <c r="CT3" s="883"/>
      <c r="CU3" s="883" t="s">
        <v>209</v>
      </c>
      <c r="CV3" s="883"/>
      <c r="CW3" s="883"/>
      <c r="CX3" s="883"/>
      <c r="CY3" s="883"/>
      <c r="CZ3" s="883"/>
      <c r="DA3" s="883"/>
      <c r="DB3" s="883"/>
      <c r="DC3" s="883"/>
      <c r="DD3" s="883"/>
      <c r="DE3" s="883"/>
      <c r="DF3" s="883"/>
      <c r="DG3" s="883" t="s">
        <v>210</v>
      </c>
      <c r="DH3" s="883"/>
      <c r="DI3" s="883"/>
      <c r="DJ3" s="883"/>
      <c r="DK3" s="883"/>
      <c r="DL3" s="883"/>
      <c r="DM3" s="883"/>
      <c r="DN3" s="883"/>
      <c r="DO3" s="883"/>
      <c r="DP3" s="883"/>
      <c r="DQ3" s="883"/>
      <c r="DR3" s="883"/>
      <c r="DS3" s="883" t="s">
        <v>211</v>
      </c>
      <c r="DT3" s="883"/>
      <c r="DU3" s="883"/>
      <c r="DV3" s="883"/>
      <c r="DW3" s="883"/>
      <c r="DX3" s="883"/>
      <c r="DY3" s="883"/>
      <c r="DZ3" s="883"/>
      <c r="EA3" s="883"/>
      <c r="EB3" s="883"/>
      <c r="EC3" s="883"/>
      <c r="ED3" s="883"/>
      <c r="EE3" s="883" t="s">
        <v>212</v>
      </c>
      <c r="EF3" s="883"/>
      <c r="EG3" s="883"/>
      <c r="EH3" s="883"/>
      <c r="EI3" s="883"/>
      <c r="EJ3" s="883"/>
      <c r="EK3" s="883"/>
      <c r="EL3" s="883"/>
      <c r="EM3" s="883"/>
      <c r="EN3" s="883"/>
      <c r="EO3" s="883"/>
      <c r="EP3" s="883"/>
      <c r="EQ3" s="883" t="s">
        <v>213</v>
      </c>
      <c r="ER3" s="883"/>
      <c r="ES3" s="883"/>
      <c r="ET3" s="883"/>
      <c r="EU3" s="883"/>
      <c r="EV3" s="883"/>
      <c r="EW3" s="883"/>
      <c r="EX3" s="883"/>
      <c r="EY3" s="883"/>
      <c r="EZ3" s="883"/>
      <c r="FA3" s="883"/>
      <c r="FB3" s="883"/>
      <c r="FC3" s="883" t="s">
        <v>214</v>
      </c>
      <c r="FD3" s="883"/>
      <c r="FE3" s="883"/>
      <c r="FF3" s="883"/>
      <c r="FG3" s="883"/>
      <c r="FH3" s="883"/>
      <c r="FI3" s="883"/>
      <c r="FJ3" s="883"/>
      <c r="FK3" s="883"/>
      <c r="FL3" s="883"/>
      <c r="FM3" s="883"/>
      <c r="FN3" s="883"/>
      <c r="FO3" s="883" t="s">
        <v>215</v>
      </c>
      <c r="FP3" s="883"/>
      <c r="FQ3" s="883"/>
      <c r="FR3" s="883"/>
      <c r="FS3" s="883"/>
      <c r="FT3" s="883"/>
      <c r="FU3" s="883"/>
      <c r="FV3" s="883"/>
      <c r="FW3" s="883"/>
      <c r="FX3" s="883"/>
      <c r="FY3" s="883"/>
      <c r="FZ3" s="883"/>
      <c r="GA3" s="883" t="s">
        <v>216</v>
      </c>
      <c r="GB3" s="883"/>
      <c r="GC3" s="883"/>
      <c r="GD3" s="883"/>
      <c r="GE3" s="883"/>
      <c r="GF3" s="883"/>
      <c r="GG3" s="883"/>
      <c r="GH3" s="883"/>
      <c r="GI3" s="883"/>
      <c r="GJ3" s="883"/>
      <c r="GK3" s="883"/>
      <c r="GL3" s="883"/>
      <c r="GM3" s="883" t="s">
        <v>217</v>
      </c>
      <c r="GN3" s="883"/>
      <c r="GO3" s="883"/>
      <c r="GP3" s="883"/>
      <c r="GQ3" s="883"/>
      <c r="GR3" s="883"/>
      <c r="GS3" s="883"/>
      <c r="GT3" s="883"/>
      <c r="GU3" s="883"/>
      <c r="GV3" s="883"/>
      <c r="GW3" s="883"/>
      <c r="GX3" s="883"/>
      <c r="GY3" s="883" t="s">
        <v>218</v>
      </c>
      <c r="GZ3" s="883"/>
      <c r="HA3" s="883"/>
      <c r="HB3" s="883"/>
      <c r="HC3" s="883"/>
      <c r="HD3" s="883"/>
      <c r="HE3" s="883"/>
      <c r="HF3" s="883"/>
      <c r="HG3" s="883"/>
      <c r="HH3" s="883"/>
      <c r="HI3" s="883"/>
      <c r="HJ3" s="883"/>
      <c r="HK3" s="883" t="s">
        <v>219</v>
      </c>
      <c r="HL3" s="883"/>
      <c r="HM3" s="883"/>
      <c r="HN3" s="883"/>
      <c r="HO3" s="883"/>
      <c r="HP3" s="883"/>
      <c r="HQ3" s="883"/>
      <c r="HR3" s="883"/>
      <c r="HS3" s="883"/>
      <c r="HT3" s="883"/>
      <c r="HU3" s="883"/>
      <c r="HV3" s="883"/>
      <c r="HW3" s="883" t="s">
        <v>220</v>
      </c>
      <c r="HX3" s="883"/>
      <c r="HY3" s="883"/>
      <c r="HZ3" s="883"/>
      <c r="IA3" s="883"/>
      <c r="IB3" s="883"/>
      <c r="IC3" s="883"/>
      <c r="ID3" s="883"/>
      <c r="IE3" s="883"/>
      <c r="IF3" s="883"/>
      <c r="IG3" s="883"/>
      <c r="IH3" s="883"/>
      <c r="II3" s="883" t="s">
        <v>221</v>
      </c>
      <c r="IJ3" s="883"/>
      <c r="IK3" s="883"/>
      <c r="IL3" s="883"/>
      <c r="IM3" s="883"/>
      <c r="IN3" s="883"/>
      <c r="IO3" s="883"/>
      <c r="IP3" s="883"/>
      <c r="IQ3" s="883"/>
      <c r="IR3" s="883"/>
      <c r="IS3" s="883"/>
      <c r="IT3" s="883"/>
      <c r="IU3" s="883" t="s">
        <v>222</v>
      </c>
      <c r="IV3" s="883"/>
      <c r="IW3" s="883"/>
      <c r="IX3" s="883"/>
      <c r="IY3" s="883"/>
      <c r="IZ3" s="883"/>
      <c r="JA3" s="883"/>
      <c r="JB3" s="883"/>
      <c r="JC3" s="883"/>
      <c r="JD3" s="883"/>
      <c r="JE3" s="883"/>
      <c r="JF3" s="883"/>
      <c r="JG3" s="883" t="s">
        <v>223</v>
      </c>
      <c r="JH3" s="883"/>
      <c r="JI3" s="883"/>
      <c r="JJ3" s="883"/>
      <c r="JK3" s="883"/>
      <c r="JL3" s="883"/>
      <c r="JM3" s="883"/>
      <c r="JN3" s="883"/>
      <c r="JO3" s="883"/>
      <c r="JP3" s="883"/>
      <c r="JQ3" s="883"/>
      <c r="JR3" s="883"/>
      <c r="JS3" s="883" t="s">
        <v>224</v>
      </c>
      <c r="JT3" s="883"/>
      <c r="JU3" s="883"/>
      <c r="JV3" s="883"/>
      <c r="JW3" s="883"/>
      <c r="JX3" s="883"/>
      <c r="JY3" s="883"/>
      <c r="JZ3" s="883"/>
      <c r="KA3" s="883"/>
      <c r="KB3" s="883"/>
      <c r="KC3" s="883"/>
      <c r="KD3" s="883"/>
      <c r="KE3" s="883" t="s">
        <v>225</v>
      </c>
      <c r="KF3" s="883"/>
      <c r="KG3" s="883"/>
      <c r="KH3" s="883"/>
      <c r="KI3" s="883"/>
      <c r="KJ3" s="883"/>
      <c r="KK3" s="883"/>
      <c r="KL3" s="883"/>
      <c r="KM3" s="883"/>
      <c r="KN3" s="883"/>
      <c r="KO3" s="883"/>
      <c r="KP3" s="883"/>
      <c r="KQ3" s="883" t="s">
        <v>308</v>
      </c>
      <c r="KR3" s="883"/>
      <c r="KS3" s="883"/>
      <c r="KT3" s="883"/>
      <c r="KU3" s="883"/>
      <c r="KV3" s="883"/>
      <c r="KW3" s="883"/>
      <c r="KX3" s="883"/>
      <c r="KY3" s="883"/>
      <c r="KZ3" s="883"/>
      <c r="LA3" s="883"/>
      <c r="LB3" s="883"/>
      <c r="LC3" s="883" t="s">
        <v>309</v>
      </c>
      <c r="LD3" s="883"/>
      <c r="LE3" s="883"/>
      <c r="LF3" s="883"/>
      <c r="LG3" s="883"/>
      <c r="LH3" s="883"/>
      <c r="LI3" s="883"/>
      <c r="LJ3" s="883"/>
      <c r="LK3" s="883"/>
      <c r="LL3" s="883"/>
      <c r="LM3" s="883"/>
      <c r="LN3" s="883"/>
      <c r="LO3" s="883" t="s">
        <v>310</v>
      </c>
      <c r="LP3" s="883"/>
      <c r="LQ3" s="883"/>
      <c r="LR3" s="883"/>
      <c r="LS3" s="883"/>
      <c r="LT3" s="883"/>
      <c r="LU3" s="883"/>
      <c r="LV3" s="883"/>
      <c r="LW3" s="883"/>
      <c r="LX3" s="883"/>
      <c r="LY3" s="883"/>
      <c r="LZ3" s="883"/>
      <c r="MA3" s="883" t="s">
        <v>311</v>
      </c>
      <c r="MB3" s="883"/>
      <c r="MC3" s="883"/>
      <c r="MD3" s="883"/>
      <c r="ME3" s="883"/>
      <c r="MF3" s="883"/>
      <c r="MG3" s="883"/>
      <c r="MH3" s="883"/>
      <c r="MI3" s="883"/>
      <c r="MJ3" s="883"/>
      <c r="MK3" s="883"/>
      <c r="ML3" s="883"/>
      <c r="MM3" s="883" t="s">
        <v>312</v>
      </c>
      <c r="MN3" s="883"/>
      <c r="MO3" s="883"/>
      <c r="MP3" s="883"/>
      <c r="MQ3" s="883"/>
      <c r="MR3" s="883"/>
      <c r="MS3" s="883"/>
      <c r="MT3" s="883"/>
      <c r="MU3" s="883"/>
      <c r="MV3" s="883"/>
      <c r="MW3" s="883"/>
      <c r="MX3" s="883"/>
      <c r="MY3" s="883" t="s">
        <v>313</v>
      </c>
      <c r="MZ3" s="883"/>
      <c r="NA3" s="883"/>
      <c r="NB3" s="883"/>
      <c r="NC3" s="883"/>
      <c r="ND3" s="883"/>
      <c r="NE3" s="883"/>
      <c r="NF3" s="883"/>
      <c r="NG3" s="883"/>
      <c r="NH3" s="883"/>
      <c r="NI3" s="883"/>
      <c r="NJ3" s="883"/>
      <c r="NK3" s="883" t="s">
        <v>314</v>
      </c>
      <c r="NL3" s="883"/>
      <c r="NM3" s="883"/>
      <c r="NN3" s="883"/>
      <c r="NO3" s="883"/>
      <c r="NP3" s="883"/>
      <c r="NQ3" s="883"/>
      <c r="NR3" s="883"/>
      <c r="NS3" s="883"/>
      <c r="NT3" s="883"/>
      <c r="NU3" s="883"/>
      <c r="NV3" s="883"/>
      <c r="NW3" s="883" t="s">
        <v>315</v>
      </c>
      <c r="NX3" s="883"/>
      <c r="NY3" s="883"/>
      <c r="NZ3" s="883"/>
      <c r="OA3" s="883"/>
      <c r="OB3" s="883"/>
      <c r="OC3" s="883"/>
      <c r="OD3" s="883"/>
      <c r="OE3" s="883"/>
      <c r="OF3" s="883"/>
      <c r="OG3" s="883"/>
      <c r="OH3" s="883"/>
      <c r="OI3" s="883" t="s">
        <v>316</v>
      </c>
      <c r="OJ3" s="883"/>
      <c r="OK3" s="883"/>
      <c r="OL3" s="883"/>
      <c r="OM3" s="883"/>
      <c r="ON3" s="883"/>
      <c r="OO3" s="883"/>
      <c r="OP3" s="883"/>
      <c r="OQ3" s="883"/>
      <c r="OR3" s="883"/>
      <c r="OS3" s="883"/>
      <c r="OT3" s="883"/>
      <c r="OU3" s="883" t="s">
        <v>317</v>
      </c>
      <c r="OV3" s="883"/>
      <c r="OW3" s="883"/>
      <c r="OX3" s="883"/>
      <c r="OY3" s="883"/>
      <c r="OZ3" s="883"/>
      <c r="PA3" s="883"/>
      <c r="PB3" s="883"/>
      <c r="PC3" s="883"/>
      <c r="PD3" s="883"/>
      <c r="PE3" s="883"/>
      <c r="PF3" s="883"/>
      <c r="PG3" s="14" t="s">
        <v>342</v>
      </c>
    </row>
    <row r="4" spans="1:423" ht="47.25" customHeight="1">
      <c r="A4" s="871" t="s">
        <v>226</v>
      </c>
      <c r="B4" s="871"/>
      <c r="C4" s="884">
        <f ca="1">収支!E13</f>
        <v>8608.89</v>
      </c>
      <c r="D4" s="884"/>
      <c r="E4" s="884"/>
      <c r="F4" s="884"/>
      <c r="G4" s="884"/>
      <c r="H4" s="884"/>
      <c r="I4" s="884"/>
      <c r="J4" s="884"/>
      <c r="K4" s="884"/>
      <c r="L4" s="884"/>
      <c r="M4" s="884"/>
      <c r="N4" s="884"/>
      <c r="O4" s="877">
        <f>キャッシュフロー!S54</f>
        <v>0</v>
      </c>
      <c r="P4" s="877"/>
      <c r="Q4" s="877"/>
      <c r="R4" s="877"/>
      <c r="S4" s="877"/>
      <c r="T4" s="877"/>
      <c r="U4" s="877"/>
      <c r="V4" s="877"/>
      <c r="W4" s="877"/>
      <c r="X4" s="877"/>
      <c r="Y4" s="877"/>
      <c r="Z4" s="877"/>
      <c r="AA4" s="877">
        <f>キャッシュフロー!AE54</f>
        <v>0</v>
      </c>
      <c r="AB4" s="877"/>
      <c r="AC4" s="877"/>
      <c r="AD4" s="877"/>
      <c r="AE4" s="877"/>
      <c r="AF4" s="877"/>
      <c r="AG4" s="877"/>
      <c r="AH4" s="877"/>
      <c r="AI4" s="877"/>
      <c r="AJ4" s="877"/>
      <c r="AK4" s="877"/>
      <c r="AL4" s="877"/>
      <c r="AM4" s="877">
        <f>キャッシュフロー!AQ54</f>
        <v>0</v>
      </c>
      <c r="AN4" s="877"/>
      <c r="AO4" s="877"/>
      <c r="AP4" s="877"/>
      <c r="AQ4" s="877"/>
      <c r="AR4" s="877"/>
      <c r="AS4" s="877"/>
      <c r="AT4" s="877"/>
      <c r="AU4" s="877"/>
      <c r="AV4" s="877"/>
      <c r="AW4" s="877"/>
      <c r="AX4" s="877"/>
      <c r="AY4" s="877">
        <f>キャッシュフロー!BC54</f>
        <v>0</v>
      </c>
      <c r="AZ4" s="877"/>
      <c r="BA4" s="877"/>
      <c r="BB4" s="877"/>
      <c r="BC4" s="877"/>
      <c r="BD4" s="877"/>
      <c r="BE4" s="877"/>
      <c r="BF4" s="877"/>
      <c r="BG4" s="877"/>
      <c r="BH4" s="877"/>
      <c r="BI4" s="877"/>
      <c r="BJ4" s="877"/>
      <c r="BK4" s="877">
        <f>キャッシュフロー!BO54</f>
        <v>0</v>
      </c>
      <c r="BL4" s="877"/>
      <c r="BM4" s="877"/>
      <c r="BN4" s="877"/>
      <c r="BO4" s="877"/>
      <c r="BP4" s="877"/>
      <c r="BQ4" s="877"/>
      <c r="BR4" s="877"/>
      <c r="BS4" s="877"/>
      <c r="BT4" s="877"/>
      <c r="BU4" s="877"/>
      <c r="BV4" s="877"/>
      <c r="BW4" s="877">
        <f>キャッシュフロー!CA54</f>
        <v>0</v>
      </c>
      <c r="BX4" s="877"/>
      <c r="BY4" s="877"/>
      <c r="BZ4" s="877"/>
      <c r="CA4" s="877"/>
      <c r="CB4" s="877"/>
      <c r="CC4" s="877"/>
      <c r="CD4" s="877"/>
      <c r="CE4" s="877"/>
      <c r="CF4" s="877"/>
      <c r="CG4" s="877"/>
      <c r="CH4" s="877"/>
      <c r="CI4" s="877">
        <f>キャッシュフロー!CM54</f>
        <v>0</v>
      </c>
      <c r="CJ4" s="877"/>
      <c r="CK4" s="877"/>
      <c r="CL4" s="877"/>
      <c r="CM4" s="877"/>
      <c r="CN4" s="877"/>
      <c r="CO4" s="877"/>
      <c r="CP4" s="877"/>
      <c r="CQ4" s="877"/>
      <c r="CR4" s="877"/>
      <c r="CS4" s="877"/>
      <c r="CT4" s="877"/>
      <c r="CU4" s="877">
        <f>キャッシュフロー!CY54</f>
        <v>0</v>
      </c>
      <c r="CV4" s="877"/>
      <c r="CW4" s="877"/>
      <c r="CX4" s="877"/>
      <c r="CY4" s="877"/>
      <c r="CZ4" s="877"/>
      <c r="DA4" s="877"/>
      <c r="DB4" s="877"/>
      <c r="DC4" s="877"/>
      <c r="DD4" s="877"/>
      <c r="DE4" s="877"/>
      <c r="DF4" s="877"/>
      <c r="DG4" s="877">
        <f>キャッシュフロー!DK54</f>
        <v>0</v>
      </c>
      <c r="DH4" s="877"/>
      <c r="DI4" s="877"/>
      <c r="DJ4" s="877"/>
      <c r="DK4" s="877"/>
      <c r="DL4" s="877"/>
      <c r="DM4" s="877"/>
      <c r="DN4" s="877"/>
      <c r="DO4" s="877"/>
      <c r="DP4" s="877"/>
      <c r="DQ4" s="877"/>
      <c r="DR4" s="877"/>
      <c r="DS4" s="877">
        <f>キャッシュフロー!DW54</f>
        <v>0</v>
      </c>
      <c r="DT4" s="877"/>
      <c r="DU4" s="877"/>
      <c r="DV4" s="877"/>
      <c r="DW4" s="877"/>
      <c r="DX4" s="877"/>
      <c r="DY4" s="877"/>
      <c r="DZ4" s="877"/>
      <c r="EA4" s="877"/>
      <c r="EB4" s="877"/>
      <c r="EC4" s="877"/>
      <c r="ED4" s="877"/>
      <c r="EE4" s="877">
        <f>キャッシュフロー!EI54</f>
        <v>0</v>
      </c>
      <c r="EF4" s="877"/>
      <c r="EG4" s="877"/>
      <c r="EH4" s="877"/>
      <c r="EI4" s="877"/>
      <c r="EJ4" s="877"/>
      <c r="EK4" s="877"/>
      <c r="EL4" s="877"/>
      <c r="EM4" s="877"/>
      <c r="EN4" s="877"/>
      <c r="EO4" s="877"/>
      <c r="EP4" s="877"/>
      <c r="EQ4" s="877">
        <f>キャッシュフロー!EU54</f>
        <v>0</v>
      </c>
      <c r="ER4" s="877"/>
      <c r="ES4" s="877"/>
      <c r="ET4" s="877"/>
      <c r="EU4" s="877"/>
      <c r="EV4" s="877"/>
      <c r="EW4" s="877"/>
      <c r="EX4" s="877"/>
      <c r="EY4" s="877"/>
      <c r="EZ4" s="877"/>
      <c r="FA4" s="877"/>
      <c r="FB4" s="877"/>
      <c r="FC4" s="877">
        <f>キャッシュフロー!FG54</f>
        <v>0</v>
      </c>
      <c r="FD4" s="877"/>
      <c r="FE4" s="877"/>
      <c r="FF4" s="877"/>
      <c r="FG4" s="877"/>
      <c r="FH4" s="877"/>
      <c r="FI4" s="877"/>
      <c r="FJ4" s="877"/>
      <c r="FK4" s="877"/>
      <c r="FL4" s="877"/>
      <c r="FM4" s="877"/>
      <c r="FN4" s="877"/>
      <c r="FO4" s="877">
        <f>キャッシュフロー!FS54</f>
        <v>0</v>
      </c>
      <c r="FP4" s="877"/>
      <c r="FQ4" s="877"/>
      <c r="FR4" s="877"/>
      <c r="FS4" s="877"/>
      <c r="FT4" s="877"/>
      <c r="FU4" s="877"/>
      <c r="FV4" s="877"/>
      <c r="FW4" s="877"/>
      <c r="FX4" s="877"/>
      <c r="FY4" s="877"/>
      <c r="FZ4" s="877"/>
      <c r="GA4" s="877">
        <f>キャッシュフロー!GE54</f>
        <v>0</v>
      </c>
      <c r="GB4" s="877"/>
      <c r="GC4" s="877"/>
      <c r="GD4" s="877"/>
      <c r="GE4" s="877"/>
      <c r="GF4" s="877"/>
      <c r="GG4" s="877"/>
      <c r="GH4" s="877"/>
      <c r="GI4" s="877"/>
      <c r="GJ4" s="877"/>
      <c r="GK4" s="877"/>
      <c r="GL4" s="877"/>
      <c r="GM4" s="877">
        <f>キャッシュフロー!GQ54</f>
        <v>0</v>
      </c>
      <c r="GN4" s="877"/>
      <c r="GO4" s="877"/>
      <c r="GP4" s="877"/>
      <c r="GQ4" s="877"/>
      <c r="GR4" s="877"/>
      <c r="GS4" s="877"/>
      <c r="GT4" s="877"/>
      <c r="GU4" s="877"/>
      <c r="GV4" s="877"/>
      <c r="GW4" s="877"/>
      <c r="GX4" s="877"/>
      <c r="GY4" s="877">
        <f>キャッシュフロー!HC54</f>
        <v>0</v>
      </c>
      <c r="GZ4" s="877"/>
      <c r="HA4" s="877"/>
      <c r="HB4" s="877"/>
      <c r="HC4" s="877"/>
      <c r="HD4" s="877"/>
      <c r="HE4" s="877"/>
      <c r="HF4" s="877"/>
      <c r="HG4" s="877"/>
      <c r="HH4" s="877"/>
      <c r="HI4" s="877"/>
      <c r="HJ4" s="877"/>
      <c r="HK4" s="877">
        <f>キャッシュフロー!HO54</f>
        <v>0</v>
      </c>
      <c r="HL4" s="877"/>
      <c r="HM4" s="877"/>
      <c r="HN4" s="877"/>
      <c r="HO4" s="877"/>
      <c r="HP4" s="877"/>
      <c r="HQ4" s="877"/>
      <c r="HR4" s="877"/>
      <c r="HS4" s="877"/>
      <c r="HT4" s="877"/>
      <c r="HU4" s="877"/>
      <c r="HV4" s="877"/>
      <c r="HW4" s="877">
        <f>キャッシュフロー!IA54</f>
        <v>0</v>
      </c>
      <c r="HX4" s="877"/>
      <c r="HY4" s="877"/>
      <c r="HZ4" s="877"/>
      <c r="IA4" s="877"/>
      <c r="IB4" s="877"/>
      <c r="IC4" s="877"/>
      <c r="ID4" s="877"/>
      <c r="IE4" s="877"/>
      <c r="IF4" s="877"/>
      <c r="IG4" s="877"/>
      <c r="IH4" s="877"/>
      <c r="II4" s="877">
        <f>キャッシュフロー!IM54</f>
        <v>0</v>
      </c>
      <c r="IJ4" s="877"/>
      <c r="IK4" s="877"/>
      <c r="IL4" s="877"/>
      <c r="IM4" s="877"/>
      <c r="IN4" s="877"/>
      <c r="IO4" s="877"/>
      <c r="IP4" s="877"/>
      <c r="IQ4" s="877"/>
      <c r="IR4" s="877"/>
      <c r="IS4" s="877"/>
      <c r="IT4" s="877"/>
      <c r="IU4" s="877">
        <f>キャッシュフロー!IY54</f>
        <v>0</v>
      </c>
      <c r="IV4" s="877"/>
      <c r="IW4" s="877"/>
      <c r="IX4" s="877"/>
      <c r="IY4" s="877"/>
      <c r="IZ4" s="877"/>
      <c r="JA4" s="877"/>
      <c r="JB4" s="877"/>
      <c r="JC4" s="877"/>
      <c r="JD4" s="877"/>
      <c r="JE4" s="877"/>
      <c r="JF4" s="877"/>
      <c r="JG4" s="877">
        <f>キャッシュフロー!JK54</f>
        <v>0</v>
      </c>
      <c r="JH4" s="877"/>
      <c r="JI4" s="877"/>
      <c r="JJ4" s="877"/>
      <c r="JK4" s="877"/>
      <c r="JL4" s="877"/>
      <c r="JM4" s="877"/>
      <c r="JN4" s="877"/>
      <c r="JO4" s="877"/>
      <c r="JP4" s="877"/>
      <c r="JQ4" s="877"/>
      <c r="JR4" s="877"/>
      <c r="JS4" s="877">
        <f>キャッシュフロー!JW54</f>
        <v>0</v>
      </c>
      <c r="JT4" s="877"/>
      <c r="JU4" s="877"/>
      <c r="JV4" s="877"/>
      <c r="JW4" s="877"/>
      <c r="JX4" s="877"/>
      <c r="JY4" s="877"/>
      <c r="JZ4" s="877"/>
      <c r="KA4" s="877"/>
      <c r="KB4" s="877"/>
      <c r="KC4" s="877"/>
      <c r="KD4" s="877"/>
      <c r="KE4" s="877">
        <f>キャッシュフロー!KI54</f>
        <v>0</v>
      </c>
      <c r="KF4" s="877"/>
      <c r="KG4" s="877"/>
      <c r="KH4" s="877"/>
      <c r="KI4" s="877"/>
      <c r="KJ4" s="877"/>
      <c r="KK4" s="877"/>
      <c r="KL4" s="877"/>
      <c r="KM4" s="877"/>
      <c r="KN4" s="877"/>
      <c r="KO4" s="877"/>
      <c r="KP4" s="877"/>
      <c r="KQ4" s="877">
        <f>キャッシュフロー!KU54</f>
        <v>0</v>
      </c>
      <c r="KR4" s="877"/>
      <c r="KS4" s="877"/>
      <c r="KT4" s="877"/>
      <c r="KU4" s="877"/>
      <c r="KV4" s="877"/>
      <c r="KW4" s="877"/>
      <c r="KX4" s="877"/>
      <c r="KY4" s="877"/>
      <c r="KZ4" s="877"/>
      <c r="LA4" s="877"/>
      <c r="LB4" s="877"/>
      <c r="LC4" s="877">
        <f>キャッシュフロー!LG54</f>
        <v>0</v>
      </c>
      <c r="LD4" s="877"/>
      <c r="LE4" s="877"/>
      <c r="LF4" s="877"/>
      <c r="LG4" s="877"/>
      <c r="LH4" s="877"/>
      <c r="LI4" s="877"/>
      <c r="LJ4" s="877"/>
      <c r="LK4" s="877"/>
      <c r="LL4" s="877"/>
      <c r="LM4" s="877"/>
      <c r="LN4" s="877"/>
      <c r="LO4" s="877">
        <f>キャッシュフロー!LS54</f>
        <v>0</v>
      </c>
      <c r="LP4" s="877"/>
      <c r="LQ4" s="877"/>
      <c r="LR4" s="877"/>
      <c r="LS4" s="877"/>
      <c r="LT4" s="877"/>
      <c r="LU4" s="877"/>
      <c r="LV4" s="877"/>
      <c r="LW4" s="877"/>
      <c r="LX4" s="877"/>
      <c r="LY4" s="877"/>
      <c r="LZ4" s="877"/>
      <c r="MA4" s="877">
        <f>キャッシュフロー!ME54</f>
        <v>0</v>
      </c>
      <c r="MB4" s="877"/>
      <c r="MC4" s="877"/>
      <c r="MD4" s="877"/>
      <c r="ME4" s="877"/>
      <c r="MF4" s="877"/>
      <c r="MG4" s="877"/>
      <c r="MH4" s="877"/>
      <c r="MI4" s="877"/>
      <c r="MJ4" s="877"/>
      <c r="MK4" s="877"/>
      <c r="ML4" s="877"/>
      <c r="MM4" s="877">
        <f>キャッシュフロー!MQ54</f>
        <v>0</v>
      </c>
      <c r="MN4" s="877"/>
      <c r="MO4" s="877"/>
      <c r="MP4" s="877"/>
      <c r="MQ4" s="877"/>
      <c r="MR4" s="877"/>
      <c r="MS4" s="877"/>
      <c r="MT4" s="877"/>
      <c r="MU4" s="877"/>
      <c r="MV4" s="877"/>
      <c r="MW4" s="877"/>
      <c r="MX4" s="877"/>
      <c r="MY4" s="877">
        <f>キャッシュフロー!NC54</f>
        <v>0</v>
      </c>
      <c r="MZ4" s="877"/>
      <c r="NA4" s="877"/>
      <c r="NB4" s="877"/>
      <c r="NC4" s="877"/>
      <c r="ND4" s="877"/>
      <c r="NE4" s="877"/>
      <c r="NF4" s="877"/>
      <c r="NG4" s="877"/>
      <c r="NH4" s="877"/>
      <c r="NI4" s="877"/>
      <c r="NJ4" s="877"/>
      <c r="NK4" s="877">
        <f>キャッシュフロー!NO54</f>
        <v>0</v>
      </c>
      <c r="NL4" s="877"/>
      <c r="NM4" s="877"/>
      <c r="NN4" s="877"/>
      <c r="NO4" s="877"/>
      <c r="NP4" s="877"/>
      <c r="NQ4" s="877"/>
      <c r="NR4" s="877"/>
      <c r="NS4" s="877"/>
      <c r="NT4" s="877"/>
      <c r="NU4" s="877"/>
      <c r="NV4" s="877"/>
      <c r="NW4" s="877">
        <f>キャッシュフロー!OA54</f>
        <v>0</v>
      </c>
      <c r="NX4" s="877"/>
      <c r="NY4" s="877"/>
      <c r="NZ4" s="877"/>
      <c r="OA4" s="877"/>
      <c r="OB4" s="877"/>
      <c r="OC4" s="877"/>
      <c r="OD4" s="877"/>
      <c r="OE4" s="877"/>
      <c r="OF4" s="877"/>
      <c r="OG4" s="877"/>
      <c r="OH4" s="877"/>
      <c r="OI4" s="877">
        <f>キャッシュフロー!OM54</f>
        <v>0</v>
      </c>
      <c r="OJ4" s="877"/>
      <c r="OK4" s="877"/>
      <c r="OL4" s="877"/>
      <c r="OM4" s="877"/>
      <c r="ON4" s="877"/>
      <c r="OO4" s="877"/>
      <c r="OP4" s="877"/>
      <c r="OQ4" s="877"/>
      <c r="OR4" s="877"/>
      <c r="OS4" s="877"/>
      <c r="OT4" s="877"/>
      <c r="OU4" s="877">
        <f>キャッシュフロー!OY54</f>
        <v>0</v>
      </c>
      <c r="OV4" s="877"/>
      <c r="OW4" s="877"/>
      <c r="OX4" s="877"/>
      <c r="OY4" s="877"/>
      <c r="OZ4" s="877"/>
      <c r="PA4" s="877"/>
      <c r="PB4" s="877"/>
      <c r="PC4" s="877"/>
      <c r="PD4" s="877"/>
      <c r="PE4" s="877"/>
      <c r="PF4" s="877"/>
      <c r="PG4" s="9"/>
    </row>
    <row r="5" spans="1:423" ht="47.25" customHeight="1">
      <c r="A5" s="872" t="s">
        <v>227</v>
      </c>
      <c r="B5" s="872"/>
      <c r="C5" s="868">
        <f ca="1">SUM(キャッシュフロー!G17:R27)</f>
        <v>287.07333333333338</v>
      </c>
      <c r="D5" s="868"/>
      <c r="E5" s="868"/>
      <c r="F5" s="868"/>
      <c r="G5" s="868"/>
      <c r="H5" s="868"/>
      <c r="I5" s="868"/>
      <c r="J5" s="868"/>
      <c r="K5" s="868"/>
      <c r="L5" s="868"/>
      <c r="M5" s="868"/>
      <c r="N5" s="868"/>
      <c r="O5" s="868">
        <f ca="1">SUM(キャッシュフロー!S17:AD27)</f>
        <v>287.07333333333338</v>
      </c>
      <c r="P5" s="868"/>
      <c r="Q5" s="868"/>
      <c r="R5" s="868"/>
      <c r="S5" s="868"/>
      <c r="T5" s="868"/>
      <c r="U5" s="868"/>
      <c r="V5" s="868"/>
      <c r="W5" s="868"/>
      <c r="X5" s="868"/>
      <c r="Y5" s="868"/>
      <c r="Z5" s="868"/>
      <c r="AA5" s="868">
        <f ca="1">SUM(キャッシュフロー!AE17:AP27)</f>
        <v>287.07333333333338</v>
      </c>
      <c r="AB5" s="868"/>
      <c r="AC5" s="868"/>
      <c r="AD5" s="868"/>
      <c r="AE5" s="868"/>
      <c r="AF5" s="868"/>
      <c r="AG5" s="868"/>
      <c r="AH5" s="868"/>
      <c r="AI5" s="868"/>
      <c r="AJ5" s="868"/>
      <c r="AK5" s="868"/>
      <c r="AL5" s="868"/>
      <c r="AM5" s="868">
        <f ca="1">SUM(キャッシュフロー!AQ17:BB27)</f>
        <v>287.07333333333338</v>
      </c>
      <c r="AN5" s="868"/>
      <c r="AO5" s="868"/>
      <c r="AP5" s="868"/>
      <c r="AQ5" s="868"/>
      <c r="AR5" s="868"/>
      <c r="AS5" s="868"/>
      <c r="AT5" s="868"/>
      <c r="AU5" s="868"/>
      <c r="AV5" s="868"/>
      <c r="AW5" s="868"/>
      <c r="AX5" s="868"/>
      <c r="AY5" s="868">
        <f ca="1">SUM(キャッシュフロー!BC17:BN27)</f>
        <v>287.07333333333338</v>
      </c>
      <c r="AZ5" s="868"/>
      <c r="BA5" s="868"/>
      <c r="BB5" s="868"/>
      <c r="BC5" s="868"/>
      <c r="BD5" s="868"/>
      <c r="BE5" s="868"/>
      <c r="BF5" s="868"/>
      <c r="BG5" s="868"/>
      <c r="BH5" s="868"/>
      <c r="BI5" s="868"/>
      <c r="BJ5" s="868"/>
      <c r="BK5" s="868">
        <f ca="1">SUM(キャッシュフロー!BO17:BZ27)</f>
        <v>287.07333333333338</v>
      </c>
      <c r="BL5" s="868"/>
      <c r="BM5" s="868"/>
      <c r="BN5" s="868"/>
      <c r="BO5" s="868"/>
      <c r="BP5" s="868"/>
      <c r="BQ5" s="868"/>
      <c r="BR5" s="868"/>
      <c r="BS5" s="868"/>
      <c r="BT5" s="868"/>
      <c r="BU5" s="868"/>
      <c r="BV5" s="868"/>
      <c r="BW5" s="868">
        <f ca="1">SUM(キャッシュフロー!CA17:CL27)</f>
        <v>287.07333333333338</v>
      </c>
      <c r="BX5" s="868"/>
      <c r="BY5" s="868"/>
      <c r="BZ5" s="868"/>
      <c r="CA5" s="868"/>
      <c r="CB5" s="868"/>
      <c r="CC5" s="868"/>
      <c r="CD5" s="868"/>
      <c r="CE5" s="868"/>
      <c r="CF5" s="868"/>
      <c r="CG5" s="868"/>
      <c r="CH5" s="868"/>
      <c r="CI5" s="868">
        <f ca="1">SUM(キャッシュフロー!CM17:CX27)</f>
        <v>287.07333333333338</v>
      </c>
      <c r="CJ5" s="868"/>
      <c r="CK5" s="868"/>
      <c r="CL5" s="868"/>
      <c r="CM5" s="868"/>
      <c r="CN5" s="868"/>
      <c r="CO5" s="868"/>
      <c r="CP5" s="868"/>
      <c r="CQ5" s="868"/>
      <c r="CR5" s="868"/>
      <c r="CS5" s="868"/>
      <c r="CT5" s="868"/>
      <c r="CU5" s="868">
        <f ca="1">SUM(キャッシュフロー!CY17:DJ27)</f>
        <v>287.07333333333338</v>
      </c>
      <c r="CV5" s="868"/>
      <c r="CW5" s="868"/>
      <c r="CX5" s="868"/>
      <c r="CY5" s="868"/>
      <c r="CZ5" s="868"/>
      <c r="DA5" s="868"/>
      <c r="DB5" s="868"/>
      <c r="DC5" s="868"/>
      <c r="DD5" s="868"/>
      <c r="DE5" s="868"/>
      <c r="DF5" s="868"/>
      <c r="DG5" s="868">
        <f ca="1">SUM(キャッシュフロー!DK17:DV27)</f>
        <v>287.07333333333338</v>
      </c>
      <c r="DH5" s="868"/>
      <c r="DI5" s="868"/>
      <c r="DJ5" s="868"/>
      <c r="DK5" s="868"/>
      <c r="DL5" s="868"/>
      <c r="DM5" s="868"/>
      <c r="DN5" s="868"/>
      <c r="DO5" s="868"/>
      <c r="DP5" s="868"/>
      <c r="DQ5" s="868"/>
      <c r="DR5" s="868"/>
      <c r="DS5" s="868">
        <f ca="1">SUM(キャッシュフロー!DW17:EH27)</f>
        <v>287.07333333333338</v>
      </c>
      <c r="DT5" s="868"/>
      <c r="DU5" s="868"/>
      <c r="DV5" s="868"/>
      <c r="DW5" s="868"/>
      <c r="DX5" s="868"/>
      <c r="DY5" s="868"/>
      <c r="DZ5" s="868"/>
      <c r="EA5" s="868"/>
      <c r="EB5" s="868"/>
      <c r="EC5" s="868"/>
      <c r="ED5" s="868"/>
      <c r="EE5" s="868">
        <f ca="1">SUM(キャッシュフロー!EI17:ET27)</f>
        <v>287.07333333333338</v>
      </c>
      <c r="EF5" s="868"/>
      <c r="EG5" s="868"/>
      <c r="EH5" s="868"/>
      <c r="EI5" s="868"/>
      <c r="EJ5" s="868"/>
      <c r="EK5" s="868"/>
      <c r="EL5" s="868"/>
      <c r="EM5" s="868"/>
      <c r="EN5" s="868"/>
      <c r="EO5" s="868"/>
      <c r="EP5" s="868"/>
      <c r="EQ5" s="868">
        <f ca="1">SUM(キャッシュフロー!EU17:FF27)</f>
        <v>287.07333333333338</v>
      </c>
      <c r="ER5" s="868"/>
      <c r="ES5" s="868"/>
      <c r="ET5" s="868"/>
      <c r="EU5" s="868"/>
      <c r="EV5" s="868"/>
      <c r="EW5" s="868"/>
      <c r="EX5" s="868"/>
      <c r="EY5" s="868"/>
      <c r="EZ5" s="868"/>
      <c r="FA5" s="868"/>
      <c r="FB5" s="868"/>
      <c r="FC5" s="868">
        <f ca="1">SUM(キャッシュフロー!FG17:FR27)</f>
        <v>287.07333333333338</v>
      </c>
      <c r="FD5" s="868"/>
      <c r="FE5" s="868"/>
      <c r="FF5" s="868"/>
      <c r="FG5" s="868"/>
      <c r="FH5" s="868"/>
      <c r="FI5" s="868"/>
      <c r="FJ5" s="868"/>
      <c r="FK5" s="868"/>
      <c r="FL5" s="868"/>
      <c r="FM5" s="868"/>
      <c r="FN5" s="868"/>
      <c r="FO5" s="868">
        <f ca="1">SUM(キャッシュフロー!FS17:GD27)</f>
        <v>287.07333333333338</v>
      </c>
      <c r="FP5" s="868"/>
      <c r="FQ5" s="868"/>
      <c r="FR5" s="868"/>
      <c r="FS5" s="868"/>
      <c r="FT5" s="868"/>
      <c r="FU5" s="868"/>
      <c r="FV5" s="868"/>
      <c r="FW5" s="868"/>
      <c r="FX5" s="868"/>
      <c r="FY5" s="868"/>
      <c r="FZ5" s="868"/>
      <c r="GA5" s="868">
        <f ca="1">SUM(キャッシュフロー!GE17:GP27)</f>
        <v>287.07333333333338</v>
      </c>
      <c r="GB5" s="868"/>
      <c r="GC5" s="868"/>
      <c r="GD5" s="868"/>
      <c r="GE5" s="868"/>
      <c r="GF5" s="868"/>
      <c r="GG5" s="868"/>
      <c r="GH5" s="868"/>
      <c r="GI5" s="868"/>
      <c r="GJ5" s="868"/>
      <c r="GK5" s="868"/>
      <c r="GL5" s="868"/>
      <c r="GM5" s="868">
        <f ca="1">SUM(キャッシュフロー!GQ17:HB27)</f>
        <v>287.07333333333338</v>
      </c>
      <c r="GN5" s="868"/>
      <c r="GO5" s="868"/>
      <c r="GP5" s="868"/>
      <c r="GQ5" s="868"/>
      <c r="GR5" s="868"/>
      <c r="GS5" s="868"/>
      <c r="GT5" s="868"/>
      <c r="GU5" s="868"/>
      <c r="GV5" s="868"/>
      <c r="GW5" s="868"/>
      <c r="GX5" s="868"/>
      <c r="GY5" s="868">
        <f ca="1">SUM(キャッシュフロー!HC17:HN27)</f>
        <v>287.07333333333338</v>
      </c>
      <c r="GZ5" s="868"/>
      <c r="HA5" s="868"/>
      <c r="HB5" s="868"/>
      <c r="HC5" s="868"/>
      <c r="HD5" s="868"/>
      <c r="HE5" s="868"/>
      <c r="HF5" s="868"/>
      <c r="HG5" s="868"/>
      <c r="HH5" s="868"/>
      <c r="HI5" s="868"/>
      <c r="HJ5" s="868"/>
      <c r="HK5" s="868">
        <f ca="1">SUM(キャッシュフロー!HO17:HZ27)</f>
        <v>287.07333333333338</v>
      </c>
      <c r="HL5" s="868"/>
      <c r="HM5" s="868"/>
      <c r="HN5" s="868"/>
      <c r="HO5" s="868"/>
      <c r="HP5" s="868"/>
      <c r="HQ5" s="868"/>
      <c r="HR5" s="868"/>
      <c r="HS5" s="868"/>
      <c r="HT5" s="868"/>
      <c r="HU5" s="868"/>
      <c r="HV5" s="868"/>
      <c r="HW5" s="868">
        <f ca="1">SUM(キャッシュフロー!IA17:IL27)</f>
        <v>287.07333333333338</v>
      </c>
      <c r="HX5" s="868"/>
      <c r="HY5" s="868"/>
      <c r="HZ5" s="868"/>
      <c r="IA5" s="868"/>
      <c r="IB5" s="868"/>
      <c r="IC5" s="868"/>
      <c r="ID5" s="868"/>
      <c r="IE5" s="868"/>
      <c r="IF5" s="868"/>
      <c r="IG5" s="868"/>
      <c r="IH5" s="868"/>
      <c r="II5" s="868">
        <f ca="1">SUM(キャッシュフロー!IM17:IX27)</f>
        <v>287.07333333333338</v>
      </c>
      <c r="IJ5" s="868"/>
      <c r="IK5" s="868"/>
      <c r="IL5" s="868"/>
      <c r="IM5" s="868"/>
      <c r="IN5" s="868"/>
      <c r="IO5" s="868"/>
      <c r="IP5" s="868"/>
      <c r="IQ5" s="868"/>
      <c r="IR5" s="868"/>
      <c r="IS5" s="868"/>
      <c r="IT5" s="868"/>
      <c r="IU5" s="868">
        <f ca="1">SUM(キャッシュフロー!IY17:JJ27)</f>
        <v>287.07333333333338</v>
      </c>
      <c r="IV5" s="868"/>
      <c r="IW5" s="868"/>
      <c r="IX5" s="868"/>
      <c r="IY5" s="868"/>
      <c r="IZ5" s="868"/>
      <c r="JA5" s="868"/>
      <c r="JB5" s="868"/>
      <c r="JC5" s="868"/>
      <c r="JD5" s="868"/>
      <c r="JE5" s="868"/>
      <c r="JF5" s="868"/>
      <c r="JG5" s="868">
        <f ca="1">SUM(キャッシュフロー!JK17:JV27)</f>
        <v>287.07333333333338</v>
      </c>
      <c r="JH5" s="868"/>
      <c r="JI5" s="868"/>
      <c r="JJ5" s="868"/>
      <c r="JK5" s="868"/>
      <c r="JL5" s="868"/>
      <c r="JM5" s="868"/>
      <c r="JN5" s="868"/>
      <c r="JO5" s="868"/>
      <c r="JP5" s="868"/>
      <c r="JQ5" s="868"/>
      <c r="JR5" s="868"/>
      <c r="JS5" s="868">
        <f ca="1">SUM(キャッシュフロー!JW17:KH27)</f>
        <v>287.07333333333338</v>
      </c>
      <c r="JT5" s="868"/>
      <c r="JU5" s="868"/>
      <c r="JV5" s="868"/>
      <c r="JW5" s="868"/>
      <c r="JX5" s="868"/>
      <c r="JY5" s="868"/>
      <c r="JZ5" s="868"/>
      <c r="KA5" s="868"/>
      <c r="KB5" s="868"/>
      <c r="KC5" s="868"/>
      <c r="KD5" s="868"/>
      <c r="KE5" s="868">
        <f ca="1">SUM(キャッシュフロー!KI17:KT27)</f>
        <v>287.07333333333338</v>
      </c>
      <c r="KF5" s="868"/>
      <c r="KG5" s="868"/>
      <c r="KH5" s="868"/>
      <c r="KI5" s="868"/>
      <c r="KJ5" s="868"/>
      <c r="KK5" s="868"/>
      <c r="KL5" s="868"/>
      <c r="KM5" s="868"/>
      <c r="KN5" s="868"/>
      <c r="KO5" s="868"/>
      <c r="KP5" s="868"/>
      <c r="KQ5" s="868">
        <f ca="1">SUM(キャッシュフロー!KU17:LF27)</f>
        <v>287.07333333333338</v>
      </c>
      <c r="KR5" s="868"/>
      <c r="KS5" s="868"/>
      <c r="KT5" s="868"/>
      <c r="KU5" s="868"/>
      <c r="KV5" s="868"/>
      <c r="KW5" s="868"/>
      <c r="KX5" s="868"/>
      <c r="KY5" s="868"/>
      <c r="KZ5" s="868"/>
      <c r="LA5" s="868"/>
      <c r="LB5" s="868"/>
      <c r="LC5" s="868">
        <f ca="1">SUM(キャッシュフロー!LG17:LR27)</f>
        <v>287.07333333333338</v>
      </c>
      <c r="LD5" s="868"/>
      <c r="LE5" s="868"/>
      <c r="LF5" s="868"/>
      <c r="LG5" s="868"/>
      <c r="LH5" s="868"/>
      <c r="LI5" s="868"/>
      <c r="LJ5" s="868"/>
      <c r="LK5" s="868"/>
      <c r="LL5" s="868"/>
      <c r="LM5" s="868"/>
      <c r="LN5" s="868"/>
      <c r="LO5" s="868">
        <f ca="1">SUM(キャッシュフロー!LS17:MD27)</f>
        <v>287.07333333333338</v>
      </c>
      <c r="LP5" s="868"/>
      <c r="LQ5" s="868"/>
      <c r="LR5" s="868"/>
      <c r="LS5" s="868"/>
      <c r="LT5" s="868"/>
      <c r="LU5" s="868"/>
      <c r="LV5" s="868"/>
      <c r="LW5" s="868"/>
      <c r="LX5" s="868"/>
      <c r="LY5" s="868"/>
      <c r="LZ5" s="868"/>
      <c r="MA5" s="868">
        <f ca="1">SUM(キャッシュフロー!ME17:MP27)</f>
        <v>287.07333333333338</v>
      </c>
      <c r="MB5" s="868"/>
      <c r="MC5" s="868"/>
      <c r="MD5" s="868"/>
      <c r="ME5" s="868"/>
      <c r="MF5" s="868"/>
      <c r="MG5" s="868"/>
      <c r="MH5" s="868"/>
      <c r="MI5" s="868"/>
      <c r="MJ5" s="868"/>
      <c r="MK5" s="868"/>
      <c r="ML5" s="868"/>
      <c r="MM5" s="868">
        <f ca="1">SUM(キャッシュフロー!MQ17:NB27)</f>
        <v>287.07333333333338</v>
      </c>
      <c r="MN5" s="868"/>
      <c r="MO5" s="868"/>
      <c r="MP5" s="868"/>
      <c r="MQ5" s="868"/>
      <c r="MR5" s="868"/>
      <c r="MS5" s="868"/>
      <c r="MT5" s="868"/>
      <c r="MU5" s="868"/>
      <c r="MV5" s="868"/>
      <c r="MW5" s="868"/>
      <c r="MX5" s="868"/>
      <c r="MY5" s="868">
        <f ca="1">SUM(キャッシュフロー!NC17:NN27)</f>
        <v>287.07333333333338</v>
      </c>
      <c r="MZ5" s="868"/>
      <c r="NA5" s="868"/>
      <c r="NB5" s="868"/>
      <c r="NC5" s="868"/>
      <c r="ND5" s="868"/>
      <c r="NE5" s="868"/>
      <c r="NF5" s="868"/>
      <c r="NG5" s="868"/>
      <c r="NH5" s="868"/>
      <c r="NI5" s="868"/>
      <c r="NJ5" s="868"/>
      <c r="NK5" s="868">
        <f ca="1">SUM(キャッシュフロー!NO17:NZ27)</f>
        <v>287.07333333333338</v>
      </c>
      <c r="NL5" s="868"/>
      <c r="NM5" s="868"/>
      <c r="NN5" s="868"/>
      <c r="NO5" s="868"/>
      <c r="NP5" s="868"/>
      <c r="NQ5" s="868"/>
      <c r="NR5" s="868"/>
      <c r="NS5" s="868"/>
      <c r="NT5" s="868"/>
      <c r="NU5" s="868"/>
      <c r="NV5" s="868"/>
      <c r="NW5" s="868">
        <f ca="1">SUM(キャッシュフロー!OA17:OL27)</f>
        <v>287.07333333333338</v>
      </c>
      <c r="NX5" s="868"/>
      <c r="NY5" s="868"/>
      <c r="NZ5" s="868"/>
      <c r="OA5" s="868"/>
      <c r="OB5" s="868"/>
      <c r="OC5" s="868"/>
      <c r="OD5" s="868"/>
      <c r="OE5" s="868"/>
      <c r="OF5" s="868"/>
      <c r="OG5" s="868"/>
      <c r="OH5" s="868"/>
      <c r="OI5" s="868">
        <f ca="1">SUM(キャッシュフロー!OM17:OX27)</f>
        <v>287.07333333333338</v>
      </c>
      <c r="OJ5" s="868"/>
      <c r="OK5" s="868"/>
      <c r="OL5" s="868"/>
      <c r="OM5" s="868"/>
      <c r="ON5" s="868"/>
      <c r="OO5" s="868"/>
      <c r="OP5" s="868"/>
      <c r="OQ5" s="868"/>
      <c r="OR5" s="868"/>
      <c r="OS5" s="868"/>
      <c r="OT5" s="868"/>
      <c r="OU5" s="868">
        <f ca="1">SUM(キャッシュフロー!OY17:PJ27)</f>
        <v>287.07333333333338</v>
      </c>
      <c r="OV5" s="868"/>
      <c r="OW5" s="868"/>
      <c r="OX5" s="868"/>
      <c r="OY5" s="868"/>
      <c r="OZ5" s="868"/>
      <c r="PA5" s="868"/>
      <c r="PB5" s="868"/>
      <c r="PC5" s="868"/>
      <c r="PD5" s="868"/>
      <c r="PE5" s="868"/>
      <c r="PF5" s="868"/>
      <c r="PG5" s="8">
        <f ca="1">OU5</f>
        <v>287.07333333333338</v>
      </c>
    </row>
    <row r="6" spans="1:423" ht="47.25" customHeight="1">
      <c r="A6" s="872" t="s">
        <v>11</v>
      </c>
      <c r="B6" s="872"/>
      <c r="C6" s="868">
        <f>SUM(キャッシュフロー!G28:R28)</f>
        <v>122.77378435740228</v>
      </c>
      <c r="D6" s="868"/>
      <c r="E6" s="868"/>
      <c r="F6" s="868"/>
      <c r="G6" s="868"/>
      <c r="H6" s="868"/>
      <c r="I6" s="868"/>
      <c r="J6" s="868"/>
      <c r="K6" s="868"/>
      <c r="L6" s="868"/>
      <c r="M6" s="868"/>
      <c r="N6" s="868"/>
      <c r="O6" s="868">
        <f>SUM(キャッシュフロー!S28:AD28)</f>
        <v>117.83828801234057</v>
      </c>
      <c r="P6" s="868"/>
      <c r="Q6" s="868"/>
      <c r="R6" s="868"/>
      <c r="S6" s="868"/>
      <c r="T6" s="868"/>
      <c r="U6" s="868"/>
      <c r="V6" s="868"/>
      <c r="W6" s="868"/>
      <c r="X6" s="868"/>
      <c r="Y6" s="868"/>
      <c r="Z6" s="868"/>
      <c r="AA6" s="868">
        <f>SUM(キャッシュフロー!AE28:AP28)</f>
        <v>112.77798058026558</v>
      </c>
      <c r="AB6" s="868"/>
      <c r="AC6" s="868"/>
      <c r="AD6" s="868"/>
      <c r="AE6" s="868"/>
      <c r="AF6" s="868"/>
      <c r="AG6" s="868"/>
      <c r="AH6" s="868"/>
      <c r="AI6" s="868"/>
      <c r="AJ6" s="868"/>
      <c r="AK6" s="868"/>
      <c r="AL6" s="868"/>
      <c r="AM6" s="868">
        <f>SUM(キャッシュフロー!AQ28:BB28)</f>
        <v>107.58970578137227</v>
      </c>
      <c r="AN6" s="868"/>
      <c r="AO6" s="868"/>
      <c r="AP6" s="868"/>
      <c r="AQ6" s="868"/>
      <c r="AR6" s="868"/>
      <c r="AS6" s="868"/>
      <c r="AT6" s="868"/>
      <c r="AU6" s="868"/>
      <c r="AV6" s="868"/>
      <c r="AW6" s="868"/>
      <c r="AX6" s="868"/>
      <c r="AY6" s="868">
        <f>SUM(キャッシュフロー!BC28:BN28)</f>
        <v>102.27022751840967</v>
      </c>
      <c r="AZ6" s="868"/>
      <c r="BA6" s="868"/>
      <c r="BB6" s="868"/>
      <c r="BC6" s="868"/>
      <c r="BD6" s="868"/>
      <c r="BE6" s="868"/>
      <c r="BF6" s="868"/>
      <c r="BG6" s="868"/>
      <c r="BH6" s="868"/>
      <c r="BI6" s="868"/>
      <c r="BJ6" s="868"/>
      <c r="BK6" s="868">
        <f>SUM(キャッシュフロー!BO28:BZ28)</f>
        <v>96.816227858220699</v>
      </c>
      <c r="BL6" s="868"/>
      <c r="BM6" s="868"/>
      <c r="BN6" s="868"/>
      <c r="BO6" s="868"/>
      <c r="BP6" s="868"/>
      <c r="BQ6" s="868"/>
      <c r="BR6" s="868"/>
      <c r="BS6" s="868"/>
      <c r="BT6" s="868"/>
      <c r="BU6" s="868"/>
      <c r="BV6" s="868"/>
      <c r="BW6" s="868">
        <f>SUM(キャッシュフロー!CA28:CL28)</f>
        <v>91.224304962238094</v>
      </c>
      <c r="BX6" s="868"/>
      <c r="BY6" s="868"/>
      <c r="BZ6" s="868"/>
      <c r="CA6" s="868"/>
      <c r="CB6" s="868"/>
      <c r="CC6" s="868"/>
      <c r="CD6" s="868"/>
      <c r="CE6" s="868"/>
      <c r="CF6" s="868"/>
      <c r="CG6" s="868"/>
      <c r="CH6" s="868"/>
      <c r="CI6" s="868">
        <f>SUM(キャッシュフロー!CM28:CX28)</f>
        <v>85.490970964646593</v>
      </c>
      <c r="CJ6" s="868"/>
      <c r="CK6" s="868"/>
      <c r="CL6" s="868"/>
      <c r="CM6" s="868"/>
      <c r="CN6" s="868"/>
      <c r="CO6" s="868"/>
      <c r="CP6" s="868"/>
      <c r="CQ6" s="868"/>
      <c r="CR6" s="868"/>
      <c r="CS6" s="868"/>
      <c r="CT6" s="868"/>
      <c r="CU6" s="868">
        <f>SUM(キャッシュフロー!CY28:DJ28)</f>
        <v>79.612649796886132</v>
      </c>
      <c r="CV6" s="868"/>
      <c r="CW6" s="868"/>
      <c r="CX6" s="868"/>
      <c r="CY6" s="868"/>
      <c r="CZ6" s="868"/>
      <c r="DA6" s="868"/>
      <c r="DB6" s="868"/>
      <c r="DC6" s="868"/>
      <c r="DD6" s="868"/>
      <c r="DE6" s="868"/>
      <c r="DF6" s="868"/>
      <c r="DG6" s="868">
        <f>SUM(キャッシュフロー!DK28:DV28)</f>
        <v>73.585674957140839</v>
      </c>
      <c r="DH6" s="868"/>
      <c r="DI6" s="868"/>
      <c r="DJ6" s="868"/>
      <c r="DK6" s="868"/>
      <c r="DL6" s="868"/>
      <c r="DM6" s="868"/>
      <c r="DN6" s="868"/>
      <c r="DO6" s="868"/>
      <c r="DP6" s="868"/>
      <c r="DQ6" s="868"/>
      <c r="DR6" s="868"/>
      <c r="DS6" s="868">
        <f>SUM(キャッシュフロー!DW28:EH28)</f>
        <v>67.406287223421302</v>
      </c>
      <c r="DT6" s="868"/>
      <c r="DU6" s="868"/>
      <c r="DV6" s="868"/>
      <c r="DW6" s="868"/>
      <c r="DX6" s="868"/>
      <c r="DY6" s="868"/>
      <c r="DZ6" s="868"/>
      <c r="EA6" s="868"/>
      <c r="EB6" s="868"/>
      <c r="EC6" s="868"/>
      <c r="ED6" s="868"/>
      <c r="EE6" s="868">
        <f>SUM(キャッシュフロー!EI28:ET28)</f>
        <v>61.070632308814503</v>
      </c>
      <c r="EF6" s="868"/>
      <c r="EG6" s="868"/>
      <c r="EH6" s="868"/>
      <c r="EI6" s="868"/>
      <c r="EJ6" s="868"/>
      <c r="EK6" s="868"/>
      <c r="EL6" s="868"/>
      <c r="EM6" s="868"/>
      <c r="EN6" s="868"/>
      <c r="EO6" s="868"/>
      <c r="EP6" s="868"/>
      <c r="EQ6" s="868">
        <f>SUM(キャッシュフロー!EU28:FF28)</f>
        <v>54.574758457438712</v>
      </c>
      <c r="ER6" s="868"/>
      <c r="ES6" s="868"/>
      <c r="ET6" s="868"/>
      <c r="EU6" s="868"/>
      <c r="EV6" s="868"/>
      <c r="EW6" s="868"/>
      <c r="EX6" s="868"/>
      <c r="EY6" s="868"/>
      <c r="EZ6" s="868"/>
      <c r="FA6" s="868"/>
      <c r="FB6" s="868"/>
      <c r="FC6" s="868">
        <f>SUM(キャッシュフロー!FG28:FR28)</f>
        <v>47.91461397960353</v>
      </c>
      <c r="FD6" s="868"/>
      <c r="FE6" s="868"/>
      <c r="FF6" s="868"/>
      <c r="FG6" s="868"/>
      <c r="FH6" s="868"/>
      <c r="FI6" s="868"/>
      <c r="FJ6" s="868"/>
      <c r="FK6" s="868"/>
      <c r="FL6" s="868"/>
      <c r="FM6" s="868"/>
      <c r="FN6" s="868"/>
      <c r="FO6" s="868">
        <f>SUM(キャッシュフロー!FS28:GD28)</f>
        <v>41.086044724638136</v>
      </c>
      <c r="FP6" s="868"/>
      <c r="FQ6" s="868"/>
      <c r="FR6" s="868"/>
      <c r="FS6" s="868"/>
      <c r="FT6" s="868"/>
      <c r="FU6" s="868"/>
      <c r="FV6" s="868"/>
      <c r="FW6" s="868"/>
      <c r="FX6" s="868"/>
      <c r="FY6" s="868"/>
      <c r="FZ6" s="868"/>
      <c r="GA6" s="868">
        <f>SUM(キャッシュフロー!GE28:GP28)</f>
        <v>34.084791489811131</v>
      </c>
      <c r="GB6" s="868"/>
      <c r="GC6" s="868"/>
      <c r="GD6" s="868"/>
      <c r="GE6" s="868"/>
      <c r="GF6" s="868"/>
      <c r="GG6" s="868"/>
      <c r="GH6" s="868"/>
      <c r="GI6" s="868"/>
      <c r="GJ6" s="868"/>
      <c r="GK6" s="868"/>
      <c r="GL6" s="868"/>
      <c r="GM6" s="868">
        <f>SUM(キャッシュフロー!GQ28:HB28)</f>
        <v>26.906487363726111</v>
      </c>
      <c r="GN6" s="868"/>
      <c r="GO6" s="868"/>
      <c r="GP6" s="868"/>
      <c r="GQ6" s="868"/>
      <c r="GR6" s="868"/>
      <c r="GS6" s="868"/>
      <c r="GT6" s="868"/>
      <c r="GU6" s="868"/>
      <c r="GV6" s="868"/>
      <c r="GW6" s="868"/>
      <c r="GX6" s="868"/>
      <c r="GY6" s="868">
        <f>SUM(キャッシュフロー!HC28:HN28)</f>
        <v>19.546655002535612</v>
      </c>
      <c r="GZ6" s="868"/>
      <c r="HA6" s="868"/>
      <c r="HB6" s="868"/>
      <c r="HC6" s="868"/>
      <c r="HD6" s="868"/>
      <c r="HE6" s="868"/>
      <c r="HF6" s="868"/>
      <c r="HG6" s="868"/>
      <c r="HH6" s="868"/>
      <c r="HI6" s="868"/>
      <c r="HJ6" s="868"/>
      <c r="HK6" s="868">
        <f>SUM(キャッシュフロー!HO28:HZ28)</f>
        <v>12.000703837274932</v>
      </c>
      <c r="HL6" s="868"/>
      <c r="HM6" s="868"/>
      <c r="HN6" s="868"/>
      <c r="HO6" s="868"/>
      <c r="HP6" s="868"/>
      <c r="HQ6" s="868"/>
      <c r="HR6" s="868"/>
      <c r="HS6" s="868"/>
      <c r="HT6" s="868"/>
      <c r="HU6" s="868"/>
      <c r="HV6" s="868"/>
      <c r="HW6" s="868">
        <f>SUM(キャッシュフロー!IA28:IL28)</f>
        <v>4.2639272105735619</v>
      </c>
      <c r="HX6" s="868"/>
      <c r="HY6" s="868"/>
      <c r="HZ6" s="868"/>
      <c r="IA6" s="868"/>
      <c r="IB6" s="868"/>
      <c r="IC6" s="868"/>
      <c r="ID6" s="868"/>
      <c r="IE6" s="868"/>
      <c r="IF6" s="868"/>
      <c r="IG6" s="868"/>
      <c r="IH6" s="868"/>
      <c r="II6" s="868">
        <f>SUM(キャッシュフロー!IM28:IX28)</f>
        <v>0</v>
      </c>
      <c r="IJ6" s="868"/>
      <c r="IK6" s="868"/>
      <c r="IL6" s="868"/>
      <c r="IM6" s="868"/>
      <c r="IN6" s="868"/>
      <c r="IO6" s="868"/>
      <c r="IP6" s="868"/>
      <c r="IQ6" s="868"/>
      <c r="IR6" s="868"/>
      <c r="IS6" s="868"/>
      <c r="IT6" s="868"/>
      <c r="IU6" s="868">
        <f>SUM(キャッシュフロー!IY28:JJ28)</f>
        <v>0</v>
      </c>
      <c r="IV6" s="868"/>
      <c r="IW6" s="868"/>
      <c r="IX6" s="868"/>
      <c r="IY6" s="868"/>
      <c r="IZ6" s="868"/>
      <c r="JA6" s="868"/>
      <c r="JB6" s="868"/>
      <c r="JC6" s="868"/>
      <c r="JD6" s="868"/>
      <c r="JE6" s="868"/>
      <c r="JF6" s="868"/>
      <c r="JG6" s="868">
        <f>SUM(キャッシュフロー!JK28:JV28)</f>
        <v>0</v>
      </c>
      <c r="JH6" s="868"/>
      <c r="JI6" s="868"/>
      <c r="JJ6" s="868"/>
      <c r="JK6" s="868"/>
      <c r="JL6" s="868"/>
      <c r="JM6" s="868"/>
      <c r="JN6" s="868"/>
      <c r="JO6" s="868"/>
      <c r="JP6" s="868"/>
      <c r="JQ6" s="868"/>
      <c r="JR6" s="868"/>
      <c r="JS6" s="868">
        <f>SUM(キャッシュフロー!JW28:KH28)</f>
        <v>0</v>
      </c>
      <c r="JT6" s="868"/>
      <c r="JU6" s="868"/>
      <c r="JV6" s="868"/>
      <c r="JW6" s="868"/>
      <c r="JX6" s="868"/>
      <c r="JY6" s="868"/>
      <c r="JZ6" s="868"/>
      <c r="KA6" s="868"/>
      <c r="KB6" s="868"/>
      <c r="KC6" s="868"/>
      <c r="KD6" s="868"/>
      <c r="KE6" s="868">
        <f>SUM(キャッシュフロー!KI28:KT28)</f>
        <v>0</v>
      </c>
      <c r="KF6" s="868"/>
      <c r="KG6" s="868"/>
      <c r="KH6" s="868"/>
      <c r="KI6" s="868"/>
      <c r="KJ6" s="868"/>
      <c r="KK6" s="868"/>
      <c r="KL6" s="868"/>
      <c r="KM6" s="868"/>
      <c r="KN6" s="868"/>
      <c r="KO6" s="868"/>
      <c r="KP6" s="868"/>
      <c r="KQ6" s="868">
        <f>SUM(キャッシュフロー!KU28:LF28)</f>
        <v>0</v>
      </c>
      <c r="KR6" s="868"/>
      <c r="KS6" s="868"/>
      <c r="KT6" s="868"/>
      <c r="KU6" s="868"/>
      <c r="KV6" s="868"/>
      <c r="KW6" s="868"/>
      <c r="KX6" s="868"/>
      <c r="KY6" s="868"/>
      <c r="KZ6" s="868"/>
      <c r="LA6" s="868"/>
      <c r="LB6" s="868"/>
      <c r="LC6" s="868">
        <f>SUM(キャッシュフロー!LG28:LR28)</f>
        <v>0</v>
      </c>
      <c r="LD6" s="868"/>
      <c r="LE6" s="868"/>
      <c r="LF6" s="868"/>
      <c r="LG6" s="868"/>
      <c r="LH6" s="868"/>
      <c r="LI6" s="868"/>
      <c r="LJ6" s="868"/>
      <c r="LK6" s="868"/>
      <c r="LL6" s="868"/>
      <c r="LM6" s="868"/>
      <c r="LN6" s="868"/>
      <c r="LO6" s="868">
        <f>SUM(キャッシュフロー!LS28:MD28)</f>
        <v>0</v>
      </c>
      <c r="LP6" s="868"/>
      <c r="LQ6" s="868"/>
      <c r="LR6" s="868"/>
      <c r="LS6" s="868"/>
      <c r="LT6" s="868"/>
      <c r="LU6" s="868"/>
      <c r="LV6" s="868"/>
      <c r="LW6" s="868"/>
      <c r="LX6" s="868"/>
      <c r="LY6" s="868"/>
      <c r="LZ6" s="868"/>
      <c r="MA6" s="868">
        <f>SUM(キャッシュフロー!ME28:MP28)</f>
        <v>0</v>
      </c>
      <c r="MB6" s="868"/>
      <c r="MC6" s="868"/>
      <c r="MD6" s="868"/>
      <c r="ME6" s="868"/>
      <c r="MF6" s="868"/>
      <c r="MG6" s="868"/>
      <c r="MH6" s="868"/>
      <c r="MI6" s="868"/>
      <c r="MJ6" s="868"/>
      <c r="MK6" s="868"/>
      <c r="ML6" s="868"/>
      <c r="MM6" s="868">
        <f>SUM(キャッシュフロー!MQ28:NB28)</f>
        <v>0</v>
      </c>
      <c r="MN6" s="868"/>
      <c r="MO6" s="868"/>
      <c r="MP6" s="868"/>
      <c r="MQ6" s="868"/>
      <c r="MR6" s="868"/>
      <c r="MS6" s="868"/>
      <c r="MT6" s="868"/>
      <c r="MU6" s="868"/>
      <c r="MV6" s="868"/>
      <c r="MW6" s="868"/>
      <c r="MX6" s="868"/>
      <c r="MY6" s="868">
        <f>SUM(キャッシュフロー!NC28:NN28)</f>
        <v>0</v>
      </c>
      <c r="MZ6" s="868"/>
      <c r="NA6" s="868"/>
      <c r="NB6" s="868"/>
      <c r="NC6" s="868"/>
      <c r="ND6" s="868"/>
      <c r="NE6" s="868"/>
      <c r="NF6" s="868"/>
      <c r="NG6" s="868"/>
      <c r="NH6" s="868"/>
      <c r="NI6" s="868"/>
      <c r="NJ6" s="868"/>
      <c r="NK6" s="868">
        <f>SUM(キャッシュフロー!NO28:NZ28)</f>
        <v>0</v>
      </c>
      <c r="NL6" s="868"/>
      <c r="NM6" s="868"/>
      <c r="NN6" s="868"/>
      <c r="NO6" s="868"/>
      <c r="NP6" s="868"/>
      <c r="NQ6" s="868"/>
      <c r="NR6" s="868"/>
      <c r="NS6" s="868"/>
      <c r="NT6" s="868"/>
      <c r="NU6" s="868"/>
      <c r="NV6" s="868"/>
      <c r="NW6" s="868">
        <f>SUM(キャッシュフロー!OA28:OL28)</f>
        <v>0</v>
      </c>
      <c r="NX6" s="868"/>
      <c r="NY6" s="868"/>
      <c r="NZ6" s="868"/>
      <c r="OA6" s="868"/>
      <c r="OB6" s="868"/>
      <c r="OC6" s="868"/>
      <c r="OD6" s="868"/>
      <c r="OE6" s="868"/>
      <c r="OF6" s="868"/>
      <c r="OG6" s="868"/>
      <c r="OH6" s="868"/>
      <c r="OI6" s="868">
        <f>SUM(キャッシュフロー!OM28:OX28)</f>
        <v>0</v>
      </c>
      <c r="OJ6" s="868"/>
      <c r="OK6" s="868"/>
      <c r="OL6" s="868"/>
      <c r="OM6" s="868"/>
      <c r="ON6" s="868"/>
      <c r="OO6" s="868"/>
      <c r="OP6" s="868"/>
      <c r="OQ6" s="868"/>
      <c r="OR6" s="868"/>
      <c r="OS6" s="868"/>
      <c r="OT6" s="868"/>
      <c r="OU6" s="868">
        <f>SUM(キャッシュフロー!OY28:PJ28)</f>
        <v>0</v>
      </c>
      <c r="OV6" s="868"/>
      <c r="OW6" s="868"/>
      <c r="OX6" s="868"/>
      <c r="OY6" s="868"/>
      <c r="OZ6" s="868"/>
      <c r="PA6" s="868"/>
      <c r="PB6" s="868"/>
      <c r="PC6" s="868"/>
      <c r="PD6" s="868"/>
      <c r="PE6" s="868"/>
      <c r="PF6" s="868"/>
      <c r="PG6" s="8">
        <f>SUM(C6:PF6)</f>
        <v>1358.83471638676</v>
      </c>
    </row>
    <row r="7" spans="1:423" ht="18.75">
      <c r="A7" s="872" t="s">
        <v>228</v>
      </c>
      <c r="B7" s="127" t="s">
        <v>337</v>
      </c>
      <c r="C7" s="885">
        <f>SUM(キャッシュフロー!G32:R32)</f>
        <v>720</v>
      </c>
      <c r="D7" s="885"/>
      <c r="E7" s="885"/>
      <c r="F7" s="885"/>
      <c r="G7" s="885"/>
      <c r="H7" s="885"/>
      <c r="I7" s="885"/>
      <c r="J7" s="885"/>
      <c r="K7" s="885"/>
      <c r="L7" s="885"/>
      <c r="M7" s="885"/>
      <c r="N7" s="885"/>
      <c r="O7" s="885">
        <f>SUM(キャッシュフロー!S32:AD32)</f>
        <v>720</v>
      </c>
      <c r="P7" s="885"/>
      <c r="Q7" s="885"/>
      <c r="R7" s="885"/>
      <c r="S7" s="885"/>
      <c r="T7" s="885"/>
      <c r="U7" s="885"/>
      <c r="V7" s="885"/>
      <c r="W7" s="885"/>
      <c r="X7" s="885"/>
      <c r="Y7" s="885"/>
      <c r="Z7" s="885"/>
      <c r="AA7" s="885">
        <f>SUM(キャッシュフロー!AE32:AP32)</f>
        <v>720</v>
      </c>
      <c r="AB7" s="885"/>
      <c r="AC7" s="885"/>
      <c r="AD7" s="885"/>
      <c r="AE7" s="885"/>
      <c r="AF7" s="885"/>
      <c r="AG7" s="885"/>
      <c r="AH7" s="885"/>
      <c r="AI7" s="885"/>
      <c r="AJ7" s="885"/>
      <c r="AK7" s="885"/>
      <c r="AL7" s="885"/>
      <c r="AM7" s="885">
        <f>SUM(キャッシュフロー!AQ32:BB32)</f>
        <v>720</v>
      </c>
      <c r="AN7" s="885"/>
      <c r="AO7" s="885"/>
      <c r="AP7" s="885"/>
      <c r="AQ7" s="885"/>
      <c r="AR7" s="885"/>
      <c r="AS7" s="885"/>
      <c r="AT7" s="885"/>
      <c r="AU7" s="885"/>
      <c r="AV7" s="885"/>
      <c r="AW7" s="885"/>
      <c r="AX7" s="885"/>
      <c r="AY7" s="885">
        <f>SUM(キャッシュフロー!BC32:BN32)</f>
        <v>720</v>
      </c>
      <c r="AZ7" s="885"/>
      <c r="BA7" s="885"/>
      <c r="BB7" s="885"/>
      <c r="BC7" s="885"/>
      <c r="BD7" s="885"/>
      <c r="BE7" s="885"/>
      <c r="BF7" s="885"/>
      <c r="BG7" s="885"/>
      <c r="BH7" s="885"/>
      <c r="BI7" s="885"/>
      <c r="BJ7" s="885"/>
      <c r="BK7" s="885">
        <f>SUM(キャッシュフロー!BO32:BZ32)</f>
        <v>720</v>
      </c>
      <c r="BL7" s="885"/>
      <c r="BM7" s="885"/>
      <c r="BN7" s="885"/>
      <c r="BO7" s="885"/>
      <c r="BP7" s="885"/>
      <c r="BQ7" s="885"/>
      <c r="BR7" s="885"/>
      <c r="BS7" s="885"/>
      <c r="BT7" s="885"/>
      <c r="BU7" s="885"/>
      <c r="BV7" s="885"/>
      <c r="BW7" s="885">
        <f>SUM(キャッシュフロー!CA32:CL32)</f>
        <v>720</v>
      </c>
      <c r="BX7" s="885"/>
      <c r="BY7" s="885"/>
      <c r="BZ7" s="885"/>
      <c r="CA7" s="885"/>
      <c r="CB7" s="885"/>
      <c r="CC7" s="885"/>
      <c r="CD7" s="885"/>
      <c r="CE7" s="885"/>
      <c r="CF7" s="885"/>
      <c r="CG7" s="885"/>
      <c r="CH7" s="885"/>
      <c r="CI7" s="885">
        <f>SUM(キャッシュフロー!CM32:CX32)</f>
        <v>720</v>
      </c>
      <c r="CJ7" s="885"/>
      <c r="CK7" s="885"/>
      <c r="CL7" s="885"/>
      <c r="CM7" s="885"/>
      <c r="CN7" s="885"/>
      <c r="CO7" s="885"/>
      <c r="CP7" s="885"/>
      <c r="CQ7" s="885"/>
      <c r="CR7" s="885"/>
      <c r="CS7" s="885"/>
      <c r="CT7" s="885"/>
      <c r="CU7" s="885">
        <f>SUM(キャッシュフロー!CY32:DJ32)</f>
        <v>720</v>
      </c>
      <c r="CV7" s="885"/>
      <c r="CW7" s="885"/>
      <c r="CX7" s="885"/>
      <c r="CY7" s="885"/>
      <c r="CZ7" s="885"/>
      <c r="DA7" s="885"/>
      <c r="DB7" s="885"/>
      <c r="DC7" s="885"/>
      <c r="DD7" s="885"/>
      <c r="DE7" s="885"/>
      <c r="DF7" s="885"/>
      <c r="DG7" s="885">
        <f>SUM(キャッシュフロー!DK32:DV32)</f>
        <v>720</v>
      </c>
      <c r="DH7" s="885"/>
      <c r="DI7" s="885"/>
      <c r="DJ7" s="885"/>
      <c r="DK7" s="885"/>
      <c r="DL7" s="885"/>
      <c r="DM7" s="885"/>
      <c r="DN7" s="885"/>
      <c r="DO7" s="885"/>
      <c r="DP7" s="885"/>
      <c r="DQ7" s="885"/>
      <c r="DR7" s="885"/>
      <c r="DS7" s="885">
        <f>SUM(キャッシュフロー!DW32:EH32)</f>
        <v>720</v>
      </c>
      <c r="DT7" s="885"/>
      <c r="DU7" s="885"/>
      <c r="DV7" s="885"/>
      <c r="DW7" s="885"/>
      <c r="DX7" s="885"/>
      <c r="DY7" s="885"/>
      <c r="DZ7" s="885"/>
      <c r="EA7" s="885"/>
      <c r="EB7" s="885"/>
      <c r="EC7" s="885"/>
      <c r="ED7" s="885"/>
      <c r="EE7" s="885">
        <f>SUM(キャッシュフロー!EI32:ET32)</f>
        <v>720</v>
      </c>
      <c r="EF7" s="885"/>
      <c r="EG7" s="885"/>
      <c r="EH7" s="885"/>
      <c r="EI7" s="885"/>
      <c r="EJ7" s="885"/>
      <c r="EK7" s="885"/>
      <c r="EL7" s="885"/>
      <c r="EM7" s="885"/>
      <c r="EN7" s="885"/>
      <c r="EO7" s="885"/>
      <c r="EP7" s="885"/>
      <c r="EQ7" s="885">
        <f>SUM(キャッシュフロー!EU32:FF32)</f>
        <v>720</v>
      </c>
      <c r="ER7" s="885"/>
      <c r="ES7" s="885"/>
      <c r="ET7" s="885"/>
      <c r="EU7" s="885"/>
      <c r="EV7" s="885"/>
      <c r="EW7" s="885"/>
      <c r="EX7" s="885"/>
      <c r="EY7" s="885"/>
      <c r="EZ7" s="885"/>
      <c r="FA7" s="885"/>
      <c r="FB7" s="885"/>
      <c r="FC7" s="885">
        <f>SUM(キャッシュフロー!FG32:FR32)</f>
        <v>720</v>
      </c>
      <c r="FD7" s="885"/>
      <c r="FE7" s="885"/>
      <c r="FF7" s="885"/>
      <c r="FG7" s="885"/>
      <c r="FH7" s="885"/>
      <c r="FI7" s="885"/>
      <c r="FJ7" s="885"/>
      <c r="FK7" s="885"/>
      <c r="FL7" s="885"/>
      <c r="FM7" s="885"/>
      <c r="FN7" s="885"/>
      <c r="FO7" s="885">
        <f>SUM(キャッシュフロー!FS32:GD32)</f>
        <v>720</v>
      </c>
      <c r="FP7" s="885"/>
      <c r="FQ7" s="885"/>
      <c r="FR7" s="885"/>
      <c r="FS7" s="885"/>
      <c r="FT7" s="885"/>
      <c r="FU7" s="885"/>
      <c r="FV7" s="885"/>
      <c r="FW7" s="885"/>
      <c r="FX7" s="885"/>
      <c r="FY7" s="885"/>
      <c r="FZ7" s="885"/>
      <c r="GA7" s="885">
        <f>SUM(キャッシュフロー!GE32:GP32)</f>
        <v>720</v>
      </c>
      <c r="GB7" s="885"/>
      <c r="GC7" s="885"/>
      <c r="GD7" s="885"/>
      <c r="GE7" s="885"/>
      <c r="GF7" s="885"/>
      <c r="GG7" s="885"/>
      <c r="GH7" s="885"/>
      <c r="GI7" s="885"/>
      <c r="GJ7" s="885"/>
      <c r="GK7" s="885"/>
      <c r="GL7" s="885"/>
      <c r="GM7" s="885">
        <f>SUM(キャッシュフロー!GQ32:HB32)</f>
        <v>720</v>
      </c>
      <c r="GN7" s="885"/>
      <c r="GO7" s="885"/>
      <c r="GP7" s="885"/>
      <c r="GQ7" s="885"/>
      <c r="GR7" s="885"/>
      <c r="GS7" s="885"/>
      <c r="GT7" s="885"/>
      <c r="GU7" s="885"/>
      <c r="GV7" s="885"/>
      <c r="GW7" s="885"/>
      <c r="GX7" s="885"/>
      <c r="GY7" s="885">
        <f>SUM(キャッシュフロー!HC32:HN32)</f>
        <v>720</v>
      </c>
      <c r="GZ7" s="885"/>
      <c r="HA7" s="885"/>
      <c r="HB7" s="885"/>
      <c r="HC7" s="885"/>
      <c r="HD7" s="885"/>
      <c r="HE7" s="885"/>
      <c r="HF7" s="885"/>
      <c r="HG7" s="885"/>
      <c r="HH7" s="885"/>
      <c r="HI7" s="885"/>
      <c r="HJ7" s="885"/>
      <c r="HK7" s="885">
        <f>SUM(キャッシュフロー!HO32:HZ32)</f>
        <v>720</v>
      </c>
      <c r="HL7" s="885"/>
      <c r="HM7" s="885"/>
      <c r="HN7" s="885"/>
      <c r="HO7" s="885"/>
      <c r="HP7" s="885"/>
      <c r="HQ7" s="885"/>
      <c r="HR7" s="885"/>
      <c r="HS7" s="885"/>
      <c r="HT7" s="885"/>
      <c r="HU7" s="885"/>
      <c r="HV7" s="885"/>
      <c r="HW7" s="885">
        <f>SUM(キャッシュフロー!IA32:IL32)</f>
        <v>720</v>
      </c>
      <c r="HX7" s="885"/>
      <c r="HY7" s="885"/>
      <c r="HZ7" s="885"/>
      <c r="IA7" s="885"/>
      <c r="IB7" s="885"/>
      <c r="IC7" s="885"/>
      <c r="ID7" s="885"/>
      <c r="IE7" s="885"/>
      <c r="IF7" s="885"/>
      <c r="IG7" s="885"/>
      <c r="IH7" s="885"/>
      <c r="II7" s="885">
        <f>SUM(キャッシュフロー!IM32:IX32)</f>
        <v>720</v>
      </c>
      <c r="IJ7" s="885"/>
      <c r="IK7" s="885"/>
      <c r="IL7" s="885"/>
      <c r="IM7" s="885"/>
      <c r="IN7" s="885"/>
      <c r="IO7" s="885"/>
      <c r="IP7" s="885"/>
      <c r="IQ7" s="885"/>
      <c r="IR7" s="885"/>
      <c r="IS7" s="885"/>
      <c r="IT7" s="885"/>
      <c r="IU7" s="885">
        <f>SUM(キャッシュフロー!IY32:JJ32)</f>
        <v>720</v>
      </c>
      <c r="IV7" s="885"/>
      <c r="IW7" s="885"/>
      <c r="IX7" s="885"/>
      <c r="IY7" s="885"/>
      <c r="IZ7" s="885"/>
      <c r="JA7" s="885"/>
      <c r="JB7" s="885"/>
      <c r="JC7" s="885"/>
      <c r="JD7" s="885"/>
      <c r="JE7" s="885"/>
      <c r="JF7" s="885"/>
      <c r="JG7" s="885">
        <f>SUM(キャッシュフロー!JK32:JV32)</f>
        <v>720</v>
      </c>
      <c r="JH7" s="885"/>
      <c r="JI7" s="885"/>
      <c r="JJ7" s="885"/>
      <c r="JK7" s="885"/>
      <c r="JL7" s="885"/>
      <c r="JM7" s="885"/>
      <c r="JN7" s="885"/>
      <c r="JO7" s="885"/>
      <c r="JP7" s="885"/>
      <c r="JQ7" s="885"/>
      <c r="JR7" s="885"/>
      <c r="JS7" s="885">
        <f>SUM(キャッシュフロー!JW32:KH32)</f>
        <v>720</v>
      </c>
      <c r="JT7" s="885"/>
      <c r="JU7" s="885"/>
      <c r="JV7" s="885"/>
      <c r="JW7" s="885"/>
      <c r="JX7" s="885"/>
      <c r="JY7" s="885"/>
      <c r="JZ7" s="885"/>
      <c r="KA7" s="885"/>
      <c r="KB7" s="885"/>
      <c r="KC7" s="885"/>
      <c r="KD7" s="885"/>
      <c r="KE7" s="885">
        <f>SUM(キャッシュフロー!KI32:KT32)</f>
        <v>720</v>
      </c>
      <c r="KF7" s="885"/>
      <c r="KG7" s="885"/>
      <c r="KH7" s="885"/>
      <c r="KI7" s="885"/>
      <c r="KJ7" s="885"/>
      <c r="KK7" s="885"/>
      <c r="KL7" s="885"/>
      <c r="KM7" s="885"/>
      <c r="KN7" s="885"/>
      <c r="KO7" s="885"/>
      <c r="KP7" s="885"/>
      <c r="KQ7" s="885">
        <f>SUM(キャッシュフロー!KU32:LF32)</f>
        <v>720</v>
      </c>
      <c r="KR7" s="885"/>
      <c r="KS7" s="885"/>
      <c r="KT7" s="885"/>
      <c r="KU7" s="885"/>
      <c r="KV7" s="885"/>
      <c r="KW7" s="885"/>
      <c r="KX7" s="885"/>
      <c r="KY7" s="885"/>
      <c r="KZ7" s="885"/>
      <c r="LA7" s="885"/>
      <c r="LB7" s="885"/>
      <c r="LC7" s="885">
        <f>SUM(キャッシュフロー!LG32:LR32)</f>
        <v>720</v>
      </c>
      <c r="LD7" s="885"/>
      <c r="LE7" s="885"/>
      <c r="LF7" s="885"/>
      <c r="LG7" s="885"/>
      <c r="LH7" s="885"/>
      <c r="LI7" s="885"/>
      <c r="LJ7" s="885"/>
      <c r="LK7" s="885"/>
      <c r="LL7" s="885"/>
      <c r="LM7" s="885"/>
      <c r="LN7" s="885"/>
      <c r="LO7" s="885">
        <f>SUM(キャッシュフロー!LS32:MD32)</f>
        <v>720</v>
      </c>
      <c r="LP7" s="885"/>
      <c r="LQ7" s="885"/>
      <c r="LR7" s="885"/>
      <c r="LS7" s="885"/>
      <c r="LT7" s="885"/>
      <c r="LU7" s="885"/>
      <c r="LV7" s="885"/>
      <c r="LW7" s="885"/>
      <c r="LX7" s="885"/>
      <c r="LY7" s="885"/>
      <c r="LZ7" s="885"/>
      <c r="MA7" s="885">
        <f>SUM(キャッシュフロー!ME32:MP32)</f>
        <v>720</v>
      </c>
      <c r="MB7" s="885"/>
      <c r="MC7" s="885"/>
      <c r="MD7" s="885"/>
      <c r="ME7" s="885"/>
      <c r="MF7" s="885"/>
      <c r="MG7" s="885"/>
      <c r="MH7" s="885"/>
      <c r="MI7" s="885"/>
      <c r="MJ7" s="885"/>
      <c r="MK7" s="885"/>
      <c r="ML7" s="885"/>
      <c r="MM7" s="885">
        <f>SUM(キャッシュフロー!MQ32:NB32)</f>
        <v>720</v>
      </c>
      <c r="MN7" s="885"/>
      <c r="MO7" s="885"/>
      <c r="MP7" s="885"/>
      <c r="MQ7" s="885"/>
      <c r="MR7" s="885"/>
      <c r="MS7" s="885"/>
      <c r="MT7" s="885"/>
      <c r="MU7" s="885"/>
      <c r="MV7" s="885"/>
      <c r="MW7" s="885"/>
      <c r="MX7" s="885"/>
      <c r="MY7" s="885">
        <f>SUM(キャッシュフロー!NC32:NN32)</f>
        <v>720</v>
      </c>
      <c r="MZ7" s="885"/>
      <c r="NA7" s="885"/>
      <c r="NB7" s="885"/>
      <c r="NC7" s="885"/>
      <c r="ND7" s="885"/>
      <c r="NE7" s="885"/>
      <c r="NF7" s="885"/>
      <c r="NG7" s="885"/>
      <c r="NH7" s="885"/>
      <c r="NI7" s="885"/>
      <c r="NJ7" s="885"/>
      <c r="NK7" s="885">
        <f>SUM(キャッシュフロー!NO32:NZ32)</f>
        <v>720</v>
      </c>
      <c r="NL7" s="885"/>
      <c r="NM7" s="885"/>
      <c r="NN7" s="885"/>
      <c r="NO7" s="885"/>
      <c r="NP7" s="885"/>
      <c r="NQ7" s="885"/>
      <c r="NR7" s="885"/>
      <c r="NS7" s="885"/>
      <c r="NT7" s="885"/>
      <c r="NU7" s="885"/>
      <c r="NV7" s="885"/>
      <c r="NW7" s="885">
        <f>SUM(キャッシュフロー!OA32:OL32)</f>
        <v>720</v>
      </c>
      <c r="NX7" s="885"/>
      <c r="NY7" s="885"/>
      <c r="NZ7" s="885"/>
      <c r="OA7" s="885"/>
      <c r="OB7" s="885"/>
      <c r="OC7" s="885"/>
      <c r="OD7" s="885"/>
      <c r="OE7" s="885"/>
      <c r="OF7" s="885"/>
      <c r="OG7" s="885"/>
      <c r="OH7" s="885"/>
      <c r="OI7" s="885">
        <f>SUM(キャッシュフロー!OM32:OX32)</f>
        <v>720</v>
      </c>
      <c r="OJ7" s="885"/>
      <c r="OK7" s="885"/>
      <c r="OL7" s="885"/>
      <c r="OM7" s="885"/>
      <c r="ON7" s="885"/>
      <c r="OO7" s="885"/>
      <c r="OP7" s="885"/>
      <c r="OQ7" s="885"/>
      <c r="OR7" s="885"/>
      <c r="OS7" s="885"/>
      <c r="OT7" s="885"/>
      <c r="OU7" s="885">
        <f>SUM(キャッシュフロー!OY32:PJ32)</f>
        <v>720</v>
      </c>
      <c r="OV7" s="885"/>
      <c r="OW7" s="885"/>
      <c r="OX7" s="885"/>
      <c r="OY7" s="885"/>
      <c r="OZ7" s="885"/>
      <c r="PA7" s="885"/>
      <c r="PB7" s="885"/>
      <c r="PC7" s="885"/>
      <c r="PD7" s="885"/>
      <c r="PE7" s="885"/>
      <c r="PF7" s="885"/>
      <c r="PG7" s="10">
        <f>OU7</f>
        <v>720</v>
      </c>
    </row>
    <row r="8" spans="1:423" ht="47.25" customHeight="1">
      <c r="A8" s="872"/>
      <c r="B8" s="128" t="s">
        <v>338</v>
      </c>
      <c r="C8" s="868">
        <f>C7*C9</f>
        <v>720</v>
      </c>
      <c r="D8" s="868"/>
      <c r="E8" s="868"/>
      <c r="F8" s="868"/>
      <c r="G8" s="868"/>
      <c r="H8" s="868"/>
      <c r="I8" s="868"/>
      <c r="J8" s="868"/>
      <c r="K8" s="868"/>
      <c r="L8" s="868"/>
      <c r="M8" s="868"/>
      <c r="N8" s="868"/>
      <c r="O8" s="868">
        <f>O7*O9</f>
        <v>720</v>
      </c>
      <c r="P8" s="868"/>
      <c r="Q8" s="868"/>
      <c r="R8" s="868"/>
      <c r="S8" s="868"/>
      <c r="T8" s="868"/>
      <c r="U8" s="868"/>
      <c r="V8" s="868"/>
      <c r="W8" s="868"/>
      <c r="X8" s="868"/>
      <c r="Y8" s="868"/>
      <c r="Z8" s="868"/>
      <c r="AA8" s="868">
        <f>AA7*AA9</f>
        <v>720</v>
      </c>
      <c r="AB8" s="868"/>
      <c r="AC8" s="868"/>
      <c r="AD8" s="868"/>
      <c r="AE8" s="868"/>
      <c r="AF8" s="868"/>
      <c r="AG8" s="868"/>
      <c r="AH8" s="868"/>
      <c r="AI8" s="868"/>
      <c r="AJ8" s="868"/>
      <c r="AK8" s="868"/>
      <c r="AL8" s="868"/>
      <c r="AM8" s="868">
        <f>AM7*AM9</f>
        <v>720</v>
      </c>
      <c r="AN8" s="868"/>
      <c r="AO8" s="868"/>
      <c r="AP8" s="868"/>
      <c r="AQ8" s="868"/>
      <c r="AR8" s="868"/>
      <c r="AS8" s="868"/>
      <c r="AT8" s="868"/>
      <c r="AU8" s="868"/>
      <c r="AV8" s="868"/>
      <c r="AW8" s="868"/>
      <c r="AX8" s="868"/>
      <c r="AY8" s="868">
        <f>AY7*AY9</f>
        <v>720</v>
      </c>
      <c r="AZ8" s="868"/>
      <c r="BA8" s="868"/>
      <c r="BB8" s="868"/>
      <c r="BC8" s="868"/>
      <c r="BD8" s="868"/>
      <c r="BE8" s="868"/>
      <c r="BF8" s="868"/>
      <c r="BG8" s="868"/>
      <c r="BH8" s="868"/>
      <c r="BI8" s="868"/>
      <c r="BJ8" s="868"/>
      <c r="BK8" s="868">
        <f>BK7*BK9</f>
        <v>720</v>
      </c>
      <c r="BL8" s="868"/>
      <c r="BM8" s="868"/>
      <c r="BN8" s="868"/>
      <c r="BO8" s="868"/>
      <c r="BP8" s="868"/>
      <c r="BQ8" s="868"/>
      <c r="BR8" s="868"/>
      <c r="BS8" s="868"/>
      <c r="BT8" s="868"/>
      <c r="BU8" s="868"/>
      <c r="BV8" s="868"/>
      <c r="BW8" s="868">
        <f>BW7*BW9</f>
        <v>698.4</v>
      </c>
      <c r="BX8" s="868"/>
      <c r="BY8" s="868"/>
      <c r="BZ8" s="868"/>
      <c r="CA8" s="868"/>
      <c r="CB8" s="868"/>
      <c r="CC8" s="868"/>
      <c r="CD8" s="868"/>
      <c r="CE8" s="868"/>
      <c r="CF8" s="868"/>
      <c r="CG8" s="868"/>
      <c r="CH8" s="868"/>
      <c r="CI8" s="868">
        <f>CI7*CI9</f>
        <v>698.4</v>
      </c>
      <c r="CJ8" s="868"/>
      <c r="CK8" s="868"/>
      <c r="CL8" s="868"/>
      <c r="CM8" s="868"/>
      <c r="CN8" s="868"/>
      <c r="CO8" s="868"/>
      <c r="CP8" s="868"/>
      <c r="CQ8" s="868"/>
      <c r="CR8" s="868"/>
      <c r="CS8" s="868"/>
      <c r="CT8" s="868"/>
      <c r="CU8" s="868">
        <f>CU7*CU9</f>
        <v>698.4</v>
      </c>
      <c r="CV8" s="868"/>
      <c r="CW8" s="868"/>
      <c r="CX8" s="868"/>
      <c r="CY8" s="868"/>
      <c r="CZ8" s="868"/>
      <c r="DA8" s="868"/>
      <c r="DB8" s="868"/>
      <c r="DC8" s="868"/>
      <c r="DD8" s="868"/>
      <c r="DE8" s="868"/>
      <c r="DF8" s="868"/>
      <c r="DG8" s="868">
        <f>DG7*DG9</f>
        <v>698.4</v>
      </c>
      <c r="DH8" s="868"/>
      <c r="DI8" s="868"/>
      <c r="DJ8" s="868"/>
      <c r="DK8" s="868"/>
      <c r="DL8" s="868"/>
      <c r="DM8" s="868"/>
      <c r="DN8" s="868"/>
      <c r="DO8" s="868"/>
      <c r="DP8" s="868"/>
      <c r="DQ8" s="868"/>
      <c r="DR8" s="868"/>
      <c r="DS8" s="868">
        <f>DS7*DS9</f>
        <v>698.4</v>
      </c>
      <c r="DT8" s="868"/>
      <c r="DU8" s="868"/>
      <c r="DV8" s="868"/>
      <c r="DW8" s="868"/>
      <c r="DX8" s="868"/>
      <c r="DY8" s="868"/>
      <c r="DZ8" s="868"/>
      <c r="EA8" s="868"/>
      <c r="EB8" s="868"/>
      <c r="EC8" s="868"/>
      <c r="ED8" s="868"/>
      <c r="EE8" s="868">
        <f>EE7*EE9</f>
        <v>698.4</v>
      </c>
      <c r="EF8" s="868"/>
      <c r="EG8" s="868"/>
      <c r="EH8" s="868"/>
      <c r="EI8" s="868"/>
      <c r="EJ8" s="868"/>
      <c r="EK8" s="868"/>
      <c r="EL8" s="868"/>
      <c r="EM8" s="868"/>
      <c r="EN8" s="868"/>
      <c r="EO8" s="868"/>
      <c r="EP8" s="868"/>
      <c r="EQ8" s="868">
        <f>EQ7*EQ9</f>
        <v>698.4</v>
      </c>
      <c r="ER8" s="868"/>
      <c r="ES8" s="868"/>
      <c r="ET8" s="868"/>
      <c r="EU8" s="868"/>
      <c r="EV8" s="868"/>
      <c r="EW8" s="868"/>
      <c r="EX8" s="868"/>
      <c r="EY8" s="868"/>
      <c r="EZ8" s="868"/>
      <c r="FA8" s="868"/>
      <c r="FB8" s="868"/>
      <c r="FC8" s="868">
        <f>FC7*FC9</f>
        <v>698.4</v>
      </c>
      <c r="FD8" s="868"/>
      <c r="FE8" s="868"/>
      <c r="FF8" s="868"/>
      <c r="FG8" s="868"/>
      <c r="FH8" s="868"/>
      <c r="FI8" s="868"/>
      <c r="FJ8" s="868"/>
      <c r="FK8" s="868"/>
      <c r="FL8" s="868"/>
      <c r="FM8" s="868"/>
      <c r="FN8" s="868"/>
      <c r="FO8" s="868">
        <f>FO7*FO9</f>
        <v>698.4</v>
      </c>
      <c r="FP8" s="868"/>
      <c r="FQ8" s="868"/>
      <c r="FR8" s="868"/>
      <c r="FS8" s="868"/>
      <c r="FT8" s="868"/>
      <c r="FU8" s="868"/>
      <c r="FV8" s="868"/>
      <c r="FW8" s="868"/>
      <c r="FX8" s="868"/>
      <c r="FY8" s="868"/>
      <c r="FZ8" s="868"/>
      <c r="GA8" s="868">
        <f>GA7*GA9</f>
        <v>698.4</v>
      </c>
      <c r="GB8" s="868"/>
      <c r="GC8" s="868"/>
      <c r="GD8" s="868"/>
      <c r="GE8" s="868"/>
      <c r="GF8" s="868"/>
      <c r="GG8" s="868"/>
      <c r="GH8" s="868"/>
      <c r="GI8" s="868"/>
      <c r="GJ8" s="868"/>
      <c r="GK8" s="868"/>
      <c r="GL8" s="868"/>
      <c r="GM8" s="868">
        <f>GM7*GM9</f>
        <v>648</v>
      </c>
      <c r="GN8" s="868"/>
      <c r="GO8" s="868"/>
      <c r="GP8" s="868"/>
      <c r="GQ8" s="868"/>
      <c r="GR8" s="868"/>
      <c r="GS8" s="868"/>
      <c r="GT8" s="868"/>
      <c r="GU8" s="868"/>
      <c r="GV8" s="868"/>
      <c r="GW8" s="868"/>
      <c r="GX8" s="868"/>
      <c r="GY8" s="868">
        <f>GY7*GY9</f>
        <v>648</v>
      </c>
      <c r="GZ8" s="868"/>
      <c r="HA8" s="868"/>
      <c r="HB8" s="868"/>
      <c r="HC8" s="868"/>
      <c r="HD8" s="868"/>
      <c r="HE8" s="868"/>
      <c r="HF8" s="868"/>
      <c r="HG8" s="868"/>
      <c r="HH8" s="868"/>
      <c r="HI8" s="868"/>
      <c r="HJ8" s="868"/>
      <c r="HK8" s="868">
        <f>HK7*HK9</f>
        <v>648</v>
      </c>
      <c r="HL8" s="868"/>
      <c r="HM8" s="868"/>
      <c r="HN8" s="868"/>
      <c r="HO8" s="868"/>
      <c r="HP8" s="868"/>
      <c r="HQ8" s="868"/>
      <c r="HR8" s="868"/>
      <c r="HS8" s="868"/>
      <c r="HT8" s="868"/>
      <c r="HU8" s="868"/>
      <c r="HV8" s="868"/>
      <c r="HW8" s="868">
        <f>HW7*HW9</f>
        <v>648</v>
      </c>
      <c r="HX8" s="868"/>
      <c r="HY8" s="868"/>
      <c r="HZ8" s="868"/>
      <c r="IA8" s="868"/>
      <c r="IB8" s="868"/>
      <c r="IC8" s="868"/>
      <c r="ID8" s="868"/>
      <c r="IE8" s="868"/>
      <c r="IF8" s="868"/>
      <c r="IG8" s="868"/>
      <c r="IH8" s="868"/>
      <c r="II8" s="868">
        <f>II7*II9</f>
        <v>648</v>
      </c>
      <c r="IJ8" s="868"/>
      <c r="IK8" s="868"/>
      <c r="IL8" s="868"/>
      <c r="IM8" s="868"/>
      <c r="IN8" s="868"/>
      <c r="IO8" s="868"/>
      <c r="IP8" s="868"/>
      <c r="IQ8" s="868"/>
      <c r="IR8" s="868"/>
      <c r="IS8" s="868"/>
      <c r="IT8" s="868"/>
      <c r="IU8" s="868">
        <f>IU7*IU9</f>
        <v>648</v>
      </c>
      <c r="IV8" s="868"/>
      <c r="IW8" s="868"/>
      <c r="IX8" s="868"/>
      <c r="IY8" s="868"/>
      <c r="IZ8" s="868"/>
      <c r="JA8" s="868"/>
      <c r="JB8" s="868"/>
      <c r="JC8" s="868"/>
      <c r="JD8" s="868"/>
      <c r="JE8" s="868"/>
      <c r="JF8" s="868"/>
      <c r="JG8" s="868">
        <f>JG7*JG9</f>
        <v>648</v>
      </c>
      <c r="JH8" s="868"/>
      <c r="JI8" s="868"/>
      <c r="JJ8" s="868"/>
      <c r="JK8" s="868"/>
      <c r="JL8" s="868"/>
      <c r="JM8" s="868"/>
      <c r="JN8" s="868"/>
      <c r="JO8" s="868"/>
      <c r="JP8" s="868"/>
      <c r="JQ8" s="868"/>
      <c r="JR8" s="868"/>
      <c r="JS8" s="868">
        <f>JS7*JS9</f>
        <v>648</v>
      </c>
      <c r="JT8" s="868"/>
      <c r="JU8" s="868"/>
      <c r="JV8" s="868"/>
      <c r="JW8" s="868"/>
      <c r="JX8" s="868"/>
      <c r="JY8" s="868"/>
      <c r="JZ8" s="868"/>
      <c r="KA8" s="868"/>
      <c r="KB8" s="868"/>
      <c r="KC8" s="868"/>
      <c r="KD8" s="868"/>
      <c r="KE8" s="868">
        <f>KE7*KE9</f>
        <v>648</v>
      </c>
      <c r="KF8" s="868"/>
      <c r="KG8" s="868"/>
      <c r="KH8" s="868"/>
      <c r="KI8" s="868"/>
      <c r="KJ8" s="868"/>
      <c r="KK8" s="868"/>
      <c r="KL8" s="868"/>
      <c r="KM8" s="868"/>
      <c r="KN8" s="868"/>
      <c r="KO8" s="868"/>
      <c r="KP8" s="868"/>
      <c r="KQ8" s="868">
        <f>KQ7*KQ9</f>
        <v>648</v>
      </c>
      <c r="KR8" s="868"/>
      <c r="KS8" s="868"/>
      <c r="KT8" s="868"/>
      <c r="KU8" s="868"/>
      <c r="KV8" s="868"/>
      <c r="KW8" s="868"/>
      <c r="KX8" s="868"/>
      <c r="KY8" s="868"/>
      <c r="KZ8" s="868"/>
      <c r="LA8" s="868"/>
      <c r="LB8" s="868"/>
      <c r="LC8" s="868">
        <f>LC7*LC9</f>
        <v>648</v>
      </c>
      <c r="LD8" s="868"/>
      <c r="LE8" s="868"/>
      <c r="LF8" s="868"/>
      <c r="LG8" s="868"/>
      <c r="LH8" s="868"/>
      <c r="LI8" s="868"/>
      <c r="LJ8" s="868"/>
      <c r="LK8" s="868"/>
      <c r="LL8" s="868"/>
      <c r="LM8" s="868"/>
      <c r="LN8" s="868"/>
      <c r="LO8" s="868">
        <f>LO7*LO9</f>
        <v>648</v>
      </c>
      <c r="LP8" s="868"/>
      <c r="LQ8" s="868"/>
      <c r="LR8" s="868"/>
      <c r="LS8" s="868"/>
      <c r="LT8" s="868"/>
      <c r="LU8" s="868"/>
      <c r="LV8" s="868"/>
      <c r="LW8" s="868"/>
      <c r="LX8" s="868"/>
      <c r="LY8" s="868"/>
      <c r="LZ8" s="868"/>
      <c r="MA8" s="868">
        <f>MA7*MA9</f>
        <v>648</v>
      </c>
      <c r="MB8" s="868"/>
      <c r="MC8" s="868"/>
      <c r="MD8" s="868"/>
      <c r="ME8" s="868"/>
      <c r="MF8" s="868"/>
      <c r="MG8" s="868"/>
      <c r="MH8" s="868"/>
      <c r="MI8" s="868"/>
      <c r="MJ8" s="868"/>
      <c r="MK8" s="868"/>
      <c r="ML8" s="868"/>
      <c r="MM8" s="868">
        <f>MM7*MM9</f>
        <v>648</v>
      </c>
      <c r="MN8" s="868"/>
      <c r="MO8" s="868"/>
      <c r="MP8" s="868"/>
      <c r="MQ8" s="868"/>
      <c r="MR8" s="868"/>
      <c r="MS8" s="868"/>
      <c r="MT8" s="868"/>
      <c r="MU8" s="868"/>
      <c r="MV8" s="868"/>
      <c r="MW8" s="868"/>
      <c r="MX8" s="868"/>
      <c r="MY8" s="868">
        <f>MY7*MY9</f>
        <v>648</v>
      </c>
      <c r="MZ8" s="868"/>
      <c r="NA8" s="868"/>
      <c r="NB8" s="868"/>
      <c r="NC8" s="868"/>
      <c r="ND8" s="868"/>
      <c r="NE8" s="868"/>
      <c r="NF8" s="868"/>
      <c r="NG8" s="868"/>
      <c r="NH8" s="868"/>
      <c r="NI8" s="868"/>
      <c r="NJ8" s="868"/>
      <c r="NK8" s="868">
        <f>NK7*NK9</f>
        <v>648</v>
      </c>
      <c r="NL8" s="868"/>
      <c r="NM8" s="868"/>
      <c r="NN8" s="868"/>
      <c r="NO8" s="868"/>
      <c r="NP8" s="868"/>
      <c r="NQ8" s="868"/>
      <c r="NR8" s="868"/>
      <c r="NS8" s="868"/>
      <c r="NT8" s="868"/>
      <c r="NU8" s="868"/>
      <c r="NV8" s="868"/>
      <c r="NW8" s="868">
        <f>NW7*NW9</f>
        <v>648</v>
      </c>
      <c r="NX8" s="868"/>
      <c r="NY8" s="868"/>
      <c r="NZ8" s="868"/>
      <c r="OA8" s="868"/>
      <c r="OB8" s="868"/>
      <c r="OC8" s="868"/>
      <c r="OD8" s="868"/>
      <c r="OE8" s="868"/>
      <c r="OF8" s="868"/>
      <c r="OG8" s="868"/>
      <c r="OH8" s="868"/>
      <c r="OI8" s="868">
        <f>OI7*OI9</f>
        <v>648</v>
      </c>
      <c r="OJ8" s="868"/>
      <c r="OK8" s="868"/>
      <c r="OL8" s="868"/>
      <c r="OM8" s="868"/>
      <c r="ON8" s="868"/>
      <c r="OO8" s="868"/>
      <c r="OP8" s="868"/>
      <c r="OQ8" s="868"/>
      <c r="OR8" s="868"/>
      <c r="OS8" s="868"/>
      <c r="OT8" s="868"/>
      <c r="OU8" s="868">
        <f>OU7*OU9</f>
        <v>648</v>
      </c>
      <c r="OV8" s="868"/>
      <c r="OW8" s="868"/>
      <c r="OX8" s="868"/>
      <c r="OY8" s="868"/>
      <c r="OZ8" s="868"/>
      <c r="PA8" s="868"/>
      <c r="PB8" s="868"/>
      <c r="PC8" s="868"/>
      <c r="PD8" s="868"/>
      <c r="PE8" s="868"/>
      <c r="PF8" s="868"/>
      <c r="PG8" s="8">
        <f>OU8</f>
        <v>648</v>
      </c>
    </row>
    <row r="9" spans="1:423" ht="18.75">
      <c r="A9" s="872"/>
      <c r="B9" s="128" t="s">
        <v>339</v>
      </c>
      <c r="C9" s="891">
        <f>収支!AR52</f>
        <v>1</v>
      </c>
      <c r="D9" s="891"/>
      <c r="E9" s="891"/>
      <c r="F9" s="891"/>
      <c r="G9" s="891"/>
      <c r="H9" s="891"/>
      <c r="I9" s="891"/>
      <c r="J9" s="891"/>
      <c r="K9" s="891"/>
      <c r="L9" s="891"/>
      <c r="M9" s="891"/>
      <c r="N9" s="891"/>
      <c r="O9" s="891">
        <f>C9</f>
        <v>1</v>
      </c>
      <c r="P9" s="891"/>
      <c r="Q9" s="891"/>
      <c r="R9" s="891"/>
      <c r="S9" s="891"/>
      <c r="T9" s="891"/>
      <c r="U9" s="891"/>
      <c r="V9" s="891"/>
      <c r="W9" s="891"/>
      <c r="X9" s="891"/>
      <c r="Y9" s="891"/>
      <c r="Z9" s="891"/>
      <c r="AA9" s="891">
        <f t="shared" ref="AA9" si="0">O9</f>
        <v>1</v>
      </c>
      <c r="AB9" s="891"/>
      <c r="AC9" s="891"/>
      <c r="AD9" s="891"/>
      <c r="AE9" s="891"/>
      <c r="AF9" s="891"/>
      <c r="AG9" s="891"/>
      <c r="AH9" s="891"/>
      <c r="AI9" s="891"/>
      <c r="AJ9" s="891"/>
      <c r="AK9" s="891"/>
      <c r="AL9" s="891"/>
      <c r="AM9" s="891">
        <f t="shared" ref="AM9" si="1">AA9</f>
        <v>1</v>
      </c>
      <c r="AN9" s="891"/>
      <c r="AO9" s="891"/>
      <c r="AP9" s="891"/>
      <c r="AQ9" s="891"/>
      <c r="AR9" s="891"/>
      <c r="AS9" s="891"/>
      <c r="AT9" s="891"/>
      <c r="AU9" s="891"/>
      <c r="AV9" s="891"/>
      <c r="AW9" s="891"/>
      <c r="AX9" s="891"/>
      <c r="AY9" s="891">
        <f t="shared" ref="AY9" si="2">AM9</f>
        <v>1</v>
      </c>
      <c r="AZ9" s="891"/>
      <c r="BA9" s="891"/>
      <c r="BB9" s="891"/>
      <c r="BC9" s="891"/>
      <c r="BD9" s="891"/>
      <c r="BE9" s="891"/>
      <c r="BF9" s="891"/>
      <c r="BG9" s="891"/>
      <c r="BH9" s="891"/>
      <c r="BI9" s="891"/>
      <c r="BJ9" s="891"/>
      <c r="BK9" s="891">
        <f>AY9</f>
        <v>1</v>
      </c>
      <c r="BL9" s="891"/>
      <c r="BM9" s="891"/>
      <c r="BN9" s="891"/>
      <c r="BO9" s="891"/>
      <c r="BP9" s="891"/>
      <c r="BQ9" s="891"/>
      <c r="BR9" s="891"/>
      <c r="BS9" s="891"/>
      <c r="BT9" s="891"/>
      <c r="BU9" s="891"/>
      <c r="BV9" s="891"/>
      <c r="BW9" s="891">
        <f>収支!AR54</f>
        <v>0.97</v>
      </c>
      <c r="BX9" s="891"/>
      <c r="BY9" s="891"/>
      <c r="BZ9" s="891"/>
      <c r="CA9" s="891"/>
      <c r="CB9" s="891"/>
      <c r="CC9" s="891"/>
      <c r="CD9" s="891"/>
      <c r="CE9" s="891"/>
      <c r="CF9" s="891"/>
      <c r="CG9" s="891"/>
      <c r="CH9" s="891"/>
      <c r="CI9" s="893">
        <f>BW9</f>
        <v>0.97</v>
      </c>
      <c r="CJ9" s="893"/>
      <c r="CK9" s="893"/>
      <c r="CL9" s="893"/>
      <c r="CM9" s="893"/>
      <c r="CN9" s="893"/>
      <c r="CO9" s="893"/>
      <c r="CP9" s="893"/>
      <c r="CQ9" s="893"/>
      <c r="CR9" s="893"/>
      <c r="CS9" s="893"/>
      <c r="CT9" s="893"/>
      <c r="CU9" s="893">
        <f t="shared" ref="CU9" si="3">CI9</f>
        <v>0.97</v>
      </c>
      <c r="CV9" s="893"/>
      <c r="CW9" s="893"/>
      <c r="CX9" s="893"/>
      <c r="CY9" s="893"/>
      <c r="CZ9" s="893"/>
      <c r="DA9" s="893"/>
      <c r="DB9" s="893"/>
      <c r="DC9" s="893"/>
      <c r="DD9" s="893"/>
      <c r="DE9" s="893"/>
      <c r="DF9" s="893"/>
      <c r="DG9" s="893">
        <f t="shared" ref="DG9" si="4">CU9</f>
        <v>0.97</v>
      </c>
      <c r="DH9" s="893"/>
      <c r="DI9" s="893"/>
      <c r="DJ9" s="893"/>
      <c r="DK9" s="893"/>
      <c r="DL9" s="893"/>
      <c r="DM9" s="893"/>
      <c r="DN9" s="893"/>
      <c r="DO9" s="893"/>
      <c r="DP9" s="893"/>
      <c r="DQ9" s="893"/>
      <c r="DR9" s="893"/>
      <c r="DS9" s="893">
        <f t="shared" ref="DS9" si="5">DG9</f>
        <v>0.97</v>
      </c>
      <c r="DT9" s="893"/>
      <c r="DU9" s="893"/>
      <c r="DV9" s="893"/>
      <c r="DW9" s="893"/>
      <c r="DX9" s="893"/>
      <c r="DY9" s="893"/>
      <c r="DZ9" s="893"/>
      <c r="EA9" s="893"/>
      <c r="EB9" s="893"/>
      <c r="EC9" s="893"/>
      <c r="ED9" s="893"/>
      <c r="EE9" s="893">
        <f t="shared" ref="EE9" si="6">DS9</f>
        <v>0.97</v>
      </c>
      <c r="EF9" s="893"/>
      <c r="EG9" s="893"/>
      <c r="EH9" s="893"/>
      <c r="EI9" s="893"/>
      <c r="EJ9" s="893"/>
      <c r="EK9" s="893"/>
      <c r="EL9" s="893"/>
      <c r="EM9" s="893"/>
      <c r="EN9" s="893"/>
      <c r="EO9" s="893"/>
      <c r="EP9" s="893"/>
      <c r="EQ9" s="893">
        <f t="shared" ref="EQ9" si="7">EE9</f>
        <v>0.97</v>
      </c>
      <c r="ER9" s="893"/>
      <c r="ES9" s="893"/>
      <c r="ET9" s="893"/>
      <c r="EU9" s="893"/>
      <c r="EV9" s="893"/>
      <c r="EW9" s="893"/>
      <c r="EX9" s="893"/>
      <c r="EY9" s="893"/>
      <c r="EZ9" s="893"/>
      <c r="FA9" s="893"/>
      <c r="FB9" s="893"/>
      <c r="FC9" s="893">
        <f t="shared" ref="FC9" si="8">EQ9</f>
        <v>0.97</v>
      </c>
      <c r="FD9" s="893"/>
      <c r="FE9" s="893"/>
      <c r="FF9" s="893"/>
      <c r="FG9" s="893"/>
      <c r="FH9" s="893"/>
      <c r="FI9" s="893"/>
      <c r="FJ9" s="893"/>
      <c r="FK9" s="893"/>
      <c r="FL9" s="893"/>
      <c r="FM9" s="893"/>
      <c r="FN9" s="893"/>
      <c r="FO9" s="893">
        <f t="shared" ref="FO9" si="9">FC9</f>
        <v>0.97</v>
      </c>
      <c r="FP9" s="893"/>
      <c r="FQ9" s="893"/>
      <c r="FR9" s="893"/>
      <c r="FS9" s="893"/>
      <c r="FT9" s="893"/>
      <c r="FU9" s="893"/>
      <c r="FV9" s="893"/>
      <c r="FW9" s="893"/>
      <c r="FX9" s="893"/>
      <c r="FY9" s="893"/>
      <c r="FZ9" s="893"/>
      <c r="GA9" s="893">
        <f t="shared" ref="GA9" si="10">FO9</f>
        <v>0.97</v>
      </c>
      <c r="GB9" s="893"/>
      <c r="GC9" s="893"/>
      <c r="GD9" s="893"/>
      <c r="GE9" s="893"/>
      <c r="GF9" s="893"/>
      <c r="GG9" s="893"/>
      <c r="GH9" s="893"/>
      <c r="GI9" s="893"/>
      <c r="GJ9" s="893"/>
      <c r="GK9" s="893"/>
      <c r="GL9" s="893"/>
      <c r="GM9" s="891">
        <f>収支!AR55</f>
        <v>0.9</v>
      </c>
      <c r="GN9" s="891"/>
      <c r="GO9" s="891"/>
      <c r="GP9" s="891"/>
      <c r="GQ9" s="891"/>
      <c r="GR9" s="891"/>
      <c r="GS9" s="891"/>
      <c r="GT9" s="891"/>
      <c r="GU9" s="891"/>
      <c r="GV9" s="891"/>
      <c r="GW9" s="891"/>
      <c r="GX9" s="891"/>
      <c r="GY9" s="891">
        <f>GM9</f>
        <v>0.9</v>
      </c>
      <c r="GZ9" s="891"/>
      <c r="HA9" s="891"/>
      <c r="HB9" s="891"/>
      <c r="HC9" s="891"/>
      <c r="HD9" s="891"/>
      <c r="HE9" s="891"/>
      <c r="HF9" s="891"/>
      <c r="HG9" s="891"/>
      <c r="HH9" s="891"/>
      <c r="HI9" s="891"/>
      <c r="HJ9" s="891"/>
      <c r="HK9" s="891">
        <f>GY9</f>
        <v>0.9</v>
      </c>
      <c r="HL9" s="891"/>
      <c r="HM9" s="891"/>
      <c r="HN9" s="891"/>
      <c r="HO9" s="891"/>
      <c r="HP9" s="891"/>
      <c r="HQ9" s="891"/>
      <c r="HR9" s="891"/>
      <c r="HS9" s="891"/>
      <c r="HT9" s="891"/>
      <c r="HU9" s="891"/>
      <c r="HV9" s="891"/>
      <c r="HW9" s="891">
        <f t="shared" ref="HW9" si="11">HK9</f>
        <v>0.9</v>
      </c>
      <c r="HX9" s="891"/>
      <c r="HY9" s="891"/>
      <c r="HZ9" s="891"/>
      <c r="IA9" s="891"/>
      <c r="IB9" s="891"/>
      <c r="IC9" s="891"/>
      <c r="ID9" s="891"/>
      <c r="IE9" s="891"/>
      <c r="IF9" s="891"/>
      <c r="IG9" s="891"/>
      <c r="IH9" s="891"/>
      <c r="II9" s="891">
        <f t="shared" ref="II9" si="12">HW9</f>
        <v>0.9</v>
      </c>
      <c r="IJ9" s="891"/>
      <c r="IK9" s="891"/>
      <c r="IL9" s="891"/>
      <c r="IM9" s="891"/>
      <c r="IN9" s="891"/>
      <c r="IO9" s="891"/>
      <c r="IP9" s="891"/>
      <c r="IQ9" s="891"/>
      <c r="IR9" s="891"/>
      <c r="IS9" s="891"/>
      <c r="IT9" s="891"/>
      <c r="IU9" s="891">
        <f t="shared" ref="IU9" si="13">II9</f>
        <v>0.9</v>
      </c>
      <c r="IV9" s="891"/>
      <c r="IW9" s="891"/>
      <c r="IX9" s="891"/>
      <c r="IY9" s="891"/>
      <c r="IZ9" s="891"/>
      <c r="JA9" s="891"/>
      <c r="JB9" s="891"/>
      <c r="JC9" s="891"/>
      <c r="JD9" s="891"/>
      <c r="JE9" s="891"/>
      <c r="JF9" s="891"/>
      <c r="JG9" s="891">
        <f t="shared" ref="JG9" si="14">IU9</f>
        <v>0.9</v>
      </c>
      <c r="JH9" s="891"/>
      <c r="JI9" s="891"/>
      <c r="JJ9" s="891"/>
      <c r="JK9" s="891"/>
      <c r="JL9" s="891"/>
      <c r="JM9" s="891"/>
      <c r="JN9" s="891"/>
      <c r="JO9" s="891"/>
      <c r="JP9" s="891"/>
      <c r="JQ9" s="891"/>
      <c r="JR9" s="891"/>
      <c r="JS9" s="891">
        <f t="shared" ref="JS9" si="15">JG9</f>
        <v>0.9</v>
      </c>
      <c r="JT9" s="891"/>
      <c r="JU9" s="891"/>
      <c r="JV9" s="891"/>
      <c r="JW9" s="891"/>
      <c r="JX9" s="891"/>
      <c r="JY9" s="891"/>
      <c r="JZ9" s="891"/>
      <c r="KA9" s="891"/>
      <c r="KB9" s="891"/>
      <c r="KC9" s="891"/>
      <c r="KD9" s="891"/>
      <c r="KE9" s="891">
        <f t="shared" ref="KE9" si="16">JS9</f>
        <v>0.9</v>
      </c>
      <c r="KF9" s="891"/>
      <c r="KG9" s="891"/>
      <c r="KH9" s="891"/>
      <c r="KI9" s="891"/>
      <c r="KJ9" s="891"/>
      <c r="KK9" s="891"/>
      <c r="KL9" s="891"/>
      <c r="KM9" s="891"/>
      <c r="KN9" s="891"/>
      <c r="KO9" s="891"/>
      <c r="KP9" s="891"/>
      <c r="KQ9" s="891">
        <f t="shared" ref="KQ9" si="17">KE9</f>
        <v>0.9</v>
      </c>
      <c r="KR9" s="891"/>
      <c r="KS9" s="891"/>
      <c r="KT9" s="891"/>
      <c r="KU9" s="891"/>
      <c r="KV9" s="891"/>
      <c r="KW9" s="891"/>
      <c r="KX9" s="891"/>
      <c r="KY9" s="891"/>
      <c r="KZ9" s="891"/>
      <c r="LA9" s="891"/>
      <c r="LB9" s="891"/>
      <c r="LC9" s="891">
        <f t="shared" ref="LC9" si="18">KQ9</f>
        <v>0.9</v>
      </c>
      <c r="LD9" s="891"/>
      <c r="LE9" s="891"/>
      <c r="LF9" s="891"/>
      <c r="LG9" s="891"/>
      <c r="LH9" s="891"/>
      <c r="LI9" s="891"/>
      <c r="LJ9" s="891"/>
      <c r="LK9" s="891"/>
      <c r="LL9" s="891"/>
      <c r="LM9" s="891"/>
      <c r="LN9" s="891"/>
      <c r="LO9" s="891">
        <f t="shared" ref="LO9" si="19">LC9</f>
        <v>0.9</v>
      </c>
      <c r="LP9" s="891"/>
      <c r="LQ9" s="891"/>
      <c r="LR9" s="891"/>
      <c r="LS9" s="891"/>
      <c r="LT9" s="891"/>
      <c r="LU9" s="891"/>
      <c r="LV9" s="891"/>
      <c r="LW9" s="891"/>
      <c r="LX9" s="891"/>
      <c r="LY9" s="891"/>
      <c r="LZ9" s="891"/>
      <c r="MA9" s="891">
        <f t="shared" ref="MA9" si="20">LO9</f>
        <v>0.9</v>
      </c>
      <c r="MB9" s="891"/>
      <c r="MC9" s="891"/>
      <c r="MD9" s="891"/>
      <c r="ME9" s="891"/>
      <c r="MF9" s="891"/>
      <c r="MG9" s="891"/>
      <c r="MH9" s="891"/>
      <c r="MI9" s="891"/>
      <c r="MJ9" s="891"/>
      <c r="MK9" s="891"/>
      <c r="ML9" s="891"/>
      <c r="MM9" s="891">
        <f t="shared" ref="MM9" si="21">MA9</f>
        <v>0.9</v>
      </c>
      <c r="MN9" s="891"/>
      <c r="MO9" s="891"/>
      <c r="MP9" s="891"/>
      <c r="MQ9" s="891"/>
      <c r="MR9" s="891"/>
      <c r="MS9" s="891"/>
      <c r="MT9" s="891"/>
      <c r="MU9" s="891"/>
      <c r="MV9" s="891"/>
      <c r="MW9" s="891"/>
      <c r="MX9" s="891"/>
      <c r="MY9" s="891">
        <f t="shared" ref="MY9" si="22">MM9</f>
        <v>0.9</v>
      </c>
      <c r="MZ9" s="891"/>
      <c r="NA9" s="891"/>
      <c r="NB9" s="891"/>
      <c r="NC9" s="891"/>
      <c r="ND9" s="891"/>
      <c r="NE9" s="891"/>
      <c r="NF9" s="891"/>
      <c r="NG9" s="891"/>
      <c r="NH9" s="891"/>
      <c r="NI9" s="891"/>
      <c r="NJ9" s="891"/>
      <c r="NK9" s="891">
        <f t="shared" ref="NK9" si="23">MY9</f>
        <v>0.9</v>
      </c>
      <c r="NL9" s="891"/>
      <c r="NM9" s="891"/>
      <c r="NN9" s="891"/>
      <c r="NO9" s="891"/>
      <c r="NP9" s="891"/>
      <c r="NQ9" s="891"/>
      <c r="NR9" s="891"/>
      <c r="NS9" s="891"/>
      <c r="NT9" s="891"/>
      <c r="NU9" s="891"/>
      <c r="NV9" s="891"/>
      <c r="NW9" s="891">
        <f t="shared" ref="NW9" si="24">NK9</f>
        <v>0.9</v>
      </c>
      <c r="NX9" s="891"/>
      <c r="NY9" s="891"/>
      <c r="NZ9" s="891"/>
      <c r="OA9" s="891"/>
      <c r="OB9" s="891"/>
      <c r="OC9" s="891"/>
      <c r="OD9" s="891"/>
      <c r="OE9" s="891"/>
      <c r="OF9" s="891"/>
      <c r="OG9" s="891"/>
      <c r="OH9" s="891"/>
      <c r="OI9" s="891">
        <f t="shared" ref="OI9" si="25">NW9</f>
        <v>0.9</v>
      </c>
      <c r="OJ9" s="891"/>
      <c r="OK9" s="891"/>
      <c r="OL9" s="891"/>
      <c r="OM9" s="891"/>
      <c r="ON9" s="891"/>
      <c r="OO9" s="891"/>
      <c r="OP9" s="891"/>
      <c r="OQ9" s="891"/>
      <c r="OR9" s="891"/>
      <c r="OS9" s="891"/>
      <c r="OT9" s="891"/>
      <c r="OU9" s="891">
        <f t="shared" ref="OU9" si="26">OI9</f>
        <v>0.9</v>
      </c>
      <c r="OV9" s="891"/>
      <c r="OW9" s="891"/>
      <c r="OX9" s="891"/>
      <c r="OY9" s="891"/>
      <c r="OZ9" s="891"/>
      <c r="PA9" s="891"/>
      <c r="PB9" s="891"/>
      <c r="PC9" s="891"/>
      <c r="PD9" s="891"/>
      <c r="PE9" s="891"/>
      <c r="PF9" s="891"/>
      <c r="PG9" s="15"/>
    </row>
    <row r="10" spans="1:423" ht="18.75">
      <c r="A10" s="869" t="s">
        <v>599</v>
      </c>
      <c r="B10" s="127" t="s">
        <v>341</v>
      </c>
      <c r="C10" s="885">
        <f ca="1">C7-C6-C5</f>
        <v>310.15288230926433</v>
      </c>
      <c r="D10" s="885"/>
      <c r="E10" s="885"/>
      <c r="F10" s="885"/>
      <c r="G10" s="885"/>
      <c r="H10" s="885"/>
      <c r="I10" s="885"/>
      <c r="J10" s="885"/>
      <c r="K10" s="885"/>
      <c r="L10" s="885"/>
      <c r="M10" s="885"/>
      <c r="N10" s="885"/>
      <c r="O10" s="885">
        <f ca="1">O7-O6-O5</f>
        <v>315.08837865432599</v>
      </c>
      <c r="P10" s="885"/>
      <c r="Q10" s="885"/>
      <c r="R10" s="885"/>
      <c r="S10" s="885"/>
      <c r="T10" s="885"/>
      <c r="U10" s="885"/>
      <c r="V10" s="885"/>
      <c r="W10" s="885"/>
      <c r="X10" s="885"/>
      <c r="Y10" s="885"/>
      <c r="Z10" s="885"/>
      <c r="AA10" s="885">
        <f ca="1">AA7-AA6-AA5</f>
        <v>320.14868608640109</v>
      </c>
      <c r="AB10" s="885"/>
      <c r="AC10" s="885"/>
      <c r="AD10" s="885"/>
      <c r="AE10" s="885"/>
      <c r="AF10" s="885"/>
      <c r="AG10" s="885"/>
      <c r="AH10" s="885"/>
      <c r="AI10" s="885"/>
      <c r="AJ10" s="885"/>
      <c r="AK10" s="885"/>
      <c r="AL10" s="885"/>
      <c r="AM10" s="885">
        <f ca="1">AM7-AM6-AM5</f>
        <v>325.33696088529439</v>
      </c>
      <c r="AN10" s="885"/>
      <c r="AO10" s="885"/>
      <c r="AP10" s="885"/>
      <c r="AQ10" s="885"/>
      <c r="AR10" s="885"/>
      <c r="AS10" s="885"/>
      <c r="AT10" s="885"/>
      <c r="AU10" s="885"/>
      <c r="AV10" s="885"/>
      <c r="AW10" s="885"/>
      <c r="AX10" s="885"/>
      <c r="AY10" s="885">
        <f ca="1">AY7-AY6-AY5</f>
        <v>330.65643914825694</v>
      </c>
      <c r="AZ10" s="885"/>
      <c r="BA10" s="885"/>
      <c r="BB10" s="885"/>
      <c r="BC10" s="885"/>
      <c r="BD10" s="885"/>
      <c r="BE10" s="885"/>
      <c r="BF10" s="885"/>
      <c r="BG10" s="885"/>
      <c r="BH10" s="885"/>
      <c r="BI10" s="885"/>
      <c r="BJ10" s="885"/>
      <c r="BK10" s="885">
        <f ca="1">BK7-BK6-BK5</f>
        <v>336.11043880844591</v>
      </c>
      <c r="BL10" s="885"/>
      <c r="BM10" s="885"/>
      <c r="BN10" s="885"/>
      <c r="BO10" s="885"/>
      <c r="BP10" s="885"/>
      <c r="BQ10" s="885"/>
      <c r="BR10" s="885"/>
      <c r="BS10" s="885"/>
      <c r="BT10" s="885"/>
      <c r="BU10" s="885"/>
      <c r="BV10" s="885"/>
      <c r="BW10" s="885">
        <f ca="1">BW7-BW6-BW5</f>
        <v>341.70236170442854</v>
      </c>
      <c r="BX10" s="885"/>
      <c r="BY10" s="885"/>
      <c r="BZ10" s="885"/>
      <c r="CA10" s="885"/>
      <c r="CB10" s="885"/>
      <c r="CC10" s="885"/>
      <c r="CD10" s="885"/>
      <c r="CE10" s="885"/>
      <c r="CF10" s="885"/>
      <c r="CG10" s="885"/>
      <c r="CH10" s="885"/>
      <c r="CI10" s="885">
        <f ca="1">CI7-CI6-CI5</f>
        <v>347.43569570201998</v>
      </c>
      <c r="CJ10" s="885"/>
      <c r="CK10" s="885"/>
      <c r="CL10" s="885"/>
      <c r="CM10" s="885"/>
      <c r="CN10" s="885"/>
      <c r="CO10" s="885"/>
      <c r="CP10" s="885"/>
      <c r="CQ10" s="885"/>
      <c r="CR10" s="885"/>
      <c r="CS10" s="885"/>
      <c r="CT10" s="885"/>
      <c r="CU10" s="885">
        <f ca="1">CU7-CU6-CU5</f>
        <v>353.31401686978052</v>
      </c>
      <c r="CV10" s="885"/>
      <c r="CW10" s="885"/>
      <c r="CX10" s="885"/>
      <c r="CY10" s="885"/>
      <c r="CZ10" s="885"/>
      <c r="DA10" s="885"/>
      <c r="DB10" s="885"/>
      <c r="DC10" s="885"/>
      <c r="DD10" s="885"/>
      <c r="DE10" s="885"/>
      <c r="DF10" s="885"/>
      <c r="DG10" s="885">
        <f ca="1">DG7-DG6-DG5</f>
        <v>359.34099170952584</v>
      </c>
      <c r="DH10" s="885"/>
      <c r="DI10" s="885"/>
      <c r="DJ10" s="885"/>
      <c r="DK10" s="885"/>
      <c r="DL10" s="885"/>
      <c r="DM10" s="885"/>
      <c r="DN10" s="885"/>
      <c r="DO10" s="885"/>
      <c r="DP10" s="885"/>
      <c r="DQ10" s="885"/>
      <c r="DR10" s="885"/>
      <c r="DS10" s="885">
        <f ca="1">DS7-DS6-DS5</f>
        <v>365.52037944324536</v>
      </c>
      <c r="DT10" s="885"/>
      <c r="DU10" s="885"/>
      <c r="DV10" s="885"/>
      <c r="DW10" s="885"/>
      <c r="DX10" s="885"/>
      <c r="DY10" s="885"/>
      <c r="DZ10" s="885"/>
      <c r="EA10" s="885"/>
      <c r="EB10" s="885"/>
      <c r="EC10" s="885"/>
      <c r="ED10" s="885"/>
      <c r="EE10" s="885">
        <f ca="1">EE7-EE6-EE5</f>
        <v>371.85603435785208</v>
      </c>
      <c r="EF10" s="885"/>
      <c r="EG10" s="885"/>
      <c r="EH10" s="885"/>
      <c r="EI10" s="885"/>
      <c r="EJ10" s="885"/>
      <c r="EK10" s="885"/>
      <c r="EL10" s="885"/>
      <c r="EM10" s="885"/>
      <c r="EN10" s="885"/>
      <c r="EO10" s="885"/>
      <c r="EP10" s="885"/>
      <c r="EQ10" s="885">
        <f ca="1">EQ7-EQ6-EQ5</f>
        <v>378.35190820922787</v>
      </c>
      <c r="ER10" s="885"/>
      <c r="ES10" s="885"/>
      <c r="ET10" s="885"/>
      <c r="EU10" s="885"/>
      <c r="EV10" s="885"/>
      <c r="EW10" s="885"/>
      <c r="EX10" s="885"/>
      <c r="EY10" s="885"/>
      <c r="EZ10" s="885"/>
      <c r="FA10" s="885"/>
      <c r="FB10" s="885"/>
      <c r="FC10" s="885">
        <f ca="1">FC7-FC6-FC5</f>
        <v>385.01205268706315</v>
      </c>
      <c r="FD10" s="885"/>
      <c r="FE10" s="885"/>
      <c r="FF10" s="885"/>
      <c r="FG10" s="885"/>
      <c r="FH10" s="885"/>
      <c r="FI10" s="885"/>
      <c r="FJ10" s="885"/>
      <c r="FK10" s="885"/>
      <c r="FL10" s="885"/>
      <c r="FM10" s="885"/>
      <c r="FN10" s="885"/>
      <c r="FO10" s="885">
        <f ca="1">FO7-FO6-FO5</f>
        <v>391.84062194202852</v>
      </c>
      <c r="FP10" s="885"/>
      <c r="FQ10" s="885"/>
      <c r="FR10" s="885"/>
      <c r="FS10" s="885"/>
      <c r="FT10" s="885"/>
      <c r="FU10" s="885"/>
      <c r="FV10" s="885"/>
      <c r="FW10" s="885"/>
      <c r="FX10" s="885"/>
      <c r="FY10" s="885"/>
      <c r="FZ10" s="885"/>
      <c r="GA10" s="885">
        <f ca="1">GA7-GA6-GA5</f>
        <v>398.84187517685552</v>
      </c>
      <c r="GB10" s="885"/>
      <c r="GC10" s="885"/>
      <c r="GD10" s="885"/>
      <c r="GE10" s="885"/>
      <c r="GF10" s="885"/>
      <c r="GG10" s="885"/>
      <c r="GH10" s="885"/>
      <c r="GI10" s="885"/>
      <c r="GJ10" s="885"/>
      <c r="GK10" s="885"/>
      <c r="GL10" s="885"/>
      <c r="GM10" s="885">
        <f ca="1">GM7-GM6-GM5</f>
        <v>406.02017930294051</v>
      </c>
      <c r="GN10" s="885"/>
      <c r="GO10" s="885"/>
      <c r="GP10" s="885"/>
      <c r="GQ10" s="885"/>
      <c r="GR10" s="885"/>
      <c r="GS10" s="885"/>
      <c r="GT10" s="885"/>
      <c r="GU10" s="885"/>
      <c r="GV10" s="885"/>
      <c r="GW10" s="885"/>
      <c r="GX10" s="885"/>
      <c r="GY10" s="885">
        <f ca="1">GY7-GY6-GY5</f>
        <v>413.38001166413096</v>
      </c>
      <c r="GZ10" s="885"/>
      <c r="HA10" s="885"/>
      <c r="HB10" s="885"/>
      <c r="HC10" s="885"/>
      <c r="HD10" s="885"/>
      <c r="HE10" s="885"/>
      <c r="HF10" s="885"/>
      <c r="HG10" s="885"/>
      <c r="HH10" s="885"/>
      <c r="HI10" s="885"/>
      <c r="HJ10" s="885"/>
      <c r="HK10" s="885">
        <f ca="1">HK7-HK6-HK5</f>
        <v>420.92596282939166</v>
      </c>
      <c r="HL10" s="885"/>
      <c r="HM10" s="885"/>
      <c r="HN10" s="885"/>
      <c r="HO10" s="885"/>
      <c r="HP10" s="885"/>
      <c r="HQ10" s="885"/>
      <c r="HR10" s="885"/>
      <c r="HS10" s="885"/>
      <c r="HT10" s="885"/>
      <c r="HU10" s="885"/>
      <c r="HV10" s="885"/>
      <c r="HW10" s="885">
        <f ca="1">HW7-HW6-HW5</f>
        <v>428.66273945609305</v>
      </c>
      <c r="HX10" s="885"/>
      <c r="HY10" s="885"/>
      <c r="HZ10" s="885"/>
      <c r="IA10" s="885"/>
      <c r="IB10" s="885"/>
      <c r="IC10" s="885"/>
      <c r="ID10" s="885"/>
      <c r="IE10" s="885"/>
      <c r="IF10" s="885"/>
      <c r="IG10" s="885"/>
      <c r="IH10" s="885"/>
      <c r="II10" s="885">
        <f ca="1">II7-II6-II5</f>
        <v>432.92666666666662</v>
      </c>
      <c r="IJ10" s="885"/>
      <c r="IK10" s="885"/>
      <c r="IL10" s="885"/>
      <c r="IM10" s="885"/>
      <c r="IN10" s="885"/>
      <c r="IO10" s="885"/>
      <c r="IP10" s="885"/>
      <c r="IQ10" s="885"/>
      <c r="IR10" s="885"/>
      <c r="IS10" s="885"/>
      <c r="IT10" s="885"/>
      <c r="IU10" s="885">
        <f ca="1">IU7-IU6-IU5</f>
        <v>432.92666666666662</v>
      </c>
      <c r="IV10" s="885"/>
      <c r="IW10" s="885"/>
      <c r="IX10" s="885"/>
      <c r="IY10" s="885"/>
      <c r="IZ10" s="885"/>
      <c r="JA10" s="885"/>
      <c r="JB10" s="885"/>
      <c r="JC10" s="885"/>
      <c r="JD10" s="885"/>
      <c r="JE10" s="885"/>
      <c r="JF10" s="885"/>
      <c r="JG10" s="885">
        <f ca="1">JG7-JG6-JG5</f>
        <v>432.92666666666662</v>
      </c>
      <c r="JH10" s="885"/>
      <c r="JI10" s="885"/>
      <c r="JJ10" s="885"/>
      <c r="JK10" s="885"/>
      <c r="JL10" s="885"/>
      <c r="JM10" s="885"/>
      <c r="JN10" s="885"/>
      <c r="JO10" s="885"/>
      <c r="JP10" s="885"/>
      <c r="JQ10" s="885"/>
      <c r="JR10" s="885"/>
      <c r="JS10" s="885">
        <f ca="1">JS7-JS6-JS5</f>
        <v>432.92666666666662</v>
      </c>
      <c r="JT10" s="885"/>
      <c r="JU10" s="885"/>
      <c r="JV10" s="885"/>
      <c r="JW10" s="885"/>
      <c r="JX10" s="885"/>
      <c r="JY10" s="885"/>
      <c r="JZ10" s="885"/>
      <c r="KA10" s="885"/>
      <c r="KB10" s="885"/>
      <c r="KC10" s="885"/>
      <c r="KD10" s="885"/>
      <c r="KE10" s="885">
        <f ca="1">KE7-KE6-KE5</f>
        <v>432.92666666666662</v>
      </c>
      <c r="KF10" s="885"/>
      <c r="KG10" s="885"/>
      <c r="KH10" s="885"/>
      <c r="KI10" s="885"/>
      <c r="KJ10" s="885"/>
      <c r="KK10" s="885"/>
      <c r="KL10" s="885"/>
      <c r="KM10" s="885"/>
      <c r="KN10" s="885"/>
      <c r="KO10" s="885"/>
      <c r="KP10" s="885"/>
      <c r="KQ10" s="885">
        <f ca="1">KQ7-KQ6-KQ5</f>
        <v>432.92666666666662</v>
      </c>
      <c r="KR10" s="885"/>
      <c r="KS10" s="885"/>
      <c r="KT10" s="885"/>
      <c r="KU10" s="885"/>
      <c r="KV10" s="885"/>
      <c r="KW10" s="885"/>
      <c r="KX10" s="885"/>
      <c r="KY10" s="885"/>
      <c r="KZ10" s="885"/>
      <c r="LA10" s="885"/>
      <c r="LB10" s="885"/>
      <c r="LC10" s="885">
        <f ca="1">LC7-LC6-LC5</f>
        <v>432.92666666666662</v>
      </c>
      <c r="LD10" s="885"/>
      <c r="LE10" s="885"/>
      <c r="LF10" s="885"/>
      <c r="LG10" s="885"/>
      <c r="LH10" s="885"/>
      <c r="LI10" s="885"/>
      <c r="LJ10" s="885"/>
      <c r="LK10" s="885"/>
      <c r="LL10" s="885"/>
      <c r="LM10" s="885"/>
      <c r="LN10" s="885"/>
      <c r="LO10" s="885">
        <f ca="1">LO7-LO6-LO5</f>
        <v>432.92666666666662</v>
      </c>
      <c r="LP10" s="885"/>
      <c r="LQ10" s="885"/>
      <c r="LR10" s="885"/>
      <c r="LS10" s="885"/>
      <c r="LT10" s="885"/>
      <c r="LU10" s="885"/>
      <c r="LV10" s="885"/>
      <c r="LW10" s="885"/>
      <c r="LX10" s="885"/>
      <c r="LY10" s="885"/>
      <c r="LZ10" s="885"/>
      <c r="MA10" s="885">
        <f ca="1">MA7-MA6-MA5</f>
        <v>432.92666666666662</v>
      </c>
      <c r="MB10" s="885"/>
      <c r="MC10" s="885"/>
      <c r="MD10" s="885"/>
      <c r="ME10" s="885"/>
      <c r="MF10" s="885"/>
      <c r="MG10" s="885"/>
      <c r="MH10" s="885"/>
      <c r="MI10" s="885"/>
      <c r="MJ10" s="885"/>
      <c r="MK10" s="885"/>
      <c r="ML10" s="885"/>
      <c r="MM10" s="885">
        <f ca="1">MM7-MM6-MM5</f>
        <v>432.92666666666662</v>
      </c>
      <c r="MN10" s="885"/>
      <c r="MO10" s="885"/>
      <c r="MP10" s="885"/>
      <c r="MQ10" s="885"/>
      <c r="MR10" s="885"/>
      <c r="MS10" s="885"/>
      <c r="MT10" s="885"/>
      <c r="MU10" s="885"/>
      <c r="MV10" s="885"/>
      <c r="MW10" s="885"/>
      <c r="MX10" s="885"/>
      <c r="MY10" s="885">
        <f ca="1">MY7-MY6-MY5</f>
        <v>432.92666666666662</v>
      </c>
      <c r="MZ10" s="885"/>
      <c r="NA10" s="885"/>
      <c r="NB10" s="885"/>
      <c r="NC10" s="885"/>
      <c r="ND10" s="885"/>
      <c r="NE10" s="885"/>
      <c r="NF10" s="885"/>
      <c r="NG10" s="885"/>
      <c r="NH10" s="885"/>
      <c r="NI10" s="885"/>
      <c r="NJ10" s="885"/>
      <c r="NK10" s="885">
        <f ca="1">NK7-NK6-NK5</f>
        <v>432.92666666666662</v>
      </c>
      <c r="NL10" s="885"/>
      <c r="NM10" s="885"/>
      <c r="NN10" s="885"/>
      <c r="NO10" s="885"/>
      <c r="NP10" s="885"/>
      <c r="NQ10" s="885"/>
      <c r="NR10" s="885"/>
      <c r="NS10" s="885"/>
      <c r="NT10" s="885"/>
      <c r="NU10" s="885"/>
      <c r="NV10" s="885"/>
      <c r="NW10" s="885">
        <f ca="1">NW7-NW6-NW5</f>
        <v>432.92666666666662</v>
      </c>
      <c r="NX10" s="885"/>
      <c r="NY10" s="885"/>
      <c r="NZ10" s="885"/>
      <c r="OA10" s="885"/>
      <c r="OB10" s="885"/>
      <c r="OC10" s="885"/>
      <c r="OD10" s="885"/>
      <c r="OE10" s="885"/>
      <c r="OF10" s="885"/>
      <c r="OG10" s="885"/>
      <c r="OH10" s="885"/>
      <c r="OI10" s="885">
        <f ca="1">OI7-OI6-OI5</f>
        <v>432.92666666666662</v>
      </c>
      <c r="OJ10" s="885"/>
      <c r="OK10" s="885"/>
      <c r="OL10" s="885"/>
      <c r="OM10" s="885"/>
      <c r="ON10" s="885"/>
      <c r="OO10" s="885"/>
      <c r="OP10" s="885"/>
      <c r="OQ10" s="885"/>
      <c r="OR10" s="885"/>
      <c r="OS10" s="885"/>
      <c r="OT10" s="885"/>
      <c r="OU10" s="885">
        <f ca="1">OU7-OU6-OU5</f>
        <v>432.92666666666662</v>
      </c>
      <c r="OV10" s="885"/>
      <c r="OW10" s="885"/>
      <c r="OX10" s="885"/>
      <c r="OY10" s="885"/>
      <c r="OZ10" s="885"/>
      <c r="PA10" s="885"/>
      <c r="PB10" s="885"/>
      <c r="PC10" s="885"/>
      <c r="PD10" s="885"/>
      <c r="PE10" s="885"/>
      <c r="PF10" s="885"/>
      <c r="PG10" s="10">
        <f ca="1">PG7-PG5</f>
        <v>432.92666666666662</v>
      </c>
    </row>
    <row r="11" spans="1:423" ht="62.25" customHeight="1">
      <c r="A11" s="870"/>
      <c r="B11" s="129" t="s">
        <v>340</v>
      </c>
      <c r="C11" s="886">
        <f ca="1">C8-C6-C5</f>
        <v>310.15288230926433</v>
      </c>
      <c r="D11" s="886"/>
      <c r="E11" s="886"/>
      <c r="F11" s="886"/>
      <c r="G11" s="886"/>
      <c r="H11" s="886"/>
      <c r="I11" s="886"/>
      <c r="J11" s="886"/>
      <c r="K11" s="886"/>
      <c r="L11" s="886"/>
      <c r="M11" s="886"/>
      <c r="N11" s="886"/>
      <c r="O11" s="886">
        <f ca="1">O8-O6-O5</f>
        <v>315.08837865432599</v>
      </c>
      <c r="P11" s="886"/>
      <c r="Q11" s="886"/>
      <c r="R11" s="886"/>
      <c r="S11" s="886"/>
      <c r="T11" s="886"/>
      <c r="U11" s="886"/>
      <c r="V11" s="886"/>
      <c r="W11" s="886"/>
      <c r="X11" s="886"/>
      <c r="Y11" s="886"/>
      <c r="Z11" s="886"/>
      <c r="AA11" s="886">
        <f ca="1">AA8-AA6-AA5</f>
        <v>320.14868608640109</v>
      </c>
      <c r="AB11" s="886"/>
      <c r="AC11" s="886"/>
      <c r="AD11" s="886"/>
      <c r="AE11" s="886"/>
      <c r="AF11" s="886"/>
      <c r="AG11" s="886"/>
      <c r="AH11" s="886"/>
      <c r="AI11" s="886"/>
      <c r="AJ11" s="886"/>
      <c r="AK11" s="886"/>
      <c r="AL11" s="886"/>
      <c r="AM11" s="886">
        <f ca="1">AM8-AM6-AM5</f>
        <v>325.33696088529439</v>
      </c>
      <c r="AN11" s="886"/>
      <c r="AO11" s="886"/>
      <c r="AP11" s="886"/>
      <c r="AQ11" s="886"/>
      <c r="AR11" s="886"/>
      <c r="AS11" s="886"/>
      <c r="AT11" s="886"/>
      <c r="AU11" s="886"/>
      <c r="AV11" s="886"/>
      <c r="AW11" s="886"/>
      <c r="AX11" s="886"/>
      <c r="AY11" s="886">
        <f ca="1">AY8-AY6-AY5</f>
        <v>330.65643914825694</v>
      </c>
      <c r="AZ11" s="886"/>
      <c r="BA11" s="886"/>
      <c r="BB11" s="886"/>
      <c r="BC11" s="886"/>
      <c r="BD11" s="886"/>
      <c r="BE11" s="886"/>
      <c r="BF11" s="886"/>
      <c r="BG11" s="886"/>
      <c r="BH11" s="886"/>
      <c r="BI11" s="886"/>
      <c r="BJ11" s="886"/>
      <c r="BK11" s="886">
        <f ca="1">BK8-BK6-BK5</f>
        <v>336.11043880844591</v>
      </c>
      <c r="BL11" s="886"/>
      <c r="BM11" s="886"/>
      <c r="BN11" s="886"/>
      <c r="BO11" s="886"/>
      <c r="BP11" s="886"/>
      <c r="BQ11" s="886"/>
      <c r="BR11" s="886"/>
      <c r="BS11" s="886"/>
      <c r="BT11" s="886"/>
      <c r="BU11" s="886"/>
      <c r="BV11" s="886"/>
      <c r="BW11" s="886">
        <f ca="1">BW8-BW6-BW5</f>
        <v>320.10236170442852</v>
      </c>
      <c r="BX11" s="886"/>
      <c r="BY11" s="886"/>
      <c r="BZ11" s="886"/>
      <c r="CA11" s="886"/>
      <c r="CB11" s="886"/>
      <c r="CC11" s="886"/>
      <c r="CD11" s="886"/>
      <c r="CE11" s="886"/>
      <c r="CF11" s="886"/>
      <c r="CG11" s="886"/>
      <c r="CH11" s="886"/>
      <c r="CI11" s="886">
        <f ca="1">CI8-CI6-CI5</f>
        <v>325.83569570201996</v>
      </c>
      <c r="CJ11" s="886"/>
      <c r="CK11" s="886"/>
      <c r="CL11" s="886"/>
      <c r="CM11" s="886"/>
      <c r="CN11" s="886"/>
      <c r="CO11" s="886"/>
      <c r="CP11" s="886"/>
      <c r="CQ11" s="886"/>
      <c r="CR11" s="886"/>
      <c r="CS11" s="886"/>
      <c r="CT11" s="886"/>
      <c r="CU11" s="886">
        <f ca="1">CU8-CU6-CU5</f>
        <v>331.71401686978049</v>
      </c>
      <c r="CV11" s="886"/>
      <c r="CW11" s="886"/>
      <c r="CX11" s="886"/>
      <c r="CY11" s="886"/>
      <c r="CZ11" s="886"/>
      <c r="DA11" s="886"/>
      <c r="DB11" s="886"/>
      <c r="DC11" s="886"/>
      <c r="DD11" s="886"/>
      <c r="DE11" s="886"/>
      <c r="DF11" s="886"/>
      <c r="DG11" s="886">
        <f ca="1">DG8-DG6-DG5</f>
        <v>337.7409917095257</v>
      </c>
      <c r="DH11" s="886"/>
      <c r="DI11" s="886"/>
      <c r="DJ11" s="886"/>
      <c r="DK11" s="886"/>
      <c r="DL11" s="886"/>
      <c r="DM11" s="886"/>
      <c r="DN11" s="886"/>
      <c r="DO11" s="886"/>
      <c r="DP11" s="886"/>
      <c r="DQ11" s="886"/>
      <c r="DR11" s="886"/>
      <c r="DS11" s="886">
        <f ca="1">DS8-DS6-DS5</f>
        <v>343.92037944324534</v>
      </c>
      <c r="DT11" s="886"/>
      <c r="DU11" s="886"/>
      <c r="DV11" s="886"/>
      <c r="DW11" s="886"/>
      <c r="DX11" s="886"/>
      <c r="DY11" s="886"/>
      <c r="DZ11" s="886"/>
      <c r="EA11" s="886"/>
      <c r="EB11" s="886"/>
      <c r="EC11" s="886"/>
      <c r="ED11" s="886"/>
      <c r="EE11" s="886">
        <f ca="1">EE8-EE6-EE5</f>
        <v>350.25603435785206</v>
      </c>
      <c r="EF11" s="886"/>
      <c r="EG11" s="886"/>
      <c r="EH11" s="886"/>
      <c r="EI11" s="886"/>
      <c r="EJ11" s="886"/>
      <c r="EK11" s="886"/>
      <c r="EL11" s="886"/>
      <c r="EM11" s="886"/>
      <c r="EN11" s="886"/>
      <c r="EO11" s="886"/>
      <c r="EP11" s="886"/>
      <c r="EQ11" s="886">
        <f ca="1">EQ8-EQ6-EQ5</f>
        <v>356.75190820922785</v>
      </c>
      <c r="ER11" s="886"/>
      <c r="ES11" s="886"/>
      <c r="ET11" s="886"/>
      <c r="EU11" s="886"/>
      <c r="EV11" s="886"/>
      <c r="EW11" s="886"/>
      <c r="EX11" s="886"/>
      <c r="EY11" s="886"/>
      <c r="EZ11" s="886"/>
      <c r="FA11" s="886"/>
      <c r="FB11" s="886"/>
      <c r="FC11" s="886">
        <f ca="1">FC8-FC6-FC5</f>
        <v>363.41205268706301</v>
      </c>
      <c r="FD11" s="886"/>
      <c r="FE11" s="886"/>
      <c r="FF11" s="886"/>
      <c r="FG11" s="886"/>
      <c r="FH11" s="886"/>
      <c r="FI11" s="886"/>
      <c r="FJ11" s="886"/>
      <c r="FK11" s="886"/>
      <c r="FL11" s="886"/>
      <c r="FM11" s="886"/>
      <c r="FN11" s="886"/>
      <c r="FO11" s="886">
        <f ca="1">FO8-FO6-FO5</f>
        <v>370.2406219420285</v>
      </c>
      <c r="FP11" s="886"/>
      <c r="FQ11" s="886"/>
      <c r="FR11" s="886"/>
      <c r="FS11" s="886"/>
      <c r="FT11" s="886"/>
      <c r="FU11" s="886"/>
      <c r="FV11" s="886"/>
      <c r="FW11" s="886"/>
      <c r="FX11" s="886"/>
      <c r="FY11" s="886"/>
      <c r="FZ11" s="886"/>
      <c r="GA11" s="886">
        <f ca="1">GA8-GA6-GA5</f>
        <v>377.2418751768555</v>
      </c>
      <c r="GB11" s="886"/>
      <c r="GC11" s="886"/>
      <c r="GD11" s="886"/>
      <c r="GE11" s="886"/>
      <c r="GF11" s="886"/>
      <c r="GG11" s="886"/>
      <c r="GH11" s="886"/>
      <c r="GI11" s="886"/>
      <c r="GJ11" s="886"/>
      <c r="GK11" s="886"/>
      <c r="GL11" s="886"/>
      <c r="GM11" s="886">
        <f ca="1">GM8-GM6-GM5</f>
        <v>334.02017930294051</v>
      </c>
      <c r="GN11" s="886"/>
      <c r="GO11" s="886"/>
      <c r="GP11" s="886"/>
      <c r="GQ11" s="886"/>
      <c r="GR11" s="886"/>
      <c r="GS11" s="886"/>
      <c r="GT11" s="886"/>
      <c r="GU11" s="886"/>
      <c r="GV11" s="886"/>
      <c r="GW11" s="886"/>
      <c r="GX11" s="886"/>
      <c r="GY11" s="886">
        <f ca="1">GY8-GY6-GY5</f>
        <v>341.38001166413096</v>
      </c>
      <c r="GZ11" s="886"/>
      <c r="HA11" s="886"/>
      <c r="HB11" s="886"/>
      <c r="HC11" s="886"/>
      <c r="HD11" s="886"/>
      <c r="HE11" s="886"/>
      <c r="HF11" s="886"/>
      <c r="HG11" s="886"/>
      <c r="HH11" s="886"/>
      <c r="HI11" s="886"/>
      <c r="HJ11" s="886"/>
      <c r="HK11" s="886">
        <f ca="1">HK8-HK6-HK5</f>
        <v>348.92596282939166</v>
      </c>
      <c r="HL11" s="886"/>
      <c r="HM11" s="886"/>
      <c r="HN11" s="886"/>
      <c r="HO11" s="886"/>
      <c r="HP11" s="886"/>
      <c r="HQ11" s="886"/>
      <c r="HR11" s="886"/>
      <c r="HS11" s="886"/>
      <c r="HT11" s="886"/>
      <c r="HU11" s="886"/>
      <c r="HV11" s="886"/>
      <c r="HW11" s="886">
        <f ca="1">HW8-HW6-HW5</f>
        <v>356.66273945609305</v>
      </c>
      <c r="HX11" s="886"/>
      <c r="HY11" s="886"/>
      <c r="HZ11" s="886"/>
      <c r="IA11" s="886"/>
      <c r="IB11" s="886"/>
      <c r="IC11" s="886"/>
      <c r="ID11" s="886"/>
      <c r="IE11" s="886"/>
      <c r="IF11" s="886"/>
      <c r="IG11" s="886"/>
      <c r="IH11" s="886"/>
      <c r="II11" s="886">
        <f ca="1">II8-II6-II5</f>
        <v>360.92666666666662</v>
      </c>
      <c r="IJ11" s="886"/>
      <c r="IK11" s="886"/>
      <c r="IL11" s="886"/>
      <c r="IM11" s="886"/>
      <c r="IN11" s="886"/>
      <c r="IO11" s="886"/>
      <c r="IP11" s="886"/>
      <c r="IQ11" s="886"/>
      <c r="IR11" s="886"/>
      <c r="IS11" s="886"/>
      <c r="IT11" s="886"/>
      <c r="IU11" s="886">
        <f ca="1">IU8-IU6-IU5</f>
        <v>360.92666666666662</v>
      </c>
      <c r="IV11" s="886"/>
      <c r="IW11" s="886"/>
      <c r="IX11" s="886"/>
      <c r="IY11" s="886"/>
      <c r="IZ11" s="886"/>
      <c r="JA11" s="886"/>
      <c r="JB11" s="886"/>
      <c r="JC11" s="886"/>
      <c r="JD11" s="886"/>
      <c r="JE11" s="886"/>
      <c r="JF11" s="886"/>
      <c r="JG11" s="886">
        <f ca="1">JG8-JG6-JG5</f>
        <v>360.92666666666662</v>
      </c>
      <c r="JH11" s="886"/>
      <c r="JI11" s="886"/>
      <c r="JJ11" s="886"/>
      <c r="JK11" s="886"/>
      <c r="JL11" s="886"/>
      <c r="JM11" s="886"/>
      <c r="JN11" s="886"/>
      <c r="JO11" s="886"/>
      <c r="JP11" s="886"/>
      <c r="JQ11" s="886"/>
      <c r="JR11" s="886"/>
      <c r="JS11" s="886">
        <f ca="1">JS8-JS6-JS5</f>
        <v>360.92666666666662</v>
      </c>
      <c r="JT11" s="886"/>
      <c r="JU11" s="886"/>
      <c r="JV11" s="886"/>
      <c r="JW11" s="886"/>
      <c r="JX11" s="886"/>
      <c r="JY11" s="886"/>
      <c r="JZ11" s="886"/>
      <c r="KA11" s="886"/>
      <c r="KB11" s="886"/>
      <c r="KC11" s="886"/>
      <c r="KD11" s="886"/>
      <c r="KE11" s="886">
        <f ca="1">KE8-KE6-KE5</f>
        <v>360.92666666666662</v>
      </c>
      <c r="KF11" s="886"/>
      <c r="KG11" s="886"/>
      <c r="KH11" s="886"/>
      <c r="KI11" s="886"/>
      <c r="KJ11" s="886"/>
      <c r="KK11" s="886"/>
      <c r="KL11" s="886"/>
      <c r="KM11" s="886"/>
      <c r="KN11" s="886"/>
      <c r="KO11" s="886"/>
      <c r="KP11" s="886"/>
      <c r="KQ11" s="886">
        <f ca="1">KQ8-KQ6-KQ5</f>
        <v>360.92666666666662</v>
      </c>
      <c r="KR11" s="886"/>
      <c r="KS11" s="886"/>
      <c r="KT11" s="886"/>
      <c r="KU11" s="886"/>
      <c r="KV11" s="886"/>
      <c r="KW11" s="886"/>
      <c r="KX11" s="886"/>
      <c r="KY11" s="886"/>
      <c r="KZ11" s="886"/>
      <c r="LA11" s="886"/>
      <c r="LB11" s="886"/>
      <c r="LC11" s="886">
        <f ca="1">LC8-LC6-LC5</f>
        <v>360.92666666666662</v>
      </c>
      <c r="LD11" s="886"/>
      <c r="LE11" s="886"/>
      <c r="LF11" s="886"/>
      <c r="LG11" s="886"/>
      <c r="LH11" s="886"/>
      <c r="LI11" s="886"/>
      <c r="LJ11" s="886"/>
      <c r="LK11" s="886"/>
      <c r="LL11" s="886"/>
      <c r="LM11" s="886"/>
      <c r="LN11" s="886"/>
      <c r="LO11" s="886">
        <f ca="1">LO8-LO6-LO5</f>
        <v>360.92666666666662</v>
      </c>
      <c r="LP11" s="886"/>
      <c r="LQ11" s="886"/>
      <c r="LR11" s="886"/>
      <c r="LS11" s="886"/>
      <c r="LT11" s="886"/>
      <c r="LU11" s="886"/>
      <c r="LV11" s="886"/>
      <c r="LW11" s="886"/>
      <c r="LX11" s="886"/>
      <c r="LY11" s="886"/>
      <c r="LZ11" s="886"/>
      <c r="MA11" s="886">
        <f ca="1">MA8-MA6-MA5</f>
        <v>360.92666666666662</v>
      </c>
      <c r="MB11" s="886"/>
      <c r="MC11" s="886"/>
      <c r="MD11" s="886"/>
      <c r="ME11" s="886"/>
      <c r="MF11" s="886"/>
      <c r="MG11" s="886"/>
      <c r="MH11" s="886"/>
      <c r="MI11" s="886"/>
      <c r="MJ11" s="886"/>
      <c r="MK11" s="886"/>
      <c r="ML11" s="886"/>
      <c r="MM11" s="886">
        <f ca="1">MM8-MM6-MM5</f>
        <v>360.92666666666662</v>
      </c>
      <c r="MN11" s="886"/>
      <c r="MO11" s="886"/>
      <c r="MP11" s="886"/>
      <c r="MQ11" s="886"/>
      <c r="MR11" s="886"/>
      <c r="MS11" s="886"/>
      <c r="MT11" s="886"/>
      <c r="MU11" s="886"/>
      <c r="MV11" s="886"/>
      <c r="MW11" s="886"/>
      <c r="MX11" s="886"/>
      <c r="MY11" s="886">
        <f ca="1">MY8-MY6-MY5</f>
        <v>360.92666666666662</v>
      </c>
      <c r="MZ11" s="886"/>
      <c r="NA11" s="886"/>
      <c r="NB11" s="886"/>
      <c r="NC11" s="886"/>
      <c r="ND11" s="886"/>
      <c r="NE11" s="886"/>
      <c r="NF11" s="886"/>
      <c r="NG11" s="886"/>
      <c r="NH11" s="886"/>
      <c r="NI11" s="886"/>
      <c r="NJ11" s="886"/>
      <c r="NK11" s="886">
        <f ca="1">NK8-NK6-NK5</f>
        <v>360.92666666666662</v>
      </c>
      <c r="NL11" s="886"/>
      <c r="NM11" s="886"/>
      <c r="NN11" s="886"/>
      <c r="NO11" s="886"/>
      <c r="NP11" s="886"/>
      <c r="NQ11" s="886"/>
      <c r="NR11" s="886"/>
      <c r="NS11" s="886"/>
      <c r="NT11" s="886"/>
      <c r="NU11" s="886"/>
      <c r="NV11" s="886"/>
      <c r="NW11" s="886">
        <f ca="1">NW8-NW6-NW5</f>
        <v>360.92666666666662</v>
      </c>
      <c r="NX11" s="886"/>
      <c r="NY11" s="886"/>
      <c r="NZ11" s="886"/>
      <c r="OA11" s="886"/>
      <c r="OB11" s="886"/>
      <c r="OC11" s="886"/>
      <c r="OD11" s="886"/>
      <c r="OE11" s="886"/>
      <c r="OF11" s="886"/>
      <c r="OG11" s="886"/>
      <c r="OH11" s="886"/>
      <c r="OI11" s="886">
        <f ca="1">OI8-OI6-OI5</f>
        <v>360.92666666666662</v>
      </c>
      <c r="OJ11" s="886"/>
      <c r="OK11" s="886"/>
      <c r="OL11" s="886"/>
      <c r="OM11" s="886"/>
      <c r="ON11" s="886"/>
      <c r="OO11" s="886"/>
      <c r="OP11" s="886"/>
      <c r="OQ11" s="886"/>
      <c r="OR11" s="886"/>
      <c r="OS11" s="886"/>
      <c r="OT11" s="886"/>
      <c r="OU11" s="886">
        <f ca="1">OU8-OU6-OU5</f>
        <v>360.92666666666662</v>
      </c>
      <c r="OV11" s="886"/>
      <c r="OW11" s="886"/>
      <c r="OX11" s="886"/>
      <c r="OY11" s="886"/>
      <c r="OZ11" s="886"/>
      <c r="PA11" s="886"/>
      <c r="PB11" s="886"/>
      <c r="PC11" s="886"/>
      <c r="PD11" s="886"/>
      <c r="PE11" s="886"/>
      <c r="PF11" s="886"/>
      <c r="PG11" s="125">
        <f ca="1">PG8-PG5</f>
        <v>360.92666666666662</v>
      </c>
    </row>
    <row r="12" spans="1:423" ht="42" customHeight="1">
      <c r="A12" s="871" t="s">
        <v>229</v>
      </c>
      <c r="B12" s="871"/>
      <c r="C12" s="877">
        <f ca="1">キャッシュフロー!G36</f>
        <v>218.74624179495359</v>
      </c>
      <c r="D12" s="877"/>
      <c r="E12" s="877"/>
      <c r="F12" s="877"/>
      <c r="G12" s="877"/>
      <c r="H12" s="877"/>
      <c r="I12" s="877"/>
      <c r="J12" s="877"/>
      <c r="K12" s="877"/>
      <c r="L12" s="877"/>
      <c r="M12" s="877"/>
      <c r="N12" s="877"/>
      <c r="O12" s="877">
        <f ca="1">キャッシュフロー!S36</f>
        <v>218.74624179495359</v>
      </c>
      <c r="P12" s="877"/>
      <c r="Q12" s="877"/>
      <c r="R12" s="877"/>
      <c r="S12" s="877"/>
      <c r="T12" s="877"/>
      <c r="U12" s="877"/>
      <c r="V12" s="877"/>
      <c r="W12" s="877"/>
      <c r="X12" s="877"/>
      <c r="Y12" s="877"/>
      <c r="Z12" s="877"/>
      <c r="AA12" s="877">
        <f ca="1">キャッシュフロー!AE36</f>
        <v>218.74624179495359</v>
      </c>
      <c r="AB12" s="877"/>
      <c r="AC12" s="877"/>
      <c r="AD12" s="877"/>
      <c r="AE12" s="877"/>
      <c r="AF12" s="877"/>
      <c r="AG12" s="877"/>
      <c r="AH12" s="877"/>
      <c r="AI12" s="877"/>
      <c r="AJ12" s="877"/>
      <c r="AK12" s="877"/>
      <c r="AL12" s="877"/>
      <c r="AM12" s="877">
        <f ca="1">キャッシュフロー!AQ36</f>
        <v>218.74624179495359</v>
      </c>
      <c r="AN12" s="877"/>
      <c r="AO12" s="877"/>
      <c r="AP12" s="877"/>
      <c r="AQ12" s="877"/>
      <c r="AR12" s="877"/>
      <c r="AS12" s="877"/>
      <c r="AT12" s="877"/>
      <c r="AU12" s="877"/>
      <c r="AV12" s="877"/>
      <c r="AW12" s="877"/>
      <c r="AX12" s="877"/>
      <c r="AY12" s="877">
        <f ca="1">キャッシュフロー!BC36</f>
        <v>218.74624179495359</v>
      </c>
      <c r="AZ12" s="877"/>
      <c r="BA12" s="877"/>
      <c r="BB12" s="877"/>
      <c r="BC12" s="877"/>
      <c r="BD12" s="877"/>
      <c r="BE12" s="877"/>
      <c r="BF12" s="877"/>
      <c r="BG12" s="877"/>
      <c r="BH12" s="877"/>
      <c r="BI12" s="877"/>
      <c r="BJ12" s="877"/>
      <c r="BK12" s="877">
        <f ca="1">キャッシュフロー!BO36</f>
        <v>218.74624179495359</v>
      </c>
      <c r="BL12" s="877"/>
      <c r="BM12" s="877"/>
      <c r="BN12" s="877"/>
      <c r="BO12" s="877"/>
      <c r="BP12" s="877"/>
      <c r="BQ12" s="877"/>
      <c r="BR12" s="877"/>
      <c r="BS12" s="877"/>
      <c r="BT12" s="877"/>
      <c r="BU12" s="877"/>
      <c r="BV12" s="877"/>
      <c r="BW12" s="877">
        <f ca="1">キャッシュフロー!CA36</f>
        <v>218.74624179495359</v>
      </c>
      <c r="BX12" s="877"/>
      <c r="BY12" s="877"/>
      <c r="BZ12" s="877"/>
      <c r="CA12" s="877"/>
      <c r="CB12" s="877"/>
      <c r="CC12" s="877"/>
      <c r="CD12" s="877"/>
      <c r="CE12" s="877"/>
      <c r="CF12" s="877"/>
      <c r="CG12" s="877"/>
      <c r="CH12" s="877"/>
      <c r="CI12" s="877">
        <f ca="1">キャッシュフロー!CM36</f>
        <v>218.74624179495359</v>
      </c>
      <c r="CJ12" s="877"/>
      <c r="CK12" s="877"/>
      <c r="CL12" s="877"/>
      <c r="CM12" s="877"/>
      <c r="CN12" s="877"/>
      <c r="CO12" s="877"/>
      <c r="CP12" s="877"/>
      <c r="CQ12" s="877"/>
      <c r="CR12" s="877"/>
      <c r="CS12" s="877"/>
      <c r="CT12" s="877"/>
      <c r="CU12" s="877">
        <f ca="1">キャッシュフロー!CY36</f>
        <v>218.74624179495359</v>
      </c>
      <c r="CV12" s="877"/>
      <c r="CW12" s="877"/>
      <c r="CX12" s="877"/>
      <c r="CY12" s="877"/>
      <c r="CZ12" s="877"/>
      <c r="DA12" s="877"/>
      <c r="DB12" s="877"/>
      <c r="DC12" s="877"/>
      <c r="DD12" s="877"/>
      <c r="DE12" s="877"/>
      <c r="DF12" s="877"/>
      <c r="DG12" s="877">
        <f ca="1">キャッシュフロー!DK36</f>
        <v>218.74624179495359</v>
      </c>
      <c r="DH12" s="877"/>
      <c r="DI12" s="877"/>
      <c r="DJ12" s="877"/>
      <c r="DK12" s="877"/>
      <c r="DL12" s="877"/>
      <c r="DM12" s="877"/>
      <c r="DN12" s="877"/>
      <c r="DO12" s="877"/>
      <c r="DP12" s="877"/>
      <c r="DQ12" s="877"/>
      <c r="DR12" s="877"/>
      <c r="DS12" s="877">
        <f ca="1">キャッシュフロー!DW36</f>
        <v>218.74624179495359</v>
      </c>
      <c r="DT12" s="877"/>
      <c r="DU12" s="877"/>
      <c r="DV12" s="877"/>
      <c r="DW12" s="877"/>
      <c r="DX12" s="877"/>
      <c r="DY12" s="877"/>
      <c r="DZ12" s="877"/>
      <c r="EA12" s="877"/>
      <c r="EB12" s="877"/>
      <c r="EC12" s="877"/>
      <c r="ED12" s="877"/>
      <c r="EE12" s="877">
        <f ca="1">キャッシュフロー!EI36</f>
        <v>218.74624179495359</v>
      </c>
      <c r="EF12" s="877"/>
      <c r="EG12" s="877"/>
      <c r="EH12" s="877"/>
      <c r="EI12" s="877"/>
      <c r="EJ12" s="877"/>
      <c r="EK12" s="877"/>
      <c r="EL12" s="877"/>
      <c r="EM12" s="877"/>
      <c r="EN12" s="877"/>
      <c r="EO12" s="877"/>
      <c r="EP12" s="877"/>
      <c r="EQ12" s="877">
        <f ca="1">キャッシュフロー!EU36</f>
        <v>218.74624179495359</v>
      </c>
      <c r="ER12" s="877"/>
      <c r="ES12" s="877"/>
      <c r="ET12" s="877"/>
      <c r="EU12" s="877"/>
      <c r="EV12" s="877"/>
      <c r="EW12" s="877"/>
      <c r="EX12" s="877"/>
      <c r="EY12" s="877"/>
      <c r="EZ12" s="877"/>
      <c r="FA12" s="877"/>
      <c r="FB12" s="877"/>
      <c r="FC12" s="877">
        <f ca="1">キャッシュフロー!FG36</f>
        <v>218.74624179495359</v>
      </c>
      <c r="FD12" s="877"/>
      <c r="FE12" s="877"/>
      <c r="FF12" s="877"/>
      <c r="FG12" s="877"/>
      <c r="FH12" s="877"/>
      <c r="FI12" s="877"/>
      <c r="FJ12" s="877"/>
      <c r="FK12" s="877"/>
      <c r="FL12" s="877"/>
      <c r="FM12" s="877"/>
      <c r="FN12" s="877"/>
      <c r="FO12" s="877">
        <f ca="1">キャッシュフロー!FS36</f>
        <v>218.74624179495359</v>
      </c>
      <c r="FP12" s="877"/>
      <c r="FQ12" s="877"/>
      <c r="FR12" s="877"/>
      <c r="FS12" s="877"/>
      <c r="FT12" s="877"/>
      <c r="FU12" s="877"/>
      <c r="FV12" s="877"/>
      <c r="FW12" s="877"/>
      <c r="FX12" s="877"/>
      <c r="FY12" s="877"/>
      <c r="FZ12" s="877"/>
      <c r="GA12" s="877">
        <f ca="1">キャッシュフロー!GE36</f>
        <v>218.74624179495359</v>
      </c>
      <c r="GB12" s="877"/>
      <c r="GC12" s="877"/>
      <c r="GD12" s="877"/>
      <c r="GE12" s="877"/>
      <c r="GF12" s="877"/>
      <c r="GG12" s="877"/>
      <c r="GH12" s="877"/>
      <c r="GI12" s="877"/>
      <c r="GJ12" s="877"/>
      <c r="GK12" s="877"/>
      <c r="GL12" s="877"/>
      <c r="GM12" s="877">
        <f ca="1">キャッシュフロー!GQ36</f>
        <v>218.74624179495359</v>
      </c>
      <c r="GN12" s="877"/>
      <c r="GO12" s="877"/>
      <c r="GP12" s="877"/>
      <c r="GQ12" s="877"/>
      <c r="GR12" s="877"/>
      <c r="GS12" s="877"/>
      <c r="GT12" s="877"/>
      <c r="GU12" s="877"/>
      <c r="GV12" s="877"/>
      <c r="GW12" s="877"/>
      <c r="GX12" s="877"/>
      <c r="GY12" s="877">
        <f ca="1">キャッシュフロー!HC36</f>
        <v>218.74624179495359</v>
      </c>
      <c r="GZ12" s="877"/>
      <c r="HA12" s="877"/>
      <c r="HB12" s="877"/>
      <c r="HC12" s="877"/>
      <c r="HD12" s="877"/>
      <c r="HE12" s="877"/>
      <c r="HF12" s="877"/>
      <c r="HG12" s="877"/>
      <c r="HH12" s="877"/>
      <c r="HI12" s="877"/>
      <c r="HJ12" s="877"/>
      <c r="HK12" s="877">
        <f ca="1">キャッシュフロー!HO36</f>
        <v>0</v>
      </c>
      <c r="HL12" s="877"/>
      <c r="HM12" s="877"/>
      <c r="HN12" s="877"/>
      <c r="HO12" s="877"/>
      <c r="HP12" s="877"/>
      <c r="HQ12" s="877"/>
      <c r="HR12" s="877"/>
      <c r="HS12" s="877"/>
      <c r="HT12" s="877"/>
      <c r="HU12" s="877"/>
      <c r="HV12" s="877"/>
      <c r="HW12" s="877">
        <f ca="1">キャッシュフロー!IA36</f>
        <v>0</v>
      </c>
      <c r="HX12" s="877"/>
      <c r="HY12" s="877"/>
      <c r="HZ12" s="877"/>
      <c r="IA12" s="877"/>
      <c r="IB12" s="877"/>
      <c r="IC12" s="877"/>
      <c r="ID12" s="877"/>
      <c r="IE12" s="877"/>
      <c r="IF12" s="877"/>
      <c r="IG12" s="877"/>
      <c r="IH12" s="877"/>
      <c r="II12" s="877">
        <f ca="1">キャッシュフロー!IM36</f>
        <v>0</v>
      </c>
      <c r="IJ12" s="877"/>
      <c r="IK12" s="877"/>
      <c r="IL12" s="877"/>
      <c r="IM12" s="877"/>
      <c r="IN12" s="877"/>
      <c r="IO12" s="877"/>
      <c r="IP12" s="877"/>
      <c r="IQ12" s="877"/>
      <c r="IR12" s="877"/>
      <c r="IS12" s="877"/>
      <c r="IT12" s="877"/>
      <c r="IU12" s="877">
        <f ca="1">キャッシュフロー!IY36</f>
        <v>0</v>
      </c>
      <c r="IV12" s="877"/>
      <c r="IW12" s="877"/>
      <c r="IX12" s="877"/>
      <c r="IY12" s="877"/>
      <c r="IZ12" s="877"/>
      <c r="JA12" s="877"/>
      <c r="JB12" s="877"/>
      <c r="JC12" s="877"/>
      <c r="JD12" s="877"/>
      <c r="JE12" s="877"/>
      <c r="JF12" s="877"/>
      <c r="JG12" s="877">
        <f ca="1">キャッシュフロー!JK36</f>
        <v>0</v>
      </c>
      <c r="JH12" s="877"/>
      <c r="JI12" s="877"/>
      <c r="JJ12" s="877"/>
      <c r="JK12" s="877"/>
      <c r="JL12" s="877"/>
      <c r="JM12" s="877"/>
      <c r="JN12" s="877"/>
      <c r="JO12" s="877"/>
      <c r="JP12" s="877"/>
      <c r="JQ12" s="877"/>
      <c r="JR12" s="877"/>
      <c r="JS12" s="877">
        <f ca="1">キャッシュフロー!JW36</f>
        <v>0</v>
      </c>
      <c r="JT12" s="877"/>
      <c r="JU12" s="877"/>
      <c r="JV12" s="877"/>
      <c r="JW12" s="877"/>
      <c r="JX12" s="877"/>
      <c r="JY12" s="877"/>
      <c r="JZ12" s="877"/>
      <c r="KA12" s="877"/>
      <c r="KB12" s="877"/>
      <c r="KC12" s="877"/>
      <c r="KD12" s="877"/>
      <c r="KE12" s="877">
        <f ca="1">キャッシュフロー!KI36</f>
        <v>0</v>
      </c>
      <c r="KF12" s="877"/>
      <c r="KG12" s="877"/>
      <c r="KH12" s="877"/>
      <c r="KI12" s="877"/>
      <c r="KJ12" s="877"/>
      <c r="KK12" s="877"/>
      <c r="KL12" s="877"/>
      <c r="KM12" s="877"/>
      <c r="KN12" s="877"/>
      <c r="KO12" s="877"/>
      <c r="KP12" s="877"/>
      <c r="KQ12" s="877">
        <f ca="1">キャッシュフロー!KU36</f>
        <v>0</v>
      </c>
      <c r="KR12" s="877"/>
      <c r="KS12" s="877"/>
      <c r="KT12" s="877"/>
      <c r="KU12" s="877"/>
      <c r="KV12" s="877"/>
      <c r="KW12" s="877"/>
      <c r="KX12" s="877"/>
      <c r="KY12" s="877"/>
      <c r="KZ12" s="877"/>
      <c r="LA12" s="877"/>
      <c r="LB12" s="877"/>
      <c r="LC12" s="877">
        <f ca="1">キャッシュフロー!LG36</f>
        <v>0</v>
      </c>
      <c r="LD12" s="877"/>
      <c r="LE12" s="877"/>
      <c r="LF12" s="877"/>
      <c r="LG12" s="877"/>
      <c r="LH12" s="877"/>
      <c r="LI12" s="877"/>
      <c r="LJ12" s="877"/>
      <c r="LK12" s="877"/>
      <c r="LL12" s="877"/>
      <c r="LM12" s="877"/>
      <c r="LN12" s="877"/>
      <c r="LO12" s="877">
        <f ca="1">キャッシュフロー!LS36</f>
        <v>0</v>
      </c>
      <c r="LP12" s="877"/>
      <c r="LQ12" s="877"/>
      <c r="LR12" s="877"/>
      <c r="LS12" s="877"/>
      <c r="LT12" s="877"/>
      <c r="LU12" s="877"/>
      <c r="LV12" s="877"/>
      <c r="LW12" s="877"/>
      <c r="LX12" s="877"/>
      <c r="LY12" s="877"/>
      <c r="LZ12" s="877"/>
      <c r="MA12" s="877">
        <f ca="1">キャッシュフロー!ME36</f>
        <v>0</v>
      </c>
      <c r="MB12" s="877"/>
      <c r="MC12" s="877"/>
      <c r="MD12" s="877"/>
      <c r="ME12" s="877"/>
      <c r="MF12" s="877"/>
      <c r="MG12" s="877"/>
      <c r="MH12" s="877"/>
      <c r="MI12" s="877"/>
      <c r="MJ12" s="877"/>
      <c r="MK12" s="877"/>
      <c r="ML12" s="877"/>
      <c r="MM12" s="877">
        <f ca="1">キャッシュフロー!MQ36</f>
        <v>0</v>
      </c>
      <c r="MN12" s="877"/>
      <c r="MO12" s="877"/>
      <c r="MP12" s="877"/>
      <c r="MQ12" s="877"/>
      <c r="MR12" s="877"/>
      <c r="MS12" s="877"/>
      <c r="MT12" s="877"/>
      <c r="MU12" s="877"/>
      <c r="MV12" s="877"/>
      <c r="MW12" s="877"/>
      <c r="MX12" s="877"/>
      <c r="MY12" s="877">
        <f ca="1">キャッシュフロー!NC36</f>
        <v>0</v>
      </c>
      <c r="MZ12" s="877"/>
      <c r="NA12" s="877"/>
      <c r="NB12" s="877"/>
      <c r="NC12" s="877"/>
      <c r="ND12" s="877"/>
      <c r="NE12" s="877"/>
      <c r="NF12" s="877"/>
      <c r="NG12" s="877"/>
      <c r="NH12" s="877"/>
      <c r="NI12" s="877"/>
      <c r="NJ12" s="877"/>
      <c r="NK12" s="877">
        <f ca="1">キャッシュフロー!NO36</f>
        <v>0</v>
      </c>
      <c r="NL12" s="877"/>
      <c r="NM12" s="877"/>
      <c r="NN12" s="877"/>
      <c r="NO12" s="877"/>
      <c r="NP12" s="877"/>
      <c r="NQ12" s="877"/>
      <c r="NR12" s="877"/>
      <c r="NS12" s="877"/>
      <c r="NT12" s="877"/>
      <c r="NU12" s="877"/>
      <c r="NV12" s="877"/>
      <c r="NW12" s="877">
        <f ca="1">キャッシュフロー!OA36</f>
        <v>0</v>
      </c>
      <c r="NX12" s="877"/>
      <c r="NY12" s="877"/>
      <c r="NZ12" s="877"/>
      <c r="OA12" s="877"/>
      <c r="OB12" s="877"/>
      <c r="OC12" s="877"/>
      <c r="OD12" s="877"/>
      <c r="OE12" s="877"/>
      <c r="OF12" s="877"/>
      <c r="OG12" s="877"/>
      <c r="OH12" s="877"/>
      <c r="OI12" s="877">
        <f ca="1">キャッシュフロー!OM36</f>
        <v>0</v>
      </c>
      <c r="OJ12" s="877"/>
      <c r="OK12" s="877"/>
      <c r="OL12" s="877"/>
      <c r="OM12" s="877"/>
      <c r="ON12" s="877"/>
      <c r="OO12" s="877"/>
      <c r="OP12" s="877"/>
      <c r="OQ12" s="877"/>
      <c r="OR12" s="877"/>
      <c r="OS12" s="877"/>
      <c r="OT12" s="877"/>
      <c r="OU12" s="877">
        <f ca="1">キャッシュフロー!OY36</f>
        <v>0</v>
      </c>
      <c r="OV12" s="877"/>
      <c r="OW12" s="877"/>
      <c r="OX12" s="877"/>
      <c r="OY12" s="877"/>
      <c r="OZ12" s="877"/>
      <c r="PA12" s="877"/>
      <c r="PB12" s="877"/>
      <c r="PC12" s="877"/>
      <c r="PD12" s="877"/>
      <c r="PE12" s="877"/>
      <c r="PF12" s="877"/>
      <c r="PG12" s="9"/>
    </row>
    <row r="13" spans="1:423" ht="57.75" hidden="1" customHeight="1">
      <c r="A13" s="895" t="s">
        <v>265</v>
      </c>
      <c r="B13" s="896"/>
      <c r="C13" s="878"/>
      <c r="D13" s="879"/>
      <c r="E13" s="879"/>
      <c r="F13" s="879"/>
      <c r="G13" s="879"/>
      <c r="H13" s="879"/>
      <c r="I13" s="879"/>
      <c r="J13" s="879"/>
      <c r="K13" s="879"/>
      <c r="L13" s="879"/>
      <c r="M13" s="879"/>
      <c r="N13" s="880"/>
      <c r="O13" s="878"/>
      <c r="P13" s="879"/>
      <c r="Q13" s="879"/>
      <c r="R13" s="879"/>
      <c r="S13" s="879"/>
      <c r="T13" s="879"/>
      <c r="U13" s="879"/>
      <c r="V13" s="879"/>
      <c r="W13" s="879"/>
      <c r="X13" s="879"/>
      <c r="Y13" s="879"/>
      <c r="Z13" s="880"/>
      <c r="AA13" s="878"/>
      <c r="AB13" s="879"/>
      <c r="AC13" s="879"/>
      <c r="AD13" s="879"/>
      <c r="AE13" s="879"/>
      <c r="AF13" s="879"/>
      <c r="AG13" s="879"/>
      <c r="AH13" s="879"/>
      <c r="AI13" s="879"/>
      <c r="AJ13" s="879"/>
      <c r="AK13" s="879"/>
      <c r="AL13" s="880"/>
      <c r="AM13" s="878"/>
      <c r="AN13" s="879"/>
      <c r="AO13" s="879"/>
      <c r="AP13" s="879"/>
      <c r="AQ13" s="879"/>
      <c r="AR13" s="879"/>
      <c r="AS13" s="879"/>
      <c r="AT13" s="879"/>
      <c r="AU13" s="879"/>
      <c r="AV13" s="879"/>
      <c r="AW13" s="879"/>
      <c r="AX13" s="880"/>
      <c r="AY13" s="878"/>
      <c r="AZ13" s="879"/>
      <c r="BA13" s="879"/>
      <c r="BB13" s="879"/>
      <c r="BC13" s="879"/>
      <c r="BD13" s="879"/>
      <c r="BE13" s="879"/>
      <c r="BF13" s="879"/>
      <c r="BG13" s="879"/>
      <c r="BH13" s="879"/>
      <c r="BI13" s="879"/>
      <c r="BJ13" s="880"/>
      <c r="BK13" s="878"/>
      <c r="BL13" s="879"/>
      <c r="BM13" s="879"/>
      <c r="BN13" s="879"/>
      <c r="BO13" s="879"/>
      <c r="BP13" s="879"/>
      <c r="BQ13" s="879"/>
      <c r="BR13" s="879"/>
      <c r="BS13" s="879"/>
      <c r="BT13" s="879"/>
      <c r="BU13" s="879"/>
      <c r="BV13" s="880"/>
      <c r="BW13" s="878"/>
      <c r="BX13" s="879"/>
      <c r="BY13" s="879"/>
      <c r="BZ13" s="879"/>
      <c r="CA13" s="879"/>
      <c r="CB13" s="879"/>
      <c r="CC13" s="879"/>
      <c r="CD13" s="879"/>
      <c r="CE13" s="879"/>
      <c r="CF13" s="879"/>
      <c r="CG13" s="879"/>
      <c r="CH13" s="880"/>
      <c r="CI13" s="878"/>
      <c r="CJ13" s="879"/>
      <c r="CK13" s="879"/>
      <c r="CL13" s="879"/>
      <c r="CM13" s="879"/>
      <c r="CN13" s="879"/>
      <c r="CO13" s="879"/>
      <c r="CP13" s="879"/>
      <c r="CQ13" s="879"/>
      <c r="CR13" s="879"/>
      <c r="CS13" s="879"/>
      <c r="CT13" s="880"/>
      <c r="CU13" s="878"/>
      <c r="CV13" s="879"/>
      <c r="CW13" s="879"/>
      <c r="CX13" s="879"/>
      <c r="CY13" s="879"/>
      <c r="CZ13" s="879"/>
      <c r="DA13" s="879"/>
      <c r="DB13" s="879"/>
      <c r="DC13" s="879"/>
      <c r="DD13" s="879"/>
      <c r="DE13" s="879"/>
      <c r="DF13" s="880"/>
      <c r="DG13" s="878"/>
      <c r="DH13" s="879"/>
      <c r="DI13" s="879"/>
      <c r="DJ13" s="879"/>
      <c r="DK13" s="879"/>
      <c r="DL13" s="879"/>
      <c r="DM13" s="879"/>
      <c r="DN13" s="879"/>
      <c r="DO13" s="879"/>
      <c r="DP13" s="879"/>
      <c r="DQ13" s="879"/>
      <c r="DR13" s="880"/>
      <c r="DS13" s="878"/>
      <c r="DT13" s="879"/>
      <c r="DU13" s="879"/>
      <c r="DV13" s="879"/>
      <c r="DW13" s="879"/>
      <c r="DX13" s="879"/>
      <c r="DY13" s="879"/>
      <c r="DZ13" s="879"/>
      <c r="EA13" s="879"/>
      <c r="EB13" s="879"/>
      <c r="EC13" s="879"/>
      <c r="ED13" s="880"/>
      <c r="EE13" s="878"/>
      <c r="EF13" s="879"/>
      <c r="EG13" s="879"/>
      <c r="EH13" s="879"/>
      <c r="EI13" s="879"/>
      <c r="EJ13" s="879"/>
      <c r="EK13" s="879"/>
      <c r="EL13" s="879"/>
      <c r="EM13" s="879"/>
      <c r="EN13" s="879"/>
      <c r="EO13" s="879"/>
      <c r="EP13" s="880"/>
      <c r="EQ13" s="878"/>
      <c r="ER13" s="879"/>
      <c r="ES13" s="879"/>
      <c r="ET13" s="879"/>
      <c r="EU13" s="879"/>
      <c r="EV13" s="879"/>
      <c r="EW13" s="879"/>
      <c r="EX13" s="879"/>
      <c r="EY13" s="879"/>
      <c r="EZ13" s="879"/>
      <c r="FA13" s="879"/>
      <c r="FB13" s="880"/>
      <c r="FC13" s="878"/>
      <c r="FD13" s="879"/>
      <c r="FE13" s="879"/>
      <c r="FF13" s="879"/>
      <c r="FG13" s="879"/>
      <c r="FH13" s="879"/>
      <c r="FI13" s="879"/>
      <c r="FJ13" s="879"/>
      <c r="FK13" s="879"/>
      <c r="FL13" s="879"/>
      <c r="FM13" s="879"/>
      <c r="FN13" s="880"/>
      <c r="FO13" s="878"/>
      <c r="FP13" s="879"/>
      <c r="FQ13" s="879"/>
      <c r="FR13" s="879"/>
      <c r="FS13" s="879"/>
      <c r="FT13" s="879"/>
      <c r="FU13" s="879"/>
      <c r="FV13" s="879"/>
      <c r="FW13" s="879"/>
      <c r="FX13" s="879"/>
      <c r="FY13" s="879"/>
      <c r="FZ13" s="880"/>
      <c r="GA13" s="878"/>
      <c r="GB13" s="879"/>
      <c r="GC13" s="879"/>
      <c r="GD13" s="879"/>
      <c r="GE13" s="879"/>
      <c r="GF13" s="879"/>
      <c r="GG13" s="879"/>
      <c r="GH13" s="879"/>
      <c r="GI13" s="879"/>
      <c r="GJ13" s="879"/>
      <c r="GK13" s="879"/>
      <c r="GL13" s="880"/>
      <c r="GM13" s="878"/>
      <c r="GN13" s="879"/>
      <c r="GO13" s="879"/>
      <c r="GP13" s="879"/>
      <c r="GQ13" s="879"/>
      <c r="GR13" s="879"/>
      <c r="GS13" s="879"/>
      <c r="GT13" s="879"/>
      <c r="GU13" s="879"/>
      <c r="GV13" s="879"/>
      <c r="GW13" s="879"/>
      <c r="GX13" s="880"/>
      <c r="GY13" s="878"/>
      <c r="GZ13" s="879"/>
      <c r="HA13" s="879"/>
      <c r="HB13" s="879"/>
      <c r="HC13" s="879"/>
      <c r="HD13" s="879"/>
      <c r="HE13" s="879"/>
      <c r="HF13" s="879"/>
      <c r="HG13" s="879"/>
      <c r="HH13" s="879"/>
      <c r="HI13" s="879"/>
      <c r="HJ13" s="880"/>
      <c r="HK13" s="878"/>
      <c r="HL13" s="879"/>
      <c r="HM13" s="879"/>
      <c r="HN13" s="879"/>
      <c r="HO13" s="879"/>
      <c r="HP13" s="879"/>
      <c r="HQ13" s="879"/>
      <c r="HR13" s="879"/>
      <c r="HS13" s="879"/>
      <c r="HT13" s="879"/>
      <c r="HU13" s="879"/>
      <c r="HV13" s="880"/>
      <c r="HW13" s="878"/>
      <c r="HX13" s="879"/>
      <c r="HY13" s="879"/>
      <c r="HZ13" s="879"/>
      <c r="IA13" s="879"/>
      <c r="IB13" s="879"/>
      <c r="IC13" s="879"/>
      <c r="ID13" s="879"/>
      <c r="IE13" s="879"/>
      <c r="IF13" s="879"/>
      <c r="IG13" s="879"/>
      <c r="IH13" s="880"/>
      <c r="II13" s="878"/>
      <c r="IJ13" s="879"/>
      <c r="IK13" s="879"/>
      <c r="IL13" s="879"/>
      <c r="IM13" s="879"/>
      <c r="IN13" s="879"/>
      <c r="IO13" s="879"/>
      <c r="IP13" s="879"/>
      <c r="IQ13" s="879"/>
      <c r="IR13" s="879"/>
      <c r="IS13" s="879"/>
      <c r="IT13" s="880"/>
      <c r="IU13" s="878"/>
      <c r="IV13" s="879"/>
      <c r="IW13" s="879"/>
      <c r="IX13" s="879"/>
      <c r="IY13" s="879"/>
      <c r="IZ13" s="879"/>
      <c r="JA13" s="879"/>
      <c r="JB13" s="879"/>
      <c r="JC13" s="879"/>
      <c r="JD13" s="879"/>
      <c r="JE13" s="879"/>
      <c r="JF13" s="880"/>
      <c r="JG13" s="878"/>
      <c r="JH13" s="879"/>
      <c r="JI13" s="879"/>
      <c r="JJ13" s="879"/>
      <c r="JK13" s="879"/>
      <c r="JL13" s="879"/>
      <c r="JM13" s="879"/>
      <c r="JN13" s="879"/>
      <c r="JO13" s="879"/>
      <c r="JP13" s="879"/>
      <c r="JQ13" s="879"/>
      <c r="JR13" s="880"/>
      <c r="JS13" s="878"/>
      <c r="JT13" s="879"/>
      <c r="JU13" s="879"/>
      <c r="JV13" s="879"/>
      <c r="JW13" s="879"/>
      <c r="JX13" s="879"/>
      <c r="JY13" s="879"/>
      <c r="JZ13" s="879"/>
      <c r="KA13" s="879"/>
      <c r="KB13" s="879"/>
      <c r="KC13" s="879"/>
      <c r="KD13" s="880"/>
      <c r="KE13" s="878"/>
      <c r="KF13" s="879"/>
      <c r="KG13" s="879"/>
      <c r="KH13" s="879"/>
      <c r="KI13" s="879"/>
      <c r="KJ13" s="879"/>
      <c r="KK13" s="879"/>
      <c r="KL13" s="879"/>
      <c r="KM13" s="879"/>
      <c r="KN13" s="879"/>
      <c r="KO13" s="879"/>
      <c r="KP13" s="880"/>
      <c r="KQ13" s="878"/>
      <c r="KR13" s="879"/>
      <c r="KS13" s="879"/>
      <c r="KT13" s="879"/>
      <c r="KU13" s="879"/>
      <c r="KV13" s="879"/>
      <c r="KW13" s="879"/>
      <c r="KX13" s="879"/>
      <c r="KY13" s="879"/>
      <c r="KZ13" s="879"/>
      <c r="LA13" s="879"/>
      <c r="LB13" s="880"/>
      <c r="LC13" s="878"/>
      <c r="LD13" s="879"/>
      <c r="LE13" s="879"/>
      <c r="LF13" s="879"/>
      <c r="LG13" s="879"/>
      <c r="LH13" s="879"/>
      <c r="LI13" s="879"/>
      <c r="LJ13" s="879"/>
      <c r="LK13" s="879"/>
      <c r="LL13" s="879"/>
      <c r="LM13" s="879"/>
      <c r="LN13" s="880"/>
      <c r="LO13" s="878"/>
      <c r="LP13" s="879"/>
      <c r="LQ13" s="879"/>
      <c r="LR13" s="879"/>
      <c r="LS13" s="879"/>
      <c r="LT13" s="879"/>
      <c r="LU13" s="879"/>
      <c r="LV13" s="879"/>
      <c r="LW13" s="879"/>
      <c r="LX13" s="879"/>
      <c r="LY13" s="879"/>
      <c r="LZ13" s="880"/>
      <c r="MA13" s="878"/>
      <c r="MB13" s="879"/>
      <c r="MC13" s="879"/>
      <c r="MD13" s="879"/>
      <c r="ME13" s="879"/>
      <c r="MF13" s="879"/>
      <c r="MG13" s="879"/>
      <c r="MH13" s="879"/>
      <c r="MI13" s="879"/>
      <c r="MJ13" s="879"/>
      <c r="MK13" s="879"/>
      <c r="ML13" s="880"/>
      <c r="MM13" s="878"/>
      <c r="MN13" s="879"/>
      <c r="MO13" s="879"/>
      <c r="MP13" s="879"/>
      <c r="MQ13" s="879"/>
      <c r="MR13" s="879"/>
      <c r="MS13" s="879"/>
      <c r="MT13" s="879"/>
      <c r="MU13" s="879"/>
      <c r="MV13" s="879"/>
      <c r="MW13" s="879"/>
      <c r="MX13" s="880"/>
      <c r="MY13" s="878"/>
      <c r="MZ13" s="879"/>
      <c r="NA13" s="879"/>
      <c r="NB13" s="879"/>
      <c r="NC13" s="879"/>
      <c r="ND13" s="879"/>
      <c r="NE13" s="879"/>
      <c r="NF13" s="879"/>
      <c r="NG13" s="879"/>
      <c r="NH13" s="879"/>
      <c r="NI13" s="879"/>
      <c r="NJ13" s="880"/>
      <c r="NK13" s="878"/>
      <c r="NL13" s="879"/>
      <c r="NM13" s="879"/>
      <c r="NN13" s="879"/>
      <c r="NO13" s="879"/>
      <c r="NP13" s="879"/>
      <c r="NQ13" s="879"/>
      <c r="NR13" s="879"/>
      <c r="NS13" s="879"/>
      <c r="NT13" s="879"/>
      <c r="NU13" s="879"/>
      <c r="NV13" s="880"/>
      <c r="NW13" s="878"/>
      <c r="NX13" s="879"/>
      <c r="NY13" s="879"/>
      <c r="NZ13" s="879"/>
      <c r="OA13" s="879"/>
      <c r="OB13" s="879"/>
      <c r="OC13" s="879"/>
      <c r="OD13" s="879"/>
      <c r="OE13" s="879"/>
      <c r="OF13" s="879"/>
      <c r="OG13" s="879"/>
      <c r="OH13" s="880"/>
      <c r="OI13" s="878"/>
      <c r="OJ13" s="879"/>
      <c r="OK13" s="879"/>
      <c r="OL13" s="879"/>
      <c r="OM13" s="879"/>
      <c r="ON13" s="879"/>
      <c r="OO13" s="879"/>
      <c r="OP13" s="879"/>
      <c r="OQ13" s="879"/>
      <c r="OR13" s="879"/>
      <c r="OS13" s="879"/>
      <c r="OT13" s="880"/>
      <c r="OU13" s="878"/>
      <c r="OV13" s="879"/>
      <c r="OW13" s="879"/>
      <c r="OX13" s="879"/>
      <c r="OY13" s="879"/>
      <c r="OZ13" s="879"/>
      <c r="PA13" s="879"/>
      <c r="PB13" s="879"/>
      <c r="PC13" s="879"/>
      <c r="PD13" s="879"/>
      <c r="PE13" s="879"/>
      <c r="PF13" s="880"/>
      <c r="PG13" s="8"/>
    </row>
    <row r="14" spans="1:423" ht="18.75">
      <c r="A14" s="869" t="s">
        <v>230</v>
      </c>
      <c r="B14" s="127" t="s">
        <v>337</v>
      </c>
      <c r="C14" s="885">
        <f ca="1">キャッシュフロー!G38</f>
        <v>91.406640514310851</v>
      </c>
      <c r="D14" s="885"/>
      <c r="E14" s="885"/>
      <c r="F14" s="885"/>
      <c r="G14" s="885"/>
      <c r="H14" s="885"/>
      <c r="I14" s="885"/>
      <c r="J14" s="885"/>
      <c r="K14" s="885"/>
      <c r="L14" s="885"/>
      <c r="M14" s="885"/>
      <c r="N14" s="885"/>
      <c r="O14" s="885">
        <f ca="1">キャッシュフロー!S38</f>
        <v>96.34213685937263</v>
      </c>
      <c r="P14" s="885"/>
      <c r="Q14" s="885"/>
      <c r="R14" s="885"/>
      <c r="S14" s="885"/>
      <c r="T14" s="885"/>
      <c r="U14" s="885"/>
      <c r="V14" s="885"/>
      <c r="W14" s="885"/>
      <c r="X14" s="885"/>
      <c r="Y14" s="885"/>
      <c r="Z14" s="885"/>
      <c r="AA14" s="885">
        <f ca="1">キャッシュフロー!AE38</f>
        <v>101.40244429144767</v>
      </c>
      <c r="AB14" s="885"/>
      <c r="AC14" s="885"/>
      <c r="AD14" s="885"/>
      <c r="AE14" s="885"/>
      <c r="AF14" s="885"/>
      <c r="AG14" s="885"/>
      <c r="AH14" s="885"/>
      <c r="AI14" s="885"/>
      <c r="AJ14" s="885"/>
      <c r="AK14" s="885"/>
      <c r="AL14" s="885"/>
      <c r="AM14" s="885">
        <f ca="1">キャッシュフロー!AQ38</f>
        <v>106.59071909034074</v>
      </c>
      <c r="AN14" s="885"/>
      <c r="AO14" s="885"/>
      <c r="AP14" s="885"/>
      <c r="AQ14" s="885"/>
      <c r="AR14" s="885"/>
      <c r="AS14" s="885"/>
      <c r="AT14" s="885"/>
      <c r="AU14" s="885"/>
      <c r="AV14" s="885"/>
      <c r="AW14" s="885"/>
      <c r="AX14" s="885"/>
      <c r="AY14" s="885">
        <f ca="1">キャッシュフロー!BC38</f>
        <v>111.91019735330346</v>
      </c>
      <c r="AZ14" s="885"/>
      <c r="BA14" s="885"/>
      <c r="BB14" s="885"/>
      <c r="BC14" s="885"/>
      <c r="BD14" s="885"/>
      <c r="BE14" s="885"/>
      <c r="BF14" s="885"/>
      <c r="BG14" s="885"/>
      <c r="BH14" s="885"/>
      <c r="BI14" s="885"/>
      <c r="BJ14" s="885"/>
      <c r="BK14" s="885">
        <f ca="1">キャッシュフロー!BO38</f>
        <v>117.36419701349243</v>
      </c>
      <c r="BL14" s="885"/>
      <c r="BM14" s="885"/>
      <c r="BN14" s="885"/>
      <c r="BO14" s="885"/>
      <c r="BP14" s="885"/>
      <c r="BQ14" s="885"/>
      <c r="BR14" s="885"/>
      <c r="BS14" s="885"/>
      <c r="BT14" s="885"/>
      <c r="BU14" s="885"/>
      <c r="BV14" s="885"/>
      <c r="BW14" s="885">
        <f ca="1">キャッシュフロー!CA38</f>
        <v>122.95611990947506</v>
      </c>
      <c r="BX14" s="885"/>
      <c r="BY14" s="885"/>
      <c r="BZ14" s="885"/>
      <c r="CA14" s="885"/>
      <c r="CB14" s="885"/>
      <c r="CC14" s="885"/>
      <c r="CD14" s="885"/>
      <c r="CE14" s="885"/>
      <c r="CF14" s="885"/>
      <c r="CG14" s="885"/>
      <c r="CH14" s="885"/>
      <c r="CI14" s="885">
        <f ca="1">キャッシュフロー!CM38</f>
        <v>128.68945390706651</v>
      </c>
      <c r="CJ14" s="885"/>
      <c r="CK14" s="885"/>
      <c r="CL14" s="885"/>
      <c r="CM14" s="885"/>
      <c r="CN14" s="885"/>
      <c r="CO14" s="885"/>
      <c r="CP14" s="885"/>
      <c r="CQ14" s="885"/>
      <c r="CR14" s="885"/>
      <c r="CS14" s="885"/>
      <c r="CT14" s="885"/>
      <c r="CU14" s="885">
        <f ca="1">キャッシュフロー!CY38</f>
        <v>134.56777507482693</v>
      </c>
      <c r="CV14" s="885"/>
      <c r="CW14" s="885"/>
      <c r="CX14" s="885"/>
      <c r="CY14" s="885"/>
      <c r="CZ14" s="885"/>
      <c r="DA14" s="885"/>
      <c r="DB14" s="885"/>
      <c r="DC14" s="885"/>
      <c r="DD14" s="885"/>
      <c r="DE14" s="885"/>
      <c r="DF14" s="885"/>
      <c r="DG14" s="885">
        <f ca="1">キャッシュフロー!DK38</f>
        <v>140.59474991457225</v>
      </c>
      <c r="DH14" s="885"/>
      <c r="DI14" s="885"/>
      <c r="DJ14" s="885"/>
      <c r="DK14" s="885"/>
      <c r="DL14" s="885"/>
      <c r="DM14" s="885"/>
      <c r="DN14" s="885"/>
      <c r="DO14" s="885"/>
      <c r="DP14" s="885"/>
      <c r="DQ14" s="885"/>
      <c r="DR14" s="885"/>
      <c r="DS14" s="885">
        <f ca="1">キャッシュフロー!DW38</f>
        <v>146.77413764829171</v>
      </c>
      <c r="DT14" s="885"/>
      <c r="DU14" s="885"/>
      <c r="DV14" s="885"/>
      <c r="DW14" s="885"/>
      <c r="DX14" s="885"/>
      <c r="DY14" s="885"/>
      <c r="DZ14" s="885"/>
      <c r="EA14" s="885"/>
      <c r="EB14" s="885"/>
      <c r="EC14" s="885"/>
      <c r="ED14" s="885"/>
      <c r="EE14" s="885">
        <f ca="1">キャッシュフロー!EI38</f>
        <v>153.1097925628986</v>
      </c>
      <c r="EF14" s="885"/>
      <c r="EG14" s="885"/>
      <c r="EH14" s="885"/>
      <c r="EI14" s="885"/>
      <c r="EJ14" s="885"/>
      <c r="EK14" s="885"/>
      <c r="EL14" s="885"/>
      <c r="EM14" s="885"/>
      <c r="EN14" s="885"/>
      <c r="EO14" s="885"/>
      <c r="EP14" s="885"/>
      <c r="EQ14" s="885">
        <f ca="1">キャッシュフロー!EU38</f>
        <v>159.60566641427434</v>
      </c>
      <c r="ER14" s="885"/>
      <c r="ES14" s="885"/>
      <c r="ET14" s="885"/>
      <c r="EU14" s="885"/>
      <c r="EV14" s="885"/>
      <c r="EW14" s="885"/>
      <c r="EX14" s="885"/>
      <c r="EY14" s="885"/>
      <c r="EZ14" s="885"/>
      <c r="FA14" s="885"/>
      <c r="FB14" s="885"/>
      <c r="FC14" s="885">
        <f ca="1">キャッシュフロー!FG38</f>
        <v>166.26581089210944</v>
      </c>
      <c r="FD14" s="885"/>
      <c r="FE14" s="885"/>
      <c r="FF14" s="885"/>
      <c r="FG14" s="885"/>
      <c r="FH14" s="885"/>
      <c r="FI14" s="885"/>
      <c r="FJ14" s="885"/>
      <c r="FK14" s="885"/>
      <c r="FL14" s="885"/>
      <c r="FM14" s="885"/>
      <c r="FN14" s="885"/>
      <c r="FO14" s="885">
        <f ca="1">キャッシュフロー!FS38</f>
        <v>173.09438014707493</v>
      </c>
      <c r="FP14" s="885"/>
      <c r="FQ14" s="885"/>
      <c r="FR14" s="885"/>
      <c r="FS14" s="885"/>
      <c r="FT14" s="885"/>
      <c r="FU14" s="885"/>
      <c r="FV14" s="885"/>
      <c r="FW14" s="885"/>
      <c r="FX14" s="885"/>
      <c r="FY14" s="885"/>
      <c r="FZ14" s="885"/>
      <c r="GA14" s="885">
        <f ca="1">キャッシュフロー!GE38</f>
        <v>180.09563338190205</v>
      </c>
      <c r="GB14" s="885"/>
      <c r="GC14" s="885"/>
      <c r="GD14" s="885"/>
      <c r="GE14" s="885"/>
      <c r="GF14" s="885"/>
      <c r="GG14" s="885"/>
      <c r="GH14" s="885"/>
      <c r="GI14" s="885"/>
      <c r="GJ14" s="885"/>
      <c r="GK14" s="885"/>
      <c r="GL14" s="885"/>
      <c r="GM14" s="885">
        <f ca="1">キャッシュフロー!GQ38</f>
        <v>187.27393750798714</v>
      </c>
      <c r="GN14" s="885"/>
      <c r="GO14" s="885"/>
      <c r="GP14" s="885"/>
      <c r="GQ14" s="885"/>
      <c r="GR14" s="885"/>
      <c r="GS14" s="885"/>
      <c r="GT14" s="885"/>
      <c r="GU14" s="885"/>
      <c r="GV14" s="885"/>
      <c r="GW14" s="885"/>
      <c r="GX14" s="885"/>
      <c r="GY14" s="885">
        <f ca="1">キャッシュフロー!HC38</f>
        <v>194.6337698691776</v>
      </c>
      <c r="GZ14" s="885"/>
      <c r="HA14" s="885"/>
      <c r="HB14" s="885"/>
      <c r="HC14" s="885"/>
      <c r="HD14" s="885"/>
      <c r="HE14" s="885"/>
      <c r="HF14" s="885"/>
      <c r="HG14" s="885"/>
      <c r="HH14" s="885"/>
      <c r="HI14" s="885"/>
      <c r="HJ14" s="885"/>
      <c r="HK14" s="885">
        <f ca="1">キャッシュフロー!HO38</f>
        <v>420.92596282939184</v>
      </c>
      <c r="HL14" s="885"/>
      <c r="HM14" s="885"/>
      <c r="HN14" s="885"/>
      <c r="HO14" s="885"/>
      <c r="HP14" s="885"/>
      <c r="HQ14" s="885"/>
      <c r="HR14" s="885"/>
      <c r="HS14" s="885"/>
      <c r="HT14" s="885"/>
      <c r="HU14" s="885"/>
      <c r="HV14" s="885"/>
      <c r="HW14" s="885">
        <f ca="1">キャッシュフロー!IA38</f>
        <v>428.66273945609311</v>
      </c>
      <c r="HX14" s="885"/>
      <c r="HY14" s="885"/>
      <c r="HZ14" s="885"/>
      <c r="IA14" s="885"/>
      <c r="IB14" s="885"/>
      <c r="IC14" s="885"/>
      <c r="ID14" s="885"/>
      <c r="IE14" s="885"/>
      <c r="IF14" s="885"/>
      <c r="IG14" s="885"/>
      <c r="IH14" s="885"/>
      <c r="II14" s="885">
        <f ca="1">キャッシュフロー!IM38</f>
        <v>432.92666666666673</v>
      </c>
      <c r="IJ14" s="885"/>
      <c r="IK14" s="885"/>
      <c r="IL14" s="885"/>
      <c r="IM14" s="885"/>
      <c r="IN14" s="885"/>
      <c r="IO14" s="885"/>
      <c r="IP14" s="885"/>
      <c r="IQ14" s="885"/>
      <c r="IR14" s="885"/>
      <c r="IS14" s="885"/>
      <c r="IT14" s="885"/>
      <c r="IU14" s="885">
        <f ca="1">キャッシュフロー!IY38</f>
        <v>432.92666666666673</v>
      </c>
      <c r="IV14" s="885"/>
      <c r="IW14" s="885"/>
      <c r="IX14" s="885"/>
      <c r="IY14" s="885"/>
      <c r="IZ14" s="885"/>
      <c r="JA14" s="885"/>
      <c r="JB14" s="885"/>
      <c r="JC14" s="885"/>
      <c r="JD14" s="885"/>
      <c r="JE14" s="885"/>
      <c r="JF14" s="885"/>
      <c r="JG14" s="885">
        <f ca="1">キャッシュフロー!JK38</f>
        <v>432.92666666666673</v>
      </c>
      <c r="JH14" s="885"/>
      <c r="JI14" s="885"/>
      <c r="JJ14" s="885"/>
      <c r="JK14" s="885"/>
      <c r="JL14" s="885"/>
      <c r="JM14" s="885"/>
      <c r="JN14" s="885"/>
      <c r="JO14" s="885"/>
      <c r="JP14" s="885"/>
      <c r="JQ14" s="885"/>
      <c r="JR14" s="885"/>
      <c r="JS14" s="885">
        <f ca="1">キャッシュフロー!JW38</f>
        <v>432.92666666666673</v>
      </c>
      <c r="JT14" s="885"/>
      <c r="JU14" s="885"/>
      <c r="JV14" s="885"/>
      <c r="JW14" s="885"/>
      <c r="JX14" s="885"/>
      <c r="JY14" s="885"/>
      <c r="JZ14" s="885"/>
      <c r="KA14" s="885"/>
      <c r="KB14" s="885"/>
      <c r="KC14" s="885"/>
      <c r="KD14" s="885"/>
      <c r="KE14" s="885">
        <f ca="1">キャッシュフロー!KI38</f>
        <v>432.92666666666673</v>
      </c>
      <c r="KF14" s="885"/>
      <c r="KG14" s="885"/>
      <c r="KH14" s="885"/>
      <c r="KI14" s="885"/>
      <c r="KJ14" s="885"/>
      <c r="KK14" s="885"/>
      <c r="KL14" s="885"/>
      <c r="KM14" s="885"/>
      <c r="KN14" s="885"/>
      <c r="KO14" s="885"/>
      <c r="KP14" s="885"/>
      <c r="KQ14" s="885">
        <f ca="1">キャッシュフロー!KU38</f>
        <v>432.92666666666673</v>
      </c>
      <c r="KR14" s="885"/>
      <c r="KS14" s="885"/>
      <c r="KT14" s="885"/>
      <c r="KU14" s="885"/>
      <c r="KV14" s="885"/>
      <c r="KW14" s="885"/>
      <c r="KX14" s="885"/>
      <c r="KY14" s="885"/>
      <c r="KZ14" s="885"/>
      <c r="LA14" s="885"/>
      <c r="LB14" s="885"/>
      <c r="LC14" s="885">
        <f ca="1">キャッシュフロー!LG38</f>
        <v>432.92666666666673</v>
      </c>
      <c r="LD14" s="885"/>
      <c r="LE14" s="885"/>
      <c r="LF14" s="885"/>
      <c r="LG14" s="885"/>
      <c r="LH14" s="885"/>
      <c r="LI14" s="885"/>
      <c r="LJ14" s="885"/>
      <c r="LK14" s="885"/>
      <c r="LL14" s="885"/>
      <c r="LM14" s="885"/>
      <c r="LN14" s="885"/>
      <c r="LO14" s="885">
        <f ca="1">キャッシュフロー!LS38</f>
        <v>432.92666666666673</v>
      </c>
      <c r="LP14" s="885"/>
      <c r="LQ14" s="885"/>
      <c r="LR14" s="885"/>
      <c r="LS14" s="885"/>
      <c r="LT14" s="885"/>
      <c r="LU14" s="885"/>
      <c r="LV14" s="885"/>
      <c r="LW14" s="885"/>
      <c r="LX14" s="885"/>
      <c r="LY14" s="885"/>
      <c r="LZ14" s="885"/>
      <c r="MA14" s="885">
        <f ca="1">キャッシュフロー!ME38</f>
        <v>432.92666666666673</v>
      </c>
      <c r="MB14" s="885"/>
      <c r="MC14" s="885"/>
      <c r="MD14" s="885"/>
      <c r="ME14" s="885"/>
      <c r="MF14" s="885"/>
      <c r="MG14" s="885"/>
      <c r="MH14" s="885"/>
      <c r="MI14" s="885"/>
      <c r="MJ14" s="885"/>
      <c r="MK14" s="885"/>
      <c r="ML14" s="885"/>
      <c r="MM14" s="885">
        <f ca="1">キャッシュフロー!MQ38</f>
        <v>432.92666666666673</v>
      </c>
      <c r="MN14" s="885"/>
      <c r="MO14" s="885"/>
      <c r="MP14" s="885"/>
      <c r="MQ14" s="885"/>
      <c r="MR14" s="885"/>
      <c r="MS14" s="885"/>
      <c r="MT14" s="885"/>
      <c r="MU14" s="885"/>
      <c r="MV14" s="885"/>
      <c r="MW14" s="885"/>
      <c r="MX14" s="885"/>
      <c r="MY14" s="885">
        <f ca="1">キャッシュフロー!NC38</f>
        <v>432.92666666666673</v>
      </c>
      <c r="MZ14" s="885"/>
      <c r="NA14" s="885"/>
      <c r="NB14" s="885"/>
      <c r="NC14" s="885"/>
      <c r="ND14" s="885"/>
      <c r="NE14" s="885"/>
      <c r="NF14" s="885"/>
      <c r="NG14" s="885"/>
      <c r="NH14" s="885"/>
      <c r="NI14" s="885"/>
      <c r="NJ14" s="885"/>
      <c r="NK14" s="885">
        <f ca="1">キャッシュフロー!NO38</f>
        <v>432.92666666666673</v>
      </c>
      <c r="NL14" s="885"/>
      <c r="NM14" s="885"/>
      <c r="NN14" s="885"/>
      <c r="NO14" s="885"/>
      <c r="NP14" s="885"/>
      <c r="NQ14" s="885"/>
      <c r="NR14" s="885"/>
      <c r="NS14" s="885"/>
      <c r="NT14" s="885"/>
      <c r="NU14" s="885"/>
      <c r="NV14" s="885"/>
      <c r="NW14" s="885">
        <f ca="1">キャッシュフロー!OA38</f>
        <v>432.92666666666673</v>
      </c>
      <c r="NX14" s="885"/>
      <c r="NY14" s="885"/>
      <c r="NZ14" s="885"/>
      <c r="OA14" s="885"/>
      <c r="OB14" s="885"/>
      <c r="OC14" s="885"/>
      <c r="OD14" s="885"/>
      <c r="OE14" s="885"/>
      <c r="OF14" s="885"/>
      <c r="OG14" s="885"/>
      <c r="OH14" s="885"/>
      <c r="OI14" s="885">
        <f ca="1">キャッシュフロー!OM38</f>
        <v>432.92666666666673</v>
      </c>
      <c r="OJ14" s="885"/>
      <c r="OK14" s="885"/>
      <c r="OL14" s="885"/>
      <c r="OM14" s="885"/>
      <c r="ON14" s="885"/>
      <c r="OO14" s="885"/>
      <c r="OP14" s="885"/>
      <c r="OQ14" s="885"/>
      <c r="OR14" s="885"/>
      <c r="OS14" s="885"/>
      <c r="OT14" s="885"/>
      <c r="OU14" s="885">
        <f ca="1">キャッシュフロー!OY38</f>
        <v>432.92666666666673</v>
      </c>
      <c r="OV14" s="885"/>
      <c r="OW14" s="885"/>
      <c r="OX14" s="885"/>
      <c r="OY14" s="885"/>
      <c r="OZ14" s="885"/>
      <c r="PA14" s="885"/>
      <c r="PB14" s="885"/>
      <c r="PC14" s="885"/>
      <c r="PD14" s="885"/>
      <c r="PE14" s="885"/>
      <c r="PF14" s="885"/>
      <c r="PG14" s="10">
        <f ca="1">PG11</f>
        <v>360.92666666666662</v>
      </c>
    </row>
    <row r="15" spans="1:423" ht="57" customHeight="1">
      <c r="A15" s="870"/>
      <c r="B15" s="129" t="s">
        <v>338</v>
      </c>
      <c r="C15" s="861">
        <f ca="1">C14-(C10-C11)</f>
        <v>91.406640514310851</v>
      </c>
      <c r="D15" s="861"/>
      <c r="E15" s="861"/>
      <c r="F15" s="861"/>
      <c r="G15" s="861"/>
      <c r="H15" s="861"/>
      <c r="I15" s="861"/>
      <c r="J15" s="861"/>
      <c r="K15" s="861"/>
      <c r="L15" s="861"/>
      <c r="M15" s="861"/>
      <c r="N15" s="861"/>
      <c r="O15" s="861">
        <f ca="1">O14-(O10-O11)</f>
        <v>96.34213685937263</v>
      </c>
      <c r="P15" s="861"/>
      <c r="Q15" s="861"/>
      <c r="R15" s="861"/>
      <c r="S15" s="861"/>
      <c r="T15" s="861"/>
      <c r="U15" s="861"/>
      <c r="V15" s="861"/>
      <c r="W15" s="861"/>
      <c r="X15" s="861"/>
      <c r="Y15" s="861"/>
      <c r="Z15" s="861"/>
      <c r="AA15" s="861">
        <f ca="1">AA14-(AA10-AA11)</f>
        <v>101.40244429144767</v>
      </c>
      <c r="AB15" s="861"/>
      <c r="AC15" s="861"/>
      <c r="AD15" s="861"/>
      <c r="AE15" s="861"/>
      <c r="AF15" s="861"/>
      <c r="AG15" s="861"/>
      <c r="AH15" s="861"/>
      <c r="AI15" s="861"/>
      <c r="AJ15" s="861"/>
      <c r="AK15" s="861"/>
      <c r="AL15" s="861"/>
      <c r="AM15" s="861">
        <f ca="1">AM14-(AM10-AM11)</f>
        <v>106.59071909034074</v>
      </c>
      <c r="AN15" s="861"/>
      <c r="AO15" s="861"/>
      <c r="AP15" s="861"/>
      <c r="AQ15" s="861"/>
      <c r="AR15" s="861"/>
      <c r="AS15" s="861"/>
      <c r="AT15" s="861"/>
      <c r="AU15" s="861"/>
      <c r="AV15" s="861"/>
      <c r="AW15" s="861"/>
      <c r="AX15" s="861"/>
      <c r="AY15" s="861">
        <f ca="1">AY14-(AY10-AY11)</f>
        <v>111.91019735330346</v>
      </c>
      <c r="AZ15" s="861"/>
      <c r="BA15" s="861"/>
      <c r="BB15" s="861"/>
      <c r="BC15" s="861"/>
      <c r="BD15" s="861"/>
      <c r="BE15" s="861"/>
      <c r="BF15" s="861"/>
      <c r="BG15" s="861"/>
      <c r="BH15" s="861"/>
      <c r="BI15" s="861"/>
      <c r="BJ15" s="861"/>
      <c r="BK15" s="861">
        <f ca="1">BK14-(BK10-BK11)</f>
        <v>117.36419701349243</v>
      </c>
      <c r="BL15" s="861"/>
      <c r="BM15" s="861"/>
      <c r="BN15" s="861"/>
      <c r="BO15" s="861"/>
      <c r="BP15" s="861"/>
      <c r="BQ15" s="861"/>
      <c r="BR15" s="861"/>
      <c r="BS15" s="861"/>
      <c r="BT15" s="861"/>
      <c r="BU15" s="861"/>
      <c r="BV15" s="861"/>
      <c r="BW15" s="861">
        <f ca="1">BW14-(BW10-BW11)</f>
        <v>101.35611990947504</v>
      </c>
      <c r="BX15" s="861"/>
      <c r="BY15" s="861"/>
      <c r="BZ15" s="861"/>
      <c r="CA15" s="861"/>
      <c r="CB15" s="861"/>
      <c r="CC15" s="861"/>
      <c r="CD15" s="861"/>
      <c r="CE15" s="861"/>
      <c r="CF15" s="861"/>
      <c r="CG15" s="861"/>
      <c r="CH15" s="861"/>
      <c r="CI15" s="861">
        <f ca="1">CI14-(CI10-CI11)</f>
        <v>107.08945390706648</v>
      </c>
      <c r="CJ15" s="861"/>
      <c r="CK15" s="861"/>
      <c r="CL15" s="861"/>
      <c r="CM15" s="861"/>
      <c r="CN15" s="861"/>
      <c r="CO15" s="861"/>
      <c r="CP15" s="861"/>
      <c r="CQ15" s="861"/>
      <c r="CR15" s="861"/>
      <c r="CS15" s="861"/>
      <c r="CT15" s="861"/>
      <c r="CU15" s="861">
        <f ca="1">CU14-(CU10-CU11)</f>
        <v>112.9677750748269</v>
      </c>
      <c r="CV15" s="861"/>
      <c r="CW15" s="861"/>
      <c r="CX15" s="861"/>
      <c r="CY15" s="861"/>
      <c r="CZ15" s="861"/>
      <c r="DA15" s="861"/>
      <c r="DB15" s="861"/>
      <c r="DC15" s="861"/>
      <c r="DD15" s="861"/>
      <c r="DE15" s="861"/>
      <c r="DF15" s="861"/>
      <c r="DG15" s="861">
        <f ca="1">DG14-(DG10-DG11)</f>
        <v>118.99474991457211</v>
      </c>
      <c r="DH15" s="861"/>
      <c r="DI15" s="861"/>
      <c r="DJ15" s="861"/>
      <c r="DK15" s="861"/>
      <c r="DL15" s="861"/>
      <c r="DM15" s="861"/>
      <c r="DN15" s="861"/>
      <c r="DO15" s="861"/>
      <c r="DP15" s="861"/>
      <c r="DQ15" s="861"/>
      <c r="DR15" s="861"/>
      <c r="DS15" s="861">
        <f ca="1">DS14-(DS10-DS11)</f>
        <v>125.17413764829169</v>
      </c>
      <c r="DT15" s="861"/>
      <c r="DU15" s="861"/>
      <c r="DV15" s="861"/>
      <c r="DW15" s="861"/>
      <c r="DX15" s="861"/>
      <c r="DY15" s="861"/>
      <c r="DZ15" s="861"/>
      <c r="EA15" s="861"/>
      <c r="EB15" s="861"/>
      <c r="EC15" s="861"/>
      <c r="ED15" s="861"/>
      <c r="EE15" s="861">
        <f ca="1">EE14-(EE10-EE11)</f>
        <v>131.50979256289858</v>
      </c>
      <c r="EF15" s="861"/>
      <c r="EG15" s="861"/>
      <c r="EH15" s="861"/>
      <c r="EI15" s="861"/>
      <c r="EJ15" s="861"/>
      <c r="EK15" s="861"/>
      <c r="EL15" s="861"/>
      <c r="EM15" s="861"/>
      <c r="EN15" s="861"/>
      <c r="EO15" s="861"/>
      <c r="EP15" s="861"/>
      <c r="EQ15" s="861">
        <f ca="1">EQ14-(EQ10-EQ11)</f>
        <v>138.00566641427432</v>
      </c>
      <c r="ER15" s="861"/>
      <c r="ES15" s="861"/>
      <c r="ET15" s="861"/>
      <c r="EU15" s="861"/>
      <c r="EV15" s="861"/>
      <c r="EW15" s="861"/>
      <c r="EX15" s="861"/>
      <c r="EY15" s="861"/>
      <c r="EZ15" s="861"/>
      <c r="FA15" s="861"/>
      <c r="FB15" s="861"/>
      <c r="FC15" s="861">
        <f ca="1">FC14-(FC10-FC11)</f>
        <v>144.66581089210931</v>
      </c>
      <c r="FD15" s="861"/>
      <c r="FE15" s="861"/>
      <c r="FF15" s="861"/>
      <c r="FG15" s="861"/>
      <c r="FH15" s="861"/>
      <c r="FI15" s="861"/>
      <c r="FJ15" s="861"/>
      <c r="FK15" s="861"/>
      <c r="FL15" s="861"/>
      <c r="FM15" s="861"/>
      <c r="FN15" s="861"/>
      <c r="FO15" s="861">
        <f ca="1">FO14-(FO10-FO11)</f>
        <v>151.49438014707491</v>
      </c>
      <c r="FP15" s="861"/>
      <c r="FQ15" s="861"/>
      <c r="FR15" s="861"/>
      <c r="FS15" s="861"/>
      <c r="FT15" s="861"/>
      <c r="FU15" s="861"/>
      <c r="FV15" s="861"/>
      <c r="FW15" s="861"/>
      <c r="FX15" s="861"/>
      <c r="FY15" s="861"/>
      <c r="FZ15" s="861"/>
      <c r="GA15" s="861">
        <f ca="1">GA14-(GA10-GA11)</f>
        <v>158.49563338190202</v>
      </c>
      <c r="GB15" s="861"/>
      <c r="GC15" s="861"/>
      <c r="GD15" s="861"/>
      <c r="GE15" s="861"/>
      <c r="GF15" s="861"/>
      <c r="GG15" s="861"/>
      <c r="GH15" s="861"/>
      <c r="GI15" s="861"/>
      <c r="GJ15" s="861"/>
      <c r="GK15" s="861"/>
      <c r="GL15" s="861"/>
      <c r="GM15" s="861">
        <f ca="1">GM14-(GM10-GM11)</f>
        <v>115.27393750798714</v>
      </c>
      <c r="GN15" s="861"/>
      <c r="GO15" s="861"/>
      <c r="GP15" s="861"/>
      <c r="GQ15" s="861"/>
      <c r="GR15" s="861"/>
      <c r="GS15" s="861"/>
      <c r="GT15" s="861"/>
      <c r="GU15" s="861"/>
      <c r="GV15" s="861"/>
      <c r="GW15" s="861"/>
      <c r="GX15" s="861"/>
      <c r="GY15" s="861">
        <f ca="1">GY14-(GY10-GY11)</f>
        <v>122.6337698691776</v>
      </c>
      <c r="GZ15" s="861"/>
      <c r="HA15" s="861"/>
      <c r="HB15" s="861"/>
      <c r="HC15" s="861"/>
      <c r="HD15" s="861"/>
      <c r="HE15" s="861"/>
      <c r="HF15" s="861"/>
      <c r="HG15" s="861"/>
      <c r="HH15" s="861"/>
      <c r="HI15" s="861"/>
      <c r="HJ15" s="861"/>
      <c r="HK15" s="861">
        <f ca="1">HK14-(HK10-HK11)</f>
        <v>348.92596282939184</v>
      </c>
      <c r="HL15" s="861"/>
      <c r="HM15" s="861"/>
      <c r="HN15" s="861"/>
      <c r="HO15" s="861"/>
      <c r="HP15" s="861"/>
      <c r="HQ15" s="861"/>
      <c r="HR15" s="861"/>
      <c r="HS15" s="861"/>
      <c r="HT15" s="861"/>
      <c r="HU15" s="861"/>
      <c r="HV15" s="861"/>
      <c r="HW15" s="861">
        <f ca="1">HW14-(HW10-HW11)</f>
        <v>356.66273945609311</v>
      </c>
      <c r="HX15" s="861"/>
      <c r="HY15" s="861"/>
      <c r="HZ15" s="861"/>
      <c r="IA15" s="861"/>
      <c r="IB15" s="861"/>
      <c r="IC15" s="861"/>
      <c r="ID15" s="861"/>
      <c r="IE15" s="861"/>
      <c r="IF15" s="861"/>
      <c r="IG15" s="861"/>
      <c r="IH15" s="861"/>
      <c r="II15" s="861">
        <f ca="1">II14-(II10-II11)</f>
        <v>360.92666666666673</v>
      </c>
      <c r="IJ15" s="861"/>
      <c r="IK15" s="861"/>
      <c r="IL15" s="861"/>
      <c r="IM15" s="861"/>
      <c r="IN15" s="861"/>
      <c r="IO15" s="861"/>
      <c r="IP15" s="861"/>
      <c r="IQ15" s="861"/>
      <c r="IR15" s="861"/>
      <c r="IS15" s="861"/>
      <c r="IT15" s="861"/>
      <c r="IU15" s="861">
        <f ca="1">IU14-(IU10-IU11)</f>
        <v>360.92666666666673</v>
      </c>
      <c r="IV15" s="861"/>
      <c r="IW15" s="861"/>
      <c r="IX15" s="861"/>
      <c r="IY15" s="861"/>
      <c r="IZ15" s="861"/>
      <c r="JA15" s="861"/>
      <c r="JB15" s="861"/>
      <c r="JC15" s="861"/>
      <c r="JD15" s="861"/>
      <c r="JE15" s="861"/>
      <c r="JF15" s="861"/>
      <c r="JG15" s="861">
        <f ca="1">JG14-(JG10-JG11)</f>
        <v>360.92666666666673</v>
      </c>
      <c r="JH15" s="861"/>
      <c r="JI15" s="861"/>
      <c r="JJ15" s="861"/>
      <c r="JK15" s="861"/>
      <c r="JL15" s="861"/>
      <c r="JM15" s="861"/>
      <c r="JN15" s="861"/>
      <c r="JO15" s="861"/>
      <c r="JP15" s="861"/>
      <c r="JQ15" s="861"/>
      <c r="JR15" s="861"/>
      <c r="JS15" s="861">
        <f ca="1">JS14-(JS10-JS11)</f>
        <v>360.92666666666673</v>
      </c>
      <c r="JT15" s="861"/>
      <c r="JU15" s="861"/>
      <c r="JV15" s="861"/>
      <c r="JW15" s="861"/>
      <c r="JX15" s="861"/>
      <c r="JY15" s="861"/>
      <c r="JZ15" s="861"/>
      <c r="KA15" s="861"/>
      <c r="KB15" s="861"/>
      <c r="KC15" s="861"/>
      <c r="KD15" s="861"/>
      <c r="KE15" s="861">
        <f ca="1">KE14-(KE10-KE11)</f>
        <v>360.92666666666673</v>
      </c>
      <c r="KF15" s="861"/>
      <c r="KG15" s="861"/>
      <c r="KH15" s="861"/>
      <c r="KI15" s="861"/>
      <c r="KJ15" s="861"/>
      <c r="KK15" s="861"/>
      <c r="KL15" s="861"/>
      <c r="KM15" s="861"/>
      <c r="KN15" s="861"/>
      <c r="KO15" s="861"/>
      <c r="KP15" s="861"/>
      <c r="KQ15" s="861">
        <f ca="1">KQ14-(KQ10-KQ11)</f>
        <v>360.92666666666673</v>
      </c>
      <c r="KR15" s="861"/>
      <c r="KS15" s="861"/>
      <c r="KT15" s="861"/>
      <c r="KU15" s="861"/>
      <c r="KV15" s="861"/>
      <c r="KW15" s="861"/>
      <c r="KX15" s="861"/>
      <c r="KY15" s="861"/>
      <c r="KZ15" s="861"/>
      <c r="LA15" s="861"/>
      <c r="LB15" s="861"/>
      <c r="LC15" s="861">
        <f ca="1">LC14-(LC10-LC11)</f>
        <v>360.92666666666673</v>
      </c>
      <c r="LD15" s="861"/>
      <c r="LE15" s="861"/>
      <c r="LF15" s="861"/>
      <c r="LG15" s="861"/>
      <c r="LH15" s="861"/>
      <c r="LI15" s="861"/>
      <c r="LJ15" s="861"/>
      <c r="LK15" s="861"/>
      <c r="LL15" s="861"/>
      <c r="LM15" s="861"/>
      <c r="LN15" s="861"/>
      <c r="LO15" s="861">
        <f ca="1">LO14-(LO10-LO11)</f>
        <v>360.92666666666673</v>
      </c>
      <c r="LP15" s="861"/>
      <c r="LQ15" s="861"/>
      <c r="LR15" s="861"/>
      <c r="LS15" s="861"/>
      <c r="LT15" s="861"/>
      <c r="LU15" s="861"/>
      <c r="LV15" s="861"/>
      <c r="LW15" s="861"/>
      <c r="LX15" s="861"/>
      <c r="LY15" s="861"/>
      <c r="LZ15" s="861"/>
      <c r="MA15" s="861">
        <f ca="1">MA14-(MA10-MA11)</f>
        <v>360.92666666666673</v>
      </c>
      <c r="MB15" s="861"/>
      <c r="MC15" s="861"/>
      <c r="MD15" s="861"/>
      <c r="ME15" s="861"/>
      <c r="MF15" s="861"/>
      <c r="MG15" s="861"/>
      <c r="MH15" s="861"/>
      <c r="MI15" s="861"/>
      <c r="MJ15" s="861"/>
      <c r="MK15" s="861"/>
      <c r="ML15" s="861"/>
      <c r="MM15" s="861">
        <f ca="1">MM14-(MM10-MM11)</f>
        <v>360.92666666666673</v>
      </c>
      <c r="MN15" s="861"/>
      <c r="MO15" s="861"/>
      <c r="MP15" s="861"/>
      <c r="MQ15" s="861"/>
      <c r="MR15" s="861"/>
      <c r="MS15" s="861"/>
      <c r="MT15" s="861"/>
      <c r="MU15" s="861"/>
      <c r="MV15" s="861"/>
      <c r="MW15" s="861"/>
      <c r="MX15" s="861"/>
      <c r="MY15" s="861">
        <f ca="1">MY14-(MY10-MY11)</f>
        <v>360.92666666666673</v>
      </c>
      <c r="MZ15" s="861"/>
      <c r="NA15" s="861"/>
      <c r="NB15" s="861"/>
      <c r="NC15" s="861"/>
      <c r="ND15" s="861"/>
      <c r="NE15" s="861"/>
      <c r="NF15" s="861"/>
      <c r="NG15" s="861"/>
      <c r="NH15" s="861"/>
      <c r="NI15" s="861"/>
      <c r="NJ15" s="861"/>
      <c r="NK15" s="861">
        <f ca="1">NK14-(NK10-NK11)</f>
        <v>360.92666666666673</v>
      </c>
      <c r="NL15" s="861"/>
      <c r="NM15" s="861"/>
      <c r="NN15" s="861"/>
      <c r="NO15" s="861"/>
      <c r="NP15" s="861"/>
      <c r="NQ15" s="861"/>
      <c r="NR15" s="861"/>
      <c r="NS15" s="861"/>
      <c r="NT15" s="861"/>
      <c r="NU15" s="861"/>
      <c r="NV15" s="861"/>
      <c r="NW15" s="861">
        <f ca="1">NW14-(NW10-NW11)</f>
        <v>360.92666666666673</v>
      </c>
      <c r="NX15" s="861"/>
      <c r="NY15" s="861"/>
      <c r="NZ15" s="861"/>
      <c r="OA15" s="861"/>
      <c r="OB15" s="861"/>
      <c r="OC15" s="861"/>
      <c r="OD15" s="861"/>
      <c r="OE15" s="861"/>
      <c r="OF15" s="861"/>
      <c r="OG15" s="861"/>
      <c r="OH15" s="861"/>
      <c r="OI15" s="861">
        <f ca="1">OI14-(OI10-OI11)</f>
        <v>360.92666666666673</v>
      </c>
      <c r="OJ15" s="861"/>
      <c r="OK15" s="861"/>
      <c r="OL15" s="861"/>
      <c r="OM15" s="861"/>
      <c r="ON15" s="861"/>
      <c r="OO15" s="861"/>
      <c r="OP15" s="861"/>
      <c r="OQ15" s="861"/>
      <c r="OR15" s="861"/>
      <c r="OS15" s="861"/>
      <c r="OT15" s="861"/>
      <c r="OU15" s="861">
        <f ca="1">OU14-(OU10-OU11)</f>
        <v>360.92666666666673</v>
      </c>
      <c r="OV15" s="861"/>
      <c r="OW15" s="861"/>
      <c r="OX15" s="861"/>
      <c r="OY15" s="861"/>
      <c r="OZ15" s="861"/>
      <c r="PA15" s="861"/>
      <c r="PB15" s="861"/>
      <c r="PC15" s="861"/>
      <c r="PD15" s="861"/>
      <c r="PE15" s="861"/>
      <c r="PF15" s="861"/>
      <c r="PG15" s="12"/>
    </row>
    <row r="16" spans="1:423" ht="18.75">
      <c r="A16" s="871" t="s">
        <v>168</v>
      </c>
      <c r="B16" s="130" t="s">
        <v>337</v>
      </c>
      <c r="C16" s="873">
        <f ca="1">C14*収支!$U$38</f>
        <v>0</v>
      </c>
      <c r="D16" s="873"/>
      <c r="E16" s="873"/>
      <c r="F16" s="873"/>
      <c r="G16" s="873"/>
      <c r="H16" s="873"/>
      <c r="I16" s="873"/>
      <c r="J16" s="873"/>
      <c r="K16" s="873"/>
      <c r="L16" s="873"/>
      <c r="M16" s="873"/>
      <c r="N16" s="873"/>
      <c r="O16" s="873">
        <f ca="1">O14*収支!$U$38</f>
        <v>0</v>
      </c>
      <c r="P16" s="873"/>
      <c r="Q16" s="873"/>
      <c r="R16" s="873"/>
      <c r="S16" s="873"/>
      <c r="T16" s="873"/>
      <c r="U16" s="873"/>
      <c r="V16" s="873"/>
      <c r="W16" s="873"/>
      <c r="X16" s="873"/>
      <c r="Y16" s="873"/>
      <c r="Z16" s="873"/>
      <c r="AA16" s="873">
        <f ca="1">AA14*収支!$U$38</f>
        <v>0</v>
      </c>
      <c r="AB16" s="873"/>
      <c r="AC16" s="873"/>
      <c r="AD16" s="873"/>
      <c r="AE16" s="873"/>
      <c r="AF16" s="873"/>
      <c r="AG16" s="873"/>
      <c r="AH16" s="873"/>
      <c r="AI16" s="873"/>
      <c r="AJ16" s="873"/>
      <c r="AK16" s="873"/>
      <c r="AL16" s="873"/>
      <c r="AM16" s="873">
        <f ca="1">AM14*収支!$U$38</f>
        <v>0</v>
      </c>
      <c r="AN16" s="873"/>
      <c r="AO16" s="873"/>
      <c r="AP16" s="873"/>
      <c r="AQ16" s="873"/>
      <c r="AR16" s="873"/>
      <c r="AS16" s="873"/>
      <c r="AT16" s="873"/>
      <c r="AU16" s="873"/>
      <c r="AV16" s="873"/>
      <c r="AW16" s="873"/>
      <c r="AX16" s="873"/>
      <c r="AY16" s="873">
        <f ca="1">AY14*収支!$U$38</f>
        <v>0</v>
      </c>
      <c r="AZ16" s="873"/>
      <c r="BA16" s="873"/>
      <c r="BB16" s="873"/>
      <c r="BC16" s="873"/>
      <c r="BD16" s="873"/>
      <c r="BE16" s="873"/>
      <c r="BF16" s="873"/>
      <c r="BG16" s="873"/>
      <c r="BH16" s="873"/>
      <c r="BI16" s="873"/>
      <c r="BJ16" s="873"/>
      <c r="BK16" s="873">
        <f ca="1">BK14*収支!$U$38</f>
        <v>0</v>
      </c>
      <c r="BL16" s="873"/>
      <c r="BM16" s="873"/>
      <c r="BN16" s="873"/>
      <c r="BO16" s="873"/>
      <c r="BP16" s="873"/>
      <c r="BQ16" s="873"/>
      <c r="BR16" s="873"/>
      <c r="BS16" s="873"/>
      <c r="BT16" s="873"/>
      <c r="BU16" s="873"/>
      <c r="BV16" s="873"/>
      <c r="BW16" s="873">
        <f ca="1">BW14*収支!$U$38</f>
        <v>0</v>
      </c>
      <c r="BX16" s="873"/>
      <c r="BY16" s="873"/>
      <c r="BZ16" s="873"/>
      <c r="CA16" s="873"/>
      <c r="CB16" s="873"/>
      <c r="CC16" s="873"/>
      <c r="CD16" s="873"/>
      <c r="CE16" s="873"/>
      <c r="CF16" s="873"/>
      <c r="CG16" s="873"/>
      <c r="CH16" s="873"/>
      <c r="CI16" s="873">
        <f ca="1">CI14*収支!$U$38</f>
        <v>0</v>
      </c>
      <c r="CJ16" s="873"/>
      <c r="CK16" s="873"/>
      <c r="CL16" s="873"/>
      <c r="CM16" s="873"/>
      <c r="CN16" s="873"/>
      <c r="CO16" s="873"/>
      <c r="CP16" s="873"/>
      <c r="CQ16" s="873"/>
      <c r="CR16" s="873"/>
      <c r="CS16" s="873"/>
      <c r="CT16" s="873"/>
      <c r="CU16" s="873">
        <f ca="1">CU14*収支!$U$38</f>
        <v>0</v>
      </c>
      <c r="CV16" s="873"/>
      <c r="CW16" s="873"/>
      <c r="CX16" s="873"/>
      <c r="CY16" s="873"/>
      <c r="CZ16" s="873"/>
      <c r="DA16" s="873"/>
      <c r="DB16" s="873"/>
      <c r="DC16" s="873"/>
      <c r="DD16" s="873"/>
      <c r="DE16" s="873"/>
      <c r="DF16" s="873"/>
      <c r="DG16" s="873">
        <f ca="1">DG14*収支!$U$38</f>
        <v>0</v>
      </c>
      <c r="DH16" s="873"/>
      <c r="DI16" s="873"/>
      <c r="DJ16" s="873"/>
      <c r="DK16" s="873"/>
      <c r="DL16" s="873"/>
      <c r="DM16" s="873"/>
      <c r="DN16" s="873"/>
      <c r="DO16" s="873"/>
      <c r="DP16" s="873"/>
      <c r="DQ16" s="873"/>
      <c r="DR16" s="873"/>
      <c r="DS16" s="873">
        <f ca="1">DS14*収支!$U$38</f>
        <v>0</v>
      </c>
      <c r="DT16" s="873"/>
      <c r="DU16" s="873"/>
      <c r="DV16" s="873"/>
      <c r="DW16" s="873"/>
      <c r="DX16" s="873"/>
      <c r="DY16" s="873"/>
      <c r="DZ16" s="873"/>
      <c r="EA16" s="873"/>
      <c r="EB16" s="873"/>
      <c r="EC16" s="873"/>
      <c r="ED16" s="873"/>
      <c r="EE16" s="873">
        <f ca="1">EE14*収支!$U$38</f>
        <v>0</v>
      </c>
      <c r="EF16" s="873"/>
      <c r="EG16" s="873"/>
      <c r="EH16" s="873"/>
      <c r="EI16" s="873"/>
      <c r="EJ16" s="873"/>
      <c r="EK16" s="873"/>
      <c r="EL16" s="873"/>
      <c r="EM16" s="873"/>
      <c r="EN16" s="873"/>
      <c r="EO16" s="873"/>
      <c r="EP16" s="873"/>
      <c r="EQ16" s="873">
        <f ca="1">EQ14*収支!$U$38</f>
        <v>0</v>
      </c>
      <c r="ER16" s="873"/>
      <c r="ES16" s="873"/>
      <c r="ET16" s="873"/>
      <c r="EU16" s="873"/>
      <c r="EV16" s="873"/>
      <c r="EW16" s="873"/>
      <c r="EX16" s="873"/>
      <c r="EY16" s="873"/>
      <c r="EZ16" s="873"/>
      <c r="FA16" s="873"/>
      <c r="FB16" s="873"/>
      <c r="FC16" s="873">
        <f ca="1">FC14*収支!$U$38</f>
        <v>0</v>
      </c>
      <c r="FD16" s="873"/>
      <c r="FE16" s="873"/>
      <c r="FF16" s="873"/>
      <c r="FG16" s="873"/>
      <c r="FH16" s="873"/>
      <c r="FI16" s="873"/>
      <c r="FJ16" s="873"/>
      <c r="FK16" s="873"/>
      <c r="FL16" s="873"/>
      <c r="FM16" s="873"/>
      <c r="FN16" s="873"/>
      <c r="FO16" s="873">
        <f ca="1">FO14*収支!$U$38</f>
        <v>0</v>
      </c>
      <c r="FP16" s="873"/>
      <c r="FQ16" s="873"/>
      <c r="FR16" s="873"/>
      <c r="FS16" s="873"/>
      <c r="FT16" s="873"/>
      <c r="FU16" s="873"/>
      <c r="FV16" s="873"/>
      <c r="FW16" s="873"/>
      <c r="FX16" s="873"/>
      <c r="FY16" s="873"/>
      <c r="FZ16" s="873"/>
      <c r="GA16" s="873">
        <f ca="1">GA14*収支!$U$38</f>
        <v>0</v>
      </c>
      <c r="GB16" s="873"/>
      <c r="GC16" s="873"/>
      <c r="GD16" s="873"/>
      <c r="GE16" s="873"/>
      <c r="GF16" s="873"/>
      <c r="GG16" s="873"/>
      <c r="GH16" s="873"/>
      <c r="GI16" s="873"/>
      <c r="GJ16" s="873"/>
      <c r="GK16" s="873"/>
      <c r="GL16" s="873"/>
      <c r="GM16" s="873">
        <f ca="1">GM14*収支!$U$38</f>
        <v>0</v>
      </c>
      <c r="GN16" s="873"/>
      <c r="GO16" s="873"/>
      <c r="GP16" s="873"/>
      <c r="GQ16" s="873"/>
      <c r="GR16" s="873"/>
      <c r="GS16" s="873"/>
      <c r="GT16" s="873"/>
      <c r="GU16" s="873"/>
      <c r="GV16" s="873"/>
      <c r="GW16" s="873"/>
      <c r="GX16" s="873"/>
      <c r="GY16" s="873">
        <f ca="1">GY14*収支!$U$38</f>
        <v>0</v>
      </c>
      <c r="GZ16" s="873"/>
      <c r="HA16" s="873"/>
      <c r="HB16" s="873"/>
      <c r="HC16" s="873"/>
      <c r="HD16" s="873"/>
      <c r="HE16" s="873"/>
      <c r="HF16" s="873"/>
      <c r="HG16" s="873"/>
      <c r="HH16" s="873"/>
      <c r="HI16" s="873"/>
      <c r="HJ16" s="873"/>
      <c r="HK16" s="873">
        <f ca="1">HK14*収支!$U$38</f>
        <v>0</v>
      </c>
      <c r="HL16" s="873"/>
      <c r="HM16" s="873"/>
      <c r="HN16" s="873"/>
      <c r="HO16" s="873"/>
      <c r="HP16" s="873"/>
      <c r="HQ16" s="873"/>
      <c r="HR16" s="873"/>
      <c r="HS16" s="873"/>
      <c r="HT16" s="873"/>
      <c r="HU16" s="873"/>
      <c r="HV16" s="873"/>
      <c r="HW16" s="873">
        <f ca="1">HW14*収支!$U$38</f>
        <v>0</v>
      </c>
      <c r="HX16" s="873"/>
      <c r="HY16" s="873"/>
      <c r="HZ16" s="873"/>
      <c r="IA16" s="873"/>
      <c r="IB16" s="873"/>
      <c r="IC16" s="873"/>
      <c r="ID16" s="873"/>
      <c r="IE16" s="873"/>
      <c r="IF16" s="873"/>
      <c r="IG16" s="873"/>
      <c r="IH16" s="873"/>
      <c r="II16" s="873">
        <f ca="1">II14*収支!$U$38</f>
        <v>0</v>
      </c>
      <c r="IJ16" s="873"/>
      <c r="IK16" s="873"/>
      <c r="IL16" s="873"/>
      <c r="IM16" s="873"/>
      <c r="IN16" s="873"/>
      <c r="IO16" s="873"/>
      <c r="IP16" s="873"/>
      <c r="IQ16" s="873"/>
      <c r="IR16" s="873"/>
      <c r="IS16" s="873"/>
      <c r="IT16" s="873"/>
      <c r="IU16" s="873">
        <f ca="1">IU14*収支!$U$38</f>
        <v>0</v>
      </c>
      <c r="IV16" s="873"/>
      <c r="IW16" s="873"/>
      <c r="IX16" s="873"/>
      <c r="IY16" s="873"/>
      <c r="IZ16" s="873"/>
      <c r="JA16" s="873"/>
      <c r="JB16" s="873"/>
      <c r="JC16" s="873"/>
      <c r="JD16" s="873"/>
      <c r="JE16" s="873"/>
      <c r="JF16" s="873"/>
      <c r="JG16" s="873">
        <f ca="1">JG14*収支!$U$38</f>
        <v>0</v>
      </c>
      <c r="JH16" s="873"/>
      <c r="JI16" s="873"/>
      <c r="JJ16" s="873"/>
      <c r="JK16" s="873"/>
      <c r="JL16" s="873"/>
      <c r="JM16" s="873"/>
      <c r="JN16" s="873"/>
      <c r="JO16" s="873"/>
      <c r="JP16" s="873"/>
      <c r="JQ16" s="873"/>
      <c r="JR16" s="873"/>
      <c r="JS16" s="873">
        <f ca="1">JS14*収支!$U$38</f>
        <v>0</v>
      </c>
      <c r="JT16" s="873"/>
      <c r="JU16" s="873"/>
      <c r="JV16" s="873"/>
      <c r="JW16" s="873"/>
      <c r="JX16" s="873"/>
      <c r="JY16" s="873"/>
      <c r="JZ16" s="873"/>
      <c r="KA16" s="873"/>
      <c r="KB16" s="873"/>
      <c r="KC16" s="873"/>
      <c r="KD16" s="873"/>
      <c r="KE16" s="873">
        <f ca="1">KE14*収支!$U$38</f>
        <v>0</v>
      </c>
      <c r="KF16" s="873"/>
      <c r="KG16" s="873"/>
      <c r="KH16" s="873"/>
      <c r="KI16" s="873"/>
      <c r="KJ16" s="873"/>
      <c r="KK16" s="873"/>
      <c r="KL16" s="873"/>
      <c r="KM16" s="873"/>
      <c r="KN16" s="873"/>
      <c r="KO16" s="873"/>
      <c r="KP16" s="873"/>
      <c r="KQ16" s="873">
        <f ca="1">KQ14*収支!$U$38</f>
        <v>0</v>
      </c>
      <c r="KR16" s="873"/>
      <c r="KS16" s="873"/>
      <c r="KT16" s="873"/>
      <c r="KU16" s="873"/>
      <c r="KV16" s="873"/>
      <c r="KW16" s="873"/>
      <c r="KX16" s="873"/>
      <c r="KY16" s="873"/>
      <c r="KZ16" s="873"/>
      <c r="LA16" s="873"/>
      <c r="LB16" s="873"/>
      <c r="LC16" s="873">
        <f ca="1">LC14*収支!$U$38</f>
        <v>0</v>
      </c>
      <c r="LD16" s="873"/>
      <c r="LE16" s="873"/>
      <c r="LF16" s="873"/>
      <c r="LG16" s="873"/>
      <c r="LH16" s="873"/>
      <c r="LI16" s="873"/>
      <c r="LJ16" s="873"/>
      <c r="LK16" s="873"/>
      <c r="LL16" s="873"/>
      <c r="LM16" s="873"/>
      <c r="LN16" s="873"/>
      <c r="LO16" s="873">
        <f ca="1">LO14*収支!$U$38</f>
        <v>0</v>
      </c>
      <c r="LP16" s="873"/>
      <c r="LQ16" s="873"/>
      <c r="LR16" s="873"/>
      <c r="LS16" s="873"/>
      <c r="LT16" s="873"/>
      <c r="LU16" s="873"/>
      <c r="LV16" s="873"/>
      <c r="LW16" s="873"/>
      <c r="LX16" s="873"/>
      <c r="LY16" s="873"/>
      <c r="LZ16" s="873"/>
      <c r="MA16" s="873">
        <f ca="1">MA14*収支!$U$38</f>
        <v>0</v>
      </c>
      <c r="MB16" s="873"/>
      <c r="MC16" s="873"/>
      <c r="MD16" s="873"/>
      <c r="ME16" s="873"/>
      <c r="MF16" s="873"/>
      <c r="MG16" s="873"/>
      <c r="MH16" s="873"/>
      <c r="MI16" s="873"/>
      <c r="MJ16" s="873"/>
      <c r="MK16" s="873"/>
      <c r="ML16" s="873"/>
      <c r="MM16" s="873">
        <f ca="1">MM14*収支!$U$38</f>
        <v>0</v>
      </c>
      <c r="MN16" s="873"/>
      <c r="MO16" s="873"/>
      <c r="MP16" s="873"/>
      <c r="MQ16" s="873"/>
      <c r="MR16" s="873"/>
      <c r="MS16" s="873"/>
      <c r="MT16" s="873"/>
      <c r="MU16" s="873"/>
      <c r="MV16" s="873"/>
      <c r="MW16" s="873"/>
      <c r="MX16" s="873"/>
      <c r="MY16" s="873">
        <f ca="1">MY14*収支!$U$38</f>
        <v>0</v>
      </c>
      <c r="MZ16" s="873"/>
      <c r="NA16" s="873"/>
      <c r="NB16" s="873"/>
      <c r="NC16" s="873"/>
      <c r="ND16" s="873"/>
      <c r="NE16" s="873"/>
      <c r="NF16" s="873"/>
      <c r="NG16" s="873"/>
      <c r="NH16" s="873"/>
      <c r="NI16" s="873"/>
      <c r="NJ16" s="873"/>
      <c r="NK16" s="873">
        <f ca="1">NK14*収支!$U$38</f>
        <v>0</v>
      </c>
      <c r="NL16" s="873"/>
      <c r="NM16" s="873"/>
      <c r="NN16" s="873"/>
      <c r="NO16" s="873"/>
      <c r="NP16" s="873"/>
      <c r="NQ16" s="873"/>
      <c r="NR16" s="873"/>
      <c r="NS16" s="873"/>
      <c r="NT16" s="873"/>
      <c r="NU16" s="873"/>
      <c r="NV16" s="873"/>
      <c r="NW16" s="873">
        <f ca="1">NW14*収支!$U$38</f>
        <v>0</v>
      </c>
      <c r="NX16" s="873"/>
      <c r="NY16" s="873"/>
      <c r="NZ16" s="873"/>
      <c r="OA16" s="873"/>
      <c r="OB16" s="873"/>
      <c r="OC16" s="873"/>
      <c r="OD16" s="873"/>
      <c r="OE16" s="873"/>
      <c r="OF16" s="873"/>
      <c r="OG16" s="873"/>
      <c r="OH16" s="873"/>
      <c r="OI16" s="873">
        <f ca="1">OI14*収支!$U$38</f>
        <v>0</v>
      </c>
      <c r="OJ16" s="873"/>
      <c r="OK16" s="873"/>
      <c r="OL16" s="873"/>
      <c r="OM16" s="873"/>
      <c r="ON16" s="873"/>
      <c r="OO16" s="873"/>
      <c r="OP16" s="873"/>
      <c r="OQ16" s="873"/>
      <c r="OR16" s="873"/>
      <c r="OS16" s="873"/>
      <c r="OT16" s="873"/>
      <c r="OU16" s="873">
        <f ca="1">OU14*収支!$U$38</f>
        <v>0</v>
      </c>
      <c r="OV16" s="873"/>
      <c r="OW16" s="873"/>
      <c r="OX16" s="873"/>
      <c r="OY16" s="873"/>
      <c r="OZ16" s="873"/>
      <c r="PA16" s="873"/>
      <c r="PB16" s="873"/>
      <c r="PC16" s="873"/>
      <c r="PD16" s="873"/>
      <c r="PE16" s="873"/>
      <c r="PF16" s="873"/>
      <c r="PG16" s="11">
        <f ca="1">PG14*収支!U38</f>
        <v>0</v>
      </c>
    </row>
    <row r="17" spans="1:423" ht="47.25" customHeight="1">
      <c r="A17" s="872"/>
      <c r="B17" s="131" t="s">
        <v>337</v>
      </c>
      <c r="C17" s="868">
        <f ca="1">C15*収支!$U$38</f>
        <v>0</v>
      </c>
      <c r="D17" s="868"/>
      <c r="E17" s="868"/>
      <c r="F17" s="868"/>
      <c r="G17" s="868"/>
      <c r="H17" s="868"/>
      <c r="I17" s="868"/>
      <c r="J17" s="868"/>
      <c r="K17" s="868"/>
      <c r="L17" s="868"/>
      <c r="M17" s="868"/>
      <c r="N17" s="868"/>
      <c r="O17" s="868">
        <f ca="1">O15*収支!$U$38</f>
        <v>0</v>
      </c>
      <c r="P17" s="868"/>
      <c r="Q17" s="868"/>
      <c r="R17" s="868"/>
      <c r="S17" s="868"/>
      <c r="T17" s="868"/>
      <c r="U17" s="868"/>
      <c r="V17" s="868"/>
      <c r="W17" s="868"/>
      <c r="X17" s="868"/>
      <c r="Y17" s="868"/>
      <c r="Z17" s="868"/>
      <c r="AA17" s="868">
        <f ca="1">AA15*収支!$U$38</f>
        <v>0</v>
      </c>
      <c r="AB17" s="868"/>
      <c r="AC17" s="868"/>
      <c r="AD17" s="868"/>
      <c r="AE17" s="868"/>
      <c r="AF17" s="868"/>
      <c r="AG17" s="868"/>
      <c r="AH17" s="868"/>
      <c r="AI17" s="868"/>
      <c r="AJ17" s="868"/>
      <c r="AK17" s="868"/>
      <c r="AL17" s="868"/>
      <c r="AM17" s="868">
        <f ca="1">AM15*収支!$U$38</f>
        <v>0</v>
      </c>
      <c r="AN17" s="868"/>
      <c r="AO17" s="868"/>
      <c r="AP17" s="868"/>
      <c r="AQ17" s="868"/>
      <c r="AR17" s="868"/>
      <c r="AS17" s="868"/>
      <c r="AT17" s="868"/>
      <c r="AU17" s="868"/>
      <c r="AV17" s="868"/>
      <c r="AW17" s="868"/>
      <c r="AX17" s="868"/>
      <c r="AY17" s="868">
        <f ca="1">AY15*収支!$U$38</f>
        <v>0</v>
      </c>
      <c r="AZ17" s="868"/>
      <c r="BA17" s="868"/>
      <c r="BB17" s="868"/>
      <c r="BC17" s="868"/>
      <c r="BD17" s="868"/>
      <c r="BE17" s="868"/>
      <c r="BF17" s="868"/>
      <c r="BG17" s="868"/>
      <c r="BH17" s="868"/>
      <c r="BI17" s="868"/>
      <c r="BJ17" s="868"/>
      <c r="BK17" s="868">
        <f ca="1">BK15*収支!$U$38</f>
        <v>0</v>
      </c>
      <c r="BL17" s="868"/>
      <c r="BM17" s="868"/>
      <c r="BN17" s="868"/>
      <c r="BO17" s="868"/>
      <c r="BP17" s="868"/>
      <c r="BQ17" s="868"/>
      <c r="BR17" s="868"/>
      <c r="BS17" s="868"/>
      <c r="BT17" s="868"/>
      <c r="BU17" s="868"/>
      <c r="BV17" s="868"/>
      <c r="BW17" s="868">
        <f ca="1">BW15*収支!$U$38</f>
        <v>0</v>
      </c>
      <c r="BX17" s="868"/>
      <c r="BY17" s="868"/>
      <c r="BZ17" s="868"/>
      <c r="CA17" s="868"/>
      <c r="CB17" s="868"/>
      <c r="CC17" s="868"/>
      <c r="CD17" s="868"/>
      <c r="CE17" s="868"/>
      <c r="CF17" s="868"/>
      <c r="CG17" s="868"/>
      <c r="CH17" s="868"/>
      <c r="CI17" s="868">
        <f ca="1">CI15*収支!$U$38</f>
        <v>0</v>
      </c>
      <c r="CJ17" s="868"/>
      <c r="CK17" s="868"/>
      <c r="CL17" s="868"/>
      <c r="CM17" s="868"/>
      <c r="CN17" s="868"/>
      <c r="CO17" s="868"/>
      <c r="CP17" s="868"/>
      <c r="CQ17" s="868"/>
      <c r="CR17" s="868"/>
      <c r="CS17" s="868"/>
      <c r="CT17" s="868"/>
      <c r="CU17" s="868">
        <f ca="1">CU15*収支!$U$38</f>
        <v>0</v>
      </c>
      <c r="CV17" s="868"/>
      <c r="CW17" s="868"/>
      <c r="CX17" s="868"/>
      <c r="CY17" s="868"/>
      <c r="CZ17" s="868"/>
      <c r="DA17" s="868"/>
      <c r="DB17" s="868"/>
      <c r="DC17" s="868"/>
      <c r="DD17" s="868"/>
      <c r="DE17" s="868"/>
      <c r="DF17" s="868"/>
      <c r="DG17" s="868">
        <f ca="1">DG15*収支!$U$38</f>
        <v>0</v>
      </c>
      <c r="DH17" s="868"/>
      <c r="DI17" s="868"/>
      <c r="DJ17" s="868"/>
      <c r="DK17" s="868"/>
      <c r="DL17" s="868"/>
      <c r="DM17" s="868"/>
      <c r="DN17" s="868"/>
      <c r="DO17" s="868"/>
      <c r="DP17" s="868"/>
      <c r="DQ17" s="868"/>
      <c r="DR17" s="868"/>
      <c r="DS17" s="868">
        <f ca="1">DS15*収支!$U$38</f>
        <v>0</v>
      </c>
      <c r="DT17" s="868"/>
      <c r="DU17" s="868"/>
      <c r="DV17" s="868"/>
      <c r="DW17" s="868"/>
      <c r="DX17" s="868"/>
      <c r="DY17" s="868"/>
      <c r="DZ17" s="868"/>
      <c r="EA17" s="868"/>
      <c r="EB17" s="868"/>
      <c r="EC17" s="868"/>
      <c r="ED17" s="868"/>
      <c r="EE17" s="868">
        <f ca="1">EE15*収支!$U$38</f>
        <v>0</v>
      </c>
      <c r="EF17" s="868"/>
      <c r="EG17" s="868"/>
      <c r="EH17" s="868"/>
      <c r="EI17" s="868"/>
      <c r="EJ17" s="868"/>
      <c r="EK17" s="868"/>
      <c r="EL17" s="868"/>
      <c r="EM17" s="868"/>
      <c r="EN17" s="868"/>
      <c r="EO17" s="868"/>
      <c r="EP17" s="868"/>
      <c r="EQ17" s="868">
        <f ca="1">EQ15*収支!$U$38</f>
        <v>0</v>
      </c>
      <c r="ER17" s="868"/>
      <c r="ES17" s="868"/>
      <c r="ET17" s="868"/>
      <c r="EU17" s="868"/>
      <c r="EV17" s="868"/>
      <c r="EW17" s="868"/>
      <c r="EX17" s="868"/>
      <c r="EY17" s="868"/>
      <c r="EZ17" s="868"/>
      <c r="FA17" s="868"/>
      <c r="FB17" s="868"/>
      <c r="FC17" s="868">
        <f ca="1">FC15*収支!$U$38</f>
        <v>0</v>
      </c>
      <c r="FD17" s="868"/>
      <c r="FE17" s="868"/>
      <c r="FF17" s="868"/>
      <c r="FG17" s="868"/>
      <c r="FH17" s="868"/>
      <c r="FI17" s="868"/>
      <c r="FJ17" s="868"/>
      <c r="FK17" s="868"/>
      <c r="FL17" s="868"/>
      <c r="FM17" s="868"/>
      <c r="FN17" s="868"/>
      <c r="FO17" s="868">
        <f ca="1">FO15*収支!$U$38</f>
        <v>0</v>
      </c>
      <c r="FP17" s="868"/>
      <c r="FQ17" s="868"/>
      <c r="FR17" s="868"/>
      <c r="FS17" s="868"/>
      <c r="FT17" s="868"/>
      <c r="FU17" s="868"/>
      <c r="FV17" s="868"/>
      <c r="FW17" s="868"/>
      <c r="FX17" s="868"/>
      <c r="FY17" s="868"/>
      <c r="FZ17" s="868"/>
      <c r="GA17" s="868">
        <f ca="1">GA15*収支!$U$38</f>
        <v>0</v>
      </c>
      <c r="GB17" s="868"/>
      <c r="GC17" s="868"/>
      <c r="GD17" s="868"/>
      <c r="GE17" s="868"/>
      <c r="GF17" s="868"/>
      <c r="GG17" s="868"/>
      <c r="GH17" s="868"/>
      <c r="GI17" s="868"/>
      <c r="GJ17" s="868"/>
      <c r="GK17" s="868"/>
      <c r="GL17" s="868"/>
      <c r="GM17" s="868">
        <f ca="1">GM15*収支!$U$38</f>
        <v>0</v>
      </c>
      <c r="GN17" s="868"/>
      <c r="GO17" s="868"/>
      <c r="GP17" s="868"/>
      <c r="GQ17" s="868"/>
      <c r="GR17" s="868"/>
      <c r="GS17" s="868"/>
      <c r="GT17" s="868"/>
      <c r="GU17" s="868"/>
      <c r="GV17" s="868"/>
      <c r="GW17" s="868"/>
      <c r="GX17" s="868"/>
      <c r="GY17" s="868">
        <f ca="1">GY15*収支!$U$38</f>
        <v>0</v>
      </c>
      <c r="GZ17" s="868"/>
      <c r="HA17" s="868"/>
      <c r="HB17" s="868"/>
      <c r="HC17" s="868"/>
      <c r="HD17" s="868"/>
      <c r="HE17" s="868"/>
      <c r="HF17" s="868"/>
      <c r="HG17" s="868"/>
      <c r="HH17" s="868"/>
      <c r="HI17" s="868"/>
      <c r="HJ17" s="868"/>
      <c r="HK17" s="868">
        <f ca="1">HK15*収支!$U$38</f>
        <v>0</v>
      </c>
      <c r="HL17" s="868"/>
      <c r="HM17" s="868"/>
      <c r="HN17" s="868"/>
      <c r="HO17" s="868"/>
      <c r="HP17" s="868"/>
      <c r="HQ17" s="868"/>
      <c r="HR17" s="868"/>
      <c r="HS17" s="868"/>
      <c r="HT17" s="868"/>
      <c r="HU17" s="868"/>
      <c r="HV17" s="868"/>
      <c r="HW17" s="868">
        <f ca="1">HW15*収支!$U$38</f>
        <v>0</v>
      </c>
      <c r="HX17" s="868"/>
      <c r="HY17" s="868"/>
      <c r="HZ17" s="868"/>
      <c r="IA17" s="868"/>
      <c r="IB17" s="868"/>
      <c r="IC17" s="868"/>
      <c r="ID17" s="868"/>
      <c r="IE17" s="868"/>
      <c r="IF17" s="868"/>
      <c r="IG17" s="868"/>
      <c r="IH17" s="868"/>
      <c r="II17" s="868">
        <f ca="1">II15*収支!$U$38</f>
        <v>0</v>
      </c>
      <c r="IJ17" s="868"/>
      <c r="IK17" s="868"/>
      <c r="IL17" s="868"/>
      <c r="IM17" s="868"/>
      <c r="IN17" s="868"/>
      <c r="IO17" s="868"/>
      <c r="IP17" s="868"/>
      <c r="IQ17" s="868"/>
      <c r="IR17" s="868"/>
      <c r="IS17" s="868"/>
      <c r="IT17" s="868"/>
      <c r="IU17" s="868">
        <f ca="1">IU15*収支!$U$38</f>
        <v>0</v>
      </c>
      <c r="IV17" s="868"/>
      <c r="IW17" s="868"/>
      <c r="IX17" s="868"/>
      <c r="IY17" s="868"/>
      <c r="IZ17" s="868"/>
      <c r="JA17" s="868"/>
      <c r="JB17" s="868"/>
      <c r="JC17" s="868"/>
      <c r="JD17" s="868"/>
      <c r="JE17" s="868"/>
      <c r="JF17" s="868"/>
      <c r="JG17" s="868">
        <f ca="1">JG15*収支!$U$38</f>
        <v>0</v>
      </c>
      <c r="JH17" s="868"/>
      <c r="JI17" s="868"/>
      <c r="JJ17" s="868"/>
      <c r="JK17" s="868"/>
      <c r="JL17" s="868"/>
      <c r="JM17" s="868"/>
      <c r="JN17" s="868"/>
      <c r="JO17" s="868"/>
      <c r="JP17" s="868"/>
      <c r="JQ17" s="868"/>
      <c r="JR17" s="868"/>
      <c r="JS17" s="868">
        <f ca="1">JS15*収支!$U$38</f>
        <v>0</v>
      </c>
      <c r="JT17" s="868"/>
      <c r="JU17" s="868"/>
      <c r="JV17" s="868"/>
      <c r="JW17" s="868"/>
      <c r="JX17" s="868"/>
      <c r="JY17" s="868"/>
      <c r="JZ17" s="868"/>
      <c r="KA17" s="868"/>
      <c r="KB17" s="868"/>
      <c r="KC17" s="868"/>
      <c r="KD17" s="868"/>
      <c r="KE17" s="868">
        <f ca="1">KE15*収支!$U$38</f>
        <v>0</v>
      </c>
      <c r="KF17" s="868"/>
      <c r="KG17" s="868"/>
      <c r="KH17" s="868"/>
      <c r="KI17" s="868"/>
      <c r="KJ17" s="868"/>
      <c r="KK17" s="868"/>
      <c r="KL17" s="868"/>
      <c r="KM17" s="868"/>
      <c r="KN17" s="868"/>
      <c r="KO17" s="868"/>
      <c r="KP17" s="868"/>
      <c r="KQ17" s="868">
        <f ca="1">KQ15*収支!$U$38</f>
        <v>0</v>
      </c>
      <c r="KR17" s="868"/>
      <c r="KS17" s="868"/>
      <c r="KT17" s="868"/>
      <c r="KU17" s="868"/>
      <c r="KV17" s="868"/>
      <c r="KW17" s="868"/>
      <c r="KX17" s="868"/>
      <c r="KY17" s="868"/>
      <c r="KZ17" s="868"/>
      <c r="LA17" s="868"/>
      <c r="LB17" s="868"/>
      <c r="LC17" s="868">
        <f ca="1">LC15*収支!$U$38</f>
        <v>0</v>
      </c>
      <c r="LD17" s="868"/>
      <c r="LE17" s="868"/>
      <c r="LF17" s="868"/>
      <c r="LG17" s="868"/>
      <c r="LH17" s="868"/>
      <c r="LI17" s="868"/>
      <c r="LJ17" s="868"/>
      <c r="LK17" s="868"/>
      <c r="LL17" s="868"/>
      <c r="LM17" s="868"/>
      <c r="LN17" s="868"/>
      <c r="LO17" s="868">
        <f ca="1">LO15*収支!$U$38</f>
        <v>0</v>
      </c>
      <c r="LP17" s="868"/>
      <c r="LQ17" s="868"/>
      <c r="LR17" s="868"/>
      <c r="LS17" s="868"/>
      <c r="LT17" s="868"/>
      <c r="LU17" s="868"/>
      <c r="LV17" s="868"/>
      <c r="LW17" s="868"/>
      <c r="LX17" s="868"/>
      <c r="LY17" s="868"/>
      <c r="LZ17" s="868"/>
      <c r="MA17" s="868">
        <f ca="1">MA15*収支!$U$38</f>
        <v>0</v>
      </c>
      <c r="MB17" s="868"/>
      <c r="MC17" s="868"/>
      <c r="MD17" s="868"/>
      <c r="ME17" s="868"/>
      <c r="MF17" s="868"/>
      <c r="MG17" s="868"/>
      <c r="MH17" s="868"/>
      <c r="MI17" s="868"/>
      <c r="MJ17" s="868"/>
      <c r="MK17" s="868"/>
      <c r="ML17" s="868"/>
      <c r="MM17" s="868">
        <f ca="1">MM15*収支!$U$38</f>
        <v>0</v>
      </c>
      <c r="MN17" s="868"/>
      <c r="MO17" s="868"/>
      <c r="MP17" s="868"/>
      <c r="MQ17" s="868"/>
      <c r="MR17" s="868"/>
      <c r="MS17" s="868"/>
      <c r="MT17" s="868"/>
      <c r="MU17" s="868"/>
      <c r="MV17" s="868"/>
      <c r="MW17" s="868"/>
      <c r="MX17" s="868"/>
      <c r="MY17" s="868">
        <f ca="1">MY15*収支!$U$38</f>
        <v>0</v>
      </c>
      <c r="MZ17" s="868"/>
      <c r="NA17" s="868"/>
      <c r="NB17" s="868"/>
      <c r="NC17" s="868"/>
      <c r="ND17" s="868"/>
      <c r="NE17" s="868"/>
      <c r="NF17" s="868"/>
      <c r="NG17" s="868"/>
      <c r="NH17" s="868"/>
      <c r="NI17" s="868"/>
      <c r="NJ17" s="868"/>
      <c r="NK17" s="868">
        <f ca="1">NK15*収支!$U$38</f>
        <v>0</v>
      </c>
      <c r="NL17" s="868"/>
      <c r="NM17" s="868"/>
      <c r="NN17" s="868"/>
      <c r="NO17" s="868"/>
      <c r="NP17" s="868"/>
      <c r="NQ17" s="868"/>
      <c r="NR17" s="868"/>
      <c r="NS17" s="868"/>
      <c r="NT17" s="868"/>
      <c r="NU17" s="868"/>
      <c r="NV17" s="868"/>
      <c r="NW17" s="868">
        <f ca="1">NW15*収支!$U$38</f>
        <v>0</v>
      </c>
      <c r="NX17" s="868"/>
      <c r="NY17" s="868"/>
      <c r="NZ17" s="868"/>
      <c r="OA17" s="868"/>
      <c r="OB17" s="868"/>
      <c r="OC17" s="868"/>
      <c r="OD17" s="868"/>
      <c r="OE17" s="868"/>
      <c r="OF17" s="868"/>
      <c r="OG17" s="868"/>
      <c r="OH17" s="868"/>
      <c r="OI17" s="868">
        <f ca="1">OI15*収支!$U$38</f>
        <v>0</v>
      </c>
      <c r="OJ17" s="868"/>
      <c r="OK17" s="868"/>
      <c r="OL17" s="868"/>
      <c r="OM17" s="868"/>
      <c r="ON17" s="868"/>
      <c r="OO17" s="868"/>
      <c r="OP17" s="868"/>
      <c r="OQ17" s="868"/>
      <c r="OR17" s="868"/>
      <c r="OS17" s="868"/>
      <c r="OT17" s="868"/>
      <c r="OU17" s="868">
        <f ca="1">OU15*収支!$U$38</f>
        <v>0</v>
      </c>
      <c r="OV17" s="868"/>
      <c r="OW17" s="868"/>
      <c r="OX17" s="868"/>
      <c r="OY17" s="868"/>
      <c r="OZ17" s="868"/>
      <c r="PA17" s="868"/>
      <c r="PB17" s="868"/>
      <c r="PC17" s="868"/>
      <c r="PD17" s="868"/>
      <c r="PE17" s="868"/>
      <c r="PF17" s="868"/>
      <c r="PG17" s="8"/>
    </row>
    <row r="18" spans="1:423" ht="47.25" customHeight="1">
      <c r="A18" s="872" t="s">
        <v>623</v>
      </c>
      <c r="B18" s="872"/>
      <c r="C18" s="868">
        <f>SUM(キャッシュフロー!G42:R42)</f>
        <v>195.16795146193564</v>
      </c>
      <c r="D18" s="868"/>
      <c r="E18" s="868"/>
      <c r="F18" s="868"/>
      <c r="G18" s="868"/>
      <c r="H18" s="868"/>
      <c r="I18" s="868"/>
      <c r="J18" s="868"/>
      <c r="K18" s="868"/>
      <c r="L18" s="868"/>
      <c r="M18" s="868"/>
      <c r="N18" s="868"/>
      <c r="O18" s="868">
        <f>SUM(キャッシュフロー!S42:AD42)</f>
        <v>200.10344780699731</v>
      </c>
      <c r="P18" s="868"/>
      <c r="Q18" s="868"/>
      <c r="R18" s="868"/>
      <c r="S18" s="868"/>
      <c r="T18" s="868"/>
      <c r="U18" s="868"/>
      <c r="V18" s="868"/>
      <c r="W18" s="868"/>
      <c r="X18" s="868"/>
      <c r="Y18" s="868"/>
      <c r="Z18" s="868"/>
      <c r="AA18" s="868">
        <f>SUM(キャッシュフロー!AE42:AP42)</f>
        <v>205.16375523907246</v>
      </c>
      <c r="AB18" s="868"/>
      <c r="AC18" s="868"/>
      <c r="AD18" s="868"/>
      <c r="AE18" s="868"/>
      <c r="AF18" s="868"/>
      <c r="AG18" s="868"/>
      <c r="AH18" s="868"/>
      <c r="AI18" s="868"/>
      <c r="AJ18" s="868"/>
      <c r="AK18" s="868"/>
      <c r="AL18" s="868"/>
      <c r="AM18" s="868">
        <f>SUM(キャッシュフロー!AQ42:BB42)</f>
        <v>210.35203003796562</v>
      </c>
      <c r="AN18" s="868"/>
      <c r="AO18" s="868"/>
      <c r="AP18" s="868"/>
      <c r="AQ18" s="868"/>
      <c r="AR18" s="868"/>
      <c r="AS18" s="868"/>
      <c r="AT18" s="868"/>
      <c r="AU18" s="868"/>
      <c r="AV18" s="868"/>
      <c r="AW18" s="868"/>
      <c r="AX18" s="868"/>
      <c r="AY18" s="868">
        <f>SUM(キャッシュフロー!BC42:BN42)</f>
        <v>215.6715083009282</v>
      </c>
      <c r="AZ18" s="868"/>
      <c r="BA18" s="868"/>
      <c r="BB18" s="868"/>
      <c r="BC18" s="868"/>
      <c r="BD18" s="868"/>
      <c r="BE18" s="868"/>
      <c r="BF18" s="868"/>
      <c r="BG18" s="868"/>
      <c r="BH18" s="868"/>
      <c r="BI18" s="868"/>
      <c r="BJ18" s="868"/>
      <c r="BK18" s="868">
        <f>SUM(キャッシュフロー!BO42:BZ42)</f>
        <v>221.12550796111728</v>
      </c>
      <c r="BL18" s="868"/>
      <c r="BM18" s="868"/>
      <c r="BN18" s="868"/>
      <c r="BO18" s="868"/>
      <c r="BP18" s="868"/>
      <c r="BQ18" s="868"/>
      <c r="BR18" s="868"/>
      <c r="BS18" s="868"/>
      <c r="BT18" s="868"/>
      <c r="BU18" s="868"/>
      <c r="BV18" s="868"/>
      <c r="BW18" s="868">
        <f>SUM(キャッシュフロー!CA42:CL42)</f>
        <v>226.71743085709986</v>
      </c>
      <c r="BX18" s="868"/>
      <c r="BY18" s="868"/>
      <c r="BZ18" s="868"/>
      <c r="CA18" s="868"/>
      <c r="CB18" s="868"/>
      <c r="CC18" s="868"/>
      <c r="CD18" s="868"/>
      <c r="CE18" s="868"/>
      <c r="CF18" s="868"/>
      <c r="CG18" s="868"/>
      <c r="CH18" s="868"/>
      <c r="CI18" s="868">
        <f>SUM(キャッシュフロー!CM42:CX42)</f>
        <v>232.45076485469133</v>
      </c>
      <c r="CJ18" s="868"/>
      <c r="CK18" s="868"/>
      <c r="CL18" s="868"/>
      <c r="CM18" s="868"/>
      <c r="CN18" s="868"/>
      <c r="CO18" s="868"/>
      <c r="CP18" s="868"/>
      <c r="CQ18" s="868"/>
      <c r="CR18" s="868"/>
      <c r="CS18" s="868"/>
      <c r="CT18" s="868"/>
      <c r="CU18" s="868">
        <f>SUM(キャッシュフロー!CY42:DJ42)</f>
        <v>238.32908602245178</v>
      </c>
      <c r="CV18" s="868"/>
      <c r="CW18" s="868"/>
      <c r="CX18" s="868"/>
      <c r="CY18" s="868"/>
      <c r="CZ18" s="868"/>
      <c r="DA18" s="868"/>
      <c r="DB18" s="868"/>
      <c r="DC18" s="868"/>
      <c r="DD18" s="868"/>
      <c r="DE18" s="868"/>
      <c r="DF18" s="868"/>
      <c r="DG18" s="868">
        <f>SUM(キャッシュフロー!DK42:DV42)</f>
        <v>244.35606086219707</v>
      </c>
      <c r="DH18" s="868"/>
      <c r="DI18" s="868"/>
      <c r="DJ18" s="868"/>
      <c r="DK18" s="868"/>
      <c r="DL18" s="868"/>
      <c r="DM18" s="868"/>
      <c r="DN18" s="868"/>
      <c r="DO18" s="868"/>
      <c r="DP18" s="868"/>
      <c r="DQ18" s="868"/>
      <c r="DR18" s="868"/>
      <c r="DS18" s="868">
        <f>SUM(キャッシュフロー!DW42:EH42)</f>
        <v>250.53544859591659</v>
      </c>
      <c r="DT18" s="868"/>
      <c r="DU18" s="868"/>
      <c r="DV18" s="868"/>
      <c r="DW18" s="868"/>
      <c r="DX18" s="868"/>
      <c r="DY18" s="868"/>
      <c r="DZ18" s="868"/>
      <c r="EA18" s="868"/>
      <c r="EB18" s="868"/>
      <c r="EC18" s="868"/>
      <c r="ED18" s="868"/>
      <c r="EE18" s="868">
        <f>SUM(キャッシュフロー!EI42:ET42)</f>
        <v>256.87110351052348</v>
      </c>
      <c r="EF18" s="868"/>
      <c r="EG18" s="868"/>
      <c r="EH18" s="868"/>
      <c r="EI18" s="868"/>
      <c r="EJ18" s="868"/>
      <c r="EK18" s="868"/>
      <c r="EL18" s="868"/>
      <c r="EM18" s="868"/>
      <c r="EN18" s="868"/>
      <c r="EO18" s="868"/>
      <c r="EP18" s="868"/>
      <c r="EQ18" s="868">
        <f>SUM(キャッシュフロー!EU42:FF42)</f>
        <v>263.36697736189927</v>
      </c>
      <c r="ER18" s="868"/>
      <c r="ES18" s="868"/>
      <c r="ET18" s="868"/>
      <c r="EU18" s="868"/>
      <c r="EV18" s="868"/>
      <c r="EW18" s="868"/>
      <c r="EX18" s="868"/>
      <c r="EY18" s="868"/>
      <c r="EZ18" s="868"/>
      <c r="FA18" s="868"/>
      <c r="FB18" s="868"/>
      <c r="FC18" s="868">
        <f>SUM(キャッシュフロー!FG42:FR42)</f>
        <v>270.02712183973443</v>
      </c>
      <c r="FD18" s="868"/>
      <c r="FE18" s="868"/>
      <c r="FF18" s="868"/>
      <c r="FG18" s="868"/>
      <c r="FH18" s="868"/>
      <c r="FI18" s="868"/>
      <c r="FJ18" s="868"/>
      <c r="FK18" s="868"/>
      <c r="FL18" s="868"/>
      <c r="FM18" s="868"/>
      <c r="FN18" s="868"/>
      <c r="FO18" s="868">
        <f>SUM(キャッシュフロー!FS42:GD42)</f>
        <v>276.85569109469981</v>
      </c>
      <c r="FP18" s="868"/>
      <c r="FQ18" s="868"/>
      <c r="FR18" s="868"/>
      <c r="FS18" s="868"/>
      <c r="FT18" s="868"/>
      <c r="FU18" s="868"/>
      <c r="FV18" s="868"/>
      <c r="FW18" s="868"/>
      <c r="FX18" s="868"/>
      <c r="FY18" s="868"/>
      <c r="FZ18" s="868"/>
      <c r="GA18" s="868">
        <f>SUM(キャッシュフロー!GE42:GP42)</f>
        <v>283.85694432952681</v>
      </c>
      <c r="GB18" s="868"/>
      <c r="GC18" s="868"/>
      <c r="GD18" s="868"/>
      <c r="GE18" s="868"/>
      <c r="GF18" s="868"/>
      <c r="GG18" s="868"/>
      <c r="GH18" s="868"/>
      <c r="GI18" s="868"/>
      <c r="GJ18" s="868"/>
      <c r="GK18" s="868"/>
      <c r="GL18" s="868"/>
      <c r="GM18" s="868">
        <f>SUM(キャッシュフロー!GQ42:HB42)</f>
        <v>291.03524845561179</v>
      </c>
      <c r="GN18" s="868"/>
      <c r="GO18" s="868"/>
      <c r="GP18" s="868"/>
      <c r="GQ18" s="868"/>
      <c r="GR18" s="868"/>
      <c r="GS18" s="868"/>
      <c r="GT18" s="868"/>
      <c r="GU18" s="868"/>
      <c r="GV18" s="868"/>
      <c r="GW18" s="868"/>
      <c r="GX18" s="868"/>
      <c r="GY18" s="868">
        <f>SUM(キャッシュフロー!HC42:HN42)</f>
        <v>298.39508081680231</v>
      </c>
      <c r="GZ18" s="868"/>
      <c r="HA18" s="868"/>
      <c r="HB18" s="868"/>
      <c r="HC18" s="868"/>
      <c r="HD18" s="868"/>
      <c r="HE18" s="868"/>
      <c r="HF18" s="868"/>
      <c r="HG18" s="868"/>
      <c r="HH18" s="868"/>
      <c r="HI18" s="868"/>
      <c r="HJ18" s="868"/>
      <c r="HK18" s="868">
        <f>SUM(キャッシュフロー!HO42:HZ42)</f>
        <v>305.94103198206307</v>
      </c>
      <c r="HL18" s="868"/>
      <c r="HM18" s="868"/>
      <c r="HN18" s="868"/>
      <c r="HO18" s="868"/>
      <c r="HP18" s="868"/>
      <c r="HQ18" s="868"/>
      <c r="HR18" s="868"/>
      <c r="HS18" s="868"/>
      <c r="HT18" s="868"/>
      <c r="HU18" s="868"/>
      <c r="HV18" s="868"/>
      <c r="HW18" s="868">
        <f>SUM(キャッシュフロー!IA42:IL42)</f>
        <v>313.67780860876434</v>
      </c>
      <c r="HX18" s="868"/>
      <c r="HY18" s="868"/>
      <c r="HZ18" s="868"/>
      <c r="IA18" s="868"/>
      <c r="IB18" s="868"/>
      <c r="IC18" s="868"/>
      <c r="ID18" s="868"/>
      <c r="IE18" s="868"/>
      <c r="IF18" s="868"/>
      <c r="IG18" s="868"/>
      <c r="IH18" s="868"/>
      <c r="II18" s="868">
        <f>SUM(キャッシュフロー!IM42:IX42)</f>
        <v>0</v>
      </c>
      <c r="IJ18" s="868"/>
      <c r="IK18" s="868"/>
      <c r="IL18" s="868"/>
      <c r="IM18" s="868"/>
      <c r="IN18" s="868"/>
      <c r="IO18" s="868"/>
      <c r="IP18" s="868"/>
      <c r="IQ18" s="868"/>
      <c r="IR18" s="868"/>
      <c r="IS18" s="868"/>
      <c r="IT18" s="868"/>
      <c r="IU18" s="868">
        <f>SUM(キャッシュフロー!IY42:JJ42)</f>
        <v>0</v>
      </c>
      <c r="IV18" s="868"/>
      <c r="IW18" s="868"/>
      <c r="IX18" s="868"/>
      <c r="IY18" s="868"/>
      <c r="IZ18" s="868"/>
      <c r="JA18" s="868"/>
      <c r="JB18" s="868"/>
      <c r="JC18" s="868"/>
      <c r="JD18" s="868"/>
      <c r="JE18" s="868"/>
      <c r="JF18" s="868"/>
      <c r="JG18" s="868">
        <f>SUM(キャッシュフロー!JK42:JV42)</f>
        <v>0</v>
      </c>
      <c r="JH18" s="868"/>
      <c r="JI18" s="868"/>
      <c r="JJ18" s="868"/>
      <c r="JK18" s="868"/>
      <c r="JL18" s="868"/>
      <c r="JM18" s="868"/>
      <c r="JN18" s="868"/>
      <c r="JO18" s="868"/>
      <c r="JP18" s="868"/>
      <c r="JQ18" s="868"/>
      <c r="JR18" s="868"/>
      <c r="JS18" s="868">
        <f>SUM(キャッシュフロー!JW42:KH42)</f>
        <v>0</v>
      </c>
      <c r="JT18" s="868"/>
      <c r="JU18" s="868"/>
      <c r="JV18" s="868"/>
      <c r="JW18" s="868"/>
      <c r="JX18" s="868"/>
      <c r="JY18" s="868"/>
      <c r="JZ18" s="868"/>
      <c r="KA18" s="868"/>
      <c r="KB18" s="868"/>
      <c r="KC18" s="868"/>
      <c r="KD18" s="868"/>
      <c r="KE18" s="868">
        <f>SUM(キャッシュフロー!KI42:KT42)</f>
        <v>0</v>
      </c>
      <c r="KF18" s="868"/>
      <c r="KG18" s="868"/>
      <c r="KH18" s="868"/>
      <c r="KI18" s="868"/>
      <c r="KJ18" s="868"/>
      <c r="KK18" s="868"/>
      <c r="KL18" s="868"/>
      <c r="KM18" s="868"/>
      <c r="KN18" s="868"/>
      <c r="KO18" s="868"/>
      <c r="KP18" s="868"/>
      <c r="KQ18" s="868">
        <f>SUM(キャッシュフロー!KU42:LF42)</f>
        <v>0</v>
      </c>
      <c r="KR18" s="868"/>
      <c r="KS18" s="868"/>
      <c r="KT18" s="868"/>
      <c r="KU18" s="868"/>
      <c r="KV18" s="868"/>
      <c r="KW18" s="868"/>
      <c r="KX18" s="868"/>
      <c r="KY18" s="868"/>
      <c r="KZ18" s="868"/>
      <c r="LA18" s="868"/>
      <c r="LB18" s="868"/>
      <c r="LC18" s="868">
        <f>SUM(キャッシュフロー!LG42:LR42)</f>
        <v>0</v>
      </c>
      <c r="LD18" s="868"/>
      <c r="LE18" s="868"/>
      <c r="LF18" s="868"/>
      <c r="LG18" s="868"/>
      <c r="LH18" s="868"/>
      <c r="LI18" s="868"/>
      <c r="LJ18" s="868"/>
      <c r="LK18" s="868"/>
      <c r="LL18" s="868"/>
      <c r="LM18" s="868"/>
      <c r="LN18" s="868"/>
      <c r="LO18" s="868">
        <f>SUM(キャッシュフロー!LS42:MD42)</f>
        <v>0</v>
      </c>
      <c r="LP18" s="868"/>
      <c r="LQ18" s="868"/>
      <c r="LR18" s="868"/>
      <c r="LS18" s="868"/>
      <c r="LT18" s="868"/>
      <c r="LU18" s="868"/>
      <c r="LV18" s="868"/>
      <c r="LW18" s="868"/>
      <c r="LX18" s="868"/>
      <c r="LY18" s="868"/>
      <c r="LZ18" s="868"/>
      <c r="MA18" s="868">
        <f>SUM(キャッシュフロー!ME42:MP42)</f>
        <v>0</v>
      </c>
      <c r="MB18" s="868"/>
      <c r="MC18" s="868"/>
      <c r="MD18" s="868"/>
      <c r="ME18" s="868"/>
      <c r="MF18" s="868"/>
      <c r="MG18" s="868"/>
      <c r="MH18" s="868"/>
      <c r="MI18" s="868"/>
      <c r="MJ18" s="868"/>
      <c r="MK18" s="868"/>
      <c r="ML18" s="868"/>
      <c r="MM18" s="868">
        <f>SUM(キャッシュフロー!MQ42:NB42)</f>
        <v>0</v>
      </c>
      <c r="MN18" s="868"/>
      <c r="MO18" s="868"/>
      <c r="MP18" s="868"/>
      <c r="MQ18" s="868"/>
      <c r="MR18" s="868"/>
      <c r="MS18" s="868"/>
      <c r="MT18" s="868"/>
      <c r="MU18" s="868"/>
      <c r="MV18" s="868"/>
      <c r="MW18" s="868"/>
      <c r="MX18" s="868"/>
      <c r="MY18" s="868">
        <f>SUM(キャッシュフロー!NC42:NN42)</f>
        <v>0</v>
      </c>
      <c r="MZ18" s="868"/>
      <c r="NA18" s="868"/>
      <c r="NB18" s="868"/>
      <c r="NC18" s="868"/>
      <c r="ND18" s="868"/>
      <c r="NE18" s="868"/>
      <c r="NF18" s="868"/>
      <c r="NG18" s="868"/>
      <c r="NH18" s="868"/>
      <c r="NI18" s="868"/>
      <c r="NJ18" s="868"/>
      <c r="NK18" s="868">
        <f>SUM(キャッシュフロー!NO42:NZ42)</f>
        <v>0</v>
      </c>
      <c r="NL18" s="868"/>
      <c r="NM18" s="868"/>
      <c r="NN18" s="868"/>
      <c r="NO18" s="868"/>
      <c r="NP18" s="868"/>
      <c r="NQ18" s="868"/>
      <c r="NR18" s="868"/>
      <c r="NS18" s="868"/>
      <c r="NT18" s="868"/>
      <c r="NU18" s="868"/>
      <c r="NV18" s="868"/>
      <c r="NW18" s="868">
        <f>SUM(キャッシュフロー!OA42:OL42)</f>
        <v>0</v>
      </c>
      <c r="NX18" s="868"/>
      <c r="NY18" s="868"/>
      <c r="NZ18" s="868"/>
      <c r="OA18" s="868"/>
      <c r="OB18" s="868"/>
      <c r="OC18" s="868"/>
      <c r="OD18" s="868"/>
      <c r="OE18" s="868"/>
      <c r="OF18" s="868"/>
      <c r="OG18" s="868"/>
      <c r="OH18" s="868"/>
      <c r="OI18" s="868">
        <f>SUM(キャッシュフロー!OM42:OX42)</f>
        <v>0</v>
      </c>
      <c r="OJ18" s="868"/>
      <c r="OK18" s="868"/>
      <c r="OL18" s="868"/>
      <c r="OM18" s="868"/>
      <c r="ON18" s="868"/>
      <c r="OO18" s="868"/>
      <c r="OP18" s="868"/>
      <c r="OQ18" s="868"/>
      <c r="OR18" s="868"/>
      <c r="OS18" s="868"/>
      <c r="OT18" s="868"/>
      <c r="OU18" s="868">
        <f>SUM(キャッシュフロー!OY42:PJ42)</f>
        <v>0</v>
      </c>
      <c r="OV18" s="868"/>
      <c r="OW18" s="868"/>
      <c r="OX18" s="868"/>
      <c r="OY18" s="868"/>
      <c r="OZ18" s="868"/>
      <c r="PA18" s="868"/>
      <c r="PB18" s="868"/>
      <c r="PC18" s="868"/>
      <c r="PD18" s="868"/>
      <c r="PE18" s="868"/>
      <c r="PF18" s="868"/>
      <c r="PG18" s="8"/>
    </row>
    <row r="19" spans="1:423" ht="18.75">
      <c r="A19" s="874" t="s">
        <v>232</v>
      </c>
      <c r="B19" s="127" t="s">
        <v>341</v>
      </c>
      <c r="C19" s="887">
        <f ca="1">C10-C16-C18-C13</f>
        <v>114.98493084732868</v>
      </c>
      <c r="D19" s="887"/>
      <c r="E19" s="887"/>
      <c r="F19" s="887"/>
      <c r="G19" s="887"/>
      <c r="H19" s="887"/>
      <c r="I19" s="887"/>
      <c r="J19" s="887"/>
      <c r="K19" s="887"/>
      <c r="L19" s="887"/>
      <c r="M19" s="887"/>
      <c r="N19" s="887"/>
      <c r="O19" s="887">
        <f ca="1">O10-O16-O18-O13</f>
        <v>114.98493084732868</v>
      </c>
      <c r="P19" s="887"/>
      <c r="Q19" s="887"/>
      <c r="R19" s="887"/>
      <c r="S19" s="887"/>
      <c r="T19" s="887"/>
      <c r="U19" s="887"/>
      <c r="V19" s="887"/>
      <c r="W19" s="887"/>
      <c r="X19" s="887"/>
      <c r="Y19" s="887"/>
      <c r="Z19" s="887"/>
      <c r="AA19" s="887">
        <f ca="1">AA10-AA16-AA18-AA13</f>
        <v>114.98493084732863</v>
      </c>
      <c r="AB19" s="887"/>
      <c r="AC19" s="887"/>
      <c r="AD19" s="887"/>
      <c r="AE19" s="887"/>
      <c r="AF19" s="887"/>
      <c r="AG19" s="887"/>
      <c r="AH19" s="887"/>
      <c r="AI19" s="887"/>
      <c r="AJ19" s="887"/>
      <c r="AK19" s="887"/>
      <c r="AL19" s="887"/>
      <c r="AM19" s="887">
        <f ca="1">AM10-AM16-AM18-AM13</f>
        <v>114.98493084732877</v>
      </c>
      <c r="AN19" s="887"/>
      <c r="AO19" s="887"/>
      <c r="AP19" s="887"/>
      <c r="AQ19" s="887"/>
      <c r="AR19" s="887"/>
      <c r="AS19" s="887"/>
      <c r="AT19" s="887"/>
      <c r="AU19" s="887"/>
      <c r="AV19" s="887"/>
      <c r="AW19" s="887"/>
      <c r="AX19" s="887"/>
      <c r="AY19" s="887">
        <f ca="1">AY10-AY16-AY18-AY13</f>
        <v>114.98493084732874</v>
      </c>
      <c r="AZ19" s="887"/>
      <c r="BA19" s="887"/>
      <c r="BB19" s="887"/>
      <c r="BC19" s="887"/>
      <c r="BD19" s="887"/>
      <c r="BE19" s="887"/>
      <c r="BF19" s="887"/>
      <c r="BG19" s="887"/>
      <c r="BH19" s="887"/>
      <c r="BI19" s="887"/>
      <c r="BJ19" s="887"/>
      <c r="BK19" s="887">
        <f ca="1">BK10-BK16-BK18-BK13</f>
        <v>114.98493084732863</v>
      </c>
      <c r="BL19" s="887"/>
      <c r="BM19" s="887"/>
      <c r="BN19" s="887"/>
      <c r="BO19" s="887"/>
      <c r="BP19" s="887"/>
      <c r="BQ19" s="887"/>
      <c r="BR19" s="887"/>
      <c r="BS19" s="887"/>
      <c r="BT19" s="887"/>
      <c r="BU19" s="887"/>
      <c r="BV19" s="887"/>
      <c r="BW19" s="887">
        <f ca="1">BW10-BW16-BW18-BW13</f>
        <v>114.98493084732868</v>
      </c>
      <c r="BX19" s="887"/>
      <c r="BY19" s="887"/>
      <c r="BZ19" s="887"/>
      <c r="CA19" s="887"/>
      <c r="CB19" s="887"/>
      <c r="CC19" s="887"/>
      <c r="CD19" s="887"/>
      <c r="CE19" s="887"/>
      <c r="CF19" s="887"/>
      <c r="CG19" s="887"/>
      <c r="CH19" s="887"/>
      <c r="CI19" s="887">
        <f ca="1">CI10-CI16-CI18-CI13</f>
        <v>114.98493084732866</v>
      </c>
      <c r="CJ19" s="887"/>
      <c r="CK19" s="887"/>
      <c r="CL19" s="887"/>
      <c r="CM19" s="887"/>
      <c r="CN19" s="887"/>
      <c r="CO19" s="887"/>
      <c r="CP19" s="887"/>
      <c r="CQ19" s="887"/>
      <c r="CR19" s="887"/>
      <c r="CS19" s="887"/>
      <c r="CT19" s="887"/>
      <c r="CU19" s="887">
        <f ca="1">CU10-CU16-CU18-CU13</f>
        <v>114.98493084732874</v>
      </c>
      <c r="CV19" s="887"/>
      <c r="CW19" s="887"/>
      <c r="CX19" s="887"/>
      <c r="CY19" s="887"/>
      <c r="CZ19" s="887"/>
      <c r="DA19" s="887"/>
      <c r="DB19" s="887"/>
      <c r="DC19" s="887"/>
      <c r="DD19" s="887"/>
      <c r="DE19" s="887"/>
      <c r="DF19" s="887"/>
      <c r="DG19" s="887">
        <f ca="1">DG10-DG16-DG18-DG13</f>
        <v>114.98493084732877</v>
      </c>
      <c r="DH19" s="887"/>
      <c r="DI19" s="887"/>
      <c r="DJ19" s="887"/>
      <c r="DK19" s="887"/>
      <c r="DL19" s="887"/>
      <c r="DM19" s="887"/>
      <c r="DN19" s="887"/>
      <c r="DO19" s="887"/>
      <c r="DP19" s="887"/>
      <c r="DQ19" s="887"/>
      <c r="DR19" s="887"/>
      <c r="DS19" s="887">
        <f ca="1">DS10-DS16-DS18-DS13</f>
        <v>114.98493084732877</v>
      </c>
      <c r="DT19" s="887"/>
      <c r="DU19" s="887"/>
      <c r="DV19" s="887"/>
      <c r="DW19" s="887"/>
      <c r="DX19" s="887"/>
      <c r="DY19" s="887"/>
      <c r="DZ19" s="887"/>
      <c r="EA19" s="887"/>
      <c r="EB19" s="887"/>
      <c r="EC19" s="887"/>
      <c r="ED19" s="887"/>
      <c r="EE19" s="887">
        <f ca="1">EE10-EE16-EE18-EE13</f>
        <v>114.9849308473286</v>
      </c>
      <c r="EF19" s="887"/>
      <c r="EG19" s="887"/>
      <c r="EH19" s="887"/>
      <c r="EI19" s="887"/>
      <c r="EJ19" s="887"/>
      <c r="EK19" s="887"/>
      <c r="EL19" s="887"/>
      <c r="EM19" s="887"/>
      <c r="EN19" s="887"/>
      <c r="EO19" s="887"/>
      <c r="EP19" s="887"/>
      <c r="EQ19" s="887">
        <f ca="1">EQ10-EQ16-EQ18-EQ13</f>
        <v>114.9849308473286</v>
      </c>
      <c r="ER19" s="887"/>
      <c r="ES19" s="887"/>
      <c r="ET19" s="887"/>
      <c r="EU19" s="887"/>
      <c r="EV19" s="887"/>
      <c r="EW19" s="887"/>
      <c r="EX19" s="887"/>
      <c r="EY19" s="887"/>
      <c r="EZ19" s="887"/>
      <c r="FA19" s="887"/>
      <c r="FB19" s="887"/>
      <c r="FC19" s="887">
        <f ca="1">FC10-FC16-FC18-FC13</f>
        <v>114.98493084732871</v>
      </c>
      <c r="FD19" s="887"/>
      <c r="FE19" s="887"/>
      <c r="FF19" s="887"/>
      <c r="FG19" s="887"/>
      <c r="FH19" s="887"/>
      <c r="FI19" s="887"/>
      <c r="FJ19" s="887"/>
      <c r="FK19" s="887"/>
      <c r="FL19" s="887"/>
      <c r="FM19" s="887"/>
      <c r="FN19" s="887"/>
      <c r="FO19" s="887">
        <f ca="1">FO10-FO16-FO18-FO13</f>
        <v>114.98493084732871</v>
      </c>
      <c r="FP19" s="887"/>
      <c r="FQ19" s="887"/>
      <c r="FR19" s="887"/>
      <c r="FS19" s="887"/>
      <c r="FT19" s="887"/>
      <c r="FU19" s="887"/>
      <c r="FV19" s="887"/>
      <c r="FW19" s="887"/>
      <c r="FX19" s="887"/>
      <c r="FY19" s="887"/>
      <c r="FZ19" s="887"/>
      <c r="GA19" s="887">
        <f ca="1">GA10-GA16-GA18-GA13</f>
        <v>114.98493084732871</v>
      </c>
      <c r="GB19" s="887"/>
      <c r="GC19" s="887"/>
      <c r="GD19" s="887"/>
      <c r="GE19" s="887"/>
      <c r="GF19" s="887"/>
      <c r="GG19" s="887"/>
      <c r="GH19" s="887"/>
      <c r="GI19" s="887"/>
      <c r="GJ19" s="887"/>
      <c r="GK19" s="887"/>
      <c r="GL19" s="887"/>
      <c r="GM19" s="887">
        <f ca="1">GM10-GM16-GM18-GM13</f>
        <v>114.98493084732871</v>
      </c>
      <c r="GN19" s="887"/>
      <c r="GO19" s="887"/>
      <c r="GP19" s="887"/>
      <c r="GQ19" s="887"/>
      <c r="GR19" s="887"/>
      <c r="GS19" s="887"/>
      <c r="GT19" s="887"/>
      <c r="GU19" s="887"/>
      <c r="GV19" s="887"/>
      <c r="GW19" s="887"/>
      <c r="GX19" s="887"/>
      <c r="GY19" s="887">
        <f ca="1">GY10-GY16-GY18-GY13</f>
        <v>114.98493084732866</v>
      </c>
      <c r="GZ19" s="887"/>
      <c r="HA19" s="887"/>
      <c r="HB19" s="887"/>
      <c r="HC19" s="887"/>
      <c r="HD19" s="887"/>
      <c r="HE19" s="887"/>
      <c r="HF19" s="887"/>
      <c r="HG19" s="887"/>
      <c r="HH19" s="887"/>
      <c r="HI19" s="887"/>
      <c r="HJ19" s="887"/>
      <c r="HK19" s="887">
        <f ca="1">HK10-HK16-HK18-HK13</f>
        <v>114.9849308473286</v>
      </c>
      <c r="HL19" s="887"/>
      <c r="HM19" s="887"/>
      <c r="HN19" s="887"/>
      <c r="HO19" s="887"/>
      <c r="HP19" s="887"/>
      <c r="HQ19" s="887"/>
      <c r="HR19" s="887"/>
      <c r="HS19" s="887"/>
      <c r="HT19" s="887"/>
      <c r="HU19" s="887"/>
      <c r="HV19" s="887"/>
      <c r="HW19" s="887">
        <f ca="1">HW10-HW16-HW18-HW13</f>
        <v>114.98493084732871</v>
      </c>
      <c r="HX19" s="887"/>
      <c r="HY19" s="887"/>
      <c r="HZ19" s="887"/>
      <c r="IA19" s="887"/>
      <c r="IB19" s="887"/>
      <c r="IC19" s="887"/>
      <c r="ID19" s="887"/>
      <c r="IE19" s="887"/>
      <c r="IF19" s="887"/>
      <c r="IG19" s="887"/>
      <c r="IH19" s="887"/>
      <c r="II19" s="887">
        <f ca="1">II10-II16-II18-II13</f>
        <v>432.92666666666662</v>
      </c>
      <c r="IJ19" s="887"/>
      <c r="IK19" s="887"/>
      <c r="IL19" s="887"/>
      <c r="IM19" s="887"/>
      <c r="IN19" s="887"/>
      <c r="IO19" s="887"/>
      <c r="IP19" s="887"/>
      <c r="IQ19" s="887"/>
      <c r="IR19" s="887"/>
      <c r="IS19" s="887"/>
      <c r="IT19" s="887"/>
      <c r="IU19" s="887">
        <f ca="1">IU10-IU16-IU18-IU13</f>
        <v>432.92666666666662</v>
      </c>
      <c r="IV19" s="887"/>
      <c r="IW19" s="887"/>
      <c r="IX19" s="887"/>
      <c r="IY19" s="887"/>
      <c r="IZ19" s="887"/>
      <c r="JA19" s="887"/>
      <c r="JB19" s="887"/>
      <c r="JC19" s="887"/>
      <c r="JD19" s="887"/>
      <c r="JE19" s="887"/>
      <c r="JF19" s="887"/>
      <c r="JG19" s="887">
        <f ca="1">JG10-JG16-JG18-JG13</f>
        <v>432.92666666666662</v>
      </c>
      <c r="JH19" s="887"/>
      <c r="JI19" s="887"/>
      <c r="JJ19" s="887"/>
      <c r="JK19" s="887"/>
      <c r="JL19" s="887"/>
      <c r="JM19" s="887"/>
      <c r="JN19" s="887"/>
      <c r="JO19" s="887"/>
      <c r="JP19" s="887"/>
      <c r="JQ19" s="887"/>
      <c r="JR19" s="887"/>
      <c r="JS19" s="887">
        <f ca="1">JS10-JS16-JS18-JS13</f>
        <v>432.92666666666662</v>
      </c>
      <c r="JT19" s="887"/>
      <c r="JU19" s="887"/>
      <c r="JV19" s="887"/>
      <c r="JW19" s="887"/>
      <c r="JX19" s="887"/>
      <c r="JY19" s="887"/>
      <c r="JZ19" s="887"/>
      <c r="KA19" s="887"/>
      <c r="KB19" s="887"/>
      <c r="KC19" s="887"/>
      <c r="KD19" s="887"/>
      <c r="KE19" s="887">
        <f ca="1">KE10-KE16-KE18-KE13</f>
        <v>432.92666666666662</v>
      </c>
      <c r="KF19" s="887"/>
      <c r="KG19" s="887"/>
      <c r="KH19" s="887"/>
      <c r="KI19" s="887"/>
      <c r="KJ19" s="887"/>
      <c r="KK19" s="887"/>
      <c r="KL19" s="887"/>
      <c r="KM19" s="887"/>
      <c r="KN19" s="887"/>
      <c r="KO19" s="887"/>
      <c r="KP19" s="887"/>
      <c r="KQ19" s="887">
        <f ca="1">KQ10-KQ16-KQ18-KQ13</f>
        <v>432.92666666666662</v>
      </c>
      <c r="KR19" s="887"/>
      <c r="KS19" s="887"/>
      <c r="KT19" s="887"/>
      <c r="KU19" s="887"/>
      <c r="KV19" s="887"/>
      <c r="KW19" s="887"/>
      <c r="KX19" s="887"/>
      <c r="KY19" s="887"/>
      <c r="KZ19" s="887"/>
      <c r="LA19" s="887"/>
      <c r="LB19" s="887"/>
      <c r="LC19" s="887">
        <f ca="1">LC10-LC16-LC18-LC13</f>
        <v>432.92666666666662</v>
      </c>
      <c r="LD19" s="887"/>
      <c r="LE19" s="887"/>
      <c r="LF19" s="887"/>
      <c r="LG19" s="887"/>
      <c r="LH19" s="887"/>
      <c r="LI19" s="887"/>
      <c r="LJ19" s="887"/>
      <c r="LK19" s="887"/>
      <c r="LL19" s="887"/>
      <c r="LM19" s="887"/>
      <c r="LN19" s="887"/>
      <c r="LO19" s="887">
        <f ca="1">LO10-LO16-LO18-LO13</f>
        <v>432.92666666666662</v>
      </c>
      <c r="LP19" s="887"/>
      <c r="LQ19" s="887"/>
      <c r="LR19" s="887"/>
      <c r="LS19" s="887"/>
      <c r="LT19" s="887"/>
      <c r="LU19" s="887"/>
      <c r="LV19" s="887"/>
      <c r="LW19" s="887"/>
      <c r="LX19" s="887"/>
      <c r="LY19" s="887"/>
      <c r="LZ19" s="887"/>
      <c r="MA19" s="887">
        <f ca="1">MA10-MA16-MA18-MA13</f>
        <v>432.92666666666662</v>
      </c>
      <c r="MB19" s="887"/>
      <c r="MC19" s="887"/>
      <c r="MD19" s="887"/>
      <c r="ME19" s="887"/>
      <c r="MF19" s="887"/>
      <c r="MG19" s="887"/>
      <c r="MH19" s="887"/>
      <c r="MI19" s="887"/>
      <c r="MJ19" s="887"/>
      <c r="MK19" s="887"/>
      <c r="ML19" s="887"/>
      <c r="MM19" s="887">
        <f ca="1">MM10-MM16-MM18-MM13</f>
        <v>432.92666666666662</v>
      </c>
      <c r="MN19" s="887"/>
      <c r="MO19" s="887"/>
      <c r="MP19" s="887"/>
      <c r="MQ19" s="887"/>
      <c r="MR19" s="887"/>
      <c r="MS19" s="887"/>
      <c r="MT19" s="887"/>
      <c r="MU19" s="887"/>
      <c r="MV19" s="887"/>
      <c r="MW19" s="887"/>
      <c r="MX19" s="887"/>
      <c r="MY19" s="887">
        <f ca="1">MY10-MY16-MY18-MY13</f>
        <v>432.92666666666662</v>
      </c>
      <c r="MZ19" s="887"/>
      <c r="NA19" s="887"/>
      <c r="NB19" s="887"/>
      <c r="NC19" s="887"/>
      <c r="ND19" s="887"/>
      <c r="NE19" s="887"/>
      <c r="NF19" s="887"/>
      <c r="NG19" s="887"/>
      <c r="NH19" s="887"/>
      <c r="NI19" s="887"/>
      <c r="NJ19" s="887"/>
      <c r="NK19" s="887">
        <f ca="1">NK10-NK16-NK18-NK13</f>
        <v>432.92666666666662</v>
      </c>
      <c r="NL19" s="887"/>
      <c r="NM19" s="887"/>
      <c r="NN19" s="887"/>
      <c r="NO19" s="887"/>
      <c r="NP19" s="887"/>
      <c r="NQ19" s="887"/>
      <c r="NR19" s="887"/>
      <c r="NS19" s="887"/>
      <c r="NT19" s="887"/>
      <c r="NU19" s="887"/>
      <c r="NV19" s="887"/>
      <c r="NW19" s="887">
        <f ca="1">NW10-NW16-NW18-NW13</f>
        <v>432.92666666666662</v>
      </c>
      <c r="NX19" s="887"/>
      <c r="NY19" s="887"/>
      <c r="NZ19" s="887"/>
      <c r="OA19" s="887"/>
      <c r="OB19" s="887"/>
      <c r="OC19" s="887"/>
      <c r="OD19" s="887"/>
      <c r="OE19" s="887"/>
      <c r="OF19" s="887"/>
      <c r="OG19" s="887"/>
      <c r="OH19" s="887"/>
      <c r="OI19" s="887">
        <f ca="1">OI10-OI16-OI18-OI13</f>
        <v>432.92666666666662</v>
      </c>
      <c r="OJ19" s="887"/>
      <c r="OK19" s="887"/>
      <c r="OL19" s="887"/>
      <c r="OM19" s="887"/>
      <c r="ON19" s="887"/>
      <c r="OO19" s="887"/>
      <c r="OP19" s="887"/>
      <c r="OQ19" s="887"/>
      <c r="OR19" s="887"/>
      <c r="OS19" s="887"/>
      <c r="OT19" s="887"/>
      <c r="OU19" s="887">
        <f ca="1">OU10-OU16-OU18-OU13</f>
        <v>432.92666666666662</v>
      </c>
      <c r="OV19" s="887"/>
      <c r="OW19" s="887"/>
      <c r="OX19" s="887"/>
      <c r="OY19" s="887"/>
      <c r="OZ19" s="887"/>
      <c r="PA19" s="887"/>
      <c r="PB19" s="887"/>
      <c r="PC19" s="887"/>
      <c r="PD19" s="887"/>
      <c r="PE19" s="887"/>
      <c r="PF19" s="887"/>
      <c r="PG19" s="13">
        <f t="shared" ref="PG19" ca="1" si="27">AVERAGE(C19:KP19)</f>
        <v>178.57327801119627</v>
      </c>
    </row>
    <row r="20" spans="1:423" ht="67.5" customHeight="1">
      <c r="A20" s="875"/>
      <c r="B20" s="132" t="s">
        <v>340</v>
      </c>
      <c r="C20" s="892">
        <f ca="1">C11-C17-C18</f>
        <v>114.98493084732868</v>
      </c>
      <c r="D20" s="892"/>
      <c r="E20" s="892"/>
      <c r="F20" s="892"/>
      <c r="G20" s="892"/>
      <c r="H20" s="892"/>
      <c r="I20" s="892"/>
      <c r="J20" s="892"/>
      <c r="K20" s="892"/>
      <c r="L20" s="892"/>
      <c r="M20" s="892"/>
      <c r="N20" s="892"/>
      <c r="O20" s="892">
        <f ca="1">O11-O17-O18</f>
        <v>114.98493084732868</v>
      </c>
      <c r="P20" s="892"/>
      <c r="Q20" s="892"/>
      <c r="R20" s="892"/>
      <c r="S20" s="892"/>
      <c r="T20" s="892"/>
      <c r="U20" s="892"/>
      <c r="V20" s="892"/>
      <c r="W20" s="892"/>
      <c r="X20" s="892"/>
      <c r="Y20" s="892"/>
      <c r="Z20" s="892"/>
      <c r="AA20" s="892">
        <f ca="1">AA11-AA17-AA18</f>
        <v>114.98493084732863</v>
      </c>
      <c r="AB20" s="892"/>
      <c r="AC20" s="892"/>
      <c r="AD20" s="892"/>
      <c r="AE20" s="892"/>
      <c r="AF20" s="892"/>
      <c r="AG20" s="892"/>
      <c r="AH20" s="892"/>
      <c r="AI20" s="892"/>
      <c r="AJ20" s="892"/>
      <c r="AK20" s="892"/>
      <c r="AL20" s="892"/>
      <c r="AM20" s="892">
        <f ca="1">AM11-AM17-AM18</f>
        <v>114.98493084732877</v>
      </c>
      <c r="AN20" s="892"/>
      <c r="AO20" s="892"/>
      <c r="AP20" s="892"/>
      <c r="AQ20" s="892"/>
      <c r="AR20" s="892"/>
      <c r="AS20" s="892"/>
      <c r="AT20" s="892"/>
      <c r="AU20" s="892"/>
      <c r="AV20" s="892"/>
      <c r="AW20" s="892"/>
      <c r="AX20" s="892"/>
      <c r="AY20" s="892">
        <f ca="1">AY11-AY17-AY18</f>
        <v>114.98493084732874</v>
      </c>
      <c r="AZ20" s="892"/>
      <c r="BA20" s="892"/>
      <c r="BB20" s="892"/>
      <c r="BC20" s="892"/>
      <c r="BD20" s="892"/>
      <c r="BE20" s="892"/>
      <c r="BF20" s="892"/>
      <c r="BG20" s="892"/>
      <c r="BH20" s="892"/>
      <c r="BI20" s="892"/>
      <c r="BJ20" s="892"/>
      <c r="BK20" s="892">
        <f ca="1">BK11-BK17-BK18</f>
        <v>114.98493084732863</v>
      </c>
      <c r="BL20" s="892"/>
      <c r="BM20" s="892"/>
      <c r="BN20" s="892"/>
      <c r="BO20" s="892"/>
      <c r="BP20" s="892"/>
      <c r="BQ20" s="892"/>
      <c r="BR20" s="892"/>
      <c r="BS20" s="892"/>
      <c r="BT20" s="892"/>
      <c r="BU20" s="892"/>
      <c r="BV20" s="892"/>
      <c r="BW20" s="892">
        <f ca="1">BW11-BW17-BW18</f>
        <v>93.384930847328661</v>
      </c>
      <c r="BX20" s="892"/>
      <c r="BY20" s="892"/>
      <c r="BZ20" s="892"/>
      <c r="CA20" s="892"/>
      <c r="CB20" s="892"/>
      <c r="CC20" s="892"/>
      <c r="CD20" s="892"/>
      <c r="CE20" s="892"/>
      <c r="CF20" s="892"/>
      <c r="CG20" s="892"/>
      <c r="CH20" s="892"/>
      <c r="CI20" s="892">
        <f ca="1">CI11-CI17-CI18</f>
        <v>93.384930847328633</v>
      </c>
      <c r="CJ20" s="892"/>
      <c r="CK20" s="892"/>
      <c r="CL20" s="892"/>
      <c r="CM20" s="892"/>
      <c r="CN20" s="892"/>
      <c r="CO20" s="892"/>
      <c r="CP20" s="892"/>
      <c r="CQ20" s="892"/>
      <c r="CR20" s="892"/>
      <c r="CS20" s="892"/>
      <c r="CT20" s="892"/>
      <c r="CU20" s="892">
        <f ca="1">CU11-CU17-CU18</f>
        <v>93.384930847328718</v>
      </c>
      <c r="CV20" s="892"/>
      <c r="CW20" s="892"/>
      <c r="CX20" s="892"/>
      <c r="CY20" s="892"/>
      <c r="CZ20" s="892"/>
      <c r="DA20" s="892"/>
      <c r="DB20" s="892"/>
      <c r="DC20" s="892"/>
      <c r="DD20" s="892"/>
      <c r="DE20" s="892"/>
      <c r="DF20" s="892"/>
      <c r="DG20" s="892">
        <f ca="1">DG11-DG17-DG18</f>
        <v>93.384930847328633</v>
      </c>
      <c r="DH20" s="892"/>
      <c r="DI20" s="892"/>
      <c r="DJ20" s="892"/>
      <c r="DK20" s="892"/>
      <c r="DL20" s="892"/>
      <c r="DM20" s="892"/>
      <c r="DN20" s="892"/>
      <c r="DO20" s="892"/>
      <c r="DP20" s="892"/>
      <c r="DQ20" s="892"/>
      <c r="DR20" s="892"/>
      <c r="DS20" s="892">
        <f ca="1">DS11-DS17-DS18</f>
        <v>93.384930847328746</v>
      </c>
      <c r="DT20" s="892"/>
      <c r="DU20" s="892"/>
      <c r="DV20" s="892"/>
      <c r="DW20" s="892"/>
      <c r="DX20" s="892"/>
      <c r="DY20" s="892"/>
      <c r="DZ20" s="892"/>
      <c r="EA20" s="892"/>
      <c r="EB20" s="892"/>
      <c r="EC20" s="892"/>
      <c r="ED20" s="892"/>
      <c r="EE20" s="892">
        <f ca="1">EE11-EE17-EE18</f>
        <v>93.384930847328576</v>
      </c>
      <c r="EF20" s="892"/>
      <c r="EG20" s="892"/>
      <c r="EH20" s="892"/>
      <c r="EI20" s="892"/>
      <c r="EJ20" s="892"/>
      <c r="EK20" s="892"/>
      <c r="EL20" s="892"/>
      <c r="EM20" s="892"/>
      <c r="EN20" s="892"/>
      <c r="EO20" s="892"/>
      <c r="EP20" s="892"/>
      <c r="EQ20" s="892">
        <f ca="1">EQ11-EQ17-EQ18</f>
        <v>93.384930847328576</v>
      </c>
      <c r="ER20" s="892"/>
      <c r="ES20" s="892"/>
      <c r="ET20" s="892"/>
      <c r="EU20" s="892"/>
      <c r="EV20" s="892"/>
      <c r="EW20" s="892"/>
      <c r="EX20" s="892"/>
      <c r="EY20" s="892"/>
      <c r="EZ20" s="892"/>
      <c r="FA20" s="892"/>
      <c r="FB20" s="892"/>
      <c r="FC20" s="892">
        <f ca="1">FC11-FC17-FC18</f>
        <v>93.384930847328576</v>
      </c>
      <c r="FD20" s="892"/>
      <c r="FE20" s="892"/>
      <c r="FF20" s="892"/>
      <c r="FG20" s="892"/>
      <c r="FH20" s="892"/>
      <c r="FI20" s="892"/>
      <c r="FJ20" s="892"/>
      <c r="FK20" s="892"/>
      <c r="FL20" s="892"/>
      <c r="FM20" s="892"/>
      <c r="FN20" s="892"/>
      <c r="FO20" s="892">
        <f ca="1">FO11-FO17-FO18</f>
        <v>93.38493084732869</v>
      </c>
      <c r="FP20" s="892"/>
      <c r="FQ20" s="892"/>
      <c r="FR20" s="892"/>
      <c r="FS20" s="892"/>
      <c r="FT20" s="892"/>
      <c r="FU20" s="892"/>
      <c r="FV20" s="892"/>
      <c r="FW20" s="892"/>
      <c r="FX20" s="892"/>
      <c r="FY20" s="892"/>
      <c r="FZ20" s="892"/>
      <c r="GA20" s="892">
        <f ca="1">GA11-GA17-GA18</f>
        <v>93.38493084732869</v>
      </c>
      <c r="GB20" s="892"/>
      <c r="GC20" s="892"/>
      <c r="GD20" s="892"/>
      <c r="GE20" s="892"/>
      <c r="GF20" s="892"/>
      <c r="GG20" s="892"/>
      <c r="GH20" s="892"/>
      <c r="GI20" s="892"/>
      <c r="GJ20" s="892"/>
      <c r="GK20" s="892"/>
      <c r="GL20" s="892"/>
      <c r="GM20" s="892">
        <f ca="1">GM11-GM17-GM18</f>
        <v>42.984930847328712</v>
      </c>
      <c r="GN20" s="892"/>
      <c r="GO20" s="892"/>
      <c r="GP20" s="892"/>
      <c r="GQ20" s="892"/>
      <c r="GR20" s="892"/>
      <c r="GS20" s="892"/>
      <c r="GT20" s="892"/>
      <c r="GU20" s="892"/>
      <c r="GV20" s="892"/>
      <c r="GW20" s="892"/>
      <c r="GX20" s="892"/>
      <c r="GY20" s="892">
        <f ca="1">GY11-GY17-GY18</f>
        <v>42.984930847328656</v>
      </c>
      <c r="GZ20" s="892"/>
      <c r="HA20" s="892"/>
      <c r="HB20" s="892"/>
      <c r="HC20" s="892"/>
      <c r="HD20" s="892"/>
      <c r="HE20" s="892"/>
      <c r="HF20" s="892"/>
      <c r="HG20" s="892"/>
      <c r="HH20" s="892"/>
      <c r="HI20" s="892"/>
      <c r="HJ20" s="892"/>
      <c r="HK20" s="892">
        <f ca="1">HK11-HK17-HK18</f>
        <v>42.984930847328599</v>
      </c>
      <c r="HL20" s="892"/>
      <c r="HM20" s="892"/>
      <c r="HN20" s="892"/>
      <c r="HO20" s="892"/>
      <c r="HP20" s="892"/>
      <c r="HQ20" s="892"/>
      <c r="HR20" s="892"/>
      <c r="HS20" s="892"/>
      <c r="HT20" s="892"/>
      <c r="HU20" s="892"/>
      <c r="HV20" s="892"/>
      <c r="HW20" s="892">
        <f ca="1">HW11-HW17-HW18</f>
        <v>42.984930847328712</v>
      </c>
      <c r="HX20" s="892"/>
      <c r="HY20" s="892"/>
      <c r="HZ20" s="892"/>
      <c r="IA20" s="892"/>
      <c r="IB20" s="892"/>
      <c r="IC20" s="892"/>
      <c r="ID20" s="892"/>
      <c r="IE20" s="892"/>
      <c r="IF20" s="892"/>
      <c r="IG20" s="892"/>
      <c r="IH20" s="892"/>
      <c r="II20" s="892">
        <f ca="1">II11-II17-II18</f>
        <v>360.92666666666662</v>
      </c>
      <c r="IJ20" s="892"/>
      <c r="IK20" s="892"/>
      <c r="IL20" s="892"/>
      <c r="IM20" s="892"/>
      <c r="IN20" s="892"/>
      <c r="IO20" s="892"/>
      <c r="IP20" s="892"/>
      <c r="IQ20" s="892"/>
      <c r="IR20" s="892"/>
      <c r="IS20" s="892"/>
      <c r="IT20" s="892"/>
      <c r="IU20" s="892">
        <f ca="1">IU11-IU17-IU18</f>
        <v>360.92666666666662</v>
      </c>
      <c r="IV20" s="892"/>
      <c r="IW20" s="892"/>
      <c r="IX20" s="892"/>
      <c r="IY20" s="892"/>
      <c r="IZ20" s="892"/>
      <c r="JA20" s="892"/>
      <c r="JB20" s="892"/>
      <c r="JC20" s="892"/>
      <c r="JD20" s="892"/>
      <c r="JE20" s="892"/>
      <c r="JF20" s="892"/>
      <c r="JG20" s="892">
        <f ca="1">JG11-JG17-JG18</f>
        <v>360.92666666666662</v>
      </c>
      <c r="JH20" s="892"/>
      <c r="JI20" s="892"/>
      <c r="JJ20" s="892"/>
      <c r="JK20" s="892"/>
      <c r="JL20" s="892"/>
      <c r="JM20" s="892"/>
      <c r="JN20" s="892"/>
      <c r="JO20" s="892"/>
      <c r="JP20" s="892"/>
      <c r="JQ20" s="892"/>
      <c r="JR20" s="892"/>
      <c r="JS20" s="892">
        <f ca="1">JS11-JS17-JS18</f>
        <v>360.92666666666662</v>
      </c>
      <c r="JT20" s="892"/>
      <c r="JU20" s="892"/>
      <c r="JV20" s="892"/>
      <c r="JW20" s="892"/>
      <c r="JX20" s="892"/>
      <c r="JY20" s="892"/>
      <c r="JZ20" s="892"/>
      <c r="KA20" s="892"/>
      <c r="KB20" s="892"/>
      <c r="KC20" s="892"/>
      <c r="KD20" s="892"/>
      <c r="KE20" s="892">
        <f ca="1">KE11-KE17-KE18</f>
        <v>360.92666666666662</v>
      </c>
      <c r="KF20" s="892"/>
      <c r="KG20" s="892"/>
      <c r="KH20" s="892"/>
      <c r="KI20" s="892"/>
      <c r="KJ20" s="892"/>
      <c r="KK20" s="892"/>
      <c r="KL20" s="892"/>
      <c r="KM20" s="892"/>
      <c r="KN20" s="892"/>
      <c r="KO20" s="892"/>
      <c r="KP20" s="892"/>
      <c r="KQ20" s="892">
        <f ca="1">KQ11-KQ17-KQ18</f>
        <v>360.92666666666662</v>
      </c>
      <c r="KR20" s="892"/>
      <c r="KS20" s="892"/>
      <c r="KT20" s="892"/>
      <c r="KU20" s="892"/>
      <c r="KV20" s="892"/>
      <c r="KW20" s="892"/>
      <c r="KX20" s="892"/>
      <c r="KY20" s="892"/>
      <c r="KZ20" s="892"/>
      <c r="LA20" s="892"/>
      <c r="LB20" s="892"/>
      <c r="LC20" s="892">
        <f ca="1">LC11-LC17-LC18</f>
        <v>360.92666666666662</v>
      </c>
      <c r="LD20" s="892"/>
      <c r="LE20" s="892"/>
      <c r="LF20" s="892"/>
      <c r="LG20" s="892"/>
      <c r="LH20" s="892"/>
      <c r="LI20" s="892"/>
      <c r="LJ20" s="892"/>
      <c r="LK20" s="892"/>
      <c r="LL20" s="892"/>
      <c r="LM20" s="892"/>
      <c r="LN20" s="892"/>
      <c r="LO20" s="892">
        <f ca="1">LO11-LO17-LO18</f>
        <v>360.92666666666662</v>
      </c>
      <c r="LP20" s="892"/>
      <c r="LQ20" s="892"/>
      <c r="LR20" s="892"/>
      <c r="LS20" s="892"/>
      <c r="LT20" s="892"/>
      <c r="LU20" s="892"/>
      <c r="LV20" s="892"/>
      <c r="LW20" s="892"/>
      <c r="LX20" s="892"/>
      <c r="LY20" s="892"/>
      <c r="LZ20" s="892"/>
      <c r="MA20" s="892">
        <f ca="1">MA11-MA17-MA18</f>
        <v>360.92666666666662</v>
      </c>
      <c r="MB20" s="892"/>
      <c r="MC20" s="892"/>
      <c r="MD20" s="892"/>
      <c r="ME20" s="892"/>
      <c r="MF20" s="892"/>
      <c r="MG20" s="892"/>
      <c r="MH20" s="892"/>
      <c r="MI20" s="892"/>
      <c r="MJ20" s="892"/>
      <c r="MK20" s="892"/>
      <c r="ML20" s="892"/>
      <c r="MM20" s="892">
        <f ca="1">MM11-MM17-MM18</f>
        <v>360.92666666666662</v>
      </c>
      <c r="MN20" s="892"/>
      <c r="MO20" s="892"/>
      <c r="MP20" s="892"/>
      <c r="MQ20" s="892"/>
      <c r="MR20" s="892"/>
      <c r="MS20" s="892"/>
      <c r="MT20" s="892"/>
      <c r="MU20" s="892"/>
      <c r="MV20" s="892"/>
      <c r="MW20" s="892"/>
      <c r="MX20" s="892"/>
      <c r="MY20" s="892">
        <f ca="1">MY11-MY17-MY18</f>
        <v>360.92666666666662</v>
      </c>
      <c r="MZ20" s="892"/>
      <c r="NA20" s="892"/>
      <c r="NB20" s="892"/>
      <c r="NC20" s="892"/>
      <c r="ND20" s="892"/>
      <c r="NE20" s="892"/>
      <c r="NF20" s="892"/>
      <c r="NG20" s="892"/>
      <c r="NH20" s="892"/>
      <c r="NI20" s="892"/>
      <c r="NJ20" s="892"/>
      <c r="NK20" s="892">
        <f ca="1">NK11-NK17-NK18</f>
        <v>360.92666666666662</v>
      </c>
      <c r="NL20" s="892"/>
      <c r="NM20" s="892"/>
      <c r="NN20" s="892"/>
      <c r="NO20" s="892"/>
      <c r="NP20" s="892"/>
      <c r="NQ20" s="892"/>
      <c r="NR20" s="892"/>
      <c r="NS20" s="892"/>
      <c r="NT20" s="892"/>
      <c r="NU20" s="892"/>
      <c r="NV20" s="892"/>
      <c r="NW20" s="892">
        <f ca="1">NW11-NW17-NW18</f>
        <v>360.92666666666662</v>
      </c>
      <c r="NX20" s="892"/>
      <c r="NY20" s="892"/>
      <c r="NZ20" s="892"/>
      <c r="OA20" s="892"/>
      <c r="OB20" s="892"/>
      <c r="OC20" s="892"/>
      <c r="OD20" s="892"/>
      <c r="OE20" s="892"/>
      <c r="OF20" s="892"/>
      <c r="OG20" s="892"/>
      <c r="OH20" s="892"/>
      <c r="OI20" s="892">
        <f ca="1">OI11-OI17-OI18</f>
        <v>360.92666666666662</v>
      </c>
      <c r="OJ20" s="892"/>
      <c r="OK20" s="892"/>
      <c r="OL20" s="892"/>
      <c r="OM20" s="892"/>
      <c r="ON20" s="892"/>
      <c r="OO20" s="892"/>
      <c r="OP20" s="892"/>
      <c r="OQ20" s="892"/>
      <c r="OR20" s="892"/>
      <c r="OS20" s="892"/>
      <c r="OT20" s="892"/>
      <c r="OU20" s="892">
        <f ca="1">OU11-OU17-OU18</f>
        <v>360.92666666666662</v>
      </c>
      <c r="OV20" s="892"/>
      <c r="OW20" s="892"/>
      <c r="OX20" s="892"/>
      <c r="OY20" s="892"/>
      <c r="OZ20" s="892"/>
      <c r="PA20" s="892"/>
      <c r="PB20" s="892"/>
      <c r="PC20" s="892"/>
      <c r="PD20" s="892"/>
      <c r="PE20" s="892"/>
      <c r="PF20" s="892"/>
      <c r="PG20" s="126"/>
    </row>
    <row r="21" spans="1:423" ht="48.75" customHeight="1">
      <c r="A21" s="862" t="s">
        <v>344</v>
      </c>
      <c r="B21" s="863"/>
      <c r="C21" s="861">
        <f ca="1">C20</f>
        <v>114.98493084732868</v>
      </c>
      <c r="D21" s="861"/>
      <c r="E21" s="861"/>
      <c r="F21" s="861"/>
      <c r="G21" s="861"/>
      <c r="H21" s="861"/>
      <c r="I21" s="861"/>
      <c r="J21" s="861"/>
      <c r="K21" s="861"/>
      <c r="L21" s="861"/>
      <c r="M21" s="861"/>
      <c r="N21" s="861"/>
      <c r="O21" s="861">
        <f ca="1">C21+O20</f>
        <v>229.96986169465737</v>
      </c>
      <c r="P21" s="861"/>
      <c r="Q21" s="861"/>
      <c r="R21" s="861"/>
      <c r="S21" s="861"/>
      <c r="T21" s="861"/>
      <c r="U21" s="861"/>
      <c r="V21" s="861"/>
      <c r="W21" s="861"/>
      <c r="X21" s="861"/>
      <c r="Y21" s="861"/>
      <c r="Z21" s="861"/>
      <c r="AA21" s="861">
        <f t="shared" ref="AA21" ca="1" si="28">O21+AA20</f>
        <v>344.95479254198597</v>
      </c>
      <c r="AB21" s="861"/>
      <c r="AC21" s="861"/>
      <c r="AD21" s="861"/>
      <c r="AE21" s="861"/>
      <c r="AF21" s="861"/>
      <c r="AG21" s="861"/>
      <c r="AH21" s="861"/>
      <c r="AI21" s="861"/>
      <c r="AJ21" s="861"/>
      <c r="AK21" s="861"/>
      <c r="AL21" s="861"/>
      <c r="AM21" s="861">
        <f t="shared" ref="AM21" ca="1" si="29">AA21+AM20</f>
        <v>459.93972338931474</v>
      </c>
      <c r="AN21" s="861"/>
      <c r="AO21" s="861"/>
      <c r="AP21" s="861"/>
      <c r="AQ21" s="861"/>
      <c r="AR21" s="861"/>
      <c r="AS21" s="861"/>
      <c r="AT21" s="861"/>
      <c r="AU21" s="861"/>
      <c r="AV21" s="861"/>
      <c r="AW21" s="861"/>
      <c r="AX21" s="861"/>
      <c r="AY21" s="861">
        <f t="shared" ref="AY21" ca="1" si="30">AM21+AY20</f>
        <v>574.92465423664351</v>
      </c>
      <c r="AZ21" s="861"/>
      <c r="BA21" s="861"/>
      <c r="BB21" s="861"/>
      <c r="BC21" s="861"/>
      <c r="BD21" s="861"/>
      <c r="BE21" s="861"/>
      <c r="BF21" s="861"/>
      <c r="BG21" s="861"/>
      <c r="BH21" s="861"/>
      <c r="BI21" s="861"/>
      <c r="BJ21" s="861"/>
      <c r="BK21" s="861">
        <f t="shared" ref="BK21" ca="1" si="31">AY21+BK20</f>
        <v>689.90958508397216</v>
      </c>
      <c r="BL21" s="861"/>
      <c r="BM21" s="861"/>
      <c r="BN21" s="861"/>
      <c r="BO21" s="861"/>
      <c r="BP21" s="861"/>
      <c r="BQ21" s="861"/>
      <c r="BR21" s="861"/>
      <c r="BS21" s="861"/>
      <c r="BT21" s="861"/>
      <c r="BU21" s="861"/>
      <c r="BV21" s="861"/>
      <c r="BW21" s="861">
        <f t="shared" ref="BW21" ca="1" si="32">BK21+BW20</f>
        <v>783.29451593130079</v>
      </c>
      <c r="BX21" s="861"/>
      <c r="BY21" s="861"/>
      <c r="BZ21" s="861"/>
      <c r="CA21" s="861"/>
      <c r="CB21" s="861"/>
      <c r="CC21" s="861"/>
      <c r="CD21" s="861"/>
      <c r="CE21" s="861"/>
      <c r="CF21" s="861"/>
      <c r="CG21" s="861"/>
      <c r="CH21" s="861"/>
      <c r="CI21" s="861">
        <f t="shared" ref="CI21" ca="1" si="33">BW21+CI20</f>
        <v>876.67944677862943</v>
      </c>
      <c r="CJ21" s="861"/>
      <c r="CK21" s="861"/>
      <c r="CL21" s="861"/>
      <c r="CM21" s="861"/>
      <c r="CN21" s="861"/>
      <c r="CO21" s="861"/>
      <c r="CP21" s="861"/>
      <c r="CQ21" s="861"/>
      <c r="CR21" s="861"/>
      <c r="CS21" s="861"/>
      <c r="CT21" s="861"/>
      <c r="CU21" s="861">
        <f t="shared" ref="CU21" ca="1" si="34">CI21+CU20</f>
        <v>970.06437762595817</v>
      </c>
      <c r="CV21" s="861"/>
      <c r="CW21" s="861"/>
      <c r="CX21" s="861"/>
      <c r="CY21" s="861"/>
      <c r="CZ21" s="861"/>
      <c r="DA21" s="861"/>
      <c r="DB21" s="861"/>
      <c r="DC21" s="861"/>
      <c r="DD21" s="861"/>
      <c r="DE21" s="861"/>
      <c r="DF21" s="861"/>
      <c r="DG21" s="861">
        <f t="shared" ref="DG21" ca="1" si="35">CU21+DG20</f>
        <v>1063.4493084732867</v>
      </c>
      <c r="DH21" s="861"/>
      <c r="DI21" s="861"/>
      <c r="DJ21" s="861"/>
      <c r="DK21" s="861"/>
      <c r="DL21" s="861"/>
      <c r="DM21" s="861"/>
      <c r="DN21" s="861"/>
      <c r="DO21" s="861"/>
      <c r="DP21" s="861"/>
      <c r="DQ21" s="861"/>
      <c r="DR21" s="861"/>
      <c r="DS21" s="861">
        <f t="shared" ref="DS21" ca="1" si="36">DG21+DS20</f>
        <v>1156.8342393206153</v>
      </c>
      <c r="DT21" s="861"/>
      <c r="DU21" s="861"/>
      <c r="DV21" s="861"/>
      <c r="DW21" s="861"/>
      <c r="DX21" s="861"/>
      <c r="DY21" s="861"/>
      <c r="DZ21" s="861"/>
      <c r="EA21" s="861"/>
      <c r="EB21" s="861"/>
      <c r="EC21" s="861"/>
      <c r="ED21" s="861"/>
      <c r="EE21" s="861">
        <f t="shared" ref="EE21" ca="1" si="37">DS21+EE20</f>
        <v>1250.219170167944</v>
      </c>
      <c r="EF21" s="861"/>
      <c r="EG21" s="861"/>
      <c r="EH21" s="861"/>
      <c r="EI21" s="861"/>
      <c r="EJ21" s="861"/>
      <c r="EK21" s="861"/>
      <c r="EL21" s="861"/>
      <c r="EM21" s="861"/>
      <c r="EN21" s="861"/>
      <c r="EO21" s="861"/>
      <c r="EP21" s="861"/>
      <c r="EQ21" s="861">
        <f t="shared" ref="EQ21" ca="1" si="38">EE21+EQ20</f>
        <v>1343.6041010152726</v>
      </c>
      <c r="ER21" s="861"/>
      <c r="ES21" s="861"/>
      <c r="ET21" s="861"/>
      <c r="EU21" s="861"/>
      <c r="EV21" s="861"/>
      <c r="EW21" s="861"/>
      <c r="EX21" s="861"/>
      <c r="EY21" s="861"/>
      <c r="EZ21" s="861"/>
      <c r="FA21" s="861"/>
      <c r="FB21" s="861"/>
      <c r="FC21" s="861">
        <f t="shared" ref="FC21" ca="1" si="39">EQ21+FC20</f>
        <v>1436.9890318626012</v>
      </c>
      <c r="FD21" s="861"/>
      <c r="FE21" s="861"/>
      <c r="FF21" s="861"/>
      <c r="FG21" s="861"/>
      <c r="FH21" s="861"/>
      <c r="FI21" s="861"/>
      <c r="FJ21" s="861"/>
      <c r="FK21" s="861"/>
      <c r="FL21" s="861"/>
      <c r="FM21" s="861"/>
      <c r="FN21" s="861"/>
      <c r="FO21" s="861">
        <f t="shared" ref="FO21" ca="1" si="40">FC21+FO20</f>
        <v>1530.3739627099299</v>
      </c>
      <c r="FP21" s="861"/>
      <c r="FQ21" s="861"/>
      <c r="FR21" s="861"/>
      <c r="FS21" s="861"/>
      <c r="FT21" s="861"/>
      <c r="FU21" s="861"/>
      <c r="FV21" s="861"/>
      <c r="FW21" s="861"/>
      <c r="FX21" s="861"/>
      <c r="FY21" s="861"/>
      <c r="FZ21" s="861"/>
      <c r="GA21" s="861">
        <f t="shared" ref="GA21" ca="1" si="41">FO21+GA20</f>
        <v>1623.7588935572585</v>
      </c>
      <c r="GB21" s="861"/>
      <c r="GC21" s="861"/>
      <c r="GD21" s="861"/>
      <c r="GE21" s="861"/>
      <c r="GF21" s="861"/>
      <c r="GG21" s="861"/>
      <c r="GH21" s="861"/>
      <c r="GI21" s="861"/>
      <c r="GJ21" s="861"/>
      <c r="GK21" s="861"/>
      <c r="GL21" s="861"/>
      <c r="GM21" s="861">
        <f t="shared" ref="GM21" ca="1" si="42">GA21+GM20</f>
        <v>1666.7438244045873</v>
      </c>
      <c r="GN21" s="861"/>
      <c r="GO21" s="861"/>
      <c r="GP21" s="861"/>
      <c r="GQ21" s="861"/>
      <c r="GR21" s="861"/>
      <c r="GS21" s="861"/>
      <c r="GT21" s="861"/>
      <c r="GU21" s="861"/>
      <c r="GV21" s="861"/>
      <c r="GW21" s="861"/>
      <c r="GX21" s="861"/>
      <c r="GY21" s="861">
        <f t="shared" ref="GY21" ca="1" si="43">GM21+GY20</f>
        <v>1709.728755251916</v>
      </c>
      <c r="GZ21" s="861"/>
      <c r="HA21" s="861"/>
      <c r="HB21" s="861"/>
      <c r="HC21" s="861"/>
      <c r="HD21" s="861"/>
      <c r="HE21" s="861"/>
      <c r="HF21" s="861"/>
      <c r="HG21" s="861"/>
      <c r="HH21" s="861"/>
      <c r="HI21" s="861"/>
      <c r="HJ21" s="861"/>
      <c r="HK21" s="861">
        <f t="shared" ref="HK21" ca="1" si="44">GY21+HK20</f>
        <v>1752.7136860992446</v>
      </c>
      <c r="HL21" s="861"/>
      <c r="HM21" s="861"/>
      <c r="HN21" s="861"/>
      <c r="HO21" s="861"/>
      <c r="HP21" s="861"/>
      <c r="HQ21" s="861"/>
      <c r="HR21" s="861"/>
      <c r="HS21" s="861"/>
      <c r="HT21" s="861"/>
      <c r="HU21" s="861"/>
      <c r="HV21" s="861"/>
      <c r="HW21" s="861">
        <f t="shared" ref="HW21" ca="1" si="45">HK21+HW20</f>
        <v>1795.6986169465733</v>
      </c>
      <c r="HX21" s="861"/>
      <c r="HY21" s="861"/>
      <c r="HZ21" s="861"/>
      <c r="IA21" s="861"/>
      <c r="IB21" s="861"/>
      <c r="IC21" s="861"/>
      <c r="ID21" s="861"/>
      <c r="IE21" s="861"/>
      <c r="IF21" s="861"/>
      <c r="IG21" s="861"/>
      <c r="IH21" s="861"/>
      <c r="II21" s="861">
        <f t="shared" ref="II21" ca="1" si="46">HW21+II20</f>
        <v>2156.6252836132398</v>
      </c>
      <c r="IJ21" s="861"/>
      <c r="IK21" s="861"/>
      <c r="IL21" s="861"/>
      <c r="IM21" s="861"/>
      <c r="IN21" s="861"/>
      <c r="IO21" s="861"/>
      <c r="IP21" s="861"/>
      <c r="IQ21" s="861"/>
      <c r="IR21" s="861"/>
      <c r="IS21" s="861"/>
      <c r="IT21" s="861"/>
      <c r="IU21" s="861">
        <f t="shared" ref="IU21" ca="1" si="47">II21+IU20</f>
        <v>2517.5519502799066</v>
      </c>
      <c r="IV21" s="861"/>
      <c r="IW21" s="861"/>
      <c r="IX21" s="861"/>
      <c r="IY21" s="861"/>
      <c r="IZ21" s="861"/>
      <c r="JA21" s="861"/>
      <c r="JB21" s="861"/>
      <c r="JC21" s="861"/>
      <c r="JD21" s="861"/>
      <c r="JE21" s="861"/>
      <c r="JF21" s="861"/>
      <c r="JG21" s="861">
        <f t="shared" ref="JG21" ca="1" si="48">IU21+JG20</f>
        <v>2878.4786169465733</v>
      </c>
      <c r="JH21" s="861"/>
      <c r="JI21" s="861"/>
      <c r="JJ21" s="861"/>
      <c r="JK21" s="861"/>
      <c r="JL21" s="861"/>
      <c r="JM21" s="861"/>
      <c r="JN21" s="861"/>
      <c r="JO21" s="861"/>
      <c r="JP21" s="861"/>
      <c r="JQ21" s="861"/>
      <c r="JR21" s="861"/>
      <c r="JS21" s="861">
        <f t="shared" ref="JS21" ca="1" si="49">JG21+JS20</f>
        <v>3239.40528361324</v>
      </c>
      <c r="JT21" s="861"/>
      <c r="JU21" s="861"/>
      <c r="JV21" s="861"/>
      <c r="JW21" s="861"/>
      <c r="JX21" s="861"/>
      <c r="JY21" s="861"/>
      <c r="JZ21" s="861"/>
      <c r="KA21" s="861"/>
      <c r="KB21" s="861"/>
      <c r="KC21" s="861"/>
      <c r="KD21" s="861"/>
      <c r="KE21" s="861">
        <f t="shared" ref="KE21" ca="1" si="50">JS21+KE20</f>
        <v>3600.3319502799068</v>
      </c>
      <c r="KF21" s="861"/>
      <c r="KG21" s="861"/>
      <c r="KH21" s="861"/>
      <c r="KI21" s="861"/>
      <c r="KJ21" s="861"/>
      <c r="KK21" s="861"/>
      <c r="KL21" s="861"/>
      <c r="KM21" s="861"/>
      <c r="KN21" s="861"/>
      <c r="KO21" s="861"/>
      <c r="KP21" s="861"/>
      <c r="KQ21" s="861">
        <f t="shared" ref="KQ21" ca="1" si="51">KE21+KQ20</f>
        <v>3961.2586169465735</v>
      </c>
      <c r="KR21" s="861"/>
      <c r="KS21" s="861"/>
      <c r="KT21" s="861"/>
      <c r="KU21" s="861"/>
      <c r="KV21" s="861"/>
      <c r="KW21" s="861"/>
      <c r="KX21" s="861"/>
      <c r="KY21" s="861"/>
      <c r="KZ21" s="861"/>
      <c r="LA21" s="861"/>
      <c r="LB21" s="861"/>
      <c r="LC21" s="861">
        <f t="shared" ref="LC21" ca="1" si="52">KQ21+LC20</f>
        <v>4322.1852836132402</v>
      </c>
      <c r="LD21" s="861"/>
      <c r="LE21" s="861"/>
      <c r="LF21" s="861"/>
      <c r="LG21" s="861"/>
      <c r="LH21" s="861"/>
      <c r="LI21" s="861"/>
      <c r="LJ21" s="861"/>
      <c r="LK21" s="861"/>
      <c r="LL21" s="861"/>
      <c r="LM21" s="861"/>
      <c r="LN21" s="861"/>
      <c r="LO21" s="861">
        <f t="shared" ref="LO21" ca="1" si="53">LC21+LO20</f>
        <v>4683.1119502799065</v>
      </c>
      <c r="LP21" s="861"/>
      <c r="LQ21" s="861"/>
      <c r="LR21" s="861"/>
      <c r="LS21" s="861"/>
      <c r="LT21" s="861"/>
      <c r="LU21" s="861"/>
      <c r="LV21" s="861"/>
      <c r="LW21" s="861"/>
      <c r="LX21" s="861"/>
      <c r="LY21" s="861"/>
      <c r="LZ21" s="861"/>
      <c r="MA21" s="861">
        <f t="shared" ref="MA21" ca="1" si="54">LO21+MA20</f>
        <v>5044.0386169465728</v>
      </c>
      <c r="MB21" s="861"/>
      <c r="MC21" s="861"/>
      <c r="MD21" s="861"/>
      <c r="ME21" s="861"/>
      <c r="MF21" s="861"/>
      <c r="MG21" s="861"/>
      <c r="MH21" s="861"/>
      <c r="MI21" s="861"/>
      <c r="MJ21" s="861"/>
      <c r="MK21" s="861"/>
      <c r="ML21" s="861"/>
      <c r="MM21" s="861">
        <f t="shared" ref="MM21" ca="1" si="55">MA21+MM20</f>
        <v>5404.9652836132391</v>
      </c>
      <c r="MN21" s="861"/>
      <c r="MO21" s="861"/>
      <c r="MP21" s="861"/>
      <c r="MQ21" s="861"/>
      <c r="MR21" s="861"/>
      <c r="MS21" s="861"/>
      <c r="MT21" s="861"/>
      <c r="MU21" s="861"/>
      <c r="MV21" s="861"/>
      <c r="MW21" s="861"/>
      <c r="MX21" s="861"/>
      <c r="MY21" s="861">
        <f t="shared" ref="MY21" ca="1" si="56">MM21+MY20</f>
        <v>5765.8919502799054</v>
      </c>
      <c r="MZ21" s="861"/>
      <c r="NA21" s="861"/>
      <c r="NB21" s="861"/>
      <c r="NC21" s="861"/>
      <c r="ND21" s="861"/>
      <c r="NE21" s="861"/>
      <c r="NF21" s="861"/>
      <c r="NG21" s="861"/>
      <c r="NH21" s="861"/>
      <c r="NI21" s="861"/>
      <c r="NJ21" s="861"/>
      <c r="NK21" s="861">
        <f t="shared" ref="NK21" ca="1" si="57">MY21+NK20</f>
        <v>6126.8186169465716</v>
      </c>
      <c r="NL21" s="861"/>
      <c r="NM21" s="861"/>
      <c r="NN21" s="861"/>
      <c r="NO21" s="861"/>
      <c r="NP21" s="861"/>
      <c r="NQ21" s="861"/>
      <c r="NR21" s="861"/>
      <c r="NS21" s="861"/>
      <c r="NT21" s="861"/>
      <c r="NU21" s="861"/>
      <c r="NV21" s="861"/>
      <c r="NW21" s="861">
        <f t="shared" ref="NW21" ca="1" si="58">NK21+NW20</f>
        <v>6487.7452836132379</v>
      </c>
      <c r="NX21" s="861"/>
      <c r="NY21" s="861"/>
      <c r="NZ21" s="861"/>
      <c r="OA21" s="861"/>
      <c r="OB21" s="861"/>
      <c r="OC21" s="861"/>
      <c r="OD21" s="861"/>
      <c r="OE21" s="861"/>
      <c r="OF21" s="861"/>
      <c r="OG21" s="861"/>
      <c r="OH21" s="861"/>
      <c r="OI21" s="861">
        <f t="shared" ref="OI21" ca="1" si="59">NW21+OI20</f>
        <v>6848.6719502799042</v>
      </c>
      <c r="OJ21" s="861"/>
      <c r="OK21" s="861"/>
      <c r="OL21" s="861"/>
      <c r="OM21" s="861"/>
      <c r="ON21" s="861"/>
      <c r="OO21" s="861"/>
      <c r="OP21" s="861"/>
      <c r="OQ21" s="861"/>
      <c r="OR21" s="861"/>
      <c r="OS21" s="861"/>
      <c r="OT21" s="861"/>
      <c r="OU21" s="861">
        <f t="shared" ref="OU21" ca="1" si="60">OI21+OU20</f>
        <v>7209.5986169465705</v>
      </c>
      <c r="OV21" s="861"/>
      <c r="OW21" s="861"/>
      <c r="OX21" s="861"/>
      <c r="OY21" s="861"/>
      <c r="OZ21" s="861"/>
      <c r="PA21" s="861"/>
      <c r="PB21" s="861"/>
      <c r="PC21" s="861"/>
      <c r="PD21" s="861"/>
      <c r="PE21" s="861"/>
      <c r="PF21" s="861"/>
      <c r="PG21" s="16"/>
    </row>
    <row r="22" spans="1:423" ht="66.75" customHeight="1">
      <c r="A22" s="864" t="s">
        <v>184</v>
      </c>
      <c r="B22" s="865"/>
      <c r="C22" s="884">
        <f>キャッシュフロー!R48</f>
        <v>4804.8320485380609</v>
      </c>
      <c r="D22" s="884"/>
      <c r="E22" s="884"/>
      <c r="F22" s="884"/>
      <c r="G22" s="884"/>
      <c r="H22" s="884"/>
      <c r="I22" s="884"/>
      <c r="J22" s="884"/>
      <c r="K22" s="884"/>
      <c r="L22" s="884"/>
      <c r="M22" s="884"/>
      <c r="N22" s="884"/>
      <c r="O22" s="884">
        <f>キャッシュフロー!AD48</f>
        <v>4604.7286007310613</v>
      </c>
      <c r="P22" s="884"/>
      <c r="Q22" s="884"/>
      <c r="R22" s="884"/>
      <c r="S22" s="884"/>
      <c r="T22" s="884"/>
      <c r="U22" s="884"/>
      <c r="V22" s="884"/>
      <c r="W22" s="884"/>
      <c r="X22" s="884"/>
      <c r="Y22" s="884"/>
      <c r="Z22" s="884"/>
      <c r="AA22" s="884">
        <f>キャッシュフロー!AP48</f>
        <v>4399.5648454919901</v>
      </c>
      <c r="AB22" s="884"/>
      <c r="AC22" s="884"/>
      <c r="AD22" s="884"/>
      <c r="AE22" s="884"/>
      <c r="AF22" s="884"/>
      <c r="AG22" s="884"/>
      <c r="AH22" s="884"/>
      <c r="AI22" s="884"/>
      <c r="AJ22" s="884"/>
      <c r="AK22" s="884"/>
      <c r="AL22" s="884"/>
      <c r="AM22" s="884">
        <f>キャッシュフロー!BB48</f>
        <v>4189.212815454026</v>
      </c>
      <c r="AN22" s="884"/>
      <c r="AO22" s="884"/>
      <c r="AP22" s="884"/>
      <c r="AQ22" s="884"/>
      <c r="AR22" s="884"/>
      <c r="AS22" s="884"/>
      <c r="AT22" s="884"/>
      <c r="AU22" s="884"/>
      <c r="AV22" s="884"/>
      <c r="AW22" s="884"/>
      <c r="AX22" s="884"/>
      <c r="AY22" s="884">
        <f>キャッシュフロー!BN48</f>
        <v>3973.5413071531002</v>
      </c>
      <c r="AZ22" s="884"/>
      <c r="BA22" s="884"/>
      <c r="BB22" s="884"/>
      <c r="BC22" s="884"/>
      <c r="BD22" s="884"/>
      <c r="BE22" s="884"/>
      <c r="BF22" s="884"/>
      <c r="BG22" s="884"/>
      <c r="BH22" s="884"/>
      <c r="BI22" s="884"/>
      <c r="BJ22" s="884"/>
      <c r="BK22" s="884">
        <f>キャッシュフロー!BZ48</f>
        <v>3752.4157991919819</v>
      </c>
      <c r="BL22" s="884"/>
      <c r="BM22" s="884"/>
      <c r="BN22" s="884"/>
      <c r="BO22" s="884"/>
      <c r="BP22" s="884"/>
      <c r="BQ22" s="884"/>
      <c r="BR22" s="884"/>
      <c r="BS22" s="884"/>
      <c r="BT22" s="884"/>
      <c r="BU22" s="884"/>
      <c r="BV22" s="884"/>
      <c r="BW22" s="884">
        <f>キャッシュフロー!CL48</f>
        <v>3525.6983683348844</v>
      </c>
      <c r="BX22" s="884"/>
      <c r="BY22" s="884"/>
      <c r="BZ22" s="884"/>
      <c r="CA22" s="884"/>
      <c r="CB22" s="884"/>
      <c r="CC22" s="884"/>
      <c r="CD22" s="884"/>
      <c r="CE22" s="884"/>
      <c r="CF22" s="884"/>
      <c r="CG22" s="884"/>
      <c r="CH22" s="884"/>
      <c r="CI22" s="884">
        <f>キャッシュフロー!CX48</f>
        <v>3293.2476034801948</v>
      </c>
      <c r="CJ22" s="884"/>
      <c r="CK22" s="884"/>
      <c r="CL22" s="884"/>
      <c r="CM22" s="884"/>
      <c r="CN22" s="884"/>
      <c r="CO22" s="884"/>
      <c r="CP22" s="884"/>
      <c r="CQ22" s="884"/>
      <c r="CR22" s="884"/>
      <c r="CS22" s="884"/>
      <c r="CT22" s="884"/>
      <c r="CU22" s="884">
        <f>キャッシュフロー!DJ48</f>
        <v>3054.9185174577451</v>
      </c>
      <c r="CV22" s="884"/>
      <c r="CW22" s="884"/>
      <c r="CX22" s="884"/>
      <c r="CY22" s="884"/>
      <c r="CZ22" s="884"/>
      <c r="DA22" s="884"/>
      <c r="DB22" s="884"/>
      <c r="DC22" s="884"/>
      <c r="DD22" s="884"/>
      <c r="DE22" s="884"/>
      <c r="DF22" s="884"/>
      <c r="DG22" s="884">
        <f>キャッシュフロー!DV48</f>
        <v>2810.5624565955477</v>
      </c>
      <c r="DH22" s="884"/>
      <c r="DI22" s="884"/>
      <c r="DJ22" s="884"/>
      <c r="DK22" s="884"/>
      <c r="DL22" s="884"/>
      <c r="DM22" s="884"/>
      <c r="DN22" s="884"/>
      <c r="DO22" s="884"/>
      <c r="DP22" s="884"/>
      <c r="DQ22" s="884"/>
      <c r="DR22" s="884"/>
      <c r="DS22" s="884">
        <f>キャッシュフロー!EH48</f>
        <v>2560.0270079996299</v>
      </c>
      <c r="DT22" s="884"/>
      <c r="DU22" s="884"/>
      <c r="DV22" s="884"/>
      <c r="DW22" s="884"/>
      <c r="DX22" s="884"/>
      <c r="DY22" s="884"/>
      <c r="DZ22" s="884"/>
      <c r="EA22" s="884"/>
      <c r="EB22" s="884"/>
      <c r="EC22" s="884"/>
      <c r="ED22" s="884"/>
      <c r="EE22" s="884">
        <f>キャッシュフロー!ET48</f>
        <v>2303.1559044891073</v>
      </c>
      <c r="EF22" s="884"/>
      <c r="EG22" s="884"/>
      <c r="EH22" s="884"/>
      <c r="EI22" s="884"/>
      <c r="EJ22" s="884"/>
      <c r="EK22" s="884"/>
      <c r="EL22" s="884"/>
      <c r="EM22" s="884"/>
      <c r="EN22" s="884"/>
      <c r="EO22" s="884"/>
      <c r="EP22" s="884"/>
      <c r="EQ22" s="884">
        <f>キャッシュフロー!FF48</f>
        <v>2039.788927127207</v>
      </c>
      <c r="ER22" s="884"/>
      <c r="ES22" s="884"/>
      <c r="ET22" s="884"/>
      <c r="EU22" s="884"/>
      <c r="EV22" s="884"/>
      <c r="EW22" s="884"/>
      <c r="EX22" s="884"/>
      <c r="EY22" s="884"/>
      <c r="EZ22" s="884"/>
      <c r="FA22" s="884"/>
      <c r="FB22" s="884"/>
      <c r="FC22" s="884">
        <f>キャッシュフロー!FR48</f>
        <v>1769.7618052874723</v>
      </c>
      <c r="FD22" s="884"/>
      <c r="FE22" s="884"/>
      <c r="FF22" s="884"/>
      <c r="FG22" s="884"/>
      <c r="FH22" s="884"/>
      <c r="FI22" s="884"/>
      <c r="FJ22" s="884"/>
      <c r="FK22" s="884"/>
      <c r="FL22" s="884"/>
      <c r="FM22" s="884"/>
      <c r="FN22" s="884"/>
      <c r="FO22" s="884">
        <f>キャッシュフロー!GD48</f>
        <v>1492.9061141927732</v>
      </c>
      <c r="FP22" s="884"/>
      <c r="FQ22" s="884"/>
      <c r="FR22" s="884"/>
      <c r="FS22" s="884"/>
      <c r="FT22" s="884"/>
      <c r="FU22" s="884"/>
      <c r="FV22" s="884"/>
      <c r="FW22" s="884"/>
      <c r="FX22" s="884"/>
      <c r="FY22" s="884"/>
      <c r="FZ22" s="884"/>
      <c r="GA22" s="884">
        <f>キャッシュフロー!GP48</f>
        <v>1209.0491698632468</v>
      </c>
      <c r="GB22" s="884"/>
      <c r="GC22" s="884"/>
      <c r="GD22" s="884"/>
      <c r="GE22" s="884"/>
      <c r="GF22" s="884"/>
      <c r="GG22" s="884"/>
      <c r="GH22" s="884"/>
      <c r="GI22" s="884"/>
      <c r="GJ22" s="884"/>
      <c r="GK22" s="884"/>
      <c r="GL22" s="884"/>
      <c r="GM22" s="884">
        <f>キャッシュフロー!HB48</f>
        <v>918.01392140763528</v>
      </c>
      <c r="GN22" s="884"/>
      <c r="GO22" s="884"/>
      <c r="GP22" s="884"/>
      <c r="GQ22" s="884"/>
      <c r="GR22" s="884"/>
      <c r="GS22" s="884"/>
      <c r="GT22" s="884"/>
      <c r="GU22" s="884"/>
      <c r="GV22" s="884"/>
      <c r="GW22" s="884"/>
      <c r="GX22" s="884"/>
      <c r="GY22" s="884">
        <f>キャッシュフロー!HN48</f>
        <v>619.61884059083332</v>
      </c>
      <c r="GZ22" s="884"/>
      <c r="HA22" s="884"/>
      <c r="HB22" s="884"/>
      <c r="HC22" s="884"/>
      <c r="HD22" s="884"/>
      <c r="HE22" s="884"/>
      <c r="HF22" s="884"/>
      <c r="HG22" s="884"/>
      <c r="HH22" s="884"/>
      <c r="HI22" s="884"/>
      <c r="HJ22" s="884"/>
      <c r="HK22" s="884">
        <f>キャッシュフロー!HZ48</f>
        <v>313.67780860877019</v>
      </c>
      <c r="HL22" s="884"/>
      <c r="HM22" s="884"/>
      <c r="HN22" s="884"/>
      <c r="HO22" s="884"/>
      <c r="HP22" s="884"/>
      <c r="HQ22" s="884"/>
      <c r="HR22" s="884"/>
      <c r="HS22" s="884"/>
      <c r="HT22" s="884"/>
      <c r="HU22" s="884"/>
      <c r="HV22" s="884"/>
      <c r="HW22" s="884">
        <f>キャッシュフロー!IL48</f>
        <v>5.8477667153056245E-12</v>
      </c>
      <c r="HX22" s="884"/>
      <c r="HY22" s="884"/>
      <c r="HZ22" s="884"/>
      <c r="IA22" s="884"/>
      <c r="IB22" s="884"/>
      <c r="IC22" s="884"/>
      <c r="ID22" s="884"/>
      <c r="IE22" s="884"/>
      <c r="IF22" s="884"/>
      <c r="IG22" s="884"/>
      <c r="IH22" s="884"/>
      <c r="II22" s="884">
        <f>キャッシュフロー!IX48</f>
        <v>5.8477667153056245E-12</v>
      </c>
      <c r="IJ22" s="884"/>
      <c r="IK22" s="884"/>
      <c r="IL22" s="884"/>
      <c r="IM22" s="884"/>
      <c r="IN22" s="884"/>
      <c r="IO22" s="884"/>
      <c r="IP22" s="884"/>
      <c r="IQ22" s="884"/>
      <c r="IR22" s="884"/>
      <c r="IS22" s="884"/>
      <c r="IT22" s="884"/>
      <c r="IU22" s="884">
        <f>キャッシュフロー!JJ48</f>
        <v>5.8477667153056245E-12</v>
      </c>
      <c r="IV22" s="884"/>
      <c r="IW22" s="884"/>
      <c r="IX22" s="884"/>
      <c r="IY22" s="884"/>
      <c r="IZ22" s="884"/>
      <c r="JA22" s="884"/>
      <c r="JB22" s="884"/>
      <c r="JC22" s="884"/>
      <c r="JD22" s="884"/>
      <c r="JE22" s="884"/>
      <c r="JF22" s="884"/>
      <c r="JG22" s="884">
        <f>キャッシュフロー!JV48</f>
        <v>5.8477667153056245E-12</v>
      </c>
      <c r="JH22" s="884"/>
      <c r="JI22" s="884"/>
      <c r="JJ22" s="884"/>
      <c r="JK22" s="884"/>
      <c r="JL22" s="884"/>
      <c r="JM22" s="884"/>
      <c r="JN22" s="884"/>
      <c r="JO22" s="884"/>
      <c r="JP22" s="884"/>
      <c r="JQ22" s="884"/>
      <c r="JR22" s="884"/>
      <c r="JS22" s="884">
        <f>キャッシュフロー!KH48</f>
        <v>5.8477667153056245E-12</v>
      </c>
      <c r="JT22" s="884"/>
      <c r="JU22" s="884"/>
      <c r="JV22" s="884"/>
      <c r="JW22" s="884"/>
      <c r="JX22" s="884"/>
      <c r="JY22" s="884"/>
      <c r="JZ22" s="884"/>
      <c r="KA22" s="884"/>
      <c r="KB22" s="884"/>
      <c r="KC22" s="884"/>
      <c r="KD22" s="884"/>
      <c r="KE22" s="884">
        <f>キャッシュフロー!KT48</f>
        <v>5.8477667153056245E-12</v>
      </c>
      <c r="KF22" s="884"/>
      <c r="KG22" s="884"/>
      <c r="KH22" s="884"/>
      <c r="KI22" s="884"/>
      <c r="KJ22" s="884"/>
      <c r="KK22" s="884"/>
      <c r="KL22" s="884"/>
      <c r="KM22" s="884"/>
      <c r="KN22" s="884"/>
      <c r="KO22" s="884"/>
      <c r="KP22" s="884"/>
      <c r="KQ22" s="884">
        <f>キャッシュフロー!LF48</f>
        <v>5.8477667153056245E-12</v>
      </c>
      <c r="KR22" s="884"/>
      <c r="KS22" s="884"/>
      <c r="KT22" s="884"/>
      <c r="KU22" s="884"/>
      <c r="KV22" s="884"/>
      <c r="KW22" s="884"/>
      <c r="KX22" s="884"/>
      <c r="KY22" s="884"/>
      <c r="KZ22" s="884"/>
      <c r="LA22" s="884"/>
      <c r="LB22" s="884"/>
      <c r="LC22" s="884">
        <f>キャッシュフロー!LR48</f>
        <v>5.8477667153056245E-12</v>
      </c>
      <c r="LD22" s="884"/>
      <c r="LE22" s="884"/>
      <c r="LF22" s="884"/>
      <c r="LG22" s="884"/>
      <c r="LH22" s="884"/>
      <c r="LI22" s="884"/>
      <c r="LJ22" s="884"/>
      <c r="LK22" s="884"/>
      <c r="LL22" s="884"/>
      <c r="LM22" s="884"/>
      <c r="LN22" s="884"/>
      <c r="LO22" s="884">
        <f>キャッシュフロー!MD48</f>
        <v>5.8477667153056245E-12</v>
      </c>
      <c r="LP22" s="884"/>
      <c r="LQ22" s="884"/>
      <c r="LR22" s="884"/>
      <c r="LS22" s="884"/>
      <c r="LT22" s="884"/>
      <c r="LU22" s="884"/>
      <c r="LV22" s="884"/>
      <c r="LW22" s="884"/>
      <c r="LX22" s="884"/>
      <c r="LY22" s="884"/>
      <c r="LZ22" s="884"/>
      <c r="MA22" s="884">
        <f>キャッシュフロー!MP48</f>
        <v>5.8477667153056245E-12</v>
      </c>
      <c r="MB22" s="884"/>
      <c r="MC22" s="884"/>
      <c r="MD22" s="884"/>
      <c r="ME22" s="884"/>
      <c r="MF22" s="884"/>
      <c r="MG22" s="884"/>
      <c r="MH22" s="884"/>
      <c r="MI22" s="884"/>
      <c r="MJ22" s="884"/>
      <c r="MK22" s="884"/>
      <c r="ML22" s="884"/>
      <c r="MM22" s="884">
        <f>キャッシュフロー!NB48</f>
        <v>5.8477667153056245E-12</v>
      </c>
      <c r="MN22" s="884"/>
      <c r="MO22" s="884"/>
      <c r="MP22" s="884"/>
      <c r="MQ22" s="884"/>
      <c r="MR22" s="884"/>
      <c r="MS22" s="884"/>
      <c r="MT22" s="884"/>
      <c r="MU22" s="884"/>
      <c r="MV22" s="884"/>
      <c r="MW22" s="884"/>
      <c r="MX22" s="884"/>
      <c r="MY22" s="884">
        <f>キャッシュフロー!NN48</f>
        <v>5.8477667153056245E-12</v>
      </c>
      <c r="MZ22" s="884"/>
      <c r="NA22" s="884"/>
      <c r="NB22" s="884"/>
      <c r="NC22" s="884"/>
      <c r="ND22" s="884"/>
      <c r="NE22" s="884"/>
      <c r="NF22" s="884"/>
      <c r="NG22" s="884"/>
      <c r="NH22" s="884"/>
      <c r="NI22" s="884"/>
      <c r="NJ22" s="884"/>
      <c r="NK22" s="884">
        <f>キャッシュフロー!NZ48</f>
        <v>5.8477667153056245E-12</v>
      </c>
      <c r="NL22" s="884"/>
      <c r="NM22" s="884"/>
      <c r="NN22" s="884"/>
      <c r="NO22" s="884"/>
      <c r="NP22" s="884"/>
      <c r="NQ22" s="884"/>
      <c r="NR22" s="884"/>
      <c r="NS22" s="884"/>
      <c r="NT22" s="884"/>
      <c r="NU22" s="884"/>
      <c r="NV22" s="884"/>
      <c r="NW22" s="884">
        <f>キャッシュフロー!OL48</f>
        <v>5.8477667153056245E-12</v>
      </c>
      <c r="NX22" s="884"/>
      <c r="NY22" s="884"/>
      <c r="NZ22" s="884"/>
      <c r="OA22" s="884"/>
      <c r="OB22" s="884"/>
      <c r="OC22" s="884"/>
      <c r="OD22" s="884"/>
      <c r="OE22" s="884"/>
      <c r="OF22" s="884"/>
      <c r="OG22" s="884"/>
      <c r="OH22" s="884"/>
      <c r="OI22" s="884">
        <f>キャッシュフロー!OX48</f>
        <v>5.8477667153056245E-12</v>
      </c>
      <c r="OJ22" s="884"/>
      <c r="OK22" s="884"/>
      <c r="OL22" s="884"/>
      <c r="OM22" s="884"/>
      <c r="ON22" s="884"/>
      <c r="OO22" s="884"/>
      <c r="OP22" s="884"/>
      <c r="OQ22" s="884"/>
      <c r="OR22" s="884"/>
      <c r="OS22" s="884"/>
      <c r="OT22" s="884"/>
      <c r="OU22" s="884">
        <f>キャッシュフロー!PJ48</f>
        <v>5.8477667153056245E-12</v>
      </c>
      <c r="OV22" s="884"/>
      <c r="OW22" s="884"/>
      <c r="OX22" s="884"/>
      <c r="OY22" s="884"/>
      <c r="OZ22" s="884"/>
      <c r="PA22" s="884"/>
      <c r="PB22" s="884"/>
      <c r="PC22" s="884"/>
      <c r="PD22" s="884"/>
      <c r="PE22" s="884"/>
      <c r="PF22" s="884"/>
      <c r="PG22" s="133"/>
    </row>
    <row r="23" spans="1:423" ht="51.75" customHeight="1">
      <c r="A23" s="897" t="s">
        <v>343</v>
      </c>
      <c r="B23" s="898"/>
      <c r="C23" s="888">
        <f>C8/C22</f>
        <v>0.14984915034003538</v>
      </c>
      <c r="D23" s="888"/>
      <c r="E23" s="888"/>
      <c r="F23" s="888"/>
      <c r="G23" s="888"/>
      <c r="H23" s="888"/>
      <c r="I23" s="888"/>
      <c r="J23" s="888"/>
      <c r="K23" s="888"/>
      <c r="L23" s="888"/>
      <c r="M23" s="888"/>
      <c r="N23" s="888"/>
      <c r="O23" s="888">
        <f t="shared" ref="O23" si="61">O8/O22</f>
        <v>0.15636100678891054</v>
      </c>
      <c r="P23" s="888"/>
      <c r="Q23" s="888"/>
      <c r="R23" s="888"/>
      <c r="S23" s="888"/>
      <c r="T23" s="888"/>
      <c r="U23" s="888"/>
      <c r="V23" s="888"/>
      <c r="W23" s="888"/>
      <c r="X23" s="888"/>
      <c r="Y23" s="888"/>
      <c r="Z23" s="888"/>
      <c r="AA23" s="888">
        <f t="shared" ref="AA23" si="62">AA8/AA22</f>
        <v>0.16365254866915924</v>
      </c>
      <c r="AB23" s="888"/>
      <c r="AC23" s="888"/>
      <c r="AD23" s="888"/>
      <c r="AE23" s="888"/>
      <c r="AF23" s="888"/>
      <c r="AG23" s="888"/>
      <c r="AH23" s="888"/>
      <c r="AI23" s="888"/>
      <c r="AJ23" s="888"/>
      <c r="AK23" s="888"/>
      <c r="AL23" s="888"/>
      <c r="AM23" s="888">
        <f t="shared" ref="AM23" si="63">AM8/AM22</f>
        <v>0.17186999842641476</v>
      </c>
      <c r="AN23" s="888"/>
      <c r="AO23" s="888"/>
      <c r="AP23" s="888"/>
      <c r="AQ23" s="888"/>
      <c r="AR23" s="888"/>
      <c r="AS23" s="888"/>
      <c r="AT23" s="888"/>
      <c r="AU23" s="888"/>
      <c r="AV23" s="888"/>
      <c r="AW23" s="888"/>
      <c r="AX23" s="888"/>
      <c r="AY23" s="888">
        <f t="shared" ref="AY23" si="64">AY8/AY22</f>
        <v>0.18119856932250042</v>
      </c>
      <c r="AZ23" s="888"/>
      <c r="BA23" s="888"/>
      <c r="BB23" s="888"/>
      <c r="BC23" s="888"/>
      <c r="BD23" s="888"/>
      <c r="BE23" s="888"/>
      <c r="BF23" s="888"/>
      <c r="BG23" s="888"/>
      <c r="BH23" s="888"/>
      <c r="BI23" s="888"/>
      <c r="BJ23" s="888"/>
      <c r="BK23" s="888">
        <f t="shared" ref="BK23" si="65">BK8/BK22</f>
        <v>0.19187639071209528</v>
      </c>
      <c r="BL23" s="888"/>
      <c r="BM23" s="888"/>
      <c r="BN23" s="888"/>
      <c r="BO23" s="888"/>
      <c r="BP23" s="888"/>
      <c r="BQ23" s="888"/>
      <c r="BR23" s="888"/>
      <c r="BS23" s="888"/>
      <c r="BT23" s="888"/>
      <c r="BU23" s="888"/>
      <c r="BV23" s="888"/>
      <c r="BW23" s="888">
        <f t="shared" ref="BW23" si="66">BW8/BW22</f>
        <v>0.19808841455993301</v>
      </c>
      <c r="BX23" s="888"/>
      <c r="BY23" s="888"/>
      <c r="BZ23" s="888"/>
      <c r="CA23" s="888"/>
      <c r="CB23" s="888"/>
      <c r="CC23" s="888"/>
      <c r="CD23" s="888"/>
      <c r="CE23" s="888"/>
      <c r="CF23" s="888"/>
      <c r="CG23" s="888"/>
      <c r="CH23" s="888"/>
      <c r="CI23" s="888">
        <f t="shared" ref="CI23" si="67">CI8/CI22</f>
        <v>0.21207029780024861</v>
      </c>
      <c r="CJ23" s="888"/>
      <c r="CK23" s="888"/>
      <c r="CL23" s="888"/>
      <c r="CM23" s="888"/>
      <c r="CN23" s="888"/>
      <c r="CO23" s="888"/>
      <c r="CP23" s="888"/>
      <c r="CQ23" s="888"/>
      <c r="CR23" s="888"/>
      <c r="CS23" s="888"/>
      <c r="CT23" s="888"/>
      <c r="CU23" s="888">
        <f t="shared" ref="CU23" si="68">CU8/CU22</f>
        <v>0.22861493555684012</v>
      </c>
      <c r="CV23" s="888"/>
      <c r="CW23" s="888"/>
      <c r="CX23" s="888"/>
      <c r="CY23" s="888"/>
      <c r="CZ23" s="888"/>
      <c r="DA23" s="888"/>
      <c r="DB23" s="888"/>
      <c r="DC23" s="888"/>
      <c r="DD23" s="888"/>
      <c r="DE23" s="888"/>
      <c r="DF23" s="888"/>
      <c r="DG23" s="888">
        <f t="shared" ref="DG23" si="69">DG8/DG22</f>
        <v>0.24849118665236011</v>
      </c>
      <c r="DH23" s="888"/>
      <c r="DI23" s="888"/>
      <c r="DJ23" s="888"/>
      <c r="DK23" s="888"/>
      <c r="DL23" s="888"/>
      <c r="DM23" s="888"/>
      <c r="DN23" s="888"/>
      <c r="DO23" s="888"/>
      <c r="DP23" s="888"/>
      <c r="DQ23" s="888"/>
      <c r="DR23" s="888"/>
      <c r="DS23" s="888">
        <f t="shared" ref="DS23" si="70">DS8/DS22</f>
        <v>0.27280962185852881</v>
      </c>
      <c r="DT23" s="888"/>
      <c r="DU23" s="888"/>
      <c r="DV23" s="888"/>
      <c r="DW23" s="888"/>
      <c r="DX23" s="888"/>
      <c r="DY23" s="888"/>
      <c r="DZ23" s="888"/>
      <c r="EA23" s="888"/>
      <c r="EB23" s="888"/>
      <c r="EC23" s="888"/>
      <c r="ED23" s="888"/>
      <c r="EE23" s="888">
        <f t="shared" ref="EE23" si="71">EE8/EE22</f>
        <v>0.30323609384789829</v>
      </c>
      <c r="EF23" s="888"/>
      <c r="EG23" s="888"/>
      <c r="EH23" s="888"/>
      <c r="EI23" s="888"/>
      <c r="EJ23" s="888"/>
      <c r="EK23" s="888"/>
      <c r="EL23" s="888"/>
      <c r="EM23" s="888"/>
      <c r="EN23" s="888"/>
      <c r="EO23" s="888"/>
      <c r="EP23" s="888"/>
      <c r="EQ23" s="888">
        <f t="shared" ref="EQ23" si="72">EQ8/EQ22</f>
        <v>0.34238836710600784</v>
      </c>
      <c r="ER23" s="888"/>
      <c r="ES23" s="888"/>
      <c r="ET23" s="888"/>
      <c r="EU23" s="888"/>
      <c r="EV23" s="888"/>
      <c r="EW23" s="888"/>
      <c r="EX23" s="888"/>
      <c r="EY23" s="888"/>
      <c r="EZ23" s="888"/>
      <c r="FA23" s="888"/>
      <c r="FB23" s="888"/>
      <c r="FC23" s="888">
        <f t="shared" ref="FC23" si="73">FC8/FC22</f>
        <v>0.39462937775773443</v>
      </c>
      <c r="FD23" s="888"/>
      <c r="FE23" s="888"/>
      <c r="FF23" s="888"/>
      <c r="FG23" s="888"/>
      <c r="FH23" s="888"/>
      <c r="FI23" s="888"/>
      <c r="FJ23" s="888"/>
      <c r="FK23" s="888"/>
      <c r="FL23" s="888"/>
      <c r="FM23" s="888"/>
      <c r="FN23" s="888"/>
      <c r="FO23" s="888">
        <f t="shared" ref="FO23" si="74">FO8/FO22</f>
        <v>0.46781240518773726</v>
      </c>
      <c r="FP23" s="888"/>
      <c r="FQ23" s="888"/>
      <c r="FR23" s="888"/>
      <c r="FS23" s="888"/>
      <c r="FT23" s="888"/>
      <c r="FU23" s="888"/>
      <c r="FV23" s="888"/>
      <c r="FW23" s="888"/>
      <c r="FX23" s="888"/>
      <c r="FY23" s="888"/>
      <c r="FZ23" s="888"/>
      <c r="GA23" s="888">
        <f t="shared" ref="GA23" si="75">GA8/GA22</f>
        <v>0.57764400109467395</v>
      </c>
      <c r="GB23" s="888"/>
      <c r="GC23" s="888"/>
      <c r="GD23" s="888"/>
      <c r="GE23" s="888"/>
      <c r="GF23" s="888"/>
      <c r="GG23" s="888"/>
      <c r="GH23" s="888"/>
      <c r="GI23" s="888"/>
      <c r="GJ23" s="888"/>
      <c r="GK23" s="888"/>
      <c r="GL23" s="888"/>
      <c r="GM23" s="888">
        <f t="shared" ref="GM23" si="76">GM8/GM22</f>
        <v>0.70587164844558148</v>
      </c>
      <c r="GN23" s="888"/>
      <c r="GO23" s="888"/>
      <c r="GP23" s="888"/>
      <c r="GQ23" s="888"/>
      <c r="GR23" s="888"/>
      <c r="GS23" s="888"/>
      <c r="GT23" s="888"/>
      <c r="GU23" s="888"/>
      <c r="GV23" s="888"/>
      <c r="GW23" s="888"/>
      <c r="GX23" s="888"/>
      <c r="GY23" s="888">
        <f t="shared" ref="GY23" si="77">GY8/GY22</f>
        <v>1.0458042227736395</v>
      </c>
      <c r="GZ23" s="888"/>
      <c r="HA23" s="888"/>
      <c r="HB23" s="888"/>
      <c r="HC23" s="888"/>
      <c r="HD23" s="888"/>
      <c r="HE23" s="888"/>
      <c r="HF23" s="888"/>
      <c r="HG23" s="888"/>
      <c r="HH23" s="888"/>
      <c r="HI23" s="888"/>
      <c r="HJ23" s="888"/>
      <c r="HK23" s="888">
        <f t="shared" ref="HK23" si="78">HK8/HK22</f>
        <v>2.0658139728596741</v>
      </c>
      <c r="HL23" s="888"/>
      <c r="HM23" s="888"/>
      <c r="HN23" s="888"/>
      <c r="HO23" s="888"/>
      <c r="HP23" s="888"/>
      <c r="HQ23" s="888"/>
      <c r="HR23" s="888"/>
      <c r="HS23" s="888"/>
      <c r="HT23" s="888"/>
      <c r="HU23" s="888"/>
      <c r="HV23" s="888"/>
      <c r="HW23" s="888">
        <f t="shared" ref="HW23" si="79">HW8/HW22</f>
        <v>110811533966284.98</v>
      </c>
      <c r="HX23" s="888"/>
      <c r="HY23" s="888"/>
      <c r="HZ23" s="888"/>
      <c r="IA23" s="888"/>
      <c r="IB23" s="888"/>
      <c r="IC23" s="888"/>
      <c r="ID23" s="888"/>
      <c r="IE23" s="888"/>
      <c r="IF23" s="888"/>
      <c r="IG23" s="888"/>
      <c r="IH23" s="888"/>
      <c r="II23" s="888"/>
      <c r="IJ23" s="888"/>
      <c r="IK23" s="888"/>
      <c r="IL23" s="888"/>
      <c r="IM23" s="888"/>
      <c r="IN23" s="888"/>
      <c r="IO23" s="888"/>
      <c r="IP23" s="888"/>
      <c r="IQ23" s="888"/>
      <c r="IR23" s="888"/>
      <c r="IS23" s="888"/>
      <c r="IT23" s="888"/>
      <c r="IU23" s="888"/>
      <c r="IV23" s="888"/>
      <c r="IW23" s="888"/>
      <c r="IX23" s="888"/>
      <c r="IY23" s="888"/>
      <c r="IZ23" s="888"/>
      <c r="JA23" s="888"/>
      <c r="JB23" s="888"/>
      <c r="JC23" s="888"/>
      <c r="JD23" s="888"/>
      <c r="JE23" s="888"/>
      <c r="JF23" s="888"/>
      <c r="JG23" s="888"/>
      <c r="JH23" s="888"/>
      <c r="JI23" s="888"/>
      <c r="JJ23" s="888"/>
      <c r="JK23" s="888"/>
      <c r="JL23" s="888"/>
      <c r="JM23" s="888"/>
      <c r="JN23" s="888"/>
      <c r="JO23" s="888"/>
      <c r="JP23" s="888"/>
      <c r="JQ23" s="888"/>
      <c r="JR23" s="888"/>
      <c r="JS23" s="888"/>
      <c r="JT23" s="888"/>
      <c r="JU23" s="888"/>
      <c r="JV23" s="888"/>
      <c r="JW23" s="888"/>
      <c r="JX23" s="888"/>
      <c r="JY23" s="888"/>
      <c r="JZ23" s="888"/>
      <c r="KA23" s="888"/>
      <c r="KB23" s="888"/>
      <c r="KC23" s="888"/>
      <c r="KD23" s="888"/>
      <c r="KE23" s="888"/>
      <c r="KF23" s="888"/>
      <c r="KG23" s="888"/>
      <c r="KH23" s="888"/>
      <c r="KI23" s="888"/>
      <c r="KJ23" s="888"/>
      <c r="KK23" s="888"/>
      <c r="KL23" s="888"/>
      <c r="KM23" s="888"/>
      <c r="KN23" s="888"/>
      <c r="KO23" s="888"/>
      <c r="KP23" s="888"/>
      <c r="KQ23" s="888"/>
      <c r="KR23" s="888"/>
      <c r="KS23" s="888"/>
      <c r="KT23" s="888"/>
      <c r="KU23" s="888"/>
      <c r="KV23" s="888"/>
      <c r="KW23" s="888"/>
      <c r="KX23" s="888"/>
      <c r="KY23" s="888"/>
      <c r="KZ23" s="888"/>
      <c r="LA23" s="888"/>
      <c r="LB23" s="888"/>
      <c r="LC23" s="888"/>
      <c r="LD23" s="888"/>
      <c r="LE23" s="888"/>
      <c r="LF23" s="888"/>
      <c r="LG23" s="888"/>
      <c r="LH23" s="888"/>
      <c r="LI23" s="888"/>
      <c r="LJ23" s="888"/>
      <c r="LK23" s="888"/>
      <c r="LL23" s="888"/>
      <c r="LM23" s="888"/>
      <c r="LN23" s="888"/>
      <c r="LO23" s="888"/>
      <c r="LP23" s="888"/>
      <c r="LQ23" s="888"/>
      <c r="LR23" s="888"/>
      <c r="LS23" s="888"/>
      <c r="LT23" s="888"/>
      <c r="LU23" s="888"/>
      <c r="LV23" s="888"/>
      <c r="LW23" s="888"/>
      <c r="LX23" s="888"/>
      <c r="LY23" s="888"/>
      <c r="LZ23" s="888"/>
      <c r="MA23" s="888"/>
      <c r="MB23" s="888"/>
      <c r="MC23" s="888"/>
      <c r="MD23" s="888"/>
      <c r="ME23" s="888"/>
      <c r="MF23" s="888"/>
      <c r="MG23" s="888"/>
      <c r="MH23" s="888"/>
      <c r="MI23" s="888"/>
      <c r="MJ23" s="888"/>
      <c r="MK23" s="888"/>
      <c r="ML23" s="888"/>
      <c r="MM23" s="894"/>
      <c r="MN23" s="894"/>
      <c r="MO23" s="894"/>
      <c r="MP23" s="894"/>
      <c r="MQ23" s="894"/>
      <c r="MR23" s="894"/>
      <c r="MS23" s="894"/>
      <c r="MT23" s="894"/>
      <c r="MU23" s="894"/>
      <c r="MV23" s="894"/>
      <c r="MW23" s="894"/>
      <c r="MX23" s="894"/>
      <c r="MY23" s="894"/>
      <c r="MZ23" s="894"/>
      <c r="NA23" s="894"/>
      <c r="NB23" s="894"/>
      <c r="NC23" s="894"/>
      <c r="ND23" s="894"/>
      <c r="NE23" s="894"/>
      <c r="NF23" s="894"/>
      <c r="NG23" s="894"/>
      <c r="NH23" s="894"/>
      <c r="NI23" s="894"/>
      <c r="NJ23" s="894"/>
      <c r="NK23" s="894"/>
      <c r="NL23" s="894"/>
      <c r="NM23" s="894"/>
      <c r="NN23" s="894"/>
      <c r="NO23" s="894"/>
      <c r="NP23" s="894"/>
      <c r="NQ23" s="894"/>
      <c r="NR23" s="894"/>
      <c r="NS23" s="894"/>
      <c r="NT23" s="894"/>
      <c r="NU23" s="894"/>
      <c r="NV23" s="894"/>
      <c r="NW23" s="894"/>
      <c r="NX23" s="894"/>
      <c r="NY23" s="894"/>
      <c r="NZ23" s="894"/>
      <c r="OA23" s="894"/>
      <c r="OB23" s="894"/>
      <c r="OC23" s="894"/>
      <c r="OD23" s="894"/>
      <c r="OE23" s="894"/>
      <c r="OF23" s="894"/>
      <c r="OG23" s="894"/>
      <c r="OH23" s="894"/>
      <c r="OI23" s="894"/>
      <c r="OJ23" s="894"/>
      <c r="OK23" s="894"/>
      <c r="OL23" s="894"/>
      <c r="OM23" s="894"/>
      <c r="ON23" s="894"/>
      <c r="OO23" s="894"/>
      <c r="OP23" s="894"/>
      <c r="OQ23" s="894"/>
      <c r="OR23" s="894"/>
      <c r="OS23" s="894"/>
      <c r="OT23" s="894"/>
      <c r="OU23" s="894"/>
      <c r="OV23" s="894"/>
      <c r="OW23" s="894"/>
      <c r="OX23" s="894"/>
      <c r="OY23" s="894"/>
      <c r="OZ23" s="894"/>
      <c r="PA23" s="894"/>
      <c r="PB23" s="894"/>
      <c r="PC23" s="894"/>
      <c r="PD23" s="894"/>
      <c r="PE23" s="894"/>
      <c r="PF23" s="894"/>
      <c r="PG23" s="18"/>
    </row>
    <row r="24" spans="1:423" ht="48.75" customHeight="1">
      <c r="A24" s="864" t="s">
        <v>345</v>
      </c>
      <c r="B24" s="865"/>
      <c r="C24" s="866">
        <f ca="1">C22-C21</f>
        <v>4689.8471176907324</v>
      </c>
      <c r="D24" s="866"/>
      <c r="E24" s="866"/>
      <c r="F24" s="866"/>
      <c r="G24" s="866"/>
      <c r="H24" s="866"/>
      <c r="I24" s="866"/>
      <c r="J24" s="866"/>
      <c r="K24" s="866"/>
      <c r="L24" s="866"/>
      <c r="M24" s="866"/>
      <c r="N24" s="866"/>
      <c r="O24" s="866">
        <f t="shared" ref="O24" ca="1" si="80">O22-O21</f>
        <v>4374.7587390364042</v>
      </c>
      <c r="P24" s="866"/>
      <c r="Q24" s="866"/>
      <c r="R24" s="866"/>
      <c r="S24" s="866"/>
      <c r="T24" s="866"/>
      <c r="U24" s="866"/>
      <c r="V24" s="866"/>
      <c r="W24" s="866"/>
      <c r="X24" s="866"/>
      <c r="Y24" s="866"/>
      <c r="Z24" s="866"/>
      <c r="AA24" s="866">
        <f t="shared" ref="AA24" ca="1" si="81">AA22-AA21</f>
        <v>4054.610052950004</v>
      </c>
      <c r="AB24" s="866"/>
      <c r="AC24" s="866"/>
      <c r="AD24" s="866"/>
      <c r="AE24" s="866"/>
      <c r="AF24" s="866"/>
      <c r="AG24" s="866"/>
      <c r="AH24" s="866"/>
      <c r="AI24" s="866"/>
      <c r="AJ24" s="866"/>
      <c r="AK24" s="866"/>
      <c r="AL24" s="866"/>
      <c r="AM24" s="866">
        <f t="shared" ref="AM24" ca="1" si="82">AM22-AM21</f>
        <v>3729.2730920647114</v>
      </c>
      <c r="AN24" s="866"/>
      <c r="AO24" s="866"/>
      <c r="AP24" s="866"/>
      <c r="AQ24" s="866"/>
      <c r="AR24" s="866"/>
      <c r="AS24" s="866"/>
      <c r="AT24" s="866"/>
      <c r="AU24" s="866"/>
      <c r="AV24" s="866"/>
      <c r="AW24" s="866"/>
      <c r="AX24" s="866"/>
      <c r="AY24" s="866">
        <f t="shared" ref="AY24" ca="1" si="83">AY22-AY21</f>
        <v>3398.6166529164566</v>
      </c>
      <c r="AZ24" s="866"/>
      <c r="BA24" s="866"/>
      <c r="BB24" s="866"/>
      <c r="BC24" s="866"/>
      <c r="BD24" s="866"/>
      <c r="BE24" s="866"/>
      <c r="BF24" s="866"/>
      <c r="BG24" s="866"/>
      <c r="BH24" s="866"/>
      <c r="BI24" s="866"/>
      <c r="BJ24" s="866"/>
      <c r="BK24" s="866">
        <f t="shared" ref="BK24" ca="1" si="84">BK22-BK21</f>
        <v>3062.5062141080098</v>
      </c>
      <c r="BL24" s="866"/>
      <c r="BM24" s="866"/>
      <c r="BN24" s="866"/>
      <c r="BO24" s="866"/>
      <c r="BP24" s="866"/>
      <c r="BQ24" s="866"/>
      <c r="BR24" s="866"/>
      <c r="BS24" s="866"/>
      <c r="BT24" s="866"/>
      <c r="BU24" s="866"/>
      <c r="BV24" s="866"/>
      <c r="BW24" s="866">
        <f t="shared" ref="BW24" ca="1" si="85">BW22-BW21</f>
        <v>2742.4038524035836</v>
      </c>
      <c r="BX24" s="866"/>
      <c r="BY24" s="866"/>
      <c r="BZ24" s="866"/>
      <c r="CA24" s="866"/>
      <c r="CB24" s="866"/>
      <c r="CC24" s="866"/>
      <c r="CD24" s="866"/>
      <c r="CE24" s="866"/>
      <c r="CF24" s="866"/>
      <c r="CG24" s="866"/>
      <c r="CH24" s="866"/>
      <c r="CI24" s="866">
        <f t="shared" ref="CI24" ca="1" si="86">CI22-CI21</f>
        <v>2416.5681567015654</v>
      </c>
      <c r="CJ24" s="866"/>
      <c r="CK24" s="866"/>
      <c r="CL24" s="866"/>
      <c r="CM24" s="866"/>
      <c r="CN24" s="866"/>
      <c r="CO24" s="866"/>
      <c r="CP24" s="866"/>
      <c r="CQ24" s="866"/>
      <c r="CR24" s="866"/>
      <c r="CS24" s="866"/>
      <c r="CT24" s="866"/>
      <c r="CU24" s="866">
        <f t="shared" ref="CU24" ca="1" si="87">CU22-CU21</f>
        <v>2084.8541398317871</v>
      </c>
      <c r="CV24" s="866"/>
      <c r="CW24" s="866"/>
      <c r="CX24" s="866"/>
      <c r="CY24" s="866"/>
      <c r="CZ24" s="866"/>
      <c r="DA24" s="866"/>
      <c r="DB24" s="866"/>
      <c r="DC24" s="866"/>
      <c r="DD24" s="866"/>
      <c r="DE24" s="866"/>
      <c r="DF24" s="866"/>
      <c r="DG24" s="866">
        <f t="shared" ref="DG24" ca="1" si="88">DG22-DG21</f>
        <v>1747.113148122261</v>
      </c>
      <c r="DH24" s="866"/>
      <c r="DI24" s="866"/>
      <c r="DJ24" s="866"/>
      <c r="DK24" s="866"/>
      <c r="DL24" s="866"/>
      <c r="DM24" s="866"/>
      <c r="DN24" s="866"/>
      <c r="DO24" s="866"/>
      <c r="DP24" s="866"/>
      <c r="DQ24" s="866"/>
      <c r="DR24" s="866"/>
      <c r="DS24" s="866">
        <f t="shared" ref="DS24" ca="1" si="89">DS22-DS21</f>
        <v>1403.1927686790145</v>
      </c>
      <c r="DT24" s="866"/>
      <c r="DU24" s="866"/>
      <c r="DV24" s="866"/>
      <c r="DW24" s="866"/>
      <c r="DX24" s="866"/>
      <c r="DY24" s="866"/>
      <c r="DZ24" s="866"/>
      <c r="EA24" s="866"/>
      <c r="EB24" s="866"/>
      <c r="EC24" s="866"/>
      <c r="ED24" s="866"/>
      <c r="EE24" s="866">
        <f t="shared" ref="EE24" ca="1" si="90">EE22-EE21</f>
        <v>1052.9367343211634</v>
      </c>
      <c r="EF24" s="866"/>
      <c r="EG24" s="866"/>
      <c r="EH24" s="866"/>
      <c r="EI24" s="866"/>
      <c r="EJ24" s="866"/>
      <c r="EK24" s="866"/>
      <c r="EL24" s="866"/>
      <c r="EM24" s="866"/>
      <c r="EN24" s="866"/>
      <c r="EO24" s="866"/>
      <c r="EP24" s="866"/>
      <c r="EQ24" s="866">
        <f t="shared" ref="EQ24" ca="1" si="91">EQ22-EQ21</f>
        <v>696.1848261119344</v>
      </c>
      <c r="ER24" s="866"/>
      <c r="ES24" s="866"/>
      <c r="ET24" s="866"/>
      <c r="EU24" s="866"/>
      <c r="EV24" s="866"/>
      <c r="EW24" s="866"/>
      <c r="EX24" s="866"/>
      <c r="EY24" s="866"/>
      <c r="EZ24" s="866"/>
      <c r="FA24" s="866"/>
      <c r="FB24" s="866"/>
      <c r="FC24" s="866">
        <f t="shared" ref="FC24" ca="1" si="92">FC22-FC21</f>
        <v>332.77277342487105</v>
      </c>
      <c r="FD24" s="866"/>
      <c r="FE24" s="866"/>
      <c r="FF24" s="866"/>
      <c r="FG24" s="866"/>
      <c r="FH24" s="866"/>
      <c r="FI24" s="866"/>
      <c r="FJ24" s="866"/>
      <c r="FK24" s="866"/>
      <c r="FL24" s="866"/>
      <c r="FM24" s="866"/>
      <c r="FN24" s="866"/>
      <c r="FO24" s="866">
        <f t="shared" ref="FO24" ca="1" si="93">FO22-FO21</f>
        <v>-37.467848517156654</v>
      </c>
      <c r="FP24" s="866"/>
      <c r="FQ24" s="866"/>
      <c r="FR24" s="866"/>
      <c r="FS24" s="866"/>
      <c r="FT24" s="866"/>
      <c r="FU24" s="866"/>
      <c r="FV24" s="866"/>
      <c r="FW24" s="866"/>
      <c r="FX24" s="866"/>
      <c r="FY24" s="866"/>
      <c r="FZ24" s="866"/>
      <c r="GA24" s="866">
        <f t="shared" ref="GA24" ca="1" si="94">GA22-GA21</f>
        <v>-414.7097236940117</v>
      </c>
      <c r="GB24" s="866"/>
      <c r="GC24" s="866"/>
      <c r="GD24" s="866"/>
      <c r="GE24" s="866"/>
      <c r="GF24" s="866"/>
      <c r="GG24" s="866"/>
      <c r="GH24" s="866"/>
      <c r="GI24" s="866"/>
      <c r="GJ24" s="866"/>
      <c r="GK24" s="866"/>
      <c r="GL24" s="866"/>
      <c r="GM24" s="866">
        <f t="shared" ref="GM24" ca="1" si="95">GM22-GM21</f>
        <v>-748.72990299695198</v>
      </c>
      <c r="GN24" s="866"/>
      <c r="GO24" s="866"/>
      <c r="GP24" s="866"/>
      <c r="GQ24" s="866"/>
      <c r="GR24" s="866"/>
      <c r="GS24" s="866"/>
      <c r="GT24" s="866"/>
      <c r="GU24" s="866"/>
      <c r="GV24" s="866"/>
      <c r="GW24" s="866"/>
      <c r="GX24" s="866"/>
      <c r="GY24" s="866">
        <f t="shared" ref="GY24" ca="1" si="96">GY22-GY21</f>
        <v>-1090.1099146610827</v>
      </c>
      <c r="GZ24" s="866"/>
      <c r="HA24" s="866"/>
      <c r="HB24" s="866"/>
      <c r="HC24" s="866"/>
      <c r="HD24" s="866"/>
      <c r="HE24" s="866"/>
      <c r="HF24" s="866"/>
      <c r="HG24" s="866"/>
      <c r="HH24" s="866"/>
      <c r="HI24" s="866"/>
      <c r="HJ24" s="866"/>
      <c r="HK24" s="866">
        <f t="shared" ref="HK24" ca="1" si="97">HK22-HK21</f>
        <v>-1439.0358774904744</v>
      </c>
      <c r="HL24" s="866"/>
      <c r="HM24" s="866"/>
      <c r="HN24" s="866"/>
      <c r="HO24" s="866"/>
      <c r="HP24" s="866"/>
      <c r="HQ24" s="866"/>
      <c r="HR24" s="866"/>
      <c r="HS24" s="866"/>
      <c r="HT24" s="866"/>
      <c r="HU24" s="866"/>
      <c r="HV24" s="866"/>
      <c r="HW24" s="866">
        <f t="shared" ref="HW24" ca="1" si="98">HW22-HW21</f>
        <v>-1795.6986169465674</v>
      </c>
      <c r="HX24" s="866"/>
      <c r="HY24" s="866"/>
      <c r="HZ24" s="866"/>
      <c r="IA24" s="866"/>
      <c r="IB24" s="866"/>
      <c r="IC24" s="866"/>
      <c r="ID24" s="866"/>
      <c r="IE24" s="866"/>
      <c r="IF24" s="866"/>
      <c r="IG24" s="866"/>
      <c r="IH24" s="866"/>
      <c r="II24" s="866">
        <f t="shared" ref="II24" ca="1" si="99">II22-II21</f>
        <v>-2156.6252836132339</v>
      </c>
      <c r="IJ24" s="866"/>
      <c r="IK24" s="866"/>
      <c r="IL24" s="866"/>
      <c r="IM24" s="866"/>
      <c r="IN24" s="866"/>
      <c r="IO24" s="866"/>
      <c r="IP24" s="866"/>
      <c r="IQ24" s="866"/>
      <c r="IR24" s="866"/>
      <c r="IS24" s="866"/>
      <c r="IT24" s="866"/>
      <c r="IU24" s="866">
        <f ca="1">IU22-IU21</f>
        <v>-2517.5519502799007</v>
      </c>
      <c r="IV24" s="866"/>
      <c r="IW24" s="866"/>
      <c r="IX24" s="866"/>
      <c r="IY24" s="866"/>
      <c r="IZ24" s="866"/>
      <c r="JA24" s="866"/>
      <c r="JB24" s="866"/>
      <c r="JC24" s="866"/>
      <c r="JD24" s="866"/>
      <c r="JE24" s="866"/>
      <c r="JF24" s="866"/>
      <c r="JG24" s="866">
        <f t="shared" ref="JG24" ca="1" si="100">JG22-JG21</f>
        <v>-2878.4786169465674</v>
      </c>
      <c r="JH24" s="866"/>
      <c r="JI24" s="866"/>
      <c r="JJ24" s="866"/>
      <c r="JK24" s="866"/>
      <c r="JL24" s="866"/>
      <c r="JM24" s="866"/>
      <c r="JN24" s="866"/>
      <c r="JO24" s="866"/>
      <c r="JP24" s="866"/>
      <c r="JQ24" s="866"/>
      <c r="JR24" s="866"/>
      <c r="JS24" s="866">
        <f t="shared" ref="JS24" ca="1" si="101">JS22-JS21</f>
        <v>-3239.4052836132341</v>
      </c>
      <c r="JT24" s="866"/>
      <c r="JU24" s="866"/>
      <c r="JV24" s="866"/>
      <c r="JW24" s="866"/>
      <c r="JX24" s="866"/>
      <c r="JY24" s="866"/>
      <c r="JZ24" s="866"/>
      <c r="KA24" s="866"/>
      <c r="KB24" s="866"/>
      <c r="KC24" s="866"/>
      <c r="KD24" s="866"/>
      <c r="KE24" s="866"/>
      <c r="KF24" s="866"/>
      <c r="KG24" s="866"/>
      <c r="KH24" s="866"/>
      <c r="KI24" s="866"/>
      <c r="KJ24" s="866"/>
      <c r="KK24" s="866"/>
      <c r="KL24" s="866"/>
      <c r="KM24" s="866"/>
      <c r="KN24" s="866"/>
      <c r="KO24" s="866"/>
      <c r="KP24" s="866"/>
      <c r="KQ24" s="866"/>
      <c r="KR24" s="866"/>
      <c r="KS24" s="866"/>
      <c r="KT24" s="866"/>
      <c r="KU24" s="866"/>
      <c r="KV24" s="866"/>
      <c r="KW24" s="866"/>
      <c r="KX24" s="866"/>
      <c r="KY24" s="866"/>
      <c r="KZ24" s="866"/>
      <c r="LA24" s="866"/>
      <c r="LB24" s="866"/>
      <c r="LC24" s="866"/>
      <c r="LD24" s="866"/>
      <c r="LE24" s="866"/>
      <c r="LF24" s="866"/>
      <c r="LG24" s="866"/>
      <c r="LH24" s="866"/>
      <c r="LI24" s="866"/>
      <c r="LJ24" s="866"/>
      <c r="LK24" s="866"/>
      <c r="LL24" s="866"/>
      <c r="LM24" s="866"/>
      <c r="LN24" s="866"/>
      <c r="LO24" s="866"/>
      <c r="LP24" s="866"/>
      <c r="LQ24" s="866"/>
      <c r="LR24" s="866"/>
      <c r="LS24" s="866"/>
      <c r="LT24" s="866"/>
      <c r="LU24" s="866"/>
      <c r="LV24" s="866"/>
      <c r="LW24" s="866"/>
      <c r="LX24" s="866"/>
      <c r="LY24" s="866"/>
      <c r="LZ24" s="866"/>
      <c r="MA24" s="866"/>
      <c r="MB24" s="866"/>
      <c r="MC24" s="866"/>
      <c r="MD24" s="866"/>
      <c r="ME24" s="866"/>
      <c r="MF24" s="866"/>
      <c r="MG24" s="866"/>
      <c r="MH24" s="866"/>
      <c r="MI24" s="866"/>
      <c r="MJ24" s="866"/>
      <c r="MK24" s="866"/>
      <c r="ML24" s="866"/>
      <c r="MM24" s="866"/>
      <c r="MN24" s="866"/>
      <c r="MO24" s="866"/>
      <c r="MP24" s="866"/>
      <c r="MQ24" s="866"/>
      <c r="MR24" s="866"/>
      <c r="MS24" s="866"/>
      <c r="MT24" s="866"/>
      <c r="MU24" s="866"/>
      <c r="MV24" s="866"/>
      <c r="MW24" s="866"/>
      <c r="MX24" s="866"/>
      <c r="MY24" s="867">
        <f>キャッシュフロー!NN50</f>
        <v>0</v>
      </c>
      <c r="MZ24" s="867"/>
      <c r="NA24" s="867"/>
      <c r="NB24" s="867"/>
      <c r="NC24" s="867"/>
      <c r="ND24" s="867"/>
      <c r="NE24" s="867"/>
      <c r="NF24" s="867"/>
      <c r="NG24" s="867"/>
      <c r="NH24" s="867"/>
      <c r="NI24" s="867"/>
      <c r="NJ24" s="867"/>
      <c r="NK24" s="867">
        <f>キャッシュフロー!NZ50</f>
        <v>0</v>
      </c>
      <c r="NL24" s="867"/>
      <c r="NM24" s="867"/>
      <c r="NN24" s="867"/>
      <c r="NO24" s="867"/>
      <c r="NP24" s="867"/>
      <c r="NQ24" s="867"/>
      <c r="NR24" s="867"/>
      <c r="NS24" s="867"/>
      <c r="NT24" s="867"/>
      <c r="NU24" s="867"/>
      <c r="NV24" s="867"/>
      <c r="NW24" s="867">
        <f>キャッシュフロー!OL50</f>
        <v>0</v>
      </c>
      <c r="NX24" s="867"/>
      <c r="NY24" s="867"/>
      <c r="NZ24" s="867"/>
      <c r="OA24" s="867"/>
      <c r="OB24" s="867"/>
      <c r="OC24" s="867"/>
      <c r="OD24" s="867"/>
      <c r="OE24" s="867"/>
      <c r="OF24" s="867"/>
      <c r="OG24" s="867"/>
      <c r="OH24" s="867"/>
      <c r="OI24" s="867">
        <f>キャッシュフロー!OX50</f>
        <v>0</v>
      </c>
      <c r="OJ24" s="867"/>
      <c r="OK24" s="867"/>
      <c r="OL24" s="867"/>
      <c r="OM24" s="867"/>
      <c r="ON24" s="867"/>
      <c r="OO24" s="867"/>
      <c r="OP24" s="867"/>
      <c r="OQ24" s="867"/>
      <c r="OR24" s="867"/>
      <c r="OS24" s="867"/>
      <c r="OT24" s="867"/>
      <c r="OU24" s="867">
        <f>キャッシュフロー!PJ50</f>
        <v>0</v>
      </c>
      <c r="OV24" s="867"/>
      <c r="OW24" s="867"/>
      <c r="OX24" s="867"/>
      <c r="OY24" s="867"/>
      <c r="OZ24" s="867"/>
      <c r="PA24" s="867"/>
      <c r="PB24" s="867"/>
      <c r="PC24" s="867"/>
      <c r="PD24" s="867"/>
      <c r="PE24" s="867"/>
      <c r="PF24" s="867"/>
      <c r="PG24" s="19"/>
    </row>
    <row r="25" spans="1:423" ht="51.75" customHeight="1">
      <c r="A25" s="858" t="s">
        <v>627</v>
      </c>
      <c r="B25" s="859"/>
      <c r="C25" s="860">
        <f ca="1">C8/C24</f>
        <v>0.15352312813866861</v>
      </c>
      <c r="D25" s="860"/>
      <c r="E25" s="860"/>
      <c r="F25" s="860"/>
      <c r="G25" s="860"/>
      <c r="H25" s="860"/>
      <c r="I25" s="860"/>
      <c r="J25" s="860"/>
      <c r="K25" s="860"/>
      <c r="L25" s="860"/>
      <c r="M25" s="860"/>
      <c r="N25" s="860"/>
      <c r="O25" s="860">
        <f t="shared" ref="O25" ca="1" si="102">O8/O24</f>
        <v>0.16458050442310543</v>
      </c>
      <c r="P25" s="860"/>
      <c r="Q25" s="860"/>
      <c r="R25" s="860"/>
      <c r="S25" s="860"/>
      <c r="T25" s="860"/>
      <c r="U25" s="860"/>
      <c r="V25" s="860"/>
      <c r="W25" s="860"/>
      <c r="X25" s="860"/>
      <c r="Y25" s="860"/>
      <c r="Z25" s="860"/>
      <c r="AA25" s="860">
        <f t="shared" ref="AA25" ca="1" si="103">AA8/AA24</f>
        <v>0.17757564614041024</v>
      </c>
      <c r="AB25" s="860"/>
      <c r="AC25" s="860"/>
      <c r="AD25" s="860"/>
      <c r="AE25" s="860"/>
      <c r="AF25" s="860"/>
      <c r="AG25" s="860"/>
      <c r="AH25" s="860"/>
      <c r="AI25" s="860"/>
      <c r="AJ25" s="860"/>
      <c r="AK25" s="860"/>
      <c r="AL25" s="860"/>
      <c r="AM25" s="860">
        <f t="shared" ref="AM25" ca="1" si="104">AM8/AM24</f>
        <v>0.19306711582266348</v>
      </c>
      <c r="AN25" s="860"/>
      <c r="AO25" s="860"/>
      <c r="AP25" s="860"/>
      <c r="AQ25" s="860"/>
      <c r="AR25" s="860"/>
      <c r="AS25" s="860"/>
      <c r="AT25" s="860"/>
      <c r="AU25" s="860"/>
      <c r="AV25" s="860"/>
      <c r="AW25" s="860"/>
      <c r="AX25" s="860"/>
      <c r="AY25" s="860">
        <f t="shared" ref="AY25" ca="1" si="105">AY8/AY24</f>
        <v>0.2118509009782395</v>
      </c>
      <c r="AZ25" s="860"/>
      <c r="BA25" s="860"/>
      <c r="BB25" s="860"/>
      <c r="BC25" s="860"/>
      <c r="BD25" s="860"/>
      <c r="BE25" s="860"/>
      <c r="BF25" s="860"/>
      <c r="BG25" s="860"/>
      <c r="BH25" s="860"/>
      <c r="BI25" s="860"/>
      <c r="BJ25" s="860"/>
      <c r="BK25" s="860">
        <f t="shared" ref="BK25" ca="1" si="106">BK8/BK24</f>
        <v>0.235101563772568</v>
      </c>
      <c r="BL25" s="860"/>
      <c r="BM25" s="860"/>
      <c r="BN25" s="860"/>
      <c r="BO25" s="860"/>
      <c r="BP25" s="860"/>
      <c r="BQ25" s="860"/>
      <c r="BR25" s="860"/>
      <c r="BS25" s="860"/>
      <c r="BT25" s="860"/>
      <c r="BU25" s="860"/>
      <c r="BV25" s="860"/>
      <c r="BW25" s="860">
        <f t="shared" ref="BW25" ca="1" si="107">BW8/BW24</f>
        <v>0.25466708682890971</v>
      </c>
      <c r="BX25" s="860"/>
      <c r="BY25" s="860"/>
      <c r="BZ25" s="860"/>
      <c r="CA25" s="860"/>
      <c r="CB25" s="860"/>
      <c r="CC25" s="860"/>
      <c r="CD25" s="860"/>
      <c r="CE25" s="860"/>
      <c r="CF25" s="860"/>
      <c r="CG25" s="860"/>
      <c r="CH25" s="860"/>
      <c r="CI25" s="860">
        <f t="shared" ref="CI25" ca="1" si="108">CI8/CI24</f>
        <v>0.28900488408043234</v>
      </c>
      <c r="CJ25" s="860"/>
      <c r="CK25" s="860"/>
      <c r="CL25" s="860"/>
      <c r="CM25" s="860"/>
      <c r="CN25" s="860"/>
      <c r="CO25" s="860"/>
      <c r="CP25" s="860"/>
      <c r="CQ25" s="860"/>
      <c r="CR25" s="860"/>
      <c r="CS25" s="860"/>
      <c r="CT25" s="860"/>
      <c r="CU25" s="860">
        <f t="shared" ref="CU25" ca="1" si="109">CU8/CU24</f>
        <v>0.33498746346655656</v>
      </c>
      <c r="CV25" s="860"/>
      <c r="CW25" s="860"/>
      <c r="CX25" s="860"/>
      <c r="CY25" s="860"/>
      <c r="CZ25" s="860"/>
      <c r="DA25" s="860"/>
      <c r="DB25" s="860"/>
      <c r="DC25" s="860"/>
      <c r="DD25" s="860"/>
      <c r="DE25" s="860"/>
      <c r="DF25" s="860"/>
      <c r="DG25" s="860">
        <f t="shared" ref="DG25" ca="1" si="110">DG8/DG24</f>
        <v>0.39974514572832159</v>
      </c>
      <c r="DH25" s="860"/>
      <c r="DI25" s="860"/>
      <c r="DJ25" s="860"/>
      <c r="DK25" s="860"/>
      <c r="DL25" s="860"/>
      <c r="DM25" s="860"/>
      <c r="DN25" s="860"/>
      <c r="DO25" s="860"/>
      <c r="DP25" s="860"/>
      <c r="DQ25" s="860"/>
      <c r="DR25" s="860"/>
      <c r="DS25" s="860">
        <f t="shared" ref="DS25" ca="1" si="111">DS8/DS24</f>
        <v>0.49772206327537133</v>
      </c>
      <c r="DT25" s="860"/>
      <c r="DU25" s="860"/>
      <c r="DV25" s="860"/>
      <c r="DW25" s="860"/>
      <c r="DX25" s="860"/>
      <c r="DY25" s="860"/>
      <c r="DZ25" s="860"/>
      <c r="EA25" s="860"/>
      <c r="EB25" s="860"/>
      <c r="EC25" s="860"/>
      <c r="ED25" s="860"/>
      <c r="EE25" s="860">
        <f t="shared" ref="EE25" ca="1" si="112">EE8/EE24</f>
        <v>0.66328771448007651</v>
      </c>
      <c r="EF25" s="860"/>
      <c r="EG25" s="860"/>
      <c r="EH25" s="860"/>
      <c r="EI25" s="860"/>
      <c r="EJ25" s="860"/>
      <c r="EK25" s="860"/>
      <c r="EL25" s="860"/>
      <c r="EM25" s="860"/>
      <c r="EN25" s="860"/>
      <c r="EO25" s="860"/>
      <c r="EP25" s="860"/>
      <c r="EQ25" s="860">
        <f t="shared" ref="EQ25" ca="1" si="113">EQ8/EQ24</f>
        <v>1.0031818761411921</v>
      </c>
      <c r="ER25" s="860"/>
      <c r="ES25" s="860"/>
      <c r="ET25" s="860"/>
      <c r="EU25" s="860"/>
      <c r="EV25" s="860"/>
      <c r="EW25" s="860"/>
      <c r="EX25" s="860"/>
      <c r="EY25" s="860"/>
      <c r="EZ25" s="860"/>
      <c r="FA25" s="860"/>
      <c r="FB25" s="860"/>
      <c r="FC25" s="860">
        <f t="shared" ref="FC25" ca="1" si="114">FC8/FC24</f>
        <v>2.0987293906653552</v>
      </c>
      <c r="FD25" s="860"/>
      <c r="FE25" s="860"/>
      <c r="FF25" s="860"/>
      <c r="FG25" s="860"/>
      <c r="FH25" s="860"/>
      <c r="FI25" s="860"/>
      <c r="FJ25" s="860"/>
      <c r="FK25" s="860"/>
      <c r="FL25" s="860"/>
      <c r="FM25" s="860"/>
      <c r="FN25" s="860"/>
      <c r="FO25" s="860">
        <f t="shared" ref="FO25" ca="1" si="115">FO8/FO24</f>
        <v>-18.639981414470604</v>
      </c>
      <c r="FP25" s="860"/>
      <c r="FQ25" s="860"/>
      <c r="FR25" s="860"/>
      <c r="FS25" s="860"/>
      <c r="FT25" s="860"/>
      <c r="FU25" s="860"/>
      <c r="FV25" s="860"/>
      <c r="FW25" s="860"/>
      <c r="FX25" s="860"/>
      <c r="FY25" s="860"/>
      <c r="FZ25" s="860"/>
      <c r="GA25" s="860">
        <f t="shared" ref="GA25" ca="1" si="116">GA8/GA24</f>
        <v>-1.6840695071700453</v>
      </c>
      <c r="GB25" s="860"/>
      <c r="GC25" s="860"/>
      <c r="GD25" s="860"/>
      <c r="GE25" s="860"/>
      <c r="GF25" s="860"/>
      <c r="GG25" s="860"/>
      <c r="GH25" s="860"/>
      <c r="GI25" s="860"/>
      <c r="GJ25" s="860"/>
      <c r="GK25" s="860"/>
      <c r="GL25" s="860"/>
      <c r="GM25" s="860">
        <f t="shared" ref="GM25" ca="1" si="117">GM8/GM24</f>
        <v>-0.86546563374354502</v>
      </c>
      <c r="GN25" s="860"/>
      <c r="GO25" s="860"/>
      <c r="GP25" s="860"/>
      <c r="GQ25" s="860"/>
      <c r="GR25" s="860"/>
      <c r="GS25" s="860"/>
      <c r="GT25" s="860"/>
      <c r="GU25" s="860"/>
      <c r="GV25" s="860"/>
      <c r="GW25" s="860"/>
      <c r="GX25" s="860"/>
      <c r="GY25" s="860">
        <f t="shared" ref="GY25" ca="1" si="118">GY8/GY24</f>
        <v>-0.59443547048323508</v>
      </c>
      <c r="GZ25" s="860"/>
      <c r="HA25" s="860"/>
      <c r="HB25" s="860"/>
      <c r="HC25" s="860"/>
      <c r="HD25" s="860"/>
      <c r="HE25" s="860"/>
      <c r="HF25" s="860"/>
      <c r="HG25" s="860"/>
      <c r="HH25" s="860"/>
      <c r="HI25" s="860"/>
      <c r="HJ25" s="860"/>
      <c r="HK25" s="860">
        <f t="shared" ref="HK25" ca="1" si="119">HK8/HK24</f>
        <v>-0.45030149014077614</v>
      </c>
      <c r="HL25" s="860"/>
      <c r="HM25" s="860"/>
      <c r="HN25" s="860"/>
      <c r="HO25" s="860"/>
      <c r="HP25" s="860"/>
      <c r="HQ25" s="860"/>
      <c r="HR25" s="860"/>
      <c r="HS25" s="860"/>
      <c r="HT25" s="860"/>
      <c r="HU25" s="860"/>
      <c r="HV25" s="860"/>
      <c r="HW25" s="860">
        <f t="shared" ref="HW25" ca="1" si="120">HW8/HW24</f>
        <v>-0.3608623373012721</v>
      </c>
      <c r="HX25" s="860"/>
      <c r="HY25" s="860"/>
      <c r="HZ25" s="860"/>
      <c r="IA25" s="860"/>
      <c r="IB25" s="860"/>
      <c r="IC25" s="860"/>
      <c r="ID25" s="860"/>
      <c r="IE25" s="860"/>
      <c r="IF25" s="860"/>
      <c r="IG25" s="860"/>
      <c r="IH25" s="860"/>
      <c r="II25" s="860"/>
      <c r="IJ25" s="860"/>
      <c r="IK25" s="860"/>
      <c r="IL25" s="860"/>
      <c r="IM25" s="860"/>
      <c r="IN25" s="860"/>
      <c r="IO25" s="860"/>
      <c r="IP25" s="860"/>
      <c r="IQ25" s="860"/>
      <c r="IR25" s="860"/>
      <c r="IS25" s="860"/>
      <c r="IT25" s="860"/>
      <c r="IU25" s="860"/>
      <c r="IV25" s="860"/>
      <c r="IW25" s="860"/>
      <c r="IX25" s="860"/>
      <c r="IY25" s="860"/>
      <c r="IZ25" s="860"/>
      <c r="JA25" s="860"/>
      <c r="JB25" s="860"/>
      <c r="JC25" s="860"/>
      <c r="JD25" s="860"/>
      <c r="JE25" s="860"/>
      <c r="JF25" s="860"/>
      <c r="JG25" s="860"/>
      <c r="JH25" s="860"/>
      <c r="JI25" s="860"/>
      <c r="JJ25" s="860"/>
      <c r="JK25" s="860"/>
      <c r="JL25" s="860"/>
      <c r="JM25" s="860"/>
      <c r="JN25" s="860"/>
      <c r="JO25" s="860"/>
      <c r="JP25" s="860"/>
      <c r="JQ25" s="860"/>
      <c r="JR25" s="860"/>
      <c r="JS25" s="860"/>
      <c r="JT25" s="860"/>
      <c r="JU25" s="860"/>
      <c r="JV25" s="860"/>
      <c r="JW25" s="860"/>
      <c r="JX25" s="860"/>
      <c r="JY25" s="860"/>
      <c r="JZ25" s="860"/>
      <c r="KA25" s="860"/>
      <c r="KB25" s="860"/>
      <c r="KC25" s="860"/>
      <c r="KD25" s="860"/>
      <c r="KE25" s="860"/>
      <c r="KF25" s="860"/>
      <c r="KG25" s="860"/>
      <c r="KH25" s="860"/>
      <c r="KI25" s="860"/>
      <c r="KJ25" s="860"/>
      <c r="KK25" s="860"/>
      <c r="KL25" s="860"/>
      <c r="KM25" s="860"/>
      <c r="KN25" s="860"/>
      <c r="KO25" s="860"/>
      <c r="KP25" s="860"/>
      <c r="KQ25" s="860"/>
      <c r="KR25" s="860"/>
      <c r="KS25" s="860"/>
      <c r="KT25" s="860"/>
      <c r="KU25" s="860"/>
      <c r="KV25" s="860"/>
      <c r="KW25" s="860"/>
      <c r="KX25" s="860"/>
      <c r="KY25" s="860"/>
      <c r="KZ25" s="860"/>
      <c r="LA25" s="860"/>
      <c r="LB25" s="860"/>
      <c r="LC25" s="860"/>
      <c r="LD25" s="860"/>
      <c r="LE25" s="860"/>
      <c r="LF25" s="860"/>
      <c r="LG25" s="860"/>
      <c r="LH25" s="860"/>
      <c r="LI25" s="860"/>
      <c r="LJ25" s="860"/>
      <c r="LK25" s="860"/>
      <c r="LL25" s="860"/>
      <c r="LM25" s="860"/>
      <c r="LN25" s="860"/>
      <c r="LO25" s="860"/>
      <c r="LP25" s="860"/>
      <c r="LQ25" s="860"/>
      <c r="LR25" s="860"/>
      <c r="LS25" s="860"/>
      <c r="LT25" s="860"/>
      <c r="LU25" s="860"/>
      <c r="LV25" s="860"/>
      <c r="LW25" s="860"/>
      <c r="LX25" s="860"/>
      <c r="LY25" s="860"/>
      <c r="LZ25" s="860"/>
      <c r="MA25" s="860"/>
      <c r="MB25" s="860"/>
      <c r="MC25" s="860"/>
      <c r="MD25" s="860"/>
      <c r="ME25" s="860"/>
      <c r="MF25" s="860"/>
      <c r="MG25" s="860"/>
      <c r="MH25" s="860"/>
      <c r="MI25" s="860"/>
      <c r="MJ25" s="860"/>
      <c r="MK25" s="860"/>
      <c r="ML25" s="860"/>
      <c r="MM25" s="857"/>
      <c r="MN25" s="857"/>
      <c r="MO25" s="857"/>
      <c r="MP25" s="857"/>
      <c r="MQ25" s="857"/>
      <c r="MR25" s="857"/>
      <c r="MS25" s="857"/>
      <c r="MT25" s="857"/>
      <c r="MU25" s="857"/>
      <c r="MV25" s="857"/>
      <c r="MW25" s="857"/>
      <c r="MX25" s="857"/>
      <c r="MY25" s="857"/>
      <c r="MZ25" s="857"/>
      <c r="NA25" s="857"/>
      <c r="NB25" s="857"/>
      <c r="NC25" s="857"/>
      <c r="ND25" s="857"/>
      <c r="NE25" s="857"/>
      <c r="NF25" s="857"/>
      <c r="NG25" s="857"/>
      <c r="NH25" s="857"/>
      <c r="NI25" s="857"/>
      <c r="NJ25" s="857"/>
      <c r="NK25" s="857"/>
      <c r="NL25" s="857"/>
      <c r="NM25" s="857"/>
      <c r="NN25" s="857"/>
      <c r="NO25" s="857"/>
      <c r="NP25" s="857"/>
      <c r="NQ25" s="857"/>
      <c r="NR25" s="857"/>
      <c r="NS25" s="857"/>
      <c r="NT25" s="857"/>
      <c r="NU25" s="857"/>
      <c r="NV25" s="857"/>
      <c r="NW25" s="857"/>
      <c r="NX25" s="857"/>
      <c r="NY25" s="857"/>
      <c r="NZ25" s="857"/>
      <c r="OA25" s="857"/>
      <c r="OB25" s="857"/>
      <c r="OC25" s="857"/>
      <c r="OD25" s="857"/>
      <c r="OE25" s="857"/>
      <c r="OF25" s="857"/>
      <c r="OG25" s="857"/>
      <c r="OH25" s="857"/>
      <c r="OI25" s="857"/>
      <c r="OJ25" s="857"/>
      <c r="OK25" s="857"/>
      <c r="OL25" s="857"/>
      <c r="OM25" s="857"/>
      <c r="ON25" s="857"/>
      <c r="OO25" s="857"/>
      <c r="OP25" s="857"/>
      <c r="OQ25" s="857"/>
      <c r="OR25" s="857"/>
      <c r="OS25" s="857"/>
      <c r="OT25" s="857"/>
      <c r="OU25" s="857"/>
      <c r="OV25" s="857"/>
      <c r="OW25" s="857"/>
      <c r="OX25" s="857"/>
      <c r="OY25" s="857"/>
      <c r="OZ25" s="857"/>
      <c r="PA25" s="857"/>
      <c r="PB25" s="857"/>
      <c r="PC25" s="857"/>
      <c r="PD25" s="857"/>
      <c r="PE25" s="857"/>
      <c r="PF25" s="857"/>
      <c r="PG25" s="17"/>
    </row>
    <row r="26" spans="1:423" ht="39.75" customHeight="1">
      <c r="A26" s="889" t="s">
        <v>628</v>
      </c>
      <c r="B26" s="889"/>
      <c r="C26" s="889"/>
      <c r="D26" s="889"/>
      <c r="E26" s="889"/>
      <c r="F26" s="889"/>
      <c r="G26" s="889"/>
      <c r="H26" s="889"/>
      <c r="I26" s="889"/>
      <c r="J26" s="889"/>
      <c r="K26" s="889"/>
      <c r="L26" s="889"/>
      <c r="M26" s="889"/>
      <c r="N26" s="889"/>
      <c r="O26" s="889"/>
      <c r="P26" s="889"/>
      <c r="Q26" s="889"/>
      <c r="R26" s="889"/>
      <c r="S26" s="889"/>
      <c r="T26" s="889"/>
      <c r="U26" s="889"/>
      <c r="V26" s="889"/>
      <c r="W26" s="889"/>
      <c r="X26" s="889"/>
      <c r="Y26" s="889"/>
      <c r="Z26" s="889"/>
      <c r="AA26" s="889"/>
      <c r="AB26" s="889"/>
      <c r="AC26" s="889"/>
      <c r="AD26" s="889"/>
      <c r="AE26" s="889"/>
      <c r="AF26" s="889"/>
      <c r="AG26" s="889"/>
      <c r="AH26" s="889"/>
      <c r="AI26" s="889"/>
      <c r="AJ26" s="889"/>
      <c r="AK26" s="889"/>
      <c r="AL26" s="889"/>
      <c r="AM26" s="889"/>
      <c r="AN26" s="889"/>
      <c r="AO26" s="889"/>
      <c r="AP26" s="889"/>
      <c r="AQ26" s="889"/>
      <c r="AR26" s="889"/>
      <c r="AS26" s="889"/>
      <c r="AT26" s="889"/>
      <c r="AU26" s="889"/>
      <c r="AV26" s="889"/>
      <c r="AW26" s="889"/>
      <c r="AX26" s="889"/>
      <c r="AY26" s="889"/>
      <c r="AZ26" s="889"/>
      <c r="BA26" s="889"/>
      <c r="BB26" s="889"/>
      <c r="BC26" s="889"/>
      <c r="BD26" s="889"/>
      <c r="BE26" s="889"/>
      <c r="BF26" s="889"/>
      <c r="BG26" s="889"/>
      <c r="BH26" s="889"/>
      <c r="BI26" s="889"/>
      <c r="BJ26" s="889"/>
      <c r="BK26" s="889"/>
      <c r="BL26" s="889"/>
      <c r="BM26" s="889"/>
      <c r="BN26" s="889"/>
      <c r="BO26" s="889"/>
      <c r="BP26" s="889"/>
      <c r="BQ26" s="889"/>
      <c r="BR26" s="889"/>
      <c r="BS26" s="889"/>
      <c r="BT26" s="889"/>
      <c r="BU26" s="889"/>
      <c r="BV26" s="889"/>
      <c r="BW26" s="889"/>
      <c r="BX26" s="889"/>
      <c r="BY26" s="889"/>
      <c r="BZ26" s="889"/>
      <c r="CA26" s="889"/>
      <c r="CB26" s="889"/>
      <c r="CC26" s="889"/>
      <c r="CD26" s="889"/>
      <c r="CE26" s="889"/>
      <c r="CF26" s="889"/>
      <c r="CG26" s="889"/>
      <c r="CH26" s="889"/>
      <c r="CI26" s="889"/>
      <c r="CJ26" s="889"/>
      <c r="CK26" s="889"/>
      <c r="CL26" s="889"/>
      <c r="CM26" s="889"/>
      <c r="CN26" s="889"/>
      <c r="CO26" s="889"/>
      <c r="CP26" s="889"/>
      <c r="CQ26" s="889"/>
      <c r="CR26" s="889"/>
      <c r="CS26" s="889"/>
      <c r="CT26" s="889"/>
      <c r="CU26" s="889"/>
      <c r="CV26" s="889"/>
      <c r="CW26" s="889"/>
      <c r="CX26" s="889"/>
      <c r="CY26" s="889"/>
      <c r="CZ26" s="889"/>
      <c r="DA26" s="889"/>
      <c r="DB26" s="889"/>
      <c r="DC26" s="889"/>
      <c r="DD26" s="889"/>
      <c r="DE26" s="889"/>
      <c r="DF26" s="889"/>
      <c r="DG26" s="889"/>
      <c r="DH26" s="889"/>
      <c r="DI26" s="889"/>
      <c r="DJ26" s="889"/>
      <c r="DK26" s="889"/>
      <c r="DL26" s="889"/>
      <c r="DM26" s="889"/>
      <c r="DN26" s="889"/>
      <c r="DO26" s="889"/>
      <c r="DP26" s="889"/>
      <c r="DQ26" s="889"/>
      <c r="DR26" s="889"/>
      <c r="DS26" s="889"/>
      <c r="DT26" s="889"/>
      <c r="DU26" s="889"/>
      <c r="DV26" s="889"/>
      <c r="DW26" s="889"/>
      <c r="DX26" s="889"/>
      <c r="DY26" s="889"/>
      <c r="DZ26" s="889"/>
      <c r="EA26" s="889"/>
      <c r="EB26" s="889"/>
      <c r="EC26" s="889"/>
      <c r="ED26" s="889"/>
      <c r="EE26" s="889"/>
      <c r="EF26" s="889"/>
      <c r="EG26" s="889"/>
      <c r="EH26" s="889"/>
      <c r="EI26" s="889"/>
      <c r="EJ26" s="889"/>
      <c r="EK26" s="889"/>
      <c r="EL26" s="889"/>
      <c r="EM26" s="889"/>
      <c r="EN26" s="889"/>
      <c r="EO26" s="889"/>
      <c r="EP26" s="889"/>
      <c r="EQ26" s="889"/>
      <c r="ER26" s="889"/>
      <c r="ES26" s="889"/>
      <c r="ET26" s="889"/>
      <c r="EU26" s="889"/>
      <c r="EV26" s="889"/>
      <c r="EW26" s="889"/>
      <c r="EX26" s="889"/>
      <c r="EY26" s="889"/>
      <c r="EZ26" s="889"/>
      <c r="FA26" s="889"/>
      <c r="FB26" s="889"/>
      <c r="FC26" s="889"/>
      <c r="FD26" s="889"/>
      <c r="FE26" s="889"/>
      <c r="FF26" s="889"/>
      <c r="FG26" s="889"/>
      <c r="FH26" s="889"/>
      <c r="FI26" s="889"/>
      <c r="FJ26" s="889"/>
      <c r="FK26" s="889"/>
      <c r="FL26" s="889"/>
      <c r="FM26" s="889"/>
      <c r="FN26" s="889"/>
      <c r="FO26" s="889"/>
      <c r="FP26" s="889"/>
      <c r="FQ26" s="889"/>
      <c r="FR26" s="889"/>
      <c r="FS26" s="889"/>
      <c r="FT26" s="889"/>
      <c r="FU26" s="889"/>
      <c r="FV26" s="889"/>
      <c r="FW26" s="889"/>
      <c r="FX26" s="889"/>
      <c r="FY26" s="889"/>
      <c r="FZ26" s="889"/>
      <c r="GA26" s="889"/>
      <c r="GB26" s="889"/>
      <c r="GC26" s="889"/>
      <c r="GD26" s="889"/>
      <c r="GE26" s="889"/>
      <c r="GF26" s="889"/>
      <c r="GG26" s="889"/>
      <c r="GH26" s="889"/>
      <c r="GI26" s="889"/>
      <c r="GJ26" s="889"/>
      <c r="GK26" s="889"/>
      <c r="GL26" s="889"/>
      <c r="GM26" s="889"/>
      <c r="GN26" s="889"/>
      <c r="GO26" s="889"/>
      <c r="GP26" s="889"/>
      <c r="GQ26" s="889"/>
      <c r="GR26" s="889"/>
      <c r="GS26" s="889"/>
      <c r="GT26" s="889"/>
      <c r="GU26" s="889"/>
      <c r="GV26" s="889"/>
      <c r="GW26" s="889"/>
      <c r="GX26" s="889"/>
      <c r="GY26" s="889"/>
      <c r="GZ26" s="889"/>
      <c r="HA26" s="889"/>
      <c r="HB26" s="889"/>
      <c r="HC26" s="889"/>
      <c r="HD26" s="889"/>
      <c r="HE26" s="889"/>
      <c r="HF26" s="889"/>
      <c r="HG26" s="889"/>
      <c r="HH26" s="889"/>
      <c r="HI26" s="889"/>
      <c r="HJ26" s="889"/>
      <c r="HK26" s="889"/>
      <c r="HL26" s="889"/>
      <c r="HM26" s="889"/>
      <c r="HN26" s="889"/>
      <c r="HO26" s="889"/>
      <c r="HP26" s="889"/>
      <c r="HQ26" s="889"/>
      <c r="HR26" s="889"/>
      <c r="HS26" s="889"/>
      <c r="HT26" s="889"/>
      <c r="HU26" s="889"/>
      <c r="HV26" s="889"/>
      <c r="HW26" s="889"/>
      <c r="HX26" s="889"/>
      <c r="HY26" s="889"/>
      <c r="HZ26" s="889"/>
      <c r="IA26" s="889"/>
      <c r="IB26" s="889"/>
      <c r="IC26" s="889"/>
      <c r="ID26" s="889"/>
      <c r="IE26" s="889"/>
      <c r="IF26" s="889"/>
      <c r="IG26" s="889"/>
      <c r="IH26" s="889"/>
      <c r="II26" s="889"/>
      <c r="IJ26" s="889"/>
      <c r="IK26" s="889"/>
      <c r="IL26" s="889"/>
      <c r="IM26" s="889"/>
      <c r="IN26" s="889"/>
      <c r="IO26" s="889"/>
      <c r="IP26" s="889"/>
      <c r="IQ26" s="889"/>
      <c r="IR26" s="889"/>
      <c r="IS26" s="889"/>
      <c r="IT26" s="889"/>
      <c r="IU26" s="889"/>
      <c r="IV26" s="889"/>
      <c r="IW26" s="889"/>
      <c r="IX26" s="889"/>
      <c r="IY26" s="889"/>
      <c r="IZ26" s="889"/>
      <c r="JA26" s="889"/>
      <c r="JB26" s="889"/>
      <c r="JC26" s="889"/>
      <c r="JD26" s="889"/>
      <c r="JE26" s="889"/>
      <c r="JF26" s="889"/>
      <c r="JG26" s="889"/>
      <c r="JH26" s="889"/>
      <c r="JI26" s="889"/>
      <c r="JJ26" s="889"/>
      <c r="JK26" s="889"/>
      <c r="JL26" s="889"/>
      <c r="JM26" s="889"/>
      <c r="JN26" s="889"/>
      <c r="JO26" s="889"/>
      <c r="JP26" s="889"/>
      <c r="JQ26" s="889"/>
      <c r="JR26" s="889"/>
      <c r="JS26" s="889"/>
      <c r="JT26" s="889"/>
      <c r="JU26" s="889"/>
      <c r="JV26" s="889"/>
      <c r="JW26" s="889"/>
      <c r="JX26" s="889"/>
      <c r="JY26" s="889"/>
      <c r="JZ26" s="889"/>
      <c r="KA26" s="889"/>
      <c r="KB26" s="889"/>
      <c r="KC26" s="889"/>
      <c r="KD26" s="889"/>
      <c r="KE26" s="889"/>
      <c r="KF26" s="889"/>
      <c r="KG26" s="889"/>
      <c r="KH26" s="889"/>
      <c r="KI26" s="889"/>
      <c r="KJ26" s="889"/>
      <c r="KK26" s="889"/>
      <c r="KL26" s="889"/>
      <c r="KM26" s="889"/>
      <c r="KN26" s="889"/>
      <c r="KO26" s="889"/>
      <c r="KP26" s="889"/>
      <c r="KQ26" s="4"/>
      <c r="KR26" s="4"/>
      <c r="KS26" s="4"/>
      <c r="KT26" s="4"/>
      <c r="KU26" s="4"/>
      <c r="KV26" s="4"/>
      <c r="KW26" s="4"/>
      <c r="KX26" s="4"/>
      <c r="KY26" s="4"/>
      <c r="KZ26" s="4"/>
      <c r="LA26" s="4"/>
      <c r="LB26" s="4"/>
      <c r="LC26" s="4"/>
      <c r="LD26" s="4"/>
      <c r="LE26" s="4"/>
      <c r="LF26" s="4"/>
      <c r="LG26" s="4"/>
      <c r="LH26" s="4"/>
      <c r="LI26" s="4"/>
      <c r="LJ26" s="4"/>
      <c r="LK26" s="4"/>
      <c r="LL26" s="4"/>
      <c r="LM26" s="4"/>
      <c r="LN26" s="4"/>
      <c r="LO26" s="4"/>
      <c r="LP26" s="4"/>
      <c r="LQ26" s="4"/>
      <c r="LR26" s="4"/>
      <c r="LS26" s="4"/>
      <c r="LT26" s="4"/>
      <c r="LU26" s="4"/>
      <c r="LV26" s="4"/>
      <c r="LW26" s="4"/>
      <c r="LX26" s="4"/>
      <c r="LY26" s="4"/>
      <c r="LZ26" s="4"/>
      <c r="MA26" s="4"/>
      <c r="MB26" s="4"/>
      <c r="MC26" s="4"/>
      <c r="MD26" s="4"/>
      <c r="ME26" s="4"/>
      <c r="MF26" s="4"/>
      <c r="MG26" s="4"/>
      <c r="MH26" s="4"/>
      <c r="MI26" s="4"/>
      <c r="MJ26" s="4"/>
      <c r="MK26" s="4"/>
      <c r="ML26" s="4"/>
      <c r="MM26" s="4"/>
      <c r="MN26" s="4"/>
      <c r="MO26" s="4"/>
      <c r="MP26" s="4"/>
      <c r="MQ26" s="4"/>
      <c r="MR26" s="4"/>
      <c r="MS26" s="4"/>
      <c r="MT26" s="4"/>
      <c r="MU26" s="4"/>
      <c r="MV26" s="4"/>
      <c r="MW26" s="4"/>
      <c r="MX26" s="4"/>
      <c r="MY26" s="4"/>
      <c r="MZ26" s="4"/>
      <c r="NA26" s="4"/>
      <c r="NB26" s="4"/>
      <c r="NC26" s="4"/>
      <c r="ND26" s="4"/>
      <c r="NE26" s="4"/>
      <c r="NF26" s="4"/>
      <c r="NG26" s="4"/>
      <c r="NH26" s="4"/>
      <c r="NI26" s="4"/>
      <c r="NJ26" s="4"/>
      <c r="NK26" s="4"/>
      <c r="NL26" s="4"/>
      <c r="NM26" s="4"/>
      <c r="NN26" s="4"/>
      <c r="NO26" s="4"/>
      <c r="NP26" s="4"/>
      <c r="NQ26" s="4"/>
      <c r="NR26" s="4"/>
      <c r="NS26" s="4"/>
      <c r="NT26" s="4"/>
      <c r="NU26" s="4"/>
      <c r="NV26" s="4"/>
      <c r="NW26" s="4"/>
      <c r="NX26" s="4"/>
      <c r="NY26" s="4"/>
      <c r="NZ26" s="4"/>
      <c r="OA26" s="4"/>
      <c r="OB26" s="4"/>
      <c r="OC26" s="4"/>
      <c r="OD26" s="4"/>
      <c r="OE26" s="4"/>
      <c r="OF26" s="4"/>
      <c r="OG26" s="4"/>
      <c r="OH26" s="4"/>
      <c r="OI26" s="4"/>
      <c r="OJ26" s="4"/>
      <c r="OK26" s="4"/>
      <c r="OL26" s="4"/>
      <c r="OM26" s="4"/>
      <c r="ON26" s="4"/>
      <c r="OO26" s="4"/>
      <c r="OP26" s="4"/>
      <c r="OQ26" s="4"/>
      <c r="OR26" s="4"/>
      <c r="OS26" s="4"/>
      <c r="OT26" s="4"/>
      <c r="OU26" s="4"/>
      <c r="OV26" s="4"/>
      <c r="OW26" s="4"/>
      <c r="OX26" s="4"/>
      <c r="OY26" s="4"/>
      <c r="OZ26" s="4"/>
      <c r="PA26" s="4"/>
      <c r="PB26" s="4"/>
      <c r="PC26" s="4"/>
      <c r="PD26" s="4"/>
      <c r="PE26" s="4"/>
      <c r="PF26" s="4"/>
    </row>
    <row r="27" spans="1:423" s="45" customFormat="1">
      <c r="A27" s="134"/>
      <c r="B27" s="134"/>
      <c r="C27" s="890"/>
      <c r="D27" s="890"/>
      <c r="E27" s="890"/>
      <c r="F27" s="890"/>
      <c r="G27" s="890"/>
      <c r="H27" s="890"/>
      <c r="I27" s="890"/>
      <c r="J27" s="890"/>
      <c r="K27" s="890"/>
      <c r="L27" s="890"/>
      <c r="M27" s="890"/>
      <c r="N27" s="890"/>
      <c r="O27" s="890"/>
      <c r="P27" s="890"/>
      <c r="Q27" s="890"/>
      <c r="R27" s="890"/>
      <c r="S27" s="890"/>
      <c r="T27" s="890"/>
      <c r="U27" s="890"/>
      <c r="V27" s="890"/>
      <c r="W27" s="890"/>
      <c r="X27" s="890"/>
      <c r="Y27" s="890"/>
      <c r="Z27" s="890"/>
      <c r="AA27" s="890"/>
      <c r="AB27" s="890"/>
      <c r="AC27" s="890"/>
      <c r="AD27" s="890"/>
      <c r="AE27" s="890"/>
      <c r="AF27" s="890"/>
      <c r="AG27" s="890"/>
      <c r="AH27" s="890"/>
      <c r="AI27" s="890"/>
      <c r="AJ27" s="890"/>
      <c r="AK27" s="890"/>
      <c r="AL27" s="890"/>
      <c r="AM27" s="890"/>
      <c r="AN27" s="890"/>
      <c r="AO27" s="890"/>
      <c r="AP27" s="890"/>
      <c r="AQ27" s="890"/>
      <c r="AR27" s="890"/>
      <c r="AS27" s="890"/>
      <c r="AT27" s="890"/>
      <c r="AU27" s="890"/>
      <c r="AV27" s="890"/>
      <c r="AW27" s="890"/>
      <c r="AX27" s="890"/>
      <c r="AY27" s="890"/>
      <c r="AZ27" s="890"/>
      <c r="BA27" s="890"/>
      <c r="BB27" s="890"/>
      <c r="BC27" s="890"/>
      <c r="BD27" s="890"/>
      <c r="BE27" s="890"/>
      <c r="BF27" s="890"/>
      <c r="BG27" s="890"/>
      <c r="BH27" s="890"/>
      <c r="BI27" s="890"/>
      <c r="BJ27" s="890"/>
      <c r="BK27" s="890"/>
      <c r="BL27" s="890"/>
      <c r="BM27" s="890"/>
      <c r="BN27" s="890"/>
      <c r="BO27" s="890"/>
      <c r="BP27" s="890"/>
      <c r="BQ27" s="890"/>
      <c r="BR27" s="890"/>
      <c r="BS27" s="890"/>
      <c r="BT27" s="890"/>
      <c r="BU27" s="890"/>
      <c r="BV27" s="890"/>
      <c r="BW27" s="890"/>
      <c r="BX27" s="890"/>
      <c r="BY27" s="890"/>
      <c r="BZ27" s="890"/>
      <c r="CA27" s="890"/>
      <c r="CB27" s="890"/>
      <c r="CC27" s="890"/>
      <c r="CD27" s="890"/>
      <c r="CE27" s="890"/>
      <c r="CF27" s="890"/>
      <c r="CG27" s="890"/>
      <c r="CH27" s="890"/>
      <c r="CI27" s="890"/>
      <c r="CJ27" s="890"/>
      <c r="CK27" s="890"/>
      <c r="CL27" s="890"/>
      <c r="CM27" s="890"/>
      <c r="CN27" s="890"/>
      <c r="CO27" s="890"/>
      <c r="CP27" s="890"/>
      <c r="CQ27" s="890"/>
      <c r="CR27" s="890"/>
      <c r="CS27" s="890"/>
      <c r="CT27" s="890"/>
      <c r="CU27" s="890"/>
      <c r="CV27" s="890"/>
      <c r="CW27" s="890"/>
      <c r="CX27" s="890"/>
      <c r="CY27" s="890"/>
      <c r="CZ27" s="890"/>
      <c r="DA27" s="890"/>
      <c r="DB27" s="890"/>
      <c r="DC27" s="890"/>
      <c r="DD27" s="890"/>
      <c r="DE27" s="890"/>
      <c r="DF27" s="890"/>
      <c r="DG27" s="890"/>
      <c r="DH27" s="890"/>
      <c r="DI27" s="890"/>
      <c r="DJ27" s="890"/>
      <c r="DK27" s="890"/>
      <c r="DL27" s="890"/>
      <c r="DM27" s="890"/>
      <c r="DN27" s="890"/>
      <c r="DO27" s="890"/>
      <c r="DP27" s="890"/>
      <c r="DQ27" s="890"/>
      <c r="DR27" s="890"/>
      <c r="DS27" s="890"/>
      <c r="DT27" s="890"/>
      <c r="DU27" s="890"/>
      <c r="DV27" s="890"/>
      <c r="DW27" s="890"/>
      <c r="DX27" s="890"/>
      <c r="DY27" s="890"/>
      <c r="DZ27" s="890"/>
      <c r="EA27" s="890"/>
      <c r="EB27" s="890"/>
      <c r="EC27" s="890"/>
      <c r="ED27" s="890"/>
      <c r="EE27" s="890"/>
      <c r="EF27" s="890"/>
      <c r="EG27" s="890"/>
      <c r="EH27" s="890"/>
      <c r="EI27" s="890"/>
      <c r="EJ27" s="890"/>
      <c r="EK27" s="890"/>
      <c r="EL27" s="890"/>
      <c r="EM27" s="890"/>
      <c r="EN27" s="890"/>
      <c r="EO27" s="890"/>
      <c r="EP27" s="890"/>
      <c r="EQ27" s="890"/>
      <c r="ER27" s="890"/>
      <c r="ES27" s="890"/>
      <c r="ET27" s="890"/>
      <c r="EU27" s="890"/>
      <c r="EV27" s="890"/>
      <c r="EW27" s="890"/>
      <c r="EX27" s="890"/>
      <c r="EY27" s="890"/>
      <c r="EZ27" s="890"/>
      <c r="FA27" s="890"/>
      <c r="FB27" s="890"/>
      <c r="FC27" s="890"/>
      <c r="FD27" s="890"/>
      <c r="FE27" s="890"/>
      <c r="FF27" s="890"/>
      <c r="FG27" s="890"/>
      <c r="FH27" s="890"/>
      <c r="FI27" s="890"/>
      <c r="FJ27" s="890"/>
      <c r="FK27" s="890"/>
      <c r="FL27" s="890"/>
      <c r="FM27" s="890"/>
      <c r="FN27" s="890"/>
      <c r="FO27" s="890"/>
      <c r="FP27" s="890"/>
      <c r="FQ27" s="890"/>
      <c r="FR27" s="890"/>
      <c r="FS27" s="890"/>
      <c r="FT27" s="890"/>
      <c r="FU27" s="890"/>
      <c r="FV27" s="890"/>
      <c r="FW27" s="890"/>
      <c r="FX27" s="890"/>
      <c r="FY27" s="890"/>
      <c r="FZ27" s="890"/>
      <c r="GA27" s="890"/>
      <c r="GB27" s="890"/>
      <c r="GC27" s="890"/>
      <c r="GD27" s="890"/>
      <c r="GE27" s="890"/>
      <c r="GF27" s="890"/>
      <c r="GG27" s="890"/>
      <c r="GH27" s="890"/>
      <c r="GI27" s="890"/>
      <c r="GJ27" s="890"/>
      <c r="GK27" s="890"/>
      <c r="GL27" s="890"/>
      <c r="GM27" s="890"/>
      <c r="GN27" s="890"/>
      <c r="GO27" s="890"/>
      <c r="GP27" s="890"/>
      <c r="GQ27" s="890"/>
      <c r="GR27" s="890"/>
      <c r="GS27" s="890"/>
      <c r="GT27" s="890"/>
      <c r="GU27" s="890"/>
      <c r="GV27" s="890"/>
      <c r="GW27" s="890"/>
      <c r="GX27" s="890"/>
      <c r="GY27" s="890"/>
      <c r="GZ27" s="890"/>
      <c r="HA27" s="890"/>
      <c r="HB27" s="890"/>
      <c r="HC27" s="890"/>
      <c r="HD27" s="890"/>
      <c r="HE27" s="890"/>
      <c r="HF27" s="890"/>
      <c r="HG27" s="890"/>
      <c r="HH27" s="890"/>
      <c r="HI27" s="890"/>
      <c r="HJ27" s="890"/>
      <c r="HK27" s="890"/>
      <c r="HL27" s="890"/>
      <c r="HM27" s="890"/>
      <c r="HN27" s="890"/>
      <c r="HO27" s="890"/>
      <c r="HP27" s="890"/>
      <c r="HQ27" s="890"/>
      <c r="HR27" s="890"/>
      <c r="HS27" s="890"/>
      <c r="HT27" s="890"/>
      <c r="HU27" s="890"/>
      <c r="HV27" s="890"/>
      <c r="HW27" s="890"/>
      <c r="HX27" s="890"/>
      <c r="HY27" s="890"/>
      <c r="HZ27" s="890"/>
      <c r="IA27" s="890"/>
      <c r="IB27" s="890"/>
      <c r="IC27" s="890"/>
      <c r="ID27" s="890"/>
      <c r="IE27" s="890"/>
      <c r="IF27" s="890"/>
      <c r="IG27" s="890"/>
      <c r="IH27" s="890"/>
      <c r="II27" s="890"/>
      <c r="IJ27" s="890"/>
      <c r="IK27" s="890"/>
      <c r="IL27" s="890"/>
      <c r="IM27" s="890"/>
      <c r="IN27" s="890"/>
      <c r="IO27" s="890"/>
      <c r="IP27" s="890"/>
      <c r="IQ27" s="890"/>
      <c r="IR27" s="890"/>
      <c r="IS27" s="890"/>
      <c r="IT27" s="890"/>
      <c r="IU27" s="890"/>
      <c r="IV27" s="890"/>
      <c r="IW27" s="890"/>
      <c r="IX27" s="890"/>
      <c r="IY27" s="890"/>
      <c r="IZ27" s="890"/>
      <c r="JA27" s="890"/>
      <c r="JB27" s="890"/>
      <c r="JC27" s="890"/>
      <c r="JD27" s="890"/>
      <c r="JE27" s="890"/>
      <c r="JF27" s="890"/>
      <c r="JG27" s="890"/>
      <c r="JH27" s="890"/>
      <c r="JI27" s="890"/>
      <c r="JJ27" s="890"/>
      <c r="JK27" s="890"/>
      <c r="JL27" s="890"/>
      <c r="JM27" s="890"/>
      <c r="JN27" s="890"/>
      <c r="JO27" s="890"/>
      <c r="JP27" s="890"/>
      <c r="JQ27" s="890"/>
      <c r="JR27" s="890"/>
      <c r="JS27" s="890"/>
      <c r="JT27" s="890"/>
      <c r="JU27" s="890"/>
      <c r="JV27" s="890"/>
      <c r="JW27" s="890"/>
      <c r="JX27" s="890"/>
      <c r="JY27" s="890"/>
      <c r="JZ27" s="890"/>
      <c r="KA27" s="890"/>
      <c r="KB27" s="890"/>
      <c r="KC27" s="890"/>
      <c r="KD27" s="890"/>
      <c r="KE27" s="890"/>
      <c r="KF27" s="890"/>
      <c r="KG27" s="890"/>
      <c r="KH27" s="890"/>
      <c r="KI27" s="890"/>
      <c r="KJ27" s="890"/>
      <c r="KK27" s="890"/>
      <c r="KL27" s="890"/>
      <c r="KM27" s="890"/>
      <c r="KN27" s="890"/>
      <c r="KO27" s="890"/>
      <c r="KP27" s="890"/>
      <c r="KQ27" s="135"/>
      <c r="KR27" s="135"/>
      <c r="KS27" s="135"/>
      <c r="KT27" s="135"/>
      <c r="KU27" s="135"/>
      <c r="KV27" s="135"/>
      <c r="KW27" s="135"/>
      <c r="KX27" s="135"/>
      <c r="KY27" s="135"/>
      <c r="KZ27" s="135"/>
      <c r="LA27" s="135"/>
      <c r="LB27" s="135"/>
      <c r="LC27" s="135"/>
      <c r="LD27" s="135"/>
      <c r="LE27" s="135"/>
      <c r="LF27" s="135"/>
      <c r="LG27" s="135"/>
      <c r="LH27" s="135"/>
      <c r="LI27" s="135"/>
      <c r="LJ27" s="135"/>
      <c r="LK27" s="135"/>
      <c r="LL27" s="135"/>
      <c r="LM27" s="135"/>
      <c r="LN27" s="135"/>
      <c r="LO27" s="135"/>
      <c r="LP27" s="135"/>
      <c r="LQ27" s="135"/>
      <c r="LR27" s="135"/>
      <c r="LS27" s="135"/>
      <c r="LT27" s="135"/>
      <c r="LU27" s="135"/>
      <c r="LV27" s="135"/>
      <c r="LW27" s="135"/>
      <c r="LX27" s="135"/>
      <c r="LY27" s="135"/>
      <c r="LZ27" s="135"/>
      <c r="MA27" s="135"/>
      <c r="MB27" s="135"/>
      <c r="MC27" s="135"/>
      <c r="MD27" s="135"/>
      <c r="ME27" s="135"/>
      <c r="MF27" s="135"/>
      <c r="MG27" s="135"/>
      <c r="MH27" s="135"/>
      <c r="MI27" s="135"/>
      <c r="MJ27" s="135"/>
      <c r="MK27" s="135"/>
      <c r="ML27" s="135"/>
      <c r="MM27" s="135"/>
      <c r="MN27" s="135"/>
      <c r="MO27" s="135"/>
      <c r="MP27" s="135"/>
      <c r="MQ27" s="135"/>
      <c r="MR27" s="135"/>
      <c r="MS27" s="135"/>
      <c r="MT27" s="135"/>
      <c r="MU27" s="135"/>
      <c r="MV27" s="135"/>
      <c r="MW27" s="135"/>
      <c r="MX27" s="135"/>
      <c r="MY27" s="135"/>
      <c r="MZ27" s="135"/>
      <c r="NA27" s="135"/>
      <c r="NB27" s="135"/>
      <c r="NC27" s="135"/>
      <c r="ND27" s="135"/>
      <c r="NE27" s="135"/>
      <c r="NF27" s="135"/>
      <c r="NG27" s="135"/>
      <c r="NH27" s="135"/>
      <c r="NI27" s="135"/>
      <c r="NJ27" s="135"/>
      <c r="NK27" s="135"/>
      <c r="NL27" s="135"/>
      <c r="NM27" s="135"/>
      <c r="NN27" s="135"/>
      <c r="NO27" s="135"/>
      <c r="NP27" s="135"/>
      <c r="NQ27" s="135"/>
      <c r="NR27" s="135"/>
      <c r="NS27" s="135"/>
      <c r="NT27" s="135"/>
      <c r="NU27" s="135"/>
      <c r="NV27" s="135"/>
      <c r="NW27" s="135"/>
      <c r="NX27" s="135"/>
      <c r="NY27" s="135"/>
      <c r="NZ27" s="135"/>
      <c r="OA27" s="135"/>
      <c r="OB27" s="135"/>
      <c r="OC27" s="135"/>
      <c r="OD27" s="135"/>
      <c r="OE27" s="135"/>
      <c r="OF27" s="135"/>
      <c r="OG27" s="135"/>
      <c r="OH27" s="135"/>
      <c r="OI27" s="135"/>
      <c r="OJ27" s="135"/>
      <c r="OK27" s="135"/>
      <c r="OL27" s="135"/>
      <c r="OM27" s="135"/>
      <c r="ON27" s="135"/>
      <c r="OO27" s="135"/>
      <c r="OP27" s="135"/>
      <c r="OQ27" s="135"/>
      <c r="OR27" s="135"/>
      <c r="OS27" s="135"/>
      <c r="OT27" s="135"/>
      <c r="OU27" s="135"/>
      <c r="OV27" s="135"/>
      <c r="OW27" s="135"/>
      <c r="OX27" s="135"/>
      <c r="OY27" s="135"/>
      <c r="OZ27" s="135"/>
      <c r="PA27" s="135"/>
      <c r="PB27" s="135"/>
      <c r="PC27" s="135"/>
      <c r="PD27" s="135"/>
      <c r="PE27" s="135"/>
      <c r="PF27" s="135"/>
    </row>
    <row r="28" spans="1:423" s="45" customFormat="1">
      <c r="A28" s="134"/>
      <c r="B28" s="134"/>
      <c r="C28" s="890"/>
      <c r="D28" s="890"/>
      <c r="E28" s="890"/>
      <c r="F28" s="890"/>
      <c r="G28" s="890"/>
      <c r="H28" s="890"/>
      <c r="I28" s="890"/>
      <c r="J28" s="890"/>
      <c r="K28" s="890"/>
      <c r="L28" s="890"/>
      <c r="M28" s="890"/>
      <c r="N28" s="890"/>
      <c r="O28" s="890"/>
      <c r="P28" s="890"/>
      <c r="Q28" s="890"/>
      <c r="R28" s="890"/>
      <c r="S28" s="890"/>
      <c r="T28" s="890"/>
      <c r="U28" s="890"/>
      <c r="V28" s="890"/>
      <c r="W28" s="890"/>
      <c r="X28" s="890"/>
      <c r="Y28" s="890"/>
      <c r="Z28" s="890"/>
      <c r="AA28" s="890"/>
      <c r="AB28" s="890"/>
      <c r="AC28" s="890"/>
      <c r="AD28" s="890"/>
      <c r="AE28" s="890"/>
      <c r="AF28" s="890"/>
      <c r="AG28" s="890"/>
      <c r="AH28" s="890"/>
      <c r="AI28" s="890"/>
      <c r="AJ28" s="890"/>
      <c r="AK28" s="890"/>
      <c r="AL28" s="890"/>
      <c r="AM28" s="890"/>
      <c r="AN28" s="890"/>
      <c r="AO28" s="890"/>
      <c r="AP28" s="890"/>
      <c r="AQ28" s="890"/>
      <c r="AR28" s="890"/>
      <c r="AS28" s="890"/>
      <c r="AT28" s="890"/>
      <c r="AU28" s="890"/>
      <c r="AV28" s="890"/>
      <c r="AW28" s="890"/>
      <c r="AX28" s="890"/>
      <c r="AY28" s="890"/>
      <c r="AZ28" s="890"/>
      <c r="BA28" s="890"/>
      <c r="BB28" s="890"/>
      <c r="BC28" s="890"/>
      <c r="BD28" s="890"/>
      <c r="BE28" s="890"/>
      <c r="BF28" s="890"/>
      <c r="BG28" s="890"/>
      <c r="BH28" s="890"/>
      <c r="BI28" s="890"/>
      <c r="BJ28" s="890"/>
      <c r="BK28" s="890"/>
      <c r="BL28" s="890"/>
      <c r="BM28" s="890"/>
      <c r="BN28" s="890"/>
      <c r="BO28" s="890"/>
      <c r="BP28" s="890"/>
      <c r="BQ28" s="890"/>
      <c r="BR28" s="890"/>
      <c r="BS28" s="890"/>
      <c r="BT28" s="890"/>
      <c r="BU28" s="890"/>
      <c r="BV28" s="890"/>
      <c r="BW28" s="890"/>
      <c r="BX28" s="890"/>
      <c r="BY28" s="890"/>
      <c r="BZ28" s="890"/>
      <c r="CA28" s="890"/>
      <c r="CB28" s="890"/>
      <c r="CC28" s="890"/>
      <c r="CD28" s="890"/>
      <c r="CE28" s="890"/>
      <c r="CF28" s="890"/>
      <c r="CG28" s="890"/>
      <c r="CH28" s="890"/>
      <c r="CI28" s="890"/>
      <c r="CJ28" s="890"/>
      <c r="CK28" s="890"/>
      <c r="CL28" s="890"/>
      <c r="CM28" s="890"/>
      <c r="CN28" s="890"/>
      <c r="CO28" s="890"/>
      <c r="CP28" s="890"/>
      <c r="CQ28" s="890"/>
      <c r="CR28" s="890"/>
      <c r="CS28" s="890"/>
      <c r="CT28" s="890"/>
      <c r="CU28" s="890"/>
      <c r="CV28" s="890"/>
      <c r="CW28" s="890"/>
      <c r="CX28" s="890"/>
      <c r="CY28" s="890"/>
      <c r="CZ28" s="890"/>
      <c r="DA28" s="890"/>
      <c r="DB28" s="890"/>
      <c r="DC28" s="890"/>
      <c r="DD28" s="890"/>
      <c r="DE28" s="890"/>
      <c r="DF28" s="890"/>
      <c r="DG28" s="890"/>
      <c r="DH28" s="890"/>
      <c r="DI28" s="890"/>
      <c r="DJ28" s="890"/>
      <c r="DK28" s="890"/>
      <c r="DL28" s="890"/>
      <c r="DM28" s="890"/>
      <c r="DN28" s="890"/>
      <c r="DO28" s="890"/>
      <c r="DP28" s="890"/>
      <c r="DQ28" s="890"/>
      <c r="DR28" s="890"/>
      <c r="DS28" s="890"/>
      <c r="DT28" s="890"/>
      <c r="DU28" s="890"/>
      <c r="DV28" s="890"/>
      <c r="DW28" s="890"/>
      <c r="DX28" s="890"/>
      <c r="DY28" s="890"/>
      <c r="DZ28" s="890"/>
      <c r="EA28" s="890"/>
      <c r="EB28" s="890"/>
      <c r="EC28" s="890"/>
      <c r="ED28" s="890"/>
      <c r="EE28" s="890"/>
      <c r="EF28" s="890"/>
      <c r="EG28" s="890"/>
      <c r="EH28" s="890"/>
      <c r="EI28" s="890"/>
      <c r="EJ28" s="890"/>
      <c r="EK28" s="890"/>
      <c r="EL28" s="890"/>
      <c r="EM28" s="890"/>
      <c r="EN28" s="890"/>
      <c r="EO28" s="890"/>
      <c r="EP28" s="890"/>
      <c r="EQ28" s="890"/>
      <c r="ER28" s="890"/>
      <c r="ES28" s="890"/>
      <c r="ET28" s="890"/>
      <c r="EU28" s="890"/>
      <c r="EV28" s="890"/>
      <c r="EW28" s="890"/>
      <c r="EX28" s="890"/>
      <c r="EY28" s="890"/>
      <c r="EZ28" s="890"/>
      <c r="FA28" s="890"/>
      <c r="FB28" s="890"/>
      <c r="FC28" s="890"/>
      <c r="FD28" s="890"/>
      <c r="FE28" s="890"/>
      <c r="FF28" s="890"/>
      <c r="FG28" s="890"/>
      <c r="FH28" s="890"/>
      <c r="FI28" s="890"/>
      <c r="FJ28" s="890"/>
      <c r="FK28" s="890"/>
      <c r="FL28" s="890"/>
      <c r="FM28" s="890"/>
      <c r="FN28" s="890"/>
      <c r="FO28" s="890"/>
      <c r="FP28" s="890"/>
      <c r="FQ28" s="890"/>
      <c r="FR28" s="890"/>
      <c r="FS28" s="890"/>
      <c r="FT28" s="890"/>
      <c r="FU28" s="890"/>
      <c r="FV28" s="890"/>
      <c r="FW28" s="890"/>
      <c r="FX28" s="890"/>
      <c r="FY28" s="890"/>
      <c r="FZ28" s="890"/>
      <c r="GA28" s="890"/>
      <c r="GB28" s="890"/>
      <c r="GC28" s="890"/>
      <c r="GD28" s="890"/>
      <c r="GE28" s="890"/>
      <c r="GF28" s="890"/>
      <c r="GG28" s="890"/>
      <c r="GH28" s="890"/>
      <c r="GI28" s="890"/>
      <c r="GJ28" s="890"/>
      <c r="GK28" s="890"/>
      <c r="GL28" s="890"/>
      <c r="GM28" s="890"/>
      <c r="GN28" s="890"/>
      <c r="GO28" s="890"/>
      <c r="GP28" s="890"/>
      <c r="GQ28" s="890"/>
      <c r="GR28" s="890"/>
      <c r="GS28" s="890"/>
      <c r="GT28" s="890"/>
      <c r="GU28" s="890"/>
      <c r="GV28" s="890"/>
      <c r="GW28" s="890"/>
      <c r="GX28" s="890"/>
      <c r="GY28" s="890"/>
      <c r="GZ28" s="890"/>
      <c r="HA28" s="890"/>
      <c r="HB28" s="890"/>
      <c r="HC28" s="890"/>
      <c r="HD28" s="890"/>
      <c r="HE28" s="890"/>
      <c r="HF28" s="890"/>
      <c r="HG28" s="890"/>
      <c r="HH28" s="890"/>
      <c r="HI28" s="890"/>
      <c r="HJ28" s="890"/>
      <c r="HK28" s="890"/>
      <c r="HL28" s="890"/>
      <c r="HM28" s="890"/>
      <c r="HN28" s="890"/>
      <c r="HO28" s="890"/>
      <c r="HP28" s="890"/>
      <c r="HQ28" s="890"/>
      <c r="HR28" s="890"/>
      <c r="HS28" s="890"/>
      <c r="HT28" s="890"/>
      <c r="HU28" s="890"/>
      <c r="HV28" s="890"/>
      <c r="HW28" s="890"/>
      <c r="HX28" s="890"/>
      <c r="HY28" s="890"/>
      <c r="HZ28" s="890"/>
      <c r="IA28" s="890"/>
      <c r="IB28" s="890"/>
      <c r="IC28" s="890"/>
      <c r="ID28" s="890"/>
      <c r="IE28" s="890"/>
      <c r="IF28" s="890"/>
      <c r="IG28" s="890"/>
      <c r="IH28" s="890"/>
      <c r="II28" s="890"/>
      <c r="IJ28" s="890"/>
      <c r="IK28" s="890"/>
      <c r="IL28" s="890"/>
      <c r="IM28" s="890"/>
      <c r="IN28" s="890"/>
      <c r="IO28" s="890"/>
      <c r="IP28" s="890"/>
      <c r="IQ28" s="890"/>
      <c r="IR28" s="890"/>
      <c r="IS28" s="890"/>
      <c r="IT28" s="890"/>
      <c r="IU28" s="890"/>
      <c r="IV28" s="890"/>
      <c r="IW28" s="890"/>
      <c r="IX28" s="890"/>
      <c r="IY28" s="890"/>
      <c r="IZ28" s="890"/>
      <c r="JA28" s="890"/>
      <c r="JB28" s="890"/>
      <c r="JC28" s="890"/>
      <c r="JD28" s="890"/>
      <c r="JE28" s="890"/>
      <c r="JF28" s="890"/>
      <c r="JG28" s="890"/>
      <c r="JH28" s="890"/>
      <c r="JI28" s="890"/>
      <c r="JJ28" s="890"/>
      <c r="JK28" s="890"/>
      <c r="JL28" s="890"/>
      <c r="JM28" s="890"/>
      <c r="JN28" s="890"/>
      <c r="JO28" s="890"/>
      <c r="JP28" s="890"/>
      <c r="JQ28" s="890"/>
      <c r="JR28" s="890"/>
      <c r="JS28" s="890"/>
      <c r="JT28" s="890"/>
      <c r="JU28" s="890"/>
      <c r="JV28" s="890"/>
      <c r="JW28" s="890"/>
      <c r="JX28" s="890"/>
      <c r="JY28" s="890"/>
      <c r="JZ28" s="890"/>
      <c r="KA28" s="890"/>
      <c r="KB28" s="890"/>
      <c r="KC28" s="890"/>
      <c r="KD28" s="890"/>
      <c r="KE28" s="890"/>
      <c r="KF28" s="890"/>
      <c r="KG28" s="890"/>
      <c r="KH28" s="890"/>
      <c r="KI28" s="890"/>
      <c r="KJ28" s="890"/>
      <c r="KK28" s="890"/>
      <c r="KL28" s="890"/>
      <c r="KM28" s="890"/>
      <c r="KN28" s="890"/>
      <c r="KO28" s="890"/>
      <c r="KP28" s="890"/>
      <c r="KQ28" s="135"/>
      <c r="KR28" s="135"/>
      <c r="KS28" s="135"/>
      <c r="KT28" s="135"/>
      <c r="KU28" s="135"/>
      <c r="KV28" s="135"/>
      <c r="KW28" s="135"/>
      <c r="KX28" s="135"/>
      <c r="KY28" s="135"/>
      <c r="KZ28" s="135"/>
      <c r="LA28" s="135"/>
      <c r="LB28" s="135"/>
      <c r="LC28" s="135"/>
      <c r="LD28" s="135"/>
      <c r="LE28" s="135"/>
      <c r="LF28" s="135"/>
      <c r="LG28" s="135"/>
      <c r="LH28" s="135"/>
      <c r="LI28" s="135"/>
      <c r="LJ28" s="135"/>
      <c r="LK28" s="135"/>
      <c r="LL28" s="135"/>
      <c r="LM28" s="135"/>
      <c r="LN28" s="135"/>
      <c r="LO28" s="135"/>
      <c r="LP28" s="135"/>
      <c r="LQ28" s="135"/>
      <c r="LR28" s="135"/>
      <c r="LS28" s="135"/>
      <c r="LT28" s="135"/>
      <c r="LU28" s="135"/>
      <c r="LV28" s="135"/>
      <c r="LW28" s="135"/>
      <c r="LX28" s="135"/>
      <c r="LY28" s="135"/>
      <c r="LZ28" s="135"/>
      <c r="MA28" s="135"/>
      <c r="MB28" s="135"/>
      <c r="MC28" s="135"/>
      <c r="MD28" s="135"/>
      <c r="ME28" s="135"/>
      <c r="MF28" s="135"/>
      <c r="MG28" s="135"/>
      <c r="MH28" s="135"/>
      <c r="MI28" s="135"/>
      <c r="MJ28" s="135"/>
      <c r="MK28" s="135"/>
      <c r="ML28" s="135"/>
      <c r="MM28" s="135"/>
      <c r="MN28" s="135"/>
      <c r="MO28" s="135"/>
      <c r="MP28" s="135"/>
      <c r="MQ28" s="135"/>
      <c r="MR28" s="135"/>
      <c r="MS28" s="135"/>
      <c r="MT28" s="135"/>
      <c r="MU28" s="135"/>
      <c r="MV28" s="135"/>
      <c r="MW28" s="135"/>
      <c r="MX28" s="135"/>
      <c r="MY28" s="135"/>
      <c r="MZ28" s="135"/>
      <c r="NA28" s="135"/>
      <c r="NB28" s="135"/>
      <c r="NC28" s="135"/>
      <c r="ND28" s="135"/>
      <c r="NE28" s="135"/>
      <c r="NF28" s="135"/>
      <c r="NG28" s="135"/>
      <c r="NH28" s="135"/>
      <c r="NI28" s="135"/>
      <c r="NJ28" s="135"/>
      <c r="NK28" s="135"/>
      <c r="NL28" s="135"/>
      <c r="NM28" s="135"/>
      <c r="NN28" s="135"/>
      <c r="NO28" s="135"/>
      <c r="NP28" s="135"/>
      <c r="NQ28" s="135"/>
      <c r="NR28" s="135"/>
      <c r="NS28" s="135"/>
      <c r="NT28" s="135"/>
      <c r="NU28" s="135"/>
      <c r="NV28" s="135"/>
      <c r="NW28" s="135"/>
      <c r="NX28" s="135"/>
      <c r="NY28" s="135"/>
      <c r="NZ28" s="135"/>
      <c r="OA28" s="135"/>
      <c r="OB28" s="135"/>
      <c r="OC28" s="135"/>
      <c r="OD28" s="135"/>
      <c r="OE28" s="135"/>
      <c r="OF28" s="135"/>
      <c r="OG28" s="135"/>
      <c r="OH28" s="135"/>
      <c r="OI28" s="135"/>
      <c r="OJ28" s="135"/>
      <c r="OK28" s="135"/>
      <c r="OL28" s="135"/>
      <c r="OM28" s="135"/>
      <c r="ON28" s="135"/>
      <c r="OO28" s="135"/>
      <c r="OP28" s="135"/>
      <c r="OQ28" s="135"/>
      <c r="OR28" s="135"/>
      <c r="OS28" s="135"/>
      <c r="OT28" s="135"/>
      <c r="OU28" s="135"/>
      <c r="OV28" s="135"/>
      <c r="OW28" s="135"/>
      <c r="OX28" s="135"/>
      <c r="OY28" s="135"/>
      <c r="OZ28" s="135"/>
      <c r="PA28" s="135"/>
      <c r="PB28" s="135"/>
      <c r="PC28" s="135"/>
      <c r="PD28" s="135"/>
      <c r="PE28" s="135"/>
      <c r="PF28" s="135"/>
    </row>
    <row r="29" spans="1:423" s="45" customFormat="1">
      <c r="A29" s="134"/>
      <c r="B29" s="134"/>
      <c r="C29" s="890"/>
      <c r="D29" s="890"/>
      <c r="E29" s="890"/>
      <c r="F29" s="890"/>
      <c r="G29" s="890"/>
      <c r="H29" s="890"/>
      <c r="I29" s="890"/>
      <c r="J29" s="890"/>
      <c r="K29" s="890"/>
      <c r="L29" s="890"/>
      <c r="M29" s="890"/>
      <c r="N29" s="890"/>
      <c r="O29" s="890"/>
      <c r="P29" s="890"/>
      <c r="Q29" s="890"/>
      <c r="R29" s="890"/>
      <c r="S29" s="890"/>
      <c r="T29" s="890"/>
      <c r="U29" s="890"/>
      <c r="V29" s="890"/>
      <c r="W29" s="890"/>
      <c r="X29" s="890"/>
      <c r="Y29" s="890"/>
      <c r="Z29" s="890"/>
      <c r="AA29" s="890"/>
      <c r="AB29" s="890"/>
      <c r="AC29" s="890"/>
      <c r="AD29" s="890"/>
      <c r="AE29" s="890"/>
      <c r="AF29" s="890"/>
      <c r="AG29" s="890"/>
      <c r="AH29" s="890"/>
      <c r="AI29" s="890"/>
      <c r="AJ29" s="890"/>
      <c r="AK29" s="890"/>
      <c r="AL29" s="890"/>
      <c r="AM29" s="890"/>
      <c r="AN29" s="890"/>
      <c r="AO29" s="890"/>
      <c r="AP29" s="890"/>
      <c r="AQ29" s="890"/>
      <c r="AR29" s="890"/>
      <c r="AS29" s="890"/>
      <c r="AT29" s="890"/>
      <c r="AU29" s="890"/>
      <c r="AV29" s="890"/>
      <c r="AW29" s="890"/>
      <c r="AX29" s="890"/>
      <c r="AY29" s="890"/>
      <c r="AZ29" s="890"/>
      <c r="BA29" s="890"/>
      <c r="BB29" s="890"/>
      <c r="BC29" s="890"/>
      <c r="BD29" s="890"/>
      <c r="BE29" s="890"/>
      <c r="BF29" s="890"/>
      <c r="BG29" s="890"/>
      <c r="BH29" s="890"/>
      <c r="BI29" s="890"/>
      <c r="BJ29" s="890"/>
      <c r="BK29" s="890"/>
      <c r="BL29" s="890"/>
      <c r="BM29" s="890"/>
      <c r="BN29" s="890"/>
      <c r="BO29" s="890"/>
      <c r="BP29" s="890"/>
      <c r="BQ29" s="890"/>
      <c r="BR29" s="890"/>
      <c r="BS29" s="890"/>
      <c r="BT29" s="890"/>
      <c r="BU29" s="890"/>
      <c r="BV29" s="890"/>
      <c r="BW29" s="890"/>
      <c r="BX29" s="890"/>
      <c r="BY29" s="890"/>
      <c r="BZ29" s="890"/>
      <c r="CA29" s="890"/>
      <c r="CB29" s="890"/>
      <c r="CC29" s="890"/>
      <c r="CD29" s="890"/>
      <c r="CE29" s="890"/>
      <c r="CF29" s="890"/>
      <c r="CG29" s="890"/>
      <c r="CH29" s="890"/>
      <c r="CI29" s="890"/>
      <c r="CJ29" s="890"/>
      <c r="CK29" s="890"/>
      <c r="CL29" s="890"/>
      <c r="CM29" s="890"/>
      <c r="CN29" s="890"/>
      <c r="CO29" s="890"/>
      <c r="CP29" s="890"/>
      <c r="CQ29" s="890"/>
      <c r="CR29" s="890"/>
      <c r="CS29" s="890"/>
      <c r="CT29" s="890"/>
      <c r="CU29" s="890"/>
      <c r="CV29" s="890"/>
      <c r="CW29" s="890"/>
      <c r="CX29" s="890"/>
      <c r="CY29" s="890"/>
      <c r="CZ29" s="890"/>
      <c r="DA29" s="890"/>
      <c r="DB29" s="890"/>
      <c r="DC29" s="890"/>
      <c r="DD29" s="890"/>
      <c r="DE29" s="890"/>
      <c r="DF29" s="890"/>
      <c r="DG29" s="890"/>
      <c r="DH29" s="890"/>
      <c r="DI29" s="890"/>
      <c r="DJ29" s="890"/>
      <c r="DK29" s="890"/>
      <c r="DL29" s="890"/>
      <c r="DM29" s="890"/>
      <c r="DN29" s="890"/>
      <c r="DO29" s="890"/>
      <c r="DP29" s="890"/>
      <c r="DQ29" s="890"/>
      <c r="DR29" s="890"/>
      <c r="DS29" s="890"/>
      <c r="DT29" s="890"/>
      <c r="DU29" s="890"/>
      <c r="DV29" s="890"/>
      <c r="DW29" s="890"/>
      <c r="DX29" s="890"/>
      <c r="DY29" s="890"/>
      <c r="DZ29" s="890"/>
      <c r="EA29" s="890"/>
      <c r="EB29" s="890"/>
      <c r="EC29" s="890"/>
      <c r="ED29" s="890"/>
      <c r="EE29" s="890"/>
      <c r="EF29" s="890"/>
      <c r="EG29" s="890"/>
      <c r="EH29" s="890"/>
      <c r="EI29" s="890"/>
      <c r="EJ29" s="890"/>
      <c r="EK29" s="890"/>
      <c r="EL29" s="890"/>
      <c r="EM29" s="890"/>
      <c r="EN29" s="890"/>
      <c r="EO29" s="890"/>
      <c r="EP29" s="890"/>
      <c r="EQ29" s="890"/>
      <c r="ER29" s="890"/>
      <c r="ES29" s="890"/>
      <c r="ET29" s="890"/>
      <c r="EU29" s="890"/>
      <c r="EV29" s="890"/>
      <c r="EW29" s="890"/>
      <c r="EX29" s="890"/>
      <c r="EY29" s="890"/>
      <c r="EZ29" s="890"/>
      <c r="FA29" s="890"/>
      <c r="FB29" s="890"/>
      <c r="FC29" s="890"/>
      <c r="FD29" s="890"/>
      <c r="FE29" s="890"/>
      <c r="FF29" s="890"/>
      <c r="FG29" s="890"/>
      <c r="FH29" s="890"/>
      <c r="FI29" s="890"/>
      <c r="FJ29" s="890"/>
      <c r="FK29" s="890"/>
      <c r="FL29" s="890"/>
      <c r="FM29" s="890"/>
      <c r="FN29" s="890"/>
      <c r="FO29" s="890"/>
      <c r="FP29" s="890"/>
      <c r="FQ29" s="890"/>
      <c r="FR29" s="890"/>
      <c r="FS29" s="890"/>
      <c r="FT29" s="890"/>
      <c r="FU29" s="890"/>
      <c r="FV29" s="890"/>
      <c r="FW29" s="890"/>
      <c r="FX29" s="890"/>
      <c r="FY29" s="890"/>
      <c r="FZ29" s="890"/>
      <c r="GA29" s="890"/>
      <c r="GB29" s="890"/>
      <c r="GC29" s="890"/>
      <c r="GD29" s="890"/>
      <c r="GE29" s="890"/>
      <c r="GF29" s="890"/>
      <c r="GG29" s="890"/>
      <c r="GH29" s="890"/>
      <c r="GI29" s="890"/>
      <c r="GJ29" s="890"/>
      <c r="GK29" s="890"/>
      <c r="GL29" s="890"/>
      <c r="GM29" s="890"/>
      <c r="GN29" s="890"/>
      <c r="GO29" s="890"/>
      <c r="GP29" s="890"/>
      <c r="GQ29" s="890"/>
      <c r="GR29" s="890"/>
      <c r="GS29" s="890"/>
      <c r="GT29" s="890"/>
      <c r="GU29" s="890"/>
      <c r="GV29" s="890"/>
      <c r="GW29" s="890"/>
      <c r="GX29" s="890"/>
      <c r="GY29" s="890"/>
      <c r="GZ29" s="890"/>
      <c r="HA29" s="890"/>
      <c r="HB29" s="890"/>
      <c r="HC29" s="890"/>
      <c r="HD29" s="890"/>
      <c r="HE29" s="890"/>
      <c r="HF29" s="890"/>
      <c r="HG29" s="890"/>
      <c r="HH29" s="890"/>
      <c r="HI29" s="890"/>
      <c r="HJ29" s="890"/>
      <c r="HK29" s="890"/>
      <c r="HL29" s="890"/>
      <c r="HM29" s="890"/>
      <c r="HN29" s="890"/>
      <c r="HO29" s="890"/>
      <c r="HP29" s="890"/>
      <c r="HQ29" s="890"/>
      <c r="HR29" s="890"/>
      <c r="HS29" s="890"/>
      <c r="HT29" s="890"/>
      <c r="HU29" s="890"/>
      <c r="HV29" s="890"/>
      <c r="HW29" s="890"/>
      <c r="HX29" s="890"/>
      <c r="HY29" s="890"/>
      <c r="HZ29" s="890"/>
      <c r="IA29" s="890"/>
      <c r="IB29" s="890"/>
      <c r="IC29" s="890"/>
      <c r="ID29" s="890"/>
      <c r="IE29" s="890"/>
      <c r="IF29" s="890"/>
      <c r="IG29" s="890"/>
      <c r="IH29" s="890"/>
      <c r="II29" s="890"/>
      <c r="IJ29" s="890"/>
      <c r="IK29" s="890"/>
      <c r="IL29" s="890"/>
      <c r="IM29" s="890"/>
      <c r="IN29" s="890"/>
      <c r="IO29" s="890"/>
      <c r="IP29" s="890"/>
      <c r="IQ29" s="890"/>
      <c r="IR29" s="890"/>
      <c r="IS29" s="890"/>
      <c r="IT29" s="890"/>
      <c r="IU29" s="890"/>
      <c r="IV29" s="890"/>
      <c r="IW29" s="890"/>
      <c r="IX29" s="890"/>
      <c r="IY29" s="890"/>
      <c r="IZ29" s="890"/>
      <c r="JA29" s="890"/>
      <c r="JB29" s="890"/>
      <c r="JC29" s="890"/>
      <c r="JD29" s="890"/>
      <c r="JE29" s="890"/>
      <c r="JF29" s="890"/>
      <c r="JG29" s="890"/>
      <c r="JH29" s="890"/>
      <c r="JI29" s="890"/>
      <c r="JJ29" s="890"/>
      <c r="JK29" s="890"/>
      <c r="JL29" s="890"/>
      <c r="JM29" s="890"/>
      <c r="JN29" s="890"/>
      <c r="JO29" s="890"/>
      <c r="JP29" s="890"/>
      <c r="JQ29" s="890"/>
      <c r="JR29" s="890"/>
      <c r="JS29" s="890"/>
      <c r="JT29" s="890"/>
      <c r="JU29" s="890"/>
      <c r="JV29" s="890"/>
      <c r="JW29" s="890"/>
      <c r="JX29" s="890"/>
      <c r="JY29" s="890"/>
      <c r="JZ29" s="890"/>
      <c r="KA29" s="890"/>
      <c r="KB29" s="890"/>
      <c r="KC29" s="890"/>
      <c r="KD29" s="890"/>
      <c r="KE29" s="890"/>
      <c r="KF29" s="890"/>
      <c r="KG29" s="890"/>
      <c r="KH29" s="890"/>
      <c r="KI29" s="890"/>
      <c r="KJ29" s="890"/>
      <c r="KK29" s="890"/>
      <c r="KL29" s="890"/>
      <c r="KM29" s="890"/>
      <c r="KN29" s="890"/>
      <c r="KO29" s="890"/>
      <c r="KP29" s="890"/>
      <c r="KQ29" s="135"/>
      <c r="KR29" s="135"/>
      <c r="KS29" s="135"/>
      <c r="KT29" s="135"/>
      <c r="KU29" s="135"/>
      <c r="KV29" s="135"/>
      <c r="KW29" s="135"/>
      <c r="KX29" s="135"/>
      <c r="KY29" s="135"/>
      <c r="KZ29" s="135"/>
      <c r="LA29" s="135"/>
      <c r="LB29" s="135"/>
      <c r="LC29" s="135"/>
      <c r="LD29" s="135"/>
      <c r="LE29" s="135"/>
      <c r="LF29" s="135"/>
      <c r="LG29" s="135"/>
      <c r="LH29" s="135"/>
      <c r="LI29" s="135"/>
      <c r="LJ29" s="135"/>
      <c r="LK29" s="135"/>
      <c r="LL29" s="135"/>
      <c r="LM29" s="135"/>
      <c r="LN29" s="135"/>
      <c r="LO29" s="135"/>
      <c r="LP29" s="135"/>
      <c r="LQ29" s="135"/>
      <c r="LR29" s="135"/>
      <c r="LS29" s="135"/>
      <c r="LT29" s="135"/>
      <c r="LU29" s="135"/>
      <c r="LV29" s="135"/>
      <c r="LW29" s="135"/>
      <c r="LX29" s="135"/>
      <c r="LY29" s="135"/>
      <c r="LZ29" s="135"/>
      <c r="MA29" s="135"/>
      <c r="MB29" s="135"/>
      <c r="MC29" s="135"/>
      <c r="MD29" s="135"/>
      <c r="ME29" s="135"/>
      <c r="MF29" s="135"/>
      <c r="MG29" s="135"/>
      <c r="MH29" s="135"/>
      <c r="MI29" s="135"/>
      <c r="MJ29" s="135"/>
      <c r="MK29" s="135"/>
      <c r="ML29" s="135"/>
      <c r="MM29" s="135"/>
      <c r="MN29" s="135"/>
      <c r="MO29" s="135"/>
      <c r="MP29" s="135"/>
      <c r="MQ29" s="135"/>
      <c r="MR29" s="135"/>
      <c r="MS29" s="135"/>
      <c r="MT29" s="135"/>
      <c r="MU29" s="135"/>
      <c r="MV29" s="135"/>
      <c r="MW29" s="135"/>
      <c r="MX29" s="135"/>
      <c r="MY29" s="135"/>
      <c r="MZ29" s="135"/>
      <c r="NA29" s="135"/>
      <c r="NB29" s="135"/>
      <c r="NC29" s="135"/>
      <c r="ND29" s="135"/>
      <c r="NE29" s="135"/>
      <c r="NF29" s="135"/>
      <c r="NG29" s="135"/>
      <c r="NH29" s="135"/>
      <c r="NI29" s="135"/>
      <c r="NJ29" s="135"/>
      <c r="NK29" s="135"/>
      <c r="NL29" s="135"/>
      <c r="NM29" s="135"/>
      <c r="NN29" s="135"/>
      <c r="NO29" s="135"/>
      <c r="NP29" s="135"/>
      <c r="NQ29" s="135"/>
      <c r="NR29" s="135"/>
      <c r="NS29" s="135"/>
      <c r="NT29" s="135"/>
      <c r="NU29" s="135"/>
      <c r="NV29" s="135"/>
      <c r="NW29" s="135"/>
      <c r="NX29" s="135"/>
      <c r="NY29" s="135"/>
      <c r="NZ29" s="135"/>
      <c r="OA29" s="135"/>
      <c r="OB29" s="135"/>
      <c r="OC29" s="135"/>
      <c r="OD29" s="135"/>
      <c r="OE29" s="135"/>
      <c r="OF29" s="135"/>
      <c r="OG29" s="135"/>
      <c r="OH29" s="135"/>
      <c r="OI29" s="135"/>
      <c r="OJ29" s="135"/>
      <c r="OK29" s="135"/>
      <c r="OL29" s="135"/>
      <c r="OM29" s="135"/>
      <c r="ON29" s="135"/>
      <c r="OO29" s="135"/>
      <c r="OP29" s="135"/>
      <c r="OQ29" s="135"/>
      <c r="OR29" s="135"/>
      <c r="OS29" s="135"/>
      <c r="OT29" s="135"/>
      <c r="OU29" s="135"/>
      <c r="OV29" s="135"/>
      <c r="OW29" s="135"/>
      <c r="OX29" s="135"/>
      <c r="OY29" s="135"/>
      <c r="OZ29" s="135"/>
      <c r="PA29" s="135"/>
      <c r="PB29" s="135"/>
      <c r="PC29" s="135"/>
      <c r="PD29" s="135"/>
      <c r="PE29" s="135"/>
      <c r="PF29" s="135"/>
    </row>
    <row r="30" spans="1:423" s="45" customFormat="1">
      <c r="A30" s="134"/>
      <c r="B30" s="134"/>
      <c r="C30" s="890"/>
      <c r="D30" s="890"/>
      <c r="E30" s="890"/>
      <c r="F30" s="890"/>
      <c r="G30" s="890"/>
      <c r="H30" s="890"/>
      <c r="I30" s="890"/>
      <c r="J30" s="890"/>
      <c r="K30" s="890"/>
      <c r="L30" s="890"/>
      <c r="M30" s="890"/>
      <c r="N30" s="890"/>
      <c r="O30" s="890"/>
      <c r="P30" s="890"/>
      <c r="Q30" s="890"/>
      <c r="R30" s="890"/>
      <c r="S30" s="890"/>
      <c r="T30" s="890"/>
      <c r="U30" s="890"/>
      <c r="V30" s="890"/>
      <c r="W30" s="890"/>
      <c r="X30" s="890"/>
      <c r="Y30" s="890"/>
      <c r="Z30" s="890"/>
      <c r="AA30" s="890"/>
      <c r="AB30" s="890"/>
      <c r="AC30" s="890"/>
      <c r="AD30" s="890"/>
      <c r="AE30" s="890"/>
      <c r="AF30" s="890"/>
      <c r="AG30" s="890"/>
      <c r="AH30" s="890"/>
      <c r="AI30" s="890"/>
      <c r="AJ30" s="890"/>
      <c r="AK30" s="890"/>
      <c r="AL30" s="890"/>
      <c r="AM30" s="890"/>
      <c r="AN30" s="890"/>
      <c r="AO30" s="890"/>
      <c r="AP30" s="890"/>
      <c r="AQ30" s="890"/>
      <c r="AR30" s="890"/>
      <c r="AS30" s="890"/>
      <c r="AT30" s="890"/>
      <c r="AU30" s="890"/>
      <c r="AV30" s="890"/>
      <c r="AW30" s="890"/>
      <c r="AX30" s="890"/>
      <c r="AY30" s="890"/>
      <c r="AZ30" s="890"/>
      <c r="BA30" s="890"/>
      <c r="BB30" s="890"/>
      <c r="BC30" s="890"/>
      <c r="BD30" s="890"/>
      <c r="BE30" s="890"/>
      <c r="BF30" s="890"/>
      <c r="BG30" s="890"/>
      <c r="BH30" s="890"/>
      <c r="BI30" s="890"/>
      <c r="BJ30" s="890"/>
      <c r="BK30" s="890"/>
      <c r="BL30" s="890"/>
      <c r="BM30" s="890"/>
      <c r="BN30" s="890"/>
      <c r="BO30" s="890"/>
      <c r="BP30" s="890"/>
      <c r="BQ30" s="890"/>
      <c r="BR30" s="890"/>
      <c r="BS30" s="890"/>
      <c r="BT30" s="890"/>
      <c r="BU30" s="890"/>
      <c r="BV30" s="890"/>
      <c r="BW30" s="890"/>
      <c r="BX30" s="890"/>
      <c r="BY30" s="890"/>
      <c r="BZ30" s="890"/>
      <c r="CA30" s="890"/>
      <c r="CB30" s="890"/>
      <c r="CC30" s="890"/>
      <c r="CD30" s="890"/>
      <c r="CE30" s="890"/>
      <c r="CF30" s="890"/>
      <c r="CG30" s="890"/>
      <c r="CH30" s="890"/>
      <c r="CI30" s="890"/>
      <c r="CJ30" s="890"/>
      <c r="CK30" s="890"/>
      <c r="CL30" s="890"/>
      <c r="CM30" s="890"/>
      <c r="CN30" s="890"/>
      <c r="CO30" s="890"/>
      <c r="CP30" s="890"/>
      <c r="CQ30" s="890"/>
      <c r="CR30" s="890"/>
      <c r="CS30" s="890"/>
      <c r="CT30" s="890"/>
      <c r="CU30" s="890"/>
      <c r="CV30" s="890"/>
      <c r="CW30" s="890"/>
      <c r="CX30" s="890"/>
      <c r="CY30" s="890"/>
      <c r="CZ30" s="890"/>
      <c r="DA30" s="890"/>
      <c r="DB30" s="890"/>
      <c r="DC30" s="890"/>
      <c r="DD30" s="890"/>
      <c r="DE30" s="890"/>
      <c r="DF30" s="890"/>
      <c r="DG30" s="890"/>
      <c r="DH30" s="890"/>
      <c r="DI30" s="890"/>
      <c r="DJ30" s="890"/>
      <c r="DK30" s="890"/>
      <c r="DL30" s="890"/>
      <c r="DM30" s="890"/>
      <c r="DN30" s="890"/>
      <c r="DO30" s="890"/>
      <c r="DP30" s="890"/>
      <c r="DQ30" s="890"/>
      <c r="DR30" s="890"/>
      <c r="DS30" s="890"/>
      <c r="DT30" s="890"/>
      <c r="DU30" s="890"/>
      <c r="DV30" s="890"/>
      <c r="DW30" s="890"/>
      <c r="DX30" s="890"/>
      <c r="DY30" s="890"/>
      <c r="DZ30" s="890"/>
      <c r="EA30" s="890"/>
      <c r="EB30" s="890"/>
      <c r="EC30" s="890"/>
      <c r="ED30" s="890"/>
      <c r="EE30" s="890"/>
      <c r="EF30" s="890"/>
      <c r="EG30" s="890"/>
      <c r="EH30" s="890"/>
      <c r="EI30" s="890"/>
      <c r="EJ30" s="890"/>
      <c r="EK30" s="890"/>
      <c r="EL30" s="890"/>
      <c r="EM30" s="890"/>
      <c r="EN30" s="890"/>
      <c r="EO30" s="890"/>
      <c r="EP30" s="890"/>
      <c r="EQ30" s="890"/>
      <c r="ER30" s="890"/>
      <c r="ES30" s="890"/>
      <c r="ET30" s="890"/>
      <c r="EU30" s="890"/>
      <c r="EV30" s="890"/>
      <c r="EW30" s="890"/>
      <c r="EX30" s="890"/>
      <c r="EY30" s="890"/>
      <c r="EZ30" s="890"/>
      <c r="FA30" s="890"/>
      <c r="FB30" s="890"/>
      <c r="FC30" s="890"/>
      <c r="FD30" s="890"/>
      <c r="FE30" s="890"/>
      <c r="FF30" s="890"/>
      <c r="FG30" s="890"/>
      <c r="FH30" s="890"/>
      <c r="FI30" s="890"/>
      <c r="FJ30" s="890"/>
      <c r="FK30" s="890"/>
      <c r="FL30" s="890"/>
      <c r="FM30" s="890"/>
      <c r="FN30" s="890"/>
      <c r="FO30" s="890"/>
      <c r="FP30" s="890"/>
      <c r="FQ30" s="890"/>
      <c r="FR30" s="890"/>
      <c r="FS30" s="890"/>
      <c r="FT30" s="890"/>
      <c r="FU30" s="890"/>
      <c r="FV30" s="890"/>
      <c r="FW30" s="890"/>
      <c r="FX30" s="890"/>
      <c r="FY30" s="890"/>
      <c r="FZ30" s="890"/>
      <c r="GA30" s="890"/>
      <c r="GB30" s="890"/>
      <c r="GC30" s="890"/>
      <c r="GD30" s="890"/>
      <c r="GE30" s="890"/>
      <c r="GF30" s="890"/>
      <c r="GG30" s="890"/>
      <c r="GH30" s="890"/>
      <c r="GI30" s="890"/>
      <c r="GJ30" s="890"/>
      <c r="GK30" s="890"/>
      <c r="GL30" s="890"/>
      <c r="GM30" s="890"/>
      <c r="GN30" s="890"/>
      <c r="GO30" s="890"/>
      <c r="GP30" s="890"/>
      <c r="GQ30" s="890"/>
      <c r="GR30" s="890"/>
      <c r="GS30" s="890"/>
      <c r="GT30" s="890"/>
      <c r="GU30" s="890"/>
      <c r="GV30" s="890"/>
      <c r="GW30" s="890"/>
      <c r="GX30" s="890"/>
      <c r="GY30" s="890"/>
      <c r="GZ30" s="890"/>
      <c r="HA30" s="890"/>
      <c r="HB30" s="890"/>
      <c r="HC30" s="890"/>
      <c r="HD30" s="890"/>
      <c r="HE30" s="890"/>
      <c r="HF30" s="890"/>
      <c r="HG30" s="890"/>
      <c r="HH30" s="890"/>
      <c r="HI30" s="890"/>
      <c r="HJ30" s="890"/>
      <c r="HK30" s="890"/>
      <c r="HL30" s="890"/>
      <c r="HM30" s="890"/>
      <c r="HN30" s="890"/>
      <c r="HO30" s="890"/>
      <c r="HP30" s="890"/>
      <c r="HQ30" s="890"/>
      <c r="HR30" s="890"/>
      <c r="HS30" s="890"/>
      <c r="HT30" s="890"/>
      <c r="HU30" s="890"/>
      <c r="HV30" s="890"/>
      <c r="HW30" s="890"/>
      <c r="HX30" s="890"/>
      <c r="HY30" s="890"/>
      <c r="HZ30" s="890"/>
      <c r="IA30" s="890"/>
      <c r="IB30" s="890"/>
      <c r="IC30" s="890"/>
      <c r="ID30" s="890"/>
      <c r="IE30" s="890"/>
      <c r="IF30" s="890"/>
      <c r="IG30" s="890"/>
      <c r="IH30" s="890"/>
      <c r="II30" s="890"/>
      <c r="IJ30" s="890"/>
      <c r="IK30" s="890"/>
      <c r="IL30" s="890"/>
      <c r="IM30" s="890"/>
      <c r="IN30" s="890"/>
      <c r="IO30" s="890"/>
      <c r="IP30" s="890"/>
      <c r="IQ30" s="890"/>
      <c r="IR30" s="890"/>
      <c r="IS30" s="890"/>
      <c r="IT30" s="890"/>
      <c r="IU30" s="890"/>
      <c r="IV30" s="890"/>
      <c r="IW30" s="890"/>
      <c r="IX30" s="890"/>
      <c r="IY30" s="890"/>
      <c r="IZ30" s="890"/>
      <c r="JA30" s="890"/>
      <c r="JB30" s="890"/>
      <c r="JC30" s="890"/>
      <c r="JD30" s="890"/>
      <c r="JE30" s="890"/>
      <c r="JF30" s="890"/>
      <c r="JG30" s="890"/>
      <c r="JH30" s="890"/>
      <c r="JI30" s="890"/>
      <c r="JJ30" s="890"/>
      <c r="JK30" s="890"/>
      <c r="JL30" s="890"/>
      <c r="JM30" s="890"/>
      <c r="JN30" s="890"/>
      <c r="JO30" s="890"/>
      <c r="JP30" s="890"/>
      <c r="JQ30" s="890"/>
      <c r="JR30" s="890"/>
      <c r="JS30" s="890"/>
      <c r="JT30" s="890"/>
      <c r="JU30" s="890"/>
      <c r="JV30" s="890"/>
      <c r="JW30" s="890"/>
      <c r="JX30" s="890"/>
      <c r="JY30" s="890"/>
      <c r="JZ30" s="890"/>
      <c r="KA30" s="890"/>
      <c r="KB30" s="890"/>
      <c r="KC30" s="890"/>
      <c r="KD30" s="890"/>
      <c r="KE30" s="890"/>
      <c r="KF30" s="890"/>
      <c r="KG30" s="890"/>
      <c r="KH30" s="890"/>
      <c r="KI30" s="890"/>
      <c r="KJ30" s="890"/>
      <c r="KK30" s="890"/>
      <c r="KL30" s="890"/>
      <c r="KM30" s="890"/>
      <c r="KN30" s="890"/>
      <c r="KO30" s="890"/>
      <c r="KP30" s="890"/>
      <c r="KQ30" s="135"/>
      <c r="KR30" s="135"/>
      <c r="KS30" s="135"/>
      <c r="KT30" s="135"/>
      <c r="KU30" s="135"/>
      <c r="KV30" s="135"/>
      <c r="KW30" s="135"/>
      <c r="KX30" s="135"/>
      <c r="KY30" s="135"/>
      <c r="KZ30" s="135"/>
      <c r="LA30" s="135"/>
      <c r="LB30" s="135"/>
      <c r="LC30" s="135"/>
      <c r="LD30" s="135"/>
      <c r="LE30" s="135"/>
      <c r="LF30" s="135"/>
      <c r="LG30" s="135"/>
      <c r="LH30" s="135"/>
      <c r="LI30" s="135"/>
      <c r="LJ30" s="135"/>
      <c r="LK30" s="135"/>
      <c r="LL30" s="135"/>
      <c r="LM30" s="135"/>
      <c r="LN30" s="135"/>
      <c r="LO30" s="135"/>
      <c r="LP30" s="135"/>
      <c r="LQ30" s="135"/>
      <c r="LR30" s="135"/>
      <c r="LS30" s="135"/>
      <c r="LT30" s="135"/>
      <c r="LU30" s="135"/>
      <c r="LV30" s="135"/>
      <c r="LW30" s="135"/>
      <c r="LX30" s="135"/>
      <c r="LY30" s="135"/>
      <c r="LZ30" s="135"/>
      <c r="MA30" s="135"/>
      <c r="MB30" s="135"/>
      <c r="MC30" s="135"/>
      <c r="MD30" s="135"/>
      <c r="ME30" s="135"/>
      <c r="MF30" s="135"/>
      <c r="MG30" s="135"/>
      <c r="MH30" s="135"/>
      <c r="MI30" s="135"/>
      <c r="MJ30" s="135"/>
      <c r="MK30" s="135"/>
      <c r="ML30" s="135"/>
      <c r="MM30" s="135"/>
      <c r="MN30" s="135"/>
      <c r="MO30" s="135"/>
      <c r="MP30" s="135"/>
      <c r="MQ30" s="135"/>
      <c r="MR30" s="135"/>
      <c r="MS30" s="135"/>
      <c r="MT30" s="135"/>
      <c r="MU30" s="135"/>
      <c r="MV30" s="135"/>
      <c r="MW30" s="135"/>
      <c r="MX30" s="135"/>
      <c r="MY30" s="135"/>
      <c r="MZ30" s="135"/>
      <c r="NA30" s="135"/>
      <c r="NB30" s="135"/>
      <c r="NC30" s="135"/>
      <c r="ND30" s="135"/>
      <c r="NE30" s="135"/>
      <c r="NF30" s="135"/>
      <c r="NG30" s="135"/>
      <c r="NH30" s="135"/>
      <c r="NI30" s="135"/>
      <c r="NJ30" s="135"/>
      <c r="NK30" s="135"/>
      <c r="NL30" s="135"/>
      <c r="NM30" s="135"/>
      <c r="NN30" s="135"/>
      <c r="NO30" s="135"/>
      <c r="NP30" s="135"/>
      <c r="NQ30" s="135"/>
      <c r="NR30" s="135"/>
      <c r="NS30" s="135"/>
      <c r="NT30" s="135"/>
      <c r="NU30" s="135"/>
      <c r="NV30" s="135"/>
      <c r="NW30" s="135"/>
      <c r="NX30" s="135"/>
      <c r="NY30" s="135"/>
      <c r="NZ30" s="135"/>
      <c r="OA30" s="135"/>
      <c r="OB30" s="135"/>
      <c r="OC30" s="135"/>
      <c r="OD30" s="135"/>
      <c r="OE30" s="135"/>
      <c r="OF30" s="135"/>
      <c r="OG30" s="135"/>
      <c r="OH30" s="135"/>
      <c r="OI30" s="135"/>
      <c r="OJ30" s="135"/>
      <c r="OK30" s="135"/>
      <c r="OL30" s="135"/>
      <c r="OM30" s="135"/>
      <c r="ON30" s="135"/>
      <c r="OO30" s="135"/>
      <c r="OP30" s="135"/>
      <c r="OQ30" s="135"/>
      <c r="OR30" s="135"/>
      <c r="OS30" s="135"/>
      <c r="OT30" s="135"/>
      <c r="OU30" s="135"/>
      <c r="OV30" s="135"/>
      <c r="OW30" s="135"/>
      <c r="OX30" s="135"/>
      <c r="OY30" s="135"/>
      <c r="OZ30" s="135"/>
      <c r="PA30" s="135"/>
      <c r="PB30" s="135"/>
      <c r="PC30" s="135"/>
      <c r="PD30" s="135"/>
      <c r="PE30" s="135"/>
      <c r="PF30" s="135"/>
    </row>
    <row r="31" spans="1:423" s="45" customFormat="1">
      <c r="A31" s="134"/>
      <c r="B31" s="134"/>
      <c r="C31" s="890"/>
      <c r="D31" s="890"/>
      <c r="E31" s="890"/>
      <c r="F31" s="890"/>
      <c r="G31" s="890"/>
      <c r="H31" s="890"/>
      <c r="I31" s="890"/>
      <c r="J31" s="890"/>
      <c r="K31" s="890"/>
      <c r="L31" s="890"/>
      <c r="M31" s="890"/>
      <c r="N31" s="890"/>
      <c r="O31" s="890"/>
      <c r="P31" s="890"/>
      <c r="Q31" s="890"/>
      <c r="R31" s="890"/>
      <c r="S31" s="890"/>
      <c r="T31" s="890"/>
      <c r="U31" s="890"/>
      <c r="V31" s="890"/>
      <c r="W31" s="890"/>
      <c r="X31" s="890"/>
      <c r="Y31" s="890"/>
      <c r="Z31" s="890"/>
      <c r="AA31" s="890"/>
      <c r="AB31" s="890"/>
      <c r="AC31" s="890"/>
      <c r="AD31" s="890"/>
      <c r="AE31" s="890"/>
      <c r="AF31" s="890"/>
      <c r="AG31" s="890"/>
      <c r="AH31" s="890"/>
      <c r="AI31" s="890"/>
      <c r="AJ31" s="890"/>
      <c r="AK31" s="890"/>
      <c r="AL31" s="890"/>
      <c r="AM31" s="890"/>
      <c r="AN31" s="890"/>
      <c r="AO31" s="890"/>
      <c r="AP31" s="890"/>
      <c r="AQ31" s="890"/>
      <c r="AR31" s="890"/>
      <c r="AS31" s="890"/>
      <c r="AT31" s="890"/>
      <c r="AU31" s="890"/>
      <c r="AV31" s="890"/>
      <c r="AW31" s="890"/>
      <c r="AX31" s="890"/>
      <c r="AY31" s="890"/>
      <c r="AZ31" s="890"/>
      <c r="BA31" s="890"/>
      <c r="BB31" s="890"/>
      <c r="BC31" s="890"/>
      <c r="BD31" s="890"/>
      <c r="BE31" s="890"/>
      <c r="BF31" s="890"/>
      <c r="BG31" s="890"/>
      <c r="BH31" s="890"/>
      <c r="BI31" s="890"/>
      <c r="BJ31" s="890"/>
      <c r="BK31" s="890"/>
      <c r="BL31" s="890"/>
      <c r="BM31" s="890"/>
      <c r="BN31" s="890"/>
      <c r="BO31" s="890"/>
      <c r="BP31" s="890"/>
      <c r="BQ31" s="890"/>
      <c r="BR31" s="890"/>
      <c r="BS31" s="890"/>
      <c r="BT31" s="890"/>
      <c r="BU31" s="890"/>
      <c r="BV31" s="890"/>
      <c r="BW31" s="890"/>
      <c r="BX31" s="890"/>
      <c r="BY31" s="890"/>
      <c r="BZ31" s="890"/>
      <c r="CA31" s="890"/>
      <c r="CB31" s="890"/>
      <c r="CC31" s="890"/>
      <c r="CD31" s="890"/>
      <c r="CE31" s="890"/>
      <c r="CF31" s="890"/>
      <c r="CG31" s="890"/>
      <c r="CH31" s="890"/>
      <c r="CI31" s="890"/>
      <c r="CJ31" s="890"/>
      <c r="CK31" s="890"/>
      <c r="CL31" s="890"/>
      <c r="CM31" s="890"/>
      <c r="CN31" s="890"/>
      <c r="CO31" s="890"/>
      <c r="CP31" s="890"/>
      <c r="CQ31" s="890"/>
      <c r="CR31" s="890"/>
      <c r="CS31" s="890"/>
      <c r="CT31" s="890"/>
      <c r="CU31" s="890"/>
      <c r="CV31" s="890"/>
      <c r="CW31" s="890"/>
      <c r="CX31" s="890"/>
      <c r="CY31" s="890"/>
      <c r="CZ31" s="890"/>
      <c r="DA31" s="890"/>
      <c r="DB31" s="890"/>
      <c r="DC31" s="890"/>
      <c r="DD31" s="890"/>
      <c r="DE31" s="890"/>
      <c r="DF31" s="890"/>
      <c r="DG31" s="890"/>
      <c r="DH31" s="890"/>
      <c r="DI31" s="890"/>
      <c r="DJ31" s="890"/>
      <c r="DK31" s="890"/>
      <c r="DL31" s="890"/>
      <c r="DM31" s="890"/>
      <c r="DN31" s="890"/>
      <c r="DO31" s="890"/>
      <c r="DP31" s="890"/>
      <c r="DQ31" s="890"/>
      <c r="DR31" s="890"/>
      <c r="DS31" s="890"/>
      <c r="DT31" s="890"/>
      <c r="DU31" s="890"/>
      <c r="DV31" s="890"/>
      <c r="DW31" s="890"/>
      <c r="DX31" s="890"/>
      <c r="DY31" s="890"/>
      <c r="DZ31" s="890"/>
      <c r="EA31" s="890"/>
      <c r="EB31" s="890"/>
      <c r="EC31" s="890"/>
      <c r="ED31" s="890"/>
      <c r="EE31" s="890"/>
      <c r="EF31" s="890"/>
      <c r="EG31" s="890"/>
      <c r="EH31" s="890"/>
      <c r="EI31" s="890"/>
      <c r="EJ31" s="890"/>
      <c r="EK31" s="890"/>
      <c r="EL31" s="890"/>
      <c r="EM31" s="890"/>
      <c r="EN31" s="890"/>
      <c r="EO31" s="890"/>
      <c r="EP31" s="890"/>
      <c r="EQ31" s="890"/>
      <c r="ER31" s="890"/>
      <c r="ES31" s="890"/>
      <c r="ET31" s="890"/>
      <c r="EU31" s="890"/>
      <c r="EV31" s="890"/>
      <c r="EW31" s="890"/>
      <c r="EX31" s="890"/>
      <c r="EY31" s="890"/>
      <c r="EZ31" s="890"/>
      <c r="FA31" s="890"/>
      <c r="FB31" s="890"/>
      <c r="FC31" s="890"/>
      <c r="FD31" s="890"/>
      <c r="FE31" s="890"/>
      <c r="FF31" s="890"/>
      <c r="FG31" s="890"/>
      <c r="FH31" s="890"/>
      <c r="FI31" s="890"/>
      <c r="FJ31" s="890"/>
      <c r="FK31" s="890"/>
      <c r="FL31" s="890"/>
      <c r="FM31" s="890"/>
      <c r="FN31" s="890"/>
      <c r="FO31" s="890"/>
      <c r="FP31" s="890"/>
      <c r="FQ31" s="890"/>
      <c r="FR31" s="890"/>
      <c r="FS31" s="890"/>
      <c r="FT31" s="890"/>
      <c r="FU31" s="890"/>
      <c r="FV31" s="890"/>
      <c r="FW31" s="890"/>
      <c r="FX31" s="890"/>
      <c r="FY31" s="890"/>
      <c r="FZ31" s="890"/>
      <c r="GA31" s="890"/>
      <c r="GB31" s="890"/>
      <c r="GC31" s="890"/>
      <c r="GD31" s="890"/>
      <c r="GE31" s="890"/>
      <c r="GF31" s="890"/>
      <c r="GG31" s="890"/>
      <c r="GH31" s="890"/>
      <c r="GI31" s="890"/>
      <c r="GJ31" s="890"/>
      <c r="GK31" s="890"/>
      <c r="GL31" s="890"/>
      <c r="GM31" s="890"/>
      <c r="GN31" s="890"/>
      <c r="GO31" s="890"/>
      <c r="GP31" s="890"/>
      <c r="GQ31" s="890"/>
      <c r="GR31" s="890"/>
      <c r="GS31" s="890"/>
      <c r="GT31" s="890"/>
      <c r="GU31" s="890"/>
      <c r="GV31" s="890"/>
      <c r="GW31" s="890"/>
      <c r="GX31" s="890"/>
      <c r="GY31" s="890"/>
      <c r="GZ31" s="890"/>
      <c r="HA31" s="890"/>
      <c r="HB31" s="890"/>
      <c r="HC31" s="890"/>
      <c r="HD31" s="890"/>
      <c r="HE31" s="890"/>
      <c r="HF31" s="890"/>
      <c r="HG31" s="890"/>
      <c r="HH31" s="890"/>
      <c r="HI31" s="890"/>
      <c r="HJ31" s="890"/>
      <c r="HK31" s="890"/>
      <c r="HL31" s="890"/>
      <c r="HM31" s="890"/>
      <c r="HN31" s="890"/>
      <c r="HO31" s="890"/>
      <c r="HP31" s="890"/>
      <c r="HQ31" s="890"/>
      <c r="HR31" s="890"/>
      <c r="HS31" s="890"/>
      <c r="HT31" s="890"/>
      <c r="HU31" s="890"/>
      <c r="HV31" s="890"/>
      <c r="HW31" s="890"/>
      <c r="HX31" s="890"/>
      <c r="HY31" s="890"/>
      <c r="HZ31" s="890"/>
      <c r="IA31" s="890"/>
      <c r="IB31" s="890"/>
      <c r="IC31" s="890"/>
      <c r="ID31" s="890"/>
      <c r="IE31" s="890"/>
      <c r="IF31" s="890"/>
      <c r="IG31" s="890"/>
      <c r="IH31" s="890"/>
      <c r="II31" s="890"/>
      <c r="IJ31" s="890"/>
      <c r="IK31" s="890"/>
      <c r="IL31" s="890"/>
      <c r="IM31" s="890"/>
      <c r="IN31" s="890"/>
      <c r="IO31" s="890"/>
      <c r="IP31" s="890"/>
      <c r="IQ31" s="890"/>
      <c r="IR31" s="890"/>
      <c r="IS31" s="890"/>
      <c r="IT31" s="890"/>
      <c r="IU31" s="890"/>
      <c r="IV31" s="890"/>
      <c r="IW31" s="890"/>
      <c r="IX31" s="890"/>
      <c r="IY31" s="890"/>
      <c r="IZ31" s="890"/>
      <c r="JA31" s="890"/>
      <c r="JB31" s="890"/>
      <c r="JC31" s="890"/>
      <c r="JD31" s="890"/>
      <c r="JE31" s="890"/>
      <c r="JF31" s="890"/>
      <c r="JG31" s="890"/>
      <c r="JH31" s="890"/>
      <c r="JI31" s="890"/>
      <c r="JJ31" s="890"/>
      <c r="JK31" s="890"/>
      <c r="JL31" s="890"/>
      <c r="JM31" s="890"/>
      <c r="JN31" s="890"/>
      <c r="JO31" s="890"/>
      <c r="JP31" s="890"/>
      <c r="JQ31" s="890"/>
      <c r="JR31" s="890"/>
      <c r="JS31" s="890"/>
      <c r="JT31" s="890"/>
      <c r="JU31" s="890"/>
      <c r="JV31" s="890"/>
      <c r="JW31" s="890"/>
      <c r="JX31" s="890"/>
      <c r="JY31" s="890"/>
      <c r="JZ31" s="890"/>
      <c r="KA31" s="890"/>
      <c r="KB31" s="890"/>
      <c r="KC31" s="890"/>
      <c r="KD31" s="890"/>
      <c r="KE31" s="890"/>
      <c r="KF31" s="890"/>
      <c r="KG31" s="890"/>
      <c r="KH31" s="890"/>
      <c r="KI31" s="890"/>
      <c r="KJ31" s="890"/>
      <c r="KK31" s="890"/>
      <c r="KL31" s="890"/>
      <c r="KM31" s="890"/>
      <c r="KN31" s="890"/>
      <c r="KO31" s="890"/>
      <c r="KP31" s="890"/>
      <c r="KQ31" s="135"/>
      <c r="KR31" s="135"/>
      <c r="KS31" s="135"/>
      <c r="KT31" s="135"/>
      <c r="KU31" s="135"/>
      <c r="KV31" s="135"/>
      <c r="KW31" s="135"/>
      <c r="KX31" s="135"/>
      <c r="KY31" s="135"/>
      <c r="KZ31" s="135"/>
      <c r="LA31" s="135"/>
      <c r="LB31" s="135"/>
      <c r="LC31" s="135"/>
      <c r="LD31" s="135"/>
      <c r="LE31" s="135"/>
      <c r="LF31" s="135"/>
      <c r="LG31" s="135"/>
      <c r="LH31" s="135"/>
      <c r="LI31" s="135"/>
      <c r="LJ31" s="135"/>
      <c r="LK31" s="135"/>
      <c r="LL31" s="135"/>
      <c r="LM31" s="135"/>
      <c r="LN31" s="135"/>
      <c r="LO31" s="135"/>
      <c r="LP31" s="135"/>
      <c r="LQ31" s="135"/>
      <c r="LR31" s="135"/>
      <c r="LS31" s="135"/>
      <c r="LT31" s="135"/>
      <c r="LU31" s="135"/>
      <c r="LV31" s="135"/>
      <c r="LW31" s="135"/>
      <c r="LX31" s="135"/>
      <c r="LY31" s="135"/>
      <c r="LZ31" s="135"/>
      <c r="MA31" s="135"/>
      <c r="MB31" s="135"/>
      <c r="MC31" s="135"/>
      <c r="MD31" s="135"/>
      <c r="ME31" s="135"/>
      <c r="MF31" s="135"/>
      <c r="MG31" s="135"/>
      <c r="MH31" s="135"/>
      <c r="MI31" s="135"/>
      <c r="MJ31" s="135"/>
      <c r="MK31" s="135"/>
      <c r="ML31" s="135"/>
      <c r="MM31" s="135"/>
      <c r="MN31" s="135"/>
      <c r="MO31" s="135"/>
      <c r="MP31" s="135"/>
      <c r="MQ31" s="135"/>
      <c r="MR31" s="135"/>
      <c r="MS31" s="135"/>
      <c r="MT31" s="135"/>
      <c r="MU31" s="135"/>
      <c r="MV31" s="135"/>
      <c r="MW31" s="135"/>
      <c r="MX31" s="135"/>
      <c r="MY31" s="135"/>
      <c r="MZ31" s="135"/>
      <c r="NA31" s="135"/>
      <c r="NB31" s="135"/>
      <c r="NC31" s="135"/>
      <c r="ND31" s="135"/>
      <c r="NE31" s="135"/>
      <c r="NF31" s="135"/>
      <c r="NG31" s="135"/>
      <c r="NH31" s="135"/>
      <c r="NI31" s="135"/>
      <c r="NJ31" s="135"/>
      <c r="NK31" s="135"/>
      <c r="NL31" s="135"/>
      <c r="NM31" s="135"/>
      <c r="NN31" s="135"/>
      <c r="NO31" s="135"/>
      <c r="NP31" s="135"/>
      <c r="NQ31" s="135"/>
      <c r="NR31" s="135"/>
      <c r="NS31" s="135"/>
      <c r="NT31" s="135"/>
      <c r="NU31" s="135"/>
      <c r="NV31" s="135"/>
      <c r="NW31" s="135"/>
      <c r="NX31" s="135"/>
      <c r="NY31" s="135"/>
      <c r="NZ31" s="135"/>
      <c r="OA31" s="135"/>
      <c r="OB31" s="135"/>
      <c r="OC31" s="135"/>
      <c r="OD31" s="135"/>
      <c r="OE31" s="135"/>
      <c r="OF31" s="135"/>
      <c r="OG31" s="135"/>
      <c r="OH31" s="135"/>
      <c r="OI31" s="135"/>
      <c r="OJ31" s="135"/>
      <c r="OK31" s="135"/>
      <c r="OL31" s="135"/>
      <c r="OM31" s="135"/>
      <c r="ON31" s="135"/>
      <c r="OO31" s="135"/>
      <c r="OP31" s="135"/>
      <c r="OQ31" s="135"/>
      <c r="OR31" s="135"/>
      <c r="OS31" s="135"/>
      <c r="OT31" s="135"/>
      <c r="OU31" s="135"/>
      <c r="OV31" s="135"/>
      <c r="OW31" s="135"/>
      <c r="OX31" s="135"/>
      <c r="OY31" s="135"/>
      <c r="OZ31" s="135"/>
      <c r="PA31" s="135"/>
      <c r="PB31" s="135"/>
      <c r="PC31" s="135"/>
      <c r="PD31" s="135"/>
      <c r="PE31" s="135"/>
      <c r="PF31" s="135"/>
    </row>
    <row r="32" spans="1:423" s="45" customFormat="1">
      <c r="A32" s="134"/>
      <c r="B32" s="134"/>
      <c r="C32" s="890"/>
      <c r="D32" s="890"/>
      <c r="E32" s="890"/>
      <c r="F32" s="890"/>
      <c r="G32" s="890"/>
      <c r="H32" s="890"/>
      <c r="I32" s="890"/>
      <c r="J32" s="890"/>
      <c r="K32" s="890"/>
      <c r="L32" s="890"/>
      <c r="M32" s="890"/>
      <c r="N32" s="890"/>
      <c r="O32" s="890"/>
      <c r="P32" s="890"/>
      <c r="Q32" s="890"/>
      <c r="R32" s="890"/>
      <c r="S32" s="890"/>
      <c r="T32" s="890"/>
      <c r="U32" s="890"/>
      <c r="V32" s="890"/>
      <c r="W32" s="890"/>
      <c r="X32" s="890"/>
      <c r="Y32" s="890"/>
      <c r="Z32" s="890"/>
      <c r="AA32" s="890"/>
      <c r="AB32" s="890"/>
      <c r="AC32" s="890"/>
      <c r="AD32" s="890"/>
      <c r="AE32" s="890"/>
      <c r="AF32" s="890"/>
      <c r="AG32" s="890"/>
      <c r="AH32" s="890"/>
      <c r="AI32" s="890"/>
      <c r="AJ32" s="890"/>
      <c r="AK32" s="890"/>
      <c r="AL32" s="890"/>
      <c r="AM32" s="890"/>
      <c r="AN32" s="890"/>
      <c r="AO32" s="890"/>
      <c r="AP32" s="890"/>
      <c r="AQ32" s="890"/>
      <c r="AR32" s="890"/>
      <c r="AS32" s="890"/>
      <c r="AT32" s="890"/>
      <c r="AU32" s="890"/>
      <c r="AV32" s="890"/>
      <c r="AW32" s="890"/>
      <c r="AX32" s="890"/>
      <c r="AY32" s="890"/>
      <c r="AZ32" s="890"/>
      <c r="BA32" s="890"/>
      <c r="BB32" s="890"/>
      <c r="BC32" s="890"/>
      <c r="BD32" s="890"/>
      <c r="BE32" s="890"/>
      <c r="BF32" s="890"/>
      <c r="BG32" s="890"/>
      <c r="BH32" s="890"/>
      <c r="BI32" s="890"/>
      <c r="BJ32" s="890"/>
      <c r="BK32" s="890"/>
      <c r="BL32" s="890"/>
      <c r="BM32" s="890"/>
      <c r="BN32" s="890"/>
      <c r="BO32" s="890"/>
      <c r="BP32" s="890"/>
      <c r="BQ32" s="890"/>
      <c r="BR32" s="890"/>
      <c r="BS32" s="890"/>
      <c r="BT32" s="890"/>
      <c r="BU32" s="890"/>
      <c r="BV32" s="890"/>
      <c r="BW32" s="890"/>
      <c r="BX32" s="890"/>
      <c r="BY32" s="890"/>
      <c r="BZ32" s="890"/>
      <c r="CA32" s="890"/>
      <c r="CB32" s="890"/>
      <c r="CC32" s="890"/>
      <c r="CD32" s="890"/>
      <c r="CE32" s="890"/>
      <c r="CF32" s="890"/>
      <c r="CG32" s="890"/>
      <c r="CH32" s="890"/>
      <c r="CI32" s="890"/>
      <c r="CJ32" s="890"/>
      <c r="CK32" s="890"/>
      <c r="CL32" s="890"/>
      <c r="CM32" s="890"/>
      <c r="CN32" s="890"/>
      <c r="CO32" s="890"/>
      <c r="CP32" s="890"/>
      <c r="CQ32" s="890"/>
      <c r="CR32" s="890"/>
      <c r="CS32" s="890"/>
      <c r="CT32" s="890"/>
      <c r="CU32" s="890"/>
      <c r="CV32" s="890"/>
      <c r="CW32" s="890"/>
      <c r="CX32" s="890"/>
      <c r="CY32" s="890"/>
      <c r="CZ32" s="890"/>
      <c r="DA32" s="890"/>
      <c r="DB32" s="890"/>
      <c r="DC32" s="890"/>
      <c r="DD32" s="890"/>
      <c r="DE32" s="890"/>
      <c r="DF32" s="890"/>
      <c r="DG32" s="890"/>
      <c r="DH32" s="890"/>
      <c r="DI32" s="890"/>
      <c r="DJ32" s="890"/>
      <c r="DK32" s="890"/>
      <c r="DL32" s="890"/>
      <c r="DM32" s="890"/>
      <c r="DN32" s="890"/>
      <c r="DO32" s="890"/>
      <c r="DP32" s="890"/>
      <c r="DQ32" s="890"/>
      <c r="DR32" s="890"/>
      <c r="DS32" s="890"/>
      <c r="DT32" s="890"/>
      <c r="DU32" s="890"/>
      <c r="DV32" s="890"/>
      <c r="DW32" s="890"/>
      <c r="DX32" s="890"/>
      <c r="DY32" s="890"/>
      <c r="DZ32" s="890"/>
      <c r="EA32" s="890"/>
      <c r="EB32" s="890"/>
      <c r="EC32" s="890"/>
      <c r="ED32" s="890"/>
      <c r="EE32" s="890"/>
      <c r="EF32" s="890"/>
      <c r="EG32" s="890"/>
      <c r="EH32" s="890"/>
      <c r="EI32" s="890"/>
      <c r="EJ32" s="890"/>
      <c r="EK32" s="890"/>
      <c r="EL32" s="890"/>
      <c r="EM32" s="890"/>
      <c r="EN32" s="890"/>
      <c r="EO32" s="890"/>
      <c r="EP32" s="890"/>
      <c r="EQ32" s="890"/>
      <c r="ER32" s="890"/>
      <c r="ES32" s="890"/>
      <c r="ET32" s="890"/>
      <c r="EU32" s="890"/>
      <c r="EV32" s="890"/>
      <c r="EW32" s="890"/>
      <c r="EX32" s="890"/>
      <c r="EY32" s="890"/>
      <c r="EZ32" s="890"/>
      <c r="FA32" s="890"/>
      <c r="FB32" s="890"/>
      <c r="FC32" s="890"/>
      <c r="FD32" s="890"/>
      <c r="FE32" s="890"/>
      <c r="FF32" s="890"/>
      <c r="FG32" s="890"/>
      <c r="FH32" s="890"/>
      <c r="FI32" s="890"/>
      <c r="FJ32" s="890"/>
      <c r="FK32" s="890"/>
      <c r="FL32" s="890"/>
      <c r="FM32" s="890"/>
      <c r="FN32" s="890"/>
      <c r="FO32" s="890"/>
      <c r="FP32" s="890"/>
      <c r="FQ32" s="890"/>
      <c r="FR32" s="890"/>
      <c r="FS32" s="890"/>
      <c r="FT32" s="890"/>
      <c r="FU32" s="890"/>
      <c r="FV32" s="890"/>
      <c r="FW32" s="890"/>
      <c r="FX32" s="890"/>
      <c r="FY32" s="890"/>
      <c r="FZ32" s="890"/>
      <c r="GA32" s="890"/>
      <c r="GB32" s="890"/>
      <c r="GC32" s="890"/>
      <c r="GD32" s="890"/>
      <c r="GE32" s="890"/>
      <c r="GF32" s="890"/>
      <c r="GG32" s="890"/>
      <c r="GH32" s="890"/>
      <c r="GI32" s="890"/>
      <c r="GJ32" s="890"/>
      <c r="GK32" s="890"/>
      <c r="GL32" s="890"/>
      <c r="GM32" s="890"/>
      <c r="GN32" s="890"/>
      <c r="GO32" s="890"/>
      <c r="GP32" s="890"/>
      <c r="GQ32" s="890"/>
      <c r="GR32" s="890"/>
      <c r="GS32" s="890"/>
      <c r="GT32" s="890"/>
      <c r="GU32" s="890"/>
      <c r="GV32" s="890"/>
      <c r="GW32" s="890"/>
      <c r="GX32" s="890"/>
      <c r="GY32" s="890"/>
      <c r="GZ32" s="890"/>
      <c r="HA32" s="890"/>
      <c r="HB32" s="890"/>
      <c r="HC32" s="890"/>
      <c r="HD32" s="890"/>
      <c r="HE32" s="890"/>
      <c r="HF32" s="890"/>
      <c r="HG32" s="890"/>
      <c r="HH32" s="890"/>
      <c r="HI32" s="890"/>
      <c r="HJ32" s="890"/>
      <c r="HK32" s="890"/>
      <c r="HL32" s="890"/>
      <c r="HM32" s="890"/>
      <c r="HN32" s="890"/>
      <c r="HO32" s="890"/>
      <c r="HP32" s="890"/>
      <c r="HQ32" s="890"/>
      <c r="HR32" s="890"/>
      <c r="HS32" s="890"/>
      <c r="HT32" s="890"/>
      <c r="HU32" s="890"/>
      <c r="HV32" s="890"/>
      <c r="HW32" s="890"/>
      <c r="HX32" s="890"/>
      <c r="HY32" s="890"/>
      <c r="HZ32" s="890"/>
      <c r="IA32" s="890"/>
      <c r="IB32" s="890"/>
      <c r="IC32" s="890"/>
      <c r="ID32" s="890"/>
      <c r="IE32" s="890"/>
      <c r="IF32" s="890"/>
      <c r="IG32" s="890"/>
      <c r="IH32" s="890"/>
      <c r="II32" s="890"/>
      <c r="IJ32" s="890"/>
      <c r="IK32" s="890"/>
      <c r="IL32" s="890"/>
      <c r="IM32" s="890"/>
      <c r="IN32" s="890"/>
      <c r="IO32" s="890"/>
      <c r="IP32" s="890"/>
      <c r="IQ32" s="890"/>
      <c r="IR32" s="890"/>
      <c r="IS32" s="890"/>
      <c r="IT32" s="890"/>
      <c r="IU32" s="890"/>
      <c r="IV32" s="890"/>
      <c r="IW32" s="890"/>
      <c r="IX32" s="890"/>
      <c r="IY32" s="890"/>
      <c r="IZ32" s="890"/>
      <c r="JA32" s="890"/>
      <c r="JB32" s="890"/>
      <c r="JC32" s="890"/>
      <c r="JD32" s="890"/>
      <c r="JE32" s="890"/>
      <c r="JF32" s="890"/>
      <c r="JG32" s="890"/>
      <c r="JH32" s="890"/>
      <c r="JI32" s="890"/>
      <c r="JJ32" s="890"/>
      <c r="JK32" s="890"/>
      <c r="JL32" s="890"/>
      <c r="JM32" s="890"/>
      <c r="JN32" s="890"/>
      <c r="JO32" s="890"/>
      <c r="JP32" s="890"/>
      <c r="JQ32" s="890"/>
      <c r="JR32" s="890"/>
      <c r="JS32" s="890"/>
      <c r="JT32" s="890"/>
      <c r="JU32" s="890"/>
      <c r="JV32" s="890"/>
      <c r="JW32" s="890"/>
      <c r="JX32" s="890"/>
      <c r="JY32" s="890"/>
      <c r="JZ32" s="890"/>
      <c r="KA32" s="890"/>
      <c r="KB32" s="890"/>
      <c r="KC32" s="890"/>
      <c r="KD32" s="890"/>
      <c r="KE32" s="890"/>
      <c r="KF32" s="890"/>
      <c r="KG32" s="890"/>
      <c r="KH32" s="890"/>
      <c r="KI32" s="890"/>
      <c r="KJ32" s="890"/>
      <c r="KK32" s="890"/>
      <c r="KL32" s="890"/>
      <c r="KM32" s="890"/>
      <c r="KN32" s="890"/>
      <c r="KO32" s="890"/>
      <c r="KP32" s="890"/>
      <c r="KQ32" s="135"/>
      <c r="KR32" s="135"/>
      <c r="KS32" s="135"/>
      <c r="KT32" s="135"/>
      <c r="KU32" s="135"/>
      <c r="KV32" s="135"/>
      <c r="KW32" s="135"/>
      <c r="KX32" s="135"/>
      <c r="KY32" s="135"/>
      <c r="KZ32" s="135"/>
      <c r="LA32" s="135"/>
      <c r="LB32" s="135"/>
      <c r="LC32" s="135"/>
      <c r="LD32" s="135"/>
      <c r="LE32" s="135"/>
      <c r="LF32" s="135"/>
      <c r="LG32" s="135"/>
      <c r="LH32" s="135"/>
      <c r="LI32" s="135"/>
      <c r="LJ32" s="135"/>
      <c r="LK32" s="135"/>
      <c r="LL32" s="135"/>
      <c r="LM32" s="135"/>
      <c r="LN32" s="135"/>
      <c r="LO32" s="135"/>
      <c r="LP32" s="135"/>
      <c r="LQ32" s="135"/>
      <c r="LR32" s="135"/>
      <c r="LS32" s="135"/>
      <c r="LT32" s="135"/>
      <c r="LU32" s="135"/>
      <c r="LV32" s="135"/>
      <c r="LW32" s="135"/>
      <c r="LX32" s="135"/>
      <c r="LY32" s="135"/>
      <c r="LZ32" s="135"/>
      <c r="MA32" s="135"/>
      <c r="MB32" s="135"/>
      <c r="MC32" s="135"/>
      <c r="MD32" s="135"/>
      <c r="ME32" s="135"/>
      <c r="MF32" s="135"/>
      <c r="MG32" s="135"/>
      <c r="MH32" s="135"/>
      <c r="MI32" s="135"/>
      <c r="MJ32" s="135"/>
      <c r="MK32" s="135"/>
      <c r="ML32" s="135"/>
      <c r="MM32" s="135"/>
      <c r="MN32" s="135"/>
      <c r="MO32" s="135"/>
      <c r="MP32" s="135"/>
      <c r="MQ32" s="135"/>
      <c r="MR32" s="135"/>
      <c r="MS32" s="135"/>
      <c r="MT32" s="135"/>
      <c r="MU32" s="135"/>
      <c r="MV32" s="135"/>
      <c r="MW32" s="135"/>
      <c r="MX32" s="135"/>
      <c r="MY32" s="135"/>
      <c r="MZ32" s="135"/>
      <c r="NA32" s="135"/>
      <c r="NB32" s="135"/>
      <c r="NC32" s="135"/>
      <c r="ND32" s="135"/>
      <c r="NE32" s="135"/>
      <c r="NF32" s="135"/>
      <c r="NG32" s="135"/>
      <c r="NH32" s="135"/>
      <c r="NI32" s="135"/>
      <c r="NJ32" s="135"/>
      <c r="NK32" s="135"/>
      <c r="NL32" s="135"/>
      <c r="NM32" s="135"/>
      <c r="NN32" s="135"/>
      <c r="NO32" s="135"/>
      <c r="NP32" s="135"/>
      <c r="NQ32" s="135"/>
      <c r="NR32" s="135"/>
      <c r="NS32" s="135"/>
      <c r="NT32" s="135"/>
      <c r="NU32" s="135"/>
      <c r="NV32" s="135"/>
      <c r="NW32" s="135"/>
      <c r="NX32" s="135"/>
      <c r="NY32" s="135"/>
      <c r="NZ32" s="135"/>
      <c r="OA32" s="135"/>
      <c r="OB32" s="135"/>
      <c r="OC32" s="135"/>
      <c r="OD32" s="135"/>
      <c r="OE32" s="135"/>
      <c r="OF32" s="135"/>
      <c r="OG32" s="135"/>
      <c r="OH32" s="135"/>
      <c r="OI32" s="135"/>
      <c r="OJ32" s="135"/>
      <c r="OK32" s="135"/>
      <c r="OL32" s="135"/>
      <c r="OM32" s="135"/>
      <c r="ON32" s="135"/>
      <c r="OO32" s="135"/>
      <c r="OP32" s="135"/>
      <c r="OQ32" s="135"/>
      <c r="OR32" s="135"/>
      <c r="OS32" s="135"/>
      <c r="OT32" s="135"/>
      <c r="OU32" s="135"/>
      <c r="OV32" s="135"/>
      <c r="OW32" s="135"/>
      <c r="OX32" s="135"/>
      <c r="OY32" s="135"/>
      <c r="OZ32" s="135"/>
      <c r="PA32" s="135"/>
      <c r="PB32" s="135"/>
      <c r="PC32" s="135"/>
      <c r="PD32" s="135"/>
      <c r="PE32" s="135"/>
      <c r="PF32" s="135"/>
    </row>
    <row r="33" spans="1:422" s="45" customFormat="1">
      <c r="A33" s="134"/>
      <c r="B33" s="134"/>
      <c r="C33" s="136"/>
      <c r="D33" s="136"/>
      <c r="E33" s="136"/>
      <c r="F33" s="136"/>
      <c r="G33" s="136"/>
      <c r="H33" s="136"/>
      <c r="I33" s="136"/>
      <c r="J33" s="136"/>
      <c r="K33" s="136"/>
      <c r="L33" s="136"/>
      <c r="M33" s="136"/>
      <c r="N33" s="136"/>
      <c r="O33" s="136"/>
      <c r="P33" s="136"/>
      <c r="Q33" s="136"/>
      <c r="R33" s="136"/>
      <c r="S33" s="136"/>
      <c r="T33" s="136"/>
      <c r="U33" s="136"/>
      <c r="V33" s="136"/>
      <c r="W33" s="136"/>
      <c r="X33" s="136"/>
      <c r="Y33" s="136"/>
      <c r="Z33" s="136"/>
      <c r="AA33" s="136"/>
      <c r="AB33" s="136"/>
      <c r="AC33" s="136"/>
      <c r="AD33" s="136"/>
      <c r="AE33" s="136"/>
      <c r="AF33" s="136"/>
      <c r="AG33" s="136"/>
      <c r="AH33" s="136"/>
      <c r="AI33" s="136"/>
      <c r="AJ33" s="136"/>
      <c r="AK33" s="136"/>
      <c r="AL33" s="136"/>
      <c r="AM33" s="136"/>
      <c r="AN33" s="136"/>
      <c r="AO33" s="136"/>
      <c r="AP33" s="136"/>
      <c r="AQ33" s="136"/>
      <c r="AR33" s="136"/>
      <c r="AS33" s="136"/>
      <c r="AT33" s="136"/>
      <c r="AU33" s="136"/>
      <c r="AV33" s="136"/>
      <c r="AW33" s="136"/>
      <c r="AX33" s="136"/>
      <c r="AY33" s="136"/>
      <c r="AZ33" s="136"/>
      <c r="BA33" s="136"/>
      <c r="BB33" s="136"/>
      <c r="BC33" s="136"/>
      <c r="BD33" s="136"/>
      <c r="BE33" s="136"/>
      <c r="BF33" s="136"/>
      <c r="BG33" s="136"/>
      <c r="BH33" s="136"/>
      <c r="BI33" s="136"/>
      <c r="BJ33" s="136"/>
      <c r="BK33" s="136"/>
      <c r="BL33" s="136"/>
      <c r="BM33" s="136"/>
      <c r="BN33" s="136"/>
      <c r="BO33" s="136"/>
      <c r="BP33" s="136"/>
      <c r="BQ33" s="136"/>
      <c r="BR33" s="136"/>
      <c r="BS33" s="136"/>
      <c r="BT33" s="136"/>
      <c r="BU33" s="136"/>
      <c r="BV33" s="136"/>
      <c r="BW33" s="136"/>
      <c r="BX33" s="136"/>
      <c r="BY33" s="136"/>
      <c r="BZ33" s="136"/>
      <c r="CA33" s="136"/>
      <c r="CB33" s="136"/>
      <c r="CC33" s="136"/>
      <c r="CD33" s="136"/>
      <c r="CE33" s="136"/>
      <c r="CF33" s="136"/>
      <c r="CG33" s="136"/>
      <c r="CH33" s="136"/>
      <c r="CI33" s="136"/>
      <c r="CJ33" s="136"/>
      <c r="CK33" s="136"/>
      <c r="CL33" s="136"/>
      <c r="CM33" s="136"/>
      <c r="CN33" s="136"/>
      <c r="CO33" s="136"/>
      <c r="CP33" s="136"/>
      <c r="CQ33" s="136"/>
      <c r="CR33" s="136"/>
      <c r="CS33" s="136"/>
      <c r="CT33" s="136"/>
      <c r="CU33" s="136"/>
      <c r="CV33" s="136"/>
      <c r="CW33" s="136"/>
      <c r="CX33" s="136"/>
      <c r="CY33" s="136"/>
      <c r="CZ33" s="136"/>
      <c r="DA33" s="136"/>
      <c r="DB33" s="136"/>
      <c r="DC33" s="136"/>
      <c r="DD33" s="136"/>
      <c r="DE33" s="136"/>
      <c r="DF33" s="136"/>
      <c r="DG33" s="136"/>
      <c r="DH33" s="136"/>
      <c r="DI33" s="136"/>
      <c r="DJ33" s="136"/>
      <c r="DK33" s="136"/>
      <c r="DL33" s="136"/>
      <c r="DM33" s="136"/>
      <c r="DN33" s="136"/>
      <c r="DO33" s="136"/>
      <c r="DP33" s="136"/>
      <c r="DQ33" s="136"/>
      <c r="DR33" s="136"/>
      <c r="DS33" s="136"/>
      <c r="DT33" s="136"/>
      <c r="DU33" s="136"/>
      <c r="DV33" s="136"/>
      <c r="DW33" s="136"/>
      <c r="DX33" s="136"/>
      <c r="DY33" s="136"/>
      <c r="DZ33" s="136"/>
      <c r="EA33" s="136"/>
      <c r="EB33" s="136"/>
      <c r="EC33" s="136"/>
      <c r="ED33" s="136"/>
      <c r="EE33" s="136"/>
      <c r="EF33" s="136"/>
      <c r="EG33" s="136"/>
      <c r="EH33" s="136"/>
      <c r="EI33" s="136"/>
      <c r="EJ33" s="136"/>
      <c r="EK33" s="136"/>
      <c r="EL33" s="136"/>
      <c r="EM33" s="136"/>
      <c r="EN33" s="136"/>
      <c r="EO33" s="136"/>
      <c r="EP33" s="136"/>
      <c r="EQ33" s="136"/>
      <c r="ER33" s="136"/>
      <c r="ES33" s="136"/>
      <c r="ET33" s="136"/>
      <c r="EU33" s="136"/>
      <c r="EV33" s="136"/>
      <c r="EW33" s="136"/>
      <c r="EX33" s="136"/>
      <c r="EY33" s="136"/>
      <c r="EZ33" s="136"/>
      <c r="FA33" s="136"/>
      <c r="FB33" s="136"/>
      <c r="FC33" s="136"/>
      <c r="FD33" s="136"/>
      <c r="FE33" s="136"/>
      <c r="FF33" s="136"/>
      <c r="FG33" s="136"/>
      <c r="FH33" s="136"/>
      <c r="FI33" s="136"/>
      <c r="FJ33" s="136"/>
      <c r="FK33" s="136"/>
      <c r="FL33" s="136"/>
      <c r="FM33" s="136"/>
      <c r="FN33" s="136"/>
      <c r="FO33" s="136"/>
      <c r="FP33" s="136"/>
      <c r="FQ33" s="136"/>
      <c r="FR33" s="136"/>
      <c r="FS33" s="136"/>
      <c r="FT33" s="136"/>
      <c r="FU33" s="136"/>
      <c r="FV33" s="136"/>
      <c r="FW33" s="136"/>
      <c r="FX33" s="136"/>
      <c r="FY33" s="136"/>
      <c r="FZ33" s="136"/>
      <c r="GA33" s="136"/>
      <c r="GB33" s="136"/>
      <c r="GC33" s="136"/>
      <c r="GD33" s="136"/>
      <c r="GE33" s="136"/>
      <c r="GF33" s="136"/>
      <c r="GG33" s="136"/>
      <c r="GH33" s="136"/>
      <c r="GI33" s="136"/>
      <c r="GJ33" s="136"/>
      <c r="GK33" s="136"/>
      <c r="GL33" s="136"/>
      <c r="GM33" s="136"/>
      <c r="GN33" s="136"/>
      <c r="GO33" s="136"/>
      <c r="GP33" s="136"/>
      <c r="GQ33" s="136"/>
      <c r="GR33" s="136"/>
      <c r="GS33" s="136"/>
      <c r="GT33" s="136"/>
      <c r="GU33" s="136"/>
      <c r="GV33" s="136"/>
      <c r="GW33" s="136"/>
      <c r="GX33" s="136"/>
      <c r="GY33" s="136"/>
      <c r="GZ33" s="136"/>
      <c r="HA33" s="136"/>
      <c r="HB33" s="136"/>
      <c r="HC33" s="136"/>
      <c r="HD33" s="136"/>
      <c r="HE33" s="136"/>
      <c r="HF33" s="136"/>
      <c r="HG33" s="136"/>
      <c r="HH33" s="136"/>
      <c r="HI33" s="136"/>
      <c r="HJ33" s="136"/>
      <c r="HK33" s="136"/>
      <c r="HL33" s="136"/>
      <c r="HM33" s="136"/>
      <c r="HN33" s="136"/>
      <c r="HO33" s="136"/>
      <c r="HP33" s="136"/>
      <c r="HQ33" s="136"/>
      <c r="HR33" s="136"/>
      <c r="HS33" s="136"/>
      <c r="HT33" s="136"/>
      <c r="HU33" s="136"/>
      <c r="HV33" s="136"/>
      <c r="HW33" s="136"/>
      <c r="HX33" s="136"/>
      <c r="HY33" s="136"/>
      <c r="HZ33" s="136"/>
      <c r="IA33" s="136"/>
      <c r="IB33" s="136"/>
      <c r="IC33" s="136"/>
      <c r="ID33" s="136"/>
      <c r="IE33" s="136"/>
      <c r="IF33" s="136"/>
      <c r="IG33" s="136"/>
      <c r="IH33" s="136"/>
      <c r="II33" s="136"/>
      <c r="IJ33" s="136"/>
      <c r="IK33" s="136"/>
      <c r="IL33" s="136"/>
      <c r="IM33" s="136"/>
      <c r="IN33" s="136"/>
      <c r="IO33" s="136"/>
      <c r="IP33" s="136"/>
      <c r="IQ33" s="136"/>
      <c r="IR33" s="136"/>
      <c r="IS33" s="136"/>
      <c r="IT33" s="136"/>
      <c r="IU33" s="136"/>
      <c r="IV33" s="136"/>
      <c r="IW33" s="136"/>
      <c r="IX33" s="136"/>
      <c r="IY33" s="136"/>
      <c r="IZ33" s="136"/>
      <c r="JA33" s="136"/>
      <c r="JB33" s="136"/>
      <c r="JC33" s="136"/>
      <c r="JD33" s="136"/>
      <c r="JE33" s="136"/>
      <c r="JF33" s="136"/>
      <c r="JG33" s="136"/>
      <c r="JH33" s="136"/>
      <c r="JI33" s="136"/>
      <c r="JJ33" s="136"/>
      <c r="JK33" s="136"/>
      <c r="JL33" s="136"/>
      <c r="JM33" s="136"/>
      <c r="JN33" s="136"/>
      <c r="JO33" s="136"/>
      <c r="JP33" s="136"/>
      <c r="JQ33" s="136"/>
      <c r="JR33" s="136"/>
      <c r="JS33" s="136"/>
      <c r="JT33" s="136"/>
      <c r="JU33" s="136"/>
      <c r="JV33" s="136"/>
      <c r="JW33" s="136"/>
      <c r="JX33" s="136"/>
      <c r="JY33" s="136"/>
      <c r="JZ33" s="136"/>
      <c r="KA33" s="136"/>
      <c r="KB33" s="136"/>
      <c r="KC33" s="136"/>
      <c r="KD33" s="136"/>
      <c r="KE33" s="136"/>
      <c r="KF33" s="136"/>
      <c r="KG33" s="136"/>
      <c r="KH33" s="136"/>
      <c r="KI33" s="136"/>
      <c r="KJ33" s="136"/>
      <c r="KK33" s="136"/>
      <c r="KL33" s="136"/>
      <c r="KM33" s="136"/>
      <c r="KN33" s="136"/>
      <c r="KO33" s="136"/>
      <c r="KP33" s="136"/>
      <c r="KQ33" s="136"/>
      <c r="KR33" s="136"/>
      <c r="KS33" s="136"/>
      <c r="KT33" s="136"/>
      <c r="KU33" s="136"/>
      <c r="KV33" s="136"/>
      <c r="KW33" s="136"/>
      <c r="KX33" s="136"/>
      <c r="KY33" s="136"/>
      <c r="KZ33" s="136"/>
      <c r="LA33" s="136"/>
      <c r="LB33" s="136"/>
      <c r="LC33" s="136"/>
      <c r="LD33" s="136"/>
      <c r="LE33" s="136"/>
      <c r="LF33" s="136"/>
      <c r="LG33" s="136"/>
      <c r="LH33" s="136"/>
      <c r="LI33" s="136"/>
      <c r="LJ33" s="136"/>
      <c r="LK33" s="136"/>
      <c r="LL33" s="136"/>
      <c r="LM33" s="136"/>
      <c r="LN33" s="136"/>
      <c r="LO33" s="136"/>
      <c r="LP33" s="136"/>
      <c r="LQ33" s="136"/>
      <c r="LR33" s="136"/>
      <c r="LS33" s="136"/>
      <c r="LT33" s="136"/>
      <c r="LU33" s="136"/>
      <c r="LV33" s="136"/>
      <c r="LW33" s="136"/>
      <c r="LX33" s="136"/>
      <c r="LY33" s="136"/>
      <c r="LZ33" s="136"/>
      <c r="MA33" s="136"/>
      <c r="MB33" s="136"/>
      <c r="MC33" s="136"/>
      <c r="MD33" s="136"/>
      <c r="ME33" s="136"/>
      <c r="MF33" s="136"/>
      <c r="MG33" s="136"/>
      <c r="MH33" s="136"/>
      <c r="MI33" s="136"/>
      <c r="MJ33" s="136"/>
      <c r="MK33" s="136"/>
      <c r="ML33" s="136"/>
      <c r="MM33" s="136"/>
      <c r="MN33" s="136"/>
      <c r="MO33" s="136"/>
      <c r="MP33" s="136"/>
      <c r="MQ33" s="136"/>
      <c r="MR33" s="136"/>
      <c r="MS33" s="136"/>
      <c r="MT33" s="136"/>
      <c r="MU33" s="136"/>
      <c r="MV33" s="136"/>
      <c r="MW33" s="136"/>
      <c r="MX33" s="136"/>
      <c r="MY33" s="136"/>
      <c r="MZ33" s="136"/>
      <c r="NA33" s="136"/>
      <c r="NB33" s="136"/>
      <c r="NC33" s="136"/>
      <c r="ND33" s="136"/>
      <c r="NE33" s="136"/>
      <c r="NF33" s="136"/>
      <c r="NG33" s="136"/>
      <c r="NH33" s="136"/>
      <c r="NI33" s="136"/>
      <c r="NJ33" s="136"/>
      <c r="NK33" s="136"/>
      <c r="NL33" s="136"/>
      <c r="NM33" s="136"/>
      <c r="NN33" s="136"/>
      <c r="NO33" s="136"/>
      <c r="NP33" s="136"/>
      <c r="NQ33" s="136"/>
      <c r="NR33" s="136"/>
      <c r="NS33" s="136"/>
      <c r="NT33" s="136"/>
      <c r="NU33" s="136"/>
      <c r="NV33" s="136"/>
      <c r="NW33" s="136"/>
      <c r="NX33" s="136"/>
      <c r="NY33" s="136"/>
      <c r="NZ33" s="136"/>
      <c r="OA33" s="136"/>
      <c r="OB33" s="136"/>
      <c r="OC33" s="136"/>
      <c r="OD33" s="136"/>
      <c r="OE33" s="136"/>
      <c r="OF33" s="136"/>
      <c r="OG33" s="136"/>
      <c r="OH33" s="136"/>
      <c r="OI33" s="136"/>
      <c r="OJ33" s="136"/>
      <c r="OK33" s="136"/>
      <c r="OL33" s="136"/>
      <c r="OM33" s="136"/>
      <c r="ON33" s="136"/>
      <c r="OO33" s="136"/>
      <c r="OP33" s="136"/>
      <c r="OQ33" s="136"/>
      <c r="OR33" s="136"/>
      <c r="OS33" s="136"/>
      <c r="OT33" s="136"/>
      <c r="OU33" s="136"/>
      <c r="OV33" s="136"/>
      <c r="OW33" s="136"/>
      <c r="OX33" s="136"/>
      <c r="OY33" s="136"/>
      <c r="OZ33" s="136"/>
      <c r="PA33" s="136"/>
      <c r="PB33" s="136"/>
      <c r="PC33" s="136"/>
      <c r="PD33" s="136"/>
      <c r="PE33" s="136"/>
      <c r="PF33" s="136"/>
    </row>
    <row r="34" spans="1:422" s="45" customFormat="1">
      <c r="A34" s="134"/>
      <c r="B34" s="134"/>
      <c r="C34" s="136"/>
      <c r="D34" s="136"/>
      <c r="E34" s="136"/>
      <c r="F34" s="136"/>
      <c r="G34" s="136"/>
      <c r="H34" s="136"/>
      <c r="I34" s="136"/>
      <c r="J34" s="136"/>
      <c r="K34" s="136"/>
      <c r="L34" s="136"/>
      <c r="M34" s="136"/>
      <c r="N34" s="136"/>
      <c r="O34" s="136"/>
      <c r="P34" s="136"/>
      <c r="Q34" s="136"/>
      <c r="R34" s="136"/>
      <c r="S34" s="136"/>
      <c r="T34" s="136"/>
      <c r="U34" s="136"/>
      <c r="V34" s="136"/>
      <c r="W34" s="136"/>
      <c r="X34" s="136"/>
      <c r="Y34" s="136"/>
      <c r="Z34" s="136"/>
      <c r="AA34" s="136"/>
      <c r="AB34" s="136"/>
      <c r="AC34" s="136"/>
      <c r="AD34" s="136"/>
      <c r="AE34" s="136"/>
      <c r="AF34" s="136"/>
      <c r="AG34" s="136"/>
      <c r="AH34" s="136"/>
      <c r="AI34" s="136"/>
      <c r="AJ34" s="136"/>
      <c r="AK34" s="136"/>
      <c r="AL34" s="136"/>
      <c r="AM34" s="136"/>
      <c r="AN34" s="136"/>
      <c r="AO34" s="136"/>
      <c r="AP34" s="136"/>
      <c r="AQ34" s="136"/>
      <c r="AR34" s="136"/>
      <c r="AS34" s="136"/>
      <c r="AT34" s="136"/>
      <c r="AU34" s="136"/>
      <c r="AV34" s="136"/>
      <c r="AW34" s="136"/>
      <c r="AX34" s="136"/>
      <c r="AY34" s="136"/>
      <c r="AZ34" s="136"/>
      <c r="BA34" s="136"/>
      <c r="BB34" s="136"/>
      <c r="BC34" s="136"/>
      <c r="BD34" s="136"/>
      <c r="BE34" s="136"/>
      <c r="BF34" s="136"/>
      <c r="BG34" s="136"/>
      <c r="BH34" s="136"/>
      <c r="BI34" s="136"/>
      <c r="BJ34" s="136"/>
      <c r="BK34" s="136"/>
      <c r="BL34" s="136"/>
      <c r="BM34" s="136"/>
      <c r="BN34" s="136"/>
      <c r="BO34" s="136"/>
      <c r="BP34" s="136"/>
      <c r="BQ34" s="136"/>
      <c r="BR34" s="136"/>
      <c r="BS34" s="136"/>
      <c r="BT34" s="136"/>
      <c r="BU34" s="136"/>
      <c r="BV34" s="136"/>
      <c r="BW34" s="136"/>
      <c r="BX34" s="136"/>
      <c r="BY34" s="136"/>
      <c r="BZ34" s="136"/>
      <c r="CA34" s="136"/>
      <c r="CB34" s="136"/>
      <c r="CC34" s="136"/>
      <c r="CD34" s="136"/>
      <c r="CE34" s="136"/>
      <c r="CF34" s="136"/>
      <c r="CG34" s="136"/>
      <c r="CH34" s="136"/>
      <c r="CI34" s="136"/>
      <c r="CJ34" s="136"/>
      <c r="CK34" s="136"/>
      <c r="CL34" s="136"/>
      <c r="CM34" s="136"/>
      <c r="CN34" s="136"/>
      <c r="CO34" s="136"/>
      <c r="CP34" s="136"/>
      <c r="CQ34" s="136"/>
      <c r="CR34" s="136"/>
      <c r="CS34" s="136"/>
      <c r="CT34" s="136"/>
      <c r="CU34" s="136"/>
      <c r="CV34" s="136"/>
      <c r="CW34" s="136"/>
      <c r="CX34" s="136"/>
      <c r="CY34" s="136"/>
      <c r="CZ34" s="136"/>
      <c r="DA34" s="136"/>
      <c r="DB34" s="136"/>
      <c r="DC34" s="136"/>
      <c r="DD34" s="136"/>
      <c r="DE34" s="136"/>
      <c r="DF34" s="136"/>
      <c r="DG34" s="136"/>
      <c r="DH34" s="136"/>
      <c r="DI34" s="136"/>
      <c r="DJ34" s="136"/>
      <c r="DK34" s="136"/>
      <c r="DL34" s="136"/>
      <c r="DM34" s="136"/>
      <c r="DN34" s="136"/>
      <c r="DO34" s="136"/>
      <c r="DP34" s="136"/>
      <c r="DQ34" s="136"/>
      <c r="DR34" s="136"/>
      <c r="DS34" s="136"/>
      <c r="DT34" s="136"/>
      <c r="DU34" s="136"/>
      <c r="DV34" s="136"/>
      <c r="DW34" s="136"/>
      <c r="DX34" s="136"/>
      <c r="DY34" s="136"/>
      <c r="DZ34" s="136"/>
      <c r="EA34" s="136"/>
      <c r="EB34" s="136"/>
      <c r="EC34" s="136"/>
      <c r="ED34" s="136"/>
      <c r="EE34" s="136"/>
      <c r="EF34" s="136"/>
      <c r="EG34" s="136"/>
      <c r="EH34" s="136"/>
      <c r="EI34" s="136"/>
      <c r="EJ34" s="136"/>
      <c r="EK34" s="136"/>
      <c r="EL34" s="136"/>
      <c r="EM34" s="136"/>
      <c r="EN34" s="136"/>
      <c r="EO34" s="136"/>
      <c r="EP34" s="136"/>
      <c r="EQ34" s="136"/>
      <c r="ER34" s="136"/>
      <c r="ES34" s="136"/>
      <c r="ET34" s="136"/>
      <c r="EU34" s="136"/>
      <c r="EV34" s="136"/>
      <c r="EW34" s="136"/>
      <c r="EX34" s="136"/>
      <c r="EY34" s="136"/>
      <c r="EZ34" s="136"/>
      <c r="FA34" s="136"/>
      <c r="FB34" s="136"/>
      <c r="FC34" s="136"/>
      <c r="FD34" s="136"/>
      <c r="FE34" s="136"/>
      <c r="FF34" s="136"/>
      <c r="FG34" s="136"/>
      <c r="FH34" s="136"/>
      <c r="FI34" s="136"/>
      <c r="FJ34" s="136"/>
      <c r="FK34" s="136"/>
      <c r="FL34" s="136"/>
      <c r="FM34" s="136"/>
      <c r="FN34" s="136"/>
      <c r="FO34" s="136"/>
      <c r="FP34" s="136"/>
      <c r="FQ34" s="136"/>
      <c r="FR34" s="136"/>
      <c r="FS34" s="136"/>
      <c r="FT34" s="136"/>
      <c r="FU34" s="136"/>
      <c r="FV34" s="136"/>
      <c r="FW34" s="136"/>
      <c r="FX34" s="136"/>
      <c r="FY34" s="136"/>
      <c r="FZ34" s="136"/>
      <c r="GA34" s="136"/>
      <c r="GB34" s="136"/>
      <c r="GC34" s="136"/>
      <c r="GD34" s="136"/>
      <c r="GE34" s="136"/>
      <c r="GF34" s="136"/>
      <c r="GG34" s="136"/>
      <c r="GH34" s="136"/>
      <c r="GI34" s="136"/>
      <c r="GJ34" s="136"/>
      <c r="GK34" s="136"/>
      <c r="GL34" s="136"/>
      <c r="GM34" s="136"/>
      <c r="GN34" s="136"/>
      <c r="GO34" s="136"/>
      <c r="GP34" s="136"/>
      <c r="GQ34" s="136"/>
      <c r="GR34" s="136"/>
      <c r="GS34" s="136"/>
      <c r="GT34" s="136"/>
      <c r="GU34" s="136"/>
      <c r="GV34" s="136"/>
      <c r="GW34" s="136"/>
      <c r="GX34" s="136"/>
      <c r="GY34" s="136"/>
      <c r="GZ34" s="136"/>
      <c r="HA34" s="136"/>
      <c r="HB34" s="136"/>
      <c r="HC34" s="136"/>
      <c r="HD34" s="136"/>
      <c r="HE34" s="136"/>
      <c r="HF34" s="136"/>
      <c r="HG34" s="136"/>
      <c r="HH34" s="136"/>
      <c r="HI34" s="136"/>
      <c r="HJ34" s="136"/>
      <c r="HK34" s="136"/>
      <c r="HL34" s="136"/>
      <c r="HM34" s="136"/>
      <c r="HN34" s="136"/>
      <c r="HO34" s="136"/>
      <c r="HP34" s="136"/>
      <c r="HQ34" s="136"/>
      <c r="HR34" s="136"/>
      <c r="HS34" s="136"/>
      <c r="HT34" s="136"/>
      <c r="HU34" s="136"/>
      <c r="HV34" s="136"/>
      <c r="HW34" s="136"/>
      <c r="HX34" s="136"/>
      <c r="HY34" s="136"/>
      <c r="HZ34" s="136"/>
      <c r="IA34" s="136"/>
      <c r="IB34" s="136"/>
      <c r="IC34" s="136"/>
      <c r="ID34" s="136"/>
      <c r="IE34" s="136"/>
      <c r="IF34" s="136"/>
      <c r="IG34" s="136"/>
      <c r="IH34" s="136"/>
      <c r="II34" s="136"/>
      <c r="IJ34" s="136"/>
      <c r="IK34" s="136"/>
      <c r="IL34" s="136"/>
      <c r="IM34" s="136"/>
      <c r="IN34" s="136"/>
      <c r="IO34" s="136"/>
      <c r="IP34" s="136"/>
      <c r="IQ34" s="136"/>
      <c r="IR34" s="136"/>
      <c r="IS34" s="136"/>
      <c r="IT34" s="136"/>
      <c r="IU34" s="136"/>
      <c r="IV34" s="136"/>
      <c r="IW34" s="136"/>
      <c r="IX34" s="136"/>
      <c r="IY34" s="136"/>
      <c r="IZ34" s="136"/>
      <c r="JA34" s="136"/>
      <c r="JB34" s="136"/>
      <c r="JC34" s="136"/>
      <c r="JD34" s="136"/>
      <c r="JE34" s="136"/>
      <c r="JF34" s="136"/>
      <c r="JG34" s="136"/>
      <c r="JH34" s="136"/>
      <c r="JI34" s="136"/>
      <c r="JJ34" s="136"/>
      <c r="JK34" s="136"/>
      <c r="JL34" s="136"/>
      <c r="JM34" s="136"/>
      <c r="JN34" s="136"/>
      <c r="JO34" s="136"/>
      <c r="JP34" s="136"/>
      <c r="JQ34" s="136"/>
      <c r="JR34" s="136"/>
      <c r="JS34" s="136"/>
      <c r="JT34" s="136"/>
      <c r="JU34" s="136"/>
      <c r="JV34" s="136"/>
      <c r="JW34" s="136"/>
      <c r="JX34" s="136"/>
      <c r="JY34" s="136"/>
      <c r="JZ34" s="136"/>
      <c r="KA34" s="136"/>
      <c r="KB34" s="136"/>
      <c r="KC34" s="136"/>
      <c r="KD34" s="136"/>
      <c r="KE34" s="136"/>
      <c r="KF34" s="136"/>
      <c r="KG34" s="136"/>
      <c r="KH34" s="136"/>
      <c r="KI34" s="136"/>
      <c r="KJ34" s="136"/>
      <c r="KK34" s="136"/>
      <c r="KL34" s="136"/>
      <c r="KM34" s="136"/>
      <c r="KN34" s="136"/>
      <c r="KO34" s="136"/>
      <c r="KP34" s="136"/>
      <c r="KQ34" s="136"/>
      <c r="KR34" s="136"/>
      <c r="KS34" s="136"/>
      <c r="KT34" s="136"/>
      <c r="KU34" s="136"/>
      <c r="KV34" s="136"/>
      <c r="KW34" s="136"/>
      <c r="KX34" s="136"/>
      <c r="KY34" s="136"/>
      <c r="KZ34" s="136"/>
      <c r="LA34" s="136"/>
      <c r="LB34" s="136"/>
      <c r="LC34" s="136"/>
      <c r="LD34" s="136"/>
      <c r="LE34" s="136"/>
      <c r="LF34" s="136"/>
      <c r="LG34" s="136"/>
      <c r="LH34" s="136"/>
      <c r="LI34" s="136"/>
      <c r="LJ34" s="136"/>
      <c r="LK34" s="136"/>
      <c r="LL34" s="136"/>
      <c r="LM34" s="136"/>
      <c r="LN34" s="136"/>
      <c r="LO34" s="136"/>
      <c r="LP34" s="136"/>
      <c r="LQ34" s="136"/>
      <c r="LR34" s="136"/>
      <c r="LS34" s="136"/>
      <c r="LT34" s="136"/>
      <c r="LU34" s="136"/>
      <c r="LV34" s="136"/>
      <c r="LW34" s="136"/>
      <c r="LX34" s="136"/>
      <c r="LY34" s="136"/>
      <c r="LZ34" s="136"/>
      <c r="MA34" s="136"/>
      <c r="MB34" s="136"/>
      <c r="MC34" s="136"/>
      <c r="MD34" s="136"/>
      <c r="ME34" s="136"/>
      <c r="MF34" s="136"/>
      <c r="MG34" s="136"/>
      <c r="MH34" s="136"/>
      <c r="MI34" s="136"/>
      <c r="MJ34" s="136"/>
      <c r="MK34" s="136"/>
      <c r="ML34" s="136"/>
      <c r="MM34" s="136"/>
      <c r="MN34" s="136"/>
      <c r="MO34" s="136"/>
      <c r="MP34" s="136"/>
      <c r="MQ34" s="136"/>
      <c r="MR34" s="136"/>
      <c r="MS34" s="136"/>
      <c r="MT34" s="136"/>
      <c r="MU34" s="136"/>
      <c r="MV34" s="136"/>
      <c r="MW34" s="136"/>
      <c r="MX34" s="136"/>
      <c r="MY34" s="136"/>
      <c r="MZ34" s="136"/>
      <c r="NA34" s="136"/>
      <c r="NB34" s="136"/>
      <c r="NC34" s="136"/>
      <c r="ND34" s="136"/>
      <c r="NE34" s="136"/>
      <c r="NF34" s="136"/>
      <c r="NG34" s="136"/>
      <c r="NH34" s="136"/>
      <c r="NI34" s="136"/>
      <c r="NJ34" s="136"/>
      <c r="NK34" s="136"/>
      <c r="NL34" s="136"/>
      <c r="NM34" s="136"/>
      <c r="NN34" s="136"/>
      <c r="NO34" s="136"/>
      <c r="NP34" s="136"/>
      <c r="NQ34" s="136"/>
      <c r="NR34" s="136"/>
      <c r="NS34" s="136"/>
      <c r="NT34" s="136"/>
      <c r="NU34" s="136"/>
      <c r="NV34" s="136"/>
      <c r="NW34" s="136"/>
      <c r="NX34" s="136"/>
      <c r="NY34" s="136"/>
      <c r="NZ34" s="136"/>
      <c r="OA34" s="136"/>
      <c r="OB34" s="136"/>
      <c r="OC34" s="136"/>
      <c r="OD34" s="136"/>
      <c r="OE34" s="136"/>
      <c r="OF34" s="136"/>
      <c r="OG34" s="136"/>
      <c r="OH34" s="136"/>
      <c r="OI34" s="136"/>
      <c r="OJ34" s="136"/>
      <c r="OK34" s="136"/>
      <c r="OL34" s="136"/>
      <c r="OM34" s="136"/>
      <c r="ON34" s="136"/>
      <c r="OO34" s="136"/>
      <c r="OP34" s="136"/>
      <c r="OQ34" s="136"/>
      <c r="OR34" s="136"/>
      <c r="OS34" s="136"/>
      <c r="OT34" s="136"/>
      <c r="OU34" s="136"/>
      <c r="OV34" s="136"/>
      <c r="OW34" s="136"/>
      <c r="OX34" s="136"/>
      <c r="OY34" s="136"/>
      <c r="OZ34" s="136"/>
      <c r="PA34" s="136"/>
      <c r="PB34" s="136"/>
      <c r="PC34" s="136"/>
      <c r="PD34" s="136"/>
      <c r="PE34" s="136"/>
      <c r="PF34" s="136"/>
    </row>
    <row r="35" spans="1:422" s="45" customFormat="1">
      <c r="A35" s="134"/>
      <c r="B35" s="134"/>
      <c r="C35" s="136"/>
      <c r="D35" s="136"/>
      <c r="E35" s="136"/>
      <c r="F35" s="136"/>
      <c r="G35" s="136"/>
      <c r="H35" s="136"/>
      <c r="I35" s="136"/>
      <c r="J35" s="136"/>
      <c r="K35" s="136"/>
      <c r="L35" s="136"/>
      <c r="M35" s="136"/>
      <c r="N35" s="136"/>
      <c r="O35" s="136"/>
      <c r="P35" s="136"/>
      <c r="Q35" s="136"/>
      <c r="R35" s="136"/>
      <c r="S35" s="136"/>
      <c r="T35" s="136"/>
      <c r="U35" s="136"/>
      <c r="V35" s="136"/>
      <c r="W35" s="136"/>
      <c r="X35" s="136"/>
      <c r="Y35" s="136"/>
      <c r="Z35" s="136"/>
      <c r="AA35" s="136"/>
      <c r="AB35" s="136"/>
      <c r="AC35" s="136"/>
      <c r="AD35" s="136"/>
      <c r="AE35" s="136"/>
      <c r="AF35" s="136"/>
      <c r="AG35" s="136"/>
      <c r="AH35" s="136"/>
      <c r="AI35" s="136"/>
      <c r="AJ35" s="136"/>
      <c r="AK35" s="136"/>
      <c r="AL35" s="136"/>
      <c r="AM35" s="136"/>
      <c r="AN35" s="136"/>
      <c r="AO35" s="136"/>
      <c r="AP35" s="136"/>
      <c r="AQ35" s="136"/>
      <c r="AR35" s="136"/>
      <c r="AS35" s="136"/>
      <c r="AT35" s="136"/>
      <c r="AU35" s="136"/>
      <c r="AV35" s="136"/>
      <c r="AW35" s="136"/>
      <c r="AX35" s="136"/>
      <c r="AY35" s="136"/>
      <c r="AZ35" s="136"/>
      <c r="BA35" s="136"/>
      <c r="BB35" s="136"/>
      <c r="BC35" s="136"/>
      <c r="BD35" s="136"/>
      <c r="BE35" s="136"/>
      <c r="BF35" s="136"/>
      <c r="BG35" s="136"/>
      <c r="BH35" s="136"/>
      <c r="BI35" s="136"/>
      <c r="BJ35" s="136"/>
      <c r="BK35" s="136"/>
      <c r="BL35" s="136"/>
      <c r="BM35" s="136"/>
      <c r="BN35" s="136"/>
      <c r="BO35" s="136"/>
      <c r="BP35" s="136"/>
      <c r="BQ35" s="136"/>
      <c r="BR35" s="136"/>
      <c r="BS35" s="136"/>
      <c r="BT35" s="136"/>
      <c r="BU35" s="136"/>
      <c r="BV35" s="136"/>
      <c r="BW35" s="136"/>
      <c r="BX35" s="136"/>
      <c r="BY35" s="136"/>
      <c r="BZ35" s="136"/>
      <c r="CA35" s="136"/>
      <c r="CB35" s="136"/>
      <c r="CC35" s="136"/>
      <c r="CD35" s="136"/>
      <c r="CE35" s="136"/>
      <c r="CF35" s="136"/>
      <c r="CG35" s="136"/>
      <c r="CH35" s="136"/>
      <c r="CI35" s="136"/>
      <c r="CJ35" s="136"/>
      <c r="CK35" s="136"/>
      <c r="CL35" s="136"/>
      <c r="CM35" s="136"/>
      <c r="CN35" s="136"/>
      <c r="CO35" s="136"/>
      <c r="CP35" s="136"/>
      <c r="CQ35" s="136"/>
      <c r="CR35" s="136"/>
      <c r="CS35" s="136"/>
      <c r="CT35" s="136"/>
      <c r="CU35" s="136"/>
      <c r="CV35" s="136"/>
      <c r="CW35" s="136"/>
      <c r="CX35" s="136"/>
      <c r="CY35" s="136"/>
      <c r="CZ35" s="136"/>
      <c r="DA35" s="136"/>
      <c r="DB35" s="136"/>
      <c r="DC35" s="136"/>
      <c r="DD35" s="136"/>
      <c r="DE35" s="136"/>
      <c r="DF35" s="136"/>
      <c r="DG35" s="136"/>
      <c r="DH35" s="136"/>
      <c r="DI35" s="136"/>
      <c r="DJ35" s="136"/>
      <c r="DK35" s="136"/>
      <c r="DL35" s="136"/>
      <c r="DM35" s="136"/>
      <c r="DN35" s="136"/>
      <c r="DO35" s="136"/>
      <c r="DP35" s="136"/>
      <c r="DQ35" s="136"/>
      <c r="DR35" s="136"/>
      <c r="DS35" s="136"/>
      <c r="DT35" s="136"/>
      <c r="DU35" s="136"/>
      <c r="DV35" s="136"/>
      <c r="DW35" s="136"/>
      <c r="DX35" s="136"/>
      <c r="DY35" s="136"/>
      <c r="DZ35" s="136"/>
      <c r="EA35" s="136"/>
      <c r="EB35" s="136"/>
      <c r="EC35" s="136"/>
      <c r="ED35" s="136"/>
      <c r="EE35" s="136"/>
      <c r="EF35" s="136"/>
      <c r="EG35" s="136"/>
      <c r="EH35" s="136"/>
      <c r="EI35" s="136"/>
      <c r="EJ35" s="136"/>
      <c r="EK35" s="136"/>
      <c r="EL35" s="136"/>
      <c r="EM35" s="136"/>
      <c r="EN35" s="136"/>
      <c r="EO35" s="136"/>
      <c r="EP35" s="136"/>
      <c r="EQ35" s="136"/>
      <c r="ER35" s="136"/>
      <c r="ES35" s="136"/>
      <c r="ET35" s="136"/>
      <c r="EU35" s="136"/>
      <c r="EV35" s="136"/>
      <c r="EW35" s="136"/>
      <c r="EX35" s="136"/>
      <c r="EY35" s="136"/>
      <c r="EZ35" s="136"/>
      <c r="FA35" s="136"/>
      <c r="FB35" s="136"/>
      <c r="FC35" s="136"/>
      <c r="FD35" s="136"/>
      <c r="FE35" s="136"/>
      <c r="FF35" s="136"/>
      <c r="FG35" s="136"/>
      <c r="FH35" s="136"/>
      <c r="FI35" s="136"/>
      <c r="FJ35" s="136"/>
      <c r="FK35" s="136"/>
      <c r="FL35" s="136"/>
      <c r="FM35" s="136"/>
      <c r="FN35" s="136"/>
      <c r="FO35" s="136"/>
      <c r="FP35" s="136"/>
      <c r="FQ35" s="136"/>
      <c r="FR35" s="136"/>
      <c r="FS35" s="136"/>
      <c r="FT35" s="136"/>
      <c r="FU35" s="136"/>
      <c r="FV35" s="136"/>
      <c r="FW35" s="136"/>
      <c r="FX35" s="136"/>
      <c r="FY35" s="136"/>
      <c r="FZ35" s="136"/>
      <c r="GA35" s="136"/>
      <c r="GB35" s="136"/>
      <c r="GC35" s="136"/>
      <c r="GD35" s="136"/>
      <c r="GE35" s="136"/>
      <c r="GF35" s="136"/>
      <c r="GG35" s="136"/>
      <c r="GH35" s="136"/>
      <c r="GI35" s="136"/>
      <c r="GJ35" s="136"/>
      <c r="GK35" s="136"/>
      <c r="GL35" s="136"/>
      <c r="GM35" s="136"/>
      <c r="GN35" s="136"/>
      <c r="GO35" s="136"/>
      <c r="GP35" s="136"/>
      <c r="GQ35" s="136"/>
      <c r="GR35" s="136"/>
      <c r="GS35" s="136"/>
      <c r="GT35" s="136"/>
      <c r="GU35" s="136"/>
      <c r="GV35" s="136"/>
      <c r="GW35" s="136"/>
      <c r="GX35" s="136"/>
      <c r="GY35" s="136"/>
      <c r="GZ35" s="136"/>
      <c r="HA35" s="136"/>
      <c r="HB35" s="136"/>
      <c r="HC35" s="136"/>
      <c r="HD35" s="136"/>
      <c r="HE35" s="136"/>
      <c r="HF35" s="136"/>
      <c r="HG35" s="136"/>
      <c r="HH35" s="136"/>
      <c r="HI35" s="136"/>
      <c r="HJ35" s="136"/>
      <c r="HK35" s="136"/>
      <c r="HL35" s="136"/>
      <c r="HM35" s="136"/>
      <c r="HN35" s="136"/>
      <c r="HO35" s="136"/>
      <c r="HP35" s="136"/>
      <c r="HQ35" s="136"/>
      <c r="HR35" s="136"/>
      <c r="HS35" s="136"/>
      <c r="HT35" s="136"/>
      <c r="HU35" s="136"/>
      <c r="HV35" s="136"/>
      <c r="HW35" s="136"/>
      <c r="HX35" s="136"/>
      <c r="HY35" s="136"/>
      <c r="HZ35" s="136"/>
      <c r="IA35" s="136"/>
      <c r="IB35" s="136"/>
      <c r="IC35" s="136"/>
      <c r="ID35" s="136"/>
      <c r="IE35" s="136"/>
      <c r="IF35" s="136"/>
      <c r="IG35" s="136"/>
      <c r="IH35" s="136"/>
      <c r="II35" s="136"/>
      <c r="IJ35" s="136"/>
      <c r="IK35" s="136"/>
      <c r="IL35" s="136"/>
      <c r="IM35" s="136"/>
      <c r="IN35" s="136"/>
      <c r="IO35" s="136"/>
      <c r="IP35" s="136"/>
      <c r="IQ35" s="136"/>
      <c r="IR35" s="136"/>
      <c r="IS35" s="136"/>
      <c r="IT35" s="136"/>
      <c r="IU35" s="136"/>
      <c r="IV35" s="136"/>
      <c r="IW35" s="136"/>
      <c r="IX35" s="136"/>
      <c r="IY35" s="136"/>
      <c r="IZ35" s="136"/>
      <c r="JA35" s="136"/>
      <c r="JB35" s="136"/>
      <c r="JC35" s="136"/>
      <c r="JD35" s="136"/>
      <c r="JE35" s="136"/>
      <c r="JF35" s="136"/>
      <c r="JG35" s="136"/>
      <c r="JH35" s="136"/>
      <c r="JI35" s="136"/>
      <c r="JJ35" s="136"/>
      <c r="JK35" s="136"/>
      <c r="JL35" s="136"/>
      <c r="JM35" s="136"/>
      <c r="JN35" s="136"/>
      <c r="JO35" s="136"/>
      <c r="JP35" s="136"/>
      <c r="JQ35" s="136"/>
      <c r="JR35" s="136"/>
      <c r="JS35" s="136"/>
      <c r="JT35" s="136"/>
      <c r="JU35" s="136"/>
      <c r="JV35" s="136"/>
      <c r="JW35" s="136"/>
      <c r="JX35" s="136"/>
      <c r="JY35" s="136"/>
      <c r="JZ35" s="136"/>
      <c r="KA35" s="136"/>
      <c r="KB35" s="136"/>
      <c r="KC35" s="136"/>
      <c r="KD35" s="136"/>
      <c r="KE35" s="136"/>
      <c r="KF35" s="136"/>
      <c r="KG35" s="136"/>
      <c r="KH35" s="136"/>
      <c r="KI35" s="136"/>
      <c r="KJ35" s="136"/>
      <c r="KK35" s="136"/>
      <c r="KL35" s="136"/>
      <c r="KM35" s="136"/>
      <c r="KN35" s="136"/>
      <c r="KO35" s="136"/>
      <c r="KP35" s="136"/>
      <c r="KQ35" s="136"/>
      <c r="KR35" s="136"/>
      <c r="KS35" s="136"/>
      <c r="KT35" s="136"/>
      <c r="KU35" s="136"/>
      <c r="KV35" s="136"/>
      <c r="KW35" s="136"/>
      <c r="KX35" s="136"/>
      <c r="KY35" s="136"/>
      <c r="KZ35" s="136"/>
      <c r="LA35" s="136"/>
      <c r="LB35" s="136"/>
      <c r="LC35" s="136"/>
      <c r="LD35" s="136"/>
      <c r="LE35" s="136"/>
      <c r="LF35" s="136"/>
      <c r="LG35" s="136"/>
      <c r="LH35" s="136"/>
      <c r="LI35" s="136"/>
      <c r="LJ35" s="136"/>
      <c r="LK35" s="136"/>
      <c r="LL35" s="136"/>
      <c r="LM35" s="136"/>
      <c r="LN35" s="136"/>
      <c r="LO35" s="136"/>
      <c r="LP35" s="136"/>
      <c r="LQ35" s="136"/>
      <c r="LR35" s="136"/>
      <c r="LS35" s="136"/>
      <c r="LT35" s="136"/>
      <c r="LU35" s="136"/>
      <c r="LV35" s="136"/>
      <c r="LW35" s="136"/>
      <c r="LX35" s="136"/>
      <c r="LY35" s="136"/>
      <c r="LZ35" s="136"/>
      <c r="MA35" s="136"/>
      <c r="MB35" s="136"/>
      <c r="MC35" s="136"/>
      <c r="MD35" s="136"/>
      <c r="ME35" s="136"/>
      <c r="MF35" s="136"/>
      <c r="MG35" s="136"/>
      <c r="MH35" s="136"/>
      <c r="MI35" s="136"/>
      <c r="MJ35" s="136"/>
      <c r="MK35" s="136"/>
      <c r="ML35" s="136"/>
      <c r="MM35" s="136"/>
      <c r="MN35" s="136"/>
      <c r="MO35" s="136"/>
      <c r="MP35" s="136"/>
      <c r="MQ35" s="136"/>
      <c r="MR35" s="136"/>
      <c r="MS35" s="136"/>
      <c r="MT35" s="136"/>
      <c r="MU35" s="136"/>
      <c r="MV35" s="136"/>
      <c r="MW35" s="136"/>
      <c r="MX35" s="136"/>
      <c r="MY35" s="136"/>
      <c r="MZ35" s="136"/>
      <c r="NA35" s="136"/>
      <c r="NB35" s="136"/>
      <c r="NC35" s="136"/>
      <c r="ND35" s="136"/>
      <c r="NE35" s="136"/>
      <c r="NF35" s="136"/>
      <c r="NG35" s="136"/>
      <c r="NH35" s="136"/>
      <c r="NI35" s="136"/>
      <c r="NJ35" s="136"/>
      <c r="NK35" s="136"/>
      <c r="NL35" s="136"/>
      <c r="NM35" s="136"/>
      <c r="NN35" s="136"/>
      <c r="NO35" s="136"/>
      <c r="NP35" s="136"/>
      <c r="NQ35" s="136"/>
      <c r="NR35" s="136"/>
      <c r="NS35" s="136"/>
      <c r="NT35" s="136"/>
      <c r="NU35" s="136"/>
      <c r="NV35" s="136"/>
      <c r="NW35" s="136"/>
      <c r="NX35" s="136"/>
      <c r="NY35" s="136"/>
      <c r="NZ35" s="136"/>
      <c r="OA35" s="136"/>
      <c r="OB35" s="136"/>
      <c r="OC35" s="136"/>
      <c r="OD35" s="136"/>
      <c r="OE35" s="136"/>
      <c r="OF35" s="136"/>
      <c r="OG35" s="136"/>
      <c r="OH35" s="136"/>
      <c r="OI35" s="136"/>
      <c r="OJ35" s="136"/>
      <c r="OK35" s="136"/>
      <c r="OL35" s="136"/>
      <c r="OM35" s="136"/>
      <c r="ON35" s="136"/>
      <c r="OO35" s="136"/>
      <c r="OP35" s="136"/>
      <c r="OQ35" s="136"/>
      <c r="OR35" s="136"/>
      <c r="OS35" s="136"/>
      <c r="OT35" s="136"/>
      <c r="OU35" s="136"/>
      <c r="OV35" s="136"/>
      <c r="OW35" s="136"/>
      <c r="OX35" s="136"/>
      <c r="OY35" s="136"/>
      <c r="OZ35" s="136"/>
      <c r="PA35" s="136"/>
      <c r="PB35" s="136"/>
      <c r="PC35" s="136"/>
      <c r="PD35" s="136"/>
      <c r="PE35" s="136"/>
      <c r="PF35" s="136"/>
    </row>
    <row r="36" spans="1:422" s="45" customFormat="1">
      <c r="A36" s="134"/>
      <c r="B36" s="134"/>
      <c r="C36" s="136"/>
      <c r="D36" s="136"/>
      <c r="E36" s="136"/>
      <c r="F36" s="136"/>
      <c r="G36" s="136"/>
      <c r="H36" s="136"/>
      <c r="I36" s="136"/>
      <c r="J36" s="136"/>
      <c r="K36" s="136"/>
      <c r="L36" s="136"/>
      <c r="M36" s="136"/>
      <c r="N36" s="136"/>
      <c r="O36" s="136"/>
      <c r="P36" s="136"/>
      <c r="Q36" s="136"/>
      <c r="R36" s="136"/>
      <c r="S36" s="136"/>
      <c r="T36" s="136"/>
      <c r="U36" s="136"/>
      <c r="V36" s="136"/>
      <c r="W36" s="136"/>
      <c r="X36" s="136"/>
      <c r="Y36" s="136"/>
      <c r="Z36" s="136"/>
      <c r="AA36" s="136"/>
      <c r="AB36" s="136"/>
      <c r="AC36" s="136"/>
      <c r="AD36" s="136"/>
      <c r="AE36" s="136"/>
      <c r="AF36" s="136"/>
      <c r="AG36" s="136"/>
      <c r="AH36" s="136"/>
      <c r="AI36" s="136"/>
      <c r="AJ36" s="136"/>
      <c r="AK36" s="136"/>
      <c r="AL36" s="136"/>
      <c r="AM36" s="136"/>
      <c r="AN36" s="136"/>
      <c r="AO36" s="136"/>
      <c r="AP36" s="136"/>
      <c r="AQ36" s="136"/>
      <c r="AR36" s="136"/>
      <c r="AS36" s="136"/>
      <c r="AT36" s="136"/>
      <c r="AU36" s="136"/>
      <c r="AV36" s="136"/>
      <c r="AW36" s="136"/>
      <c r="AX36" s="136"/>
      <c r="AY36" s="136"/>
      <c r="AZ36" s="136"/>
      <c r="BA36" s="136"/>
      <c r="BB36" s="136"/>
      <c r="BC36" s="136"/>
      <c r="BD36" s="136"/>
      <c r="BE36" s="136"/>
      <c r="BF36" s="136"/>
      <c r="BG36" s="136"/>
      <c r="BH36" s="136"/>
      <c r="BI36" s="136"/>
      <c r="BJ36" s="136"/>
      <c r="BK36" s="136"/>
      <c r="BL36" s="136"/>
      <c r="BM36" s="136"/>
      <c r="BN36" s="136"/>
      <c r="BO36" s="136"/>
      <c r="BP36" s="136"/>
      <c r="BQ36" s="136"/>
      <c r="BR36" s="136"/>
      <c r="BS36" s="136"/>
      <c r="BT36" s="136"/>
      <c r="BU36" s="136"/>
      <c r="BV36" s="136"/>
      <c r="BW36" s="136"/>
      <c r="BX36" s="136"/>
      <c r="BY36" s="136"/>
      <c r="BZ36" s="136"/>
      <c r="CA36" s="136"/>
      <c r="CB36" s="136"/>
      <c r="CC36" s="136"/>
      <c r="CD36" s="136"/>
      <c r="CE36" s="136"/>
      <c r="CF36" s="136"/>
      <c r="CG36" s="136"/>
      <c r="CH36" s="136"/>
      <c r="CI36" s="136"/>
      <c r="CJ36" s="136"/>
      <c r="CK36" s="136"/>
      <c r="CL36" s="136"/>
      <c r="CM36" s="136"/>
      <c r="CN36" s="136"/>
      <c r="CO36" s="136"/>
      <c r="CP36" s="136"/>
      <c r="CQ36" s="136"/>
      <c r="CR36" s="136"/>
      <c r="CS36" s="136"/>
      <c r="CT36" s="136"/>
      <c r="CU36" s="136"/>
      <c r="CV36" s="136"/>
      <c r="CW36" s="136"/>
      <c r="CX36" s="136"/>
      <c r="CY36" s="136"/>
      <c r="CZ36" s="136"/>
      <c r="DA36" s="136"/>
      <c r="DB36" s="136"/>
      <c r="DC36" s="136"/>
      <c r="DD36" s="136"/>
      <c r="DE36" s="136"/>
      <c r="DF36" s="136"/>
      <c r="DG36" s="136"/>
      <c r="DH36" s="136"/>
      <c r="DI36" s="136"/>
      <c r="DJ36" s="136"/>
      <c r="DK36" s="136"/>
      <c r="DL36" s="136"/>
      <c r="DM36" s="136"/>
      <c r="DN36" s="136"/>
      <c r="DO36" s="136"/>
      <c r="DP36" s="136"/>
      <c r="DQ36" s="136"/>
      <c r="DR36" s="136"/>
      <c r="DS36" s="136"/>
      <c r="DT36" s="136"/>
      <c r="DU36" s="136"/>
      <c r="DV36" s="136"/>
      <c r="DW36" s="136"/>
      <c r="DX36" s="136"/>
      <c r="DY36" s="136"/>
      <c r="DZ36" s="136"/>
      <c r="EA36" s="136"/>
      <c r="EB36" s="136"/>
      <c r="EC36" s="136"/>
      <c r="ED36" s="136"/>
      <c r="EE36" s="136"/>
      <c r="EF36" s="136"/>
      <c r="EG36" s="136"/>
      <c r="EH36" s="136"/>
      <c r="EI36" s="136"/>
      <c r="EJ36" s="136"/>
      <c r="EK36" s="136"/>
      <c r="EL36" s="136"/>
      <c r="EM36" s="136"/>
      <c r="EN36" s="136"/>
      <c r="EO36" s="136"/>
      <c r="EP36" s="136"/>
      <c r="EQ36" s="136"/>
      <c r="ER36" s="136"/>
      <c r="ES36" s="136"/>
      <c r="ET36" s="136"/>
      <c r="EU36" s="136"/>
      <c r="EV36" s="136"/>
      <c r="EW36" s="136"/>
      <c r="EX36" s="136"/>
      <c r="EY36" s="136"/>
      <c r="EZ36" s="136"/>
      <c r="FA36" s="136"/>
      <c r="FB36" s="136"/>
      <c r="FC36" s="136"/>
      <c r="FD36" s="136"/>
      <c r="FE36" s="136"/>
      <c r="FF36" s="136"/>
      <c r="FG36" s="136"/>
      <c r="FH36" s="136"/>
      <c r="FI36" s="136"/>
      <c r="FJ36" s="136"/>
      <c r="FK36" s="136"/>
      <c r="FL36" s="136"/>
      <c r="FM36" s="136"/>
      <c r="FN36" s="136"/>
      <c r="FO36" s="136"/>
      <c r="FP36" s="136"/>
      <c r="FQ36" s="136"/>
      <c r="FR36" s="136"/>
      <c r="FS36" s="136"/>
      <c r="FT36" s="136"/>
      <c r="FU36" s="136"/>
      <c r="FV36" s="136"/>
      <c r="FW36" s="136"/>
      <c r="FX36" s="136"/>
      <c r="FY36" s="136"/>
      <c r="FZ36" s="136"/>
      <c r="GA36" s="136"/>
      <c r="GB36" s="136"/>
      <c r="GC36" s="136"/>
      <c r="GD36" s="136"/>
      <c r="GE36" s="136"/>
      <c r="GF36" s="136"/>
      <c r="GG36" s="136"/>
      <c r="GH36" s="136"/>
      <c r="GI36" s="136"/>
      <c r="GJ36" s="136"/>
      <c r="GK36" s="136"/>
      <c r="GL36" s="136"/>
      <c r="GM36" s="136"/>
      <c r="GN36" s="136"/>
      <c r="GO36" s="136"/>
      <c r="GP36" s="136"/>
      <c r="GQ36" s="136"/>
      <c r="GR36" s="136"/>
      <c r="GS36" s="136"/>
      <c r="GT36" s="136"/>
      <c r="GU36" s="136"/>
      <c r="GV36" s="136"/>
      <c r="GW36" s="136"/>
      <c r="GX36" s="136"/>
      <c r="GY36" s="136"/>
      <c r="GZ36" s="136"/>
      <c r="HA36" s="136"/>
      <c r="HB36" s="136"/>
      <c r="HC36" s="136"/>
      <c r="HD36" s="136"/>
      <c r="HE36" s="136"/>
      <c r="HF36" s="136"/>
      <c r="HG36" s="136"/>
      <c r="HH36" s="136"/>
      <c r="HI36" s="136"/>
      <c r="HJ36" s="136"/>
      <c r="HK36" s="136"/>
      <c r="HL36" s="136"/>
      <c r="HM36" s="136"/>
      <c r="HN36" s="136"/>
      <c r="HO36" s="136"/>
      <c r="HP36" s="136"/>
      <c r="HQ36" s="136"/>
      <c r="HR36" s="136"/>
      <c r="HS36" s="136"/>
      <c r="HT36" s="136"/>
      <c r="HU36" s="136"/>
      <c r="HV36" s="136"/>
      <c r="HW36" s="136"/>
      <c r="HX36" s="136"/>
      <c r="HY36" s="136"/>
      <c r="HZ36" s="136"/>
      <c r="IA36" s="136"/>
      <c r="IB36" s="136"/>
      <c r="IC36" s="136"/>
      <c r="ID36" s="136"/>
      <c r="IE36" s="136"/>
      <c r="IF36" s="136"/>
      <c r="IG36" s="136"/>
      <c r="IH36" s="136"/>
      <c r="II36" s="136"/>
      <c r="IJ36" s="136"/>
      <c r="IK36" s="136"/>
      <c r="IL36" s="136"/>
      <c r="IM36" s="136"/>
      <c r="IN36" s="136"/>
      <c r="IO36" s="136"/>
      <c r="IP36" s="136"/>
      <c r="IQ36" s="136"/>
      <c r="IR36" s="136"/>
      <c r="IS36" s="136"/>
      <c r="IT36" s="136"/>
      <c r="IU36" s="136"/>
      <c r="IV36" s="136"/>
      <c r="IW36" s="136"/>
      <c r="IX36" s="136"/>
      <c r="IY36" s="136"/>
      <c r="IZ36" s="136"/>
      <c r="JA36" s="136"/>
      <c r="JB36" s="136"/>
      <c r="JC36" s="136"/>
      <c r="JD36" s="136"/>
      <c r="JE36" s="136"/>
      <c r="JF36" s="136"/>
      <c r="JG36" s="136"/>
      <c r="JH36" s="136"/>
      <c r="JI36" s="136"/>
      <c r="JJ36" s="136"/>
      <c r="JK36" s="136"/>
      <c r="JL36" s="136"/>
      <c r="JM36" s="136"/>
      <c r="JN36" s="136"/>
      <c r="JO36" s="136"/>
      <c r="JP36" s="136"/>
      <c r="JQ36" s="136"/>
      <c r="JR36" s="136"/>
      <c r="JS36" s="136"/>
      <c r="JT36" s="136"/>
      <c r="JU36" s="136"/>
      <c r="JV36" s="136"/>
      <c r="JW36" s="136"/>
      <c r="JX36" s="136"/>
      <c r="JY36" s="136"/>
      <c r="JZ36" s="136"/>
      <c r="KA36" s="136"/>
      <c r="KB36" s="136"/>
      <c r="KC36" s="136"/>
      <c r="KD36" s="136"/>
      <c r="KE36" s="136"/>
      <c r="KF36" s="136"/>
      <c r="KG36" s="136"/>
      <c r="KH36" s="136"/>
      <c r="KI36" s="136"/>
      <c r="KJ36" s="136"/>
      <c r="KK36" s="136"/>
      <c r="KL36" s="136"/>
      <c r="KM36" s="136"/>
      <c r="KN36" s="136"/>
      <c r="KO36" s="136"/>
      <c r="KP36" s="136"/>
      <c r="KQ36" s="136"/>
      <c r="KR36" s="136"/>
      <c r="KS36" s="136"/>
      <c r="KT36" s="136"/>
      <c r="KU36" s="136"/>
      <c r="KV36" s="136"/>
      <c r="KW36" s="136"/>
      <c r="KX36" s="136"/>
      <c r="KY36" s="136"/>
      <c r="KZ36" s="136"/>
      <c r="LA36" s="136"/>
      <c r="LB36" s="136"/>
      <c r="LC36" s="136"/>
      <c r="LD36" s="136"/>
      <c r="LE36" s="136"/>
      <c r="LF36" s="136"/>
      <c r="LG36" s="136"/>
      <c r="LH36" s="136"/>
      <c r="LI36" s="136"/>
      <c r="LJ36" s="136"/>
      <c r="LK36" s="136"/>
      <c r="LL36" s="136"/>
      <c r="LM36" s="136"/>
      <c r="LN36" s="136"/>
      <c r="LO36" s="136"/>
      <c r="LP36" s="136"/>
      <c r="LQ36" s="136"/>
      <c r="LR36" s="136"/>
      <c r="LS36" s="136"/>
      <c r="LT36" s="136"/>
      <c r="LU36" s="136"/>
      <c r="LV36" s="136"/>
      <c r="LW36" s="136"/>
      <c r="LX36" s="136"/>
      <c r="LY36" s="136"/>
      <c r="LZ36" s="136"/>
      <c r="MA36" s="136"/>
      <c r="MB36" s="136"/>
      <c r="MC36" s="136"/>
      <c r="MD36" s="136"/>
      <c r="ME36" s="136"/>
      <c r="MF36" s="136"/>
      <c r="MG36" s="136"/>
      <c r="MH36" s="136"/>
      <c r="MI36" s="136"/>
      <c r="MJ36" s="136"/>
      <c r="MK36" s="136"/>
      <c r="ML36" s="136"/>
      <c r="MM36" s="136"/>
      <c r="MN36" s="136"/>
      <c r="MO36" s="136"/>
      <c r="MP36" s="136"/>
      <c r="MQ36" s="136"/>
      <c r="MR36" s="136"/>
      <c r="MS36" s="136"/>
      <c r="MT36" s="136"/>
      <c r="MU36" s="136"/>
      <c r="MV36" s="136"/>
      <c r="MW36" s="136"/>
      <c r="MX36" s="136"/>
      <c r="MY36" s="136"/>
      <c r="MZ36" s="136"/>
      <c r="NA36" s="136"/>
      <c r="NB36" s="136"/>
      <c r="NC36" s="136"/>
      <c r="ND36" s="136"/>
      <c r="NE36" s="136"/>
      <c r="NF36" s="136"/>
      <c r="NG36" s="136"/>
      <c r="NH36" s="136"/>
      <c r="NI36" s="136"/>
      <c r="NJ36" s="136"/>
      <c r="NK36" s="136"/>
      <c r="NL36" s="136"/>
      <c r="NM36" s="136"/>
      <c r="NN36" s="136"/>
      <c r="NO36" s="136"/>
      <c r="NP36" s="136"/>
      <c r="NQ36" s="136"/>
      <c r="NR36" s="136"/>
      <c r="NS36" s="136"/>
      <c r="NT36" s="136"/>
      <c r="NU36" s="136"/>
      <c r="NV36" s="136"/>
      <c r="NW36" s="136"/>
      <c r="NX36" s="136"/>
      <c r="NY36" s="136"/>
      <c r="NZ36" s="136"/>
      <c r="OA36" s="136"/>
      <c r="OB36" s="136"/>
      <c r="OC36" s="136"/>
      <c r="OD36" s="136"/>
      <c r="OE36" s="136"/>
      <c r="OF36" s="136"/>
      <c r="OG36" s="136"/>
      <c r="OH36" s="136"/>
      <c r="OI36" s="136"/>
      <c r="OJ36" s="136"/>
      <c r="OK36" s="136"/>
      <c r="OL36" s="136"/>
      <c r="OM36" s="136"/>
      <c r="ON36" s="136"/>
      <c r="OO36" s="136"/>
      <c r="OP36" s="136"/>
      <c r="OQ36" s="136"/>
      <c r="OR36" s="136"/>
      <c r="OS36" s="136"/>
      <c r="OT36" s="136"/>
      <c r="OU36" s="136"/>
      <c r="OV36" s="136"/>
      <c r="OW36" s="136"/>
      <c r="OX36" s="136"/>
      <c r="OY36" s="136"/>
      <c r="OZ36" s="136"/>
      <c r="PA36" s="136"/>
      <c r="PB36" s="136"/>
      <c r="PC36" s="136"/>
      <c r="PD36" s="136"/>
      <c r="PE36" s="136"/>
      <c r="PF36" s="136"/>
    </row>
    <row r="37" spans="1:422" s="45" customFormat="1">
      <c r="A37" s="134"/>
      <c r="B37" s="134"/>
      <c r="C37" s="136"/>
      <c r="D37" s="136"/>
      <c r="E37" s="136"/>
      <c r="F37" s="136"/>
      <c r="G37" s="136"/>
      <c r="H37" s="136"/>
      <c r="I37" s="136"/>
      <c r="J37" s="136"/>
      <c r="K37" s="136"/>
      <c r="L37" s="136"/>
      <c r="M37" s="136"/>
      <c r="N37" s="136"/>
      <c r="O37" s="136"/>
      <c r="P37" s="136"/>
      <c r="Q37" s="136"/>
      <c r="R37" s="136"/>
      <c r="S37" s="136"/>
      <c r="T37" s="136"/>
      <c r="U37" s="136"/>
      <c r="V37" s="136"/>
      <c r="W37" s="136"/>
      <c r="X37" s="136"/>
      <c r="Y37" s="136"/>
      <c r="Z37" s="136"/>
      <c r="AA37" s="136"/>
      <c r="AB37" s="136"/>
      <c r="AC37" s="136"/>
      <c r="AD37" s="136"/>
      <c r="AE37" s="136"/>
      <c r="AF37" s="136"/>
      <c r="AG37" s="136"/>
      <c r="AH37" s="136"/>
      <c r="AI37" s="136"/>
      <c r="AJ37" s="136"/>
      <c r="AK37" s="136"/>
      <c r="AL37" s="136"/>
      <c r="AM37" s="136"/>
      <c r="AN37" s="136"/>
      <c r="AO37" s="136"/>
      <c r="AP37" s="136"/>
      <c r="AQ37" s="136"/>
      <c r="AR37" s="136"/>
      <c r="AS37" s="136"/>
      <c r="AT37" s="136"/>
      <c r="AU37" s="136"/>
      <c r="AV37" s="136"/>
      <c r="AW37" s="136"/>
      <c r="AX37" s="136"/>
      <c r="AY37" s="136"/>
      <c r="AZ37" s="136"/>
      <c r="BA37" s="136"/>
      <c r="BB37" s="136"/>
      <c r="BC37" s="136"/>
      <c r="BD37" s="136"/>
      <c r="BE37" s="136"/>
      <c r="BF37" s="136"/>
      <c r="BG37" s="136"/>
      <c r="BH37" s="136"/>
      <c r="BI37" s="136"/>
      <c r="BJ37" s="136"/>
      <c r="BK37" s="136"/>
      <c r="BL37" s="136"/>
      <c r="BM37" s="136"/>
      <c r="BN37" s="136"/>
      <c r="BO37" s="136"/>
      <c r="BP37" s="136"/>
      <c r="BQ37" s="136"/>
      <c r="BR37" s="136"/>
      <c r="BS37" s="136"/>
      <c r="BT37" s="136"/>
      <c r="BU37" s="136"/>
      <c r="BV37" s="136"/>
      <c r="BW37" s="136"/>
      <c r="BX37" s="136"/>
      <c r="BY37" s="136"/>
      <c r="BZ37" s="136"/>
      <c r="CA37" s="136"/>
      <c r="CB37" s="136"/>
      <c r="CC37" s="136"/>
      <c r="CD37" s="136"/>
      <c r="CE37" s="136"/>
      <c r="CF37" s="136"/>
      <c r="CG37" s="136"/>
      <c r="CH37" s="136"/>
      <c r="CI37" s="136"/>
      <c r="CJ37" s="136"/>
      <c r="CK37" s="136"/>
      <c r="CL37" s="136"/>
      <c r="CM37" s="136"/>
      <c r="CN37" s="136"/>
      <c r="CO37" s="136"/>
      <c r="CP37" s="136"/>
      <c r="CQ37" s="136"/>
      <c r="CR37" s="136"/>
      <c r="CS37" s="136"/>
      <c r="CT37" s="136"/>
      <c r="CU37" s="136"/>
      <c r="CV37" s="136"/>
      <c r="CW37" s="136"/>
      <c r="CX37" s="136"/>
      <c r="CY37" s="136"/>
      <c r="CZ37" s="136"/>
      <c r="DA37" s="136"/>
      <c r="DB37" s="136"/>
      <c r="DC37" s="136"/>
      <c r="DD37" s="136"/>
      <c r="DE37" s="136"/>
      <c r="DF37" s="136"/>
      <c r="DG37" s="136"/>
      <c r="DH37" s="136"/>
      <c r="DI37" s="136"/>
      <c r="DJ37" s="136"/>
      <c r="DK37" s="136"/>
      <c r="DL37" s="136"/>
      <c r="DM37" s="136"/>
      <c r="DN37" s="136"/>
      <c r="DO37" s="136"/>
      <c r="DP37" s="136"/>
      <c r="DQ37" s="136"/>
      <c r="DR37" s="136"/>
      <c r="DS37" s="136"/>
      <c r="DT37" s="136"/>
      <c r="DU37" s="136"/>
      <c r="DV37" s="136"/>
      <c r="DW37" s="136"/>
      <c r="DX37" s="136"/>
      <c r="DY37" s="136"/>
      <c r="DZ37" s="136"/>
      <c r="EA37" s="136"/>
      <c r="EB37" s="136"/>
      <c r="EC37" s="136"/>
      <c r="ED37" s="136"/>
      <c r="EE37" s="136"/>
      <c r="EF37" s="136"/>
      <c r="EG37" s="136"/>
      <c r="EH37" s="136"/>
      <c r="EI37" s="136"/>
      <c r="EJ37" s="136"/>
      <c r="EK37" s="136"/>
      <c r="EL37" s="136"/>
      <c r="EM37" s="136"/>
      <c r="EN37" s="136"/>
      <c r="EO37" s="136"/>
      <c r="EP37" s="136"/>
      <c r="EQ37" s="136"/>
      <c r="ER37" s="136"/>
      <c r="ES37" s="136"/>
      <c r="ET37" s="136"/>
      <c r="EU37" s="136"/>
      <c r="EV37" s="136"/>
      <c r="EW37" s="136"/>
      <c r="EX37" s="136"/>
      <c r="EY37" s="136"/>
      <c r="EZ37" s="136"/>
      <c r="FA37" s="136"/>
      <c r="FB37" s="136"/>
      <c r="FC37" s="136"/>
      <c r="FD37" s="136"/>
      <c r="FE37" s="136"/>
      <c r="FF37" s="136"/>
      <c r="FG37" s="136"/>
      <c r="FH37" s="136"/>
      <c r="FI37" s="136"/>
      <c r="FJ37" s="136"/>
      <c r="FK37" s="136"/>
      <c r="FL37" s="136"/>
      <c r="FM37" s="136"/>
      <c r="FN37" s="136"/>
      <c r="FO37" s="136"/>
      <c r="FP37" s="136"/>
      <c r="FQ37" s="136"/>
      <c r="FR37" s="136"/>
      <c r="FS37" s="136"/>
      <c r="FT37" s="136"/>
      <c r="FU37" s="136"/>
      <c r="FV37" s="136"/>
      <c r="FW37" s="136"/>
      <c r="FX37" s="136"/>
      <c r="FY37" s="136"/>
      <c r="FZ37" s="136"/>
      <c r="GA37" s="136"/>
      <c r="GB37" s="136"/>
      <c r="GC37" s="136"/>
      <c r="GD37" s="136"/>
      <c r="GE37" s="136"/>
      <c r="GF37" s="136"/>
      <c r="GG37" s="136"/>
      <c r="GH37" s="136"/>
      <c r="GI37" s="136"/>
      <c r="GJ37" s="136"/>
      <c r="GK37" s="136"/>
      <c r="GL37" s="136"/>
      <c r="GM37" s="136"/>
      <c r="GN37" s="136"/>
      <c r="GO37" s="136"/>
      <c r="GP37" s="136"/>
      <c r="GQ37" s="136"/>
      <c r="GR37" s="136"/>
      <c r="GS37" s="136"/>
      <c r="GT37" s="136"/>
      <c r="GU37" s="136"/>
      <c r="GV37" s="136"/>
      <c r="GW37" s="136"/>
      <c r="GX37" s="136"/>
      <c r="GY37" s="136"/>
      <c r="GZ37" s="136"/>
      <c r="HA37" s="136"/>
      <c r="HB37" s="136"/>
      <c r="HC37" s="136"/>
      <c r="HD37" s="136"/>
      <c r="HE37" s="136"/>
      <c r="HF37" s="136"/>
      <c r="HG37" s="136"/>
      <c r="HH37" s="136"/>
      <c r="HI37" s="136"/>
      <c r="HJ37" s="136"/>
      <c r="HK37" s="136"/>
      <c r="HL37" s="136"/>
      <c r="HM37" s="136"/>
      <c r="HN37" s="136"/>
      <c r="HO37" s="136"/>
      <c r="HP37" s="136"/>
      <c r="HQ37" s="136"/>
      <c r="HR37" s="136"/>
      <c r="HS37" s="136"/>
      <c r="HT37" s="136"/>
      <c r="HU37" s="136"/>
      <c r="HV37" s="136"/>
      <c r="HW37" s="136"/>
      <c r="HX37" s="136"/>
      <c r="HY37" s="136"/>
      <c r="HZ37" s="136"/>
      <c r="IA37" s="136"/>
      <c r="IB37" s="136"/>
      <c r="IC37" s="136"/>
      <c r="ID37" s="136"/>
      <c r="IE37" s="136"/>
      <c r="IF37" s="136"/>
      <c r="IG37" s="136"/>
      <c r="IH37" s="136"/>
      <c r="II37" s="136"/>
      <c r="IJ37" s="136"/>
      <c r="IK37" s="136"/>
      <c r="IL37" s="136"/>
      <c r="IM37" s="136"/>
      <c r="IN37" s="136"/>
      <c r="IO37" s="136"/>
      <c r="IP37" s="136"/>
      <c r="IQ37" s="136"/>
      <c r="IR37" s="136"/>
      <c r="IS37" s="136"/>
      <c r="IT37" s="136"/>
      <c r="IU37" s="136"/>
      <c r="IV37" s="136"/>
      <c r="IW37" s="136"/>
      <c r="IX37" s="136"/>
      <c r="IY37" s="136"/>
      <c r="IZ37" s="136"/>
      <c r="JA37" s="136"/>
      <c r="JB37" s="136"/>
      <c r="JC37" s="136"/>
      <c r="JD37" s="136"/>
      <c r="JE37" s="136"/>
      <c r="JF37" s="136"/>
      <c r="JG37" s="136"/>
      <c r="JH37" s="136"/>
      <c r="JI37" s="136"/>
      <c r="JJ37" s="136"/>
      <c r="JK37" s="136"/>
      <c r="JL37" s="136"/>
      <c r="JM37" s="136"/>
      <c r="JN37" s="136"/>
      <c r="JO37" s="136"/>
      <c r="JP37" s="136"/>
      <c r="JQ37" s="136"/>
      <c r="JR37" s="136"/>
      <c r="JS37" s="136"/>
      <c r="JT37" s="136"/>
      <c r="JU37" s="136"/>
      <c r="JV37" s="136"/>
      <c r="JW37" s="136"/>
      <c r="JX37" s="136"/>
      <c r="JY37" s="136"/>
      <c r="JZ37" s="136"/>
      <c r="KA37" s="136"/>
      <c r="KB37" s="136"/>
      <c r="KC37" s="136"/>
      <c r="KD37" s="136"/>
      <c r="KE37" s="136"/>
      <c r="KF37" s="136"/>
      <c r="KG37" s="136"/>
      <c r="KH37" s="136"/>
      <c r="KI37" s="136"/>
      <c r="KJ37" s="136"/>
      <c r="KK37" s="136"/>
      <c r="KL37" s="136"/>
      <c r="KM37" s="136"/>
      <c r="KN37" s="136"/>
      <c r="KO37" s="136"/>
      <c r="KP37" s="136"/>
      <c r="KQ37" s="136"/>
      <c r="KR37" s="136"/>
      <c r="KS37" s="136"/>
      <c r="KT37" s="136"/>
      <c r="KU37" s="136"/>
      <c r="KV37" s="136"/>
      <c r="KW37" s="136"/>
      <c r="KX37" s="136"/>
      <c r="KY37" s="136"/>
      <c r="KZ37" s="136"/>
      <c r="LA37" s="136"/>
      <c r="LB37" s="136"/>
      <c r="LC37" s="136"/>
      <c r="LD37" s="136"/>
      <c r="LE37" s="136"/>
      <c r="LF37" s="136"/>
      <c r="LG37" s="136"/>
      <c r="LH37" s="136"/>
      <c r="LI37" s="136"/>
      <c r="LJ37" s="136"/>
      <c r="LK37" s="136"/>
      <c r="LL37" s="136"/>
      <c r="LM37" s="136"/>
      <c r="LN37" s="136"/>
      <c r="LO37" s="136"/>
      <c r="LP37" s="136"/>
      <c r="LQ37" s="136"/>
      <c r="LR37" s="136"/>
      <c r="LS37" s="136"/>
      <c r="LT37" s="136"/>
      <c r="LU37" s="136"/>
      <c r="LV37" s="136"/>
      <c r="LW37" s="136"/>
      <c r="LX37" s="136"/>
      <c r="LY37" s="136"/>
      <c r="LZ37" s="136"/>
      <c r="MA37" s="136"/>
      <c r="MB37" s="136"/>
      <c r="MC37" s="136"/>
      <c r="MD37" s="136"/>
      <c r="ME37" s="136"/>
      <c r="MF37" s="136"/>
      <c r="MG37" s="136"/>
      <c r="MH37" s="136"/>
      <c r="MI37" s="136"/>
      <c r="MJ37" s="136"/>
      <c r="MK37" s="136"/>
      <c r="ML37" s="136"/>
      <c r="MM37" s="136"/>
      <c r="MN37" s="136"/>
      <c r="MO37" s="136"/>
      <c r="MP37" s="136"/>
      <c r="MQ37" s="136"/>
      <c r="MR37" s="136"/>
      <c r="MS37" s="136"/>
      <c r="MT37" s="136"/>
      <c r="MU37" s="136"/>
      <c r="MV37" s="136"/>
      <c r="MW37" s="136"/>
      <c r="MX37" s="136"/>
      <c r="MY37" s="136"/>
      <c r="MZ37" s="136"/>
      <c r="NA37" s="136"/>
      <c r="NB37" s="136"/>
      <c r="NC37" s="136"/>
      <c r="ND37" s="136"/>
      <c r="NE37" s="136"/>
      <c r="NF37" s="136"/>
      <c r="NG37" s="136"/>
      <c r="NH37" s="136"/>
      <c r="NI37" s="136"/>
      <c r="NJ37" s="136"/>
      <c r="NK37" s="136"/>
      <c r="NL37" s="136"/>
      <c r="NM37" s="136"/>
      <c r="NN37" s="136"/>
      <c r="NO37" s="136"/>
      <c r="NP37" s="136"/>
      <c r="NQ37" s="136"/>
      <c r="NR37" s="136"/>
      <c r="NS37" s="136"/>
      <c r="NT37" s="136"/>
      <c r="NU37" s="136"/>
      <c r="NV37" s="136"/>
      <c r="NW37" s="136"/>
      <c r="NX37" s="136"/>
      <c r="NY37" s="136"/>
      <c r="NZ37" s="136"/>
      <c r="OA37" s="136"/>
      <c r="OB37" s="136"/>
      <c r="OC37" s="136"/>
      <c r="OD37" s="136"/>
      <c r="OE37" s="136"/>
      <c r="OF37" s="136"/>
      <c r="OG37" s="136"/>
      <c r="OH37" s="136"/>
      <c r="OI37" s="136"/>
      <c r="OJ37" s="136"/>
      <c r="OK37" s="136"/>
      <c r="OL37" s="136"/>
      <c r="OM37" s="136"/>
      <c r="ON37" s="136"/>
      <c r="OO37" s="136"/>
      <c r="OP37" s="136"/>
      <c r="OQ37" s="136"/>
      <c r="OR37" s="136"/>
      <c r="OS37" s="136"/>
      <c r="OT37" s="136"/>
      <c r="OU37" s="136"/>
      <c r="OV37" s="136"/>
      <c r="OW37" s="136"/>
      <c r="OX37" s="136"/>
      <c r="OY37" s="136"/>
      <c r="OZ37" s="136"/>
      <c r="PA37" s="136"/>
      <c r="PB37" s="136"/>
      <c r="PC37" s="136"/>
      <c r="PD37" s="136"/>
      <c r="PE37" s="136"/>
      <c r="PF37" s="136"/>
    </row>
    <row r="38" spans="1:422" s="45" customFormat="1">
      <c r="A38" s="134"/>
      <c r="B38" s="134"/>
      <c r="C38" s="136"/>
      <c r="D38" s="136"/>
      <c r="E38" s="136"/>
      <c r="F38" s="136"/>
      <c r="G38" s="136"/>
      <c r="H38" s="136"/>
      <c r="I38" s="136"/>
      <c r="J38" s="136"/>
      <c r="K38" s="136"/>
      <c r="L38" s="136"/>
      <c r="M38" s="136"/>
      <c r="N38" s="136"/>
      <c r="O38" s="136"/>
      <c r="P38" s="136"/>
      <c r="Q38" s="136"/>
      <c r="R38" s="136"/>
      <c r="S38" s="136"/>
      <c r="T38" s="136"/>
      <c r="U38" s="136"/>
      <c r="V38" s="136"/>
      <c r="W38" s="136"/>
      <c r="X38" s="136"/>
      <c r="Y38" s="136"/>
      <c r="Z38" s="136"/>
      <c r="AA38" s="136"/>
      <c r="AB38" s="136"/>
      <c r="AC38" s="136"/>
      <c r="AD38" s="136"/>
      <c r="AE38" s="136"/>
      <c r="AF38" s="136"/>
      <c r="AG38" s="136"/>
      <c r="AH38" s="136"/>
      <c r="AI38" s="136"/>
      <c r="AJ38" s="136"/>
      <c r="AK38" s="136"/>
      <c r="AL38" s="136"/>
      <c r="AM38" s="136"/>
      <c r="AN38" s="136"/>
      <c r="AO38" s="136"/>
      <c r="AP38" s="136"/>
      <c r="AQ38" s="136"/>
      <c r="AR38" s="136"/>
      <c r="AS38" s="136"/>
      <c r="AT38" s="136"/>
      <c r="AU38" s="136"/>
      <c r="AV38" s="136"/>
      <c r="AW38" s="136"/>
      <c r="AX38" s="136"/>
      <c r="AY38" s="136"/>
      <c r="AZ38" s="136"/>
      <c r="BA38" s="136"/>
      <c r="BB38" s="136"/>
      <c r="BC38" s="136"/>
      <c r="BD38" s="136"/>
      <c r="BE38" s="136"/>
      <c r="BF38" s="136"/>
      <c r="BG38" s="136"/>
      <c r="BH38" s="136"/>
      <c r="BI38" s="136"/>
      <c r="BJ38" s="136"/>
      <c r="BK38" s="136"/>
      <c r="BL38" s="136"/>
      <c r="BM38" s="136"/>
      <c r="BN38" s="136"/>
      <c r="BO38" s="136"/>
      <c r="BP38" s="136"/>
      <c r="BQ38" s="136"/>
      <c r="BR38" s="136"/>
      <c r="BS38" s="136"/>
      <c r="BT38" s="136"/>
      <c r="BU38" s="136"/>
      <c r="BV38" s="136"/>
      <c r="BW38" s="136"/>
      <c r="BX38" s="136"/>
      <c r="BY38" s="136"/>
      <c r="BZ38" s="136"/>
      <c r="CA38" s="136"/>
      <c r="CB38" s="136"/>
      <c r="CC38" s="136"/>
      <c r="CD38" s="136"/>
      <c r="CE38" s="136"/>
      <c r="CF38" s="136"/>
      <c r="CG38" s="136"/>
      <c r="CH38" s="136"/>
      <c r="CI38" s="136"/>
      <c r="CJ38" s="136"/>
      <c r="CK38" s="136"/>
      <c r="CL38" s="136"/>
      <c r="CM38" s="136"/>
      <c r="CN38" s="136"/>
      <c r="CO38" s="136"/>
      <c r="CP38" s="136"/>
      <c r="CQ38" s="136"/>
      <c r="CR38" s="136"/>
      <c r="CS38" s="136"/>
      <c r="CT38" s="136"/>
      <c r="CU38" s="136"/>
      <c r="CV38" s="136"/>
      <c r="CW38" s="136"/>
      <c r="CX38" s="136"/>
      <c r="CY38" s="136"/>
      <c r="CZ38" s="136"/>
      <c r="DA38" s="136"/>
      <c r="DB38" s="136"/>
      <c r="DC38" s="136"/>
      <c r="DD38" s="136"/>
      <c r="DE38" s="136"/>
      <c r="DF38" s="136"/>
      <c r="DG38" s="136"/>
      <c r="DH38" s="136"/>
      <c r="DI38" s="136"/>
      <c r="DJ38" s="136"/>
      <c r="DK38" s="136"/>
      <c r="DL38" s="136"/>
      <c r="DM38" s="136"/>
      <c r="DN38" s="136"/>
      <c r="DO38" s="136"/>
      <c r="DP38" s="136"/>
      <c r="DQ38" s="136"/>
      <c r="DR38" s="136"/>
      <c r="DS38" s="136"/>
      <c r="DT38" s="136"/>
      <c r="DU38" s="136"/>
      <c r="DV38" s="136"/>
      <c r="DW38" s="136"/>
      <c r="DX38" s="136"/>
      <c r="DY38" s="136"/>
      <c r="DZ38" s="136"/>
      <c r="EA38" s="136"/>
      <c r="EB38" s="136"/>
      <c r="EC38" s="136"/>
      <c r="ED38" s="136"/>
      <c r="EE38" s="136"/>
      <c r="EF38" s="136"/>
      <c r="EG38" s="136"/>
      <c r="EH38" s="136"/>
      <c r="EI38" s="136"/>
      <c r="EJ38" s="136"/>
      <c r="EK38" s="136"/>
      <c r="EL38" s="136"/>
      <c r="EM38" s="136"/>
      <c r="EN38" s="136"/>
      <c r="EO38" s="136"/>
      <c r="EP38" s="136"/>
      <c r="EQ38" s="136"/>
      <c r="ER38" s="136"/>
      <c r="ES38" s="136"/>
      <c r="ET38" s="136"/>
      <c r="EU38" s="136"/>
      <c r="EV38" s="136"/>
      <c r="EW38" s="136"/>
      <c r="EX38" s="136"/>
      <c r="EY38" s="136"/>
      <c r="EZ38" s="136"/>
      <c r="FA38" s="136"/>
      <c r="FB38" s="136"/>
      <c r="FC38" s="136"/>
      <c r="FD38" s="136"/>
      <c r="FE38" s="136"/>
      <c r="FF38" s="136"/>
      <c r="FG38" s="136"/>
      <c r="FH38" s="136"/>
      <c r="FI38" s="136"/>
      <c r="FJ38" s="136"/>
      <c r="FK38" s="136"/>
      <c r="FL38" s="136"/>
      <c r="FM38" s="136"/>
      <c r="FN38" s="136"/>
      <c r="FO38" s="136"/>
      <c r="FP38" s="136"/>
      <c r="FQ38" s="136"/>
      <c r="FR38" s="136"/>
      <c r="FS38" s="136"/>
      <c r="FT38" s="136"/>
      <c r="FU38" s="136"/>
      <c r="FV38" s="136"/>
      <c r="FW38" s="136"/>
      <c r="FX38" s="136"/>
      <c r="FY38" s="136"/>
      <c r="FZ38" s="136"/>
      <c r="GA38" s="136"/>
      <c r="GB38" s="136"/>
      <c r="GC38" s="136"/>
      <c r="GD38" s="136"/>
      <c r="GE38" s="136"/>
      <c r="GF38" s="136"/>
      <c r="GG38" s="136"/>
      <c r="GH38" s="136"/>
      <c r="GI38" s="136"/>
      <c r="GJ38" s="136"/>
      <c r="GK38" s="136"/>
      <c r="GL38" s="136"/>
      <c r="GM38" s="136"/>
      <c r="GN38" s="136"/>
      <c r="GO38" s="136"/>
      <c r="GP38" s="136"/>
      <c r="GQ38" s="136"/>
      <c r="GR38" s="136"/>
      <c r="GS38" s="136"/>
      <c r="GT38" s="136"/>
      <c r="GU38" s="136"/>
      <c r="GV38" s="136"/>
      <c r="GW38" s="136"/>
      <c r="GX38" s="136"/>
      <c r="GY38" s="136"/>
      <c r="GZ38" s="136"/>
      <c r="HA38" s="136"/>
      <c r="HB38" s="136"/>
      <c r="HC38" s="136"/>
      <c r="HD38" s="136"/>
      <c r="HE38" s="136"/>
      <c r="HF38" s="136"/>
      <c r="HG38" s="136"/>
      <c r="HH38" s="136"/>
      <c r="HI38" s="136"/>
      <c r="HJ38" s="136"/>
      <c r="HK38" s="136"/>
      <c r="HL38" s="136"/>
      <c r="HM38" s="136"/>
      <c r="HN38" s="136"/>
      <c r="HO38" s="136"/>
      <c r="HP38" s="136"/>
      <c r="HQ38" s="136"/>
      <c r="HR38" s="136"/>
      <c r="HS38" s="136"/>
      <c r="HT38" s="136"/>
      <c r="HU38" s="136"/>
      <c r="HV38" s="136"/>
      <c r="HW38" s="136"/>
      <c r="HX38" s="136"/>
      <c r="HY38" s="136"/>
      <c r="HZ38" s="136"/>
      <c r="IA38" s="136"/>
      <c r="IB38" s="136"/>
      <c r="IC38" s="136"/>
      <c r="ID38" s="136"/>
      <c r="IE38" s="136"/>
      <c r="IF38" s="136"/>
      <c r="IG38" s="136"/>
      <c r="IH38" s="136"/>
      <c r="II38" s="136"/>
      <c r="IJ38" s="136"/>
      <c r="IK38" s="136"/>
      <c r="IL38" s="136"/>
      <c r="IM38" s="136"/>
      <c r="IN38" s="136"/>
      <c r="IO38" s="136"/>
      <c r="IP38" s="136"/>
      <c r="IQ38" s="136"/>
      <c r="IR38" s="136"/>
      <c r="IS38" s="136"/>
      <c r="IT38" s="136"/>
      <c r="IU38" s="136"/>
      <c r="IV38" s="136"/>
      <c r="IW38" s="136"/>
      <c r="IX38" s="136"/>
      <c r="IY38" s="136"/>
      <c r="IZ38" s="136"/>
      <c r="JA38" s="136"/>
      <c r="JB38" s="136"/>
      <c r="JC38" s="136"/>
      <c r="JD38" s="136"/>
      <c r="JE38" s="136"/>
      <c r="JF38" s="136"/>
      <c r="JG38" s="136"/>
      <c r="JH38" s="136"/>
      <c r="JI38" s="136"/>
      <c r="JJ38" s="136"/>
      <c r="JK38" s="136"/>
      <c r="JL38" s="136"/>
      <c r="JM38" s="136"/>
      <c r="JN38" s="136"/>
      <c r="JO38" s="136"/>
      <c r="JP38" s="136"/>
      <c r="JQ38" s="136"/>
      <c r="JR38" s="136"/>
      <c r="JS38" s="136"/>
      <c r="JT38" s="136"/>
      <c r="JU38" s="136"/>
      <c r="JV38" s="136"/>
      <c r="JW38" s="136"/>
      <c r="JX38" s="136"/>
      <c r="JY38" s="136"/>
      <c r="JZ38" s="136"/>
      <c r="KA38" s="136"/>
      <c r="KB38" s="136"/>
      <c r="KC38" s="136"/>
      <c r="KD38" s="136"/>
      <c r="KE38" s="136"/>
      <c r="KF38" s="136"/>
      <c r="KG38" s="136"/>
      <c r="KH38" s="136"/>
      <c r="KI38" s="136"/>
      <c r="KJ38" s="136"/>
      <c r="KK38" s="136"/>
      <c r="KL38" s="136"/>
      <c r="KM38" s="136"/>
      <c r="KN38" s="136"/>
      <c r="KO38" s="136"/>
      <c r="KP38" s="136"/>
      <c r="KQ38" s="136"/>
      <c r="KR38" s="136"/>
      <c r="KS38" s="136"/>
      <c r="KT38" s="136"/>
      <c r="KU38" s="136"/>
      <c r="KV38" s="136"/>
      <c r="KW38" s="136"/>
      <c r="KX38" s="136"/>
      <c r="KY38" s="136"/>
      <c r="KZ38" s="136"/>
      <c r="LA38" s="136"/>
      <c r="LB38" s="136"/>
      <c r="LC38" s="136"/>
      <c r="LD38" s="136"/>
      <c r="LE38" s="136"/>
      <c r="LF38" s="136"/>
      <c r="LG38" s="136"/>
      <c r="LH38" s="136"/>
      <c r="LI38" s="136"/>
      <c r="LJ38" s="136"/>
      <c r="LK38" s="136"/>
      <c r="LL38" s="136"/>
      <c r="LM38" s="136"/>
      <c r="LN38" s="136"/>
      <c r="LO38" s="136"/>
      <c r="LP38" s="136"/>
      <c r="LQ38" s="136"/>
      <c r="LR38" s="136"/>
      <c r="LS38" s="136"/>
      <c r="LT38" s="136"/>
      <c r="LU38" s="136"/>
      <c r="LV38" s="136"/>
      <c r="LW38" s="136"/>
      <c r="LX38" s="136"/>
      <c r="LY38" s="136"/>
      <c r="LZ38" s="136"/>
      <c r="MA38" s="136"/>
      <c r="MB38" s="136"/>
      <c r="MC38" s="136"/>
      <c r="MD38" s="136"/>
      <c r="ME38" s="136"/>
      <c r="MF38" s="136"/>
      <c r="MG38" s="136"/>
      <c r="MH38" s="136"/>
      <c r="MI38" s="136"/>
      <c r="MJ38" s="136"/>
      <c r="MK38" s="136"/>
      <c r="ML38" s="136"/>
      <c r="MM38" s="136"/>
      <c r="MN38" s="136"/>
      <c r="MO38" s="136"/>
      <c r="MP38" s="136"/>
      <c r="MQ38" s="136"/>
      <c r="MR38" s="136"/>
      <c r="MS38" s="136"/>
      <c r="MT38" s="136"/>
      <c r="MU38" s="136"/>
      <c r="MV38" s="136"/>
      <c r="MW38" s="136"/>
      <c r="MX38" s="136"/>
      <c r="MY38" s="136"/>
      <c r="MZ38" s="136"/>
      <c r="NA38" s="136"/>
      <c r="NB38" s="136"/>
      <c r="NC38" s="136"/>
      <c r="ND38" s="136"/>
      <c r="NE38" s="136"/>
      <c r="NF38" s="136"/>
      <c r="NG38" s="136"/>
      <c r="NH38" s="136"/>
      <c r="NI38" s="136"/>
      <c r="NJ38" s="136"/>
      <c r="NK38" s="136"/>
      <c r="NL38" s="136"/>
      <c r="NM38" s="136"/>
      <c r="NN38" s="136"/>
      <c r="NO38" s="136"/>
      <c r="NP38" s="136"/>
      <c r="NQ38" s="136"/>
      <c r="NR38" s="136"/>
      <c r="NS38" s="136"/>
      <c r="NT38" s="136"/>
      <c r="NU38" s="136"/>
      <c r="NV38" s="136"/>
      <c r="NW38" s="136"/>
      <c r="NX38" s="136"/>
      <c r="NY38" s="136"/>
      <c r="NZ38" s="136"/>
      <c r="OA38" s="136"/>
      <c r="OB38" s="136"/>
      <c r="OC38" s="136"/>
      <c r="OD38" s="136"/>
      <c r="OE38" s="136"/>
      <c r="OF38" s="136"/>
      <c r="OG38" s="136"/>
      <c r="OH38" s="136"/>
      <c r="OI38" s="136"/>
      <c r="OJ38" s="136"/>
      <c r="OK38" s="136"/>
      <c r="OL38" s="136"/>
      <c r="OM38" s="136"/>
      <c r="ON38" s="136"/>
      <c r="OO38" s="136"/>
      <c r="OP38" s="136"/>
      <c r="OQ38" s="136"/>
      <c r="OR38" s="136"/>
      <c r="OS38" s="136"/>
      <c r="OT38" s="136"/>
      <c r="OU38" s="136"/>
      <c r="OV38" s="136"/>
      <c r="OW38" s="136"/>
      <c r="OX38" s="136"/>
      <c r="OY38" s="136"/>
      <c r="OZ38" s="136"/>
      <c r="PA38" s="136"/>
      <c r="PB38" s="136"/>
      <c r="PC38" s="136"/>
      <c r="PD38" s="136"/>
      <c r="PE38" s="136"/>
      <c r="PF38" s="136"/>
    </row>
    <row r="39" spans="1:422" s="45" customFormat="1">
      <c r="A39" s="134"/>
      <c r="B39" s="134"/>
      <c r="C39" s="136"/>
      <c r="D39" s="136"/>
      <c r="E39" s="136"/>
      <c r="F39" s="136"/>
      <c r="G39" s="136"/>
      <c r="H39" s="136"/>
      <c r="I39" s="136"/>
      <c r="J39" s="136"/>
      <c r="K39" s="136"/>
      <c r="L39" s="136"/>
      <c r="M39" s="136"/>
      <c r="N39" s="136"/>
      <c r="O39" s="136"/>
      <c r="P39" s="136"/>
      <c r="Q39" s="136"/>
      <c r="R39" s="136"/>
      <c r="S39" s="136"/>
      <c r="T39" s="136"/>
      <c r="U39" s="136"/>
      <c r="V39" s="136"/>
      <c r="W39" s="136"/>
      <c r="X39" s="136"/>
      <c r="Y39" s="136"/>
      <c r="Z39" s="136"/>
      <c r="AA39" s="136"/>
      <c r="AB39" s="136"/>
      <c r="AC39" s="136"/>
      <c r="AD39" s="136"/>
      <c r="AE39" s="136"/>
      <c r="AF39" s="136"/>
      <c r="AG39" s="136"/>
      <c r="AH39" s="136"/>
      <c r="AI39" s="136"/>
      <c r="AJ39" s="136"/>
      <c r="AK39" s="136"/>
      <c r="AL39" s="136"/>
      <c r="AM39" s="136"/>
      <c r="AN39" s="136"/>
      <c r="AO39" s="136"/>
      <c r="AP39" s="136"/>
      <c r="AQ39" s="136"/>
      <c r="AR39" s="136"/>
      <c r="AS39" s="136"/>
      <c r="AT39" s="136"/>
      <c r="AU39" s="136"/>
      <c r="AV39" s="136"/>
      <c r="AW39" s="136"/>
      <c r="AX39" s="136"/>
      <c r="AY39" s="136"/>
      <c r="AZ39" s="136"/>
      <c r="BA39" s="136"/>
      <c r="BB39" s="136"/>
      <c r="BC39" s="136"/>
      <c r="BD39" s="136"/>
      <c r="BE39" s="136"/>
      <c r="BF39" s="136"/>
      <c r="BG39" s="136"/>
      <c r="BH39" s="136"/>
      <c r="BI39" s="136"/>
      <c r="BJ39" s="136"/>
      <c r="BK39" s="136"/>
      <c r="BL39" s="136"/>
      <c r="BM39" s="136"/>
      <c r="BN39" s="136"/>
      <c r="BO39" s="136"/>
      <c r="BP39" s="136"/>
      <c r="BQ39" s="136"/>
      <c r="BR39" s="136"/>
      <c r="BS39" s="136"/>
      <c r="BT39" s="136"/>
      <c r="BU39" s="136"/>
      <c r="BV39" s="136"/>
      <c r="BW39" s="136"/>
      <c r="BX39" s="136"/>
      <c r="BY39" s="136"/>
      <c r="BZ39" s="136"/>
      <c r="CA39" s="136"/>
      <c r="CB39" s="136"/>
      <c r="CC39" s="136"/>
      <c r="CD39" s="136"/>
      <c r="CE39" s="136"/>
      <c r="CF39" s="136"/>
      <c r="CG39" s="136"/>
      <c r="CH39" s="136"/>
      <c r="CI39" s="136"/>
      <c r="CJ39" s="136"/>
      <c r="CK39" s="136"/>
      <c r="CL39" s="136"/>
      <c r="CM39" s="136"/>
      <c r="CN39" s="136"/>
      <c r="CO39" s="136"/>
      <c r="CP39" s="136"/>
      <c r="CQ39" s="136"/>
      <c r="CR39" s="136"/>
      <c r="CS39" s="136"/>
      <c r="CT39" s="136"/>
      <c r="CU39" s="136"/>
      <c r="CV39" s="136"/>
      <c r="CW39" s="136"/>
      <c r="CX39" s="136"/>
      <c r="CY39" s="136"/>
      <c r="CZ39" s="136"/>
      <c r="DA39" s="136"/>
      <c r="DB39" s="136"/>
      <c r="DC39" s="136"/>
      <c r="DD39" s="136"/>
      <c r="DE39" s="136"/>
      <c r="DF39" s="136"/>
      <c r="DG39" s="136"/>
      <c r="DH39" s="136"/>
      <c r="DI39" s="136"/>
      <c r="DJ39" s="136"/>
      <c r="DK39" s="136"/>
      <c r="DL39" s="136"/>
      <c r="DM39" s="136"/>
      <c r="DN39" s="136"/>
      <c r="DO39" s="136"/>
      <c r="DP39" s="136"/>
      <c r="DQ39" s="136"/>
      <c r="DR39" s="136"/>
      <c r="DS39" s="136"/>
      <c r="DT39" s="136"/>
      <c r="DU39" s="136"/>
      <c r="DV39" s="136"/>
      <c r="DW39" s="136"/>
      <c r="DX39" s="136"/>
      <c r="DY39" s="136"/>
      <c r="DZ39" s="136"/>
      <c r="EA39" s="136"/>
      <c r="EB39" s="136"/>
      <c r="EC39" s="136"/>
      <c r="ED39" s="136"/>
      <c r="EE39" s="136"/>
      <c r="EF39" s="136"/>
      <c r="EG39" s="136"/>
      <c r="EH39" s="136"/>
      <c r="EI39" s="136"/>
      <c r="EJ39" s="136"/>
      <c r="EK39" s="136"/>
      <c r="EL39" s="136"/>
      <c r="EM39" s="136"/>
      <c r="EN39" s="136"/>
      <c r="EO39" s="136"/>
      <c r="EP39" s="136"/>
      <c r="EQ39" s="136"/>
      <c r="ER39" s="136"/>
      <c r="ES39" s="136"/>
      <c r="ET39" s="136"/>
      <c r="EU39" s="136"/>
      <c r="EV39" s="136"/>
      <c r="EW39" s="136"/>
      <c r="EX39" s="136"/>
      <c r="EY39" s="136"/>
      <c r="EZ39" s="136"/>
      <c r="FA39" s="136"/>
      <c r="FB39" s="136"/>
      <c r="FC39" s="136"/>
      <c r="FD39" s="136"/>
      <c r="FE39" s="136"/>
      <c r="FF39" s="136"/>
      <c r="FG39" s="136"/>
      <c r="FH39" s="136"/>
      <c r="FI39" s="136"/>
      <c r="FJ39" s="136"/>
      <c r="FK39" s="136"/>
      <c r="FL39" s="136"/>
      <c r="FM39" s="136"/>
      <c r="FN39" s="136"/>
      <c r="FO39" s="136"/>
      <c r="FP39" s="136"/>
      <c r="FQ39" s="136"/>
      <c r="FR39" s="136"/>
      <c r="FS39" s="136"/>
      <c r="FT39" s="136"/>
      <c r="FU39" s="136"/>
      <c r="FV39" s="136"/>
      <c r="FW39" s="136"/>
      <c r="FX39" s="136"/>
      <c r="FY39" s="136"/>
      <c r="FZ39" s="136"/>
      <c r="GA39" s="136"/>
      <c r="GB39" s="136"/>
      <c r="GC39" s="136"/>
      <c r="GD39" s="136"/>
      <c r="GE39" s="136"/>
      <c r="GF39" s="136"/>
      <c r="GG39" s="136"/>
      <c r="GH39" s="136"/>
      <c r="GI39" s="136"/>
      <c r="GJ39" s="136"/>
      <c r="GK39" s="136"/>
      <c r="GL39" s="136"/>
      <c r="GM39" s="136"/>
      <c r="GN39" s="136"/>
      <c r="GO39" s="136"/>
      <c r="GP39" s="136"/>
      <c r="GQ39" s="136"/>
      <c r="GR39" s="136"/>
      <c r="GS39" s="136"/>
      <c r="GT39" s="136"/>
      <c r="GU39" s="136"/>
      <c r="GV39" s="136"/>
      <c r="GW39" s="136"/>
      <c r="GX39" s="136"/>
      <c r="GY39" s="136"/>
      <c r="GZ39" s="136"/>
      <c r="HA39" s="136"/>
      <c r="HB39" s="136"/>
      <c r="HC39" s="136"/>
      <c r="HD39" s="136"/>
      <c r="HE39" s="136"/>
      <c r="HF39" s="136"/>
      <c r="HG39" s="136"/>
      <c r="HH39" s="136"/>
      <c r="HI39" s="136"/>
      <c r="HJ39" s="136"/>
      <c r="HK39" s="136"/>
      <c r="HL39" s="136"/>
      <c r="HM39" s="136"/>
      <c r="HN39" s="136"/>
      <c r="HO39" s="136"/>
      <c r="HP39" s="136"/>
      <c r="HQ39" s="136"/>
      <c r="HR39" s="136"/>
      <c r="HS39" s="136"/>
      <c r="HT39" s="136"/>
      <c r="HU39" s="136"/>
      <c r="HV39" s="136"/>
      <c r="HW39" s="136"/>
      <c r="HX39" s="136"/>
      <c r="HY39" s="136"/>
      <c r="HZ39" s="136"/>
      <c r="IA39" s="136"/>
      <c r="IB39" s="136"/>
      <c r="IC39" s="136"/>
      <c r="ID39" s="136"/>
      <c r="IE39" s="136"/>
      <c r="IF39" s="136"/>
      <c r="IG39" s="136"/>
      <c r="IH39" s="136"/>
      <c r="II39" s="136"/>
      <c r="IJ39" s="136"/>
      <c r="IK39" s="136"/>
      <c r="IL39" s="136"/>
      <c r="IM39" s="136"/>
      <c r="IN39" s="136"/>
      <c r="IO39" s="136"/>
      <c r="IP39" s="136"/>
      <c r="IQ39" s="136"/>
      <c r="IR39" s="136"/>
      <c r="IS39" s="136"/>
      <c r="IT39" s="136"/>
      <c r="IU39" s="136"/>
      <c r="IV39" s="136"/>
      <c r="IW39" s="136"/>
      <c r="IX39" s="136"/>
      <c r="IY39" s="136"/>
      <c r="IZ39" s="136"/>
      <c r="JA39" s="136"/>
      <c r="JB39" s="136"/>
      <c r="JC39" s="136"/>
      <c r="JD39" s="136"/>
      <c r="JE39" s="136"/>
      <c r="JF39" s="136"/>
      <c r="JG39" s="136"/>
      <c r="JH39" s="136"/>
      <c r="JI39" s="136"/>
      <c r="JJ39" s="136"/>
      <c r="JK39" s="136"/>
      <c r="JL39" s="136"/>
      <c r="JM39" s="136"/>
      <c r="JN39" s="136"/>
      <c r="JO39" s="136"/>
      <c r="JP39" s="136"/>
      <c r="JQ39" s="136"/>
      <c r="JR39" s="136"/>
      <c r="JS39" s="136"/>
      <c r="JT39" s="136"/>
      <c r="JU39" s="136"/>
      <c r="JV39" s="136"/>
      <c r="JW39" s="136"/>
      <c r="JX39" s="136"/>
      <c r="JY39" s="136"/>
      <c r="JZ39" s="136"/>
      <c r="KA39" s="136"/>
      <c r="KB39" s="136"/>
      <c r="KC39" s="136"/>
      <c r="KD39" s="136"/>
      <c r="KE39" s="136"/>
      <c r="KF39" s="136"/>
      <c r="KG39" s="136"/>
      <c r="KH39" s="136"/>
      <c r="KI39" s="136"/>
      <c r="KJ39" s="136"/>
      <c r="KK39" s="136"/>
      <c r="KL39" s="136"/>
      <c r="KM39" s="136"/>
      <c r="KN39" s="136"/>
      <c r="KO39" s="136"/>
      <c r="KP39" s="136"/>
      <c r="KQ39" s="136"/>
      <c r="KR39" s="136"/>
      <c r="KS39" s="136"/>
      <c r="KT39" s="136"/>
      <c r="KU39" s="136"/>
      <c r="KV39" s="136"/>
      <c r="KW39" s="136"/>
      <c r="KX39" s="136"/>
      <c r="KY39" s="136"/>
      <c r="KZ39" s="136"/>
      <c r="LA39" s="136"/>
      <c r="LB39" s="136"/>
      <c r="LC39" s="136"/>
      <c r="LD39" s="136"/>
      <c r="LE39" s="136"/>
      <c r="LF39" s="136"/>
      <c r="LG39" s="136"/>
      <c r="LH39" s="136"/>
      <c r="LI39" s="136"/>
      <c r="LJ39" s="136"/>
      <c r="LK39" s="136"/>
      <c r="LL39" s="136"/>
      <c r="LM39" s="136"/>
      <c r="LN39" s="136"/>
      <c r="LO39" s="136"/>
      <c r="LP39" s="136"/>
      <c r="LQ39" s="136"/>
      <c r="LR39" s="136"/>
      <c r="LS39" s="136"/>
      <c r="LT39" s="136"/>
      <c r="LU39" s="136"/>
      <c r="LV39" s="136"/>
      <c r="LW39" s="136"/>
      <c r="LX39" s="136"/>
      <c r="LY39" s="136"/>
      <c r="LZ39" s="136"/>
      <c r="MA39" s="136"/>
      <c r="MB39" s="136"/>
      <c r="MC39" s="136"/>
      <c r="MD39" s="136"/>
      <c r="ME39" s="136"/>
      <c r="MF39" s="136"/>
      <c r="MG39" s="136"/>
      <c r="MH39" s="136"/>
      <c r="MI39" s="136"/>
      <c r="MJ39" s="136"/>
      <c r="MK39" s="136"/>
      <c r="ML39" s="136"/>
      <c r="MM39" s="136"/>
      <c r="MN39" s="136"/>
      <c r="MO39" s="136"/>
      <c r="MP39" s="136"/>
      <c r="MQ39" s="136"/>
      <c r="MR39" s="136"/>
      <c r="MS39" s="136"/>
      <c r="MT39" s="136"/>
      <c r="MU39" s="136"/>
      <c r="MV39" s="136"/>
      <c r="MW39" s="136"/>
      <c r="MX39" s="136"/>
      <c r="MY39" s="136"/>
      <c r="MZ39" s="136"/>
      <c r="NA39" s="136"/>
      <c r="NB39" s="136"/>
      <c r="NC39" s="136"/>
      <c r="ND39" s="136"/>
      <c r="NE39" s="136"/>
      <c r="NF39" s="136"/>
      <c r="NG39" s="136"/>
      <c r="NH39" s="136"/>
      <c r="NI39" s="136"/>
      <c r="NJ39" s="136"/>
      <c r="NK39" s="136"/>
      <c r="NL39" s="136"/>
      <c r="NM39" s="136"/>
      <c r="NN39" s="136"/>
      <c r="NO39" s="136"/>
      <c r="NP39" s="136"/>
      <c r="NQ39" s="136"/>
      <c r="NR39" s="136"/>
      <c r="NS39" s="136"/>
      <c r="NT39" s="136"/>
      <c r="NU39" s="136"/>
      <c r="NV39" s="136"/>
      <c r="NW39" s="136"/>
      <c r="NX39" s="136"/>
      <c r="NY39" s="136"/>
      <c r="NZ39" s="136"/>
      <c r="OA39" s="136"/>
      <c r="OB39" s="136"/>
      <c r="OC39" s="136"/>
      <c r="OD39" s="136"/>
      <c r="OE39" s="136"/>
      <c r="OF39" s="136"/>
      <c r="OG39" s="136"/>
      <c r="OH39" s="136"/>
      <c r="OI39" s="136"/>
      <c r="OJ39" s="136"/>
      <c r="OK39" s="136"/>
      <c r="OL39" s="136"/>
      <c r="OM39" s="136"/>
      <c r="ON39" s="136"/>
      <c r="OO39" s="136"/>
      <c r="OP39" s="136"/>
      <c r="OQ39" s="136"/>
      <c r="OR39" s="136"/>
      <c r="OS39" s="136"/>
      <c r="OT39" s="136"/>
      <c r="OU39" s="136"/>
      <c r="OV39" s="136"/>
      <c r="OW39" s="136"/>
      <c r="OX39" s="136"/>
      <c r="OY39" s="136"/>
      <c r="OZ39" s="136"/>
      <c r="PA39" s="136"/>
      <c r="PB39" s="136"/>
      <c r="PC39" s="136"/>
      <c r="PD39" s="136"/>
      <c r="PE39" s="136"/>
      <c r="PF39" s="136"/>
    </row>
    <row r="40" spans="1:422" s="45" customFormat="1">
      <c r="A40" s="134"/>
      <c r="B40" s="134"/>
      <c r="C40" s="136"/>
      <c r="D40" s="136"/>
      <c r="E40" s="136"/>
      <c r="F40" s="136"/>
      <c r="G40" s="136"/>
      <c r="H40" s="136"/>
      <c r="I40" s="136"/>
      <c r="J40" s="136"/>
      <c r="K40" s="136"/>
      <c r="L40" s="136"/>
      <c r="M40" s="136"/>
      <c r="N40" s="136"/>
      <c r="O40" s="136"/>
      <c r="P40" s="136"/>
      <c r="Q40" s="136"/>
      <c r="R40" s="136"/>
      <c r="S40" s="136"/>
      <c r="T40" s="136"/>
      <c r="U40" s="136"/>
      <c r="V40" s="136"/>
      <c r="W40" s="136"/>
      <c r="X40" s="136"/>
      <c r="Y40" s="136"/>
      <c r="Z40" s="136"/>
      <c r="AA40" s="136"/>
      <c r="AB40" s="136"/>
      <c r="AC40" s="136"/>
      <c r="AD40" s="136"/>
      <c r="AE40" s="136"/>
      <c r="AF40" s="136"/>
      <c r="AG40" s="136"/>
      <c r="AH40" s="136"/>
      <c r="AI40" s="136"/>
      <c r="AJ40" s="136"/>
      <c r="AK40" s="136"/>
      <c r="AL40" s="136"/>
      <c r="AM40" s="136"/>
      <c r="AN40" s="136"/>
      <c r="AO40" s="136"/>
      <c r="AP40" s="136"/>
      <c r="AQ40" s="136"/>
      <c r="AR40" s="136"/>
      <c r="AS40" s="136"/>
      <c r="AT40" s="136"/>
      <c r="AU40" s="136"/>
      <c r="AV40" s="136"/>
      <c r="AW40" s="136"/>
      <c r="AX40" s="136"/>
      <c r="AY40" s="136"/>
      <c r="AZ40" s="136"/>
      <c r="BA40" s="136"/>
      <c r="BB40" s="136"/>
      <c r="BC40" s="136"/>
      <c r="BD40" s="136"/>
      <c r="BE40" s="136"/>
      <c r="BF40" s="136"/>
      <c r="BG40" s="136"/>
      <c r="BH40" s="136"/>
      <c r="BI40" s="136"/>
      <c r="BJ40" s="136"/>
      <c r="BK40" s="136"/>
      <c r="BL40" s="136"/>
      <c r="BM40" s="136"/>
      <c r="BN40" s="136"/>
      <c r="BO40" s="136"/>
      <c r="BP40" s="136"/>
      <c r="BQ40" s="136"/>
      <c r="BR40" s="136"/>
      <c r="BS40" s="136"/>
      <c r="BT40" s="136"/>
      <c r="BU40" s="136"/>
      <c r="BV40" s="136"/>
      <c r="BW40" s="136"/>
      <c r="BX40" s="136"/>
      <c r="BY40" s="136"/>
      <c r="BZ40" s="136"/>
      <c r="CA40" s="136"/>
      <c r="CB40" s="136"/>
      <c r="CC40" s="136"/>
      <c r="CD40" s="136"/>
      <c r="CE40" s="136"/>
      <c r="CF40" s="136"/>
      <c r="CG40" s="136"/>
      <c r="CH40" s="136"/>
      <c r="CI40" s="136"/>
      <c r="CJ40" s="136"/>
      <c r="CK40" s="136"/>
      <c r="CL40" s="136"/>
      <c r="CM40" s="136"/>
      <c r="CN40" s="136"/>
      <c r="CO40" s="136"/>
      <c r="CP40" s="136"/>
      <c r="CQ40" s="136"/>
      <c r="CR40" s="136"/>
      <c r="CS40" s="136"/>
      <c r="CT40" s="136"/>
      <c r="CU40" s="136"/>
      <c r="CV40" s="136"/>
      <c r="CW40" s="136"/>
      <c r="CX40" s="136"/>
      <c r="CY40" s="136"/>
      <c r="CZ40" s="136"/>
      <c r="DA40" s="136"/>
      <c r="DB40" s="136"/>
      <c r="DC40" s="136"/>
      <c r="DD40" s="136"/>
      <c r="DE40" s="136"/>
      <c r="DF40" s="136"/>
      <c r="DG40" s="136"/>
      <c r="DH40" s="136"/>
      <c r="DI40" s="136"/>
      <c r="DJ40" s="136"/>
      <c r="DK40" s="136"/>
      <c r="DL40" s="136"/>
      <c r="DM40" s="136"/>
      <c r="DN40" s="136"/>
      <c r="DO40" s="136"/>
      <c r="DP40" s="136"/>
      <c r="DQ40" s="136"/>
      <c r="DR40" s="136"/>
      <c r="DS40" s="136"/>
      <c r="DT40" s="136"/>
      <c r="DU40" s="136"/>
      <c r="DV40" s="136"/>
      <c r="DW40" s="136"/>
      <c r="DX40" s="136"/>
      <c r="DY40" s="136"/>
      <c r="DZ40" s="136"/>
      <c r="EA40" s="136"/>
      <c r="EB40" s="136"/>
      <c r="EC40" s="136"/>
      <c r="ED40" s="136"/>
      <c r="EE40" s="136"/>
      <c r="EF40" s="136"/>
      <c r="EG40" s="136"/>
      <c r="EH40" s="136"/>
      <c r="EI40" s="136"/>
      <c r="EJ40" s="136"/>
      <c r="EK40" s="136"/>
      <c r="EL40" s="136"/>
      <c r="EM40" s="136"/>
      <c r="EN40" s="136"/>
      <c r="EO40" s="136"/>
      <c r="EP40" s="136"/>
      <c r="EQ40" s="136"/>
      <c r="ER40" s="136"/>
      <c r="ES40" s="136"/>
      <c r="ET40" s="136"/>
      <c r="EU40" s="136"/>
      <c r="EV40" s="136"/>
      <c r="EW40" s="136"/>
      <c r="EX40" s="136"/>
      <c r="EY40" s="136"/>
      <c r="EZ40" s="136"/>
      <c r="FA40" s="136"/>
      <c r="FB40" s="136"/>
      <c r="FC40" s="136"/>
      <c r="FD40" s="136"/>
      <c r="FE40" s="136"/>
      <c r="FF40" s="136"/>
      <c r="FG40" s="136"/>
      <c r="FH40" s="136"/>
      <c r="FI40" s="136"/>
      <c r="FJ40" s="136"/>
      <c r="FK40" s="136"/>
      <c r="FL40" s="136"/>
      <c r="FM40" s="136"/>
      <c r="FN40" s="136"/>
      <c r="FO40" s="136"/>
      <c r="FP40" s="136"/>
      <c r="FQ40" s="136"/>
      <c r="FR40" s="136"/>
      <c r="FS40" s="136"/>
      <c r="FT40" s="136"/>
      <c r="FU40" s="136"/>
      <c r="FV40" s="136"/>
      <c r="FW40" s="136"/>
      <c r="FX40" s="136"/>
      <c r="FY40" s="136"/>
      <c r="FZ40" s="136"/>
      <c r="GA40" s="136"/>
      <c r="GB40" s="136"/>
      <c r="GC40" s="136"/>
      <c r="GD40" s="136"/>
      <c r="GE40" s="136"/>
      <c r="GF40" s="136"/>
      <c r="GG40" s="136"/>
      <c r="GH40" s="136"/>
      <c r="GI40" s="136"/>
      <c r="GJ40" s="136"/>
      <c r="GK40" s="136"/>
      <c r="GL40" s="136"/>
      <c r="GM40" s="136"/>
      <c r="GN40" s="136"/>
      <c r="GO40" s="136"/>
      <c r="GP40" s="136"/>
      <c r="GQ40" s="136"/>
      <c r="GR40" s="136"/>
      <c r="GS40" s="136"/>
      <c r="GT40" s="136"/>
      <c r="GU40" s="136"/>
      <c r="GV40" s="136"/>
      <c r="GW40" s="136"/>
      <c r="GX40" s="136"/>
      <c r="GY40" s="136"/>
      <c r="GZ40" s="136"/>
      <c r="HA40" s="136"/>
      <c r="HB40" s="136"/>
      <c r="HC40" s="136"/>
      <c r="HD40" s="136"/>
      <c r="HE40" s="136"/>
      <c r="HF40" s="136"/>
      <c r="HG40" s="136"/>
      <c r="HH40" s="136"/>
      <c r="HI40" s="136"/>
      <c r="HJ40" s="136"/>
      <c r="HK40" s="136"/>
      <c r="HL40" s="136"/>
      <c r="HM40" s="136"/>
      <c r="HN40" s="136"/>
      <c r="HO40" s="136"/>
      <c r="HP40" s="136"/>
      <c r="HQ40" s="136"/>
      <c r="HR40" s="136"/>
      <c r="HS40" s="136"/>
      <c r="HT40" s="136"/>
      <c r="HU40" s="136"/>
      <c r="HV40" s="136"/>
      <c r="HW40" s="136"/>
      <c r="HX40" s="136"/>
      <c r="HY40" s="136"/>
      <c r="HZ40" s="136"/>
      <c r="IA40" s="136"/>
      <c r="IB40" s="136"/>
      <c r="IC40" s="136"/>
      <c r="ID40" s="136"/>
      <c r="IE40" s="136"/>
      <c r="IF40" s="136"/>
      <c r="IG40" s="136"/>
      <c r="IH40" s="136"/>
      <c r="II40" s="136"/>
      <c r="IJ40" s="136"/>
      <c r="IK40" s="136"/>
      <c r="IL40" s="136"/>
      <c r="IM40" s="136"/>
      <c r="IN40" s="136"/>
      <c r="IO40" s="136"/>
      <c r="IP40" s="136"/>
      <c r="IQ40" s="136"/>
      <c r="IR40" s="136"/>
      <c r="IS40" s="136"/>
      <c r="IT40" s="136"/>
      <c r="IU40" s="136"/>
      <c r="IV40" s="136"/>
      <c r="IW40" s="136"/>
      <c r="IX40" s="136"/>
      <c r="IY40" s="136"/>
      <c r="IZ40" s="136"/>
      <c r="JA40" s="136"/>
      <c r="JB40" s="136"/>
      <c r="JC40" s="136"/>
      <c r="JD40" s="136"/>
      <c r="JE40" s="136"/>
      <c r="JF40" s="136"/>
      <c r="JG40" s="136"/>
      <c r="JH40" s="136"/>
      <c r="JI40" s="136"/>
      <c r="JJ40" s="136"/>
      <c r="JK40" s="136"/>
      <c r="JL40" s="136"/>
      <c r="JM40" s="136"/>
      <c r="JN40" s="136"/>
      <c r="JO40" s="136"/>
      <c r="JP40" s="136"/>
      <c r="JQ40" s="136"/>
      <c r="JR40" s="136"/>
      <c r="JS40" s="136"/>
      <c r="JT40" s="136"/>
      <c r="JU40" s="136"/>
      <c r="JV40" s="136"/>
      <c r="JW40" s="136"/>
      <c r="JX40" s="136"/>
      <c r="JY40" s="136"/>
      <c r="JZ40" s="136"/>
      <c r="KA40" s="136"/>
      <c r="KB40" s="136"/>
      <c r="KC40" s="136"/>
      <c r="KD40" s="136"/>
      <c r="KE40" s="136"/>
      <c r="KF40" s="136"/>
      <c r="KG40" s="136"/>
      <c r="KH40" s="136"/>
      <c r="KI40" s="136"/>
      <c r="KJ40" s="136"/>
      <c r="KK40" s="136"/>
      <c r="KL40" s="136"/>
      <c r="KM40" s="136"/>
      <c r="KN40" s="136"/>
      <c r="KO40" s="136"/>
      <c r="KP40" s="136"/>
      <c r="KQ40" s="136"/>
      <c r="KR40" s="136"/>
      <c r="KS40" s="136"/>
      <c r="KT40" s="136"/>
      <c r="KU40" s="136"/>
      <c r="KV40" s="136"/>
      <c r="KW40" s="136"/>
      <c r="KX40" s="136"/>
      <c r="KY40" s="136"/>
      <c r="KZ40" s="136"/>
      <c r="LA40" s="136"/>
      <c r="LB40" s="136"/>
      <c r="LC40" s="136"/>
      <c r="LD40" s="136"/>
      <c r="LE40" s="136"/>
      <c r="LF40" s="136"/>
      <c r="LG40" s="136"/>
      <c r="LH40" s="136"/>
      <c r="LI40" s="136"/>
      <c r="LJ40" s="136"/>
      <c r="LK40" s="136"/>
      <c r="LL40" s="136"/>
      <c r="LM40" s="136"/>
      <c r="LN40" s="136"/>
      <c r="LO40" s="136"/>
      <c r="LP40" s="136"/>
      <c r="LQ40" s="136"/>
      <c r="LR40" s="136"/>
      <c r="LS40" s="136"/>
      <c r="LT40" s="136"/>
      <c r="LU40" s="136"/>
      <c r="LV40" s="136"/>
      <c r="LW40" s="136"/>
      <c r="LX40" s="136"/>
      <c r="LY40" s="136"/>
      <c r="LZ40" s="136"/>
      <c r="MA40" s="136"/>
      <c r="MB40" s="136"/>
      <c r="MC40" s="136"/>
      <c r="MD40" s="136"/>
      <c r="ME40" s="136"/>
      <c r="MF40" s="136"/>
      <c r="MG40" s="136"/>
      <c r="MH40" s="136"/>
      <c r="MI40" s="136"/>
      <c r="MJ40" s="136"/>
      <c r="MK40" s="136"/>
      <c r="ML40" s="136"/>
      <c r="MM40" s="136"/>
      <c r="MN40" s="136"/>
      <c r="MO40" s="136"/>
      <c r="MP40" s="136"/>
      <c r="MQ40" s="136"/>
      <c r="MR40" s="136"/>
      <c r="MS40" s="136"/>
      <c r="MT40" s="136"/>
      <c r="MU40" s="136"/>
      <c r="MV40" s="136"/>
      <c r="MW40" s="136"/>
      <c r="MX40" s="136"/>
      <c r="MY40" s="136"/>
      <c r="MZ40" s="136"/>
      <c r="NA40" s="136"/>
      <c r="NB40" s="136"/>
      <c r="NC40" s="136"/>
      <c r="ND40" s="136"/>
      <c r="NE40" s="136"/>
      <c r="NF40" s="136"/>
      <c r="NG40" s="136"/>
      <c r="NH40" s="136"/>
      <c r="NI40" s="136"/>
      <c r="NJ40" s="136"/>
      <c r="NK40" s="136"/>
      <c r="NL40" s="136"/>
      <c r="NM40" s="136"/>
      <c r="NN40" s="136"/>
      <c r="NO40" s="136"/>
      <c r="NP40" s="136"/>
      <c r="NQ40" s="136"/>
      <c r="NR40" s="136"/>
      <c r="NS40" s="136"/>
      <c r="NT40" s="136"/>
      <c r="NU40" s="136"/>
      <c r="NV40" s="136"/>
      <c r="NW40" s="136"/>
      <c r="NX40" s="136"/>
      <c r="NY40" s="136"/>
      <c r="NZ40" s="136"/>
      <c r="OA40" s="136"/>
      <c r="OB40" s="136"/>
      <c r="OC40" s="136"/>
      <c r="OD40" s="136"/>
      <c r="OE40" s="136"/>
      <c r="OF40" s="136"/>
      <c r="OG40" s="136"/>
      <c r="OH40" s="136"/>
      <c r="OI40" s="136"/>
      <c r="OJ40" s="136"/>
      <c r="OK40" s="136"/>
      <c r="OL40" s="136"/>
      <c r="OM40" s="136"/>
      <c r="ON40" s="136"/>
      <c r="OO40" s="136"/>
      <c r="OP40" s="136"/>
      <c r="OQ40" s="136"/>
      <c r="OR40" s="136"/>
      <c r="OS40" s="136"/>
      <c r="OT40" s="136"/>
      <c r="OU40" s="136"/>
      <c r="OV40" s="136"/>
      <c r="OW40" s="136"/>
      <c r="OX40" s="136"/>
      <c r="OY40" s="136"/>
      <c r="OZ40" s="136"/>
      <c r="PA40" s="136"/>
      <c r="PB40" s="136"/>
      <c r="PC40" s="136"/>
      <c r="PD40" s="136"/>
      <c r="PE40" s="136"/>
      <c r="PF40" s="136"/>
    </row>
    <row r="41" spans="1:422" s="45" customFormat="1">
      <c r="A41" s="134"/>
      <c r="B41" s="134"/>
      <c r="C41" s="136"/>
      <c r="D41" s="136"/>
      <c r="E41" s="136"/>
      <c r="F41" s="136"/>
      <c r="G41" s="136"/>
      <c r="H41" s="136"/>
      <c r="I41" s="136"/>
      <c r="J41" s="136"/>
      <c r="K41" s="136"/>
      <c r="L41" s="136"/>
      <c r="M41" s="136"/>
      <c r="N41" s="136"/>
      <c r="O41" s="136"/>
      <c r="P41" s="136"/>
      <c r="Q41" s="136"/>
      <c r="R41" s="136"/>
      <c r="S41" s="136"/>
      <c r="T41" s="136"/>
      <c r="U41" s="136"/>
      <c r="V41" s="136"/>
      <c r="W41" s="136"/>
      <c r="X41" s="136"/>
      <c r="Y41" s="136"/>
      <c r="Z41" s="136"/>
      <c r="AA41" s="136"/>
      <c r="AB41" s="136"/>
      <c r="AC41" s="136"/>
      <c r="AD41" s="136"/>
      <c r="AE41" s="136"/>
      <c r="AF41" s="136"/>
      <c r="AG41" s="136"/>
      <c r="AH41" s="136"/>
      <c r="AI41" s="136"/>
      <c r="AJ41" s="136"/>
      <c r="AK41" s="136"/>
      <c r="AL41" s="136"/>
      <c r="AM41" s="136"/>
      <c r="AN41" s="136"/>
      <c r="AO41" s="136"/>
      <c r="AP41" s="136"/>
      <c r="AQ41" s="136"/>
      <c r="AR41" s="136"/>
      <c r="AS41" s="136"/>
      <c r="AT41" s="136"/>
      <c r="AU41" s="136"/>
      <c r="AV41" s="136"/>
      <c r="AW41" s="136"/>
      <c r="AX41" s="136"/>
      <c r="AY41" s="136"/>
      <c r="AZ41" s="136"/>
      <c r="BA41" s="136"/>
      <c r="BB41" s="136"/>
      <c r="BC41" s="136"/>
      <c r="BD41" s="136"/>
      <c r="BE41" s="136"/>
      <c r="BF41" s="136"/>
      <c r="BG41" s="136"/>
      <c r="BH41" s="136"/>
      <c r="BI41" s="136"/>
      <c r="BJ41" s="136"/>
      <c r="BK41" s="136"/>
      <c r="BL41" s="136"/>
      <c r="BM41" s="136"/>
      <c r="BN41" s="136"/>
      <c r="BO41" s="136"/>
      <c r="BP41" s="136"/>
      <c r="BQ41" s="136"/>
      <c r="BR41" s="136"/>
      <c r="BS41" s="136"/>
      <c r="BT41" s="136"/>
      <c r="BU41" s="136"/>
      <c r="BV41" s="136"/>
      <c r="BW41" s="136"/>
      <c r="BX41" s="136"/>
      <c r="BY41" s="136"/>
      <c r="BZ41" s="136"/>
      <c r="CA41" s="136"/>
      <c r="CB41" s="136"/>
      <c r="CC41" s="136"/>
      <c r="CD41" s="136"/>
      <c r="CE41" s="136"/>
      <c r="CF41" s="136"/>
      <c r="CG41" s="136"/>
      <c r="CH41" s="136"/>
      <c r="CI41" s="136"/>
      <c r="CJ41" s="136"/>
      <c r="CK41" s="136"/>
      <c r="CL41" s="136"/>
      <c r="CM41" s="136"/>
      <c r="CN41" s="136"/>
      <c r="CO41" s="136"/>
      <c r="CP41" s="136"/>
      <c r="CQ41" s="136"/>
      <c r="CR41" s="136"/>
      <c r="CS41" s="136"/>
      <c r="CT41" s="136"/>
      <c r="CU41" s="136"/>
      <c r="CV41" s="136"/>
      <c r="CW41" s="136"/>
      <c r="CX41" s="136"/>
      <c r="CY41" s="136"/>
      <c r="CZ41" s="136"/>
      <c r="DA41" s="136"/>
      <c r="DB41" s="136"/>
      <c r="DC41" s="136"/>
      <c r="DD41" s="136"/>
      <c r="DE41" s="136"/>
      <c r="DF41" s="136"/>
      <c r="DG41" s="136"/>
      <c r="DH41" s="136"/>
      <c r="DI41" s="136"/>
      <c r="DJ41" s="136"/>
      <c r="DK41" s="136"/>
      <c r="DL41" s="136"/>
      <c r="DM41" s="136"/>
      <c r="DN41" s="136"/>
      <c r="DO41" s="136"/>
      <c r="DP41" s="136"/>
      <c r="DQ41" s="136"/>
      <c r="DR41" s="136"/>
      <c r="DS41" s="136"/>
      <c r="DT41" s="136"/>
      <c r="DU41" s="136"/>
      <c r="DV41" s="136"/>
      <c r="DW41" s="136"/>
      <c r="DX41" s="136"/>
      <c r="DY41" s="136"/>
      <c r="DZ41" s="136"/>
      <c r="EA41" s="136"/>
      <c r="EB41" s="136"/>
      <c r="EC41" s="136"/>
      <c r="ED41" s="136"/>
      <c r="EE41" s="136"/>
      <c r="EF41" s="136"/>
      <c r="EG41" s="136"/>
      <c r="EH41" s="136"/>
      <c r="EI41" s="136"/>
      <c r="EJ41" s="136"/>
      <c r="EK41" s="136"/>
      <c r="EL41" s="136"/>
      <c r="EM41" s="136"/>
      <c r="EN41" s="136"/>
      <c r="EO41" s="136"/>
      <c r="EP41" s="136"/>
      <c r="EQ41" s="136"/>
      <c r="ER41" s="136"/>
      <c r="ES41" s="136"/>
      <c r="ET41" s="136"/>
      <c r="EU41" s="136"/>
      <c r="EV41" s="136"/>
      <c r="EW41" s="136"/>
      <c r="EX41" s="136"/>
      <c r="EY41" s="136"/>
      <c r="EZ41" s="136"/>
      <c r="FA41" s="136"/>
      <c r="FB41" s="136"/>
      <c r="FC41" s="136"/>
      <c r="FD41" s="136"/>
      <c r="FE41" s="136"/>
      <c r="FF41" s="136"/>
      <c r="FG41" s="136"/>
      <c r="FH41" s="136"/>
      <c r="FI41" s="136"/>
      <c r="FJ41" s="136"/>
      <c r="FK41" s="136"/>
      <c r="FL41" s="136"/>
      <c r="FM41" s="136"/>
      <c r="FN41" s="136"/>
      <c r="FO41" s="136"/>
      <c r="FP41" s="136"/>
      <c r="FQ41" s="136"/>
      <c r="FR41" s="136"/>
      <c r="FS41" s="136"/>
      <c r="FT41" s="136"/>
      <c r="FU41" s="136"/>
      <c r="FV41" s="136"/>
      <c r="FW41" s="136"/>
      <c r="FX41" s="136"/>
      <c r="FY41" s="136"/>
      <c r="FZ41" s="136"/>
      <c r="GA41" s="136"/>
      <c r="GB41" s="136"/>
      <c r="GC41" s="136"/>
      <c r="GD41" s="136"/>
      <c r="GE41" s="136"/>
      <c r="GF41" s="136"/>
      <c r="GG41" s="136"/>
      <c r="GH41" s="136"/>
      <c r="GI41" s="136"/>
      <c r="GJ41" s="136"/>
      <c r="GK41" s="136"/>
      <c r="GL41" s="136"/>
      <c r="GM41" s="136"/>
      <c r="GN41" s="136"/>
      <c r="GO41" s="136"/>
      <c r="GP41" s="136"/>
      <c r="GQ41" s="136"/>
      <c r="GR41" s="136"/>
      <c r="GS41" s="136"/>
      <c r="GT41" s="136"/>
      <c r="GU41" s="136"/>
      <c r="GV41" s="136"/>
      <c r="GW41" s="136"/>
      <c r="GX41" s="136"/>
      <c r="GY41" s="136"/>
      <c r="GZ41" s="136"/>
      <c r="HA41" s="136"/>
      <c r="HB41" s="136"/>
      <c r="HC41" s="136"/>
      <c r="HD41" s="136"/>
      <c r="HE41" s="136"/>
      <c r="HF41" s="136"/>
      <c r="HG41" s="136"/>
      <c r="HH41" s="136"/>
      <c r="HI41" s="136"/>
      <c r="HJ41" s="136"/>
      <c r="HK41" s="136"/>
      <c r="HL41" s="136"/>
      <c r="HM41" s="136"/>
      <c r="HN41" s="136"/>
      <c r="HO41" s="136"/>
      <c r="HP41" s="136"/>
      <c r="HQ41" s="136"/>
      <c r="HR41" s="136"/>
      <c r="HS41" s="136"/>
      <c r="HT41" s="136"/>
      <c r="HU41" s="136"/>
      <c r="HV41" s="136"/>
      <c r="HW41" s="136"/>
      <c r="HX41" s="136"/>
      <c r="HY41" s="136"/>
      <c r="HZ41" s="136"/>
      <c r="IA41" s="136"/>
      <c r="IB41" s="136"/>
      <c r="IC41" s="136"/>
      <c r="ID41" s="136"/>
      <c r="IE41" s="136"/>
      <c r="IF41" s="136"/>
      <c r="IG41" s="136"/>
      <c r="IH41" s="136"/>
      <c r="II41" s="136"/>
      <c r="IJ41" s="136"/>
      <c r="IK41" s="136"/>
      <c r="IL41" s="136"/>
      <c r="IM41" s="136"/>
      <c r="IN41" s="136"/>
      <c r="IO41" s="136"/>
      <c r="IP41" s="136"/>
      <c r="IQ41" s="136"/>
      <c r="IR41" s="136"/>
      <c r="IS41" s="136"/>
      <c r="IT41" s="136"/>
      <c r="IU41" s="136"/>
      <c r="IV41" s="136"/>
      <c r="IW41" s="136"/>
      <c r="IX41" s="136"/>
      <c r="IY41" s="136"/>
      <c r="IZ41" s="136"/>
      <c r="JA41" s="136"/>
      <c r="JB41" s="136"/>
      <c r="JC41" s="136"/>
      <c r="JD41" s="136"/>
      <c r="JE41" s="136"/>
      <c r="JF41" s="136"/>
      <c r="JG41" s="136"/>
      <c r="JH41" s="136"/>
      <c r="JI41" s="136"/>
      <c r="JJ41" s="136"/>
      <c r="JK41" s="136"/>
      <c r="JL41" s="136"/>
      <c r="JM41" s="136"/>
      <c r="JN41" s="136"/>
      <c r="JO41" s="136"/>
      <c r="JP41" s="136"/>
      <c r="JQ41" s="136"/>
      <c r="JR41" s="136"/>
      <c r="JS41" s="136"/>
      <c r="JT41" s="136"/>
      <c r="JU41" s="136"/>
      <c r="JV41" s="136"/>
      <c r="JW41" s="136"/>
      <c r="JX41" s="136"/>
      <c r="JY41" s="136"/>
      <c r="JZ41" s="136"/>
      <c r="KA41" s="136"/>
      <c r="KB41" s="136"/>
      <c r="KC41" s="136"/>
      <c r="KD41" s="136"/>
      <c r="KE41" s="136"/>
      <c r="KF41" s="136"/>
      <c r="KG41" s="136"/>
      <c r="KH41" s="136"/>
      <c r="KI41" s="136"/>
      <c r="KJ41" s="136"/>
      <c r="KK41" s="136"/>
      <c r="KL41" s="136"/>
      <c r="KM41" s="136"/>
      <c r="KN41" s="136"/>
      <c r="KO41" s="136"/>
      <c r="KP41" s="136"/>
      <c r="KQ41" s="136"/>
      <c r="KR41" s="136"/>
      <c r="KS41" s="136"/>
      <c r="KT41" s="136"/>
      <c r="KU41" s="136"/>
      <c r="KV41" s="136"/>
      <c r="KW41" s="136"/>
      <c r="KX41" s="136"/>
      <c r="KY41" s="136"/>
      <c r="KZ41" s="136"/>
      <c r="LA41" s="136"/>
      <c r="LB41" s="136"/>
      <c r="LC41" s="136"/>
      <c r="LD41" s="136"/>
      <c r="LE41" s="136"/>
      <c r="LF41" s="136"/>
      <c r="LG41" s="136"/>
      <c r="LH41" s="136"/>
      <c r="LI41" s="136"/>
      <c r="LJ41" s="136"/>
      <c r="LK41" s="136"/>
      <c r="LL41" s="136"/>
      <c r="LM41" s="136"/>
      <c r="LN41" s="136"/>
      <c r="LO41" s="136"/>
      <c r="LP41" s="136"/>
      <c r="LQ41" s="136"/>
      <c r="LR41" s="136"/>
      <c r="LS41" s="136"/>
      <c r="LT41" s="136"/>
      <c r="LU41" s="136"/>
      <c r="LV41" s="136"/>
      <c r="LW41" s="136"/>
      <c r="LX41" s="136"/>
      <c r="LY41" s="136"/>
      <c r="LZ41" s="136"/>
      <c r="MA41" s="136"/>
      <c r="MB41" s="136"/>
      <c r="MC41" s="136"/>
      <c r="MD41" s="136"/>
      <c r="ME41" s="136"/>
      <c r="MF41" s="136"/>
      <c r="MG41" s="136"/>
      <c r="MH41" s="136"/>
      <c r="MI41" s="136"/>
      <c r="MJ41" s="136"/>
      <c r="MK41" s="136"/>
      <c r="ML41" s="136"/>
      <c r="MM41" s="136"/>
      <c r="MN41" s="136"/>
      <c r="MO41" s="136"/>
      <c r="MP41" s="136"/>
      <c r="MQ41" s="136"/>
      <c r="MR41" s="136"/>
      <c r="MS41" s="136"/>
      <c r="MT41" s="136"/>
      <c r="MU41" s="136"/>
      <c r="MV41" s="136"/>
      <c r="MW41" s="136"/>
      <c r="MX41" s="136"/>
      <c r="MY41" s="136"/>
      <c r="MZ41" s="136"/>
      <c r="NA41" s="136"/>
      <c r="NB41" s="136"/>
      <c r="NC41" s="136"/>
      <c r="ND41" s="136"/>
      <c r="NE41" s="136"/>
      <c r="NF41" s="136"/>
      <c r="NG41" s="136"/>
      <c r="NH41" s="136"/>
      <c r="NI41" s="136"/>
      <c r="NJ41" s="136"/>
      <c r="NK41" s="136"/>
      <c r="NL41" s="136"/>
      <c r="NM41" s="136"/>
      <c r="NN41" s="136"/>
      <c r="NO41" s="136"/>
      <c r="NP41" s="136"/>
      <c r="NQ41" s="136"/>
      <c r="NR41" s="136"/>
      <c r="NS41" s="136"/>
      <c r="NT41" s="136"/>
      <c r="NU41" s="136"/>
      <c r="NV41" s="136"/>
      <c r="NW41" s="136"/>
      <c r="NX41" s="136"/>
      <c r="NY41" s="136"/>
      <c r="NZ41" s="136"/>
      <c r="OA41" s="136"/>
      <c r="OB41" s="136"/>
      <c r="OC41" s="136"/>
      <c r="OD41" s="136"/>
      <c r="OE41" s="136"/>
      <c r="OF41" s="136"/>
      <c r="OG41" s="136"/>
      <c r="OH41" s="136"/>
      <c r="OI41" s="136"/>
      <c r="OJ41" s="136"/>
      <c r="OK41" s="136"/>
      <c r="OL41" s="136"/>
      <c r="OM41" s="136"/>
      <c r="ON41" s="136"/>
      <c r="OO41" s="136"/>
      <c r="OP41" s="136"/>
      <c r="OQ41" s="136"/>
      <c r="OR41" s="136"/>
      <c r="OS41" s="136"/>
      <c r="OT41" s="136"/>
      <c r="OU41" s="136"/>
      <c r="OV41" s="136"/>
      <c r="OW41" s="136"/>
      <c r="OX41" s="136"/>
      <c r="OY41" s="136"/>
      <c r="OZ41" s="136"/>
      <c r="PA41" s="136"/>
      <c r="PB41" s="136"/>
      <c r="PC41" s="136"/>
      <c r="PD41" s="136"/>
      <c r="PE41" s="136"/>
      <c r="PF41" s="136"/>
    </row>
    <row r="42" spans="1:422" s="45" customFormat="1">
      <c r="A42" s="134"/>
      <c r="B42" s="134"/>
      <c r="C42" s="136"/>
      <c r="D42" s="136"/>
      <c r="E42" s="136"/>
      <c r="F42" s="136"/>
      <c r="G42" s="136"/>
      <c r="H42" s="136"/>
      <c r="I42" s="136"/>
      <c r="J42" s="136"/>
      <c r="K42" s="136"/>
      <c r="L42" s="136"/>
      <c r="M42" s="136"/>
      <c r="N42" s="136"/>
      <c r="O42" s="136"/>
      <c r="P42" s="136"/>
      <c r="Q42" s="136"/>
      <c r="R42" s="136"/>
      <c r="S42" s="136"/>
      <c r="T42" s="136"/>
      <c r="U42" s="136"/>
      <c r="V42" s="136"/>
      <c r="W42" s="136"/>
      <c r="X42" s="136"/>
      <c r="Y42" s="136"/>
      <c r="Z42" s="136"/>
      <c r="AA42" s="136"/>
      <c r="AB42" s="136"/>
      <c r="AC42" s="136"/>
      <c r="AD42" s="136"/>
      <c r="AE42" s="136"/>
      <c r="AF42" s="136"/>
      <c r="AG42" s="136"/>
      <c r="AH42" s="136"/>
      <c r="AI42" s="136"/>
      <c r="AJ42" s="136"/>
      <c r="AK42" s="136"/>
      <c r="AL42" s="136"/>
      <c r="AM42" s="136"/>
      <c r="AN42" s="136"/>
      <c r="AO42" s="136"/>
      <c r="AP42" s="136"/>
      <c r="AQ42" s="136"/>
      <c r="AR42" s="136"/>
      <c r="AS42" s="136"/>
      <c r="AT42" s="136"/>
      <c r="AU42" s="136"/>
      <c r="AV42" s="136"/>
      <c r="AW42" s="136"/>
      <c r="AX42" s="136"/>
      <c r="AY42" s="136"/>
      <c r="AZ42" s="136"/>
      <c r="BA42" s="136"/>
      <c r="BB42" s="136"/>
      <c r="BC42" s="136"/>
      <c r="BD42" s="136"/>
      <c r="BE42" s="136"/>
      <c r="BF42" s="136"/>
      <c r="BG42" s="136"/>
      <c r="BH42" s="136"/>
      <c r="BI42" s="136"/>
      <c r="BJ42" s="136"/>
      <c r="BK42" s="136"/>
      <c r="BL42" s="136"/>
      <c r="BM42" s="136"/>
      <c r="BN42" s="136"/>
      <c r="BO42" s="136"/>
      <c r="BP42" s="136"/>
      <c r="BQ42" s="136"/>
      <c r="BR42" s="136"/>
      <c r="BS42" s="136"/>
      <c r="BT42" s="136"/>
      <c r="BU42" s="136"/>
      <c r="BV42" s="136"/>
      <c r="BW42" s="136"/>
      <c r="BX42" s="136"/>
      <c r="BY42" s="136"/>
      <c r="BZ42" s="136"/>
      <c r="CA42" s="136"/>
      <c r="CB42" s="136"/>
      <c r="CC42" s="136"/>
      <c r="CD42" s="136"/>
      <c r="CE42" s="136"/>
      <c r="CF42" s="136"/>
      <c r="CG42" s="136"/>
      <c r="CH42" s="136"/>
      <c r="CI42" s="136"/>
      <c r="CJ42" s="136"/>
      <c r="CK42" s="136"/>
      <c r="CL42" s="136"/>
      <c r="CM42" s="136"/>
      <c r="CN42" s="136"/>
      <c r="CO42" s="136"/>
      <c r="CP42" s="136"/>
      <c r="CQ42" s="136"/>
      <c r="CR42" s="136"/>
      <c r="CS42" s="136"/>
      <c r="CT42" s="136"/>
      <c r="CU42" s="136"/>
      <c r="CV42" s="136"/>
      <c r="CW42" s="136"/>
      <c r="CX42" s="136"/>
      <c r="CY42" s="136"/>
      <c r="CZ42" s="136"/>
      <c r="DA42" s="136"/>
      <c r="DB42" s="136"/>
      <c r="DC42" s="136"/>
      <c r="DD42" s="136"/>
      <c r="DE42" s="136"/>
      <c r="DF42" s="136"/>
      <c r="DG42" s="136"/>
      <c r="DH42" s="136"/>
      <c r="DI42" s="136"/>
      <c r="DJ42" s="136"/>
      <c r="DK42" s="136"/>
      <c r="DL42" s="136"/>
      <c r="DM42" s="136"/>
      <c r="DN42" s="136"/>
      <c r="DO42" s="136"/>
      <c r="DP42" s="136"/>
      <c r="DQ42" s="136"/>
      <c r="DR42" s="136"/>
      <c r="DS42" s="136"/>
      <c r="DT42" s="136"/>
      <c r="DU42" s="136"/>
      <c r="DV42" s="136"/>
      <c r="DW42" s="136"/>
      <c r="DX42" s="136"/>
      <c r="DY42" s="136"/>
      <c r="DZ42" s="136"/>
      <c r="EA42" s="136"/>
      <c r="EB42" s="136"/>
      <c r="EC42" s="136"/>
      <c r="ED42" s="136"/>
      <c r="EE42" s="136"/>
      <c r="EF42" s="136"/>
      <c r="EG42" s="136"/>
      <c r="EH42" s="136"/>
      <c r="EI42" s="136"/>
      <c r="EJ42" s="136"/>
      <c r="EK42" s="136"/>
      <c r="EL42" s="136"/>
      <c r="EM42" s="136"/>
      <c r="EN42" s="136"/>
      <c r="EO42" s="136"/>
      <c r="EP42" s="136"/>
      <c r="EQ42" s="136"/>
      <c r="ER42" s="136"/>
      <c r="ES42" s="136"/>
      <c r="ET42" s="136"/>
      <c r="EU42" s="136"/>
      <c r="EV42" s="136"/>
      <c r="EW42" s="136"/>
      <c r="EX42" s="136"/>
      <c r="EY42" s="136"/>
      <c r="EZ42" s="136"/>
      <c r="FA42" s="136"/>
      <c r="FB42" s="136"/>
      <c r="FC42" s="136"/>
      <c r="FD42" s="136"/>
      <c r="FE42" s="136"/>
      <c r="FF42" s="136"/>
      <c r="FG42" s="136"/>
      <c r="FH42" s="136"/>
      <c r="FI42" s="136"/>
      <c r="FJ42" s="136"/>
      <c r="FK42" s="136"/>
      <c r="FL42" s="136"/>
      <c r="FM42" s="136"/>
      <c r="FN42" s="136"/>
      <c r="FO42" s="136"/>
      <c r="FP42" s="136"/>
      <c r="FQ42" s="136"/>
      <c r="FR42" s="136"/>
      <c r="FS42" s="136"/>
      <c r="FT42" s="136"/>
      <c r="FU42" s="136"/>
      <c r="FV42" s="136"/>
      <c r="FW42" s="136"/>
      <c r="FX42" s="136"/>
      <c r="FY42" s="136"/>
      <c r="FZ42" s="136"/>
      <c r="GA42" s="136"/>
      <c r="GB42" s="136"/>
      <c r="GC42" s="136"/>
      <c r="GD42" s="136"/>
      <c r="GE42" s="136"/>
      <c r="GF42" s="136"/>
      <c r="GG42" s="136"/>
      <c r="GH42" s="136"/>
      <c r="GI42" s="136"/>
      <c r="GJ42" s="136"/>
      <c r="GK42" s="136"/>
      <c r="GL42" s="136"/>
      <c r="GM42" s="136"/>
      <c r="GN42" s="136"/>
      <c r="GO42" s="136"/>
      <c r="GP42" s="136"/>
      <c r="GQ42" s="136"/>
      <c r="GR42" s="136"/>
      <c r="GS42" s="136"/>
      <c r="GT42" s="136"/>
      <c r="GU42" s="136"/>
      <c r="GV42" s="136"/>
      <c r="GW42" s="136"/>
      <c r="GX42" s="136"/>
      <c r="GY42" s="136"/>
      <c r="GZ42" s="136"/>
      <c r="HA42" s="136"/>
      <c r="HB42" s="136"/>
      <c r="HC42" s="136"/>
      <c r="HD42" s="136"/>
      <c r="HE42" s="136"/>
      <c r="HF42" s="136"/>
      <c r="HG42" s="136"/>
      <c r="HH42" s="136"/>
      <c r="HI42" s="136"/>
      <c r="HJ42" s="136"/>
      <c r="HK42" s="136"/>
      <c r="HL42" s="136"/>
      <c r="HM42" s="136"/>
      <c r="HN42" s="136"/>
      <c r="HO42" s="136"/>
      <c r="HP42" s="136"/>
      <c r="HQ42" s="136"/>
      <c r="HR42" s="136"/>
      <c r="HS42" s="136"/>
      <c r="HT42" s="136"/>
      <c r="HU42" s="136"/>
      <c r="HV42" s="136"/>
      <c r="HW42" s="136"/>
      <c r="HX42" s="136"/>
      <c r="HY42" s="136"/>
      <c r="HZ42" s="136"/>
      <c r="IA42" s="136"/>
      <c r="IB42" s="136"/>
      <c r="IC42" s="136"/>
      <c r="ID42" s="136"/>
      <c r="IE42" s="136"/>
      <c r="IF42" s="136"/>
      <c r="IG42" s="136"/>
      <c r="IH42" s="136"/>
      <c r="II42" s="136"/>
      <c r="IJ42" s="136"/>
      <c r="IK42" s="136"/>
      <c r="IL42" s="136"/>
      <c r="IM42" s="136"/>
      <c r="IN42" s="136"/>
      <c r="IO42" s="136"/>
      <c r="IP42" s="136"/>
      <c r="IQ42" s="136"/>
      <c r="IR42" s="136"/>
      <c r="IS42" s="136"/>
      <c r="IT42" s="136"/>
      <c r="IU42" s="136"/>
      <c r="IV42" s="136"/>
      <c r="IW42" s="136"/>
      <c r="IX42" s="136"/>
      <c r="IY42" s="136"/>
      <c r="IZ42" s="136"/>
      <c r="JA42" s="136"/>
      <c r="JB42" s="136"/>
      <c r="JC42" s="136"/>
      <c r="JD42" s="136"/>
      <c r="JE42" s="136"/>
      <c r="JF42" s="136"/>
      <c r="JG42" s="136"/>
      <c r="JH42" s="136"/>
      <c r="JI42" s="136"/>
      <c r="JJ42" s="136"/>
      <c r="JK42" s="136"/>
      <c r="JL42" s="136"/>
      <c r="JM42" s="136"/>
      <c r="JN42" s="136"/>
      <c r="JO42" s="136"/>
      <c r="JP42" s="136"/>
      <c r="JQ42" s="136"/>
      <c r="JR42" s="136"/>
      <c r="JS42" s="136"/>
      <c r="JT42" s="136"/>
      <c r="JU42" s="136"/>
      <c r="JV42" s="136"/>
      <c r="JW42" s="136"/>
      <c r="JX42" s="136"/>
      <c r="JY42" s="136"/>
      <c r="JZ42" s="136"/>
      <c r="KA42" s="136"/>
      <c r="KB42" s="136"/>
      <c r="KC42" s="136"/>
      <c r="KD42" s="136"/>
      <c r="KE42" s="136"/>
      <c r="KF42" s="136"/>
      <c r="KG42" s="136"/>
      <c r="KH42" s="136"/>
      <c r="KI42" s="136"/>
      <c r="KJ42" s="136"/>
      <c r="KK42" s="136"/>
      <c r="KL42" s="136"/>
      <c r="KM42" s="136"/>
      <c r="KN42" s="136"/>
      <c r="KO42" s="136"/>
      <c r="KP42" s="136"/>
      <c r="KQ42" s="136"/>
      <c r="KR42" s="136"/>
      <c r="KS42" s="136"/>
      <c r="KT42" s="136"/>
      <c r="KU42" s="136"/>
      <c r="KV42" s="136"/>
      <c r="KW42" s="136"/>
      <c r="KX42" s="136"/>
      <c r="KY42" s="136"/>
      <c r="KZ42" s="136"/>
      <c r="LA42" s="136"/>
      <c r="LB42" s="136"/>
      <c r="LC42" s="136"/>
      <c r="LD42" s="136"/>
      <c r="LE42" s="136"/>
      <c r="LF42" s="136"/>
      <c r="LG42" s="136"/>
      <c r="LH42" s="136"/>
      <c r="LI42" s="136"/>
      <c r="LJ42" s="136"/>
      <c r="LK42" s="136"/>
      <c r="LL42" s="136"/>
      <c r="LM42" s="136"/>
      <c r="LN42" s="136"/>
      <c r="LO42" s="136"/>
      <c r="LP42" s="136"/>
      <c r="LQ42" s="136"/>
      <c r="LR42" s="136"/>
      <c r="LS42" s="136"/>
      <c r="LT42" s="136"/>
      <c r="LU42" s="136"/>
      <c r="LV42" s="136"/>
      <c r="LW42" s="136"/>
      <c r="LX42" s="136"/>
      <c r="LY42" s="136"/>
      <c r="LZ42" s="136"/>
      <c r="MA42" s="136"/>
      <c r="MB42" s="136"/>
      <c r="MC42" s="136"/>
      <c r="MD42" s="136"/>
      <c r="ME42" s="136"/>
      <c r="MF42" s="136"/>
      <c r="MG42" s="136"/>
      <c r="MH42" s="136"/>
      <c r="MI42" s="136"/>
      <c r="MJ42" s="136"/>
      <c r="MK42" s="136"/>
      <c r="ML42" s="136"/>
      <c r="MM42" s="136"/>
      <c r="MN42" s="136"/>
      <c r="MO42" s="136"/>
      <c r="MP42" s="136"/>
      <c r="MQ42" s="136"/>
      <c r="MR42" s="136"/>
      <c r="MS42" s="136"/>
      <c r="MT42" s="136"/>
      <c r="MU42" s="136"/>
      <c r="MV42" s="136"/>
      <c r="MW42" s="136"/>
      <c r="MX42" s="136"/>
      <c r="MY42" s="136"/>
      <c r="MZ42" s="136"/>
      <c r="NA42" s="136"/>
      <c r="NB42" s="136"/>
      <c r="NC42" s="136"/>
      <c r="ND42" s="136"/>
      <c r="NE42" s="136"/>
      <c r="NF42" s="136"/>
      <c r="NG42" s="136"/>
      <c r="NH42" s="136"/>
      <c r="NI42" s="136"/>
      <c r="NJ42" s="136"/>
      <c r="NK42" s="136"/>
      <c r="NL42" s="136"/>
      <c r="NM42" s="136"/>
      <c r="NN42" s="136"/>
      <c r="NO42" s="136"/>
      <c r="NP42" s="136"/>
      <c r="NQ42" s="136"/>
      <c r="NR42" s="136"/>
      <c r="NS42" s="136"/>
      <c r="NT42" s="136"/>
      <c r="NU42" s="136"/>
      <c r="NV42" s="136"/>
      <c r="NW42" s="136"/>
      <c r="NX42" s="136"/>
      <c r="NY42" s="136"/>
      <c r="NZ42" s="136"/>
      <c r="OA42" s="136"/>
      <c r="OB42" s="136"/>
      <c r="OC42" s="136"/>
      <c r="OD42" s="136"/>
      <c r="OE42" s="136"/>
      <c r="OF42" s="136"/>
      <c r="OG42" s="136"/>
      <c r="OH42" s="136"/>
      <c r="OI42" s="136"/>
      <c r="OJ42" s="136"/>
      <c r="OK42" s="136"/>
      <c r="OL42" s="136"/>
      <c r="OM42" s="136"/>
      <c r="ON42" s="136"/>
      <c r="OO42" s="136"/>
      <c r="OP42" s="136"/>
      <c r="OQ42" s="136"/>
      <c r="OR42" s="136"/>
      <c r="OS42" s="136"/>
      <c r="OT42" s="136"/>
      <c r="OU42" s="136"/>
      <c r="OV42" s="136"/>
      <c r="OW42" s="136"/>
      <c r="OX42" s="136"/>
      <c r="OY42" s="136"/>
      <c r="OZ42" s="136"/>
      <c r="PA42" s="136"/>
      <c r="PB42" s="136"/>
      <c r="PC42" s="136"/>
      <c r="PD42" s="136"/>
      <c r="PE42" s="136"/>
      <c r="PF42" s="136"/>
    </row>
    <row r="43" spans="1:422" s="45" customFormat="1">
      <c r="A43" s="134"/>
      <c r="B43" s="134"/>
      <c r="C43" s="136"/>
      <c r="D43" s="136"/>
      <c r="E43" s="136"/>
      <c r="F43" s="136"/>
      <c r="G43" s="136"/>
      <c r="H43" s="136"/>
      <c r="I43" s="136"/>
      <c r="J43" s="136"/>
      <c r="K43" s="136"/>
      <c r="L43" s="136"/>
      <c r="M43" s="136"/>
      <c r="N43" s="136"/>
      <c r="O43" s="136"/>
      <c r="P43" s="136"/>
      <c r="Q43" s="136"/>
      <c r="R43" s="136"/>
      <c r="S43" s="136"/>
      <c r="T43" s="136"/>
      <c r="U43" s="136"/>
      <c r="V43" s="136"/>
      <c r="W43" s="136"/>
      <c r="X43" s="136"/>
      <c r="Y43" s="136"/>
      <c r="Z43" s="136"/>
      <c r="AA43" s="136"/>
      <c r="AB43" s="136"/>
      <c r="AC43" s="136"/>
      <c r="AD43" s="136"/>
      <c r="AE43" s="136"/>
      <c r="AF43" s="136"/>
      <c r="AG43" s="136"/>
      <c r="AH43" s="136"/>
      <c r="AI43" s="136"/>
      <c r="AJ43" s="136"/>
      <c r="AK43" s="136"/>
      <c r="AL43" s="136"/>
      <c r="AM43" s="136"/>
      <c r="AN43" s="136"/>
      <c r="AO43" s="136"/>
      <c r="AP43" s="136"/>
      <c r="AQ43" s="136"/>
      <c r="AR43" s="136"/>
      <c r="AS43" s="136"/>
      <c r="AT43" s="136"/>
      <c r="AU43" s="136"/>
      <c r="AV43" s="136"/>
      <c r="AW43" s="136"/>
      <c r="AX43" s="136"/>
      <c r="AY43" s="136"/>
      <c r="AZ43" s="136"/>
      <c r="BA43" s="136"/>
      <c r="BB43" s="136"/>
      <c r="BC43" s="136"/>
      <c r="BD43" s="136"/>
      <c r="BE43" s="136"/>
      <c r="BF43" s="136"/>
      <c r="BG43" s="136"/>
      <c r="BH43" s="136"/>
      <c r="BI43" s="136"/>
      <c r="BJ43" s="136"/>
      <c r="BK43" s="136"/>
      <c r="BL43" s="136"/>
      <c r="BM43" s="136"/>
      <c r="BN43" s="136"/>
      <c r="BO43" s="136"/>
      <c r="BP43" s="136"/>
      <c r="BQ43" s="136"/>
      <c r="BR43" s="136"/>
      <c r="BS43" s="136"/>
      <c r="BT43" s="136"/>
      <c r="BU43" s="136"/>
      <c r="BV43" s="136"/>
      <c r="BW43" s="136"/>
      <c r="BX43" s="136"/>
      <c r="BY43" s="136"/>
      <c r="BZ43" s="136"/>
      <c r="CA43" s="136"/>
      <c r="CB43" s="136"/>
      <c r="CC43" s="136"/>
      <c r="CD43" s="136"/>
      <c r="CE43" s="136"/>
      <c r="CF43" s="136"/>
      <c r="CG43" s="136"/>
      <c r="CH43" s="136"/>
      <c r="CI43" s="136"/>
      <c r="CJ43" s="136"/>
      <c r="CK43" s="136"/>
      <c r="CL43" s="136"/>
      <c r="CM43" s="136"/>
      <c r="CN43" s="136"/>
      <c r="CO43" s="136"/>
      <c r="CP43" s="136"/>
      <c r="CQ43" s="136"/>
      <c r="CR43" s="136"/>
      <c r="CS43" s="136"/>
      <c r="CT43" s="136"/>
      <c r="CU43" s="136"/>
      <c r="CV43" s="136"/>
      <c r="CW43" s="136"/>
      <c r="CX43" s="136"/>
      <c r="CY43" s="136"/>
      <c r="CZ43" s="136"/>
      <c r="DA43" s="136"/>
      <c r="DB43" s="136"/>
      <c r="DC43" s="136"/>
      <c r="DD43" s="136"/>
      <c r="DE43" s="136"/>
      <c r="DF43" s="136"/>
      <c r="DG43" s="136"/>
      <c r="DH43" s="136"/>
      <c r="DI43" s="136"/>
      <c r="DJ43" s="136"/>
      <c r="DK43" s="136"/>
      <c r="DL43" s="136"/>
      <c r="DM43" s="136"/>
      <c r="DN43" s="136"/>
      <c r="DO43" s="136"/>
      <c r="DP43" s="136"/>
      <c r="DQ43" s="136"/>
      <c r="DR43" s="136"/>
      <c r="DS43" s="136"/>
      <c r="DT43" s="136"/>
      <c r="DU43" s="136"/>
      <c r="DV43" s="136"/>
      <c r="DW43" s="136"/>
      <c r="DX43" s="136"/>
      <c r="DY43" s="136"/>
      <c r="DZ43" s="136"/>
      <c r="EA43" s="136"/>
      <c r="EB43" s="136"/>
      <c r="EC43" s="136"/>
      <c r="ED43" s="136"/>
      <c r="EE43" s="136"/>
      <c r="EF43" s="136"/>
      <c r="EG43" s="136"/>
      <c r="EH43" s="136"/>
      <c r="EI43" s="136"/>
      <c r="EJ43" s="136"/>
      <c r="EK43" s="136"/>
      <c r="EL43" s="136"/>
      <c r="EM43" s="136"/>
      <c r="EN43" s="136"/>
      <c r="EO43" s="136"/>
      <c r="EP43" s="136"/>
      <c r="EQ43" s="136"/>
      <c r="ER43" s="136"/>
      <c r="ES43" s="136"/>
      <c r="ET43" s="136"/>
      <c r="EU43" s="136"/>
      <c r="EV43" s="136"/>
      <c r="EW43" s="136"/>
      <c r="EX43" s="136"/>
      <c r="EY43" s="136"/>
      <c r="EZ43" s="136"/>
      <c r="FA43" s="136"/>
      <c r="FB43" s="136"/>
      <c r="FC43" s="136"/>
      <c r="FD43" s="136"/>
      <c r="FE43" s="136"/>
      <c r="FF43" s="136"/>
      <c r="FG43" s="136"/>
      <c r="FH43" s="136"/>
      <c r="FI43" s="136"/>
      <c r="FJ43" s="136"/>
      <c r="FK43" s="136"/>
      <c r="FL43" s="136"/>
      <c r="FM43" s="136"/>
      <c r="FN43" s="136"/>
      <c r="FO43" s="136"/>
      <c r="FP43" s="136"/>
      <c r="FQ43" s="136"/>
      <c r="FR43" s="136"/>
      <c r="FS43" s="136"/>
      <c r="FT43" s="136"/>
      <c r="FU43" s="136"/>
      <c r="FV43" s="136"/>
      <c r="FW43" s="136"/>
      <c r="FX43" s="136"/>
      <c r="FY43" s="136"/>
      <c r="FZ43" s="136"/>
      <c r="GA43" s="136"/>
      <c r="GB43" s="136"/>
      <c r="GC43" s="136"/>
      <c r="GD43" s="136"/>
      <c r="GE43" s="136"/>
      <c r="GF43" s="136"/>
      <c r="GG43" s="136"/>
      <c r="GH43" s="136"/>
      <c r="GI43" s="136"/>
      <c r="GJ43" s="136"/>
      <c r="GK43" s="136"/>
      <c r="GL43" s="136"/>
      <c r="GM43" s="136"/>
      <c r="GN43" s="136"/>
      <c r="GO43" s="136"/>
      <c r="GP43" s="136"/>
      <c r="GQ43" s="136"/>
      <c r="GR43" s="136"/>
      <c r="GS43" s="136"/>
      <c r="GT43" s="136"/>
      <c r="GU43" s="136"/>
      <c r="GV43" s="136"/>
      <c r="GW43" s="136"/>
      <c r="GX43" s="136"/>
      <c r="GY43" s="136"/>
      <c r="GZ43" s="136"/>
      <c r="HA43" s="136"/>
      <c r="HB43" s="136"/>
      <c r="HC43" s="136"/>
      <c r="HD43" s="136"/>
      <c r="HE43" s="136"/>
      <c r="HF43" s="136"/>
      <c r="HG43" s="136"/>
      <c r="HH43" s="136"/>
      <c r="HI43" s="136"/>
      <c r="HJ43" s="136"/>
      <c r="HK43" s="136"/>
      <c r="HL43" s="136"/>
      <c r="HM43" s="136"/>
      <c r="HN43" s="136"/>
      <c r="HO43" s="136"/>
      <c r="HP43" s="136"/>
      <c r="HQ43" s="136"/>
      <c r="HR43" s="136"/>
      <c r="HS43" s="136"/>
      <c r="HT43" s="136"/>
      <c r="HU43" s="136"/>
      <c r="HV43" s="136"/>
      <c r="HW43" s="136"/>
      <c r="HX43" s="136"/>
      <c r="HY43" s="136"/>
      <c r="HZ43" s="136"/>
      <c r="IA43" s="136"/>
      <c r="IB43" s="136"/>
      <c r="IC43" s="136"/>
      <c r="ID43" s="136"/>
      <c r="IE43" s="136"/>
      <c r="IF43" s="136"/>
      <c r="IG43" s="136"/>
      <c r="IH43" s="136"/>
      <c r="II43" s="136"/>
      <c r="IJ43" s="136"/>
      <c r="IK43" s="136"/>
      <c r="IL43" s="136"/>
      <c r="IM43" s="136"/>
      <c r="IN43" s="136"/>
      <c r="IO43" s="136"/>
      <c r="IP43" s="136"/>
      <c r="IQ43" s="136"/>
      <c r="IR43" s="136"/>
      <c r="IS43" s="136"/>
      <c r="IT43" s="136"/>
      <c r="IU43" s="136"/>
      <c r="IV43" s="136"/>
      <c r="IW43" s="136"/>
      <c r="IX43" s="136"/>
      <c r="IY43" s="136"/>
      <c r="IZ43" s="136"/>
      <c r="JA43" s="136"/>
      <c r="JB43" s="136"/>
      <c r="JC43" s="136"/>
      <c r="JD43" s="136"/>
      <c r="JE43" s="136"/>
      <c r="JF43" s="136"/>
      <c r="JG43" s="136"/>
      <c r="JH43" s="136"/>
      <c r="JI43" s="136"/>
      <c r="JJ43" s="136"/>
      <c r="JK43" s="136"/>
      <c r="JL43" s="136"/>
      <c r="JM43" s="136"/>
      <c r="JN43" s="136"/>
      <c r="JO43" s="136"/>
      <c r="JP43" s="136"/>
      <c r="JQ43" s="136"/>
      <c r="JR43" s="136"/>
      <c r="JS43" s="136"/>
      <c r="JT43" s="136"/>
      <c r="JU43" s="136"/>
      <c r="JV43" s="136"/>
      <c r="JW43" s="136"/>
      <c r="JX43" s="136"/>
      <c r="JY43" s="136"/>
      <c r="JZ43" s="136"/>
      <c r="KA43" s="136"/>
      <c r="KB43" s="136"/>
      <c r="KC43" s="136"/>
      <c r="KD43" s="136"/>
      <c r="KE43" s="136"/>
      <c r="KF43" s="136"/>
      <c r="KG43" s="136"/>
      <c r="KH43" s="136"/>
      <c r="KI43" s="136"/>
      <c r="KJ43" s="136"/>
      <c r="KK43" s="136"/>
      <c r="KL43" s="136"/>
      <c r="KM43" s="136"/>
      <c r="KN43" s="136"/>
      <c r="KO43" s="136"/>
      <c r="KP43" s="136"/>
      <c r="KQ43" s="136"/>
      <c r="KR43" s="136"/>
      <c r="KS43" s="136"/>
      <c r="KT43" s="136"/>
      <c r="KU43" s="136"/>
      <c r="KV43" s="136"/>
      <c r="KW43" s="136"/>
      <c r="KX43" s="136"/>
      <c r="KY43" s="136"/>
      <c r="KZ43" s="136"/>
      <c r="LA43" s="136"/>
      <c r="LB43" s="136"/>
      <c r="LC43" s="136"/>
      <c r="LD43" s="136"/>
      <c r="LE43" s="136"/>
      <c r="LF43" s="136"/>
      <c r="LG43" s="136"/>
      <c r="LH43" s="136"/>
      <c r="LI43" s="136"/>
      <c r="LJ43" s="136"/>
      <c r="LK43" s="136"/>
      <c r="LL43" s="136"/>
      <c r="LM43" s="136"/>
      <c r="LN43" s="136"/>
      <c r="LO43" s="136"/>
      <c r="LP43" s="136"/>
      <c r="LQ43" s="136"/>
      <c r="LR43" s="136"/>
      <c r="LS43" s="136"/>
      <c r="LT43" s="136"/>
      <c r="LU43" s="136"/>
      <c r="LV43" s="136"/>
      <c r="LW43" s="136"/>
      <c r="LX43" s="136"/>
      <c r="LY43" s="136"/>
      <c r="LZ43" s="136"/>
      <c r="MA43" s="136"/>
      <c r="MB43" s="136"/>
      <c r="MC43" s="136"/>
      <c r="MD43" s="136"/>
      <c r="ME43" s="136"/>
      <c r="MF43" s="136"/>
      <c r="MG43" s="136"/>
      <c r="MH43" s="136"/>
      <c r="MI43" s="136"/>
      <c r="MJ43" s="136"/>
      <c r="MK43" s="136"/>
      <c r="ML43" s="136"/>
      <c r="MM43" s="136"/>
      <c r="MN43" s="136"/>
      <c r="MO43" s="136"/>
      <c r="MP43" s="136"/>
      <c r="MQ43" s="136"/>
      <c r="MR43" s="136"/>
      <c r="MS43" s="136"/>
      <c r="MT43" s="136"/>
      <c r="MU43" s="136"/>
      <c r="MV43" s="136"/>
      <c r="MW43" s="136"/>
      <c r="MX43" s="136"/>
      <c r="MY43" s="136"/>
      <c r="MZ43" s="136"/>
      <c r="NA43" s="136"/>
      <c r="NB43" s="136"/>
      <c r="NC43" s="136"/>
      <c r="ND43" s="136"/>
      <c r="NE43" s="136"/>
      <c r="NF43" s="136"/>
      <c r="NG43" s="136"/>
      <c r="NH43" s="136"/>
      <c r="NI43" s="136"/>
      <c r="NJ43" s="136"/>
      <c r="NK43" s="136"/>
      <c r="NL43" s="136"/>
      <c r="NM43" s="136"/>
      <c r="NN43" s="136"/>
      <c r="NO43" s="136"/>
      <c r="NP43" s="136"/>
      <c r="NQ43" s="136"/>
      <c r="NR43" s="136"/>
      <c r="NS43" s="136"/>
      <c r="NT43" s="136"/>
      <c r="NU43" s="136"/>
      <c r="NV43" s="136"/>
      <c r="NW43" s="136"/>
      <c r="NX43" s="136"/>
      <c r="NY43" s="136"/>
      <c r="NZ43" s="136"/>
      <c r="OA43" s="136"/>
      <c r="OB43" s="136"/>
      <c r="OC43" s="136"/>
      <c r="OD43" s="136"/>
      <c r="OE43" s="136"/>
      <c r="OF43" s="136"/>
      <c r="OG43" s="136"/>
      <c r="OH43" s="136"/>
      <c r="OI43" s="136"/>
      <c r="OJ43" s="136"/>
      <c r="OK43" s="136"/>
      <c r="OL43" s="136"/>
      <c r="OM43" s="136"/>
      <c r="ON43" s="136"/>
      <c r="OO43" s="136"/>
      <c r="OP43" s="136"/>
      <c r="OQ43" s="136"/>
      <c r="OR43" s="136"/>
      <c r="OS43" s="136"/>
      <c r="OT43" s="136"/>
      <c r="OU43" s="136"/>
      <c r="OV43" s="136"/>
      <c r="OW43" s="136"/>
      <c r="OX43" s="136"/>
      <c r="OY43" s="136"/>
      <c r="OZ43" s="136"/>
      <c r="PA43" s="136"/>
      <c r="PB43" s="136"/>
      <c r="PC43" s="136"/>
      <c r="PD43" s="136"/>
      <c r="PE43" s="136"/>
      <c r="PF43" s="136"/>
    </row>
    <row r="44" spans="1:422" s="45" customFormat="1">
      <c r="A44" s="134"/>
      <c r="B44" s="134"/>
      <c r="C44" s="136"/>
      <c r="D44" s="136"/>
      <c r="E44" s="136"/>
      <c r="F44" s="136"/>
      <c r="G44" s="136"/>
      <c r="H44" s="136"/>
      <c r="I44" s="136"/>
      <c r="J44" s="136"/>
      <c r="K44" s="136"/>
      <c r="L44" s="136"/>
      <c r="M44" s="136"/>
      <c r="N44" s="136"/>
      <c r="O44" s="136"/>
      <c r="P44" s="136"/>
      <c r="Q44" s="136"/>
      <c r="R44" s="136"/>
      <c r="S44" s="136"/>
      <c r="T44" s="136"/>
      <c r="U44" s="136"/>
      <c r="V44" s="136"/>
      <c r="W44" s="136"/>
      <c r="X44" s="136"/>
      <c r="Y44" s="136"/>
      <c r="Z44" s="136"/>
      <c r="AA44" s="136"/>
      <c r="AB44" s="136"/>
      <c r="AC44" s="136"/>
      <c r="AD44" s="136"/>
      <c r="AE44" s="136"/>
      <c r="AF44" s="136"/>
      <c r="AG44" s="136"/>
      <c r="AH44" s="136"/>
      <c r="AI44" s="136"/>
      <c r="AJ44" s="136"/>
      <c r="AK44" s="136"/>
      <c r="AL44" s="136"/>
      <c r="AM44" s="136"/>
      <c r="AN44" s="136"/>
      <c r="AO44" s="136"/>
      <c r="AP44" s="136"/>
      <c r="AQ44" s="136"/>
      <c r="AR44" s="136"/>
      <c r="AS44" s="136"/>
      <c r="AT44" s="136"/>
      <c r="AU44" s="136"/>
      <c r="AV44" s="136"/>
      <c r="AW44" s="136"/>
      <c r="AX44" s="136"/>
      <c r="AY44" s="136"/>
      <c r="AZ44" s="136"/>
      <c r="BA44" s="136"/>
      <c r="BB44" s="136"/>
      <c r="BC44" s="136"/>
      <c r="BD44" s="136"/>
      <c r="BE44" s="136"/>
      <c r="BF44" s="136"/>
      <c r="BG44" s="136"/>
      <c r="BH44" s="136"/>
      <c r="BI44" s="136"/>
      <c r="BJ44" s="136"/>
      <c r="BK44" s="136"/>
      <c r="BL44" s="136"/>
      <c r="BM44" s="136"/>
      <c r="BN44" s="136"/>
      <c r="BO44" s="136"/>
      <c r="BP44" s="136"/>
      <c r="BQ44" s="136"/>
      <c r="BR44" s="136"/>
      <c r="BS44" s="136"/>
      <c r="BT44" s="136"/>
      <c r="BU44" s="136"/>
      <c r="BV44" s="136"/>
      <c r="BW44" s="136"/>
      <c r="BX44" s="136"/>
      <c r="BY44" s="136"/>
      <c r="BZ44" s="136"/>
      <c r="CA44" s="136"/>
      <c r="CB44" s="136"/>
      <c r="CC44" s="136"/>
      <c r="CD44" s="136"/>
      <c r="CE44" s="136"/>
      <c r="CF44" s="136"/>
      <c r="CG44" s="136"/>
      <c r="CH44" s="136"/>
      <c r="CI44" s="136"/>
      <c r="CJ44" s="136"/>
      <c r="CK44" s="136"/>
      <c r="CL44" s="136"/>
      <c r="CM44" s="136"/>
      <c r="CN44" s="136"/>
      <c r="CO44" s="136"/>
      <c r="CP44" s="136"/>
      <c r="CQ44" s="136"/>
      <c r="CR44" s="136"/>
      <c r="CS44" s="136"/>
      <c r="CT44" s="136"/>
      <c r="CU44" s="136"/>
      <c r="CV44" s="136"/>
      <c r="CW44" s="136"/>
      <c r="CX44" s="136"/>
      <c r="CY44" s="136"/>
      <c r="CZ44" s="136"/>
      <c r="DA44" s="136"/>
      <c r="DB44" s="136"/>
      <c r="DC44" s="136"/>
      <c r="DD44" s="136"/>
      <c r="DE44" s="136"/>
      <c r="DF44" s="136"/>
      <c r="DG44" s="136"/>
      <c r="DH44" s="136"/>
      <c r="DI44" s="136"/>
      <c r="DJ44" s="136"/>
      <c r="DK44" s="136"/>
      <c r="DL44" s="136"/>
      <c r="DM44" s="136"/>
      <c r="DN44" s="136"/>
      <c r="DO44" s="136"/>
      <c r="DP44" s="136"/>
      <c r="DQ44" s="136"/>
      <c r="DR44" s="136"/>
      <c r="DS44" s="136"/>
      <c r="DT44" s="136"/>
      <c r="DU44" s="136"/>
      <c r="DV44" s="136"/>
      <c r="DW44" s="136"/>
      <c r="DX44" s="136"/>
      <c r="DY44" s="136"/>
      <c r="DZ44" s="136"/>
      <c r="EA44" s="136"/>
      <c r="EB44" s="136"/>
      <c r="EC44" s="136"/>
      <c r="ED44" s="136"/>
      <c r="EE44" s="136"/>
      <c r="EF44" s="136"/>
      <c r="EG44" s="136"/>
      <c r="EH44" s="136"/>
      <c r="EI44" s="136"/>
      <c r="EJ44" s="136"/>
      <c r="EK44" s="136"/>
      <c r="EL44" s="136"/>
      <c r="EM44" s="136"/>
      <c r="EN44" s="136"/>
      <c r="EO44" s="136"/>
      <c r="EP44" s="136"/>
      <c r="EQ44" s="136"/>
      <c r="ER44" s="136"/>
      <c r="ES44" s="136"/>
      <c r="ET44" s="136"/>
      <c r="EU44" s="136"/>
      <c r="EV44" s="136"/>
      <c r="EW44" s="136"/>
      <c r="EX44" s="136"/>
      <c r="EY44" s="136"/>
      <c r="EZ44" s="136"/>
      <c r="FA44" s="136"/>
      <c r="FB44" s="136"/>
      <c r="FC44" s="136"/>
      <c r="FD44" s="136"/>
      <c r="FE44" s="136"/>
      <c r="FF44" s="136"/>
      <c r="FG44" s="136"/>
      <c r="FH44" s="136"/>
      <c r="FI44" s="136"/>
      <c r="FJ44" s="136"/>
      <c r="FK44" s="136"/>
      <c r="FL44" s="136"/>
      <c r="FM44" s="136"/>
      <c r="FN44" s="136"/>
      <c r="FO44" s="136"/>
      <c r="FP44" s="136"/>
      <c r="FQ44" s="136"/>
      <c r="FR44" s="136"/>
      <c r="FS44" s="136"/>
      <c r="FT44" s="136"/>
      <c r="FU44" s="136"/>
      <c r="FV44" s="136"/>
      <c r="FW44" s="136"/>
      <c r="FX44" s="136"/>
      <c r="FY44" s="136"/>
      <c r="FZ44" s="136"/>
      <c r="GA44" s="136"/>
      <c r="GB44" s="136"/>
      <c r="GC44" s="136"/>
      <c r="GD44" s="136"/>
      <c r="GE44" s="136"/>
      <c r="GF44" s="136"/>
      <c r="GG44" s="136"/>
      <c r="GH44" s="136"/>
      <c r="GI44" s="136"/>
      <c r="GJ44" s="136"/>
      <c r="GK44" s="136"/>
      <c r="GL44" s="136"/>
      <c r="GM44" s="136"/>
      <c r="GN44" s="136"/>
      <c r="GO44" s="136"/>
      <c r="GP44" s="136"/>
      <c r="GQ44" s="136"/>
      <c r="GR44" s="136"/>
      <c r="GS44" s="136"/>
      <c r="GT44" s="136"/>
      <c r="GU44" s="136"/>
      <c r="GV44" s="136"/>
      <c r="GW44" s="136"/>
      <c r="GX44" s="136"/>
      <c r="GY44" s="136"/>
      <c r="GZ44" s="136"/>
      <c r="HA44" s="136"/>
      <c r="HB44" s="136"/>
      <c r="HC44" s="136"/>
      <c r="HD44" s="136"/>
      <c r="HE44" s="136"/>
      <c r="HF44" s="136"/>
      <c r="HG44" s="136"/>
      <c r="HH44" s="136"/>
      <c r="HI44" s="136"/>
      <c r="HJ44" s="136"/>
      <c r="HK44" s="136"/>
      <c r="HL44" s="136"/>
      <c r="HM44" s="136"/>
      <c r="HN44" s="136"/>
      <c r="HO44" s="136"/>
      <c r="HP44" s="136"/>
      <c r="HQ44" s="136"/>
      <c r="HR44" s="136"/>
      <c r="HS44" s="136"/>
      <c r="HT44" s="136"/>
      <c r="HU44" s="136"/>
      <c r="HV44" s="136"/>
      <c r="HW44" s="136"/>
      <c r="HX44" s="136"/>
      <c r="HY44" s="136"/>
      <c r="HZ44" s="136"/>
      <c r="IA44" s="136"/>
      <c r="IB44" s="136"/>
      <c r="IC44" s="136"/>
      <c r="ID44" s="136"/>
      <c r="IE44" s="136"/>
      <c r="IF44" s="136"/>
      <c r="IG44" s="136"/>
      <c r="IH44" s="136"/>
      <c r="II44" s="136"/>
      <c r="IJ44" s="136"/>
      <c r="IK44" s="136"/>
      <c r="IL44" s="136"/>
      <c r="IM44" s="136"/>
      <c r="IN44" s="136"/>
      <c r="IO44" s="136"/>
      <c r="IP44" s="136"/>
      <c r="IQ44" s="136"/>
      <c r="IR44" s="136"/>
      <c r="IS44" s="136"/>
      <c r="IT44" s="136"/>
      <c r="IU44" s="136"/>
      <c r="IV44" s="136"/>
      <c r="IW44" s="136"/>
      <c r="IX44" s="136"/>
      <c r="IY44" s="136"/>
      <c r="IZ44" s="136"/>
      <c r="JA44" s="136"/>
      <c r="JB44" s="136"/>
      <c r="JC44" s="136"/>
      <c r="JD44" s="136"/>
      <c r="JE44" s="136"/>
      <c r="JF44" s="136"/>
      <c r="JG44" s="136"/>
      <c r="JH44" s="136"/>
      <c r="JI44" s="136"/>
      <c r="JJ44" s="136"/>
      <c r="JK44" s="136"/>
      <c r="JL44" s="136"/>
      <c r="JM44" s="136"/>
      <c r="JN44" s="136"/>
      <c r="JO44" s="136"/>
      <c r="JP44" s="136"/>
      <c r="JQ44" s="136"/>
      <c r="JR44" s="136"/>
      <c r="JS44" s="136"/>
      <c r="JT44" s="136"/>
      <c r="JU44" s="136"/>
      <c r="JV44" s="136"/>
      <c r="JW44" s="136"/>
      <c r="JX44" s="136"/>
      <c r="JY44" s="136"/>
      <c r="JZ44" s="136"/>
      <c r="KA44" s="136"/>
      <c r="KB44" s="136"/>
      <c r="KC44" s="136"/>
      <c r="KD44" s="136"/>
      <c r="KE44" s="136"/>
      <c r="KF44" s="136"/>
      <c r="KG44" s="136"/>
      <c r="KH44" s="136"/>
      <c r="KI44" s="136"/>
      <c r="KJ44" s="136"/>
      <c r="KK44" s="136"/>
      <c r="KL44" s="136"/>
      <c r="KM44" s="136"/>
      <c r="KN44" s="136"/>
      <c r="KO44" s="136"/>
      <c r="KP44" s="136"/>
      <c r="KQ44" s="136"/>
      <c r="KR44" s="136"/>
      <c r="KS44" s="136"/>
      <c r="KT44" s="136"/>
      <c r="KU44" s="136"/>
      <c r="KV44" s="136"/>
      <c r="KW44" s="136"/>
      <c r="KX44" s="136"/>
      <c r="KY44" s="136"/>
      <c r="KZ44" s="136"/>
      <c r="LA44" s="136"/>
      <c r="LB44" s="136"/>
      <c r="LC44" s="136"/>
      <c r="LD44" s="136"/>
      <c r="LE44" s="136"/>
      <c r="LF44" s="136"/>
      <c r="LG44" s="136"/>
      <c r="LH44" s="136"/>
      <c r="LI44" s="136"/>
      <c r="LJ44" s="136"/>
      <c r="LK44" s="136"/>
      <c r="LL44" s="136"/>
      <c r="LM44" s="136"/>
      <c r="LN44" s="136"/>
      <c r="LO44" s="136"/>
      <c r="LP44" s="136"/>
      <c r="LQ44" s="136"/>
      <c r="LR44" s="136"/>
      <c r="LS44" s="136"/>
      <c r="LT44" s="136"/>
      <c r="LU44" s="136"/>
      <c r="LV44" s="136"/>
      <c r="LW44" s="136"/>
      <c r="LX44" s="136"/>
      <c r="LY44" s="136"/>
      <c r="LZ44" s="136"/>
      <c r="MA44" s="136"/>
      <c r="MB44" s="136"/>
      <c r="MC44" s="136"/>
      <c r="MD44" s="136"/>
      <c r="ME44" s="136"/>
      <c r="MF44" s="136"/>
      <c r="MG44" s="136"/>
      <c r="MH44" s="136"/>
      <c r="MI44" s="136"/>
      <c r="MJ44" s="136"/>
      <c r="MK44" s="136"/>
      <c r="ML44" s="136"/>
      <c r="MM44" s="136"/>
      <c r="MN44" s="136"/>
      <c r="MO44" s="136"/>
      <c r="MP44" s="136"/>
      <c r="MQ44" s="136"/>
      <c r="MR44" s="136"/>
      <c r="MS44" s="136"/>
      <c r="MT44" s="136"/>
      <c r="MU44" s="136"/>
      <c r="MV44" s="136"/>
      <c r="MW44" s="136"/>
      <c r="MX44" s="136"/>
      <c r="MY44" s="136"/>
      <c r="MZ44" s="136"/>
      <c r="NA44" s="136"/>
      <c r="NB44" s="136"/>
      <c r="NC44" s="136"/>
      <c r="ND44" s="136"/>
      <c r="NE44" s="136"/>
      <c r="NF44" s="136"/>
      <c r="NG44" s="136"/>
      <c r="NH44" s="136"/>
      <c r="NI44" s="136"/>
      <c r="NJ44" s="136"/>
      <c r="NK44" s="136"/>
      <c r="NL44" s="136"/>
      <c r="NM44" s="136"/>
      <c r="NN44" s="136"/>
      <c r="NO44" s="136"/>
      <c r="NP44" s="136"/>
      <c r="NQ44" s="136"/>
      <c r="NR44" s="136"/>
      <c r="NS44" s="136"/>
      <c r="NT44" s="136"/>
      <c r="NU44" s="136"/>
      <c r="NV44" s="136"/>
      <c r="NW44" s="136"/>
      <c r="NX44" s="136"/>
      <c r="NY44" s="136"/>
      <c r="NZ44" s="136"/>
      <c r="OA44" s="136"/>
      <c r="OB44" s="136"/>
      <c r="OC44" s="136"/>
      <c r="OD44" s="136"/>
      <c r="OE44" s="136"/>
      <c r="OF44" s="136"/>
      <c r="OG44" s="136"/>
      <c r="OH44" s="136"/>
      <c r="OI44" s="136"/>
      <c r="OJ44" s="136"/>
      <c r="OK44" s="136"/>
      <c r="OL44" s="136"/>
      <c r="OM44" s="136"/>
      <c r="ON44" s="136"/>
      <c r="OO44" s="136"/>
      <c r="OP44" s="136"/>
      <c r="OQ44" s="136"/>
      <c r="OR44" s="136"/>
      <c r="OS44" s="136"/>
      <c r="OT44" s="136"/>
      <c r="OU44" s="136"/>
      <c r="OV44" s="136"/>
      <c r="OW44" s="136"/>
      <c r="OX44" s="136"/>
      <c r="OY44" s="136"/>
      <c r="OZ44" s="136"/>
      <c r="PA44" s="136"/>
      <c r="PB44" s="136"/>
      <c r="PC44" s="136"/>
      <c r="PD44" s="136"/>
      <c r="PE44" s="136"/>
      <c r="PF44" s="136"/>
    </row>
    <row r="45" spans="1:422" s="45" customFormat="1">
      <c r="A45" s="134"/>
      <c r="B45" s="134"/>
      <c r="C45" s="136"/>
      <c r="D45" s="136"/>
      <c r="E45" s="136"/>
      <c r="F45" s="136"/>
      <c r="G45" s="136"/>
      <c r="H45" s="136"/>
      <c r="I45" s="136"/>
      <c r="J45" s="136"/>
      <c r="K45" s="136"/>
      <c r="L45" s="136"/>
      <c r="M45" s="136"/>
      <c r="N45" s="136"/>
      <c r="O45" s="136"/>
      <c r="P45" s="136"/>
      <c r="Q45" s="136"/>
      <c r="R45" s="136"/>
      <c r="S45" s="136"/>
      <c r="T45" s="136"/>
      <c r="U45" s="136"/>
      <c r="V45" s="136"/>
      <c r="W45" s="136"/>
      <c r="X45" s="136"/>
      <c r="Y45" s="136"/>
      <c r="Z45" s="136"/>
      <c r="AA45" s="136"/>
      <c r="AB45" s="136"/>
      <c r="AC45" s="136"/>
      <c r="AD45" s="136"/>
      <c r="AE45" s="136"/>
      <c r="AF45" s="136"/>
      <c r="AG45" s="136"/>
      <c r="AH45" s="136"/>
      <c r="AI45" s="136"/>
      <c r="AJ45" s="136"/>
      <c r="AK45" s="136"/>
      <c r="AL45" s="136"/>
      <c r="AM45" s="136"/>
      <c r="AN45" s="136"/>
      <c r="AO45" s="136"/>
      <c r="AP45" s="136"/>
      <c r="AQ45" s="136"/>
      <c r="AR45" s="136"/>
      <c r="AS45" s="136"/>
      <c r="AT45" s="136"/>
      <c r="AU45" s="136"/>
      <c r="AV45" s="136"/>
      <c r="AW45" s="136"/>
      <c r="AX45" s="136"/>
      <c r="AY45" s="136"/>
      <c r="AZ45" s="136"/>
      <c r="BA45" s="136"/>
      <c r="BB45" s="136"/>
      <c r="BC45" s="136"/>
      <c r="BD45" s="136"/>
      <c r="BE45" s="136"/>
      <c r="BF45" s="136"/>
      <c r="BG45" s="136"/>
      <c r="BH45" s="136"/>
      <c r="BI45" s="136"/>
      <c r="BJ45" s="136"/>
      <c r="BK45" s="136"/>
      <c r="BL45" s="136"/>
      <c r="BM45" s="136"/>
      <c r="BN45" s="136"/>
      <c r="BO45" s="136"/>
      <c r="BP45" s="136"/>
      <c r="BQ45" s="136"/>
      <c r="BR45" s="136"/>
      <c r="BS45" s="136"/>
      <c r="BT45" s="136"/>
      <c r="BU45" s="136"/>
      <c r="BV45" s="136"/>
      <c r="BW45" s="136"/>
      <c r="BX45" s="136"/>
      <c r="BY45" s="136"/>
      <c r="BZ45" s="136"/>
      <c r="CA45" s="136"/>
      <c r="CB45" s="136"/>
      <c r="CC45" s="136"/>
      <c r="CD45" s="136"/>
      <c r="CE45" s="136"/>
      <c r="CF45" s="136"/>
      <c r="CG45" s="136"/>
      <c r="CH45" s="136"/>
      <c r="CI45" s="136"/>
      <c r="CJ45" s="136"/>
      <c r="CK45" s="136"/>
      <c r="CL45" s="136"/>
      <c r="CM45" s="136"/>
      <c r="CN45" s="136"/>
      <c r="CO45" s="136"/>
      <c r="CP45" s="136"/>
      <c r="CQ45" s="136"/>
      <c r="CR45" s="136"/>
      <c r="CS45" s="136"/>
      <c r="CT45" s="136"/>
      <c r="CU45" s="136"/>
      <c r="CV45" s="136"/>
      <c r="CW45" s="136"/>
      <c r="CX45" s="136"/>
      <c r="CY45" s="136"/>
      <c r="CZ45" s="136"/>
      <c r="DA45" s="136"/>
      <c r="DB45" s="136"/>
      <c r="DC45" s="136"/>
      <c r="DD45" s="136"/>
      <c r="DE45" s="136"/>
      <c r="DF45" s="136"/>
      <c r="DG45" s="136"/>
      <c r="DH45" s="136"/>
      <c r="DI45" s="136"/>
      <c r="DJ45" s="136"/>
      <c r="DK45" s="136"/>
      <c r="DL45" s="136"/>
      <c r="DM45" s="136"/>
      <c r="DN45" s="136"/>
      <c r="DO45" s="136"/>
      <c r="DP45" s="136"/>
      <c r="DQ45" s="136"/>
      <c r="DR45" s="136"/>
      <c r="DS45" s="136"/>
      <c r="DT45" s="136"/>
      <c r="DU45" s="136"/>
      <c r="DV45" s="136"/>
      <c r="DW45" s="136"/>
      <c r="DX45" s="136"/>
      <c r="DY45" s="136"/>
      <c r="DZ45" s="136"/>
      <c r="EA45" s="136"/>
      <c r="EB45" s="136"/>
      <c r="EC45" s="136"/>
      <c r="ED45" s="136"/>
      <c r="EE45" s="136"/>
      <c r="EF45" s="136"/>
      <c r="EG45" s="136"/>
      <c r="EH45" s="136"/>
      <c r="EI45" s="136"/>
      <c r="EJ45" s="136"/>
      <c r="EK45" s="136"/>
      <c r="EL45" s="136"/>
      <c r="EM45" s="136"/>
      <c r="EN45" s="136"/>
      <c r="EO45" s="136"/>
      <c r="EP45" s="136"/>
      <c r="EQ45" s="136"/>
      <c r="ER45" s="136"/>
      <c r="ES45" s="136"/>
      <c r="ET45" s="136"/>
      <c r="EU45" s="136"/>
      <c r="EV45" s="136"/>
      <c r="EW45" s="136"/>
      <c r="EX45" s="136"/>
      <c r="EY45" s="136"/>
      <c r="EZ45" s="136"/>
      <c r="FA45" s="136"/>
      <c r="FB45" s="136"/>
      <c r="FC45" s="136"/>
      <c r="FD45" s="136"/>
      <c r="FE45" s="136"/>
      <c r="FF45" s="136"/>
      <c r="FG45" s="136"/>
      <c r="FH45" s="136"/>
      <c r="FI45" s="136"/>
      <c r="FJ45" s="136"/>
      <c r="FK45" s="136"/>
      <c r="FL45" s="136"/>
      <c r="FM45" s="136"/>
      <c r="FN45" s="136"/>
      <c r="FO45" s="136"/>
      <c r="FP45" s="136"/>
      <c r="FQ45" s="136"/>
      <c r="FR45" s="136"/>
      <c r="FS45" s="136"/>
      <c r="FT45" s="136"/>
      <c r="FU45" s="136"/>
      <c r="FV45" s="136"/>
      <c r="FW45" s="136"/>
      <c r="FX45" s="136"/>
      <c r="FY45" s="136"/>
      <c r="FZ45" s="136"/>
      <c r="GA45" s="136"/>
      <c r="GB45" s="136"/>
      <c r="GC45" s="136"/>
      <c r="GD45" s="136"/>
      <c r="GE45" s="136"/>
      <c r="GF45" s="136"/>
      <c r="GG45" s="136"/>
      <c r="GH45" s="136"/>
      <c r="GI45" s="136"/>
      <c r="GJ45" s="136"/>
      <c r="GK45" s="136"/>
      <c r="GL45" s="136"/>
      <c r="GM45" s="136"/>
      <c r="GN45" s="136"/>
      <c r="GO45" s="136"/>
      <c r="GP45" s="136"/>
      <c r="GQ45" s="136"/>
      <c r="GR45" s="136"/>
      <c r="GS45" s="136"/>
      <c r="GT45" s="136"/>
      <c r="GU45" s="136"/>
      <c r="GV45" s="136"/>
      <c r="GW45" s="136"/>
      <c r="GX45" s="136"/>
      <c r="GY45" s="136"/>
      <c r="GZ45" s="136"/>
      <c r="HA45" s="136"/>
      <c r="HB45" s="136"/>
      <c r="HC45" s="136"/>
      <c r="HD45" s="136"/>
      <c r="HE45" s="136"/>
      <c r="HF45" s="136"/>
      <c r="HG45" s="136"/>
      <c r="HH45" s="136"/>
      <c r="HI45" s="136"/>
      <c r="HJ45" s="136"/>
      <c r="HK45" s="136"/>
      <c r="HL45" s="136"/>
      <c r="HM45" s="136"/>
      <c r="HN45" s="136"/>
      <c r="HO45" s="136"/>
      <c r="HP45" s="136"/>
      <c r="HQ45" s="136"/>
      <c r="HR45" s="136"/>
      <c r="HS45" s="136"/>
      <c r="HT45" s="136"/>
      <c r="HU45" s="136"/>
      <c r="HV45" s="136"/>
      <c r="HW45" s="136"/>
      <c r="HX45" s="136"/>
      <c r="HY45" s="136"/>
      <c r="HZ45" s="136"/>
      <c r="IA45" s="136"/>
      <c r="IB45" s="136"/>
      <c r="IC45" s="136"/>
      <c r="ID45" s="136"/>
      <c r="IE45" s="136"/>
      <c r="IF45" s="136"/>
      <c r="IG45" s="136"/>
      <c r="IH45" s="136"/>
      <c r="II45" s="136"/>
      <c r="IJ45" s="136"/>
      <c r="IK45" s="136"/>
      <c r="IL45" s="136"/>
      <c r="IM45" s="136"/>
      <c r="IN45" s="136"/>
      <c r="IO45" s="136"/>
      <c r="IP45" s="136"/>
      <c r="IQ45" s="136"/>
      <c r="IR45" s="136"/>
      <c r="IS45" s="136"/>
      <c r="IT45" s="136"/>
      <c r="IU45" s="136"/>
      <c r="IV45" s="136"/>
      <c r="IW45" s="136"/>
      <c r="IX45" s="136"/>
      <c r="IY45" s="136"/>
      <c r="IZ45" s="136"/>
      <c r="JA45" s="136"/>
      <c r="JB45" s="136"/>
      <c r="JC45" s="136"/>
      <c r="JD45" s="136"/>
      <c r="JE45" s="136"/>
      <c r="JF45" s="136"/>
      <c r="JG45" s="136"/>
      <c r="JH45" s="136"/>
      <c r="JI45" s="136"/>
      <c r="JJ45" s="136"/>
      <c r="JK45" s="136"/>
      <c r="JL45" s="136"/>
      <c r="JM45" s="136"/>
      <c r="JN45" s="136"/>
      <c r="JO45" s="136"/>
      <c r="JP45" s="136"/>
      <c r="JQ45" s="136"/>
      <c r="JR45" s="136"/>
      <c r="JS45" s="136"/>
      <c r="JT45" s="136"/>
      <c r="JU45" s="136"/>
      <c r="JV45" s="136"/>
      <c r="JW45" s="136"/>
      <c r="JX45" s="136"/>
      <c r="JY45" s="136"/>
      <c r="JZ45" s="136"/>
      <c r="KA45" s="136"/>
      <c r="KB45" s="136"/>
      <c r="KC45" s="136"/>
      <c r="KD45" s="136"/>
      <c r="KE45" s="136"/>
      <c r="KF45" s="136"/>
      <c r="KG45" s="136"/>
      <c r="KH45" s="136"/>
      <c r="KI45" s="136"/>
      <c r="KJ45" s="136"/>
      <c r="KK45" s="136"/>
      <c r="KL45" s="136"/>
      <c r="KM45" s="136"/>
      <c r="KN45" s="136"/>
      <c r="KO45" s="136"/>
      <c r="KP45" s="136"/>
      <c r="KQ45" s="136"/>
      <c r="KR45" s="136"/>
      <c r="KS45" s="136"/>
      <c r="KT45" s="136"/>
      <c r="KU45" s="136"/>
      <c r="KV45" s="136"/>
      <c r="KW45" s="136"/>
      <c r="KX45" s="136"/>
      <c r="KY45" s="136"/>
      <c r="KZ45" s="136"/>
      <c r="LA45" s="136"/>
      <c r="LB45" s="136"/>
      <c r="LC45" s="136"/>
      <c r="LD45" s="136"/>
      <c r="LE45" s="136"/>
      <c r="LF45" s="136"/>
      <c r="LG45" s="136"/>
      <c r="LH45" s="136"/>
      <c r="LI45" s="136"/>
      <c r="LJ45" s="136"/>
      <c r="LK45" s="136"/>
      <c r="LL45" s="136"/>
      <c r="LM45" s="136"/>
      <c r="LN45" s="136"/>
      <c r="LO45" s="136"/>
      <c r="LP45" s="136"/>
      <c r="LQ45" s="136"/>
      <c r="LR45" s="136"/>
      <c r="LS45" s="136"/>
      <c r="LT45" s="136"/>
      <c r="LU45" s="136"/>
      <c r="LV45" s="136"/>
      <c r="LW45" s="136"/>
      <c r="LX45" s="136"/>
      <c r="LY45" s="136"/>
      <c r="LZ45" s="136"/>
      <c r="MA45" s="136"/>
      <c r="MB45" s="136"/>
      <c r="MC45" s="136"/>
      <c r="MD45" s="136"/>
      <c r="ME45" s="136"/>
      <c r="MF45" s="136"/>
      <c r="MG45" s="136"/>
      <c r="MH45" s="136"/>
      <c r="MI45" s="136"/>
      <c r="MJ45" s="136"/>
      <c r="MK45" s="136"/>
      <c r="ML45" s="136"/>
      <c r="MM45" s="136"/>
      <c r="MN45" s="136"/>
      <c r="MO45" s="136"/>
      <c r="MP45" s="136"/>
      <c r="MQ45" s="136"/>
      <c r="MR45" s="136"/>
      <c r="MS45" s="136"/>
      <c r="MT45" s="136"/>
      <c r="MU45" s="136"/>
      <c r="MV45" s="136"/>
      <c r="MW45" s="136"/>
      <c r="MX45" s="136"/>
      <c r="MY45" s="136"/>
      <c r="MZ45" s="136"/>
      <c r="NA45" s="136"/>
      <c r="NB45" s="136"/>
      <c r="NC45" s="136"/>
      <c r="ND45" s="136"/>
      <c r="NE45" s="136"/>
      <c r="NF45" s="136"/>
      <c r="NG45" s="136"/>
      <c r="NH45" s="136"/>
      <c r="NI45" s="136"/>
      <c r="NJ45" s="136"/>
      <c r="NK45" s="136"/>
      <c r="NL45" s="136"/>
      <c r="NM45" s="136"/>
      <c r="NN45" s="136"/>
      <c r="NO45" s="136"/>
      <c r="NP45" s="136"/>
      <c r="NQ45" s="136"/>
      <c r="NR45" s="136"/>
      <c r="NS45" s="136"/>
      <c r="NT45" s="136"/>
      <c r="NU45" s="136"/>
      <c r="NV45" s="136"/>
      <c r="NW45" s="136"/>
      <c r="NX45" s="136"/>
      <c r="NY45" s="136"/>
      <c r="NZ45" s="136"/>
      <c r="OA45" s="136"/>
      <c r="OB45" s="136"/>
      <c r="OC45" s="136"/>
      <c r="OD45" s="136"/>
      <c r="OE45" s="136"/>
      <c r="OF45" s="136"/>
      <c r="OG45" s="136"/>
      <c r="OH45" s="136"/>
      <c r="OI45" s="136"/>
      <c r="OJ45" s="136"/>
      <c r="OK45" s="136"/>
      <c r="OL45" s="136"/>
      <c r="OM45" s="136"/>
      <c r="ON45" s="136"/>
      <c r="OO45" s="136"/>
      <c r="OP45" s="136"/>
      <c r="OQ45" s="136"/>
      <c r="OR45" s="136"/>
      <c r="OS45" s="136"/>
      <c r="OT45" s="136"/>
      <c r="OU45" s="136"/>
      <c r="OV45" s="136"/>
      <c r="OW45" s="136"/>
      <c r="OX45" s="136"/>
      <c r="OY45" s="136"/>
      <c r="OZ45" s="136"/>
      <c r="PA45" s="136"/>
      <c r="PB45" s="136"/>
      <c r="PC45" s="136"/>
      <c r="PD45" s="136"/>
      <c r="PE45" s="136"/>
      <c r="PF45" s="136"/>
    </row>
    <row r="46" spans="1:422" s="45" customFormat="1">
      <c r="A46" s="134"/>
      <c r="B46" s="134"/>
      <c r="C46" s="136"/>
      <c r="D46" s="136"/>
      <c r="E46" s="136"/>
      <c r="F46" s="136"/>
      <c r="G46" s="136"/>
      <c r="H46" s="136"/>
      <c r="I46" s="136"/>
      <c r="J46" s="136"/>
      <c r="K46" s="136"/>
      <c r="L46" s="136"/>
      <c r="M46" s="136"/>
      <c r="N46" s="136"/>
      <c r="O46" s="136"/>
      <c r="P46" s="136"/>
      <c r="Q46" s="136"/>
      <c r="R46" s="136"/>
      <c r="S46" s="136"/>
      <c r="T46" s="136"/>
      <c r="U46" s="136"/>
      <c r="V46" s="136"/>
      <c r="W46" s="136"/>
      <c r="X46" s="136"/>
      <c r="Y46" s="136"/>
      <c r="Z46" s="136"/>
      <c r="AA46" s="136"/>
      <c r="AB46" s="136"/>
      <c r="AC46" s="136"/>
      <c r="AD46" s="136"/>
      <c r="AE46" s="136"/>
      <c r="AF46" s="136"/>
      <c r="AG46" s="136"/>
      <c r="AH46" s="136"/>
      <c r="AI46" s="136"/>
      <c r="AJ46" s="136"/>
      <c r="AK46" s="136"/>
      <c r="AL46" s="136"/>
      <c r="AM46" s="136"/>
      <c r="AN46" s="136"/>
      <c r="AO46" s="136"/>
      <c r="AP46" s="136"/>
      <c r="AQ46" s="136"/>
      <c r="AR46" s="136"/>
      <c r="AS46" s="136"/>
      <c r="AT46" s="136"/>
      <c r="AU46" s="136"/>
      <c r="AV46" s="136"/>
      <c r="AW46" s="136"/>
      <c r="AX46" s="136"/>
      <c r="AY46" s="136"/>
      <c r="AZ46" s="136"/>
      <c r="BA46" s="136"/>
      <c r="BB46" s="136"/>
      <c r="BC46" s="136"/>
      <c r="BD46" s="136"/>
      <c r="BE46" s="136"/>
      <c r="BF46" s="136"/>
      <c r="BG46" s="136"/>
      <c r="BH46" s="136"/>
      <c r="BI46" s="136"/>
      <c r="BJ46" s="136"/>
      <c r="BK46" s="136"/>
      <c r="BL46" s="136"/>
      <c r="BM46" s="136"/>
      <c r="BN46" s="136"/>
      <c r="BO46" s="136"/>
      <c r="BP46" s="136"/>
      <c r="BQ46" s="136"/>
      <c r="BR46" s="136"/>
      <c r="BS46" s="136"/>
      <c r="BT46" s="136"/>
      <c r="BU46" s="136"/>
      <c r="BV46" s="136"/>
      <c r="BW46" s="136"/>
      <c r="BX46" s="136"/>
      <c r="BY46" s="136"/>
      <c r="BZ46" s="136"/>
      <c r="CA46" s="136"/>
      <c r="CB46" s="136"/>
      <c r="CC46" s="136"/>
      <c r="CD46" s="136"/>
      <c r="CE46" s="136"/>
      <c r="CF46" s="136"/>
      <c r="CG46" s="136"/>
      <c r="CH46" s="136"/>
      <c r="CI46" s="136"/>
      <c r="CJ46" s="136"/>
      <c r="CK46" s="136"/>
      <c r="CL46" s="136"/>
      <c r="CM46" s="136"/>
      <c r="CN46" s="136"/>
      <c r="CO46" s="136"/>
      <c r="CP46" s="136"/>
      <c r="CQ46" s="136"/>
      <c r="CR46" s="136"/>
      <c r="CS46" s="136"/>
      <c r="CT46" s="136"/>
      <c r="CU46" s="136"/>
      <c r="CV46" s="136"/>
      <c r="CW46" s="136"/>
      <c r="CX46" s="136"/>
      <c r="CY46" s="136"/>
      <c r="CZ46" s="136"/>
      <c r="DA46" s="136"/>
      <c r="DB46" s="136"/>
      <c r="DC46" s="136"/>
      <c r="DD46" s="136"/>
      <c r="DE46" s="136"/>
      <c r="DF46" s="136"/>
      <c r="DG46" s="136"/>
      <c r="DH46" s="136"/>
      <c r="DI46" s="136"/>
      <c r="DJ46" s="136"/>
      <c r="DK46" s="136"/>
      <c r="DL46" s="136"/>
      <c r="DM46" s="136"/>
      <c r="DN46" s="136"/>
      <c r="DO46" s="136"/>
      <c r="DP46" s="136"/>
      <c r="DQ46" s="136"/>
      <c r="DR46" s="136"/>
      <c r="DS46" s="136"/>
      <c r="DT46" s="136"/>
      <c r="DU46" s="136"/>
      <c r="DV46" s="136"/>
      <c r="DW46" s="136"/>
      <c r="DX46" s="136"/>
      <c r="DY46" s="136"/>
      <c r="DZ46" s="136"/>
      <c r="EA46" s="136"/>
      <c r="EB46" s="136"/>
      <c r="EC46" s="136"/>
      <c r="ED46" s="136"/>
      <c r="EE46" s="136"/>
      <c r="EF46" s="136"/>
      <c r="EG46" s="136"/>
      <c r="EH46" s="136"/>
      <c r="EI46" s="136"/>
      <c r="EJ46" s="136"/>
      <c r="EK46" s="136"/>
      <c r="EL46" s="136"/>
      <c r="EM46" s="136"/>
      <c r="EN46" s="136"/>
      <c r="EO46" s="136"/>
      <c r="EP46" s="136"/>
      <c r="EQ46" s="136"/>
      <c r="ER46" s="136"/>
      <c r="ES46" s="136"/>
      <c r="ET46" s="136"/>
      <c r="EU46" s="136"/>
      <c r="EV46" s="136"/>
      <c r="EW46" s="136"/>
      <c r="EX46" s="136"/>
      <c r="EY46" s="136"/>
      <c r="EZ46" s="136"/>
      <c r="FA46" s="136"/>
      <c r="FB46" s="136"/>
      <c r="FC46" s="136"/>
      <c r="FD46" s="136"/>
      <c r="FE46" s="136"/>
      <c r="FF46" s="136"/>
      <c r="FG46" s="136"/>
      <c r="FH46" s="136"/>
      <c r="FI46" s="136"/>
      <c r="FJ46" s="136"/>
      <c r="FK46" s="136"/>
      <c r="FL46" s="136"/>
      <c r="FM46" s="136"/>
      <c r="FN46" s="136"/>
      <c r="FO46" s="136"/>
      <c r="FP46" s="136"/>
      <c r="FQ46" s="136"/>
      <c r="FR46" s="136"/>
      <c r="FS46" s="136"/>
      <c r="FT46" s="136"/>
      <c r="FU46" s="136"/>
      <c r="FV46" s="136"/>
      <c r="FW46" s="136"/>
      <c r="FX46" s="136"/>
      <c r="FY46" s="136"/>
      <c r="FZ46" s="136"/>
      <c r="GA46" s="136"/>
      <c r="GB46" s="136"/>
      <c r="GC46" s="136"/>
      <c r="GD46" s="136"/>
      <c r="GE46" s="136"/>
      <c r="GF46" s="136"/>
      <c r="GG46" s="136"/>
      <c r="GH46" s="136"/>
      <c r="GI46" s="136"/>
      <c r="GJ46" s="136"/>
      <c r="GK46" s="136"/>
      <c r="GL46" s="136"/>
      <c r="GM46" s="136"/>
      <c r="GN46" s="136"/>
      <c r="GO46" s="136"/>
      <c r="GP46" s="136"/>
      <c r="GQ46" s="136"/>
      <c r="GR46" s="136"/>
      <c r="GS46" s="136"/>
      <c r="GT46" s="136"/>
      <c r="GU46" s="136"/>
      <c r="GV46" s="136"/>
      <c r="GW46" s="136"/>
      <c r="GX46" s="136"/>
      <c r="GY46" s="136"/>
      <c r="GZ46" s="136"/>
      <c r="HA46" s="136"/>
      <c r="HB46" s="136"/>
      <c r="HC46" s="136"/>
      <c r="HD46" s="136"/>
      <c r="HE46" s="136"/>
      <c r="HF46" s="136"/>
      <c r="HG46" s="136"/>
      <c r="HH46" s="136"/>
      <c r="HI46" s="136"/>
      <c r="HJ46" s="136"/>
      <c r="HK46" s="136"/>
      <c r="HL46" s="136"/>
      <c r="HM46" s="136"/>
      <c r="HN46" s="136"/>
      <c r="HO46" s="136"/>
      <c r="HP46" s="136"/>
      <c r="HQ46" s="136"/>
      <c r="HR46" s="136"/>
      <c r="HS46" s="136"/>
      <c r="HT46" s="136"/>
      <c r="HU46" s="136"/>
      <c r="HV46" s="136"/>
      <c r="HW46" s="136"/>
      <c r="HX46" s="136"/>
      <c r="HY46" s="136"/>
      <c r="HZ46" s="136"/>
      <c r="IA46" s="136"/>
      <c r="IB46" s="136"/>
      <c r="IC46" s="136"/>
      <c r="ID46" s="136"/>
      <c r="IE46" s="136"/>
      <c r="IF46" s="136"/>
      <c r="IG46" s="136"/>
      <c r="IH46" s="136"/>
      <c r="II46" s="136"/>
      <c r="IJ46" s="136"/>
      <c r="IK46" s="136"/>
      <c r="IL46" s="136"/>
      <c r="IM46" s="136"/>
      <c r="IN46" s="136"/>
      <c r="IO46" s="136"/>
      <c r="IP46" s="136"/>
      <c r="IQ46" s="136"/>
      <c r="IR46" s="136"/>
      <c r="IS46" s="136"/>
      <c r="IT46" s="136"/>
      <c r="IU46" s="136"/>
      <c r="IV46" s="136"/>
      <c r="IW46" s="136"/>
      <c r="IX46" s="136"/>
      <c r="IY46" s="136"/>
      <c r="IZ46" s="136"/>
      <c r="JA46" s="136"/>
      <c r="JB46" s="136"/>
      <c r="JC46" s="136"/>
      <c r="JD46" s="136"/>
      <c r="JE46" s="136"/>
      <c r="JF46" s="136"/>
      <c r="JG46" s="136"/>
      <c r="JH46" s="136"/>
      <c r="JI46" s="136"/>
      <c r="JJ46" s="136"/>
      <c r="JK46" s="136"/>
      <c r="JL46" s="136"/>
      <c r="JM46" s="136"/>
      <c r="JN46" s="136"/>
      <c r="JO46" s="136"/>
      <c r="JP46" s="136"/>
      <c r="JQ46" s="136"/>
      <c r="JR46" s="136"/>
      <c r="JS46" s="136"/>
      <c r="JT46" s="136"/>
      <c r="JU46" s="136"/>
      <c r="JV46" s="136"/>
      <c r="JW46" s="136"/>
      <c r="JX46" s="136"/>
      <c r="JY46" s="136"/>
      <c r="JZ46" s="136"/>
      <c r="KA46" s="136"/>
      <c r="KB46" s="136"/>
      <c r="KC46" s="136"/>
      <c r="KD46" s="136"/>
      <c r="KE46" s="136"/>
      <c r="KF46" s="136"/>
      <c r="KG46" s="136"/>
      <c r="KH46" s="136"/>
      <c r="KI46" s="136"/>
      <c r="KJ46" s="136"/>
      <c r="KK46" s="136"/>
      <c r="KL46" s="136"/>
      <c r="KM46" s="136"/>
      <c r="KN46" s="136"/>
      <c r="KO46" s="136"/>
      <c r="KP46" s="136"/>
      <c r="KQ46" s="136"/>
      <c r="KR46" s="136"/>
      <c r="KS46" s="136"/>
      <c r="KT46" s="136"/>
      <c r="KU46" s="136"/>
      <c r="KV46" s="136"/>
      <c r="KW46" s="136"/>
      <c r="KX46" s="136"/>
      <c r="KY46" s="136"/>
      <c r="KZ46" s="136"/>
      <c r="LA46" s="136"/>
      <c r="LB46" s="136"/>
      <c r="LC46" s="136"/>
      <c r="LD46" s="136"/>
      <c r="LE46" s="136"/>
      <c r="LF46" s="136"/>
      <c r="LG46" s="136"/>
      <c r="LH46" s="136"/>
      <c r="LI46" s="136"/>
      <c r="LJ46" s="136"/>
      <c r="LK46" s="136"/>
      <c r="LL46" s="136"/>
      <c r="LM46" s="136"/>
      <c r="LN46" s="136"/>
      <c r="LO46" s="136"/>
      <c r="LP46" s="136"/>
      <c r="LQ46" s="136"/>
      <c r="LR46" s="136"/>
      <c r="LS46" s="136"/>
      <c r="LT46" s="136"/>
      <c r="LU46" s="136"/>
      <c r="LV46" s="136"/>
      <c r="LW46" s="136"/>
      <c r="LX46" s="136"/>
      <c r="LY46" s="136"/>
      <c r="LZ46" s="136"/>
      <c r="MA46" s="136"/>
      <c r="MB46" s="136"/>
      <c r="MC46" s="136"/>
      <c r="MD46" s="136"/>
      <c r="ME46" s="136"/>
      <c r="MF46" s="136"/>
      <c r="MG46" s="136"/>
      <c r="MH46" s="136"/>
      <c r="MI46" s="136"/>
      <c r="MJ46" s="136"/>
      <c r="MK46" s="136"/>
      <c r="ML46" s="136"/>
      <c r="MM46" s="136"/>
      <c r="MN46" s="136"/>
      <c r="MO46" s="136"/>
      <c r="MP46" s="136"/>
      <c r="MQ46" s="136"/>
      <c r="MR46" s="136"/>
      <c r="MS46" s="136"/>
      <c r="MT46" s="136"/>
      <c r="MU46" s="136"/>
      <c r="MV46" s="136"/>
      <c r="MW46" s="136"/>
      <c r="MX46" s="136"/>
      <c r="MY46" s="136"/>
      <c r="MZ46" s="136"/>
      <c r="NA46" s="136"/>
      <c r="NB46" s="136"/>
      <c r="NC46" s="136"/>
      <c r="ND46" s="136"/>
      <c r="NE46" s="136"/>
      <c r="NF46" s="136"/>
      <c r="NG46" s="136"/>
      <c r="NH46" s="136"/>
      <c r="NI46" s="136"/>
      <c r="NJ46" s="136"/>
      <c r="NK46" s="136"/>
      <c r="NL46" s="136"/>
      <c r="NM46" s="136"/>
      <c r="NN46" s="136"/>
      <c r="NO46" s="136"/>
      <c r="NP46" s="136"/>
      <c r="NQ46" s="136"/>
      <c r="NR46" s="136"/>
      <c r="NS46" s="136"/>
      <c r="NT46" s="136"/>
      <c r="NU46" s="136"/>
      <c r="NV46" s="136"/>
      <c r="NW46" s="136"/>
      <c r="NX46" s="136"/>
      <c r="NY46" s="136"/>
      <c r="NZ46" s="136"/>
      <c r="OA46" s="136"/>
      <c r="OB46" s="136"/>
      <c r="OC46" s="136"/>
      <c r="OD46" s="136"/>
      <c r="OE46" s="136"/>
      <c r="OF46" s="136"/>
      <c r="OG46" s="136"/>
      <c r="OH46" s="136"/>
      <c r="OI46" s="136"/>
      <c r="OJ46" s="136"/>
      <c r="OK46" s="136"/>
      <c r="OL46" s="136"/>
      <c r="OM46" s="136"/>
      <c r="ON46" s="136"/>
      <c r="OO46" s="136"/>
      <c r="OP46" s="136"/>
      <c r="OQ46" s="136"/>
      <c r="OR46" s="136"/>
      <c r="OS46" s="136"/>
      <c r="OT46" s="136"/>
      <c r="OU46" s="136"/>
      <c r="OV46" s="136"/>
      <c r="OW46" s="136"/>
      <c r="OX46" s="136"/>
      <c r="OY46" s="136"/>
      <c r="OZ46" s="136"/>
      <c r="PA46" s="136"/>
      <c r="PB46" s="136"/>
      <c r="PC46" s="136"/>
      <c r="PD46" s="136"/>
      <c r="PE46" s="136"/>
      <c r="PF46" s="136"/>
    </row>
    <row r="47" spans="1:422" s="45" customFormat="1">
      <c r="A47" s="134"/>
      <c r="B47" s="134"/>
      <c r="C47" s="136"/>
      <c r="D47" s="136"/>
      <c r="E47" s="136"/>
      <c r="F47" s="136"/>
      <c r="G47" s="136"/>
      <c r="H47" s="136"/>
      <c r="I47" s="136"/>
      <c r="J47" s="136"/>
      <c r="K47" s="136"/>
      <c r="L47" s="136"/>
      <c r="M47" s="136"/>
      <c r="N47" s="136"/>
      <c r="O47" s="136"/>
      <c r="P47" s="136"/>
      <c r="Q47" s="136"/>
      <c r="R47" s="136"/>
      <c r="S47" s="136"/>
      <c r="T47" s="136"/>
      <c r="U47" s="136"/>
      <c r="V47" s="136"/>
      <c r="W47" s="136"/>
      <c r="X47" s="136"/>
      <c r="Y47" s="136"/>
      <c r="Z47" s="136"/>
      <c r="AA47" s="136"/>
      <c r="AB47" s="136"/>
      <c r="AC47" s="136"/>
      <c r="AD47" s="136"/>
      <c r="AE47" s="136"/>
      <c r="AF47" s="136"/>
      <c r="AG47" s="136"/>
      <c r="AH47" s="136"/>
      <c r="AI47" s="136"/>
      <c r="AJ47" s="136"/>
      <c r="AK47" s="136"/>
      <c r="AL47" s="136"/>
      <c r="AM47" s="136"/>
      <c r="AN47" s="136"/>
      <c r="AO47" s="136"/>
      <c r="AP47" s="136"/>
      <c r="AQ47" s="136"/>
      <c r="AR47" s="136"/>
      <c r="AS47" s="136"/>
      <c r="AT47" s="136"/>
      <c r="AU47" s="136"/>
      <c r="AV47" s="136"/>
      <c r="AW47" s="136"/>
      <c r="AX47" s="136"/>
      <c r="AY47" s="136"/>
      <c r="AZ47" s="136"/>
      <c r="BA47" s="136"/>
      <c r="BB47" s="136"/>
      <c r="BC47" s="136"/>
      <c r="BD47" s="136"/>
      <c r="BE47" s="136"/>
      <c r="BF47" s="136"/>
      <c r="BG47" s="136"/>
      <c r="BH47" s="136"/>
      <c r="BI47" s="136"/>
      <c r="BJ47" s="136"/>
      <c r="BK47" s="136"/>
      <c r="BL47" s="136"/>
      <c r="BM47" s="136"/>
      <c r="BN47" s="136"/>
      <c r="BO47" s="136"/>
      <c r="BP47" s="136"/>
      <c r="BQ47" s="136"/>
      <c r="BR47" s="136"/>
      <c r="BS47" s="136"/>
      <c r="BT47" s="136"/>
      <c r="BU47" s="136"/>
      <c r="BV47" s="136"/>
      <c r="BW47" s="136"/>
      <c r="BX47" s="136"/>
      <c r="BY47" s="136"/>
      <c r="BZ47" s="136"/>
      <c r="CA47" s="136"/>
      <c r="CB47" s="136"/>
      <c r="CC47" s="136"/>
      <c r="CD47" s="136"/>
      <c r="CE47" s="136"/>
      <c r="CF47" s="136"/>
      <c r="CG47" s="136"/>
      <c r="CH47" s="136"/>
      <c r="CI47" s="136"/>
      <c r="CJ47" s="136"/>
      <c r="CK47" s="136"/>
      <c r="CL47" s="136"/>
      <c r="CM47" s="136"/>
      <c r="CN47" s="136"/>
      <c r="CO47" s="136"/>
      <c r="CP47" s="136"/>
      <c r="CQ47" s="136"/>
      <c r="CR47" s="136"/>
      <c r="CS47" s="136"/>
      <c r="CT47" s="136"/>
      <c r="CU47" s="136"/>
      <c r="CV47" s="136"/>
      <c r="CW47" s="136"/>
      <c r="CX47" s="136"/>
      <c r="CY47" s="136"/>
      <c r="CZ47" s="136"/>
      <c r="DA47" s="136"/>
      <c r="DB47" s="136"/>
      <c r="DC47" s="136"/>
      <c r="DD47" s="136"/>
      <c r="DE47" s="136"/>
      <c r="DF47" s="136"/>
      <c r="DG47" s="136"/>
      <c r="DH47" s="136"/>
      <c r="DI47" s="136"/>
      <c r="DJ47" s="136"/>
      <c r="DK47" s="136"/>
      <c r="DL47" s="136"/>
      <c r="DM47" s="136"/>
      <c r="DN47" s="136"/>
      <c r="DO47" s="136"/>
      <c r="DP47" s="136"/>
      <c r="DQ47" s="136"/>
      <c r="DR47" s="136"/>
      <c r="DS47" s="136"/>
      <c r="DT47" s="136"/>
      <c r="DU47" s="136"/>
      <c r="DV47" s="136"/>
      <c r="DW47" s="136"/>
      <c r="DX47" s="136"/>
      <c r="DY47" s="136"/>
      <c r="DZ47" s="136"/>
      <c r="EA47" s="136"/>
      <c r="EB47" s="136"/>
      <c r="EC47" s="136"/>
      <c r="ED47" s="136"/>
      <c r="EE47" s="136"/>
      <c r="EF47" s="136"/>
      <c r="EG47" s="136"/>
      <c r="EH47" s="136"/>
      <c r="EI47" s="136"/>
      <c r="EJ47" s="136"/>
      <c r="EK47" s="136"/>
      <c r="EL47" s="136"/>
      <c r="EM47" s="136"/>
      <c r="EN47" s="136"/>
      <c r="EO47" s="136"/>
      <c r="EP47" s="136"/>
      <c r="EQ47" s="136"/>
      <c r="ER47" s="136"/>
      <c r="ES47" s="136"/>
      <c r="ET47" s="136"/>
      <c r="EU47" s="136"/>
      <c r="EV47" s="136"/>
      <c r="EW47" s="136"/>
      <c r="EX47" s="136"/>
      <c r="EY47" s="136"/>
      <c r="EZ47" s="136"/>
      <c r="FA47" s="136"/>
      <c r="FB47" s="136"/>
      <c r="FC47" s="136"/>
      <c r="FD47" s="136"/>
      <c r="FE47" s="136"/>
      <c r="FF47" s="136"/>
      <c r="FG47" s="136"/>
      <c r="FH47" s="136"/>
      <c r="FI47" s="136"/>
      <c r="FJ47" s="136"/>
      <c r="FK47" s="136"/>
      <c r="FL47" s="136"/>
      <c r="FM47" s="136"/>
      <c r="FN47" s="136"/>
      <c r="FO47" s="136"/>
      <c r="FP47" s="136"/>
      <c r="FQ47" s="136"/>
      <c r="FR47" s="136"/>
      <c r="FS47" s="136"/>
      <c r="FT47" s="136"/>
      <c r="FU47" s="136"/>
      <c r="FV47" s="136"/>
      <c r="FW47" s="136"/>
      <c r="FX47" s="136"/>
      <c r="FY47" s="136"/>
      <c r="FZ47" s="136"/>
      <c r="GA47" s="136"/>
      <c r="GB47" s="136"/>
      <c r="GC47" s="136"/>
      <c r="GD47" s="136"/>
      <c r="GE47" s="136"/>
      <c r="GF47" s="136"/>
      <c r="GG47" s="136"/>
      <c r="GH47" s="136"/>
      <c r="GI47" s="136"/>
      <c r="GJ47" s="136"/>
      <c r="GK47" s="136"/>
      <c r="GL47" s="136"/>
      <c r="GM47" s="136"/>
      <c r="GN47" s="136"/>
      <c r="GO47" s="136"/>
      <c r="GP47" s="136"/>
      <c r="GQ47" s="136"/>
      <c r="GR47" s="136"/>
      <c r="GS47" s="136"/>
      <c r="GT47" s="136"/>
      <c r="GU47" s="136"/>
      <c r="GV47" s="136"/>
      <c r="GW47" s="136"/>
      <c r="GX47" s="136"/>
      <c r="GY47" s="136"/>
      <c r="GZ47" s="136"/>
      <c r="HA47" s="136"/>
      <c r="HB47" s="136"/>
      <c r="HC47" s="136"/>
      <c r="HD47" s="136"/>
      <c r="HE47" s="136"/>
      <c r="HF47" s="136"/>
      <c r="HG47" s="136"/>
      <c r="HH47" s="136"/>
      <c r="HI47" s="136"/>
      <c r="HJ47" s="136"/>
      <c r="HK47" s="136"/>
      <c r="HL47" s="136"/>
      <c r="HM47" s="136"/>
      <c r="HN47" s="136"/>
      <c r="HO47" s="136"/>
      <c r="HP47" s="136"/>
      <c r="HQ47" s="136"/>
      <c r="HR47" s="136"/>
      <c r="HS47" s="136"/>
      <c r="HT47" s="136"/>
      <c r="HU47" s="136"/>
      <c r="HV47" s="136"/>
      <c r="HW47" s="136"/>
      <c r="HX47" s="136"/>
      <c r="HY47" s="136"/>
      <c r="HZ47" s="136"/>
      <c r="IA47" s="136"/>
      <c r="IB47" s="136"/>
      <c r="IC47" s="136"/>
      <c r="ID47" s="136"/>
      <c r="IE47" s="136"/>
      <c r="IF47" s="136"/>
      <c r="IG47" s="136"/>
      <c r="IH47" s="136"/>
      <c r="II47" s="136"/>
      <c r="IJ47" s="136"/>
      <c r="IK47" s="136"/>
      <c r="IL47" s="136"/>
      <c r="IM47" s="136"/>
      <c r="IN47" s="136"/>
      <c r="IO47" s="136"/>
      <c r="IP47" s="136"/>
      <c r="IQ47" s="136"/>
      <c r="IR47" s="136"/>
      <c r="IS47" s="136"/>
      <c r="IT47" s="136"/>
      <c r="IU47" s="136"/>
      <c r="IV47" s="136"/>
      <c r="IW47" s="136"/>
      <c r="IX47" s="136"/>
      <c r="IY47" s="136"/>
      <c r="IZ47" s="136"/>
      <c r="JA47" s="136"/>
      <c r="JB47" s="136"/>
      <c r="JC47" s="136"/>
      <c r="JD47" s="136"/>
      <c r="JE47" s="136"/>
      <c r="JF47" s="136"/>
      <c r="JG47" s="136"/>
      <c r="JH47" s="136"/>
      <c r="JI47" s="136"/>
      <c r="JJ47" s="136"/>
      <c r="JK47" s="136"/>
      <c r="JL47" s="136"/>
      <c r="JM47" s="136"/>
      <c r="JN47" s="136"/>
      <c r="JO47" s="136"/>
      <c r="JP47" s="136"/>
      <c r="JQ47" s="136"/>
      <c r="JR47" s="136"/>
      <c r="JS47" s="136"/>
      <c r="JT47" s="136"/>
      <c r="JU47" s="136"/>
      <c r="JV47" s="136"/>
      <c r="JW47" s="136"/>
      <c r="JX47" s="136"/>
      <c r="JY47" s="136"/>
      <c r="JZ47" s="136"/>
      <c r="KA47" s="136"/>
      <c r="KB47" s="136"/>
      <c r="KC47" s="136"/>
      <c r="KD47" s="136"/>
      <c r="KE47" s="136"/>
      <c r="KF47" s="136"/>
      <c r="KG47" s="136"/>
      <c r="KH47" s="136"/>
      <c r="KI47" s="136"/>
      <c r="KJ47" s="136"/>
      <c r="KK47" s="136"/>
      <c r="KL47" s="136"/>
      <c r="KM47" s="136"/>
      <c r="KN47" s="136"/>
      <c r="KO47" s="136"/>
      <c r="KP47" s="136"/>
      <c r="KQ47" s="136"/>
      <c r="KR47" s="136"/>
      <c r="KS47" s="136"/>
      <c r="KT47" s="136"/>
      <c r="KU47" s="136"/>
      <c r="KV47" s="136"/>
      <c r="KW47" s="136"/>
      <c r="KX47" s="136"/>
      <c r="KY47" s="136"/>
      <c r="KZ47" s="136"/>
      <c r="LA47" s="136"/>
      <c r="LB47" s="136"/>
      <c r="LC47" s="136"/>
      <c r="LD47" s="136"/>
      <c r="LE47" s="136"/>
      <c r="LF47" s="136"/>
      <c r="LG47" s="136"/>
      <c r="LH47" s="136"/>
      <c r="LI47" s="136"/>
      <c r="LJ47" s="136"/>
      <c r="LK47" s="136"/>
      <c r="LL47" s="136"/>
      <c r="LM47" s="136"/>
      <c r="LN47" s="136"/>
      <c r="LO47" s="136"/>
      <c r="LP47" s="136"/>
      <c r="LQ47" s="136"/>
      <c r="LR47" s="136"/>
      <c r="LS47" s="136"/>
      <c r="LT47" s="136"/>
      <c r="LU47" s="136"/>
      <c r="LV47" s="136"/>
      <c r="LW47" s="136"/>
      <c r="LX47" s="136"/>
      <c r="LY47" s="136"/>
      <c r="LZ47" s="136"/>
      <c r="MA47" s="136"/>
      <c r="MB47" s="136"/>
      <c r="MC47" s="136"/>
      <c r="MD47" s="136"/>
      <c r="ME47" s="136"/>
      <c r="MF47" s="136"/>
      <c r="MG47" s="136"/>
      <c r="MH47" s="136"/>
      <c r="MI47" s="136"/>
      <c r="MJ47" s="136"/>
      <c r="MK47" s="136"/>
      <c r="ML47" s="136"/>
      <c r="MM47" s="136"/>
      <c r="MN47" s="136"/>
      <c r="MO47" s="136"/>
      <c r="MP47" s="136"/>
      <c r="MQ47" s="136"/>
      <c r="MR47" s="136"/>
      <c r="MS47" s="136"/>
      <c r="MT47" s="136"/>
      <c r="MU47" s="136"/>
      <c r="MV47" s="136"/>
      <c r="MW47" s="136"/>
      <c r="MX47" s="136"/>
      <c r="MY47" s="136"/>
      <c r="MZ47" s="136"/>
      <c r="NA47" s="136"/>
      <c r="NB47" s="136"/>
      <c r="NC47" s="136"/>
      <c r="ND47" s="136"/>
      <c r="NE47" s="136"/>
      <c r="NF47" s="136"/>
      <c r="NG47" s="136"/>
      <c r="NH47" s="136"/>
      <c r="NI47" s="136"/>
      <c r="NJ47" s="136"/>
      <c r="NK47" s="136"/>
      <c r="NL47" s="136"/>
      <c r="NM47" s="136"/>
      <c r="NN47" s="136"/>
      <c r="NO47" s="136"/>
      <c r="NP47" s="136"/>
      <c r="NQ47" s="136"/>
      <c r="NR47" s="136"/>
      <c r="NS47" s="136"/>
      <c r="NT47" s="136"/>
      <c r="NU47" s="136"/>
      <c r="NV47" s="136"/>
      <c r="NW47" s="136"/>
      <c r="NX47" s="136"/>
      <c r="NY47" s="136"/>
      <c r="NZ47" s="136"/>
      <c r="OA47" s="136"/>
      <c r="OB47" s="136"/>
      <c r="OC47" s="136"/>
      <c r="OD47" s="136"/>
      <c r="OE47" s="136"/>
      <c r="OF47" s="136"/>
      <c r="OG47" s="136"/>
      <c r="OH47" s="136"/>
      <c r="OI47" s="136"/>
      <c r="OJ47" s="136"/>
      <c r="OK47" s="136"/>
      <c r="OL47" s="136"/>
      <c r="OM47" s="136"/>
      <c r="ON47" s="136"/>
      <c r="OO47" s="136"/>
      <c r="OP47" s="136"/>
      <c r="OQ47" s="136"/>
      <c r="OR47" s="136"/>
      <c r="OS47" s="136"/>
      <c r="OT47" s="136"/>
      <c r="OU47" s="136"/>
      <c r="OV47" s="136"/>
      <c r="OW47" s="136"/>
      <c r="OX47" s="136"/>
      <c r="OY47" s="136"/>
      <c r="OZ47" s="136"/>
      <c r="PA47" s="136"/>
      <c r="PB47" s="136"/>
      <c r="PC47" s="136"/>
      <c r="PD47" s="136"/>
      <c r="PE47" s="136"/>
      <c r="PF47" s="136"/>
    </row>
    <row r="48" spans="1:422" s="45" customFormat="1">
      <c r="A48" s="134"/>
      <c r="B48" s="134"/>
      <c r="C48" s="136"/>
      <c r="D48" s="136"/>
      <c r="E48" s="136"/>
      <c r="F48" s="136"/>
      <c r="G48" s="136"/>
      <c r="H48" s="136"/>
      <c r="I48" s="136"/>
      <c r="J48" s="136"/>
      <c r="K48" s="136"/>
      <c r="L48" s="136"/>
      <c r="M48" s="136"/>
      <c r="N48" s="136"/>
      <c r="O48" s="136"/>
      <c r="P48" s="136"/>
      <c r="Q48" s="136"/>
      <c r="R48" s="136"/>
      <c r="S48" s="136"/>
      <c r="T48" s="136"/>
      <c r="U48" s="136"/>
      <c r="V48" s="136"/>
      <c r="W48" s="136"/>
      <c r="X48" s="136"/>
      <c r="Y48" s="136"/>
      <c r="Z48" s="136"/>
      <c r="AA48" s="136"/>
      <c r="AB48" s="136"/>
      <c r="AC48" s="136"/>
      <c r="AD48" s="136"/>
      <c r="AE48" s="136"/>
      <c r="AF48" s="136"/>
      <c r="AG48" s="136"/>
      <c r="AH48" s="136"/>
      <c r="AI48" s="136"/>
      <c r="AJ48" s="136"/>
      <c r="AK48" s="136"/>
      <c r="AL48" s="136"/>
      <c r="AM48" s="136"/>
      <c r="AN48" s="136"/>
      <c r="AO48" s="136"/>
      <c r="AP48" s="136"/>
      <c r="AQ48" s="136"/>
      <c r="AR48" s="136"/>
      <c r="AS48" s="136"/>
      <c r="AT48" s="136"/>
      <c r="AU48" s="136"/>
      <c r="AV48" s="136"/>
      <c r="AW48" s="136"/>
      <c r="AX48" s="136"/>
      <c r="AY48" s="136"/>
      <c r="AZ48" s="136"/>
      <c r="BA48" s="136"/>
      <c r="BB48" s="136"/>
      <c r="BC48" s="136"/>
      <c r="BD48" s="136"/>
      <c r="BE48" s="136"/>
      <c r="BF48" s="136"/>
      <c r="BG48" s="136"/>
      <c r="BH48" s="136"/>
      <c r="BI48" s="136"/>
      <c r="BJ48" s="136"/>
      <c r="BK48" s="136"/>
      <c r="BL48" s="136"/>
      <c r="BM48" s="136"/>
      <c r="BN48" s="136"/>
      <c r="BO48" s="136"/>
      <c r="BP48" s="136"/>
      <c r="BQ48" s="136"/>
      <c r="BR48" s="136"/>
      <c r="BS48" s="136"/>
      <c r="BT48" s="136"/>
      <c r="BU48" s="136"/>
      <c r="BV48" s="136"/>
      <c r="BW48" s="136"/>
      <c r="BX48" s="136"/>
      <c r="BY48" s="136"/>
      <c r="BZ48" s="136"/>
      <c r="CA48" s="136"/>
      <c r="CB48" s="136"/>
      <c r="CC48" s="136"/>
      <c r="CD48" s="136"/>
      <c r="CE48" s="136"/>
      <c r="CF48" s="136"/>
      <c r="CG48" s="136"/>
      <c r="CH48" s="136"/>
      <c r="CI48" s="136"/>
      <c r="CJ48" s="136"/>
      <c r="CK48" s="136"/>
      <c r="CL48" s="136"/>
      <c r="CM48" s="136"/>
      <c r="CN48" s="136"/>
      <c r="CO48" s="136"/>
      <c r="CP48" s="136"/>
      <c r="CQ48" s="136"/>
      <c r="CR48" s="136"/>
      <c r="CS48" s="136"/>
      <c r="CT48" s="136"/>
      <c r="CU48" s="136"/>
      <c r="CV48" s="136"/>
      <c r="CW48" s="136"/>
      <c r="CX48" s="136"/>
      <c r="CY48" s="136"/>
      <c r="CZ48" s="136"/>
      <c r="DA48" s="136"/>
      <c r="DB48" s="136"/>
      <c r="DC48" s="136"/>
      <c r="DD48" s="136"/>
      <c r="DE48" s="136"/>
      <c r="DF48" s="136"/>
      <c r="DG48" s="136"/>
      <c r="DH48" s="136"/>
      <c r="DI48" s="136"/>
      <c r="DJ48" s="136"/>
      <c r="DK48" s="136"/>
      <c r="DL48" s="136"/>
      <c r="DM48" s="136"/>
      <c r="DN48" s="136"/>
      <c r="DO48" s="136"/>
      <c r="DP48" s="136"/>
      <c r="DQ48" s="136"/>
      <c r="DR48" s="136"/>
      <c r="DS48" s="136"/>
      <c r="DT48" s="136"/>
      <c r="DU48" s="136"/>
      <c r="DV48" s="136"/>
      <c r="DW48" s="136"/>
      <c r="DX48" s="136"/>
      <c r="DY48" s="136"/>
      <c r="DZ48" s="136"/>
      <c r="EA48" s="136"/>
      <c r="EB48" s="136"/>
      <c r="EC48" s="136"/>
      <c r="ED48" s="136"/>
      <c r="EE48" s="136"/>
      <c r="EF48" s="136"/>
      <c r="EG48" s="136"/>
      <c r="EH48" s="136"/>
      <c r="EI48" s="136"/>
      <c r="EJ48" s="136"/>
      <c r="EK48" s="136"/>
      <c r="EL48" s="136"/>
      <c r="EM48" s="136"/>
      <c r="EN48" s="136"/>
      <c r="EO48" s="136"/>
      <c r="EP48" s="136"/>
      <c r="EQ48" s="136"/>
      <c r="ER48" s="136"/>
      <c r="ES48" s="136"/>
      <c r="ET48" s="136"/>
      <c r="EU48" s="136"/>
      <c r="EV48" s="136"/>
      <c r="EW48" s="136"/>
      <c r="EX48" s="136"/>
      <c r="EY48" s="136"/>
      <c r="EZ48" s="136"/>
      <c r="FA48" s="136"/>
      <c r="FB48" s="136"/>
      <c r="FC48" s="136"/>
      <c r="FD48" s="136"/>
      <c r="FE48" s="136"/>
      <c r="FF48" s="136"/>
      <c r="FG48" s="136"/>
      <c r="FH48" s="136"/>
      <c r="FI48" s="136"/>
      <c r="FJ48" s="136"/>
      <c r="FK48" s="136"/>
      <c r="FL48" s="136"/>
      <c r="FM48" s="136"/>
      <c r="FN48" s="136"/>
      <c r="FO48" s="136"/>
      <c r="FP48" s="136"/>
      <c r="FQ48" s="136"/>
      <c r="FR48" s="136"/>
      <c r="FS48" s="136"/>
      <c r="FT48" s="136"/>
      <c r="FU48" s="136"/>
      <c r="FV48" s="136"/>
      <c r="FW48" s="136"/>
      <c r="FX48" s="136"/>
      <c r="FY48" s="136"/>
      <c r="FZ48" s="136"/>
      <c r="GA48" s="136"/>
      <c r="GB48" s="136"/>
      <c r="GC48" s="136"/>
      <c r="GD48" s="136"/>
      <c r="GE48" s="136"/>
      <c r="GF48" s="136"/>
      <c r="GG48" s="136"/>
      <c r="GH48" s="136"/>
      <c r="GI48" s="136"/>
      <c r="GJ48" s="136"/>
      <c r="GK48" s="136"/>
      <c r="GL48" s="136"/>
      <c r="GM48" s="136"/>
      <c r="GN48" s="136"/>
      <c r="GO48" s="136"/>
      <c r="GP48" s="136"/>
      <c r="GQ48" s="136"/>
      <c r="GR48" s="136"/>
      <c r="GS48" s="136"/>
      <c r="GT48" s="136"/>
      <c r="GU48" s="136"/>
      <c r="GV48" s="136"/>
      <c r="GW48" s="136"/>
      <c r="GX48" s="136"/>
      <c r="GY48" s="136"/>
      <c r="GZ48" s="136"/>
      <c r="HA48" s="136"/>
      <c r="HB48" s="136"/>
      <c r="HC48" s="136"/>
      <c r="HD48" s="136"/>
      <c r="HE48" s="136"/>
      <c r="HF48" s="136"/>
      <c r="HG48" s="136"/>
      <c r="HH48" s="136"/>
      <c r="HI48" s="136"/>
      <c r="HJ48" s="136"/>
      <c r="HK48" s="136"/>
      <c r="HL48" s="136"/>
      <c r="HM48" s="136"/>
      <c r="HN48" s="136"/>
      <c r="HO48" s="136"/>
      <c r="HP48" s="136"/>
      <c r="HQ48" s="136"/>
      <c r="HR48" s="136"/>
      <c r="HS48" s="136"/>
      <c r="HT48" s="136"/>
      <c r="HU48" s="136"/>
      <c r="HV48" s="136"/>
      <c r="HW48" s="136"/>
      <c r="HX48" s="136"/>
      <c r="HY48" s="136"/>
      <c r="HZ48" s="136"/>
      <c r="IA48" s="136"/>
      <c r="IB48" s="136"/>
      <c r="IC48" s="136"/>
      <c r="ID48" s="136"/>
      <c r="IE48" s="136"/>
      <c r="IF48" s="136"/>
      <c r="IG48" s="136"/>
      <c r="IH48" s="136"/>
      <c r="II48" s="136"/>
      <c r="IJ48" s="136"/>
      <c r="IK48" s="136"/>
      <c r="IL48" s="136"/>
      <c r="IM48" s="136"/>
      <c r="IN48" s="136"/>
      <c r="IO48" s="136"/>
      <c r="IP48" s="136"/>
      <c r="IQ48" s="136"/>
      <c r="IR48" s="136"/>
      <c r="IS48" s="136"/>
      <c r="IT48" s="136"/>
      <c r="IU48" s="136"/>
      <c r="IV48" s="136"/>
      <c r="IW48" s="136"/>
      <c r="IX48" s="136"/>
      <c r="IY48" s="136"/>
      <c r="IZ48" s="136"/>
      <c r="JA48" s="136"/>
      <c r="JB48" s="136"/>
      <c r="JC48" s="136"/>
      <c r="JD48" s="136"/>
      <c r="JE48" s="136"/>
      <c r="JF48" s="136"/>
      <c r="JG48" s="136"/>
      <c r="JH48" s="136"/>
      <c r="JI48" s="136"/>
      <c r="JJ48" s="136"/>
      <c r="JK48" s="136"/>
      <c r="JL48" s="136"/>
      <c r="JM48" s="136"/>
      <c r="JN48" s="136"/>
      <c r="JO48" s="136"/>
      <c r="JP48" s="136"/>
      <c r="JQ48" s="136"/>
      <c r="JR48" s="136"/>
      <c r="JS48" s="136"/>
      <c r="JT48" s="136"/>
      <c r="JU48" s="136"/>
      <c r="JV48" s="136"/>
      <c r="JW48" s="136"/>
      <c r="JX48" s="136"/>
      <c r="JY48" s="136"/>
      <c r="JZ48" s="136"/>
      <c r="KA48" s="136"/>
      <c r="KB48" s="136"/>
      <c r="KC48" s="136"/>
      <c r="KD48" s="136"/>
      <c r="KE48" s="136"/>
      <c r="KF48" s="136"/>
      <c r="KG48" s="136"/>
      <c r="KH48" s="136"/>
      <c r="KI48" s="136"/>
      <c r="KJ48" s="136"/>
      <c r="KK48" s="136"/>
      <c r="KL48" s="136"/>
      <c r="KM48" s="136"/>
      <c r="KN48" s="136"/>
      <c r="KO48" s="136"/>
      <c r="KP48" s="136"/>
      <c r="KQ48" s="136"/>
      <c r="KR48" s="136"/>
      <c r="KS48" s="136"/>
      <c r="KT48" s="136"/>
      <c r="KU48" s="136"/>
      <c r="KV48" s="136"/>
      <c r="KW48" s="136"/>
      <c r="KX48" s="136"/>
      <c r="KY48" s="136"/>
      <c r="KZ48" s="136"/>
      <c r="LA48" s="136"/>
      <c r="LB48" s="136"/>
      <c r="LC48" s="136"/>
      <c r="LD48" s="136"/>
      <c r="LE48" s="136"/>
      <c r="LF48" s="136"/>
      <c r="LG48" s="136"/>
      <c r="LH48" s="136"/>
      <c r="LI48" s="136"/>
      <c r="LJ48" s="136"/>
      <c r="LK48" s="136"/>
      <c r="LL48" s="136"/>
      <c r="LM48" s="136"/>
      <c r="LN48" s="136"/>
      <c r="LO48" s="136"/>
      <c r="LP48" s="136"/>
      <c r="LQ48" s="136"/>
      <c r="LR48" s="136"/>
      <c r="LS48" s="136"/>
      <c r="LT48" s="136"/>
      <c r="LU48" s="136"/>
      <c r="LV48" s="136"/>
      <c r="LW48" s="136"/>
      <c r="LX48" s="136"/>
      <c r="LY48" s="136"/>
      <c r="LZ48" s="136"/>
      <c r="MA48" s="136"/>
      <c r="MB48" s="136"/>
      <c r="MC48" s="136"/>
      <c r="MD48" s="136"/>
      <c r="ME48" s="136"/>
      <c r="MF48" s="136"/>
      <c r="MG48" s="136"/>
      <c r="MH48" s="136"/>
      <c r="MI48" s="136"/>
      <c r="MJ48" s="136"/>
      <c r="MK48" s="136"/>
      <c r="ML48" s="136"/>
      <c r="MM48" s="136"/>
      <c r="MN48" s="136"/>
      <c r="MO48" s="136"/>
      <c r="MP48" s="136"/>
      <c r="MQ48" s="136"/>
      <c r="MR48" s="136"/>
      <c r="MS48" s="136"/>
      <c r="MT48" s="136"/>
      <c r="MU48" s="136"/>
      <c r="MV48" s="136"/>
      <c r="MW48" s="136"/>
      <c r="MX48" s="136"/>
      <c r="MY48" s="136"/>
      <c r="MZ48" s="136"/>
      <c r="NA48" s="136"/>
      <c r="NB48" s="136"/>
      <c r="NC48" s="136"/>
      <c r="ND48" s="136"/>
      <c r="NE48" s="136"/>
      <c r="NF48" s="136"/>
      <c r="NG48" s="136"/>
      <c r="NH48" s="136"/>
      <c r="NI48" s="136"/>
      <c r="NJ48" s="136"/>
      <c r="NK48" s="136"/>
      <c r="NL48" s="136"/>
      <c r="NM48" s="136"/>
      <c r="NN48" s="136"/>
      <c r="NO48" s="136"/>
      <c r="NP48" s="136"/>
      <c r="NQ48" s="136"/>
      <c r="NR48" s="136"/>
      <c r="NS48" s="136"/>
      <c r="NT48" s="136"/>
      <c r="NU48" s="136"/>
      <c r="NV48" s="136"/>
      <c r="NW48" s="136"/>
      <c r="NX48" s="136"/>
      <c r="NY48" s="136"/>
      <c r="NZ48" s="136"/>
      <c r="OA48" s="136"/>
      <c r="OB48" s="136"/>
      <c r="OC48" s="136"/>
      <c r="OD48" s="136"/>
      <c r="OE48" s="136"/>
      <c r="OF48" s="136"/>
      <c r="OG48" s="136"/>
      <c r="OH48" s="136"/>
      <c r="OI48" s="136"/>
      <c r="OJ48" s="136"/>
      <c r="OK48" s="136"/>
      <c r="OL48" s="136"/>
      <c r="OM48" s="136"/>
      <c r="ON48" s="136"/>
      <c r="OO48" s="136"/>
      <c r="OP48" s="136"/>
      <c r="OQ48" s="136"/>
      <c r="OR48" s="136"/>
      <c r="OS48" s="136"/>
      <c r="OT48" s="136"/>
      <c r="OU48" s="136"/>
      <c r="OV48" s="136"/>
      <c r="OW48" s="136"/>
      <c r="OX48" s="136"/>
      <c r="OY48" s="136"/>
      <c r="OZ48" s="136"/>
      <c r="PA48" s="136"/>
      <c r="PB48" s="136"/>
      <c r="PC48" s="136"/>
      <c r="PD48" s="136"/>
      <c r="PE48" s="136"/>
      <c r="PF48" s="136"/>
    </row>
    <row r="49" spans="1:422" s="45" customFormat="1">
      <c r="A49" s="134"/>
      <c r="B49" s="134"/>
      <c r="C49" s="136"/>
      <c r="D49" s="136"/>
      <c r="E49" s="136"/>
      <c r="F49" s="136"/>
      <c r="G49" s="136"/>
      <c r="H49" s="136"/>
      <c r="I49" s="136"/>
      <c r="J49" s="136"/>
      <c r="K49" s="136"/>
      <c r="L49" s="136"/>
      <c r="M49" s="136"/>
      <c r="N49" s="136"/>
      <c r="O49" s="136"/>
      <c r="P49" s="136"/>
      <c r="Q49" s="136"/>
      <c r="R49" s="136"/>
      <c r="S49" s="136"/>
      <c r="T49" s="136"/>
      <c r="U49" s="136"/>
      <c r="V49" s="136"/>
      <c r="W49" s="136"/>
      <c r="X49" s="136"/>
      <c r="Y49" s="136"/>
      <c r="Z49" s="136"/>
      <c r="AA49" s="136"/>
      <c r="AB49" s="136"/>
      <c r="AC49" s="136"/>
      <c r="AD49" s="136"/>
      <c r="AE49" s="136"/>
      <c r="AF49" s="136"/>
      <c r="AG49" s="136"/>
      <c r="AH49" s="136"/>
      <c r="AI49" s="136"/>
      <c r="AJ49" s="136"/>
      <c r="AK49" s="136"/>
      <c r="AL49" s="136"/>
      <c r="AM49" s="136"/>
      <c r="AN49" s="136"/>
      <c r="AO49" s="136"/>
      <c r="AP49" s="136"/>
      <c r="AQ49" s="136"/>
      <c r="AR49" s="136"/>
      <c r="AS49" s="136"/>
      <c r="AT49" s="136"/>
      <c r="AU49" s="136"/>
      <c r="AV49" s="136"/>
      <c r="AW49" s="136"/>
      <c r="AX49" s="136"/>
      <c r="AY49" s="136"/>
      <c r="AZ49" s="136"/>
      <c r="BA49" s="136"/>
      <c r="BB49" s="136"/>
      <c r="BC49" s="136"/>
      <c r="BD49" s="136"/>
      <c r="BE49" s="136"/>
      <c r="BF49" s="136"/>
      <c r="BG49" s="136"/>
      <c r="BH49" s="136"/>
      <c r="BI49" s="136"/>
      <c r="BJ49" s="136"/>
      <c r="BK49" s="136"/>
      <c r="BL49" s="136"/>
      <c r="BM49" s="136"/>
      <c r="BN49" s="136"/>
      <c r="BO49" s="136"/>
      <c r="BP49" s="136"/>
      <c r="BQ49" s="136"/>
      <c r="BR49" s="136"/>
      <c r="BS49" s="136"/>
      <c r="BT49" s="136"/>
      <c r="BU49" s="136"/>
      <c r="BV49" s="136"/>
      <c r="BW49" s="136"/>
      <c r="BX49" s="136"/>
      <c r="BY49" s="136"/>
      <c r="BZ49" s="136"/>
      <c r="CA49" s="136"/>
      <c r="CB49" s="136"/>
      <c r="CC49" s="136"/>
      <c r="CD49" s="136"/>
      <c r="CE49" s="136"/>
      <c r="CF49" s="136"/>
      <c r="CG49" s="136"/>
      <c r="CH49" s="136"/>
      <c r="CI49" s="136"/>
      <c r="CJ49" s="136"/>
      <c r="CK49" s="136"/>
      <c r="CL49" s="136"/>
      <c r="CM49" s="136"/>
      <c r="CN49" s="136"/>
      <c r="CO49" s="136"/>
      <c r="CP49" s="136"/>
      <c r="CQ49" s="136"/>
      <c r="CR49" s="136"/>
      <c r="CS49" s="136"/>
      <c r="CT49" s="136"/>
      <c r="CU49" s="136"/>
      <c r="CV49" s="136"/>
      <c r="CW49" s="136"/>
      <c r="CX49" s="136"/>
      <c r="CY49" s="136"/>
      <c r="CZ49" s="136"/>
      <c r="DA49" s="136"/>
      <c r="DB49" s="136"/>
      <c r="DC49" s="136"/>
      <c r="DD49" s="136"/>
      <c r="DE49" s="136"/>
      <c r="DF49" s="136"/>
      <c r="DG49" s="136"/>
      <c r="DH49" s="136"/>
      <c r="DI49" s="136"/>
      <c r="DJ49" s="136"/>
      <c r="DK49" s="136"/>
      <c r="DL49" s="136"/>
      <c r="DM49" s="136"/>
      <c r="DN49" s="136"/>
      <c r="DO49" s="136"/>
      <c r="DP49" s="136"/>
      <c r="DQ49" s="136"/>
      <c r="DR49" s="136"/>
      <c r="DS49" s="136"/>
      <c r="DT49" s="136"/>
      <c r="DU49" s="136"/>
      <c r="DV49" s="136"/>
      <c r="DW49" s="136"/>
      <c r="DX49" s="136"/>
      <c r="DY49" s="136"/>
      <c r="DZ49" s="136"/>
      <c r="EA49" s="136"/>
      <c r="EB49" s="136"/>
      <c r="EC49" s="136"/>
      <c r="ED49" s="136"/>
      <c r="EE49" s="136"/>
      <c r="EF49" s="136"/>
      <c r="EG49" s="136"/>
      <c r="EH49" s="136"/>
      <c r="EI49" s="136"/>
      <c r="EJ49" s="136"/>
      <c r="EK49" s="136"/>
      <c r="EL49" s="136"/>
      <c r="EM49" s="136"/>
      <c r="EN49" s="136"/>
      <c r="EO49" s="136"/>
      <c r="EP49" s="136"/>
      <c r="EQ49" s="136"/>
      <c r="ER49" s="136"/>
      <c r="ES49" s="136"/>
      <c r="ET49" s="136"/>
      <c r="EU49" s="136"/>
      <c r="EV49" s="136"/>
      <c r="EW49" s="136"/>
      <c r="EX49" s="136"/>
      <c r="EY49" s="136"/>
      <c r="EZ49" s="136"/>
      <c r="FA49" s="136"/>
      <c r="FB49" s="136"/>
      <c r="FC49" s="136"/>
      <c r="FD49" s="136"/>
      <c r="FE49" s="136"/>
      <c r="FF49" s="136"/>
      <c r="FG49" s="136"/>
      <c r="FH49" s="136"/>
      <c r="FI49" s="136"/>
      <c r="FJ49" s="136"/>
      <c r="FK49" s="136"/>
      <c r="FL49" s="136"/>
      <c r="FM49" s="136"/>
      <c r="FN49" s="136"/>
      <c r="FO49" s="136"/>
      <c r="FP49" s="136"/>
      <c r="FQ49" s="136"/>
      <c r="FR49" s="136"/>
      <c r="FS49" s="136"/>
      <c r="FT49" s="136"/>
      <c r="FU49" s="136"/>
      <c r="FV49" s="136"/>
      <c r="FW49" s="136"/>
      <c r="FX49" s="136"/>
      <c r="FY49" s="136"/>
      <c r="FZ49" s="136"/>
      <c r="GA49" s="136"/>
      <c r="GB49" s="136"/>
      <c r="GC49" s="136"/>
      <c r="GD49" s="136"/>
      <c r="GE49" s="136"/>
      <c r="GF49" s="136"/>
      <c r="GG49" s="136"/>
      <c r="GH49" s="136"/>
      <c r="GI49" s="136"/>
      <c r="GJ49" s="136"/>
      <c r="GK49" s="136"/>
      <c r="GL49" s="136"/>
      <c r="GM49" s="136"/>
      <c r="GN49" s="136"/>
      <c r="GO49" s="136"/>
      <c r="GP49" s="136"/>
      <c r="GQ49" s="136"/>
      <c r="GR49" s="136"/>
      <c r="GS49" s="136"/>
      <c r="GT49" s="136"/>
      <c r="GU49" s="136"/>
      <c r="GV49" s="136"/>
      <c r="GW49" s="136"/>
      <c r="GX49" s="136"/>
      <c r="GY49" s="136"/>
      <c r="GZ49" s="136"/>
      <c r="HA49" s="136"/>
      <c r="HB49" s="136"/>
      <c r="HC49" s="136"/>
      <c r="HD49" s="136"/>
      <c r="HE49" s="136"/>
      <c r="HF49" s="136"/>
      <c r="HG49" s="136"/>
      <c r="HH49" s="136"/>
      <c r="HI49" s="136"/>
      <c r="HJ49" s="136"/>
      <c r="HK49" s="136"/>
      <c r="HL49" s="136"/>
      <c r="HM49" s="136"/>
      <c r="HN49" s="136"/>
      <c r="HO49" s="136"/>
      <c r="HP49" s="136"/>
      <c r="HQ49" s="136"/>
      <c r="HR49" s="136"/>
      <c r="HS49" s="136"/>
      <c r="HT49" s="136"/>
      <c r="HU49" s="136"/>
      <c r="HV49" s="136"/>
      <c r="HW49" s="136"/>
      <c r="HX49" s="136"/>
      <c r="HY49" s="136"/>
      <c r="HZ49" s="136"/>
      <c r="IA49" s="136"/>
      <c r="IB49" s="136"/>
      <c r="IC49" s="136"/>
      <c r="ID49" s="136"/>
      <c r="IE49" s="136"/>
      <c r="IF49" s="136"/>
      <c r="IG49" s="136"/>
      <c r="IH49" s="136"/>
      <c r="II49" s="136"/>
      <c r="IJ49" s="136"/>
      <c r="IK49" s="136"/>
      <c r="IL49" s="136"/>
      <c r="IM49" s="136"/>
      <c r="IN49" s="136"/>
      <c r="IO49" s="136"/>
      <c r="IP49" s="136"/>
      <c r="IQ49" s="136"/>
      <c r="IR49" s="136"/>
      <c r="IS49" s="136"/>
      <c r="IT49" s="136"/>
      <c r="IU49" s="136"/>
      <c r="IV49" s="136"/>
      <c r="IW49" s="136"/>
      <c r="IX49" s="136"/>
      <c r="IY49" s="136"/>
      <c r="IZ49" s="136"/>
      <c r="JA49" s="136"/>
      <c r="JB49" s="136"/>
      <c r="JC49" s="136"/>
      <c r="JD49" s="136"/>
      <c r="JE49" s="136"/>
      <c r="JF49" s="136"/>
      <c r="JG49" s="136"/>
      <c r="JH49" s="136"/>
      <c r="JI49" s="136"/>
      <c r="JJ49" s="136"/>
      <c r="JK49" s="136"/>
      <c r="JL49" s="136"/>
      <c r="JM49" s="136"/>
      <c r="JN49" s="136"/>
      <c r="JO49" s="136"/>
      <c r="JP49" s="136"/>
      <c r="JQ49" s="136"/>
      <c r="JR49" s="136"/>
      <c r="JS49" s="136"/>
      <c r="JT49" s="136"/>
      <c r="JU49" s="136"/>
      <c r="JV49" s="136"/>
      <c r="JW49" s="136"/>
      <c r="JX49" s="136"/>
      <c r="JY49" s="136"/>
      <c r="JZ49" s="136"/>
      <c r="KA49" s="136"/>
      <c r="KB49" s="136"/>
      <c r="KC49" s="136"/>
      <c r="KD49" s="136"/>
      <c r="KE49" s="136"/>
      <c r="KF49" s="136"/>
      <c r="KG49" s="136"/>
      <c r="KH49" s="136"/>
      <c r="KI49" s="136"/>
      <c r="KJ49" s="136"/>
      <c r="KK49" s="136"/>
      <c r="KL49" s="136"/>
      <c r="KM49" s="136"/>
      <c r="KN49" s="136"/>
      <c r="KO49" s="136"/>
      <c r="KP49" s="136"/>
      <c r="KQ49" s="136"/>
      <c r="KR49" s="136"/>
      <c r="KS49" s="136"/>
      <c r="KT49" s="136"/>
      <c r="KU49" s="136"/>
      <c r="KV49" s="136"/>
      <c r="KW49" s="136"/>
      <c r="KX49" s="136"/>
      <c r="KY49" s="136"/>
      <c r="KZ49" s="136"/>
      <c r="LA49" s="136"/>
      <c r="LB49" s="136"/>
      <c r="LC49" s="136"/>
      <c r="LD49" s="136"/>
      <c r="LE49" s="136"/>
      <c r="LF49" s="136"/>
      <c r="LG49" s="136"/>
      <c r="LH49" s="136"/>
      <c r="LI49" s="136"/>
      <c r="LJ49" s="136"/>
      <c r="LK49" s="136"/>
      <c r="LL49" s="136"/>
      <c r="LM49" s="136"/>
      <c r="LN49" s="136"/>
      <c r="LO49" s="136"/>
      <c r="LP49" s="136"/>
      <c r="LQ49" s="136"/>
      <c r="LR49" s="136"/>
      <c r="LS49" s="136"/>
      <c r="LT49" s="136"/>
      <c r="LU49" s="136"/>
      <c r="LV49" s="136"/>
      <c r="LW49" s="136"/>
      <c r="LX49" s="136"/>
      <c r="LY49" s="136"/>
      <c r="LZ49" s="136"/>
      <c r="MA49" s="136"/>
      <c r="MB49" s="136"/>
      <c r="MC49" s="136"/>
      <c r="MD49" s="136"/>
      <c r="ME49" s="136"/>
      <c r="MF49" s="136"/>
      <c r="MG49" s="136"/>
      <c r="MH49" s="136"/>
      <c r="MI49" s="136"/>
      <c r="MJ49" s="136"/>
      <c r="MK49" s="136"/>
      <c r="ML49" s="136"/>
      <c r="MM49" s="136"/>
      <c r="MN49" s="136"/>
      <c r="MO49" s="136"/>
      <c r="MP49" s="136"/>
      <c r="MQ49" s="136"/>
      <c r="MR49" s="136"/>
      <c r="MS49" s="136"/>
      <c r="MT49" s="136"/>
      <c r="MU49" s="136"/>
      <c r="MV49" s="136"/>
      <c r="MW49" s="136"/>
      <c r="MX49" s="136"/>
      <c r="MY49" s="136"/>
      <c r="MZ49" s="136"/>
      <c r="NA49" s="136"/>
      <c r="NB49" s="136"/>
      <c r="NC49" s="136"/>
      <c r="ND49" s="136"/>
      <c r="NE49" s="136"/>
      <c r="NF49" s="136"/>
      <c r="NG49" s="136"/>
      <c r="NH49" s="136"/>
      <c r="NI49" s="136"/>
      <c r="NJ49" s="136"/>
      <c r="NK49" s="136"/>
      <c r="NL49" s="136"/>
      <c r="NM49" s="136"/>
      <c r="NN49" s="136"/>
      <c r="NO49" s="136"/>
      <c r="NP49" s="136"/>
      <c r="NQ49" s="136"/>
      <c r="NR49" s="136"/>
      <c r="NS49" s="136"/>
      <c r="NT49" s="136"/>
      <c r="NU49" s="136"/>
      <c r="NV49" s="136"/>
      <c r="NW49" s="136"/>
      <c r="NX49" s="136"/>
      <c r="NY49" s="136"/>
      <c r="NZ49" s="136"/>
      <c r="OA49" s="136"/>
      <c r="OB49" s="136"/>
      <c r="OC49" s="136"/>
      <c r="OD49" s="136"/>
      <c r="OE49" s="136"/>
      <c r="OF49" s="136"/>
      <c r="OG49" s="136"/>
      <c r="OH49" s="136"/>
      <c r="OI49" s="136"/>
      <c r="OJ49" s="136"/>
      <c r="OK49" s="136"/>
      <c r="OL49" s="136"/>
      <c r="OM49" s="136"/>
      <c r="ON49" s="136"/>
      <c r="OO49" s="136"/>
      <c r="OP49" s="136"/>
      <c r="OQ49" s="136"/>
      <c r="OR49" s="136"/>
      <c r="OS49" s="136"/>
      <c r="OT49" s="136"/>
      <c r="OU49" s="136"/>
      <c r="OV49" s="136"/>
      <c r="OW49" s="136"/>
      <c r="OX49" s="136"/>
      <c r="OY49" s="136"/>
      <c r="OZ49" s="136"/>
      <c r="PA49" s="136"/>
      <c r="PB49" s="136"/>
      <c r="PC49" s="136"/>
      <c r="PD49" s="136"/>
      <c r="PE49" s="136"/>
      <c r="PF49" s="136"/>
    </row>
    <row r="50" spans="1:422" s="45" customFormat="1">
      <c r="A50" s="134"/>
      <c r="B50" s="134"/>
      <c r="C50" s="136"/>
      <c r="D50" s="136"/>
      <c r="E50" s="136"/>
      <c r="F50" s="136"/>
      <c r="G50" s="136"/>
      <c r="H50" s="136"/>
      <c r="I50" s="136"/>
      <c r="J50" s="136"/>
      <c r="K50" s="136"/>
      <c r="L50" s="136"/>
      <c r="M50" s="136"/>
      <c r="N50" s="136"/>
      <c r="O50" s="136"/>
      <c r="P50" s="136"/>
      <c r="Q50" s="136"/>
      <c r="R50" s="136"/>
      <c r="S50" s="136"/>
      <c r="T50" s="136"/>
      <c r="U50" s="136"/>
      <c r="V50" s="136"/>
      <c r="W50" s="136"/>
      <c r="X50" s="136"/>
      <c r="Y50" s="136"/>
      <c r="Z50" s="136"/>
      <c r="AA50" s="136"/>
      <c r="AB50" s="136"/>
      <c r="AC50" s="136"/>
      <c r="AD50" s="136"/>
      <c r="AE50" s="136"/>
      <c r="AF50" s="136"/>
      <c r="AG50" s="136"/>
      <c r="AH50" s="136"/>
      <c r="AI50" s="136"/>
      <c r="AJ50" s="136"/>
      <c r="AK50" s="136"/>
      <c r="AL50" s="136"/>
      <c r="AM50" s="136"/>
      <c r="AN50" s="136"/>
      <c r="AO50" s="136"/>
      <c r="AP50" s="136"/>
      <c r="AQ50" s="136"/>
      <c r="AR50" s="136"/>
      <c r="AS50" s="136"/>
      <c r="AT50" s="136"/>
      <c r="AU50" s="136"/>
      <c r="AV50" s="136"/>
      <c r="AW50" s="136"/>
      <c r="AX50" s="136"/>
      <c r="AY50" s="136"/>
      <c r="AZ50" s="136"/>
      <c r="BA50" s="136"/>
      <c r="BB50" s="136"/>
      <c r="BC50" s="136"/>
      <c r="BD50" s="136"/>
      <c r="BE50" s="136"/>
      <c r="BF50" s="136"/>
      <c r="BG50" s="136"/>
      <c r="BH50" s="136"/>
      <c r="BI50" s="136"/>
      <c r="BJ50" s="136"/>
      <c r="BK50" s="136"/>
      <c r="BL50" s="136"/>
      <c r="BM50" s="136"/>
      <c r="BN50" s="136"/>
      <c r="BO50" s="136"/>
      <c r="BP50" s="136"/>
      <c r="BQ50" s="136"/>
      <c r="BR50" s="136"/>
      <c r="BS50" s="136"/>
      <c r="BT50" s="136"/>
      <c r="BU50" s="136"/>
      <c r="BV50" s="136"/>
      <c r="BW50" s="136"/>
      <c r="BX50" s="136"/>
      <c r="BY50" s="136"/>
      <c r="BZ50" s="136"/>
      <c r="CA50" s="136"/>
      <c r="CB50" s="136"/>
      <c r="CC50" s="136"/>
      <c r="CD50" s="136"/>
      <c r="CE50" s="136"/>
      <c r="CF50" s="136"/>
      <c r="CG50" s="136"/>
      <c r="CH50" s="136"/>
      <c r="CI50" s="136"/>
      <c r="CJ50" s="136"/>
      <c r="CK50" s="136"/>
      <c r="CL50" s="136"/>
      <c r="CM50" s="136"/>
      <c r="CN50" s="136"/>
      <c r="CO50" s="136"/>
      <c r="CP50" s="136"/>
      <c r="CQ50" s="136"/>
      <c r="CR50" s="136"/>
      <c r="CS50" s="136"/>
      <c r="CT50" s="136"/>
      <c r="CU50" s="136"/>
      <c r="CV50" s="136"/>
      <c r="CW50" s="136"/>
      <c r="CX50" s="136"/>
      <c r="CY50" s="136"/>
      <c r="CZ50" s="136"/>
      <c r="DA50" s="136"/>
      <c r="DB50" s="136"/>
      <c r="DC50" s="136"/>
      <c r="DD50" s="136"/>
      <c r="DE50" s="136"/>
      <c r="DF50" s="136"/>
      <c r="DG50" s="136"/>
      <c r="DH50" s="136"/>
      <c r="DI50" s="136"/>
      <c r="DJ50" s="136"/>
      <c r="DK50" s="136"/>
      <c r="DL50" s="136"/>
      <c r="DM50" s="136"/>
      <c r="DN50" s="136"/>
      <c r="DO50" s="136"/>
      <c r="DP50" s="136"/>
      <c r="DQ50" s="136"/>
      <c r="DR50" s="136"/>
      <c r="DS50" s="136"/>
      <c r="DT50" s="136"/>
      <c r="DU50" s="136"/>
      <c r="DV50" s="136"/>
      <c r="DW50" s="136"/>
      <c r="DX50" s="136"/>
      <c r="DY50" s="136"/>
      <c r="DZ50" s="136"/>
      <c r="EA50" s="136"/>
      <c r="EB50" s="136"/>
      <c r="EC50" s="136"/>
      <c r="ED50" s="136"/>
      <c r="EE50" s="136"/>
      <c r="EF50" s="136"/>
      <c r="EG50" s="136"/>
      <c r="EH50" s="136"/>
      <c r="EI50" s="136"/>
      <c r="EJ50" s="136"/>
      <c r="EK50" s="136"/>
      <c r="EL50" s="136"/>
      <c r="EM50" s="136"/>
      <c r="EN50" s="136"/>
      <c r="EO50" s="136"/>
      <c r="EP50" s="136"/>
      <c r="EQ50" s="136"/>
      <c r="ER50" s="136"/>
      <c r="ES50" s="136"/>
      <c r="ET50" s="136"/>
      <c r="EU50" s="136"/>
      <c r="EV50" s="136"/>
      <c r="EW50" s="136"/>
      <c r="EX50" s="136"/>
      <c r="EY50" s="136"/>
      <c r="EZ50" s="136"/>
      <c r="FA50" s="136"/>
      <c r="FB50" s="136"/>
      <c r="FC50" s="136"/>
      <c r="FD50" s="136"/>
      <c r="FE50" s="136"/>
      <c r="FF50" s="136"/>
      <c r="FG50" s="136"/>
      <c r="FH50" s="136"/>
      <c r="FI50" s="136"/>
      <c r="FJ50" s="136"/>
      <c r="FK50" s="136"/>
      <c r="FL50" s="136"/>
      <c r="FM50" s="136"/>
      <c r="FN50" s="136"/>
      <c r="FO50" s="136"/>
      <c r="FP50" s="136"/>
      <c r="FQ50" s="136"/>
      <c r="FR50" s="136"/>
      <c r="FS50" s="136"/>
      <c r="FT50" s="136"/>
      <c r="FU50" s="136"/>
      <c r="FV50" s="136"/>
      <c r="FW50" s="136"/>
      <c r="FX50" s="136"/>
      <c r="FY50" s="136"/>
      <c r="FZ50" s="136"/>
      <c r="GA50" s="136"/>
      <c r="GB50" s="136"/>
      <c r="GC50" s="136"/>
      <c r="GD50" s="136"/>
      <c r="GE50" s="136"/>
      <c r="GF50" s="136"/>
      <c r="GG50" s="136"/>
      <c r="GH50" s="136"/>
      <c r="GI50" s="136"/>
      <c r="GJ50" s="136"/>
      <c r="GK50" s="136"/>
      <c r="GL50" s="136"/>
      <c r="GM50" s="136"/>
      <c r="GN50" s="136"/>
      <c r="GO50" s="136"/>
      <c r="GP50" s="136"/>
      <c r="GQ50" s="136"/>
      <c r="GR50" s="136"/>
      <c r="GS50" s="136"/>
      <c r="GT50" s="136"/>
      <c r="GU50" s="136"/>
      <c r="GV50" s="136"/>
      <c r="GW50" s="136"/>
      <c r="GX50" s="136"/>
      <c r="GY50" s="136"/>
      <c r="GZ50" s="136"/>
      <c r="HA50" s="136"/>
      <c r="HB50" s="136"/>
      <c r="HC50" s="136"/>
      <c r="HD50" s="136"/>
      <c r="HE50" s="136"/>
      <c r="HF50" s="136"/>
      <c r="HG50" s="136"/>
      <c r="HH50" s="136"/>
      <c r="HI50" s="136"/>
      <c r="HJ50" s="136"/>
      <c r="HK50" s="136"/>
      <c r="HL50" s="136"/>
      <c r="HM50" s="136"/>
      <c r="HN50" s="136"/>
      <c r="HO50" s="136"/>
      <c r="HP50" s="136"/>
      <c r="HQ50" s="136"/>
      <c r="HR50" s="136"/>
      <c r="HS50" s="136"/>
      <c r="HT50" s="136"/>
      <c r="HU50" s="136"/>
      <c r="HV50" s="136"/>
      <c r="HW50" s="136"/>
      <c r="HX50" s="136"/>
      <c r="HY50" s="136"/>
      <c r="HZ50" s="136"/>
      <c r="IA50" s="136"/>
      <c r="IB50" s="136"/>
      <c r="IC50" s="136"/>
      <c r="ID50" s="136"/>
      <c r="IE50" s="136"/>
      <c r="IF50" s="136"/>
      <c r="IG50" s="136"/>
      <c r="IH50" s="136"/>
      <c r="II50" s="136"/>
      <c r="IJ50" s="136"/>
      <c r="IK50" s="136"/>
      <c r="IL50" s="136"/>
      <c r="IM50" s="136"/>
      <c r="IN50" s="136"/>
      <c r="IO50" s="136"/>
      <c r="IP50" s="136"/>
      <c r="IQ50" s="136"/>
      <c r="IR50" s="136"/>
      <c r="IS50" s="136"/>
      <c r="IT50" s="136"/>
      <c r="IU50" s="136"/>
      <c r="IV50" s="136"/>
      <c r="IW50" s="136"/>
      <c r="IX50" s="136"/>
      <c r="IY50" s="136"/>
      <c r="IZ50" s="136"/>
      <c r="JA50" s="136"/>
      <c r="JB50" s="136"/>
      <c r="JC50" s="136"/>
      <c r="JD50" s="136"/>
      <c r="JE50" s="136"/>
      <c r="JF50" s="136"/>
      <c r="JG50" s="136"/>
      <c r="JH50" s="136"/>
      <c r="JI50" s="136"/>
      <c r="JJ50" s="136"/>
      <c r="JK50" s="136"/>
      <c r="JL50" s="136"/>
      <c r="JM50" s="136"/>
      <c r="JN50" s="136"/>
      <c r="JO50" s="136"/>
      <c r="JP50" s="136"/>
      <c r="JQ50" s="136"/>
      <c r="JR50" s="136"/>
      <c r="JS50" s="136"/>
      <c r="JT50" s="136"/>
      <c r="JU50" s="136"/>
      <c r="JV50" s="136"/>
      <c r="JW50" s="136"/>
      <c r="JX50" s="136"/>
      <c r="JY50" s="136"/>
      <c r="JZ50" s="136"/>
      <c r="KA50" s="136"/>
      <c r="KB50" s="136"/>
      <c r="KC50" s="136"/>
      <c r="KD50" s="136"/>
      <c r="KE50" s="136"/>
      <c r="KF50" s="136"/>
      <c r="KG50" s="136"/>
      <c r="KH50" s="136"/>
      <c r="KI50" s="136"/>
      <c r="KJ50" s="136"/>
      <c r="KK50" s="136"/>
      <c r="KL50" s="136"/>
      <c r="KM50" s="136"/>
      <c r="KN50" s="136"/>
      <c r="KO50" s="136"/>
      <c r="KP50" s="136"/>
      <c r="KQ50" s="136"/>
      <c r="KR50" s="136"/>
      <c r="KS50" s="136"/>
      <c r="KT50" s="136"/>
      <c r="KU50" s="136"/>
      <c r="KV50" s="136"/>
      <c r="KW50" s="136"/>
      <c r="KX50" s="136"/>
      <c r="KY50" s="136"/>
      <c r="KZ50" s="136"/>
      <c r="LA50" s="136"/>
      <c r="LB50" s="136"/>
      <c r="LC50" s="136"/>
      <c r="LD50" s="136"/>
      <c r="LE50" s="136"/>
      <c r="LF50" s="136"/>
      <c r="LG50" s="136"/>
      <c r="LH50" s="136"/>
      <c r="LI50" s="136"/>
      <c r="LJ50" s="136"/>
      <c r="LK50" s="136"/>
      <c r="LL50" s="136"/>
      <c r="LM50" s="136"/>
      <c r="LN50" s="136"/>
      <c r="LO50" s="136"/>
      <c r="LP50" s="136"/>
      <c r="LQ50" s="136"/>
      <c r="LR50" s="136"/>
      <c r="LS50" s="136"/>
      <c r="LT50" s="136"/>
      <c r="LU50" s="136"/>
      <c r="LV50" s="136"/>
      <c r="LW50" s="136"/>
      <c r="LX50" s="136"/>
      <c r="LY50" s="136"/>
      <c r="LZ50" s="136"/>
      <c r="MA50" s="136"/>
      <c r="MB50" s="136"/>
      <c r="MC50" s="136"/>
      <c r="MD50" s="136"/>
      <c r="ME50" s="136"/>
      <c r="MF50" s="136"/>
      <c r="MG50" s="136"/>
      <c r="MH50" s="136"/>
      <c r="MI50" s="136"/>
      <c r="MJ50" s="136"/>
      <c r="MK50" s="136"/>
      <c r="ML50" s="136"/>
      <c r="MM50" s="136"/>
      <c r="MN50" s="136"/>
      <c r="MO50" s="136"/>
      <c r="MP50" s="136"/>
      <c r="MQ50" s="136"/>
      <c r="MR50" s="136"/>
      <c r="MS50" s="136"/>
      <c r="MT50" s="136"/>
      <c r="MU50" s="136"/>
      <c r="MV50" s="136"/>
      <c r="MW50" s="136"/>
      <c r="MX50" s="136"/>
      <c r="MY50" s="136"/>
      <c r="MZ50" s="136"/>
      <c r="NA50" s="136"/>
      <c r="NB50" s="136"/>
      <c r="NC50" s="136"/>
      <c r="ND50" s="136"/>
      <c r="NE50" s="136"/>
      <c r="NF50" s="136"/>
      <c r="NG50" s="136"/>
      <c r="NH50" s="136"/>
      <c r="NI50" s="136"/>
      <c r="NJ50" s="136"/>
      <c r="NK50" s="136"/>
      <c r="NL50" s="136"/>
      <c r="NM50" s="136"/>
      <c r="NN50" s="136"/>
      <c r="NO50" s="136"/>
      <c r="NP50" s="136"/>
      <c r="NQ50" s="136"/>
      <c r="NR50" s="136"/>
      <c r="NS50" s="136"/>
      <c r="NT50" s="136"/>
      <c r="NU50" s="136"/>
      <c r="NV50" s="136"/>
      <c r="NW50" s="136"/>
      <c r="NX50" s="136"/>
      <c r="NY50" s="136"/>
      <c r="NZ50" s="136"/>
      <c r="OA50" s="136"/>
      <c r="OB50" s="136"/>
      <c r="OC50" s="136"/>
      <c r="OD50" s="136"/>
      <c r="OE50" s="136"/>
      <c r="OF50" s="136"/>
      <c r="OG50" s="136"/>
      <c r="OH50" s="136"/>
      <c r="OI50" s="136"/>
      <c r="OJ50" s="136"/>
      <c r="OK50" s="136"/>
      <c r="OL50" s="136"/>
      <c r="OM50" s="136"/>
      <c r="ON50" s="136"/>
      <c r="OO50" s="136"/>
      <c r="OP50" s="136"/>
      <c r="OQ50" s="136"/>
      <c r="OR50" s="136"/>
      <c r="OS50" s="136"/>
      <c r="OT50" s="136"/>
      <c r="OU50" s="136"/>
      <c r="OV50" s="136"/>
      <c r="OW50" s="136"/>
      <c r="OX50" s="136"/>
      <c r="OY50" s="136"/>
      <c r="OZ50" s="136"/>
      <c r="PA50" s="136"/>
      <c r="PB50" s="136"/>
      <c r="PC50" s="136"/>
      <c r="PD50" s="136"/>
      <c r="PE50" s="136"/>
      <c r="PF50" s="136"/>
    </row>
    <row r="51" spans="1:422" s="45" customFormat="1">
      <c r="A51" s="134"/>
      <c r="B51" s="134"/>
      <c r="C51" s="136"/>
      <c r="D51" s="136"/>
      <c r="E51" s="136"/>
      <c r="F51" s="136"/>
      <c r="G51" s="136"/>
      <c r="H51" s="136"/>
      <c r="I51" s="136"/>
      <c r="J51" s="136"/>
      <c r="K51" s="136"/>
      <c r="L51" s="136"/>
      <c r="M51" s="136"/>
      <c r="N51" s="136"/>
      <c r="O51" s="136"/>
      <c r="P51" s="136"/>
      <c r="Q51" s="136"/>
      <c r="R51" s="136"/>
      <c r="S51" s="136"/>
      <c r="T51" s="136"/>
      <c r="U51" s="136"/>
      <c r="V51" s="136"/>
      <c r="W51" s="136"/>
      <c r="X51" s="136"/>
      <c r="Y51" s="136"/>
      <c r="Z51" s="136"/>
      <c r="AA51" s="136"/>
      <c r="AB51" s="136"/>
      <c r="AC51" s="136"/>
      <c r="AD51" s="136"/>
      <c r="AE51" s="136"/>
      <c r="AF51" s="136"/>
      <c r="AG51" s="136"/>
      <c r="AH51" s="136"/>
      <c r="AI51" s="136"/>
      <c r="AJ51" s="136"/>
      <c r="AK51" s="136"/>
      <c r="AL51" s="136"/>
      <c r="AM51" s="136"/>
      <c r="AN51" s="136"/>
      <c r="AO51" s="136"/>
      <c r="AP51" s="136"/>
      <c r="AQ51" s="136"/>
      <c r="AR51" s="136"/>
      <c r="AS51" s="136"/>
      <c r="AT51" s="136"/>
      <c r="AU51" s="136"/>
      <c r="AV51" s="136"/>
      <c r="AW51" s="136"/>
      <c r="AX51" s="136"/>
      <c r="AY51" s="136"/>
      <c r="AZ51" s="136"/>
      <c r="BA51" s="136"/>
      <c r="BB51" s="136"/>
      <c r="BC51" s="136"/>
      <c r="BD51" s="136"/>
      <c r="BE51" s="136"/>
      <c r="BF51" s="136"/>
      <c r="BG51" s="136"/>
      <c r="BH51" s="136"/>
      <c r="BI51" s="136"/>
      <c r="BJ51" s="136"/>
      <c r="BK51" s="136"/>
      <c r="BL51" s="136"/>
      <c r="BM51" s="136"/>
      <c r="BN51" s="136"/>
      <c r="BO51" s="136"/>
      <c r="BP51" s="136"/>
      <c r="BQ51" s="136"/>
      <c r="BR51" s="136"/>
      <c r="BS51" s="136"/>
      <c r="BT51" s="136"/>
      <c r="BU51" s="136"/>
      <c r="BV51" s="136"/>
      <c r="BW51" s="136"/>
      <c r="BX51" s="136"/>
      <c r="BY51" s="136"/>
      <c r="BZ51" s="136"/>
      <c r="CA51" s="136"/>
      <c r="CB51" s="136"/>
      <c r="CC51" s="136"/>
      <c r="CD51" s="136"/>
      <c r="CE51" s="136"/>
      <c r="CF51" s="136"/>
      <c r="CG51" s="136"/>
      <c r="CH51" s="136"/>
      <c r="CI51" s="136"/>
      <c r="CJ51" s="136"/>
      <c r="CK51" s="136"/>
      <c r="CL51" s="136"/>
      <c r="CM51" s="136"/>
      <c r="CN51" s="136"/>
      <c r="CO51" s="136"/>
      <c r="CP51" s="136"/>
      <c r="CQ51" s="136"/>
      <c r="CR51" s="136"/>
      <c r="CS51" s="136"/>
      <c r="CT51" s="136"/>
      <c r="CU51" s="136"/>
      <c r="CV51" s="136"/>
      <c r="CW51" s="136"/>
      <c r="CX51" s="136"/>
      <c r="CY51" s="136"/>
      <c r="CZ51" s="136"/>
      <c r="DA51" s="136"/>
      <c r="DB51" s="136"/>
      <c r="DC51" s="136"/>
      <c r="DD51" s="136"/>
      <c r="DE51" s="136"/>
      <c r="DF51" s="136"/>
      <c r="DG51" s="136"/>
      <c r="DH51" s="136"/>
      <c r="DI51" s="136"/>
      <c r="DJ51" s="136"/>
      <c r="DK51" s="136"/>
      <c r="DL51" s="136"/>
      <c r="DM51" s="136"/>
      <c r="DN51" s="136"/>
      <c r="DO51" s="136"/>
      <c r="DP51" s="136"/>
      <c r="DQ51" s="136"/>
      <c r="DR51" s="136"/>
      <c r="DS51" s="136"/>
      <c r="DT51" s="136"/>
      <c r="DU51" s="136"/>
      <c r="DV51" s="136"/>
      <c r="DW51" s="136"/>
      <c r="DX51" s="136"/>
      <c r="DY51" s="136"/>
      <c r="DZ51" s="136"/>
      <c r="EA51" s="136"/>
      <c r="EB51" s="136"/>
      <c r="EC51" s="136"/>
      <c r="ED51" s="136"/>
      <c r="EE51" s="136"/>
      <c r="EF51" s="136"/>
      <c r="EG51" s="136"/>
      <c r="EH51" s="136"/>
      <c r="EI51" s="136"/>
      <c r="EJ51" s="136"/>
      <c r="EK51" s="136"/>
      <c r="EL51" s="136"/>
      <c r="EM51" s="136"/>
      <c r="EN51" s="136"/>
      <c r="EO51" s="136"/>
      <c r="EP51" s="136"/>
      <c r="EQ51" s="136"/>
      <c r="ER51" s="136"/>
      <c r="ES51" s="136"/>
      <c r="ET51" s="136"/>
      <c r="EU51" s="136"/>
      <c r="EV51" s="136"/>
      <c r="EW51" s="136"/>
      <c r="EX51" s="136"/>
      <c r="EY51" s="136"/>
      <c r="EZ51" s="136"/>
      <c r="FA51" s="136"/>
      <c r="FB51" s="136"/>
      <c r="FC51" s="136"/>
      <c r="FD51" s="136"/>
      <c r="FE51" s="136"/>
      <c r="FF51" s="136"/>
      <c r="FG51" s="136"/>
      <c r="FH51" s="136"/>
      <c r="FI51" s="136"/>
      <c r="FJ51" s="136"/>
      <c r="FK51" s="136"/>
      <c r="FL51" s="136"/>
      <c r="FM51" s="136"/>
      <c r="FN51" s="136"/>
      <c r="FO51" s="136"/>
      <c r="FP51" s="136"/>
      <c r="FQ51" s="136"/>
      <c r="FR51" s="136"/>
      <c r="FS51" s="136"/>
      <c r="FT51" s="136"/>
      <c r="FU51" s="136"/>
      <c r="FV51" s="136"/>
      <c r="FW51" s="136"/>
      <c r="FX51" s="136"/>
      <c r="FY51" s="136"/>
      <c r="FZ51" s="136"/>
      <c r="GA51" s="136"/>
      <c r="GB51" s="136"/>
      <c r="GC51" s="136"/>
      <c r="GD51" s="136"/>
      <c r="GE51" s="136"/>
      <c r="GF51" s="136"/>
      <c r="GG51" s="136"/>
      <c r="GH51" s="136"/>
      <c r="GI51" s="136"/>
      <c r="GJ51" s="136"/>
      <c r="GK51" s="136"/>
      <c r="GL51" s="136"/>
      <c r="GM51" s="136"/>
      <c r="GN51" s="136"/>
      <c r="GO51" s="136"/>
      <c r="GP51" s="136"/>
      <c r="GQ51" s="136"/>
      <c r="GR51" s="136"/>
      <c r="GS51" s="136"/>
      <c r="GT51" s="136"/>
      <c r="GU51" s="136"/>
      <c r="GV51" s="136"/>
      <c r="GW51" s="136"/>
      <c r="GX51" s="136"/>
      <c r="GY51" s="136"/>
      <c r="GZ51" s="136"/>
      <c r="HA51" s="136"/>
      <c r="HB51" s="136"/>
      <c r="HC51" s="136"/>
      <c r="HD51" s="136"/>
      <c r="HE51" s="136"/>
      <c r="HF51" s="136"/>
      <c r="HG51" s="136"/>
      <c r="HH51" s="136"/>
      <c r="HI51" s="136"/>
      <c r="HJ51" s="136"/>
      <c r="HK51" s="136"/>
      <c r="HL51" s="136"/>
      <c r="HM51" s="136"/>
      <c r="HN51" s="136"/>
      <c r="HO51" s="136"/>
      <c r="HP51" s="136"/>
      <c r="HQ51" s="136"/>
      <c r="HR51" s="136"/>
      <c r="HS51" s="136"/>
      <c r="HT51" s="136"/>
      <c r="HU51" s="136"/>
      <c r="HV51" s="136"/>
      <c r="HW51" s="136"/>
      <c r="HX51" s="136"/>
      <c r="HY51" s="136"/>
      <c r="HZ51" s="136"/>
      <c r="IA51" s="136"/>
      <c r="IB51" s="136"/>
      <c r="IC51" s="136"/>
      <c r="ID51" s="136"/>
      <c r="IE51" s="136"/>
      <c r="IF51" s="136"/>
      <c r="IG51" s="136"/>
      <c r="IH51" s="136"/>
      <c r="II51" s="136"/>
      <c r="IJ51" s="136"/>
      <c r="IK51" s="136"/>
      <c r="IL51" s="136"/>
      <c r="IM51" s="136"/>
      <c r="IN51" s="136"/>
      <c r="IO51" s="136"/>
      <c r="IP51" s="136"/>
      <c r="IQ51" s="136"/>
      <c r="IR51" s="136"/>
      <c r="IS51" s="136"/>
      <c r="IT51" s="136"/>
      <c r="IU51" s="136"/>
      <c r="IV51" s="136"/>
      <c r="IW51" s="136"/>
      <c r="IX51" s="136"/>
      <c r="IY51" s="136"/>
      <c r="IZ51" s="136"/>
      <c r="JA51" s="136"/>
      <c r="JB51" s="136"/>
      <c r="JC51" s="136"/>
      <c r="JD51" s="136"/>
      <c r="JE51" s="136"/>
      <c r="JF51" s="136"/>
      <c r="JG51" s="136"/>
      <c r="JH51" s="136"/>
      <c r="JI51" s="136"/>
      <c r="JJ51" s="136"/>
      <c r="JK51" s="136"/>
      <c r="JL51" s="136"/>
      <c r="JM51" s="136"/>
      <c r="JN51" s="136"/>
      <c r="JO51" s="136"/>
      <c r="JP51" s="136"/>
      <c r="JQ51" s="136"/>
      <c r="JR51" s="136"/>
      <c r="JS51" s="136"/>
      <c r="JT51" s="136"/>
      <c r="JU51" s="136"/>
      <c r="JV51" s="136"/>
      <c r="JW51" s="136"/>
      <c r="JX51" s="136"/>
      <c r="JY51" s="136"/>
      <c r="JZ51" s="136"/>
      <c r="KA51" s="136"/>
      <c r="KB51" s="136"/>
      <c r="KC51" s="136"/>
      <c r="KD51" s="136"/>
      <c r="KE51" s="136"/>
      <c r="KF51" s="136"/>
      <c r="KG51" s="136"/>
      <c r="KH51" s="136"/>
      <c r="KI51" s="136"/>
      <c r="KJ51" s="136"/>
      <c r="KK51" s="136"/>
      <c r="KL51" s="136"/>
      <c r="KM51" s="136"/>
      <c r="KN51" s="136"/>
      <c r="KO51" s="136"/>
      <c r="KP51" s="136"/>
      <c r="KQ51" s="136"/>
      <c r="KR51" s="136"/>
      <c r="KS51" s="136"/>
      <c r="KT51" s="136"/>
      <c r="KU51" s="136"/>
      <c r="KV51" s="136"/>
      <c r="KW51" s="136"/>
      <c r="KX51" s="136"/>
      <c r="KY51" s="136"/>
      <c r="KZ51" s="136"/>
      <c r="LA51" s="136"/>
      <c r="LB51" s="136"/>
      <c r="LC51" s="136"/>
      <c r="LD51" s="136"/>
      <c r="LE51" s="136"/>
      <c r="LF51" s="136"/>
      <c r="LG51" s="136"/>
      <c r="LH51" s="136"/>
      <c r="LI51" s="136"/>
      <c r="LJ51" s="136"/>
      <c r="LK51" s="136"/>
      <c r="LL51" s="136"/>
      <c r="LM51" s="136"/>
      <c r="LN51" s="136"/>
      <c r="LO51" s="136"/>
      <c r="LP51" s="136"/>
      <c r="LQ51" s="136"/>
      <c r="LR51" s="136"/>
      <c r="LS51" s="136"/>
      <c r="LT51" s="136"/>
      <c r="LU51" s="136"/>
      <c r="LV51" s="136"/>
      <c r="LW51" s="136"/>
      <c r="LX51" s="136"/>
      <c r="LY51" s="136"/>
      <c r="LZ51" s="136"/>
      <c r="MA51" s="136"/>
      <c r="MB51" s="136"/>
      <c r="MC51" s="136"/>
      <c r="MD51" s="136"/>
      <c r="ME51" s="136"/>
      <c r="MF51" s="136"/>
      <c r="MG51" s="136"/>
      <c r="MH51" s="136"/>
      <c r="MI51" s="136"/>
      <c r="MJ51" s="136"/>
      <c r="MK51" s="136"/>
      <c r="ML51" s="136"/>
      <c r="MM51" s="136"/>
      <c r="MN51" s="136"/>
      <c r="MO51" s="136"/>
      <c r="MP51" s="136"/>
      <c r="MQ51" s="136"/>
      <c r="MR51" s="136"/>
      <c r="MS51" s="136"/>
      <c r="MT51" s="136"/>
      <c r="MU51" s="136"/>
      <c r="MV51" s="136"/>
      <c r="MW51" s="136"/>
      <c r="MX51" s="136"/>
      <c r="MY51" s="136"/>
      <c r="MZ51" s="136"/>
      <c r="NA51" s="136"/>
      <c r="NB51" s="136"/>
      <c r="NC51" s="136"/>
      <c r="ND51" s="136"/>
      <c r="NE51" s="136"/>
      <c r="NF51" s="136"/>
      <c r="NG51" s="136"/>
      <c r="NH51" s="136"/>
      <c r="NI51" s="136"/>
      <c r="NJ51" s="136"/>
      <c r="NK51" s="136"/>
      <c r="NL51" s="136"/>
      <c r="NM51" s="136"/>
      <c r="NN51" s="136"/>
      <c r="NO51" s="136"/>
      <c r="NP51" s="136"/>
      <c r="NQ51" s="136"/>
      <c r="NR51" s="136"/>
      <c r="NS51" s="136"/>
      <c r="NT51" s="136"/>
      <c r="NU51" s="136"/>
      <c r="NV51" s="136"/>
      <c r="NW51" s="136"/>
      <c r="NX51" s="136"/>
      <c r="NY51" s="136"/>
      <c r="NZ51" s="136"/>
      <c r="OA51" s="136"/>
      <c r="OB51" s="136"/>
      <c r="OC51" s="136"/>
      <c r="OD51" s="136"/>
      <c r="OE51" s="136"/>
      <c r="OF51" s="136"/>
      <c r="OG51" s="136"/>
      <c r="OH51" s="136"/>
      <c r="OI51" s="136"/>
      <c r="OJ51" s="136"/>
      <c r="OK51" s="136"/>
      <c r="OL51" s="136"/>
      <c r="OM51" s="136"/>
      <c r="ON51" s="136"/>
      <c r="OO51" s="136"/>
      <c r="OP51" s="136"/>
      <c r="OQ51" s="136"/>
      <c r="OR51" s="136"/>
      <c r="OS51" s="136"/>
      <c r="OT51" s="136"/>
      <c r="OU51" s="136"/>
      <c r="OV51" s="136"/>
      <c r="OW51" s="136"/>
      <c r="OX51" s="136"/>
      <c r="OY51" s="136"/>
      <c r="OZ51" s="136"/>
      <c r="PA51" s="136"/>
      <c r="PB51" s="136"/>
      <c r="PC51" s="136"/>
      <c r="PD51" s="136"/>
      <c r="PE51" s="136"/>
      <c r="PF51" s="136"/>
    </row>
    <row r="52" spans="1:422" s="45" customFormat="1">
      <c r="A52" s="134"/>
      <c r="B52" s="134"/>
      <c r="C52" s="136"/>
      <c r="D52" s="136"/>
      <c r="E52" s="136"/>
      <c r="F52" s="136"/>
      <c r="G52" s="136"/>
      <c r="H52" s="136"/>
      <c r="I52" s="136"/>
      <c r="J52" s="136"/>
      <c r="K52" s="136"/>
      <c r="L52" s="136"/>
      <c r="M52" s="136"/>
      <c r="N52" s="136"/>
      <c r="O52" s="136"/>
      <c r="P52" s="136"/>
      <c r="Q52" s="136"/>
      <c r="R52" s="136"/>
      <c r="S52" s="136"/>
      <c r="T52" s="136"/>
      <c r="U52" s="136"/>
      <c r="V52" s="136"/>
      <c r="W52" s="136"/>
      <c r="X52" s="136"/>
      <c r="Y52" s="136"/>
      <c r="Z52" s="136"/>
      <c r="AA52" s="136"/>
      <c r="AB52" s="136"/>
      <c r="AC52" s="136"/>
      <c r="AD52" s="136"/>
      <c r="AE52" s="136"/>
      <c r="AF52" s="136"/>
      <c r="AG52" s="136"/>
      <c r="AH52" s="136"/>
      <c r="AI52" s="136"/>
      <c r="AJ52" s="136"/>
      <c r="AK52" s="136"/>
      <c r="AL52" s="136"/>
      <c r="AM52" s="136"/>
      <c r="AN52" s="136"/>
      <c r="AO52" s="136"/>
      <c r="AP52" s="136"/>
      <c r="AQ52" s="136"/>
      <c r="AR52" s="136"/>
      <c r="AS52" s="136"/>
      <c r="AT52" s="136"/>
      <c r="AU52" s="136"/>
      <c r="AV52" s="136"/>
      <c r="AW52" s="136"/>
      <c r="AX52" s="136"/>
      <c r="AY52" s="136"/>
      <c r="AZ52" s="136"/>
      <c r="BA52" s="136"/>
      <c r="BB52" s="136"/>
      <c r="BC52" s="136"/>
      <c r="BD52" s="136"/>
      <c r="BE52" s="136"/>
      <c r="BF52" s="136"/>
      <c r="BG52" s="136"/>
      <c r="BH52" s="136"/>
      <c r="BI52" s="136"/>
      <c r="BJ52" s="136"/>
      <c r="BK52" s="136"/>
      <c r="BL52" s="136"/>
      <c r="BM52" s="136"/>
      <c r="BN52" s="136"/>
      <c r="BO52" s="136"/>
      <c r="BP52" s="136"/>
      <c r="BQ52" s="136"/>
      <c r="BR52" s="136"/>
      <c r="BS52" s="136"/>
      <c r="BT52" s="136"/>
      <c r="BU52" s="136"/>
      <c r="BV52" s="136"/>
      <c r="BW52" s="136"/>
      <c r="BX52" s="136"/>
      <c r="BY52" s="136"/>
      <c r="BZ52" s="136"/>
      <c r="CA52" s="136"/>
      <c r="CB52" s="136"/>
      <c r="CC52" s="136"/>
      <c r="CD52" s="136"/>
      <c r="CE52" s="136"/>
      <c r="CF52" s="136"/>
      <c r="CG52" s="136"/>
      <c r="CH52" s="136"/>
      <c r="CI52" s="136"/>
      <c r="CJ52" s="136"/>
      <c r="CK52" s="136"/>
      <c r="CL52" s="136"/>
      <c r="CM52" s="136"/>
      <c r="CN52" s="136"/>
      <c r="CO52" s="136"/>
      <c r="CP52" s="136"/>
      <c r="CQ52" s="136"/>
      <c r="CR52" s="136"/>
      <c r="CS52" s="136"/>
      <c r="CT52" s="136"/>
      <c r="CU52" s="136"/>
      <c r="CV52" s="136"/>
      <c r="CW52" s="136"/>
      <c r="CX52" s="136"/>
      <c r="CY52" s="136"/>
      <c r="CZ52" s="136"/>
      <c r="DA52" s="136"/>
      <c r="DB52" s="136"/>
      <c r="DC52" s="136"/>
      <c r="DD52" s="136"/>
      <c r="DE52" s="136"/>
      <c r="DF52" s="136"/>
      <c r="DG52" s="136"/>
      <c r="DH52" s="136"/>
      <c r="DI52" s="136"/>
      <c r="DJ52" s="136"/>
      <c r="DK52" s="136"/>
      <c r="DL52" s="136"/>
      <c r="DM52" s="136"/>
      <c r="DN52" s="136"/>
      <c r="DO52" s="136"/>
      <c r="DP52" s="136"/>
      <c r="DQ52" s="136"/>
      <c r="DR52" s="136"/>
      <c r="DS52" s="136"/>
      <c r="DT52" s="136"/>
      <c r="DU52" s="136"/>
      <c r="DV52" s="136"/>
      <c r="DW52" s="136"/>
      <c r="DX52" s="136"/>
      <c r="DY52" s="136"/>
      <c r="DZ52" s="136"/>
      <c r="EA52" s="136"/>
      <c r="EB52" s="136"/>
      <c r="EC52" s="136"/>
      <c r="ED52" s="136"/>
      <c r="EE52" s="136"/>
      <c r="EF52" s="136"/>
      <c r="EG52" s="136"/>
      <c r="EH52" s="136"/>
      <c r="EI52" s="136"/>
      <c r="EJ52" s="136"/>
      <c r="EK52" s="136"/>
      <c r="EL52" s="136"/>
      <c r="EM52" s="136"/>
      <c r="EN52" s="136"/>
      <c r="EO52" s="136"/>
      <c r="EP52" s="136"/>
      <c r="EQ52" s="136"/>
      <c r="ER52" s="136"/>
      <c r="ES52" s="136"/>
      <c r="ET52" s="136"/>
      <c r="EU52" s="136"/>
      <c r="EV52" s="136"/>
      <c r="EW52" s="136"/>
      <c r="EX52" s="136"/>
      <c r="EY52" s="136"/>
      <c r="EZ52" s="136"/>
      <c r="FA52" s="136"/>
      <c r="FB52" s="136"/>
      <c r="FC52" s="136"/>
      <c r="FD52" s="136"/>
      <c r="FE52" s="136"/>
      <c r="FF52" s="136"/>
      <c r="FG52" s="136"/>
      <c r="FH52" s="136"/>
      <c r="FI52" s="136"/>
      <c r="FJ52" s="136"/>
      <c r="FK52" s="136"/>
      <c r="FL52" s="136"/>
      <c r="FM52" s="136"/>
      <c r="FN52" s="136"/>
      <c r="FO52" s="136"/>
      <c r="FP52" s="136"/>
      <c r="FQ52" s="136"/>
      <c r="FR52" s="136"/>
      <c r="FS52" s="136"/>
      <c r="FT52" s="136"/>
      <c r="FU52" s="136"/>
      <c r="FV52" s="136"/>
      <c r="FW52" s="136"/>
      <c r="FX52" s="136"/>
      <c r="FY52" s="136"/>
      <c r="FZ52" s="136"/>
      <c r="GA52" s="136"/>
      <c r="GB52" s="136"/>
      <c r="GC52" s="136"/>
      <c r="GD52" s="136"/>
      <c r="GE52" s="136"/>
      <c r="GF52" s="136"/>
      <c r="GG52" s="136"/>
      <c r="GH52" s="136"/>
      <c r="GI52" s="136"/>
      <c r="GJ52" s="136"/>
      <c r="GK52" s="136"/>
      <c r="GL52" s="136"/>
      <c r="GM52" s="136"/>
      <c r="GN52" s="136"/>
      <c r="GO52" s="136"/>
      <c r="GP52" s="136"/>
      <c r="GQ52" s="136"/>
      <c r="GR52" s="136"/>
      <c r="GS52" s="136"/>
      <c r="GT52" s="136"/>
      <c r="GU52" s="136"/>
      <c r="GV52" s="136"/>
      <c r="GW52" s="136"/>
      <c r="GX52" s="136"/>
      <c r="GY52" s="136"/>
      <c r="GZ52" s="136"/>
      <c r="HA52" s="136"/>
      <c r="HB52" s="136"/>
      <c r="HC52" s="136"/>
      <c r="HD52" s="136"/>
      <c r="HE52" s="136"/>
      <c r="HF52" s="136"/>
      <c r="HG52" s="136"/>
      <c r="HH52" s="136"/>
      <c r="HI52" s="136"/>
      <c r="HJ52" s="136"/>
      <c r="HK52" s="136"/>
      <c r="HL52" s="136"/>
      <c r="HM52" s="136"/>
      <c r="HN52" s="136"/>
      <c r="HO52" s="136"/>
      <c r="HP52" s="136"/>
      <c r="HQ52" s="136"/>
      <c r="HR52" s="136"/>
      <c r="HS52" s="136"/>
      <c r="HT52" s="136"/>
      <c r="HU52" s="136"/>
      <c r="HV52" s="136"/>
      <c r="HW52" s="136"/>
      <c r="HX52" s="136"/>
      <c r="HY52" s="136"/>
      <c r="HZ52" s="136"/>
      <c r="IA52" s="136"/>
      <c r="IB52" s="136"/>
      <c r="IC52" s="136"/>
      <c r="ID52" s="136"/>
      <c r="IE52" s="136"/>
      <c r="IF52" s="136"/>
      <c r="IG52" s="136"/>
      <c r="IH52" s="136"/>
      <c r="II52" s="136"/>
      <c r="IJ52" s="136"/>
      <c r="IK52" s="136"/>
      <c r="IL52" s="136"/>
      <c r="IM52" s="136"/>
      <c r="IN52" s="136"/>
      <c r="IO52" s="136"/>
      <c r="IP52" s="136"/>
      <c r="IQ52" s="136"/>
      <c r="IR52" s="136"/>
      <c r="IS52" s="136"/>
      <c r="IT52" s="136"/>
      <c r="IU52" s="136"/>
      <c r="IV52" s="136"/>
      <c r="IW52" s="136"/>
      <c r="IX52" s="136"/>
      <c r="IY52" s="136"/>
      <c r="IZ52" s="136"/>
      <c r="JA52" s="136"/>
      <c r="JB52" s="136"/>
      <c r="JC52" s="136"/>
      <c r="JD52" s="136"/>
      <c r="JE52" s="136"/>
      <c r="JF52" s="136"/>
      <c r="JG52" s="136"/>
      <c r="JH52" s="136"/>
      <c r="JI52" s="136"/>
      <c r="JJ52" s="136"/>
      <c r="JK52" s="136"/>
      <c r="JL52" s="136"/>
      <c r="JM52" s="136"/>
      <c r="JN52" s="136"/>
      <c r="JO52" s="136"/>
      <c r="JP52" s="136"/>
      <c r="JQ52" s="136"/>
      <c r="JR52" s="136"/>
      <c r="JS52" s="136"/>
      <c r="JT52" s="136"/>
      <c r="JU52" s="136"/>
      <c r="JV52" s="136"/>
      <c r="JW52" s="136"/>
      <c r="JX52" s="136"/>
      <c r="JY52" s="136"/>
      <c r="JZ52" s="136"/>
      <c r="KA52" s="136"/>
      <c r="KB52" s="136"/>
      <c r="KC52" s="136"/>
      <c r="KD52" s="136"/>
      <c r="KE52" s="136"/>
      <c r="KF52" s="136"/>
      <c r="KG52" s="136"/>
      <c r="KH52" s="136"/>
      <c r="KI52" s="136"/>
      <c r="KJ52" s="136"/>
      <c r="KK52" s="136"/>
      <c r="KL52" s="136"/>
      <c r="KM52" s="136"/>
      <c r="KN52" s="136"/>
      <c r="KO52" s="136"/>
      <c r="KP52" s="136"/>
      <c r="KQ52" s="136"/>
      <c r="KR52" s="136"/>
      <c r="KS52" s="136"/>
      <c r="KT52" s="136"/>
      <c r="KU52" s="136"/>
      <c r="KV52" s="136"/>
      <c r="KW52" s="136"/>
      <c r="KX52" s="136"/>
      <c r="KY52" s="136"/>
      <c r="KZ52" s="136"/>
      <c r="LA52" s="136"/>
      <c r="LB52" s="136"/>
      <c r="LC52" s="136"/>
      <c r="LD52" s="136"/>
      <c r="LE52" s="136"/>
      <c r="LF52" s="136"/>
      <c r="LG52" s="136"/>
      <c r="LH52" s="136"/>
      <c r="LI52" s="136"/>
      <c r="LJ52" s="136"/>
      <c r="LK52" s="136"/>
      <c r="LL52" s="136"/>
      <c r="LM52" s="136"/>
      <c r="LN52" s="136"/>
      <c r="LO52" s="136"/>
      <c r="LP52" s="136"/>
      <c r="LQ52" s="136"/>
      <c r="LR52" s="136"/>
      <c r="LS52" s="136"/>
      <c r="LT52" s="136"/>
      <c r="LU52" s="136"/>
      <c r="LV52" s="136"/>
      <c r="LW52" s="136"/>
      <c r="LX52" s="136"/>
      <c r="LY52" s="136"/>
      <c r="LZ52" s="136"/>
      <c r="MA52" s="136"/>
      <c r="MB52" s="136"/>
      <c r="MC52" s="136"/>
      <c r="MD52" s="136"/>
      <c r="ME52" s="136"/>
      <c r="MF52" s="136"/>
      <c r="MG52" s="136"/>
      <c r="MH52" s="136"/>
      <c r="MI52" s="136"/>
      <c r="MJ52" s="136"/>
      <c r="MK52" s="136"/>
      <c r="ML52" s="136"/>
      <c r="MM52" s="136"/>
      <c r="MN52" s="136"/>
      <c r="MO52" s="136"/>
      <c r="MP52" s="136"/>
      <c r="MQ52" s="136"/>
      <c r="MR52" s="136"/>
      <c r="MS52" s="136"/>
      <c r="MT52" s="136"/>
      <c r="MU52" s="136"/>
      <c r="MV52" s="136"/>
      <c r="MW52" s="136"/>
      <c r="MX52" s="136"/>
      <c r="MY52" s="136"/>
      <c r="MZ52" s="136"/>
      <c r="NA52" s="136"/>
      <c r="NB52" s="136"/>
      <c r="NC52" s="136"/>
      <c r="ND52" s="136"/>
      <c r="NE52" s="136"/>
      <c r="NF52" s="136"/>
      <c r="NG52" s="136"/>
      <c r="NH52" s="136"/>
      <c r="NI52" s="136"/>
      <c r="NJ52" s="136"/>
      <c r="NK52" s="136"/>
      <c r="NL52" s="136"/>
      <c r="NM52" s="136"/>
      <c r="NN52" s="136"/>
      <c r="NO52" s="136"/>
      <c r="NP52" s="136"/>
      <c r="NQ52" s="136"/>
      <c r="NR52" s="136"/>
      <c r="NS52" s="136"/>
      <c r="NT52" s="136"/>
      <c r="NU52" s="136"/>
      <c r="NV52" s="136"/>
      <c r="NW52" s="136"/>
      <c r="NX52" s="136"/>
      <c r="NY52" s="136"/>
      <c r="NZ52" s="136"/>
      <c r="OA52" s="136"/>
      <c r="OB52" s="136"/>
      <c r="OC52" s="136"/>
      <c r="OD52" s="136"/>
      <c r="OE52" s="136"/>
      <c r="OF52" s="136"/>
      <c r="OG52" s="136"/>
      <c r="OH52" s="136"/>
      <c r="OI52" s="136"/>
      <c r="OJ52" s="136"/>
      <c r="OK52" s="136"/>
      <c r="OL52" s="136"/>
      <c r="OM52" s="136"/>
      <c r="ON52" s="136"/>
      <c r="OO52" s="136"/>
      <c r="OP52" s="136"/>
      <c r="OQ52" s="136"/>
      <c r="OR52" s="136"/>
      <c r="OS52" s="136"/>
      <c r="OT52" s="136"/>
      <c r="OU52" s="136"/>
      <c r="OV52" s="136"/>
      <c r="OW52" s="136"/>
      <c r="OX52" s="136"/>
      <c r="OY52" s="136"/>
      <c r="OZ52" s="136"/>
      <c r="PA52" s="136"/>
      <c r="PB52" s="136"/>
      <c r="PC52" s="136"/>
      <c r="PD52" s="136"/>
      <c r="PE52" s="136"/>
      <c r="PF52" s="136"/>
    </row>
    <row r="53" spans="1:422" s="45" customFormat="1">
      <c r="A53" s="134"/>
      <c r="B53" s="134"/>
      <c r="C53" s="136"/>
      <c r="D53" s="136"/>
      <c r="E53" s="136"/>
      <c r="F53" s="136"/>
      <c r="G53" s="136"/>
      <c r="H53" s="136"/>
      <c r="I53" s="136"/>
      <c r="J53" s="136"/>
      <c r="K53" s="136"/>
      <c r="L53" s="136"/>
      <c r="M53" s="136"/>
      <c r="N53" s="136"/>
      <c r="O53" s="136"/>
      <c r="P53" s="136"/>
      <c r="Q53" s="136"/>
      <c r="R53" s="136"/>
      <c r="S53" s="136"/>
      <c r="T53" s="136"/>
      <c r="U53" s="136"/>
      <c r="V53" s="136"/>
      <c r="W53" s="136"/>
      <c r="X53" s="136"/>
      <c r="Y53" s="136"/>
      <c r="Z53" s="136"/>
      <c r="AA53" s="136"/>
      <c r="AB53" s="136"/>
      <c r="AC53" s="136"/>
      <c r="AD53" s="136"/>
      <c r="AE53" s="136"/>
      <c r="AF53" s="136"/>
      <c r="AG53" s="136"/>
      <c r="AH53" s="136"/>
      <c r="AI53" s="136"/>
      <c r="AJ53" s="136"/>
      <c r="AK53" s="136"/>
      <c r="AL53" s="136"/>
      <c r="AM53" s="136"/>
      <c r="AN53" s="136"/>
      <c r="AO53" s="136"/>
      <c r="AP53" s="136"/>
      <c r="AQ53" s="136"/>
      <c r="AR53" s="136"/>
      <c r="AS53" s="136"/>
      <c r="AT53" s="136"/>
      <c r="AU53" s="136"/>
      <c r="AV53" s="136"/>
      <c r="AW53" s="136"/>
      <c r="AX53" s="136"/>
      <c r="AY53" s="136"/>
      <c r="AZ53" s="136"/>
      <c r="BA53" s="136"/>
      <c r="BB53" s="136"/>
      <c r="BC53" s="136"/>
      <c r="BD53" s="136"/>
      <c r="BE53" s="136"/>
      <c r="BF53" s="136"/>
      <c r="BG53" s="136"/>
      <c r="BH53" s="136"/>
      <c r="BI53" s="136"/>
      <c r="BJ53" s="136"/>
      <c r="BK53" s="136"/>
      <c r="BL53" s="136"/>
      <c r="BM53" s="136"/>
      <c r="BN53" s="136"/>
      <c r="BO53" s="136"/>
      <c r="BP53" s="136"/>
      <c r="BQ53" s="136"/>
      <c r="BR53" s="136"/>
      <c r="BS53" s="136"/>
      <c r="BT53" s="136"/>
      <c r="BU53" s="136"/>
      <c r="BV53" s="136"/>
      <c r="BW53" s="136"/>
      <c r="BX53" s="136"/>
      <c r="BY53" s="136"/>
      <c r="BZ53" s="136"/>
      <c r="CA53" s="136"/>
      <c r="CB53" s="136"/>
      <c r="CC53" s="136"/>
      <c r="CD53" s="136"/>
      <c r="CE53" s="136"/>
      <c r="CF53" s="136"/>
      <c r="CG53" s="136"/>
      <c r="CH53" s="136"/>
      <c r="CI53" s="136"/>
      <c r="CJ53" s="136"/>
      <c r="CK53" s="136"/>
      <c r="CL53" s="136"/>
      <c r="CM53" s="136"/>
      <c r="CN53" s="136"/>
      <c r="CO53" s="136"/>
      <c r="CP53" s="136"/>
      <c r="CQ53" s="136"/>
      <c r="CR53" s="136"/>
      <c r="CS53" s="136"/>
      <c r="CT53" s="136"/>
      <c r="CU53" s="136"/>
      <c r="CV53" s="136"/>
      <c r="CW53" s="136"/>
      <c r="CX53" s="136"/>
      <c r="CY53" s="136"/>
      <c r="CZ53" s="136"/>
      <c r="DA53" s="136"/>
      <c r="DB53" s="136"/>
      <c r="DC53" s="136"/>
      <c r="DD53" s="136"/>
      <c r="DE53" s="136"/>
      <c r="DF53" s="136"/>
      <c r="DG53" s="136"/>
      <c r="DH53" s="136"/>
      <c r="DI53" s="136"/>
      <c r="DJ53" s="136"/>
      <c r="DK53" s="136"/>
      <c r="DL53" s="136"/>
      <c r="DM53" s="136"/>
      <c r="DN53" s="136"/>
      <c r="DO53" s="136"/>
      <c r="DP53" s="136"/>
      <c r="DQ53" s="136"/>
      <c r="DR53" s="136"/>
      <c r="DS53" s="136"/>
      <c r="DT53" s="136"/>
      <c r="DU53" s="136"/>
      <c r="DV53" s="136"/>
      <c r="DW53" s="136"/>
      <c r="DX53" s="136"/>
      <c r="DY53" s="136"/>
      <c r="DZ53" s="136"/>
      <c r="EA53" s="136"/>
      <c r="EB53" s="136"/>
      <c r="EC53" s="136"/>
      <c r="ED53" s="136"/>
      <c r="EE53" s="136"/>
      <c r="EF53" s="136"/>
      <c r="EG53" s="136"/>
      <c r="EH53" s="136"/>
      <c r="EI53" s="136"/>
      <c r="EJ53" s="136"/>
      <c r="EK53" s="136"/>
      <c r="EL53" s="136"/>
      <c r="EM53" s="136"/>
      <c r="EN53" s="136"/>
      <c r="EO53" s="136"/>
      <c r="EP53" s="136"/>
      <c r="EQ53" s="136"/>
      <c r="ER53" s="136"/>
      <c r="ES53" s="136"/>
      <c r="ET53" s="136"/>
      <c r="EU53" s="136"/>
      <c r="EV53" s="136"/>
      <c r="EW53" s="136"/>
      <c r="EX53" s="136"/>
      <c r="EY53" s="136"/>
      <c r="EZ53" s="136"/>
      <c r="FA53" s="136"/>
      <c r="FB53" s="136"/>
      <c r="FC53" s="136"/>
      <c r="FD53" s="136"/>
      <c r="FE53" s="136"/>
      <c r="FF53" s="136"/>
      <c r="FG53" s="136"/>
      <c r="FH53" s="136"/>
      <c r="FI53" s="136"/>
      <c r="FJ53" s="136"/>
      <c r="FK53" s="136"/>
      <c r="FL53" s="136"/>
      <c r="FM53" s="136"/>
      <c r="FN53" s="136"/>
      <c r="FO53" s="136"/>
      <c r="FP53" s="136"/>
      <c r="FQ53" s="136"/>
      <c r="FR53" s="136"/>
      <c r="FS53" s="136"/>
      <c r="FT53" s="136"/>
      <c r="FU53" s="136"/>
      <c r="FV53" s="136"/>
      <c r="FW53" s="136"/>
      <c r="FX53" s="136"/>
      <c r="FY53" s="136"/>
      <c r="FZ53" s="136"/>
      <c r="GA53" s="136"/>
      <c r="GB53" s="136"/>
      <c r="GC53" s="136"/>
      <c r="GD53" s="136"/>
      <c r="GE53" s="136"/>
      <c r="GF53" s="136"/>
      <c r="GG53" s="136"/>
      <c r="GH53" s="136"/>
      <c r="GI53" s="136"/>
      <c r="GJ53" s="136"/>
      <c r="GK53" s="136"/>
      <c r="GL53" s="136"/>
      <c r="GM53" s="136"/>
      <c r="GN53" s="136"/>
      <c r="GO53" s="136"/>
      <c r="GP53" s="136"/>
      <c r="GQ53" s="136"/>
      <c r="GR53" s="136"/>
      <c r="GS53" s="136"/>
      <c r="GT53" s="136"/>
      <c r="GU53" s="136"/>
      <c r="GV53" s="136"/>
      <c r="GW53" s="136"/>
      <c r="GX53" s="136"/>
      <c r="GY53" s="136"/>
      <c r="GZ53" s="136"/>
      <c r="HA53" s="136"/>
      <c r="HB53" s="136"/>
      <c r="HC53" s="136"/>
      <c r="HD53" s="136"/>
      <c r="HE53" s="136"/>
      <c r="HF53" s="136"/>
      <c r="HG53" s="136"/>
      <c r="HH53" s="136"/>
      <c r="HI53" s="136"/>
      <c r="HJ53" s="136"/>
      <c r="HK53" s="136"/>
      <c r="HL53" s="136"/>
      <c r="HM53" s="136"/>
      <c r="HN53" s="136"/>
      <c r="HO53" s="136"/>
      <c r="HP53" s="136"/>
      <c r="HQ53" s="136"/>
      <c r="HR53" s="136"/>
      <c r="HS53" s="136"/>
      <c r="HT53" s="136"/>
      <c r="HU53" s="136"/>
      <c r="HV53" s="136"/>
      <c r="HW53" s="136"/>
      <c r="HX53" s="136"/>
      <c r="HY53" s="136"/>
      <c r="HZ53" s="136"/>
      <c r="IA53" s="136"/>
      <c r="IB53" s="136"/>
      <c r="IC53" s="136"/>
      <c r="ID53" s="136"/>
      <c r="IE53" s="136"/>
      <c r="IF53" s="136"/>
      <c r="IG53" s="136"/>
      <c r="IH53" s="136"/>
      <c r="II53" s="136"/>
      <c r="IJ53" s="136"/>
      <c r="IK53" s="136"/>
      <c r="IL53" s="136"/>
      <c r="IM53" s="136"/>
      <c r="IN53" s="136"/>
      <c r="IO53" s="136"/>
      <c r="IP53" s="136"/>
      <c r="IQ53" s="136"/>
      <c r="IR53" s="136"/>
      <c r="IS53" s="136"/>
      <c r="IT53" s="136"/>
      <c r="IU53" s="136"/>
      <c r="IV53" s="136"/>
      <c r="IW53" s="136"/>
      <c r="IX53" s="136"/>
      <c r="IY53" s="136"/>
      <c r="IZ53" s="136"/>
      <c r="JA53" s="136"/>
      <c r="JB53" s="136"/>
      <c r="JC53" s="136"/>
      <c r="JD53" s="136"/>
      <c r="JE53" s="136"/>
      <c r="JF53" s="136"/>
      <c r="JG53" s="136"/>
      <c r="JH53" s="136"/>
      <c r="JI53" s="136"/>
      <c r="JJ53" s="136"/>
      <c r="JK53" s="136"/>
      <c r="JL53" s="136"/>
      <c r="JM53" s="136"/>
      <c r="JN53" s="136"/>
      <c r="JO53" s="136"/>
      <c r="JP53" s="136"/>
      <c r="JQ53" s="136"/>
      <c r="JR53" s="136"/>
      <c r="JS53" s="136"/>
      <c r="JT53" s="136"/>
      <c r="JU53" s="136"/>
      <c r="JV53" s="136"/>
      <c r="JW53" s="136"/>
      <c r="JX53" s="136"/>
      <c r="JY53" s="136"/>
      <c r="JZ53" s="136"/>
      <c r="KA53" s="136"/>
      <c r="KB53" s="136"/>
      <c r="KC53" s="136"/>
      <c r="KD53" s="136"/>
      <c r="KE53" s="136"/>
      <c r="KF53" s="136"/>
      <c r="KG53" s="136"/>
      <c r="KH53" s="136"/>
      <c r="KI53" s="136"/>
      <c r="KJ53" s="136"/>
      <c r="KK53" s="136"/>
      <c r="KL53" s="136"/>
      <c r="KM53" s="136"/>
      <c r="KN53" s="136"/>
      <c r="KO53" s="136"/>
      <c r="KP53" s="136"/>
      <c r="KQ53" s="136"/>
      <c r="KR53" s="136"/>
      <c r="KS53" s="136"/>
      <c r="KT53" s="136"/>
      <c r="KU53" s="136"/>
      <c r="KV53" s="136"/>
      <c r="KW53" s="136"/>
      <c r="KX53" s="136"/>
      <c r="KY53" s="136"/>
      <c r="KZ53" s="136"/>
      <c r="LA53" s="136"/>
      <c r="LB53" s="136"/>
      <c r="LC53" s="136"/>
      <c r="LD53" s="136"/>
      <c r="LE53" s="136"/>
      <c r="LF53" s="136"/>
      <c r="LG53" s="136"/>
      <c r="LH53" s="136"/>
      <c r="LI53" s="136"/>
      <c r="LJ53" s="136"/>
      <c r="LK53" s="136"/>
      <c r="LL53" s="136"/>
      <c r="LM53" s="136"/>
      <c r="LN53" s="136"/>
      <c r="LO53" s="136"/>
      <c r="LP53" s="136"/>
      <c r="LQ53" s="136"/>
      <c r="LR53" s="136"/>
      <c r="LS53" s="136"/>
      <c r="LT53" s="136"/>
      <c r="LU53" s="136"/>
      <c r="LV53" s="136"/>
      <c r="LW53" s="136"/>
      <c r="LX53" s="136"/>
      <c r="LY53" s="136"/>
      <c r="LZ53" s="136"/>
      <c r="MA53" s="136"/>
      <c r="MB53" s="136"/>
      <c r="MC53" s="136"/>
      <c r="MD53" s="136"/>
      <c r="ME53" s="136"/>
      <c r="MF53" s="136"/>
      <c r="MG53" s="136"/>
      <c r="MH53" s="136"/>
      <c r="MI53" s="136"/>
      <c r="MJ53" s="136"/>
      <c r="MK53" s="136"/>
      <c r="ML53" s="136"/>
      <c r="MM53" s="136"/>
      <c r="MN53" s="136"/>
      <c r="MO53" s="136"/>
      <c r="MP53" s="136"/>
      <c r="MQ53" s="136"/>
      <c r="MR53" s="136"/>
      <c r="MS53" s="136"/>
      <c r="MT53" s="136"/>
      <c r="MU53" s="136"/>
      <c r="MV53" s="136"/>
      <c r="MW53" s="136"/>
      <c r="MX53" s="136"/>
      <c r="MY53" s="136"/>
      <c r="MZ53" s="136"/>
      <c r="NA53" s="136"/>
      <c r="NB53" s="136"/>
      <c r="NC53" s="136"/>
      <c r="ND53" s="136"/>
      <c r="NE53" s="136"/>
      <c r="NF53" s="136"/>
      <c r="NG53" s="136"/>
      <c r="NH53" s="136"/>
      <c r="NI53" s="136"/>
      <c r="NJ53" s="136"/>
      <c r="NK53" s="136"/>
      <c r="NL53" s="136"/>
      <c r="NM53" s="136"/>
      <c r="NN53" s="136"/>
      <c r="NO53" s="136"/>
      <c r="NP53" s="136"/>
      <c r="NQ53" s="136"/>
      <c r="NR53" s="136"/>
      <c r="NS53" s="136"/>
      <c r="NT53" s="136"/>
      <c r="NU53" s="136"/>
      <c r="NV53" s="136"/>
      <c r="NW53" s="136"/>
      <c r="NX53" s="136"/>
      <c r="NY53" s="136"/>
      <c r="NZ53" s="136"/>
      <c r="OA53" s="136"/>
      <c r="OB53" s="136"/>
      <c r="OC53" s="136"/>
      <c r="OD53" s="136"/>
      <c r="OE53" s="136"/>
      <c r="OF53" s="136"/>
      <c r="OG53" s="136"/>
      <c r="OH53" s="136"/>
      <c r="OI53" s="136"/>
      <c r="OJ53" s="136"/>
      <c r="OK53" s="136"/>
      <c r="OL53" s="136"/>
      <c r="OM53" s="136"/>
      <c r="ON53" s="136"/>
      <c r="OO53" s="136"/>
      <c r="OP53" s="136"/>
      <c r="OQ53" s="136"/>
      <c r="OR53" s="136"/>
      <c r="OS53" s="136"/>
      <c r="OT53" s="136"/>
      <c r="OU53" s="136"/>
      <c r="OV53" s="136"/>
      <c r="OW53" s="136"/>
      <c r="OX53" s="136"/>
      <c r="OY53" s="136"/>
      <c r="OZ53" s="136"/>
      <c r="PA53" s="136"/>
      <c r="PB53" s="136"/>
      <c r="PC53" s="136"/>
      <c r="PD53" s="136"/>
      <c r="PE53" s="136"/>
      <c r="PF53" s="136"/>
    </row>
    <row r="54" spans="1:422" s="45" customFormat="1">
      <c r="A54" s="134"/>
      <c r="B54" s="134"/>
      <c r="C54" s="136"/>
      <c r="D54" s="136"/>
      <c r="E54" s="136"/>
      <c r="F54" s="136"/>
      <c r="G54" s="136"/>
      <c r="H54" s="136"/>
      <c r="I54" s="136"/>
      <c r="J54" s="136"/>
      <c r="K54" s="136"/>
      <c r="L54" s="136"/>
      <c r="M54" s="136"/>
      <c r="N54" s="136"/>
      <c r="O54" s="136"/>
      <c r="P54" s="136"/>
      <c r="Q54" s="136"/>
      <c r="R54" s="136"/>
      <c r="S54" s="136"/>
      <c r="T54" s="136"/>
      <c r="U54" s="136"/>
      <c r="V54" s="136"/>
      <c r="W54" s="136"/>
      <c r="X54" s="136"/>
      <c r="Y54" s="136"/>
      <c r="Z54" s="136"/>
      <c r="AA54" s="136"/>
      <c r="AB54" s="136"/>
      <c r="AC54" s="136"/>
      <c r="AD54" s="136"/>
      <c r="AE54" s="136"/>
      <c r="AF54" s="136"/>
      <c r="AG54" s="136"/>
      <c r="AH54" s="136"/>
      <c r="AI54" s="136"/>
      <c r="AJ54" s="136"/>
      <c r="AK54" s="136"/>
      <c r="AL54" s="136"/>
      <c r="AM54" s="136"/>
      <c r="AN54" s="136"/>
      <c r="AO54" s="136"/>
      <c r="AP54" s="136"/>
      <c r="AQ54" s="136"/>
      <c r="AR54" s="136"/>
      <c r="AS54" s="136"/>
      <c r="AT54" s="136"/>
      <c r="AU54" s="136"/>
      <c r="AV54" s="136"/>
      <c r="AW54" s="136"/>
      <c r="AX54" s="136"/>
      <c r="AY54" s="136"/>
      <c r="AZ54" s="136"/>
      <c r="BA54" s="136"/>
      <c r="BB54" s="136"/>
      <c r="BC54" s="136"/>
      <c r="BD54" s="136"/>
      <c r="BE54" s="136"/>
      <c r="BF54" s="136"/>
      <c r="BG54" s="136"/>
      <c r="BH54" s="136"/>
      <c r="BI54" s="136"/>
      <c r="BJ54" s="136"/>
      <c r="BK54" s="136"/>
      <c r="BL54" s="136"/>
      <c r="BM54" s="136"/>
      <c r="BN54" s="136"/>
      <c r="BO54" s="136"/>
      <c r="BP54" s="136"/>
      <c r="BQ54" s="136"/>
      <c r="BR54" s="136"/>
      <c r="BS54" s="136"/>
      <c r="BT54" s="136"/>
      <c r="BU54" s="136"/>
      <c r="BV54" s="136"/>
      <c r="BW54" s="136"/>
      <c r="BX54" s="136"/>
      <c r="BY54" s="136"/>
      <c r="BZ54" s="136"/>
      <c r="CA54" s="136"/>
      <c r="CB54" s="136"/>
      <c r="CC54" s="136"/>
      <c r="CD54" s="136"/>
      <c r="CE54" s="136"/>
      <c r="CF54" s="136"/>
      <c r="CG54" s="136"/>
      <c r="CH54" s="136"/>
      <c r="CI54" s="136"/>
      <c r="CJ54" s="136"/>
      <c r="CK54" s="136"/>
      <c r="CL54" s="136"/>
      <c r="CM54" s="136"/>
      <c r="CN54" s="136"/>
      <c r="CO54" s="136"/>
      <c r="CP54" s="136"/>
      <c r="CQ54" s="136"/>
      <c r="CR54" s="136"/>
      <c r="CS54" s="136"/>
      <c r="CT54" s="136"/>
      <c r="CU54" s="136"/>
      <c r="CV54" s="136"/>
      <c r="CW54" s="136"/>
      <c r="CX54" s="136"/>
      <c r="CY54" s="136"/>
      <c r="CZ54" s="136"/>
      <c r="DA54" s="136"/>
      <c r="DB54" s="136"/>
      <c r="DC54" s="136"/>
      <c r="DD54" s="136"/>
      <c r="DE54" s="136"/>
      <c r="DF54" s="136"/>
      <c r="DG54" s="136"/>
      <c r="DH54" s="136"/>
      <c r="DI54" s="136"/>
      <c r="DJ54" s="136"/>
      <c r="DK54" s="136"/>
      <c r="DL54" s="136"/>
      <c r="DM54" s="136"/>
      <c r="DN54" s="136"/>
      <c r="DO54" s="136"/>
      <c r="DP54" s="136"/>
      <c r="DQ54" s="136"/>
      <c r="DR54" s="136"/>
      <c r="DS54" s="136"/>
      <c r="DT54" s="136"/>
      <c r="DU54" s="136"/>
      <c r="DV54" s="136"/>
      <c r="DW54" s="136"/>
      <c r="DX54" s="136"/>
      <c r="DY54" s="136"/>
      <c r="DZ54" s="136"/>
      <c r="EA54" s="136"/>
      <c r="EB54" s="136"/>
      <c r="EC54" s="136"/>
      <c r="ED54" s="136"/>
      <c r="EE54" s="136"/>
      <c r="EF54" s="136"/>
      <c r="EG54" s="136"/>
      <c r="EH54" s="136"/>
      <c r="EI54" s="136"/>
      <c r="EJ54" s="136"/>
      <c r="EK54" s="136"/>
      <c r="EL54" s="136"/>
      <c r="EM54" s="136"/>
      <c r="EN54" s="136"/>
      <c r="EO54" s="136"/>
      <c r="EP54" s="136"/>
      <c r="EQ54" s="136"/>
      <c r="ER54" s="136"/>
      <c r="ES54" s="136"/>
      <c r="ET54" s="136"/>
      <c r="EU54" s="136"/>
      <c r="EV54" s="136"/>
      <c r="EW54" s="136"/>
      <c r="EX54" s="136"/>
      <c r="EY54" s="136"/>
      <c r="EZ54" s="136"/>
      <c r="FA54" s="136"/>
      <c r="FB54" s="136"/>
      <c r="FC54" s="136"/>
      <c r="FD54" s="136"/>
      <c r="FE54" s="136"/>
      <c r="FF54" s="136"/>
      <c r="FG54" s="136"/>
      <c r="FH54" s="136"/>
      <c r="FI54" s="136"/>
      <c r="FJ54" s="136"/>
      <c r="FK54" s="136"/>
      <c r="FL54" s="136"/>
      <c r="FM54" s="136"/>
      <c r="FN54" s="136"/>
      <c r="FO54" s="136"/>
      <c r="FP54" s="136"/>
      <c r="FQ54" s="136"/>
      <c r="FR54" s="136"/>
      <c r="FS54" s="136"/>
      <c r="FT54" s="136"/>
      <c r="FU54" s="136"/>
      <c r="FV54" s="136"/>
      <c r="FW54" s="136"/>
      <c r="FX54" s="136"/>
      <c r="FY54" s="136"/>
      <c r="FZ54" s="136"/>
      <c r="GA54" s="136"/>
      <c r="GB54" s="136"/>
      <c r="GC54" s="136"/>
      <c r="GD54" s="136"/>
      <c r="GE54" s="136"/>
      <c r="GF54" s="136"/>
      <c r="GG54" s="136"/>
      <c r="GH54" s="136"/>
      <c r="GI54" s="136"/>
      <c r="GJ54" s="136"/>
      <c r="GK54" s="136"/>
      <c r="GL54" s="136"/>
      <c r="GM54" s="136"/>
      <c r="GN54" s="136"/>
      <c r="GO54" s="136"/>
      <c r="GP54" s="136"/>
      <c r="GQ54" s="136"/>
      <c r="GR54" s="136"/>
      <c r="GS54" s="136"/>
      <c r="GT54" s="136"/>
      <c r="GU54" s="136"/>
      <c r="GV54" s="136"/>
      <c r="GW54" s="136"/>
      <c r="GX54" s="136"/>
      <c r="GY54" s="136"/>
      <c r="GZ54" s="136"/>
      <c r="HA54" s="136"/>
      <c r="HB54" s="136"/>
      <c r="HC54" s="136"/>
      <c r="HD54" s="136"/>
      <c r="HE54" s="136"/>
      <c r="HF54" s="136"/>
      <c r="HG54" s="136"/>
      <c r="HH54" s="136"/>
      <c r="HI54" s="136"/>
      <c r="HJ54" s="136"/>
      <c r="HK54" s="136"/>
      <c r="HL54" s="136"/>
      <c r="HM54" s="136"/>
      <c r="HN54" s="136"/>
      <c r="HO54" s="136"/>
      <c r="HP54" s="136"/>
      <c r="HQ54" s="136"/>
      <c r="HR54" s="136"/>
      <c r="HS54" s="136"/>
      <c r="HT54" s="136"/>
      <c r="HU54" s="136"/>
      <c r="HV54" s="136"/>
      <c r="HW54" s="136"/>
      <c r="HX54" s="136"/>
      <c r="HY54" s="136"/>
      <c r="HZ54" s="136"/>
      <c r="IA54" s="136"/>
      <c r="IB54" s="136"/>
      <c r="IC54" s="136"/>
      <c r="ID54" s="136"/>
      <c r="IE54" s="136"/>
      <c r="IF54" s="136"/>
      <c r="IG54" s="136"/>
      <c r="IH54" s="136"/>
      <c r="II54" s="136"/>
      <c r="IJ54" s="136"/>
      <c r="IK54" s="136"/>
      <c r="IL54" s="136"/>
      <c r="IM54" s="136"/>
      <c r="IN54" s="136"/>
      <c r="IO54" s="136"/>
      <c r="IP54" s="136"/>
      <c r="IQ54" s="136"/>
      <c r="IR54" s="136"/>
      <c r="IS54" s="136"/>
      <c r="IT54" s="136"/>
      <c r="IU54" s="136"/>
      <c r="IV54" s="136"/>
      <c r="IW54" s="136"/>
      <c r="IX54" s="136"/>
      <c r="IY54" s="136"/>
      <c r="IZ54" s="136"/>
      <c r="JA54" s="136"/>
      <c r="JB54" s="136"/>
      <c r="JC54" s="136"/>
      <c r="JD54" s="136"/>
      <c r="JE54" s="136"/>
      <c r="JF54" s="136"/>
      <c r="JG54" s="136"/>
      <c r="JH54" s="136"/>
      <c r="JI54" s="136"/>
      <c r="JJ54" s="136"/>
      <c r="JK54" s="136"/>
      <c r="JL54" s="136"/>
      <c r="JM54" s="136"/>
      <c r="JN54" s="136"/>
      <c r="JO54" s="136"/>
      <c r="JP54" s="136"/>
      <c r="JQ54" s="136"/>
      <c r="JR54" s="136"/>
      <c r="JS54" s="136"/>
      <c r="JT54" s="136"/>
      <c r="JU54" s="136"/>
      <c r="JV54" s="136"/>
      <c r="JW54" s="136"/>
      <c r="JX54" s="136"/>
      <c r="JY54" s="136"/>
      <c r="JZ54" s="136"/>
      <c r="KA54" s="136"/>
      <c r="KB54" s="136"/>
      <c r="KC54" s="136"/>
      <c r="KD54" s="136"/>
      <c r="KE54" s="136"/>
      <c r="KF54" s="136"/>
      <c r="KG54" s="136"/>
      <c r="KH54" s="136"/>
      <c r="KI54" s="136"/>
      <c r="KJ54" s="136"/>
      <c r="KK54" s="136"/>
      <c r="KL54" s="136"/>
      <c r="KM54" s="136"/>
      <c r="KN54" s="136"/>
      <c r="KO54" s="136"/>
      <c r="KP54" s="136"/>
      <c r="KQ54" s="136"/>
      <c r="KR54" s="136"/>
      <c r="KS54" s="136"/>
      <c r="KT54" s="136"/>
      <c r="KU54" s="136"/>
      <c r="KV54" s="136"/>
      <c r="KW54" s="136"/>
      <c r="KX54" s="136"/>
      <c r="KY54" s="136"/>
      <c r="KZ54" s="136"/>
      <c r="LA54" s="136"/>
      <c r="LB54" s="136"/>
      <c r="LC54" s="136"/>
      <c r="LD54" s="136"/>
      <c r="LE54" s="136"/>
      <c r="LF54" s="136"/>
      <c r="LG54" s="136"/>
      <c r="LH54" s="136"/>
      <c r="LI54" s="136"/>
      <c r="LJ54" s="136"/>
      <c r="LK54" s="136"/>
      <c r="LL54" s="136"/>
      <c r="LM54" s="136"/>
      <c r="LN54" s="136"/>
      <c r="LO54" s="136"/>
      <c r="LP54" s="136"/>
      <c r="LQ54" s="136"/>
      <c r="LR54" s="136"/>
      <c r="LS54" s="136"/>
      <c r="LT54" s="136"/>
      <c r="LU54" s="136"/>
      <c r="LV54" s="136"/>
      <c r="LW54" s="136"/>
      <c r="LX54" s="136"/>
      <c r="LY54" s="136"/>
      <c r="LZ54" s="136"/>
      <c r="MA54" s="136"/>
      <c r="MB54" s="136"/>
      <c r="MC54" s="136"/>
      <c r="MD54" s="136"/>
      <c r="ME54" s="136"/>
      <c r="MF54" s="136"/>
      <c r="MG54" s="136"/>
      <c r="MH54" s="136"/>
      <c r="MI54" s="136"/>
      <c r="MJ54" s="136"/>
      <c r="MK54" s="136"/>
      <c r="ML54" s="136"/>
      <c r="MM54" s="136"/>
      <c r="MN54" s="136"/>
      <c r="MO54" s="136"/>
      <c r="MP54" s="136"/>
      <c r="MQ54" s="136"/>
      <c r="MR54" s="136"/>
      <c r="MS54" s="136"/>
      <c r="MT54" s="136"/>
      <c r="MU54" s="136"/>
      <c r="MV54" s="136"/>
      <c r="MW54" s="136"/>
      <c r="MX54" s="136"/>
      <c r="MY54" s="136"/>
      <c r="MZ54" s="136"/>
      <c r="NA54" s="136"/>
      <c r="NB54" s="136"/>
      <c r="NC54" s="136"/>
      <c r="ND54" s="136"/>
      <c r="NE54" s="136"/>
      <c r="NF54" s="136"/>
      <c r="NG54" s="136"/>
      <c r="NH54" s="136"/>
      <c r="NI54" s="136"/>
      <c r="NJ54" s="136"/>
      <c r="NK54" s="136"/>
      <c r="NL54" s="136"/>
      <c r="NM54" s="136"/>
      <c r="NN54" s="136"/>
      <c r="NO54" s="136"/>
      <c r="NP54" s="136"/>
      <c r="NQ54" s="136"/>
      <c r="NR54" s="136"/>
      <c r="NS54" s="136"/>
      <c r="NT54" s="136"/>
      <c r="NU54" s="136"/>
      <c r="NV54" s="136"/>
      <c r="NW54" s="136"/>
      <c r="NX54" s="136"/>
      <c r="NY54" s="136"/>
      <c r="NZ54" s="136"/>
      <c r="OA54" s="136"/>
      <c r="OB54" s="136"/>
      <c r="OC54" s="136"/>
      <c r="OD54" s="136"/>
      <c r="OE54" s="136"/>
      <c r="OF54" s="136"/>
      <c r="OG54" s="136"/>
      <c r="OH54" s="136"/>
      <c r="OI54" s="136"/>
      <c r="OJ54" s="136"/>
      <c r="OK54" s="136"/>
      <c r="OL54" s="136"/>
      <c r="OM54" s="136"/>
      <c r="ON54" s="136"/>
      <c r="OO54" s="136"/>
      <c r="OP54" s="136"/>
      <c r="OQ54" s="136"/>
      <c r="OR54" s="136"/>
      <c r="OS54" s="136"/>
      <c r="OT54" s="136"/>
      <c r="OU54" s="136"/>
      <c r="OV54" s="136"/>
      <c r="OW54" s="136"/>
      <c r="OX54" s="136"/>
      <c r="OY54" s="136"/>
      <c r="OZ54" s="136"/>
      <c r="PA54" s="136"/>
      <c r="PB54" s="136"/>
      <c r="PC54" s="136"/>
      <c r="PD54" s="136"/>
      <c r="PE54" s="136"/>
      <c r="PF54" s="136"/>
    </row>
    <row r="55" spans="1:422" s="45" customFormat="1">
      <c r="A55" s="134"/>
      <c r="B55" s="134"/>
      <c r="C55" s="136"/>
      <c r="D55" s="136"/>
      <c r="E55" s="136"/>
      <c r="F55" s="136"/>
      <c r="G55" s="136"/>
      <c r="H55" s="136"/>
      <c r="I55" s="136"/>
      <c r="J55" s="136"/>
      <c r="K55" s="136"/>
      <c r="L55" s="136"/>
      <c r="M55" s="136"/>
      <c r="N55" s="136"/>
      <c r="O55" s="136"/>
      <c r="P55" s="136"/>
      <c r="Q55" s="136"/>
      <c r="R55" s="136"/>
      <c r="S55" s="136"/>
      <c r="T55" s="136"/>
      <c r="U55" s="136"/>
      <c r="V55" s="136"/>
      <c r="W55" s="136"/>
      <c r="X55" s="136"/>
      <c r="Y55" s="136"/>
      <c r="Z55" s="136"/>
      <c r="AA55" s="136"/>
      <c r="AB55" s="136"/>
      <c r="AC55" s="136"/>
      <c r="AD55" s="136"/>
      <c r="AE55" s="136"/>
      <c r="AF55" s="136"/>
      <c r="AG55" s="136"/>
      <c r="AH55" s="136"/>
      <c r="AI55" s="136"/>
      <c r="AJ55" s="136"/>
      <c r="AK55" s="136"/>
      <c r="AL55" s="136"/>
      <c r="AM55" s="136"/>
      <c r="AN55" s="136"/>
      <c r="AO55" s="136"/>
      <c r="AP55" s="136"/>
      <c r="AQ55" s="136"/>
      <c r="AR55" s="136"/>
      <c r="AS55" s="136"/>
      <c r="AT55" s="136"/>
      <c r="AU55" s="136"/>
      <c r="AV55" s="136"/>
      <c r="AW55" s="136"/>
      <c r="AX55" s="136"/>
      <c r="AY55" s="136"/>
      <c r="AZ55" s="136"/>
      <c r="BA55" s="136"/>
      <c r="BB55" s="136"/>
      <c r="BC55" s="136"/>
      <c r="BD55" s="136"/>
      <c r="BE55" s="136"/>
      <c r="BF55" s="136"/>
      <c r="BG55" s="136"/>
      <c r="BH55" s="136"/>
      <c r="BI55" s="136"/>
      <c r="BJ55" s="136"/>
      <c r="BK55" s="136"/>
      <c r="BL55" s="136"/>
      <c r="BM55" s="136"/>
      <c r="BN55" s="136"/>
      <c r="BO55" s="136"/>
      <c r="BP55" s="136"/>
      <c r="BQ55" s="136"/>
      <c r="BR55" s="136"/>
      <c r="BS55" s="136"/>
      <c r="BT55" s="136"/>
      <c r="BU55" s="136"/>
      <c r="BV55" s="136"/>
      <c r="BW55" s="136"/>
      <c r="BX55" s="136"/>
      <c r="BY55" s="136"/>
      <c r="BZ55" s="136"/>
      <c r="CA55" s="136"/>
      <c r="CB55" s="136"/>
      <c r="CC55" s="136"/>
      <c r="CD55" s="136"/>
      <c r="CE55" s="136"/>
      <c r="CF55" s="136"/>
      <c r="CG55" s="136"/>
      <c r="CH55" s="136"/>
      <c r="CI55" s="136"/>
      <c r="CJ55" s="136"/>
      <c r="CK55" s="136"/>
      <c r="CL55" s="136"/>
      <c r="CM55" s="136"/>
      <c r="CN55" s="136"/>
      <c r="CO55" s="136"/>
      <c r="CP55" s="136"/>
      <c r="CQ55" s="136"/>
      <c r="CR55" s="136"/>
      <c r="CS55" s="136"/>
      <c r="CT55" s="136"/>
      <c r="CU55" s="136"/>
      <c r="CV55" s="136"/>
      <c r="CW55" s="136"/>
      <c r="CX55" s="136"/>
      <c r="CY55" s="136"/>
      <c r="CZ55" s="136"/>
      <c r="DA55" s="136"/>
      <c r="DB55" s="136"/>
      <c r="DC55" s="136"/>
      <c r="DD55" s="136"/>
      <c r="DE55" s="136"/>
      <c r="DF55" s="136"/>
      <c r="DG55" s="136"/>
      <c r="DH55" s="136"/>
      <c r="DI55" s="136"/>
      <c r="DJ55" s="136"/>
      <c r="DK55" s="136"/>
      <c r="DL55" s="136"/>
      <c r="DM55" s="136"/>
      <c r="DN55" s="136"/>
      <c r="DO55" s="136"/>
      <c r="DP55" s="136"/>
      <c r="DQ55" s="136"/>
      <c r="DR55" s="136"/>
      <c r="DS55" s="136"/>
      <c r="DT55" s="136"/>
      <c r="DU55" s="136"/>
      <c r="DV55" s="136"/>
      <c r="DW55" s="136"/>
      <c r="DX55" s="136"/>
      <c r="DY55" s="136"/>
      <c r="DZ55" s="136"/>
      <c r="EA55" s="136"/>
      <c r="EB55" s="136"/>
      <c r="EC55" s="136"/>
      <c r="ED55" s="136"/>
      <c r="EE55" s="136"/>
      <c r="EF55" s="136"/>
      <c r="EG55" s="136"/>
      <c r="EH55" s="136"/>
      <c r="EI55" s="136"/>
      <c r="EJ55" s="136"/>
      <c r="EK55" s="136"/>
      <c r="EL55" s="136"/>
      <c r="EM55" s="136"/>
      <c r="EN55" s="136"/>
      <c r="EO55" s="136"/>
      <c r="EP55" s="136"/>
      <c r="EQ55" s="136"/>
      <c r="ER55" s="136"/>
      <c r="ES55" s="136"/>
      <c r="ET55" s="136"/>
      <c r="EU55" s="136"/>
      <c r="EV55" s="136"/>
      <c r="EW55" s="136"/>
      <c r="EX55" s="136"/>
      <c r="EY55" s="136"/>
      <c r="EZ55" s="136"/>
      <c r="FA55" s="136"/>
      <c r="FB55" s="136"/>
      <c r="FC55" s="136"/>
      <c r="FD55" s="136"/>
      <c r="FE55" s="136"/>
      <c r="FF55" s="136"/>
      <c r="FG55" s="136"/>
      <c r="FH55" s="136"/>
      <c r="FI55" s="136"/>
      <c r="FJ55" s="136"/>
      <c r="FK55" s="136"/>
      <c r="FL55" s="136"/>
      <c r="FM55" s="136"/>
      <c r="FN55" s="136"/>
      <c r="FO55" s="136"/>
      <c r="FP55" s="136"/>
      <c r="FQ55" s="136"/>
      <c r="FR55" s="136"/>
      <c r="FS55" s="136"/>
      <c r="FT55" s="136"/>
      <c r="FU55" s="136"/>
      <c r="FV55" s="136"/>
      <c r="FW55" s="136"/>
      <c r="FX55" s="136"/>
      <c r="FY55" s="136"/>
      <c r="FZ55" s="136"/>
      <c r="GA55" s="136"/>
      <c r="GB55" s="136"/>
      <c r="GC55" s="136"/>
      <c r="GD55" s="136"/>
      <c r="GE55" s="136"/>
      <c r="GF55" s="136"/>
      <c r="GG55" s="136"/>
      <c r="GH55" s="136"/>
      <c r="GI55" s="136"/>
      <c r="GJ55" s="136"/>
      <c r="GK55" s="136"/>
      <c r="GL55" s="136"/>
      <c r="GM55" s="136"/>
      <c r="GN55" s="136"/>
      <c r="GO55" s="136"/>
      <c r="GP55" s="136"/>
      <c r="GQ55" s="136"/>
      <c r="GR55" s="136"/>
      <c r="GS55" s="136"/>
      <c r="GT55" s="136"/>
      <c r="GU55" s="136"/>
      <c r="GV55" s="136"/>
      <c r="GW55" s="136"/>
      <c r="GX55" s="136"/>
      <c r="GY55" s="136"/>
      <c r="GZ55" s="136"/>
      <c r="HA55" s="136"/>
      <c r="HB55" s="136"/>
      <c r="HC55" s="136"/>
      <c r="HD55" s="136"/>
      <c r="HE55" s="136"/>
      <c r="HF55" s="136"/>
      <c r="HG55" s="136"/>
      <c r="HH55" s="136"/>
      <c r="HI55" s="136"/>
      <c r="HJ55" s="136"/>
      <c r="HK55" s="136"/>
      <c r="HL55" s="136"/>
      <c r="HM55" s="136"/>
      <c r="HN55" s="136"/>
      <c r="HO55" s="136"/>
      <c r="HP55" s="136"/>
      <c r="HQ55" s="136"/>
      <c r="HR55" s="136"/>
      <c r="HS55" s="136"/>
      <c r="HT55" s="136"/>
      <c r="HU55" s="136"/>
      <c r="HV55" s="136"/>
      <c r="HW55" s="136"/>
      <c r="HX55" s="136"/>
      <c r="HY55" s="136"/>
      <c r="HZ55" s="136"/>
      <c r="IA55" s="136"/>
      <c r="IB55" s="136"/>
      <c r="IC55" s="136"/>
      <c r="ID55" s="136"/>
      <c r="IE55" s="136"/>
      <c r="IF55" s="136"/>
      <c r="IG55" s="136"/>
      <c r="IH55" s="136"/>
      <c r="II55" s="136"/>
      <c r="IJ55" s="136"/>
      <c r="IK55" s="136"/>
      <c r="IL55" s="136"/>
      <c r="IM55" s="136"/>
      <c r="IN55" s="136"/>
      <c r="IO55" s="136"/>
      <c r="IP55" s="136"/>
      <c r="IQ55" s="136"/>
      <c r="IR55" s="136"/>
      <c r="IS55" s="136"/>
      <c r="IT55" s="136"/>
      <c r="IU55" s="136"/>
      <c r="IV55" s="136"/>
      <c r="IW55" s="136"/>
      <c r="IX55" s="136"/>
      <c r="IY55" s="136"/>
      <c r="IZ55" s="136"/>
      <c r="JA55" s="136"/>
      <c r="JB55" s="136"/>
      <c r="JC55" s="136"/>
      <c r="JD55" s="136"/>
      <c r="JE55" s="136"/>
      <c r="JF55" s="136"/>
      <c r="JG55" s="136"/>
      <c r="JH55" s="136"/>
      <c r="JI55" s="136"/>
      <c r="JJ55" s="136"/>
      <c r="JK55" s="136"/>
      <c r="JL55" s="136"/>
      <c r="JM55" s="136"/>
      <c r="JN55" s="136"/>
      <c r="JO55" s="136"/>
      <c r="JP55" s="136"/>
      <c r="JQ55" s="136"/>
      <c r="JR55" s="136"/>
      <c r="JS55" s="136"/>
      <c r="JT55" s="136"/>
      <c r="JU55" s="136"/>
      <c r="JV55" s="136"/>
      <c r="JW55" s="136"/>
      <c r="JX55" s="136"/>
      <c r="JY55" s="136"/>
      <c r="JZ55" s="136"/>
      <c r="KA55" s="136"/>
      <c r="KB55" s="136"/>
      <c r="KC55" s="136"/>
      <c r="KD55" s="136"/>
      <c r="KE55" s="136"/>
      <c r="KF55" s="136"/>
      <c r="KG55" s="136"/>
      <c r="KH55" s="136"/>
      <c r="KI55" s="136"/>
      <c r="KJ55" s="136"/>
      <c r="KK55" s="136"/>
      <c r="KL55" s="136"/>
      <c r="KM55" s="136"/>
      <c r="KN55" s="136"/>
      <c r="KO55" s="136"/>
      <c r="KP55" s="136"/>
      <c r="KQ55" s="136"/>
      <c r="KR55" s="136"/>
      <c r="KS55" s="136"/>
      <c r="KT55" s="136"/>
      <c r="KU55" s="136"/>
      <c r="KV55" s="136"/>
      <c r="KW55" s="136"/>
      <c r="KX55" s="136"/>
      <c r="KY55" s="136"/>
      <c r="KZ55" s="136"/>
      <c r="LA55" s="136"/>
      <c r="LB55" s="136"/>
      <c r="LC55" s="136"/>
      <c r="LD55" s="136"/>
      <c r="LE55" s="136"/>
      <c r="LF55" s="136"/>
      <c r="LG55" s="136"/>
      <c r="LH55" s="136"/>
      <c r="LI55" s="136"/>
      <c r="LJ55" s="136"/>
      <c r="LK55" s="136"/>
      <c r="LL55" s="136"/>
      <c r="LM55" s="136"/>
      <c r="LN55" s="136"/>
      <c r="LO55" s="136"/>
      <c r="LP55" s="136"/>
      <c r="LQ55" s="136"/>
      <c r="LR55" s="136"/>
      <c r="LS55" s="136"/>
      <c r="LT55" s="136"/>
      <c r="LU55" s="136"/>
      <c r="LV55" s="136"/>
      <c r="LW55" s="136"/>
      <c r="LX55" s="136"/>
      <c r="LY55" s="136"/>
      <c r="LZ55" s="136"/>
      <c r="MA55" s="136"/>
      <c r="MB55" s="136"/>
      <c r="MC55" s="136"/>
      <c r="MD55" s="136"/>
      <c r="ME55" s="136"/>
      <c r="MF55" s="136"/>
      <c r="MG55" s="136"/>
      <c r="MH55" s="136"/>
      <c r="MI55" s="136"/>
      <c r="MJ55" s="136"/>
      <c r="MK55" s="136"/>
      <c r="ML55" s="136"/>
      <c r="MM55" s="136"/>
      <c r="MN55" s="136"/>
      <c r="MO55" s="136"/>
      <c r="MP55" s="136"/>
      <c r="MQ55" s="136"/>
      <c r="MR55" s="136"/>
      <c r="MS55" s="136"/>
      <c r="MT55" s="136"/>
      <c r="MU55" s="136"/>
      <c r="MV55" s="136"/>
      <c r="MW55" s="136"/>
      <c r="MX55" s="136"/>
      <c r="MY55" s="136"/>
      <c r="MZ55" s="136"/>
      <c r="NA55" s="136"/>
      <c r="NB55" s="136"/>
      <c r="NC55" s="136"/>
      <c r="ND55" s="136"/>
      <c r="NE55" s="136"/>
      <c r="NF55" s="136"/>
      <c r="NG55" s="136"/>
      <c r="NH55" s="136"/>
      <c r="NI55" s="136"/>
      <c r="NJ55" s="136"/>
      <c r="NK55" s="136"/>
      <c r="NL55" s="136"/>
      <c r="NM55" s="136"/>
      <c r="NN55" s="136"/>
      <c r="NO55" s="136"/>
      <c r="NP55" s="136"/>
      <c r="NQ55" s="136"/>
      <c r="NR55" s="136"/>
      <c r="NS55" s="136"/>
      <c r="NT55" s="136"/>
      <c r="NU55" s="136"/>
      <c r="NV55" s="136"/>
      <c r="NW55" s="136"/>
      <c r="NX55" s="136"/>
      <c r="NY55" s="136"/>
      <c r="NZ55" s="136"/>
      <c r="OA55" s="136"/>
      <c r="OB55" s="136"/>
      <c r="OC55" s="136"/>
      <c r="OD55" s="136"/>
      <c r="OE55" s="136"/>
      <c r="OF55" s="136"/>
      <c r="OG55" s="136"/>
      <c r="OH55" s="136"/>
      <c r="OI55" s="136"/>
      <c r="OJ55" s="136"/>
      <c r="OK55" s="136"/>
      <c r="OL55" s="136"/>
      <c r="OM55" s="136"/>
      <c r="ON55" s="136"/>
      <c r="OO55" s="136"/>
      <c r="OP55" s="136"/>
      <c r="OQ55" s="136"/>
      <c r="OR55" s="136"/>
      <c r="OS55" s="136"/>
      <c r="OT55" s="136"/>
      <c r="OU55" s="136"/>
      <c r="OV55" s="136"/>
      <c r="OW55" s="136"/>
      <c r="OX55" s="136"/>
      <c r="OY55" s="136"/>
      <c r="OZ55" s="136"/>
      <c r="PA55" s="136"/>
      <c r="PB55" s="136"/>
      <c r="PC55" s="136"/>
      <c r="PD55" s="136"/>
      <c r="PE55" s="136"/>
      <c r="PF55" s="136"/>
    </row>
    <row r="56" spans="1:422" s="45" customFormat="1">
      <c r="A56" s="134"/>
      <c r="B56" s="134"/>
      <c r="C56" s="136"/>
      <c r="D56" s="136"/>
      <c r="E56" s="136"/>
      <c r="F56" s="136"/>
      <c r="G56" s="136"/>
      <c r="H56" s="136"/>
      <c r="I56" s="136"/>
      <c r="J56" s="136"/>
      <c r="K56" s="136"/>
      <c r="L56" s="136"/>
      <c r="M56" s="136"/>
      <c r="N56" s="136"/>
      <c r="O56" s="136"/>
      <c r="P56" s="136"/>
      <c r="Q56" s="136"/>
      <c r="R56" s="136"/>
      <c r="S56" s="136"/>
      <c r="T56" s="136"/>
      <c r="U56" s="136"/>
      <c r="V56" s="136"/>
      <c r="W56" s="136"/>
      <c r="X56" s="136"/>
      <c r="Y56" s="136"/>
      <c r="Z56" s="136"/>
      <c r="AA56" s="136"/>
      <c r="AB56" s="136"/>
      <c r="AC56" s="136"/>
      <c r="AD56" s="136"/>
      <c r="AE56" s="136"/>
      <c r="AF56" s="136"/>
      <c r="AG56" s="136"/>
      <c r="AH56" s="136"/>
      <c r="AI56" s="136"/>
      <c r="AJ56" s="136"/>
      <c r="AK56" s="136"/>
      <c r="AL56" s="136"/>
      <c r="AM56" s="136"/>
      <c r="AN56" s="136"/>
      <c r="AO56" s="136"/>
      <c r="AP56" s="136"/>
      <c r="AQ56" s="136"/>
      <c r="AR56" s="136"/>
      <c r="AS56" s="136"/>
      <c r="AT56" s="136"/>
      <c r="AU56" s="136"/>
      <c r="AV56" s="136"/>
      <c r="AW56" s="136"/>
      <c r="AX56" s="136"/>
      <c r="AY56" s="136"/>
      <c r="AZ56" s="136"/>
      <c r="BA56" s="136"/>
      <c r="BB56" s="136"/>
      <c r="BC56" s="136"/>
      <c r="BD56" s="136"/>
      <c r="BE56" s="136"/>
      <c r="BF56" s="136"/>
      <c r="BG56" s="136"/>
      <c r="BH56" s="136"/>
      <c r="BI56" s="136"/>
      <c r="BJ56" s="136"/>
      <c r="BK56" s="136"/>
      <c r="BL56" s="136"/>
      <c r="BM56" s="136"/>
      <c r="BN56" s="136"/>
      <c r="BO56" s="136"/>
      <c r="BP56" s="136"/>
      <c r="BQ56" s="136"/>
      <c r="BR56" s="136"/>
      <c r="BS56" s="136"/>
      <c r="BT56" s="136"/>
      <c r="BU56" s="136"/>
      <c r="BV56" s="136"/>
      <c r="BW56" s="136"/>
      <c r="BX56" s="136"/>
      <c r="BY56" s="136"/>
      <c r="BZ56" s="136"/>
      <c r="CA56" s="136"/>
      <c r="CB56" s="136"/>
      <c r="CC56" s="136"/>
      <c r="CD56" s="136"/>
      <c r="CE56" s="136"/>
      <c r="CF56" s="136"/>
      <c r="CG56" s="136"/>
      <c r="CH56" s="136"/>
      <c r="CI56" s="136"/>
      <c r="CJ56" s="136"/>
      <c r="CK56" s="136"/>
      <c r="CL56" s="136"/>
      <c r="CM56" s="136"/>
      <c r="CN56" s="136"/>
      <c r="CO56" s="136"/>
      <c r="CP56" s="136"/>
      <c r="CQ56" s="136"/>
      <c r="CR56" s="136"/>
      <c r="CS56" s="136"/>
      <c r="CT56" s="136"/>
      <c r="CU56" s="136"/>
      <c r="CV56" s="136"/>
      <c r="CW56" s="136"/>
      <c r="CX56" s="136"/>
      <c r="CY56" s="136"/>
      <c r="CZ56" s="136"/>
      <c r="DA56" s="136"/>
      <c r="DB56" s="136"/>
      <c r="DC56" s="136"/>
      <c r="DD56" s="136"/>
      <c r="DE56" s="136"/>
      <c r="DF56" s="136"/>
      <c r="DG56" s="136"/>
      <c r="DH56" s="136"/>
      <c r="DI56" s="136"/>
      <c r="DJ56" s="136"/>
      <c r="DK56" s="136"/>
      <c r="DL56" s="136"/>
      <c r="DM56" s="136"/>
      <c r="DN56" s="136"/>
      <c r="DO56" s="136"/>
      <c r="DP56" s="136"/>
      <c r="DQ56" s="136"/>
      <c r="DR56" s="136"/>
      <c r="DS56" s="136"/>
      <c r="DT56" s="136"/>
      <c r="DU56" s="136"/>
      <c r="DV56" s="136"/>
      <c r="DW56" s="136"/>
      <c r="DX56" s="136"/>
      <c r="DY56" s="136"/>
      <c r="DZ56" s="136"/>
      <c r="EA56" s="136"/>
      <c r="EB56" s="136"/>
      <c r="EC56" s="136"/>
      <c r="ED56" s="136"/>
      <c r="EE56" s="136"/>
      <c r="EF56" s="136"/>
      <c r="EG56" s="136"/>
      <c r="EH56" s="136"/>
      <c r="EI56" s="136"/>
      <c r="EJ56" s="136"/>
      <c r="EK56" s="136"/>
      <c r="EL56" s="136"/>
      <c r="EM56" s="136"/>
      <c r="EN56" s="136"/>
      <c r="EO56" s="136"/>
      <c r="EP56" s="136"/>
      <c r="EQ56" s="136"/>
      <c r="ER56" s="136"/>
      <c r="ES56" s="136"/>
      <c r="ET56" s="136"/>
      <c r="EU56" s="136"/>
      <c r="EV56" s="136"/>
      <c r="EW56" s="136"/>
      <c r="EX56" s="136"/>
      <c r="EY56" s="136"/>
      <c r="EZ56" s="136"/>
      <c r="FA56" s="136"/>
      <c r="FB56" s="136"/>
      <c r="FC56" s="136"/>
      <c r="FD56" s="136"/>
      <c r="FE56" s="136"/>
      <c r="FF56" s="136"/>
      <c r="FG56" s="136"/>
      <c r="FH56" s="136"/>
      <c r="FI56" s="136"/>
      <c r="FJ56" s="136"/>
      <c r="FK56" s="136"/>
      <c r="FL56" s="136"/>
      <c r="FM56" s="136"/>
      <c r="FN56" s="136"/>
      <c r="FO56" s="136"/>
      <c r="FP56" s="136"/>
      <c r="FQ56" s="136"/>
      <c r="FR56" s="136"/>
      <c r="FS56" s="136"/>
      <c r="FT56" s="136"/>
      <c r="FU56" s="136"/>
      <c r="FV56" s="136"/>
      <c r="FW56" s="136"/>
      <c r="FX56" s="136"/>
      <c r="FY56" s="136"/>
      <c r="FZ56" s="136"/>
      <c r="GA56" s="136"/>
      <c r="GB56" s="136"/>
      <c r="GC56" s="136"/>
      <c r="GD56" s="136"/>
      <c r="GE56" s="136"/>
      <c r="GF56" s="136"/>
      <c r="GG56" s="136"/>
      <c r="GH56" s="136"/>
      <c r="GI56" s="136"/>
      <c r="GJ56" s="136"/>
      <c r="GK56" s="136"/>
      <c r="GL56" s="136"/>
      <c r="GM56" s="136"/>
      <c r="GN56" s="136"/>
      <c r="GO56" s="136"/>
      <c r="GP56" s="136"/>
      <c r="GQ56" s="136"/>
      <c r="GR56" s="136"/>
      <c r="GS56" s="136"/>
      <c r="GT56" s="136"/>
      <c r="GU56" s="136"/>
      <c r="GV56" s="136"/>
      <c r="GW56" s="136"/>
      <c r="GX56" s="136"/>
      <c r="GY56" s="136"/>
      <c r="GZ56" s="136"/>
      <c r="HA56" s="136"/>
      <c r="HB56" s="136"/>
      <c r="HC56" s="136"/>
      <c r="HD56" s="136"/>
      <c r="HE56" s="136"/>
      <c r="HF56" s="136"/>
      <c r="HG56" s="136"/>
      <c r="HH56" s="136"/>
      <c r="HI56" s="136"/>
      <c r="HJ56" s="136"/>
      <c r="HK56" s="136"/>
      <c r="HL56" s="136"/>
      <c r="HM56" s="136"/>
      <c r="HN56" s="136"/>
      <c r="HO56" s="136"/>
      <c r="HP56" s="136"/>
      <c r="HQ56" s="136"/>
      <c r="HR56" s="136"/>
      <c r="HS56" s="136"/>
      <c r="HT56" s="136"/>
      <c r="HU56" s="136"/>
      <c r="HV56" s="136"/>
      <c r="HW56" s="136"/>
      <c r="HX56" s="136"/>
      <c r="HY56" s="136"/>
      <c r="HZ56" s="136"/>
      <c r="IA56" s="136"/>
      <c r="IB56" s="136"/>
      <c r="IC56" s="136"/>
      <c r="ID56" s="136"/>
      <c r="IE56" s="136"/>
      <c r="IF56" s="136"/>
      <c r="IG56" s="136"/>
      <c r="IH56" s="136"/>
      <c r="II56" s="136"/>
      <c r="IJ56" s="136"/>
      <c r="IK56" s="136"/>
      <c r="IL56" s="136"/>
      <c r="IM56" s="136"/>
      <c r="IN56" s="136"/>
      <c r="IO56" s="136"/>
      <c r="IP56" s="136"/>
      <c r="IQ56" s="136"/>
      <c r="IR56" s="136"/>
      <c r="IS56" s="136"/>
      <c r="IT56" s="136"/>
      <c r="IU56" s="136"/>
      <c r="IV56" s="136"/>
      <c r="IW56" s="136"/>
      <c r="IX56" s="136"/>
      <c r="IY56" s="136"/>
      <c r="IZ56" s="136"/>
      <c r="JA56" s="136"/>
      <c r="JB56" s="136"/>
      <c r="JC56" s="136"/>
      <c r="JD56" s="136"/>
      <c r="JE56" s="136"/>
      <c r="JF56" s="136"/>
      <c r="JG56" s="136"/>
      <c r="JH56" s="136"/>
      <c r="JI56" s="136"/>
      <c r="JJ56" s="136"/>
      <c r="JK56" s="136"/>
      <c r="JL56" s="136"/>
      <c r="JM56" s="136"/>
      <c r="JN56" s="136"/>
      <c r="JO56" s="136"/>
      <c r="JP56" s="136"/>
      <c r="JQ56" s="136"/>
      <c r="JR56" s="136"/>
      <c r="JS56" s="136"/>
      <c r="JT56" s="136"/>
      <c r="JU56" s="136"/>
      <c r="JV56" s="136"/>
      <c r="JW56" s="136"/>
      <c r="JX56" s="136"/>
      <c r="JY56" s="136"/>
      <c r="JZ56" s="136"/>
      <c r="KA56" s="136"/>
      <c r="KB56" s="136"/>
      <c r="KC56" s="136"/>
      <c r="KD56" s="136"/>
      <c r="KE56" s="136"/>
      <c r="KF56" s="136"/>
      <c r="KG56" s="136"/>
      <c r="KH56" s="136"/>
      <c r="KI56" s="136"/>
      <c r="KJ56" s="136"/>
      <c r="KK56" s="136"/>
      <c r="KL56" s="136"/>
      <c r="KM56" s="136"/>
      <c r="KN56" s="136"/>
      <c r="KO56" s="136"/>
      <c r="KP56" s="136"/>
      <c r="KQ56" s="136"/>
      <c r="KR56" s="136"/>
      <c r="KS56" s="136"/>
      <c r="KT56" s="136"/>
      <c r="KU56" s="136"/>
      <c r="KV56" s="136"/>
      <c r="KW56" s="136"/>
      <c r="KX56" s="136"/>
      <c r="KY56" s="136"/>
      <c r="KZ56" s="136"/>
      <c r="LA56" s="136"/>
      <c r="LB56" s="136"/>
      <c r="LC56" s="136"/>
      <c r="LD56" s="136"/>
      <c r="LE56" s="136"/>
      <c r="LF56" s="136"/>
      <c r="LG56" s="136"/>
      <c r="LH56" s="136"/>
      <c r="LI56" s="136"/>
      <c r="LJ56" s="136"/>
      <c r="LK56" s="136"/>
      <c r="LL56" s="136"/>
      <c r="LM56" s="136"/>
      <c r="LN56" s="136"/>
      <c r="LO56" s="136"/>
      <c r="LP56" s="136"/>
      <c r="LQ56" s="136"/>
      <c r="LR56" s="136"/>
      <c r="LS56" s="136"/>
      <c r="LT56" s="136"/>
      <c r="LU56" s="136"/>
      <c r="LV56" s="136"/>
      <c r="LW56" s="136"/>
      <c r="LX56" s="136"/>
      <c r="LY56" s="136"/>
      <c r="LZ56" s="136"/>
      <c r="MA56" s="136"/>
      <c r="MB56" s="136"/>
      <c r="MC56" s="136"/>
      <c r="MD56" s="136"/>
      <c r="ME56" s="136"/>
      <c r="MF56" s="136"/>
      <c r="MG56" s="136"/>
      <c r="MH56" s="136"/>
      <c r="MI56" s="136"/>
      <c r="MJ56" s="136"/>
      <c r="MK56" s="136"/>
      <c r="ML56" s="136"/>
      <c r="MM56" s="136"/>
      <c r="MN56" s="136"/>
      <c r="MO56" s="136"/>
      <c r="MP56" s="136"/>
      <c r="MQ56" s="136"/>
      <c r="MR56" s="136"/>
      <c r="MS56" s="136"/>
      <c r="MT56" s="136"/>
      <c r="MU56" s="136"/>
      <c r="MV56" s="136"/>
      <c r="MW56" s="136"/>
      <c r="MX56" s="136"/>
      <c r="MY56" s="136"/>
      <c r="MZ56" s="136"/>
      <c r="NA56" s="136"/>
      <c r="NB56" s="136"/>
      <c r="NC56" s="136"/>
      <c r="ND56" s="136"/>
      <c r="NE56" s="136"/>
      <c r="NF56" s="136"/>
      <c r="NG56" s="136"/>
      <c r="NH56" s="136"/>
      <c r="NI56" s="136"/>
      <c r="NJ56" s="136"/>
      <c r="NK56" s="136"/>
      <c r="NL56" s="136"/>
      <c r="NM56" s="136"/>
      <c r="NN56" s="136"/>
      <c r="NO56" s="136"/>
      <c r="NP56" s="136"/>
      <c r="NQ56" s="136"/>
      <c r="NR56" s="136"/>
      <c r="NS56" s="136"/>
      <c r="NT56" s="136"/>
      <c r="NU56" s="136"/>
      <c r="NV56" s="136"/>
      <c r="NW56" s="136"/>
      <c r="NX56" s="136"/>
      <c r="NY56" s="136"/>
      <c r="NZ56" s="136"/>
      <c r="OA56" s="136"/>
      <c r="OB56" s="136"/>
      <c r="OC56" s="136"/>
      <c r="OD56" s="136"/>
      <c r="OE56" s="136"/>
      <c r="OF56" s="136"/>
      <c r="OG56" s="136"/>
      <c r="OH56" s="136"/>
      <c r="OI56" s="136"/>
      <c r="OJ56" s="136"/>
      <c r="OK56" s="136"/>
      <c r="OL56" s="136"/>
      <c r="OM56" s="136"/>
      <c r="ON56" s="136"/>
      <c r="OO56" s="136"/>
      <c r="OP56" s="136"/>
      <c r="OQ56" s="136"/>
      <c r="OR56" s="136"/>
      <c r="OS56" s="136"/>
      <c r="OT56" s="136"/>
      <c r="OU56" s="136"/>
      <c r="OV56" s="136"/>
      <c r="OW56" s="136"/>
      <c r="OX56" s="136"/>
      <c r="OY56" s="136"/>
      <c r="OZ56" s="136"/>
      <c r="PA56" s="136"/>
      <c r="PB56" s="136"/>
      <c r="PC56" s="136"/>
      <c r="PD56" s="136"/>
      <c r="PE56" s="136"/>
      <c r="PF56" s="136"/>
    </row>
    <row r="57" spans="1:422" s="45" customFormat="1">
      <c r="A57" s="134"/>
      <c r="B57" s="134"/>
      <c r="C57" s="136"/>
      <c r="D57" s="136"/>
      <c r="E57" s="136"/>
      <c r="F57" s="136"/>
      <c r="G57" s="136"/>
      <c r="H57" s="136"/>
      <c r="I57" s="136"/>
      <c r="J57" s="136"/>
      <c r="K57" s="136"/>
      <c r="L57" s="136"/>
      <c r="M57" s="136"/>
      <c r="N57" s="136"/>
      <c r="O57" s="136"/>
      <c r="P57" s="136"/>
      <c r="Q57" s="136"/>
      <c r="R57" s="136"/>
      <c r="S57" s="136"/>
      <c r="T57" s="136"/>
      <c r="U57" s="136"/>
      <c r="V57" s="136"/>
      <c r="W57" s="136"/>
      <c r="X57" s="136"/>
      <c r="Y57" s="136"/>
      <c r="Z57" s="136"/>
      <c r="AA57" s="136"/>
      <c r="AB57" s="136"/>
      <c r="AC57" s="136"/>
      <c r="AD57" s="136"/>
      <c r="AE57" s="136"/>
      <c r="AF57" s="136"/>
      <c r="AG57" s="136"/>
      <c r="AH57" s="136"/>
      <c r="AI57" s="136"/>
      <c r="AJ57" s="136"/>
      <c r="AK57" s="136"/>
      <c r="AL57" s="136"/>
      <c r="AM57" s="136"/>
      <c r="AN57" s="136"/>
      <c r="AO57" s="136"/>
      <c r="AP57" s="136"/>
      <c r="AQ57" s="136"/>
      <c r="AR57" s="136"/>
      <c r="AS57" s="136"/>
      <c r="AT57" s="136"/>
      <c r="AU57" s="136"/>
      <c r="AV57" s="136"/>
      <c r="AW57" s="136"/>
      <c r="AX57" s="136"/>
      <c r="AY57" s="136"/>
      <c r="AZ57" s="136"/>
      <c r="BA57" s="136"/>
      <c r="BB57" s="136"/>
      <c r="BC57" s="136"/>
      <c r="BD57" s="136"/>
      <c r="BE57" s="136"/>
      <c r="BF57" s="136"/>
      <c r="BG57" s="136"/>
      <c r="BH57" s="136"/>
      <c r="BI57" s="136"/>
      <c r="BJ57" s="136"/>
      <c r="BK57" s="136"/>
      <c r="BL57" s="136"/>
      <c r="BM57" s="136"/>
      <c r="BN57" s="136"/>
      <c r="BO57" s="136"/>
      <c r="BP57" s="136"/>
      <c r="BQ57" s="136"/>
      <c r="BR57" s="136"/>
      <c r="BS57" s="136"/>
      <c r="BT57" s="136"/>
      <c r="BU57" s="136"/>
      <c r="BV57" s="136"/>
      <c r="BW57" s="136"/>
      <c r="BX57" s="136"/>
      <c r="BY57" s="136"/>
      <c r="BZ57" s="136"/>
      <c r="CA57" s="136"/>
      <c r="CB57" s="136"/>
      <c r="CC57" s="136"/>
      <c r="CD57" s="136"/>
      <c r="CE57" s="136"/>
      <c r="CF57" s="136"/>
      <c r="CG57" s="136"/>
      <c r="CH57" s="136"/>
      <c r="CI57" s="136"/>
      <c r="CJ57" s="136"/>
      <c r="CK57" s="136"/>
      <c r="CL57" s="136"/>
      <c r="CM57" s="136"/>
      <c r="CN57" s="136"/>
      <c r="CO57" s="136"/>
      <c r="CP57" s="136"/>
      <c r="CQ57" s="136"/>
      <c r="CR57" s="136"/>
      <c r="CS57" s="136"/>
      <c r="CT57" s="136"/>
      <c r="CU57" s="136"/>
      <c r="CV57" s="136"/>
      <c r="CW57" s="136"/>
      <c r="CX57" s="136"/>
      <c r="CY57" s="136"/>
      <c r="CZ57" s="136"/>
      <c r="DA57" s="136"/>
      <c r="DB57" s="136"/>
      <c r="DC57" s="136"/>
      <c r="DD57" s="136"/>
      <c r="DE57" s="136"/>
      <c r="DF57" s="136"/>
      <c r="DG57" s="136"/>
      <c r="DH57" s="136"/>
      <c r="DI57" s="136"/>
      <c r="DJ57" s="136"/>
      <c r="DK57" s="136"/>
      <c r="DL57" s="136"/>
      <c r="DM57" s="136"/>
      <c r="DN57" s="136"/>
      <c r="DO57" s="136"/>
      <c r="DP57" s="136"/>
      <c r="DQ57" s="136"/>
      <c r="DR57" s="136"/>
      <c r="DS57" s="136"/>
      <c r="DT57" s="136"/>
      <c r="DU57" s="136"/>
      <c r="DV57" s="136"/>
      <c r="DW57" s="136"/>
      <c r="DX57" s="136"/>
      <c r="DY57" s="136"/>
      <c r="DZ57" s="136"/>
      <c r="EA57" s="136"/>
      <c r="EB57" s="136"/>
      <c r="EC57" s="136"/>
      <c r="ED57" s="136"/>
      <c r="EE57" s="136"/>
      <c r="EF57" s="136"/>
      <c r="EG57" s="136"/>
      <c r="EH57" s="136"/>
      <c r="EI57" s="136"/>
      <c r="EJ57" s="136"/>
      <c r="EK57" s="136"/>
      <c r="EL57" s="136"/>
      <c r="EM57" s="136"/>
      <c r="EN57" s="136"/>
      <c r="EO57" s="136"/>
      <c r="EP57" s="136"/>
      <c r="EQ57" s="136"/>
      <c r="ER57" s="136"/>
      <c r="ES57" s="136"/>
      <c r="ET57" s="136"/>
      <c r="EU57" s="136"/>
      <c r="EV57" s="136"/>
      <c r="EW57" s="136"/>
      <c r="EX57" s="136"/>
      <c r="EY57" s="136"/>
      <c r="EZ57" s="136"/>
      <c r="FA57" s="136"/>
      <c r="FB57" s="136"/>
      <c r="FC57" s="136"/>
      <c r="FD57" s="136"/>
      <c r="FE57" s="136"/>
      <c r="FF57" s="136"/>
      <c r="FG57" s="136"/>
      <c r="FH57" s="136"/>
      <c r="FI57" s="136"/>
      <c r="FJ57" s="136"/>
      <c r="FK57" s="136"/>
      <c r="FL57" s="136"/>
      <c r="FM57" s="136"/>
      <c r="FN57" s="136"/>
      <c r="FO57" s="136"/>
      <c r="FP57" s="136"/>
      <c r="FQ57" s="136"/>
      <c r="FR57" s="136"/>
      <c r="FS57" s="136"/>
      <c r="FT57" s="136"/>
      <c r="FU57" s="136"/>
      <c r="FV57" s="136"/>
      <c r="FW57" s="136"/>
      <c r="FX57" s="136"/>
      <c r="FY57" s="136"/>
      <c r="FZ57" s="136"/>
      <c r="GA57" s="136"/>
      <c r="GB57" s="136"/>
      <c r="GC57" s="136"/>
      <c r="GD57" s="136"/>
      <c r="GE57" s="136"/>
      <c r="GF57" s="136"/>
      <c r="GG57" s="136"/>
      <c r="GH57" s="136"/>
      <c r="GI57" s="136"/>
      <c r="GJ57" s="136"/>
      <c r="GK57" s="136"/>
      <c r="GL57" s="136"/>
      <c r="GM57" s="136"/>
      <c r="GN57" s="136"/>
      <c r="GO57" s="136"/>
      <c r="GP57" s="136"/>
      <c r="GQ57" s="136"/>
      <c r="GR57" s="136"/>
      <c r="GS57" s="136"/>
      <c r="GT57" s="136"/>
      <c r="GU57" s="136"/>
      <c r="GV57" s="136"/>
      <c r="GW57" s="136"/>
      <c r="GX57" s="136"/>
      <c r="GY57" s="136"/>
      <c r="GZ57" s="136"/>
      <c r="HA57" s="136"/>
      <c r="HB57" s="136"/>
      <c r="HC57" s="136"/>
      <c r="HD57" s="136"/>
      <c r="HE57" s="136"/>
      <c r="HF57" s="136"/>
      <c r="HG57" s="136"/>
      <c r="HH57" s="136"/>
      <c r="HI57" s="136"/>
      <c r="HJ57" s="136"/>
      <c r="HK57" s="136"/>
      <c r="HL57" s="136"/>
      <c r="HM57" s="136"/>
      <c r="HN57" s="136"/>
      <c r="HO57" s="136"/>
      <c r="HP57" s="136"/>
      <c r="HQ57" s="136"/>
      <c r="HR57" s="136"/>
      <c r="HS57" s="136"/>
      <c r="HT57" s="136"/>
      <c r="HU57" s="136"/>
      <c r="HV57" s="136"/>
      <c r="HW57" s="136"/>
      <c r="HX57" s="136"/>
      <c r="HY57" s="136"/>
      <c r="HZ57" s="136"/>
      <c r="IA57" s="136"/>
      <c r="IB57" s="136"/>
      <c r="IC57" s="136"/>
      <c r="ID57" s="136"/>
      <c r="IE57" s="136"/>
      <c r="IF57" s="136"/>
      <c r="IG57" s="136"/>
      <c r="IH57" s="136"/>
      <c r="II57" s="136"/>
      <c r="IJ57" s="136"/>
      <c r="IK57" s="136"/>
      <c r="IL57" s="136"/>
      <c r="IM57" s="136"/>
      <c r="IN57" s="136"/>
      <c r="IO57" s="136"/>
      <c r="IP57" s="136"/>
      <c r="IQ57" s="136"/>
      <c r="IR57" s="136"/>
      <c r="IS57" s="136"/>
      <c r="IT57" s="136"/>
      <c r="IU57" s="136"/>
      <c r="IV57" s="136"/>
      <c r="IW57" s="136"/>
      <c r="IX57" s="136"/>
      <c r="IY57" s="136"/>
      <c r="IZ57" s="136"/>
      <c r="JA57" s="136"/>
      <c r="JB57" s="136"/>
      <c r="JC57" s="136"/>
      <c r="JD57" s="136"/>
      <c r="JE57" s="136"/>
      <c r="JF57" s="136"/>
      <c r="JG57" s="136"/>
      <c r="JH57" s="136"/>
      <c r="JI57" s="136"/>
      <c r="JJ57" s="136"/>
      <c r="JK57" s="136"/>
      <c r="JL57" s="136"/>
      <c r="JM57" s="136"/>
      <c r="JN57" s="136"/>
      <c r="JO57" s="136"/>
      <c r="JP57" s="136"/>
      <c r="JQ57" s="136"/>
      <c r="JR57" s="136"/>
      <c r="JS57" s="136"/>
      <c r="JT57" s="136"/>
      <c r="JU57" s="136"/>
      <c r="JV57" s="136"/>
      <c r="JW57" s="136"/>
      <c r="JX57" s="136"/>
      <c r="JY57" s="136"/>
      <c r="JZ57" s="136"/>
      <c r="KA57" s="136"/>
      <c r="KB57" s="136"/>
      <c r="KC57" s="136"/>
      <c r="KD57" s="136"/>
      <c r="KE57" s="136"/>
      <c r="KF57" s="136"/>
      <c r="KG57" s="136"/>
      <c r="KH57" s="136"/>
      <c r="KI57" s="136"/>
      <c r="KJ57" s="136"/>
      <c r="KK57" s="136"/>
      <c r="KL57" s="136"/>
      <c r="KM57" s="136"/>
      <c r="KN57" s="136"/>
      <c r="KO57" s="136"/>
      <c r="KP57" s="136"/>
      <c r="KQ57" s="136"/>
      <c r="KR57" s="136"/>
      <c r="KS57" s="136"/>
      <c r="KT57" s="136"/>
      <c r="KU57" s="136"/>
      <c r="KV57" s="136"/>
      <c r="KW57" s="136"/>
      <c r="KX57" s="136"/>
      <c r="KY57" s="136"/>
      <c r="KZ57" s="136"/>
      <c r="LA57" s="136"/>
      <c r="LB57" s="136"/>
      <c r="LC57" s="136"/>
      <c r="LD57" s="136"/>
      <c r="LE57" s="136"/>
      <c r="LF57" s="136"/>
      <c r="LG57" s="136"/>
      <c r="LH57" s="136"/>
      <c r="LI57" s="136"/>
      <c r="LJ57" s="136"/>
      <c r="LK57" s="136"/>
      <c r="LL57" s="136"/>
      <c r="LM57" s="136"/>
      <c r="LN57" s="136"/>
      <c r="LO57" s="136"/>
      <c r="LP57" s="136"/>
      <c r="LQ57" s="136"/>
      <c r="LR57" s="136"/>
      <c r="LS57" s="136"/>
      <c r="LT57" s="136"/>
      <c r="LU57" s="136"/>
      <c r="LV57" s="136"/>
      <c r="LW57" s="136"/>
      <c r="LX57" s="136"/>
      <c r="LY57" s="136"/>
      <c r="LZ57" s="136"/>
      <c r="MA57" s="136"/>
      <c r="MB57" s="136"/>
      <c r="MC57" s="136"/>
      <c r="MD57" s="136"/>
      <c r="ME57" s="136"/>
      <c r="MF57" s="136"/>
      <c r="MG57" s="136"/>
      <c r="MH57" s="136"/>
      <c r="MI57" s="136"/>
      <c r="MJ57" s="136"/>
      <c r="MK57" s="136"/>
      <c r="ML57" s="136"/>
      <c r="MM57" s="136"/>
      <c r="MN57" s="136"/>
      <c r="MO57" s="136"/>
      <c r="MP57" s="136"/>
      <c r="MQ57" s="136"/>
      <c r="MR57" s="136"/>
      <c r="MS57" s="136"/>
      <c r="MT57" s="136"/>
      <c r="MU57" s="136"/>
      <c r="MV57" s="136"/>
      <c r="MW57" s="136"/>
      <c r="MX57" s="136"/>
      <c r="MY57" s="136"/>
      <c r="MZ57" s="136"/>
      <c r="NA57" s="136"/>
      <c r="NB57" s="136"/>
      <c r="NC57" s="136"/>
      <c r="ND57" s="136"/>
      <c r="NE57" s="136"/>
      <c r="NF57" s="136"/>
      <c r="NG57" s="136"/>
      <c r="NH57" s="136"/>
      <c r="NI57" s="136"/>
      <c r="NJ57" s="136"/>
      <c r="NK57" s="136"/>
      <c r="NL57" s="136"/>
      <c r="NM57" s="136"/>
      <c r="NN57" s="136"/>
      <c r="NO57" s="136"/>
      <c r="NP57" s="136"/>
      <c r="NQ57" s="136"/>
      <c r="NR57" s="136"/>
      <c r="NS57" s="136"/>
      <c r="NT57" s="136"/>
      <c r="NU57" s="136"/>
      <c r="NV57" s="136"/>
      <c r="NW57" s="136"/>
      <c r="NX57" s="136"/>
      <c r="NY57" s="136"/>
      <c r="NZ57" s="136"/>
      <c r="OA57" s="136"/>
      <c r="OB57" s="136"/>
      <c r="OC57" s="136"/>
      <c r="OD57" s="136"/>
      <c r="OE57" s="136"/>
      <c r="OF57" s="136"/>
      <c r="OG57" s="136"/>
      <c r="OH57" s="136"/>
      <c r="OI57" s="136"/>
      <c r="OJ57" s="136"/>
      <c r="OK57" s="136"/>
      <c r="OL57" s="136"/>
      <c r="OM57" s="136"/>
      <c r="ON57" s="136"/>
      <c r="OO57" s="136"/>
      <c r="OP57" s="136"/>
      <c r="OQ57" s="136"/>
      <c r="OR57" s="136"/>
      <c r="OS57" s="136"/>
      <c r="OT57" s="136"/>
      <c r="OU57" s="136"/>
      <c r="OV57" s="136"/>
      <c r="OW57" s="136"/>
      <c r="OX57" s="136"/>
      <c r="OY57" s="136"/>
      <c r="OZ57" s="136"/>
      <c r="PA57" s="136"/>
      <c r="PB57" s="136"/>
      <c r="PC57" s="136"/>
      <c r="PD57" s="136"/>
      <c r="PE57" s="136"/>
      <c r="PF57" s="136"/>
    </row>
    <row r="58" spans="1:422" s="45" customFormat="1">
      <c r="A58" s="134"/>
      <c r="B58" s="134"/>
      <c r="C58" s="136"/>
      <c r="D58" s="136"/>
      <c r="E58" s="136"/>
      <c r="F58" s="136"/>
      <c r="G58" s="136"/>
      <c r="H58" s="136"/>
      <c r="I58" s="136"/>
      <c r="J58" s="136"/>
      <c r="K58" s="136"/>
      <c r="L58" s="136"/>
      <c r="M58" s="136"/>
      <c r="N58" s="136"/>
      <c r="O58" s="136"/>
      <c r="P58" s="136"/>
      <c r="Q58" s="136"/>
      <c r="R58" s="136"/>
      <c r="S58" s="136"/>
      <c r="T58" s="136"/>
      <c r="U58" s="136"/>
      <c r="V58" s="136"/>
      <c r="W58" s="136"/>
      <c r="X58" s="136"/>
      <c r="Y58" s="136"/>
      <c r="Z58" s="136"/>
      <c r="AA58" s="136"/>
      <c r="AB58" s="136"/>
      <c r="AC58" s="136"/>
      <c r="AD58" s="136"/>
      <c r="AE58" s="136"/>
      <c r="AF58" s="136"/>
      <c r="AG58" s="136"/>
      <c r="AH58" s="136"/>
      <c r="AI58" s="136"/>
      <c r="AJ58" s="136"/>
      <c r="AK58" s="136"/>
      <c r="AL58" s="136"/>
      <c r="AM58" s="136"/>
      <c r="AN58" s="136"/>
      <c r="AO58" s="136"/>
      <c r="AP58" s="136"/>
      <c r="AQ58" s="136"/>
      <c r="AR58" s="136"/>
      <c r="AS58" s="136"/>
      <c r="AT58" s="136"/>
      <c r="AU58" s="136"/>
      <c r="AV58" s="136"/>
      <c r="AW58" s="136"/>
      <c r="AX58" s="136"/>
      <c r="AY58" s="136"/>
      <c r="AZ58" s="136"/>
      <c r="BA58" s="136"/>
      <c r="BB58" s="136"/>
      <c r="BC58" s="136"/>
      <c r="BD58" s="136"/>
      <c r="BE58" s="136"/>
      <c r="BF58" s="136"/>
      <c r="BG58" s="136"/>
      <c r="BH58" s="136"/>
      <c r="BI58" s="136"/>
      <c r="BJ58" s="136"/>
      <c r="BK58" s="136"/>
      <c r="BL58" s="136"/>
      <c r="BM58" s="136"/>
      <c r="BN58" s="136"/>
      <c r="BO58" s="136"/>
      <c r="BP58" s="136"/>
      <c r="BQ58" s="136"/>
      <c r="BR58" s="136"/>
      <c r="BS58" s="136"/>
      <c r="BT58" s="136"/>
      <c r="BU58" s="136"/>
      <c r="BV58" s="136"/>
      <c r="BW58" s="136"/>
      <c r="BX58" s="136"/>
      <c r="BY58" s="136"/>
      <c r="BZ58" s="136"/>
      <c r="CA58" s="136"/>
      <c r="CB58" s="136"/>
      <c r="CC58" s="136"/>
      <c r="CD58" s="136"/>
      <c r="CE58" s="136"/>
      <c r="CF58" s="136"/>
      <c r="CG58" s="136"/>
      <c r="CH58" s="136"/>
      <c r="CI58" s="136"/>
      <c r="CJ58" s="136"/>
      <c r="CK58" s="136"/>
      <c r="CL58" s="136"/>
      <c r="CM58" s="136"/>
      <c r="CN58" s="136"/>
      <c r="CO58" s="136"/>
      <c r="CP58" s="136"/>
      <c r="CQ58" s="136"/>
      <c r="CR58" s="136"/>
      <c r="CS58" s="136"/>
      <c r="CT58" s="136"/>
      <c r="CU58" s="136"/>
      <c r="CV58" s="136"/>
      <c r="CW58" s="136"/>
      <c r="CX58" s="136"/>
      <c r="CY58" s="136"/>
      <c r="CZ58" s="136"/>
      <c r="DA58" s="136"/>
      <c r="DB58" s="136"/>
      <c r="DC58" s="136"/>
      <c r="DD58" s="136"/>
      <c r="DE58" s="136"/>
      <c r="DF58" s="136"/>
      <c r="DG58" s="136"/>
      <c r="DH58" s="136"/>
      <c r="DI58" s="136"/>
      <c r="DJ58" s="136"/>
      <c r="DK58" s="136"/>
      <c r="DL58" s="136"/>
      <c r="DM58" s="136"/>
      <c r="DN58" s="136"/>
      <c r="DO58" s="136"/>
      <c r="DP58" s="136"/>
      <c r="DQ58" s="136"/>
      <c r="DR58" s="136"/>
      <c r="DS58" s="136"/>
      <c r="DT58" s="136"/>
      <c r="DU58" s="136"/>
      <c r="DV58" s="136"/>
      <c r="DW58" s="136"/>
      <c r="DX58" s="136"/>
      <c r="DY58" s="136"/>
      <c r="DZ58" s="136"/>
      <c r="EA58" s="136"/>
      <c r="EB58" s="136"/>
      <c r="EC58" s="136"/>
      <c r="ED58" s="136"/>
      <c r="EE58" s="136"/>
      <c r="EF58" s="136"/>
      <c r="EG58" s="136"/>
      <c r="EH58" s="136"/>
      <c r="EI58" s="136"/>
      <c r="EJ58" s="136"/>
      <c r="EK58" s="136"/>
      <c r="EL58" s="136"/>
      <c r="EM58" s="136"/>
      <c r="EN58" s="136"/>
      <c r="EO58" s="136"/>
      <c r="EP58" s="136"/>
      <c r="EQ58" s="136"/>
      <c r="ER58" s="136"/>
      <c r="ES58" s="136"/>
      <c r="ET58" s="136"/>
      <c r="EU58" s="136"/>
      <c r="EV58" s="136"/>
      <c r="EW58" s="136"/>
      <c r="EX58" s="136"/>
      <c r="EY58" s="136"/>
      <c r="EZ58" s="136"/>
      <c r="FA58" s="136"/>
      <c r="FB58" s="136"/>
      <c r="FC58" s="136"/>
      <c r="FD58" s="136"/>
      <c r="FE58" s="136"/>
      <c r="FF58" s="136"/>
      <c r="FG58" s="136"/>
      <c r="FH58" s="136"/>
      <c r="FI58" s="136"/>
      <c r="FJ58" s="136"/>
      <c r="FK58" s="136"/>
      <c r="FL58" s="136"/>
      <c r="FM58" s="136"/>
      <c r="FN58" s="136"/>
      <c r="FO58" s="136"/>
      <c r="FP58" s="136"/>
      <c r="FQ58" s="136"/>
      <c r="FR58" s="136"/>
      <c r="FS58" s="136"/>
      <c r="FT58" s="136"/>
      <c r="FU58" s="136"/>
      <c r="FV58" s="136"/>
      <c r="FW58" s="136"/>
      <c r="FX58" s="136"/>
      <c r="FY58" s="136"/>
      <c r="FZ58" s="136"/>
      <c r="GA58" s="136"/>
      <c r="GB58" s="136"/>
      <c r="GC58" s="136"/>
      <c r="GD58" s="136"/>
      <c r="GE58" s="136"/>
      <c r="GF58" s="136"/>
      <c r="GG58" s="136"/>
      <c r="GH58" s="136"/>
      <c r="GI58" s="136"/>
      <c r="GJ58" s="136"/>
      <c r="GK58" s="136"/>
      <c r="GL58" s="136"/>
      <c r="GM58" s="136"/>
      <c r="GN58" s="136"/>
      <c r="GO58" s="136"/>
      <c r="GP58" s="136"/>
      <c r="GQ58" s="136"/>
      <c r="GR58" s="136"/>
      <c r="GS58" s="136"/>
      <c r="GT58" s="136"/>
      <c r="GU58" s="136"/>
      <c r="GV58" s="136"/>
      <c r="GW58" s="136"/>
      <c r="GX58" s="136"/>
      <c r="GY58" s="136"/>
      <c r="GZ58" s="136"/>
      <c r="HA58" s="136"/>
      <c r="HB58" s="136"/>
      <c r="HC58" s="136"/>
      <c r="HD58" s="136"/>
      <c r="HE58" s="136"/>
      <c r="HF58" s="136"/>
      <c r="HG58" s="136"/>
      <c r="HH58" s="136"/>
      <c r="HI58" s="136"/>
      <c r="HJ58" s="136"/>
      <c r="HK58" s="136"/>
      <c r="HL58" s="136"/>
      <c r="HM58" s="136"/>
      <c r="HN58" s="136"/>
      <c r="HO58" s="136"/>
      <c r="HP58" s="136"/>
      <c r="HQ58" s="136"/>
      <c r="HR58" s="136"/>
      <c r="HS58" s="136"/>
      <c r="HT58" s="136"/>
      <c r="HU58" s="136"/>
      <c r="HV58" s="136"/>
      <c r="HW58" s="136"/>
      <c r="HX58" s="136"/>
      <c r="HY58" s="136"/>
      <c r="HZ58" s="136"/>
      <c r="IA58" s="136"/>
      <c r="IB58" s="136"/>
      <c r="IC58" s="136"/>
      <c r="ID58" s="136"/>
      <c r="IE58" s="136"/>
      <c r="IF58" s="136"/>
      <c r="IG58" s="136"/>
      <c r="IH58" s="136"/>
      <c r="II58" s="136"/>
      <c r="IJ58" s="136"/>
      <c r="IK58" s="136"/>
      <c r="IL58" s="136"/>
      <c r="IM58" s="136"/>
      <c r="IN58" s="136"/>
      <c r="IO58" s="136"/>
      <c r="IP58" s="136"/>
      <c r="IQ58" s="136"/>
      <c r="IR58" s="136"/>
      <c r="IS58" s="136"/>
      <c r="IT58" s="136"/>
      <c r="IU58" s="136"/>
      <c r="IV58" s="136"/>
      <c r="IW58" s="136"/>
      <c r="IX58" s="136"/>
      <c r="IY58" s="136"/>
      <c r="IZ58" s="136"/>
      <c r="JA58" s="136"/>
      <c r="JB58" s="136"/>
      <c r="JC58" s="136"/>
      <c r="JD58" s="136"/>
      <c r="JE58" s="136"/>
      <c r="JF58" s="136"/>
      <c r="JG58" s="136"/>
      <c r="JH58" s="136"/>
      <c r="JI58" s="136"/>
      <c r="JJ58" s="136"/>
      <c r="JK58" s="136"/>
      <c r="JL58" s="136"/>
      <c r="JM58" s="136"/>
      <c r="JN58" s="136"/>
      <c r="JO58" s="136"/>
      <c r="JP58" s="136"/>
      <c r="JQ58" s="136"/>
      <c r="JR58" s="136"/>
      <c r="JS58" s="136"/>
      <c r="JT58" s="136"/>
      <c r="JU58" s="136"/>
      <c r="JV58" s="136"/>
      <c r="JW58" s="136"/>
      <c r="JX58" s="136"/>
      <c r="JY58" s="136"/>
      <c r="JZ58" s="136"/>
      <c r="KA58" s="136"/>
      <c r="KB58" s="136"/>
      <c r="KC58" s="136"/>
      <c r="KD58" s="136"/>
      <c r="KE58" s="136"/>
      <c r="KF58" s="136"/>
      <c r="KG58" s="136"/>
      <c r="KH58" s="136"/>
      <c r="KI58" s="136"/>
      <c r="KJ58" s="136"/>
      <c r="KK58" s="136"/>
      <c r="KL58" s="136"/>
      <c r="KM58" s="136"/>
      <c r="KN58" s="136"/>
      <c r="KO58" s="136"/>
      <c r="KP58" s="136"/>
      <c r="KQ58" s="136"/>
      <c r="KR58" s="136"/>
      <c r="KS58" s="136"/>
      <c r="KT58" s="136"/>
      <c r="KU58" s="136"/>
      <c r="KV58" s="136"/>
      <c r="KW58" s="136"/>
      <c r="KX58" s="136"/>
      <c r="KY58" s="136"/>
      <c r="KZ58" s="136"/>
      <c r="LA58" s="136"/>
      <c r="LB58" s="136"/>
      <c r="LC58" s="136"/>
      <c r="LD58" s="136"/>
      <c r="LE58" s="136"/>
      <c r="LF58" s="136"/>
      <c r="LG58" s="136"/>
      <c r="LH58" s="136"/>
      <c r="LI58" s="136"/>
      <c r="LJ58" s="136"/>
      <c r="LK58" s="136"/>
      <c r="LL58" s="136"/>
      <c r="LM58" s="136"/>
      <c r="LN58" s="136"/>
      <c r="LO58" s="136"/>
      <c r="LP58" s="136"/>
      <c r="LQ58" s="136"/>
      <c r="LR58" s="136"/>
      <c r="LS58" s="136"/>
      <c r="LT58" s="136"/>
      <c r="LU58" s="136"/>
      <c r="LV58" s="136"/>
      <c r="LW58" s="136"/>
      <c r="LX58" s="136"/>
      <c r="LY58" s="136"/>
      <c r="LZ58" s="136"/>
      <c r="MA58" s="136"/>
      <c r="MB58" s="136"/>
      <c r="MC58" s="136"/>
      <c r="MD58" s="136"/>
      <c r="ME58" s="136"/>
      <c r="MF58" s="136"/>
      <c r="MG58" s="136"/>
      <c r="MH58" s="136"/>
      <c r="MI58" s="136"/>
      <c r="MJ58" s="136"/>
      <c r="MK58" s="136"/>
      <c r="ML58" s="136"/>
      <c r="MM58" s="136"/>
      <c r="MN58" s="136"/>
      <c r="MO58" s="136"/>
      <c r="MP58" s="136"/>
      <c r="MQ58" s="136"/>
      <c r="MR58" s="136"/>
      <c r="MS58" s="136"/>
      <c r="MT58" s="136"/>
      <c r="MU58" s="136"/>
      <c r="MV58" s="136"/>
      <c r="MW58" s="136"/>
      <c r="MX58" s="136"/>
      <c r="MY58" s="136"/>
      <c r="MZ58" s="136"/>
      <c r="NA58" s="136"/>
      <c r="NB58" s="136"/>
      <c r="NC58" s="136"/>
      <c r="ND58" s="136"/>
      <c r="NE58" s="136"/>
      <c r="NF58" s="136"/>
      <c r="NG58" s="136"/>
      <c r="NH58" s="136"/>
      <c r="NI58" s="136"/>
      <c r="NJ58" s="136"/>
      <c r="NK58" s="136"/>
      <c r="NL58" s="136"/>
      <c r="NM58" s="136"/>
      <c r="NN58" s="136"/>
      <c r="NO58" s="136"/>
      <c r="NP58" s="136"/>
      <c r="NQ58" s="136"/>
      <c r="NR58" s="136"/>
      <c r="NS58" s="136"/>
      <c r="NT58" s="136"/>
      <c r="NU58" s="136"/>
      <c r="NV58" s="136"/>
      <c r="NW58" s="136"/>
      <c r="NX58" s="136"/>
      <c r="NY58" s="136"/>
      <c r="NZ58" s="136"/>
      <c r="OA58" s="136"/>
      <c r="OB58" s="136"/>
      <c r="OC58" s="136"/>
      <c r="OD58" s="136"/>
      <c r="OE58" s="136"/>
      <c r="OF58" s="136"/>
      <c r="OG58" s="136"/>
      <c r="OH58" s="136"/>
      <c r="OI58" s="136"/>
      <c r="OJ58" s="136"/>
      <c r="OK58" s="136"/>
      <c r="OL58" s="136"/>
      <c r="OM58" s="136"/>
      <c r="ON58" s="136"/>
      <c r="OO58" s="136"/>
      <c r="OP58" s="136"/>
      <c r="OQ58" s="136"/>
      <c r="OR58" s="136"/>
      <c r="OS58" s="136"/>
      <c r="OT58" s="136"/>
      <c r="OU58" s="136"/>
      <c r="OV58" s="136"/>
      <c r="OW58" s="136"/>
      <c r="OX58" s="136"/>
      <c r="OY58" s="136"/>
      <c r="OZ58" s="136"/>
      <c r="PA58" s="136"/>
      <c r="PB58" s="136"/>
      <c r="PC58" s="136"/>
      <c r="PD58" s="136"/>
      <c r="PE58" s="136"/>
      <c r="PF58" s="136"/>
    </row>
    <row r="59" spans="1:422" s="45" customFormat="1">
      <c r="A59" s="134"/>
      <c r="B59" s="134"/>
      <c r="C59" s="136"/>
      <c r="D59" s="136"/>
      <c r="E59" s="136"/>
      <c r="F59" s="136"/>
      <c r="G59" s="136"/>
      <c r="H59" s="136"/>
      <c r="I59" s="136"/>
      <c r="J59" s="136"/>
      <c r="K59" s="136"/>
      <c r="L59" s="136"/>
      <c r="M59" s="136"/>
      <c r="N59" s="136"/>
      <c r="O59" s="136"/>
      <c r="P59" s="136"/>
      <c r="Q59" s="136"/>
      <c r="R59" s="136"/>
      <c r="S59" s="136"/>
      <c r="T59" s="136"/>
      <c r="U59" s="136"/>
      <c r="V59" s="136"/>
      <c r="W59" s="136"/>
      <c r="X59" s="136"/>
      <c r="Y59" s="136"/>
      <c r="Z59" s="136"/>
      <c r="AA59" s="136"/>
      <c r="AB59" s="136"/>
      <c r="AC59" s="136"/>
      <c r="AD59" s="136"/>
      <c r="AE59" s="136"/>
      <c r="AF59" s="136"/>
      <c r="AG59" s="136"/>
      <c r="AH59" s="136"/>
      <c r="AI59" s="136"/>
      <c r="AJ59" s="136"/>
      <c r="AK59" s="136"/>
      <c r="AL59" s="136"/>
      <c r="AM59" s="136"/>
      <c r="AN59" s="136"/>
      <c r="AO59" s="136"/>
      <c r="AP59" s="136"/>
      <c r="AQ59" s="136"/>
      <c r="AR59" s="136"/>
      <c r="AS59" s="136"/>
      <c r="AT59" s="136"/>
      <c r="AU59" s="136"/>
      <c r="AV59" s="136"/>
      <c r="AW59" s="136"/>
      <c r="AX59" s="136"/>
      <c r="AY59" s="136"/>
      <c r="AZ59" s="136"/>
      <c r="BA59" s="136"/>
      <c r="BB59" s="136"/>
      <c r="BC59" s="136"/>
      <c r="BD59" s="136"/>
      <c r="BE59" s="136"/>
      <c r="BF59" s="136"/>
      <c r="BG59" s="136"/>
      <c r="BH59" s="136"/>
      <c r="BI59" s="136"/>
      <c r="BJ59" s="136"/>
      <c r="BK59" s="136"/>
      <c r="BL59" s="136"/>
      <c r="BM59" s="136"/>
      <c r="BN59" s="136"/>
      <c r="BO59" s="136"/>
      <c r="BP59" s="136"/>
      <c r="BQ59" s="136"/>
      <c r="BR59" s="136"/>
      <c r="BS59" s="136"/>
      <c r="BT59" s="136"/>
      <c r="BU59" s="136"/>
      <c r="BV59" s="136"/>
      <c r="BW59" s="136"/>
      <c r="BX59" s="136"/>
      <c r="BY59" s="136"/>
      <c r="BZ59" s="136"/>
      <c r="CA59" s="136"/>
      <c r="CB59" s="136"/>
      <c r="CC59" s="136"/>
      <c r="CD59" s="136"/>
      <c r="CE59" s="136"/>
      <c r="CF59" s="136"/>
      <c r="CG59" s="136"/>
      <c r="CH59" s="136"/>
      <c r="CI59" s="136"/>
      <c r="CJ59" s="136"/>
      <c r="CK59" s="136"/>
      <c r="CL59" s="136"/>
      <c r="CM59" s="136"/>
      <c r="CN59" s="136"/>
      <c r="CO59" s="136"/>
      <c r="CP59" s="136"/>
      <c r="CQ59" s="136"/>
      <c r="CR59" s="136"/>
      <c r="CS59" s="136"/>
      <c r="CT59" s="136"/>
      <c r="CU59" s="136"/>
      <c r="CV59" s="136"/>
      <c r="CW59" s="136"/>
      <c r="CX59" s="136"/>
      <c r="CY59" s="136"/>
      <c r="CZ59" s="136"/>
      <c r="DA59" s="136"/>
      <c r="DB59" s="136"/>
      <c r="DC59" s="136"/>
      <c r="DD59" s="136"/>
      <c r="DE59" s="136"/>
      <c r="DF59" s="136"/>
      <c r="DG59" s="136"/>
      <c r="DH59" s="136"/>
      <c r="DI59" s="136"/>
      <c r="DJ59" s="136"/>
      <c r="DK59" s="136"/>
      <c r="DL59" s="136"/>
      <c r="DM59" s="136"/>
      <c r="DN59" s="136"/>
      <c r="DO59" s="136"/>
      <c r="DP59" s="136"/>
      <c r="DQ59" s="136"/>
      <c r="DR59" s="136"/>
      <c r="DS59" s="136"/>
      <c r="DT59" s="136"/>
      <c r="DU59" s="136"/>
      <c r="DV59" s="136"/>
      <c r="DW59" s="136"/>
      <c r="DX59" s="136"/>
      <c r="DY59" s="136"/>
      <c r="DZ59" s="136"/>
      <c r="EA59" s="136"/>
      <c r="EB59" s="136"/>
      <c r="EC59" s="136"/>
      <c r="ED59" s="136"/>
      <c r="EE59" s="136"/>
      <c r="EF59" s="136"/>
      <c r="EG59" s="136"/>
      <c r="EH59" s="136"/>
      <c r="EI59" s="136"/>
      <c r="EJ59" s="136"/>
      <c r="EK59" s="136"/>
      <c r="EL59" s="136"/>
      <c r="EM59" s="136"/>
      <c r="EN59" s="136"/>
      <c r="EO59" s="136"/>
      <c r="EP59" s="136"/>
      <c r="EQ59" s="136"/>
      <c r="ER59" s="136"/>
      <c r="ES59" s="136"/>
      <c r="ET59" s="136"/>
      <c r="EU59" s="136"/>
      <c r="EV59" s="136"/>
      <c r="EW59" s="136"/>
      <c r="EX59" s="136"/>
      <c r="EY59" s="136"/>
      <c r="EZ59" s="136"/>
      <c r="FA59" s="136"/>
      <c r="FB59" s="136"/>
      <c r="FC59" s="136"/>
      <c r="FD59" s="136"/>
      <c r="FE59" s="136"/>
      <c r="FF59" s="136"/>
      <c r="FG59" s="136"/>
      <c r="FH59" s="136"/>
      <c r="FI59" s="136"/>
      <c r="FJ59" s="136"/>
      <c r="FK59" s="136"/>
      <c r="FL59" s="136"/>
      <c r="FM59" s="136"/>
      <c r="FN59" s="136"/>
      <c r="FO59" s="136"/>
      <c r="FP59" s="136"/>
      <c r="FQ59" s="136"/>
      <c r="FR59" s="136"/>
      <c r="FS59" s="136"/>
      <c r="FT59" s="136"/>
      <c r="FU59" s="136"/>
      <c r="FV59" s="136"/>
      <c r="FW59" s="136"/>
      <c r="FX59" s="136"/>
      <c r="FY59" s="136"/>
      <c r="FZ59" s="136"/>
      <c r="GA59" s="136"/>
      <c r="GB59" s="136"/>
      <c r="GC59" s="136"/>
      <c r="GD59" s="136"/>
      <c r="GE59" s="136"/>
      <c r="GF59" s="136"/>
      <c r="GG59" s="136"/>
      <c r="GH59" s="136"/>
      <c r="GI59" s="136"/>
      <c r="GJ59" s="136"/>
      <c r="GK59" s="136"/>
      <c r="GL59" s="136"/>
      <c r="GM59" s="136"/>
      <c r="GN59" s="136"/>
      <c r="GO59" s="136"/>
      <c r="GP59" s="136"/>
      <c r="GQ59" s="136"/>
      <c r="GR59" s="136"/>
      <c r="GS59" s="136"/>
      <c r="GT59" s="136"/>
      <c r="GU59" s="136"/>
      <c r="GV59" s="136"/>
      <c r="GW59" s="136"/>
      <c r="GX59" s="136"/>
      <c r="GY59" s="136"/>
      <c r="GZ59" s="136"/>
      <c r="HA59" s="136"/>
      <c r="HB59" s="136"/>
      <c r="HC59" s="136"/>
      <c r="HD59" s="136"/>
      <c r="HE59" s="136"/>
      <c r="HF59" s="136"/>
      <c r="HG59" s="136"/>
      <c r="HH59" s="136"/>
      <c r="HI59" s="136"/>
      <c r="HJ59" s="136"/>
      <c r="HK59" s="136"/>
      <c r="HL59" s="136"/>
      <c r="HM59" s="136"/>
      <c r="HN59" s="136"/>
      <c r="HO59" s="136"/>
      <c r="HP59" s="136"/>
      <c r="HQ59" s="136"/>
      <c r="HR59" s="136"/>
      <c r="HS59" s="136"/>
      <c r="HT59" s="136"/>
      <c r="HU59" s="136"/>
      <c r="HV59" s="136"/>
      <c r="HW59" s="136"/>
      <c r="HX59" s="136"/>
      <c r="HY59" s="136"/>
      <c r="HZ59" s="136"/>
      <c r="IA59" s="136"/>
      <c r="IB59" s="136"/>
      <c r="IC59" s="136"/>
      <c r="ID59" s="136"/>
      <c r="IE59" s="136"/>
      <c r="IF59" s="136"/>
      <c r="IG59" s="136"/>
      <c r="IH59" s="136"/>
      <c r="II59" s="136"/>
      <c r="IJ59" s="136"/>
      <c r="IK59" s="136"/>
      <c r="IL59" s="136"/>
      <c r="IM59" s="136"/>
      <c r="IN59" s="136"/>
      <c r="IO59" s="136"/>
      <c r="IP59" s="136"/>
      <c r="IQ59" s="136"/>
      <c r="IR59" s="136"/>
      <c r="IS59" s="136"/>
      <c r="IT59" s="136"/>
      <c r="IU59" s="136"/>
      <c r="IV59" s="136"/>
      <c r="IW59" s="136"/>
      <c r="IX59" s="136"/>
      <c r="IY59" s="136"/>
      <c r="IZ59" s="136"/>
      <c r="JA59" s="136"/>
      <c r="JB59" s="136"/>
      <c r="JC59" s="136"/>
      <c r="JD59" s="136"/>
      <c r="JE59" s="136"/>
      <c r="JF59" s="136"/>
      <c r="JG59" s="136"/>
      <c r="JH59" s="136"/>
      <c r="JI59" s="136"/>
      <c r="JJ59" s="136"/>
      <c r="JK59" s="136"/>
      <c r="JL59" s="136"/>
      <c r="JM59" s="136"/>
      <c r="JN59" s="136"/>
      <c r="JO59" s="136"/>
      <c r="JP59" s="136"/>
      <c r="JQ59" s="136"/>
      <c r="JR59" s="136"/>
      <c r="JS59" s="136"/>
      <c r="JT59" s="136"/>
      <c r="JU59" s="136"/>
      <c r="JV59" s="136"/>
      <c r="JW59" s="136"/>
      <c r="JX59" s="136"/>
      <c r="JY59" s="136"/>
      <c r="JZ59" s="136"/>
      <c r="KA59" s="136"/>
      <c r="KB59" s="136"/>
      <c r="KC59" s="136"/>
      <c r="KD59" s="136"/>
      <c r="KE59" s="136"/>
      <c r="KF59" s="136"/>
      <c r="KG59" s="136"/>
      <c r="KH59" s="136"/>
      <c r="KI59" s="136"/>
      <c r="KJ59" s="136"/>
      <c r="KK59" s="136"/>
      <c r="KL59" s="136"/>
      <c r="KM59" s="136"/>
      <c r="KN59" s="136"/>
      <c r="KO59" s="136"/>
      <c r="KP59" s="136"/>
      <c r="KQ59" s="136"/>
      <c r="KR59" s="136"/>
      <c r="KS59" s="136"/>
      <c r="KT59" s="136"/>
      <c r="KU59" s="136"/>
      <c r="KV59" s="136"/>
      <c r="KW59" s="136"/>
      <c r="KX59" s="136"/>
      <c r="KY59" s="136"/>
      <c r="KZ59" s="136"/>
      <c r="LA59" s="136"/>
      <c r="LB59" s="136"/>
      <c r="LC59" s="136"/>
      <c r="LD59" s="136"/>
      <c r="LE59" s="136"/>
      <c r="LF59" s="136"/>
      <c r="LG59" s="136"/>
      <c r="LH59" s="136"/>
      <c r="LI59" s="136"/>
      <c r="LJ59" s="136"/>
      <c r="LK59" s="136"/>
      <c r="LL59" s="136"/>
      <c r="LM59" s="136"/>
      <c r="LN59" s="136"/>
      <c r="LO59" s="136"/>
      <c r="LP59" s="136"/>
      <c r="LQ59" s="136"/>
      <c r="LR59" s="136"/>
      <c r="LS59" s="136"/>
      <c r="LT59" s="136"/>
      <c r="LU59" s="136"/>
      <c r="LV59" s="136"/>
      <c r="LW59" s="136"/>
      <c r="LX59" s="136"/>
      <c r="LY59" s="136"/>
      <c r="LZ59" s="136"/>
      <c r="MA59" s="136"/>
      <c r="MB59" s="136"/>
      <c r="MC59" s="136"/>
      <c r="MD59" s="136"/>
      <c r="ME59" s="136"/>
      <c r="MF59" s="136"/>
      <c r="MG59" s="136"/>
      <c r="MH59" s="136"/>
      <c r="MI59" s="136"/>
      <c r="MJ59" s="136"/>
      <c r="MK59" s="136"/>
      <c r="ML59" s="136"/>
      <c r="MM59" s="136"/>
      <c r="MN59" s="136"/>
      <c r="MO59" s="136"/>
      <c r="MP59" s="136"/>
      <c r="MQ59" s="136"/>
      <c r="MR59" s="136"/>
      <c r="MS59" s="136"/>
      <c r="MT59" s="136"/>
      <c r="MU59" s="136"/>
      <c r="MV59" s="136"/>
      <c r="MW59" s="136"/>
      <c r="MX59" s="136"/>
      <c r="MY59" s="136"/>
      <c r="MZ59" s="136"/>
      <c r="NA59" s="136"/>
      <c r="NB59" s="136"/>
      <c r="NC59" s="136"/>
      <c r="ND59" s="136"/>
      <c r="NE59" s="136"/>
      <c r="NF59" s="136"/>
      <c r="NG59" s="136"/>
      <c r="NH59" s="136"/>
      <c r="NI59" s="136"/>
      <c r="NJ59" s="136"/>
      <c r="NK59" s="136"/>
      <c r="NL59" s="136"/>
      <c r="NM59" s="136"/>
      <c r="NN59" s="136"/>
      <c r="NO59" s="136"/>
      <c r="NP59" s="136"/>
      <c r="NQ59" s="136"/>
      <c r="NR59" s="136"/>
      <c r="NS59" s="136"/>
      <c r="NT59" s="136"/>
      <c r="NU59" s="136"/>
      <c r="NV59" s="136"/>
      <c r="NW59" s="136"/>
      <c r="NX59" s="136"/>
      <c r="NY59" s="136"/>
      <c r="NZ59" s="136"/>
      <c r="OA59" s="136"/>
      <c r="OB59" s="136"/>
      <c r="OC59" s="136"/>
      <c r="OD59" s="136"/>
      <c r="OE59" s="136"/>
      <c r="OF59" s="136"/>
      <c r="OG59" s="136"/>
      <c r="OH59" s="136"/>
      <c r="OI59" s="136"/>
      <c r="OJ59" s="136"/>
      <c r="OK59" s="136"/>
      <c r="OL59" s="136"/>
      <c r="OM59" s="136"/>
      <c r="ON59" s="136"/>
      <c r="OO59" s="136"/>
      <c r="OP59" s="136"/>
      <c r="OQ59" s="136"/>
      <c r="OR59" s="136"/>
      <c r="OS59" s="136"/>
      <c r="OT59" s="136"/>
      <c r="OU59" s="136"/>
      <c r="OV59" s="136"/>
      <c r="OW59" s="136"/>
      <c r="OX59" s="136"/>
      <c r="OY59" s="136"/>
      <c r="OZ59" s="136"/>
      <c r="PA59" s="136"/>
      <c r="PB59" s="136"/>
      <c r="PC59" s="136"/>
      <c r="PD59" s="136"/>
      <c r="PE59" s="136"/>
      <c r="PF59" s="136"/>
    </row>
    <row r="60" spans="1:422" s="45" customFormat="1">
      <c r="A60" s="134"/>
      <c r="B60" s="134"/>
      <c r="C60" s="136"/>
      <c r="D60" s="136"/>
      <c r="E60" s="136"/>
      <c r="F60" s="136"/>
      <c r="G60" s="136"/>
      <c r="H60" s="136"/>
      <c r="I60" s="136"/>
      <c r="J60" s="136"/>
      <c r="K60" s="136"/>
      <c r="L60" s="136"/>
      <c r="M60" s="136"/>
      <c r="N60" s="136"/>
      <c r="O60" s="136"/>
      <c r="P60" s="136"/>
      <c r="Q60" s="136"/>
      <c r="R60" s="136"/>
      <c r="S60" s="136"/>
      <c r="T60" s="136"/>
      <c r="U60" s="136"/>
      <c r="V60" s="136"/>
      <c r="W60" s="136"/>
      <c r="X60" s="136"/>
      <c r="Y60" s="136"/>
      <c r="Z60" s="136"/>
      <c r="AA60" s="136"/>
      <c r="AB60" s="136"/>
      <c r="AC60" s="136"/>
      <c r="AD60" s="136"/>
      <c r="AE60" s="136"/>
      <c r="AF60" s="136"/>
      <c r="AG60" s="136"/>
      <c r="AH60" s="136"/>
      <c r="AI60" s="136"/>
      <c r="AJ60" s="136"/>
      <c r="AK60" s="136"/>
      <c r="AL60" s="136"/>
      <c r="AM60" s="136"/>
      <c r="AN60" s="136"/>
      <c r="AO60" s="136"/>
      <c r="AP60" s="136"/>
      <c r="AQ60" s="136"/>
      <c r="AR60" s="136"/>
      <c r="AS60" s="136"/>
      <c r="AT60" s="136"/>
      <c r="AU60" s="136"/>
      <c r="AV60" s="136"/>
      <c r="AW60" s="136"/>
      <c r="AX60" s="136"/>
      <c r="AY60" s="136"/>
      <c r="AZ60" s="136"/>
      <c r="BA60" s="136"/>
      <c r="BB60" s="136"/>
      <c r="BC60" s="136"/>
      <c r="BD60" s="136"/>
      <c r="BE60" s="136"/>
      <c r="BF60" s="136"/>
      <c r="BG60" s="136"/>
      <c r="BH60" s="136"/>
      <c r="BI60" s="136"/>
      <c r="BJ60" s="136"/>
      <c r="BK60" s="136"/>
      <c r="BL60" s="136"/>
      <c r="BM60" s="136"/>
      <c r="BN60" s="136"/>
      <c r="BO60" s="136"/>
      <c r="BP60" s="136"/>
      <c r="BQ60" s="136"/>
      <c r="BR60" s="136"/>
      <c r="BS60" s="136"/>
      <c r="BT60" s="136"/>
      <c r="BU60" s="136"/>
      <c r="BV60" s="136"/>
      <c r="BW60" s="136"/>
      <c r="BX60" s="136"/>
      <c r="BY60" s="136"/>
      <c r="BZ60" s="136"/>
      <c r="CA60" s="136"/>
      <c r="CB60" s="136"/>
      <c r="CC60" s="136"/>
      <c r="CD60" s="136"/>
      <c r="CE60" s="136"/>
      <c r="CF60" s="136"/>
      <c r="CG60" s="136"/>
      <c r="CH60" s="136"/>
      <c r="CI60" s="136"/>
      <c r="CJ60" s="136"/>
      <c r="CK60" s="136"/>
      <c r="CL60" s="136"/>
      <c r="CM60" s="136"/>
      <c r="CN60" s="136"/>
      <c r="CO60" s="136"/>
      <c r="CP60" s="136"/>
      <c r="CQ60" s="136"/>
      <c r="CR60" s="136"/>
      <c r="CS60" s="136"/>
      <c r="CT60" s="136"/>
      <c r="CU60" s="136"/>
      <c r="CV60" s="136"/>
      <c r="CW60" s="136"/>
      <c r="CX60" s="136"/>
      <c r="CY60" s="136"/>
      <c r="CZ60" s="136"/>
      <c r="DA60" s="136"/>
      <c r="DB60" s="136"/>
      <c r="DC60" s="136"/>
      <c r="DD60" s="136"/>
      <c r="DE60" s="136"/>
      <c r="DF60" s="136"/>
      <c r="DG60" s="136"/>
      <c r="DH60" s="136"/>
      <c r="DI60" s="136"/>
      <c r="DJ60" s="136"/>
      <c r="DK60" s="136"/>
      <c r="DL60" s="136"/>
      <c r="DM60" s="136"/>
      <c r="DN60" s="136"/>
      <c r="DO60" s="136"/>
      <c r="DP60" s="136"/>
      <c r="DQ60" s="136"/>
      <c r="DR60" s="136"/>
      <c r="DS60" s="136"/>
      <c r="DT60" s="136"/>
      <c r="DU60" s="136"/>
      <c r="DV60" s="136"/>
      <c r="DW60" s="136"/>
      <c r="DX60" s="136"/>
      <c r="DY60" s="136"/>
      <c r="DZ60" s="136"/>
      <c r="EA60" s="136"/>
      <c r="EB60" s="136"/>
      <c r="EC60" s="136"/>
      <c r="ED60" s="136"/>
      <c r="EE60" s="136"/>
      <c r="EF60" s="136"/>
      <c r="EG60" s="136"/>
      <c r="EH60" s="136"/>
      <c r="EI60" s="136"/>
      <c r="EJ60" s="136"/>
      <c r="EK60" s="136"/>
      <c r="EL60" s="136"/>
      <c r="EM60" s="136"/>
      <c r="EN60" s="136"/>
      <c r="EO60" s="136"/>
      <c r="EP60" s="136"/>
      <c r="EQ60" s="136"/>
      <c r="ER60" s="136"/>
      <c r="ES60" s="136"/>
      <c r="ET60" s="136"/>
      <c r="EU60" s="136"/>
      <c r="EV60" s="136"/>
      <c r="EW60" s="136"/>
      <c r="EX60" s="136"/>
      <c r="EY60" s="136"/>
      <c r="EZ60" s="136"/>
      <c r="FA60" s="136"/>
      <c r="FB60" s="136"/>
      <c r="FC60" s="136"/>
      <c r="FD60" s="136"/>
      <c r="FE60" s="136"/>
      <c r="FF60" s="136"/>
      <c r="FG60" s="136"/>
      <c r="FH60" s="136"/>
      <c r="FI60" s="136"/>
      <c r="FJ60" s="136"/>
      <c r="FK60" s="136"/>
      <c r="FL60" s="136"/>
      <c r="FM60" s="136"/>
      <c r="FN60" s="136"/>
      <c r="FO60" s="136"/>
      <c r="FP60" s="136"/>
      <c r="FQ60" s="136"/>
      <c r="FR60" s="136"/>
      <c r="FS60" s="136"/>
      <c r="FT60" s="136"/>
      <c r="FU60" s="136"/>
      <c r="FV60" s="136"/>
      <c r="FW60" s="136"/>
      <c r="FX60" s="136"/>
      <c r="FY60" s="136"/>
      <c r="FZ60" s="136"/>
      <c r="GA60" s="136"/>
      <c r="GB60" s="136"/>
      <c r="GC60" s="136"/>
      <c r="GD60" s="136"/>
      <c r="GE60" s="136"/>
      <c r="GF60" s="136"/>
      <c r="GG60" s="136"/>
      <c r="GH60" s="136"/>
      <c r="GI60" s="136"/>
      <c r="GJ60" s="136"/>
      <c r="GK60" s="136"/>
      <c r="GL60" s="136"/>
      <c r="GM60" s="136"/>
      <c r="GN60" s="136"/>
      <c r="GO60" s="136"/>
      <c r="GP60" s="136"/>
      <c r="GQ60" s="136"/>
      <c r="GR60" s="136"/>
      <c r="GS60" s="136"/>
      <c r="GT60" s="136"/>
      <c r="GU60" s="136"/>
      <c r="GV60" s="136"/>
      <c r="GW60" s="136"/>
      <c r="GX60" s="136"/>
      <c r="GY60" s="136"/>
      <c r="GZ60" s="136"/>
      <c r="HA60" s="136"/>
      <c r="HB60" s="136"/>
      <c r="HC60" s="136"/>
      <c r="HD60" s="136"/>
      <c r="HE60" s="136"/>
      <c r="HF60" s="136"/>
      <c r="HG60" s="136"/>
      <c r="HH60" s="136"/>
      <c r="HI60" s="136"/>
      <c r="HJ60" s="136"/>
      <c r="HK60" s="136"/>
      <c r="HL60" s="136"/>
      <c r="HM60" s="136"/>
      <c r="HN60" s="136"/>
      <c r="HO60" s="136"/>
      <c r="HP60" s="136"/>
      <c r="HQ60" s="136"/>
      <c r="HR60" s="136"/>
      <c r="HS60" s="136"/>
      <c r="HT60" s="136"/>
      <c r="HU60" s="136"/>
      <c r="HV60" s="136"/>
      <c r="HW60" s="136"/>
      <c r="HX60" s="136"/>
      <c r="HY60" s="136"/>
      <c r="HZ60" s="136"/>
      <c r="IA60" s="136"/>
      <c r="IB60" s="136"/>
      <c r="IC60" s="136"/>
      <c r="ID60" s="136"/>
      <c r="IE60" s="136"/>
      <c r="IF60" s="136"/>
      <c r="IG60" s="136"/>
      <c r="IH60" s="136"/>
      <c r="II60" s="136"/>
      <c r="IJ60" s="136"/>
      <c r="IK60" s="136"/>
      <c r="IL60" s="136"/>
      <c r="IM60" s="136"/>
      <c r="IN60" s="136"/>
      <c r="IO60" s="136"/>
      <c r="IP60" s="136"/>
      <c r="IQ60" s="136"/>
      <c r="IR60" s="136"/>
      <c r="IS60" s="136"/>
      <c r="IT60" s="136"/>
      <c r="IU60" s="136"/>
      <c r="IV60" s="136"/>
      <c r="IW60" s="136"/>
      <c r="IX60" s="136"/>
      <c r="IY60" s="136"/>
      <c r="IZ60" s="136"/>
      <c r="JA60" s="136"/>
      <c r="JB60" s="136"/>
      <c r="JC60" s="136"/>
      <c r="JD60" s="136"/>
      <c r="JE60" s="136"/>
      <c r="JF60" s="136"/>
      <c r="JG60" s="136"/>
      <c r="JH60" s="136"/>
      <c r="JI60" s="136"/>
      <c r="JJ60" s="136"/>
      <c r="JK60" s="136"/>
      <c r="JL60" s="136"/>
      <c r="JM60" s="136"/>
      <c r="JN60" s="136"/>
      <c r="JO60" s="136"/>
      <c r="JP60" s="136"/>
      <c r="JQ60" s="136"/>
      <c r="JR60" s="136"/>
      <c r="JS60" s="136"/>
      <c r="JT60" s="136"/>
      <c r="JU60" s="136"/>
      <c r="JV60" s="136"/>
      <c r="JW60" s="136"/>
      <c r="JX60" s="136"/>
      <c r="JY60" s="136"/>
      <c r="JZ60" s="136"/>
      <c r="KA60" s="136"/>
      <c r="KB60" s="136"/>
      <c r="KC60" s="136"/>
      <c r="KD60" s="136"/>
      <c r="KE60" s="136"/>
      <c r="KF60" s="136"/>
      <c r="KG60" s="136"/>
      <c r="KH60" s="136"/>
      <c r="KI60" s="136"/>
      <c r="KJ60" s="136"/>
      <c r="KK60" s="136"/>
      <c r="KL60" s="136"/>
      <c r="KM60" s="136"/>
      <c r="KN60" s="136"/>
      <c r="KO60" s="136"/>
      <c r="KP60" s="136"/>
      <c r="KQ60" s="136"/>
      <c r="KR60" s="136"/>
      <c r="KS60" s="136"/>
      <c r="KT60" s="136"/>
      <c r="KU60" s="136"/>
      <c r="KV60" s="136"/>
      <c r="KW60" s="136"/>
      <c r="KX60" s="136"/>
      <c r="KY60" s="136"/>
      <c r="KZ60" s="136"/>
      <c r="LA60" s="136"/>
      <c r="LB60" s="136"/>
      <c r="LC60" s="136"/>
      <c r="LD60" s="136"/>
      <c r="LE60" s="136"/>
      <c r="LF60" s="136"/>
      <c r="LG60" s="136"/>
      <c r="LH60" s="136"/>
      <c r="LI60" s="136"/>
      <c r="LJ60" s="136"/>
      <c r="LK60" s="136"/>
      <c r="LL60" s="136"/>
      <c r="LM60" s="136"/>
      <c r="LN60" s="136"/>
      <c r="LO60" s="136"/>
      <c r="LP60" s="136"/>
      <c r="LQ60" s="136"/>
      <c r="LR60" s="136"/>
      <c r="LS60" s="136"/>
      <c r="LT60" s="136"/>
      <c r="LU60" s="136"/>
      <c r="LV60" s="136"/>
      <c r="LW60" s="136"/>
      <c r="LX60" s="136"/>
      <c r="LY60" s="136"/>
      <c r="LZ60" s="136"/>
      <c r="MA60" s="136"/>
      <c r="MB60" s="136"/>
      <c r="MC60" s="136"/>
      <c r="MD60" s="136"/>
      <c r="ME60" s="136"/>
      <c r="MF60" s="136"/>
      <c r="MG60" s="136"/>
      <c r="MH60" s="136"/>
      <c r="MI60" s="136"/>
      <c r="MJ60" s="136"/>
      <c r="MK60" s="136"/>
      <c r="ML60" s="136"/>
      <c r="MM60" s="136"/>
      <c r="MN60" s="136"/>
      <c r="MO60" s="136"/>
      <c r="MP60" s="136"/>
      <c r="MQ60" s="136"/>
      <c r="MR60" s="136"/>
      <c r="MS60" s="136"/>
      <c r="MT60" s="136"/>
      <c r="MU60" s="136"/>
      <c r="MV60" s="136"/>
      <c r="MW60" s="136"/>
      <c r="MX60" s="136"/>
      <c r="MY60" s="136"/>
      <c r="MZ60" s="136"/>
      <c r="NA60" s="136"/>
      <c r="NB60" s="136"/>
      <c r="NC60" s="136"/>
      <c r="ND60" s="136"/>
      <c r="NE60" s="136"/>
      <c r="NF60" s="136"/>
      <c r="NG60" s="136"/>
      <c r="NH60" s="136"/>
      <c r="NI60" s="136"/>
      <c r="NJ60" s="136"/>
      <c r="NK60" s="136"/>
      <c r="NL60" s="136"/>
      <c r="NM60" s="136"/>
      <c r="NN60" s="136"/>
      <c r="NO60" s="136"/>
      <c r="NP60" s="136"/>
      <c r="NQ60" s="136"/>
      <c r="NR60" s="136"/>
      <c r="NS60" s="136"/>
      <c r="NT60" s="136"/>
      <c r="NU60" s="136"/>
      <c r="NV60" s="136"/>
      <c r="NW60" s="136"/>
      <c r="NX60" s="136"/>
      <c r="NY60" s="136"/>
      <c r="NZ60" s="136"/>
      <c r="OA60" s="136"/>
      <c r="OB60" s="136"/>
      <c r="OC60" s="136"/>
      <c r="OD60" s="136"/>
      <c r="OE60" s="136"/>
      <c r="OF60" s="136"/>
      <c r="OG60" s="136"/>
      <c r="OH60" s="136"/>
      <c r="OI60" s="136"/>
      <c r="OJ60" s="136"/>
      <c r="OK60" s="136"/>
      <c r="OL60" s="136"/>
      <c r="OM60" s="136"/>
      <c r="ON60" s="136"/>
      <c r="OO60" s="136"/>
      <c r="OP60" s="136"/>
      <c r="OQ60" s="136"/>
      <c r="OR60" s="136"/>
      <c r="OS60" s="136"/>
      <c r="OT60" s="136"/>
      <c r="OU60" s="136"/>
      <c r="OV60" s="136"/>
      <c r="OW60" s="136"/>
      <c r="OX60" s="136"/>
      <c r="OY60" s="136"/>
      <c r="OZ60" s="136"/>
      <c r="PA60" s="136"/>
      <c r="PB60" s="136"/>
      <c r="PC60" s="136"/>
      <c r="PD60" s="136"/>
      <c r="PE60" s="136"/>
      <c r="PF60" s="136"/>
    </row>
    <row r="61" spans="1:422" s="45" customFormat="1">
      <c r="A61" s="134"/>
      <c r="B61" s="134"/>
      <c r="C61" s="136"/>
      <c r="D61" s="136"/>
      <c r="E61" s="136"/>
      <c r="F61" s="136"/>
      <c r="G61" s="136"/>
      <c r="H61" s="136"/>
      <c r="I61" s="136"/>
      <c r="J61" s="136"/>
      <c r="K61" s="136"/>
      <c r="L61" s="136"/>
      <c r="M61" s="136"/>
      <c r="N61" s="136"/>
      <c r="O61" s="136"/>
      <c r="P61" s="136"/>
      <c r="Q61" s="136"/>
      <c r="R61" s="136"/>
      <c r="S61" s="136"/>
      <c r="T61" s="136"/>
      <c r="U61" s="136"/>
      <c r="V61" s="136"/>
      <c r="W61" s="136"/>
      <c r="X61" s="136"/>
      <c r="Y61" s="136"/>
      <c r="Z61" s="136"/>
      <c r="AA61" s="136"/>
      <c r="AB61" s="136"/>
      <c r="AC61" s="136"/>
      <c r="AD61" s="136"/>
      <c r="AE61" s="136"/>
      <c r="AF61" s="136"/>
      <c r="AG61" s="136"/>
      <c r="AH61" s="136"/>
      <c r="AI61" s="136"/>
      <c r="AJ61" s="136"/>
      <c r="AK61" s="136"/>
      <c r="AL61" s="136"/>
      <c r="AM61" s="136"/>
      <c r="AN61" s="136"/>
      <c r="AO61" s="136"/>
      <c r="AP61" s="136"/>
      <c r="AQ61" s="136"/>
      <c r="AR61" s="136"/>
      <c r="AS61" s="136"/>
      <c r="AT61" s="136"/>
      <c r="AU61" s="136"/>
      <c r="AV61" s="136"/>
      <c r="AW61" s="136"/>
      <c r="AX61" s="136"/>
      <c r="AY61" s="136"/>
      <c r="AZ61" s="136"/>
      <c r="BA61" s="136"/>
      <c r="BB61" s="136"/>
      <c r="BC61" s="136"/>
      <c r="BD61" s="136"/>
      <c r="BE61" s="136"/>
      <c r="BF61" s="136"/>
      <c r="BG61" s="136"/>
      <c r="BH61" s="136"/>
      <c r="BI61" s="136"/>
      <c r="BJ61" s="136"/>
      <c r="BK61" s="136"/>
      <c r="BL61" s="136"/>
      <c r="BM61" s="136"/>
      <c r="BN61" s="136"/>
      <c r="BO61" s="136"/>
      <c r="BP61" s="136"/>
      <c r="BQ61" s="136"/>
      <c r="BR61" s="136"/>
      <c r="BS61" s="136"/>
      <c r="BT61" s="136"/>
      <c r="BU61" s="136"/>
      <c r="BV61" s="136"/>
      <c r="BW61" s="136"/>
      <c r="BX61" s="136"/>
      <c r="BY61" s="136"/>
      <c r="BZ61" s="136"/>
      <c r="CA61" s="136"/>
      <c r="CB61" s="136"/>
      <c r="CC61" s="136"/>
      <c r="CD61" s="136"/>
      <c r="CE61" s="136"/>
      <c r="CF61" s="136"/>
      <c r="CG61" s="136"/>
      <c r="CH61" s="136"/>
      <c r="CI61" s="136"/>
      <c r="CJ61" s="136"/>
      <c r="CK61" s="136"/>
      <c r="CL61" s="136"/>
      <c r="CM61" s="136"/>
      <c r="CN61" s="136"/>
      <c r="CO61" s="136"/>
      <c r="CP61" s="136"/>
      <c r="CQ61" s="136"/>
      <c r="CR61" s="136"/>
      <c r="CS61" s="136"/>
      <c r="CT61" s="136"/>
      <c r="CU61" s="136"/>
      <c r="CV61" s="136"/>
      <c r="CW61" s="136"/>
      <c r="CX61" s="136"/>
      <c r="CY61" s="136"/>
      <c r="CZ61" s="136"/>
      <c r="DA61" s="136"/>
      <c r="DB61" s="136"/>
      <c r="DC61" s="136"/>
      <c r="DD61" s="136"/>
      <c r="DE61" s="136"/>
      <c r="DF61" s="136"/>
      <c r="DG61" s="136"/>
      <c r="DH61" s="136"/>
      <c r="DI61" s="136"/>
      <c r="DJ61" s="136"/>
      <c r="DK61" s="136"/>
      <c r="DL61" s="136"/>
      <c r="DM61" s="136"/>
      <c r="DN61" s="136"/>
      <c r="DO61" s="136"/>
      <c r="DP61" s="136"/>
      <c r="DQ61" s="136"/>
      <c r="DR61" s="136"/>
      <c r="DS61" s="136"/>
      <c r="DT61" s="136"/>
      <c r="DU61" s="136"/>
      <c r="DV61" s="136"/>
      <c r="DW61" s="136"/>
      <c r="DX61" s="136"/>
      <c r="DY61" s="136"/>
      <c r="DZ61" s="136"/>
      <c r="EA61" s="136"/>
      <c r="EB61" s="136"/>
      <c r="EC61" s="136"/>
      <c r="ED61" s="136"/>
      <c r="EE61" s="136"/>
      <c r="EF61" s="136"/>
      <c r="EG61" s="136"/>
      <c r="EH61" s="136"/>
      <c r="EI61" s="136"/>
      <c r="EJ61" s="136"/>
      <c r="EK61" s="136"/>
      <c r="EL61" s="136"/>
      <c r="EM61" s="136"/>
      <c r="EN61" s="136"/>
      <c r="EO61" s="136"/>
      <c r="EP61" s="136"/>
      <c r="EQ61" s="136"/>
      <c r="ER61" s="136"/>
      <c r="ES61" s="136"/>
      <c r="ET61" s="136"/>
      <c r="EU61" s="136"/>
      <c r="EV61" s="136"/>
      <c r="EW61" s="136"/>
      <c r="EX61" s="136"/>
      <c r="EY61" s="136"/>
      <c r="EZ61" s="136"/>
      <c r="FA61" s="136"/>
      <c r="FB61" s="136"/>
      <c r="FC61" s="136"/>
      <c r="FD61" s="136"/>
      <c r="FE61" s="136"/>
      <c r="FF61" s="136"/>
      <c r="FG61" s="136"/>
      <c r="FH61" s="136"/>
      <c r="FI61" s="136"/>
      <c r="FJ61" s="136"/>
      <c r="FK61" s="136"/>
      <c r="FL61" s="136"/>
      <c r="FM61" s="136"/>
      <c r="FN61" s="136"/>
      <c r="FO61" s="136"/>
      <c r="FP61" s="136"/>
      <c r="FQ61" s="136"/>
      <c r="FR61" s="136"/>
      <c r="FS61" s="136"/>
      <c r="FT61" s="136"/>
      <c r="FU61" s="136"/>
      <c r="FV61" s="136"/>
      <c r="FW61" s="136"/>
      <c r="FX61" s="136"/>
      <c r="FY61" s="136"/>
      <c r="FZ61" s="136"/>
      <c r="GA61" s="136"/>
      <c r="GB61" s="136"/>
      <c r="GC61" s="136"/>
      <c r="GD61" s="136"/>
      <c r="GE61" s="136"/>
      <c r="GF61" s="136"/>
      <c r="GG61" s="136"/>
      <c r="GH61" s="136"/>
      <c r="GI61" s="136"/>
      <c r="GJ61" s="136"/>
      <c r="GK61" s="136"/>
      <c r="GL61" s="136"/>
      <c r="GM61" s="136"/>
      <c r="GN61" s="136"/>
      <c r="GO61" s="136"/>
      <c r="GP61" s="136"/>
      <c r="GQ61" s="136"/>
      <c r="GR61" s="136"/>
      <c r="GS61" s="136"/>
      <c r="GT61" s="136"/>
      <c r="GU61" s="136"/>
      <c r="GV61" s="136"/>
      <c r="GW61" s="136"/>
      <c r="GX61" s="136"/>
      <c r="GY61" s="136"/>
      <c r="GZ61" s="136"/>
      <c r="HA61" s="136"/>
      <c r="HB61" s="136"/>
      <c r="HC61" s="136"/>
      <c r="HD61" s="136"/>
      <c r="HE61" s="136"/>
      <c r="HF61" s="136"/>
      <c r="HG61" s="136"/>
      <c r="HH61" s="136"/>
      <c r="HI61" s="136"/>
      <c r="HJ61" s="136"/>
      <c r="HK61" s="136"/>
      <c r="HL61" s="136"/>
      <c r="HM61" s="136"/>
      <c r="HN61" s="136"/>
      <c r="HO61" s="136"/>
      <c r="HP61" s="136"/>
      <c r="HQ61" s="136"/>
      <c r="HR61" s="136"/>
      <c r="HS61" s="136"/>
      <c r="HT61" s="136"/>
      <c r="HU61" s="136"/>
      <c r="HV61" s="136"/>
      <c r="HW61" s="136"/>
      <c r="HX61" s="136"/>
      <c r="HY61" s="136"/>
      <c r="HZ61" s="136"/>
      <c r="IA61" s="136"/>
      <c r="IB61" s="136"/>
      <c r="IC61" s="136"/>
      <c r="ID61" s="136"/>
      <c r="IE61" s="136"/>
      <c r="IF61" s="136"/>
      <c r="IG61" s="136"/>
      <c r="IH61" s="136"/>
      <c r="II61" s="136"/>
      <c r="IJ61" s="136"/>
      <c r="IK61" s="136"/>
      <c r="IL61" s="136"/>
      <c r="IM61" s="136"/>
      <c r="IN61" s="136"/>
      <c r="IO61" s="136"/>
      <c r="IP61" s="136"/>
      <c r="IQ61" s="136"/>
      <c r="IR61" s="136"/>
      <c r="IS61" s="136"/>
      <c r="IT61" s="136"/>
      <c r="IU61" s="136"/>
      <c r="IV61" s="136"/>
      <c r="IW61" s="136"/>
      <c r="IX61" s="136"/>
      <c r="IY61" s="136"/>
      <c r="IZ61" s="136"/>
      <c r="JA61" s="136"/>
      <c r="JB61" s="136"/>
      <c r="JC61" s="136"/>
      <c r="JD61" s="136"/>
      <c r="JE61" s="136"/>
      <c r="JF61" s="136"/>
      <c r="JG61" s="136"/>
      <c r="JH61" s="136"/>
      <c r="JI61" s="136"/>
      <c r="JJ61" s="136"/>
      <c r="JK61" s="136"/>
      <c r="JL61" s="136"/>
      <c r="JM61" s="136"/>
      <c r="JN61" s="136"/>
      <c r="JO61" s="136"/>
      <c r="JP61" s="136"/>
      <c r="JQ61" s="136"/>
      <c r="JR61" s="136"/>
      <c r="JS61" s="136"/>
      <c r="JT61" s="136"/>
      <c r="JU61" s="136"/>
      <c r="JV61" s="136"/>
      <c r="JW61" s="136"/>
      <c r="JX61" s="136"/>
      <c r="JY61" s="136"/>
      <c r="JZ61" s="136"/>
      <c r="KA61" s="136"/>
      <c r="KB61" s="136"/>
      <c r="KC61" s="136"/>
      <c r="KD61" s="136"/>
      <c r="KE61" s="136"/>
      <c r="KF61" s="136"/>
      <c r="KG61" s="136"/>
      <c r="KH61" s="136"/>
      <c r="KI61" s="136"/>
      <c r="KJ61" s="136"/>
      <c r="KK61" s="136"/>
      <c r="KL61" s="136"/>
      <c r="KM61" s="136"/>
      <c r="KN61" s="136"/>
      <c r="KO61" s="136"/>
      <c r="KP61" s="136"/>
      <c r="KQ61" s="136"/>
      <c r="KR61" s="136"/>
      <c r="KS61" s="136"/>
      <c r="KT61" s="136"/>
      <c r="KU61" s="136"/>
      <c r="KV61" s="136"/>
      <c r="KW61" s="136"/>
      <c r="KX61" s="136"/>
      <c r="KY61" s="136"/>
      <c r="KZ61" s="136"/>
      <c r="LA61" s="136"/>
      <c r="LB61" s="136"/>
      <c r="LC61" s="136"/>
      <c r="LD61" s="136"/>
      <c r="LE61" s="136"/>
      <c r="LF61" s="136"/>
      <c r="LG61" s="136"/>
      <c r="LH61" s="136"/>
      <c r="LI61" s="136"/>
      <c r="LJ61" s="136"/>
      <c r="LK61" s="136"/>
      <c r="LL61" s="136"/>
      <c r="LM61" s="136"/>
      <c r="LN61" s="136"/>
      <c r="LO61" s="136"/>
      <c r="LP61" s="136"/>
      <c r="LQ61" s="136"/>
      <c r="LR61" s="136"/>
      <c r="LS61" s="136"/>
      <c r="LT61" s="136"/>
      <c r="LU61" s="136"/>
      <c r="LV61" s="136"/>
      <c r="LW61" s="136"/>
      <c r="LX61" s="136"/>
      <c r="LY61" s="136"/>
      <c r="LZ61" s="136"/>
      <c r="MA61" s="136"/>
      <c r="MB61" s="136"/>
      <c r="MC61" s="136"/>
      <c r="MD61" s="136"/>
      <c r="ME61" s="136"/>
      <c r="MF61" s="136"/>
      <c r="MG61" s="136"/>
      <c r="MH61" s="136"/>
      <c r="MI61" s="136"/>
      <c r="MJ61" s="136"/>
      <c r="MK61" s="136"/>
      <c r="ML61" s="136"/>
      <c r="MM61" s="136"/>
      <c r="MN61" s="136"/>
      <c r="MO61" s="136"/>
      <c r="MP61" s="136"/>
      <c r="MQ61" s="136"/>
      <c r="MR61" s="136"/>
      <c r="MS61" s="136"/>
      <c r="MT61" s="136"/>
      <c r="MU61" s="136"/>
      <c r="MV61" s="136"/>
      <c r="MW61" s="136"/>
      <c r="MX61" s="136"/>
      <c r="MY61" s="136"/>
      <c r="MZ61" s="136"/>
      <c r="NA61" s="136"/>
      <c r="NB61" s="136"/>
      <c r="NC61" s="136"/>
      <c r="ND61" s="136"/>
      <c r="NE61" s="136"/>
      <c r="NF61" s="136"/>
      <c r="NG61" s="136"/>
      <c r="NH61" s="136"/>
      <c r="NI61" s="136"/>
      <c r="NJ61" s="136"/>
      <c r="NK61" s="136"/>
      <c r="NL61" s="136"/>
      <c r="NM61" s="136"/>
      <c r="NN61" s="136"/>
      <c r="NO61" s="136"/>
      <c r="NP61" s="136"/>
      <c r="NQ61" s="136"/>
      <c r="NR61" s="136"/>
      <c r="NS61" s="136"/>
      <c r="NT61" s="136"/>
      <c r="NU61" s="136"/>
      <c r="NV61" s="136"/>
      <c r="NW61" s="136"/>
      <c r="NX61" s="136"/>
      <c r="NY61" s="136"/>
      <c r="NZ61" s="136"/>
      <c r="OA61" s="136"/>
      <c r="OB61" s="136"/>
      <c r="OC61" s="136"/>
      <c r="OD61" s="136"/>
      <c r="OE61" s="136"/>
      <c r="OF61" s="136"/>
      <c r="OG61" s="136"/>
      <c r="OH61" s="136"/>
      <c r="OI61" s="136"/>
      <c r="OJ61" s="136"/>
      <c r="OK61" s="136"/>
      <c r="OL61" s="136"/>
      <c r="OM61" s="136"/>
      <c r="ON61" s="136"/>
      <c r="OO61" s="136"/>
      <c r="OP61" s="136"/>
      <c r="OQ61" s="136"/>
      <c r="OR61" s="136"/>
      <c r="OS61" s="136"/>
      <c r="OT61" s="136"/>
      <c r="OU61" s="136"/>
      <c r="OV61" s="136"/>
      <c r="OW61" s="136"/>
      <c r="OX61" s="136"/>
      <c r="OY61" s="136"/>
      <c r="OZ61" s="136"/>
      <c r="PA61" s="136"/>
      <c r="PB61" s="136"/>
      <c r="PC61" s="136"/>
      <c r="PD61" s="136"/>
      <c r="PE61" s="136"/>
      <c r="PF61" s="136"/>
    </row>
    <row r="62" spans="1:422" s="45" customFormat="1">
      <c r="A62" s="134"/>
      <c r="B62" s="134"/>
      <c r="C62" s="136"/>
      <c r="D62" s="136"/>
      <c r="E62" s="136"/>
      <c r="F62" s="136"/>
      <c r="G62" s="136"/>
      <c r="H62" s="136"/>
      <c r="I62" s="136"/>
      <c r="J62" s="136"/>
      <c r="K62" s="136"/>
      <c r="L62" s="136"/>
      <c r="M62" s="136"/>
      <c r="N62" s="136"/>
      <c r="O62" s="136"/>
      <c r="P62" s="136"/>
      <c r="Q62" s="136"/>
      <c r="R62" s="136"/>
      <c r="S62" s="136"/>
      <c r="T62" s="136"/>
      <c r="U62" s="136"/>
      <c r="V62" s="136"/>
      <c r="W62" s="136"/>
      <c r="X62" s="136"/>
      <c r="Y62" s="136"/>
      <c r="Z62" s="136"/>
      <c r="AA62" s="136"/>
      <c r="AB62" s="136"/>
      <c r="AC62" s="136"/>
      <c r="AD62" s="136"/>
      <c r="AE62" s="136"/>
      <c r="AF62" s="136"/>
      <c r="AG62" s="136"/>
      <c r="AH62" s="136"/>
      <c r="AI62" s="136"/>
      <c r="AJ62" s="136"/>
      <c r="AK62" s="136"/>
      <c r="AL62" s="136"/>
      <c r="AM62" s="136"/>
      <c r="AN62" s="136"/>
      <c r="AO62" s="136"/>
      <c r="AP62" s="136"/>
      <c r="AQ62" s="136"/>
      <c r="AR62" s="136"/>
      <c r="AS62" s="136"/>
      <c r="AT62" s="136"/>
      <c r="AU62" s="136"/>
      <c r="AV62" s="136"/>
      <c r="AW62" s="136"/>
      <c r="AX62" s="136"/>
      <c r="AY62" s="136"/>
      <c r="AZ62" s="136"/>
      <c r="BA62" s="136"/>
      <c r="BB62" s="136"/>
      <c r="BC62" s="136"/>
      <c r="BD62" s="136"/>
      <c r="BE62" s="136"/>
      <c r="BF62" s="136"/>
      <c r="BG62" s="136"/>
      <c r="BH62" s="136"/>
      <c r="BI62" s="136"/>
      <c r="BJ62" s="136"/>
      <c r="BK62" s="136"/>
      <c r="BL62" s="136"/>
      <c r="BM62" s="136"/>
      <c r="BN62" s="136"/>
      <c r="BO62" s="136"/>
      <c r="BP62" s="136"/>
      <c r="BQ62" s="136"/>
      <c r="BR62" s="136"/>
      <c r="BS62" s="136"/>
      <c r="BT62" s="136"/>
      <c r="BU62" s="136"/>
      <c r="BV62" s="136"/>
      <c r="BW62" s="136"/>
      <c r="BX62" s="136"/>
      <c r="BY62" s="136"/>
      <c r="BZ62" s="136"/>
      <c r="CA62" s="136"/>
      <c r="CB62" s="136"/>
      <c r="CC62" s="136"/>
      <c r="CD62" s="136"/>
      <c r="CE62" s="136"/>
      <c r="CF62" s="136"/>
      <c r="CG62" s="136"/>
      <c r="CH62" s="136"/>
      <c r="CI62" s="136"/>
      <c r="CJ62" s="136"/>
      <c r="CK62" s="136"/>
      <c r="CL62" s="136"/>
      <c r="CM62" s="136"/>
      <c r="CN62" s="136"/>
      <c r="CO62" s="136"/>
      <c r="CP62" s="136"/>
      <c r="CQ62" s="136"/>
      <c r="CR62" s="136"/>
      <c r="CS62" s="136"/>
      <c r="CT62" s="136"/>
      <c r="CU62" s="136"/>
      <c r="CV62" s="136"/>
      <c r="CW62" s="136"/>
      <c r="CX62" s="136"/>
      <c r="CY62" s="136"/>
      <c r="CZ62" s="136"/>
      <c r="DA62" s="136"/>
      <c r="DB62" s="136"/>
      <c r="DC62" s="136"/>
      <c r="DD62" s="136"/>
      <c r="DE62" s="136"/>
      <c r="DF62" s="136"/>
      <c r="DG62" s="136"/>
      <c r="DH62" s="136"/>
      <c r="DI62" s="136"/>
      <c r="DJ62" s="136"/>
      <c r="DK62" s="136"/>
      <c r="DL62" s="136"/>
      <c r="DM62" s="136"/>
      <c r="DN62" s="136"/>
      <c r="DO62" s="136"/>
      <c r="DP62" s="136"/>
      <c r="DQ62" s="136"/>
      <c r="DR62" s="136"/>
      <c r="DS62" s="136"/>
      <c r="DT62" s="136"/>
      <c r="DU62" s="136"/>
      <c r="DV62" s="136"/>
      <c r="DW62" s="136"/>
      <c r="DX62" s="136"/>
      <c r="DY62" s="136"/>
      <c r="DZ62" s="136"/>
      <c r="EA62" s="136"/>
      <c r="EB62" s="136"/>
      <c r="EC62" s="136"/>
      <c r="ED62" s="136"/>
      <c r="EE62" s="136"/>
      <c r="EF62" s="136"/>
      <c r="EG62" s="136"/>
      <c r="EH62" s="136"/>
      <c r="EI62" s="136"/>
      <c r="EJ62" s="136"/>
      <c r="EK62" s="136"/>
      <c r="EL62" s="136"/>
      <c r="EM62" s="136"/>
      <c r="EN62" s="136"/>
      <c r="EO62" s="136"/>
      <c r="EP62" s="136"/>
      <c r="EQ62" s="136"/>
      <c r="ER62" s="136"/>
      <c r="ES62" s="136"/>
      <c r="ET62" s="136"/>
      <c r="EU62" s="136"/>
      <c r="EV62" s="136"/>
      <c r="EW62" s="136"/>
      <c r="EX62" s="136"/>
      <c r="EY62" s="136"/>
      <c r="EZ62" s="136"/>
      <c r="FA62" s="136"/>
      <c r="FB62" s="136"/>
      <c r="FC62" s="136"/>
      <c r="FD62" s="136"/>
      <c r="FE62" s="136"/>
      <c r="FF62" s="136"/>
      <c r="FG62" s="136"/>
      <c r="FH62" s="136"/>
      <c r="FI62" s="136"/>
      <c r="FJ62" s="136"/>
      <c r="FK62" s="136"/>
      <c r="FL62" s="136"/>
      <c r="FM62" s="136"/>
      <c r="FN62" s="136"/>
      <c r="FO62" s="136"/>
      <c r="FP62" s="136"/>
      <c r="FQ62" s="136"/>
      <c r="FR62" s="136"/>
      <c r="FS62" s="136"/>
      <c r="FT62" s="136"/>
      <c r="FU62" s="136"/>
      <c r="FV62" s="136"/>
      <c r="FW62" s="136"/>
      <c r="FX62" s="136"/>
      <c r="FY62" s="136"/>
      <c r="FZ62" s="136"/>
      <c r="GA62" s="136"/>
      <c r="GB62" s="136"/>
      <c r="GC62" s="136"/>
      <c r="GD62" s="136"/>
      <c r="GE62" s="136"/>
      <c r="GF62" s="136"/>
      <c r="GG62" s="136"/>
      <c r="GH62" s="136"/>
      <c r="GI62" s="136"/>
      <c r="GJ62" s="136"/>
      <c r="GK62" s="136"/>
      <c r="GL62" s="136"/>
      <c r="GM62" s="136"/>
      <c r="GN62" s="136"/>
      <c r="GO62" s="136"/>
      <c r="GP62" s="136"/>
      <c r="GQ62" s="136"/>
      <c r="GR62" s="136"/>
      <c r="GS62" s="136"/>
      <c r="GT62" s="136"/>
      <c r="GU62" s="136"/>
      <c r="GV62" s="136"/>
      <c r="GW62" s="136"/>
      <c r="GX62" s="136"/>
      <c r="GY62" s="136"/>
      <c r="GZ62" s="136"/>
      <c r="HA62" s="136"/>
      <c r="HB62" s="136"/>
      <c r="HC62" s="136"/>
      <c r="HD62" s="136"/>
      <c r="HE62" s="136"/>
      <c r="HF62" s="136"/>
      <c r="HG62" s="136"/>
      <c r="HH62" s="136"/>
      <c r="HI62" s="136"/>
      <c r="HJ62" s="136"/>
      <c r="HK62" s="136"/>
      <c r="HL62" s="136"/>
      <c r="HM62" s="136"/>
      <c r="HN62" s="136"/>
      <c r="HO62" s="136"/>
      <c r="HP62" s="136"/>
      <c r="HQ62" s="136"/>
      <c r="HR62" s="136"/>
      <c r="HS62" s="136"/>
      <c r="HT62" s="136"/>
      <c r="HU62" s="136"/>
      <c r="HV62" s="136"/>
      <c r="HW62" s="136"/>
      <c r="HX62" s="136"/>
      <c r="HY62" s="136"/>
      <c r="HZ62" s="136"/>
      <c r="IA62" s="136"/>
      <c r="IB62" s="136"/>
      <c r="IC62" s="136"/>
      <c r="ID62" s="136"/>
      <c r="IE62" s="136"/>
      <c r="IF62" s="136"/>
      <c r="IG62" s="136"/>
      <c r="IH62" s="136"/>
      <c r="II62" s="136"/>
      <c r="IJ62" s="136"/>
      <c r="IK62" s="136"/>
      <c r="IL62" s="136"/>
      <c r="IM62" s="136"/>
      <c r="IN62" s="136"/>
      <c r="IO62" s="136"/>
      <c r="IP62" s="136"/>
      <c r="IQ62" s="136"/>
      <c r="IR62" s="136"/>
      <c r="IS62" s="136"/>
      <c r="IT62" s="136"/>
      <c r="IU62" s="136"/>
      <c r="IV62" s="136"/>
      <c r="IW62" s="136"/>
      <c r="IX62" s="136"/>
      <c r="IY62" s="136"/>
      <c r="IZ62" s="136"/>
      <c r="JA62" s="136"/>
      <c r="JB62" s="136"/>
      <c r="JC62" s="136"/>
      <c r="JD62" s="136"/>
      <c r="JE62" s="136"/>
      <c r="JF62" s="136"/>
      <c r="JG62" s="136"/>
      <c r="JH62" s="136"/>
      <c r="JI62" s="136"/>
      <c r="JJ62" s="136"/>
      <c r="JK62" s="136"/>
      <c r="JL62" s="136"/>
      <c r="JM62" s="136"/>
      <c r="JN62" s="136"/>
      <c r="JO62" s="136"/>
      <c r="JP62" s="136"/>
      <c r="JQ62" s="136"/>
      <c r="JR62" s="136"/>
      <c r="JS62" s="136"/>
      <c r="JT62" s="136"/>
      <c r="JU62" s="136"/>
      <c r="JV62" s="136"/>
      <c r="JW62" s="136"/>
      <c r="JX62" s="136"/>
      <c r="JY62" s="136"/>
      <c r="JZ62" s="136"/>
      <c r="KA62" s="136"/>
      <c r="KB62" s="136"/>
      <c r="KC62" s="136"/>
      <c r="KD62" s="136"/>
      <c r="KE62" s="136"/>
      <c r="KF62" s="136"/>
      <c r="KG62" s="136"/>
      <c r="KH62" s="136"/>
      <c r="KI62" s="136"/>
      <c r="KJ62" s="136"/>
      <c r="KK62" s="136"/>
      <c r="KL62" s="136"/>
      <c r="KM62" s="136"/>
      <c r="KN62" s="136"/>
      <c r="KO62" s="136"/>
      <c r="KP62" s="136"/>
      <c r="KQ62" s="136"/>
      <c r="KR62" s="136"/>
      <c r="KS62" s="136"/>
      <c r="KT62" s="136"/>
      <c r="KU62" s="136"/>
      <c r="KV62" s="136"/>
      <c r="KW62" s="136"/>
      <c r="KX62" s="136"/>
      <c r="KY62" s="136"/>
      <c r="KZ62" s="136"/>
      <c r="LA62" s="136"/>
      <c r="LB62" s="136"/>
      <c r="LC62" s="136"/>
      <c r="LD62" s="136"/>
      <c r="LE62" s="136"/>
      <c r="LF62" s="136"/>
      <c r="LG62" s="136"/>
      <c r="LH62" s="136"/>
      <c r="LI62" s="136"/>
      <c r="LJ62" s="136"/>
      <c r="LK62" s="136"/>
      <c r="LL62" s="136"/>
      <c r="LM62" s="136"/>
      <c r="LN62" s="136"/>
      <c r="LO62" s="136"/>
      <c r="LP62" s="136"/>
      <c r="LQ62" s="136"/>
      <c r="LR62" s="136"/>
      <c r="LS62" s="136"/>
      <c r="LT62" s="136"/>
      <c r="LU62" s="136"/>
      <c r="LV62" s="136"/>
      <c r="LW62" s="136"/>
      <c r="LX62" s="136"/>
      <c r="LY62" s="136"/>
      <c r="LZ62" s="136"/>
      <c r="MA62" s="136"/>
      <c r="MB62" s="136"/>
      <c r="MC62" s="136"/>
      <c r="MD62" s="136"/>
      <c r="ME62" s="136"/>
      <c r="MF62" s="136"/>
      <c r="MG62" s="136"/>
      <c r="MH62" s="136"/>
      <c r="MI62" s="136"/>
      <c r="MJ62" s="136"/>
      <c r="MK62" s="136"/>
      <c r="ML62" s="136"/>
      <c r="MM62" s="136"/>
      <c r="MN62" s="136"/>
      <c r="MO62" s="136"/>
      <c r="MP62" s="136"/>
      <c r="MQ62" s="136"/>
      <c r="MR62" s="136"/>
      <c r="MS62" s="136"/>
      <c r="MT62" s="136"/>
      <c r="MU62" s="136"/>
      <c r="MV62" s="136"/>
      <c r="MW62" s="136"/>
      <c r="MX62" s="136"/>
      <c r="MY62" s="136"/>
      <c r="MZ62" s="136"/>
      <c r="NA62" s="136"/>
      <c r="NB62" s="136"/>
      <c r="NC62" s="136"/>
      <c r="ND62" s="136"/>
      <c r="NE62" s="136"/>
      <c r="NF62" s="136"/>
      <c r="NG62" s="136"/>
      <c r="NH62" s="136"/>
      <c r="NI62" s="136"/>
      <c r="NJ62" s="136"/>
      <c r="NK62" s="136"/>
      <c r="NL62" s="136"/>
      <c r="NM62" s="136"/>
      <c r="NN62" s="136"/>
      <c r="NO62" s="136"/>
      <c r="NP62" s="136"/>
      <c r="NQ62" s="136"/>
      <c r="NR62" s="136"/>
      <c r="NS62" s="136"/>
      <c r="NT62" s="136"/>
      <c r="NU62" s="136"/>
      <c r="NV62" s="136"/>
      <c r="NW62" s="136"/>
      <c r="NX62" s="136"/>
      <c r="NY62" s="136"/>
      <c r="NZ62" s="136"/>
      <c r="OA62" s="136"/>
      <c r="OB62" s="136"/>
      <c r="OC62" s="136"/>
      <c r="OD62" s="136"/>
      <c r="OE62" s="136"/>
      <c r="OF62" s="136"/>
      <c r="OG62" s="136"/>
      <c r="OH62" s="136"/>
      <c r="OI62" s="136"/>
      <c r="OJ62" s="136"/>
      <c r="OK62" s="136"/>
      <c r="OL62" s="136"/>
      <c r="OM62" s="136"/>
      <c r="ON62" s="136"/>
      <c r="OO62" s="136"/>
      <c r="OP62" s="136"/>
      <c r="OQ62" s="136"/>
      <c r="OR62" s="136"/>
      <c r="OS62" s="136"/>
      <c r="OT62" s="136"/>
      <c r="OU62" s="136"/>
      <c r="OV62" s="136"/>
      <c r="OW62" s="136"/>
      <c r="OX62" s="136"/>
      <c r="OY62" s="136"/>
      <c r="OZ62" s="136"/>
      <c r="PA62" s="136"/>
      <c r="PB62" s="136"/>
      <c r="PC62" s="136"/>
      <c r="PD62" s="136"/>
      <c r="PE62" s="136"/>
      <c r="PF62" s="136"/>
    </row>
    <row r="63" spans="1:422" s="45" customFormat="1">
      <c r="A63" s="134"/>
      <c r="B63" s="134"/>
      <c r="C63" s="136"/>
      <c r="D63" s="136"/>
      <c r="E63" s="136"/>
      <c r="F63" s="136"/>
      <c r="G63" s="136"/>
      <c r="H63" s="136"/>
      <c r="I63" s="136"/>
      <c r="J63" s="136"/>
      <c r="K63" s="136"/>
      <c r="L63" s="136"/>
      <c r="M63" s="136"/>
      <c r="N63" s="136"/>
      <c r="O63" s="136"/>
      <c r="P63" s="136"/>
      <c r="Q63" s="136"/>
      <c r="R63" s="136"/>
      <c r="S63" s="136"/>
      <c r="T63" s="136"/>
      <c r="U63" s="136"/>
      <c r="V63" s="136"/>
      <c r="W63" s="136"/>
      <c r="X63" s="136"/>
      <c r="Y63" s="136"/>
      <c r="Z63" s="136"/>
      <c r="AA63" s="136"/>
      <c r="AB63" s="136"/>
      <c r="AC63" s="136"/>
      <c r="AD63" s="136"/>
      <c r="AE63" s="136"/>
      <c r="AF63" s="136"/>
      <c r="AG63" s="136"/>
      <c r="AH63" s="136"/>
      <c r="AI63" s="136"/>
      <c r="AJ63" s="136"/>
      <c r="AK63" s="136"/>
      <c r="AL63" s="136"/>
      <c r="AM63" s="136"/>
      <c r="AN63" s="136"/>
      <c r="AO63" s="136"/>
      <c r="AP63" s="136"/>
      <c r="AQ63" s="136"/>
      <c r="AR63" s="136"/>
      <c r="AS63" s="136"/>
      <c r="AT63" s="136"/>
      <c r="AU63" s="136"/>
      <c r="AV63" s="136"/>
      <c r="AW63" s="136"/>
      <c r="AX63" s="136"/>
      <c r="AY63" s="136"/>
      <c r="AZ63" s="136"/>
      <c r="BA63" s="136"/>
      <c r="BB63" s="136"/>
      <c r="BC63" s="136"/>
      <c r="BD63" s="136"/>
      <c r="BE63" s="136"/>
      <c r="BF63" s="136"/>
      <c r="BG63" s="136"/>
      <c r="BH63" s="136"/>
      <c r="BI63" s="136"/>
      <c r="BJ63" s="136"/>
      <c r="BK63" s="136"/>
      <c r="BL63" s="136"/>
      <c r="BM63" s="136"/>
      <c r="BN63" s="136"/>
      <c r="BO63" s="136"/>
      <c r="BP63" s="136"/>
      <c r="BQ63" s="136"/>
      <c r="BR63" s="136"/>
      <c r="BS63" s="136"/>
      <c r="BT63" s="136"/>
      <c r="BU63" s="136"/>
      <c r="BV63" s="136"/>
      <c r="BW63" s="136"/>
      <c r="BX63" s="136"/>
      <c r="BY63" s="136"/>
      <c r="BZ63" s="136"/>
      <c r="CA63" s="136"/>
      <c r="CB63" s="136"/>
      <c r="CC63" s="136"/>
      <c r="CD63" s="136"/>
      <c r="CE63" s="136"/>
      <c r="CF63" s="136"/>
      <c r="CG63" s="136"/>
      <c r="CH63" s="136"/>
      <c r="CI63" s="136"/>
      <c r="CJ63" s="136"/>
      <c r="CK63" s="136"/>
      <c r="CL63" s="136"/>
      <c r="CM63" s="136"/>
      <c r="CN63" s="136"/>
      <c r="CO63" s="136"/>
      <c r="CP63" s="136"/>
      <c r="CQ63" s="136"/>
      <c r="CR63" s="136"/>
      <c r="CS63" s="136"/>
      <c r="CT63" s="136"/>
      <c r="CU63" s="136"/>
      <c r="CV63" s="136"/>
      <c r="CW63" s="136"/>
      <c r="CX63" s="136"/>
      <c r="CY63" s="136"/>
      <c r="CZ63" s="136"/>
      <c r="DA63" s="136"/>
      <c r="DB63" s="136"/>
      <c r="DC63" s="136"/>
      <c r="DD63" s="136"/>
      <c r="DE63" s="136"/>
      <c r="DF63" s="136"/>
      <c r="DG63" s="136"/>
      <c r="DH63" s="136"/>
      <c r="DI63" s="136"/>
      <c r="DJ63" s="136"/>
      <c r="DK63" s="136"/>
      <c r="DL63" s="136"/>
      <c r="DM63" s="136"/>
      <c r="DN63" s="136"/>
      <c r="DO63" s="136"/>
      <c r="DP63" s="136"/>
      <c r="DQ63" s="136"/>
      <c r="DR63" s="136"/>
      <c r="DS63" s="136"/>
      <c r="DT63" s="136"/>
      <c r="DU63" s="136"/>
      <c r="DV63" s="136"/>
      <c r="DW63" s="136"/>
      <c r="DX63" s="136"/>
      <c r="DY63" s="136"/>
      <c r="DZ63" s="136"/>
      <c r="EA63" s="136"/>
      <c r="EB63" s="136"/>
      <c r="EC63" s="136"/>
      <c r="ED63" s="136"/>
      <c r="EE63" s="136"/>
      <c r="EF63" s="136"/>
      <c r="EG63" s="136"/>
      <c r="EH63" s="136"/>
      <c r="EI63" s="136"/>
      <c r="EJ63" s="136"/>
      <c r="EK63" s="136"/>
      <c r="EL63" s="136"/>
      <c r="EM63" s="136"/>
      <c r="EN63" s="136"/>
      <c r="EO63" s="136"/>
      <c r="EP63" s="136"/>
      <c r="EQ63" s="136"/>
      <c r="ER63" s="136"/>
      <c r="ES63" s="136"/>
      <c r="ET63" s="136"/>
      <c r="EU63" s="136"/>
      <c r="EV63" s="136"/>
      <c r="EW63" s="136"/>
      <c r="EX63" s="136"/>
      <c r="EY63" s="136"/>
      <c r="EZ63" s="136"/>
      <c r="FA63" s="136"/>
      <c r="FB63" s="136"/>
      <c r="FC63" s="136"/>
      <c r="FD63" s="136"/>
      <c r="FE63" s="136"/>
      <c r="FF63" s="136"/>
      <c r="FG63" s="136"/>
      <c r="FH63" s="136"/>
      <c r="FI63" s="136"/>
      <c r="FJ63" s="136"/>
      <c r="FK63" s="136"/>
      <c r="FL63" s="136"/>
      <c r="FM63" s="136"/>
      <c r="FN63" s="136"/>
      <c r="FO63" s="136"/>
      <c r="FP63" s="136"/>
      <c r="FQ63" s="136"/>
      <c r="FR63" s="136"/>
      <c r="FS63" s="136"/>
      <c r="FT63" s="136"/>
      <c r="FU63" s="136"/>
      <c r="FV63" s="136"/>
      <c r="FW63" s="136"/>
      <c r="FX63" s="136"/>
      <c r="FY63" s="136"/>
      <c r="FZ63" s="136"/>
      <c r="GA63" s="136"/>
      <c r="GB63" s="136"/>
      <c r="GC63" s="136"/>
      <c r="GD63" s="136"/>
      <c r="GE63" s="136"/>
      <c r="GF63" s="136"/>
      <c r="GG63" s="136"/>
      <c r="GH63" s="136"/>
      <c r="GI63" s="136"/>
      <c r="GJ63" s="136"/>
      <c r="GK63" s="136"/>
      <c r="GL63" s="136"/>
      <c r="GM63" s="136"/>
      <c r="GN63" s="136"/>
      <c r="GO63" s="136"/>
      <c r="GP63" s="136"/>
      <c r="GQ63" s="136"/>
      <c r="GR63" s="136"/>
      <c r="GS63" s="136"/>
      <c r="GT63" s="136"/>
      <c r="GU63" s="136"/>
      <c r="GV63" s="136"/>
      <c r="GW63" s="136"/>
      <c r="GX63" s="136"/>
      <c r="GY63" s="136"/>
      <c r="GZ63" s="136"/>
      <c r="HA63" s="136"/>
      <c r="HB63" s="136"/>
      <c r="HC63" s="136"/>
      <c r="HD63" s="136"/>
      <c r="HE63" s="136"/>
      <c r="HF63" s="136"/>
      <c r="HG63" s="136"/>
      <c r="HH63" s="136"/>
      <c r="HI63" s="136"/>
      <c r="HJ63" s="136"/>
      <c r="HK63" s="136"/>
      <c r="HL63" s="136"/>
      <c r="HM63" s="136"/>
      <c r="HN63" s="136"/>
      <c r="HO63" s="136"/>
      <c r="HP63" s="136"/>
      <c r="HQ63" s="136"/>
      <c r="HR63" s="136"/>
      <c r="HS63" s="136"/>
      <c r="HT63" s="136"/>
      <c r="HU63" s="136"/>
      <c r="HV63" s="136"/>
      <c r="HW63" s="136"/>
      <c r="HX63" s="136"/>
      <c r="HY63" s="136"/>
      <c r="HZ63" s="136"/>
      <c r="IA63" s="136"/>
      <c r="IB63" s="136"/>
      <c r="IC63" s="136"/>
      <c r="ID63" s="136"/>
      <c r="IE63" s="136"/>
      <c r="IF63" s="136"/>
      <c r="IG63" s="136"/>
      <c r="IH63" s="136"/>
      <c r="II63" s="136"/>
      <c r="IJ63" s="136"/>
      <c r="IK63" s="136"/>
      <c r="IL63" s="136"/>
      <c r="IM63" s="136"/>
      <c r="IN63" s="136"/>
      <c r="IO63" s="136"/>
      <c r="IP63" s="136"/>
      <c r="IQ63" s="136"/>
      <c r="IR63" s="136"/>
      <c r="IS63" s="136"/>
      <c r="IT63" s="136"/>
      <c r="IU63" s="136"/>
      <c r="IV63" s="136"/>
      <c r="IW63" s="136"/>
      <c r="IX63" s="136"/>
      <c r="IY63" s="136"/>
      <c r="IZ63" s="136"/>
      <c r="JA63" s="136"/>
      <c r="JB63" s="136"/>
      <c r="JC63" s="136"/>
      <c r="JD63" s="136"/>
      <c r="JE63" s="136"/>
      <c r="JF63" s="136"/>
      <c r="JG63" s="136"/>
      <c r="JH63" s="136"/>
      <c r="JI63" s="136"/>
      <c r="JJ63" s="136"/>
      <c r="JK63" s="136"/>
      <c r="JL63" s="136"/>
      <c r="JM63" s="136"/>
      <c r="JN63" s="136"/>
      <c r="JO63" s="136"/>
      <c r="JP63" s="136"/>
      <c r="JQ63" s="136"/>
      <c r="JR63" s="136"/>
      <c r="JS63" s="136"/>
      <c r="JT63" s="136"/>
      <c r="JU63" s="136"/>
      <c r="JV63" s="136"/>
      <c r="JW63" s="136"/>
      <c r="JX63" s="136"/>
      <c r="JY63" s="136"/>
      <c r="JZ63" s="136"/>
      <c r="KA63" s="136"/>
      <c r="KB63" s="136"/>
      <c r="KC63" s="136"/>
      <c r="KD63" s="136"/>
      <c r="KE63" s="136"/>
      <c r="KF63" s="136"/>
      <c r="KG63" s="136"/>
      <c r="KH63" s="136"/>
      <c r="KI63" s="136"/>
      <c r="KJ63" s="136"/>
      <c r="KK63" s="136"/>
      <c r="KL63" s="136"/>
      <c r="KM63" s="136"/>
      <c r="KN63" s="136"/>
      <c r="KO63" s="136"/>
      <c r="KP63" s="136"/>
      <c r="KQ63" s="136"/>
      <c r="KR63" s="136"/>
      <c r="KS63" s="136"/>
      <c r="KT63" s="136"/>
      <c r="KU63" s="136"/>
      <c r="KV63" s="136"/>
      <c r="KW63" s="136"/>
      <c r="KX63" s="136"/>
      <c r="KY63" s="136"/>
      <c r="KZ63" s="136"/>
      <c r="LA63" s="136"/>
      <c r="LB63" s="136"/>
      <c r="LC63" s="136"/>
      <c r="LD63" s="136"/>
      <c r="LE63" s="136"/>
      <c r="LF63" s="136"/>
      <c r="LG63" s="136"/>
      <c r="LH63" s="136"/>
      <c r="LI63" s="136"/>
      <c r="LJ63" s="136"/>
      <c r="LK63" s="136"/>
      <c r="LL63" s="136"/>
      <c r="LM63" s="136"/>
      <c r="LN63" s="136"/>
      <c r="LO63" s="136"/>
      <c r="LP63" s="136"/>
      <c r="LQ63" s="136"/>
      <c r="LR63" s="136"/>
      <c r="LS63" s="136"/>
      <c r="LT63" s="136"/>
      <c r="LU63" s="136"/>
      <c r="LV63" s="136"/>
      <c r="LW63" s="136"/>
      <c r="LX63" s="136"/>
      <c r="LY63" s="136"/>
      <c r="LZ63" s="136"/>
      <c r="MA63" s="136"/>
      <c r="MB63" s="136"/>
      <c r="MC63" s="136"/>
      <c r="MD63" s="136"/>
      <c r="ME63" s="136"/>
      <c r="MF63" s="136"/>
      <c r="MG63" s="136"/>
      <c r="MH63" s="136"/>
      <c r="MI63" s="136"/>
      <c r="MJ63" s="136"/>
      <c r="MK63" s="136"/>
      <c r="ML63" s="136"/>
      <c r="MM63" s="136"/>
      <c r="MN63" s="136"/>
      <c r="MO63" s="136"/>
      <c r="MP63" s="136"/>
      <c r="MQ63" s="136"/>
      <c r="MR63" s="136"/>
      <c r="MS63" s="136"/>
      <c r="MT63" s="136"/>
      <c r="MU63" s="136"/>
      <c r="MV63" s="136"/>
      <c r="MW63" s="136"/>
      <c r="MX63" s="136"/>
      <c r="MY63" s="136"/>
      <c r="MZ63" s="136"/>
      <c r="NA63" s="136"/>
      <c r="NB63" s="136"/>
      <c r="NC63" s="136"/>
      <c r="ND63" s="136"/>
      <c r="NE63" s="136"/>
      <c r="NF63" s="136"/>
      <c r="NG63" s="136"/>
      <c r="NH63" s="136"/>
      <c r="NI63" s="136"/>
      <c r="NJ63" s="136"/>
      <c r="NK63" s="136"/>
      <c r="NL63" s="136"/>
      <c r="NM63" s="136"/>
      <c r="NN63" s="136"/>
      <c r="NO63" s="136"/>
      <c r="NP63" s="136"/>
      <c r="NQ63" s="136"/>
      <c r="NR63" s="136"/>
      <c r="NS63" s="136"/>
      <c r="NT63" s="136"/>
      <c r="NU63" s="136"/>
      <c r="NV63" s="136"/>
      <c r="NW63" s="136"/>
      <c r="NX63" s="136"/>
      <c r="NY63" s="136"/>
      <c r="NZ63" s="136"/>
      <c r="OA63" s="136"/>
      <c r="OB63" s="136"/>
      <c r="OC63" s="136"/>
      <c r="OD63" s="136"/>
      <c r="OE63" s="136"/>
      <c r="OF63" s="136"/>
      <c r="OG63" s="136"/>
      <c r="OH63" s="136"/>
      <c r="OI63" s="136"/>
      <c r="OJ63" s="136"/>
      <c r="OK63" s="136"/>
      <c r="OL63" s="136"/>
      <c r="OM63" s="136"/>
      <c r="ON63" s="136"/>
      <c r="OO63" s="136"/>
      <c r="OP63" s="136"/>
      <c r="OQ63" s="136"/>
      <c r="OR63" s="136"/>
      <c r="OS63" s="136"/>
      <c r="OT63" s="136"/>
      <c r="OU63" s="136"/>
      <c r="OV63" s="136"/>
      <c r="OW63" s="136"/>
      <c r="OX63" s="136"/>
      <c r="OY63" s="136"/>
      <c r="OZ63" s="136"/>
      <c r="PA63" s="136"/>
      <c r="PB63" s="136"/>
      <c r="PC63" s="136"/>
      <c r="PD63" s="136"/>
      <c r="PE63" s="136"/>
      <c r="PF63" s="136"/>
    </row>
    <row r="64" spans="1:422" s="45" customFormat="1">
      <c r="A64" s="134"/>
      <c r="B64" s="134"/>
      <c r="C64" s="136"/>
      <c r="D64" s="136"/>
      <c r="E64" s="136"/>
      <c r="F64" s="136"/>
      <c r="G64" s="136"/>
      <c r="H64" s="136"/>
      <c r="I64" s="136"/>
      <c r="J64" s="136"/>
      <c r="K64" s="136"/>
      <c r="L64" s="136"/>
      <c r="M64" s="136"/>
      <c r="N64" s="136"/>
      <c r="O64" s="136"/>
      <c r="P64" s="136"/>
      <c r="Q64" s="136"/>
      <c r="R64" s="136"/>
      <c r="S64" s="136"/>
      <c r="T64" s="136"/>
      <c r="U64" s="136"/>
      <c r="V64" s="136"/>
      <c r="W64" s="136"/>
      <c r="X64" s="136"/>
      <c r="Y64" s="136"/>
      <c r="Z64" s="136"/>
      <c r="AA64" s="136"/>
      <c r="AB64" s="136"/>
      <c r="AC64" s="136"/>
      <c r="AD64" s="136"/>
      <c r="AE64" s="136"/>
      <c r="AF64" s="136"/>
      <c r="AG64" s="136"/>
      <c r="AH64" s="136"/>
      <c r="AI64" s="136"/>
      <c r="AJ64" s="136"/>
      <c r="AK64" s="136"/>
      <c r="AL64" s="136"/>
      <c r="AM64" s="136"/>
      <c r="AN64" s="136"/>
      <c r="AO64" s="136"/>
      <c r="AP64" s="136"/>
      <c r="AQ64" s="136"/>
      <c r="AR64" s="136"/>
      <c r="AS64" s="136"/>
      <c r="AT64" s="136"/>
      <c r="AU64" s="136"/>
      <c r="AV64" s="136"/>
      <c r="AW64" s="136"/>
      <c r="AX64" s="136"/>
      <c r="AY64" s="136"/>
      <c r="AZ64" s="136"/>
      <c r="BA64" s="136"/>
      <c r="BB64" s="136"/>
      <c r="BC64" s="136"/>
      <c r="BD64" s="136"/>
      <c r="BE64" s="136"/>
      <c r="BF64" s="136"/>
      <c r="BG64" s="136"/>
      <c r="BH64" s="136"/>
      <c r="BI64" s="136"/>
      <c r="BJ64" s="136"/>
      <c r="BK64" s="136"/>
      <c r="BL64" s="136"/>
      <c r="BM64" s="136"/>
      <c r="BN64" s="136"/>
      <c r="BO64" s="136"/>
      <c r="BP64" s="136"/>
      <c r="BQ64" s="136"/>
      <c r="BR64" s="136"/>
      <c r="BS64" s="136"/>
      <c r="BT64" s="136"/>
      <c r="BU64" s="136"/>
      <c r="BV64" s="136"/>
      <c r="BW64" s="136"/>
      <c r="BX64" s="136"/>
      <c r="BY64" s="136"/>
      <c r="BZ64" s="136"/>
      <c r="CA64" s="136"/>
      <c r="CB64" s="136"/>
      <c r="CC64" s="136"/>
      <c r="CD64" s="136"/>
      <c r="CE64" s="136"/>
      <c r="CF64" s="136"/>
      <c r="CG64" s="136"/>
      <c r="CH64" s="136"/>
      <c r="CI64" s="136"/>
      <c r="CJ64" s="136"/>
      <c r="CK64" s="136"/>
      <c r="CL64" s="136"/>
      <c r="CM64" s="136"/>
      <c r="CN64" s="136"/>
      <c r="CO64" s="136"/>
      <c r="CP64" s="136"/>
      <c r="CQ64" s="136"/>
      <c r="CR64" s="136"/>
      <c r="CS64" s="136"/>
      <c r="CT64" s="136"/>
      <c r="CU64" s="136"/>
      <c r="CV64" s="136"/>
      <c r="CW64" s="136"/>
      <c r="CX64" s="136"/>
      <c r="CY64" s="136"/>
      <c r="CZ64" s="136"/>
      <c r="DA64" s="136"/>
      <c r="DB64" s="136"/>
      <c r="DC64" s="136"/>
      <c r="DD64" s="136"/>
      <c r="DE64" s="136"/>
      <c r="DF64" s="136"/>
      <c r="DG64" s="136"/>
      <c r="DH64" s="136"/>
      <c r="DI64" s="136"/>
      <c r="DJ64" s="136"/>
      <c r="DK64" s="136"/>
      <c r="DL64" s="136"/>
      <c r="DM64" s="136"/>
      <c r="DN64" s="136"/>
      <c r="DO64" s="136"/>
      <c r="DP64" s="136"/>
      <c r="DQ64" s="136"/>
      <c r="DR64" s="136"/>
      <c r="DS64" s="136"/>
      <c r="DT64" s="136"/>
      <c r="DU64" s="136"/>
      <c r="DV64" s="136"/>
      <c r="DW64" s="136"/>
      <c r="DX64" s="136"/>
      <c r="DY64" s="136"/>
      <c r="DZ64" s="136"/>
      <c r="EA64" s="136"/>
      <c r="EB64" s="136"/>
      <c r="EC64" s="136"/>
      <c r="ED64" s="136"/>
      <c r="EE64" s="136"/>
      <c r="EF64" s="136"/>
      <c r="EG64" s="136"/>
      <c r="EH64" s="136"/>
      <c r="EI64" s="136"/>
      <c r="EJ64" s="136"/>
      <c r="EK64" s="136"/>
      <c r="EL64" s="136"/>
      <c r="EM64" s="136"/>
      <c r="EN64" s="136"/>
      <c r="EO64" s="136"/>
      <c r="EP64" s="136"/>
      <c r="EQ64" s="136"/>
      <c r="ER64" s="136"/>
      <c r="ES64" s="136"/>
      <c r="ET64" s="136"/>
      <c r="EU64" s="136"/>
      <c r="EV64" s="136"/>
      <c r="EW64" s="136"/>
      <c r="EX64" s="136"/>
      <c r="EY64" s="136"/>
      <c r="EZ64" s="136"/>
      <c r="FA64" s="136"/>
      <c r="FB64" s="136"/>
      <c r="FC64" s="136"/>
      <c r="FD64" s="136"/>
      <c r="FE64" s="136"/>
      <c r="FF64" s="136"/>
      <c r="FG64" s="136"/>
      <c r="FH64" s="136"/>
      <c r="FI64" s="136"/>
      <c r="FJ64" s="136"/>
      <c r="FK64" s="136"/>
      <c r="FL64" s="136"/>
      <c r="FM64" s="136"/>
      <c r="FN64" s="136"/>
      <c r="FO64" s="136"/>
      <c r="FP64" s="136"/>
      <c r="FQ64" s="136"/>
      <c r="FR64" s="136"/>
      <c r="FS64" s="136"/>
      <c r="FT64" s="136"/>
      <c r="FU64" s="136"/>
      <c r="FV64" s="136"/>
      <c r="FW64" s="136"/>
      <c r="FX64" s="136"/>
      <c r="FY64" s="136"/>
      <c r="FZ64" s="136"/>
      <c r="GA64" s="136"/>
      <c r="GB64" s="136"/>
      <c r="GC64" s="136"/>
      <c r="GD64" s="136"/>
      <c r="GE64" s="136"/>
      <c r="GF64" s="136"/>
      <c r="GG64" s="136"/>
      <c r="GH64" s="136"/>
      <c r="GI64" s="136"/>
      <c r="GJ64" s="136"/>
      <c r="GK64" s="136"/>
      <c r="GL64" s="136"/>
      <c r="GM64" s="136"/>
      <c r="GN64" s="136"/>
      <c r="GO64" s="136"/>
      <c r="GP64" s="136"/>
      <c r="GQ64" s="136"/>
      <c r="GR64" s="136"/>
      <c r="GS64" s="136"/>
      <c r="GT64" s="136"/>
      <c r="GU64" s="136"/>
      <c r="GV64" s="136"/>
      <c r="GW64" s="136"/>
      <c r="GX64" s="136"/>
      <c r="GY64" s="136"/>
      <c r="GZ64" s="136"/>
      <c r="HA64" s="136"/>
      <c r="HB64" s="136"/>
      <c r="HC64" s="136"/>
      <c r="HD64" s="136"/>
      <c r="HE64" s="136"/>
      <c r="HF64" s="136"/>
      <c r="HG64" s="136"/>
      <c r="HH64" s="136"/>
      <c r="HI64" s="136"/>
      <c r="HJ64" s="136"/>
      <c r="HK64" s="136"/>
      <c r="HL64" s="136"/>
      <c r="HM64" s="136"/>
      <c r="HN64" s="136"/>
      <c r="HO64" s="136"/>
      <c r="HP64" s="136"/>
      <c r="HQ64" s="136"/>
      <c r="HR64" s="136"/>
      <c r="HS64" s="136"/>
      <c r="HT64" s="136"/>
      <c r="HU64" s="136"/>
      <c r="HV64" s="136"/>
      <c r="HW64" s="136"/>
      <c r="HX64" s="136"/>
      <c r="HY64" s="136"/>
      <c r="HZ64" s="136"/>
      <c r="IA64" s="136"/>
      <c r="IB64" s="136"/>
      <c r="IC64" s="136"/>
      <c r="ID64" s="136"/>
      <c r="IE64" s="136"/>
      <c r="IF64" s="136"/>
      <c r="IG64" s="136"/>
      <c r="IH64" s="136"/>
      <c r="II64" s="136"/>
      <c r="IJ64" s="136"/>
      <c r="IK64" s="136"/>
      <c r="IL64" s="136"/>
      <c r="IM64" s="136"/>
      <c r="IN64" s="136"/>
      <c r="IO64" s="136"/>
      <c r="IP64" s="136"/>
      <c r="IQ64" s="136"/>
      <c r="IR64" s="136"/>
      <c r="IS64" s="136"/>
      <c r="IT64" s="136"/>
      <c r="IU64" s="136"/>
      <c r="IV64" s="136"/>
      <c r="IW64" s="136"/>
      <c r="IX64" s="136"/>
      <c r="IY64" s="136"/>
      <c r="IZ64" s="136"/>
      <c r="JA64" s="136"/>
      <c r="JB64" s="136"/>
      <c r="JC64" s="136"/>
      <c r="JD64" s="136"/>
      <c r="JE64" s="136"/>
      <c r="JF64" s="136"/>
      <c r="JG64" s="136"/>
      <c r="JH64" s="136"/>
      <c r="JI64" s="136"/>
      <c r="JJ64" s="136"/>
      <c r="JK64" s="136"/>
      <c r="JL64" s="136"/>
      <c r="JM64" s="136"/>
      <c r="JN64" s="136"/>
      <c r="JO64" s="136"/>
      <c r="JP64" s="136"/>
      <c r="JQ64" s="136"/>
      <c r="JR64" s="136"/>
      <c r="JS64" s="136"/>
      <c r="JT64" s="136"/>
      <c r="JU64" s="136"/>
      <c r="JV64" s="136"/>
      <c r="JW64" s="136"/>
      <c r="JX64" s="136"/>
      <c r="JY64" s="136"/>
      <c r="JZ64" s="136"/>
      <c r="KA64" s="136"/>
      <c r="KB64" s="136"/>
      <c r="KC64" s="136"/>
      <c r="KD64" s="136"/>
      <c r="KE64" s="136"/>
      <c r="KF64" s="136"/>
      <c r="KG64" s="136"/>
      <c r="KH64" s="136"/>
      <c r="KI64" s="136"/>
      <c r="KJ64" s="136"/>
      <c r="KK64" s="136"/>
      <c r="KL64" s="136"/>
      <c r="KM64" s="136"/>
      <c r="KN64" s="136"/>
      <c r="KO64" s="136"/>
      <c r="KP64" s="136"/>
      <c r="KQ64" s="136"/>
      <c r="KR64" s="136"/>
      <c r="KS64" s="136"/>
      <c r="KT64" s="136"/>
      <c r="KU64" s="136"/>
      <c r="KV64" s="136"/>
      <c r="KW64" s="136"/>
      <c r="KX64" s="136"/>
      <c r="KY64" s="136"/>
      <c r="KZ64" s="136"/>
      <c r="LA64" s="136"/>
      <c r="LB64" s="136"/>
      <c r="LC64" s="136"/>
      <c r="LD64" s="136"/>
      <c r="LE64" s="136"/>
      <c r="LF64" s="136"/>
      <c r="LG64" s="136"/>
      <c r="LH64" s="136"/>
      <c r="LI64" s="136"/>
      <c r="LJ64" s="136"/>
      <c r="LK64" s="136"/>
      <c r="LL64" s="136"/>
      <c r="LM64" s="136"/>
      <c r="LN64" s="136"/>
      <c r="LO64" s="136"/>
      <c r="LP64" s="136"/>
      <c r="LQ64" s="136"/>
      <c r="LR64" s="136"/>
      <c r="LS64" s="136"/>
      <c r="LT64" s="136"/>
      <c r="LU64" s="136"/>
      <c r="LV64" s="136"/>
      <c r="LW64" s="136"/>
      <c r="LX64" s="136"/>
      <c r="LY64" s="136"/>
      <c r="LZ64" s="136"/>
      <c r="MA64" s="136"/>
      <c r="MB64" s="136"/>
      <c r="MC64" s="136"/>
      <c r="MD64" s="136"/>
      <c r="ME64" s="136"/>
      <c r="MF64" s="136"/>
      <c r="MG64" s="136"/>
      <c r="MH64" s="136"/>
      <c r="MI64" s="136"/>
      <c r="MJ64" s="136"/>
      <c r="MK64" s="136"/>
      <c r="ML64" s="136"/>
      <c r="MM64" s="136"/>
      <c r="MN64" s="136"/>
      <c r="MO64" s="136"/>
      <c r="MP64" s="136"/>
      <c r="MQ64" s="136"/>
      <c r="MR64" s="136"/>
      <c r="MS64" s="136"/>
      <c r="MT64" s="136"/>
      <c r="MU64" s="136"/>
      <c r="MV64" s="136"/>
      <c r="MW64" s="136"/>
      <c r="MX64" s="136"/>
      <c r="MY64" s="136"/>
      <c r="MZ64" s="136"/>
      <c r="NA64" s="136"/>
      <c r="NB64" s="136"/>
      <c r="NC64" s="136"/>
      <c r="ND64" s="136"/>
      <c r="NE64" s="136"/>
      <c r="NF64" s="136"/>
      <c r="NG64" s="136"/>
      <c r="NH64" s="136"/>
      <c r="NI64" s="136"/>
      <c r="NJ64" s="136"/>
      <c r="NK64" s="136"/>
      <c r="NL64" s="136"/>
      <c r="NM64" s="136"/>
      <c r="NN64" s="136"/>
      <c r="NO64" s="136"/>
      <c r="NP64" s="136"/>
      <c r="NQ64" s="136"/>
      <c r="NR64" s="136"/>
      <c r="NS64" s="136"/>
      <c r="NT64" s="136"/>
      <c r="NU64" s="136"/>
      <c r="NV64" s="136"/>
      <c r="NW64" s="136"/>
      <c r="NX64" s="136"/>
      <c r="NY64" s="136"/>
      <c r="NZ64" s="136"/>
      <c r="OA64" s="136"/>
      <c r="OB64" s="136"/>
      <c r="OC64" s="136"/>
      <c r="OD64" s="136"/>
      <c r="OE64" s="136"/>
      <c r="OF64" s="136"/>
      <c r="OG64" s="136"/>
      <c r="OH64" s="136"/>
      <c r="OI64" s="136"/>
      <c r="OJ64" s="136"/>
      <c r="OK64" s="136"/>
      <c r="OL64" s="136"/>
      <c r="OM64" s="136"/>
      <c r="ON64" s="136"/>
      <c r="OO64" s="136"/>
      <c r="OP64" s="136"/>
      <c r="OQ64" s="136"/>
      <c r="OR64" s="136"/>
      <c r="OS64" s="136"/>
      <c r="OT64" s="136"/>
      <c r="OU64" s="136"/>
      <c r="OV64" s="136"/>
      <c r="OW64" s="136"/>
      <c r="OX64" s="136"/>
      <c r="OY64" s="136"/>
      <c r="OZ64" s="136"/>
      <c r="PA64" s="136"/>
      <c r="PB64" s="136"/>
      <c r="PC64" s="136"/>
      <c r="PD64" s="136"/>
      <c r="PE64" s="136"/>
      <c r="PF64" s="136"/>
    </row>
    <row r="65" spans="1:422" s="45" customFormat="1">
      <c r="A65" s="134"/>
      <c r="B65" s="134"/>
      <c r="C65" s="136"/>
      <c r="D65" s="136"/>
      <c r="E65" s="136"/>
      <c r="F65" s="136"/>
      <c r="G65" s="136"/>
      <c r="H65" s="136"/>
      <c r="I65" s="136"/>
      <c r="J65" s="136"/>
      <c r="K65" s="136"/>
      <c r="L65" s="136"/>
      <c r="M65" s="136"/>
      <c r="N65" s="136"/>
      <c r="O65" s="136"/>
      <c r="P65" s="136"/>
      <c r="Q65" s="136"/>
      <c r="R65" s="136"/>
      <c r="S65" s="136"/>
      <c r="T65" s="136"/>
      <c r="U65" s="136"/>
      <c r="V65" s="136"/>
      <c r="W65" s="136"/>
      <c r="X65" s="136"/>
      <c r="Y65" s="136"/>
      <c r="Z65" s="136"/>
      <c r="AA65" s="136"/>
      <c r="AB65" s="136"/>
      <c r="AC65" s="136"/>
      <c r="AD65" s="136"/>
      <c r="AE65" s="136"/>
      <c r="AF65" s="136"/>
      <c r="AG65" s="136"/>
      <c r="AH65" s="136"/>
      <c r="AI65" s="136"/>
      <c r="AJ65" s="136"/>
      <c r="AK65" s="136"/>
      <c r="AL65" s="136"/>
      <c r="AM65" s="136"/>
      <c r="AN65" s="136"/>
      <c r="AO65" s="136"/>
      <c r="AP65" s="136"/>
      <c r="AQ65" s="136"/>
      <c r="AR65" s="136"/>
      <c r="AS65" s="136"/>
      <c r="AT65" s="136"/>
      <c r="AU65" s="136"/>
      <c r="AV65" s="136"/>
      <c r="AW65" s="136"/>
      <c r="AX65" s="136"/>
      <c r="AY65" s="136"/>
      <c r="AZ65" s="136"/>
      <c r="BA65" s="136"/>
      <c r="BB65" s="136"/>
      <c r="BC65" s="136"/>
      <c r="BD65" s="136"/>
      <c r="BE65" s="136"/>
      <c r="BF65" s="136"/>
      <c r="BG65" s="136"/>
      <c r="BH65" s="136"/>
      <c r="BI65" s="136"/>
      <c r="BJ65" s="136"/>
      <c r="BK65" s="136"/>
      <c r="BL65" s="136"/>
      <c r="BM65" s="136"/>
      <c r="BN65" s="136"/>
      <c r="BO65" s="136"/>
      <c r="BP65" s="136"/>
      <c r="BQ65" s="136"/>
      <c r="BR65" s="136"/>
      <c r="BS65" s="136"/>
      <c r="BT65" s="136"/>
      <c r="BU65" s="136"/>
      <c r="BV65" s="136"/>
      <c r="BW65" s="136"/>
      <c r="BX65" s="136"/>
      <c r="BY65" s="136"/>
      <c r="BZ65" s="136"/>
      <c r="CA65" s="136"/>
      <c r="CB65" s="136"/>
      <c r="CC65" s="136"/>
      <c r="CD65" s="136"/>
      <c r="CE65" s="136"/>
      <c r="CF65" s="136"/>
      <c r="CG65" s="136"/>
      <c r="CH65" s="136"/>
      <c r="CI65" s="136"/>
      <c r="CJ65" s="136"/>
      <c r="CK65" s="136"/>
      <c r="CL65" s="136"/>
      <c r="CM65" s="136"/>
      <c r="CN65" s="136"/>
      <c r="CO65" s="136"/>
      <c r="CP65" s="136"/>
      <c r="CQ65" s="136"/>
      <c r="CR65" s="136"/>
      <c r="CS65" s="136"/>
      <c r="CT65" s="136"/>
      <c r="CU65" s="136"/>
      <c r="CV65" s="136"/>
      <c r="CW65" s="136"/>
      <c r="CX65" s="136"/>
      <c r="CY65" s="136"/>
      <c r="CZ65" s="136"/>
      <c r="DA65" s="136"/>
      <c r="DB65" s="136"/>
      <c r="DC65" s="136"/>
      <c r="DD65" s="136"/>
      <c r="DE65" s="136"/>
      <c r="DF65" s="136"/>
      <c r="DG65" s="136"/>
      <c r="DH65" s="136"/>
      <c r="DI65" s="136"/>
      <c r="DJ65" s="136"/>
      <c r="DK65" s="136"/>
      <c r="DL65" s="136"/>
      <c r="DM65" s="136"/>
      <c r="DN65" s="136"/>
      <c r="DO65" s="136"/>
      <c r="DP65" s="136"/>
      <c r="DQ65" s="136"/>
      <c r="DR65" s="136"/>
      <c r="DS65" s="136"/>
      <c r="DT65" s="136"/>
      <c r="DU65" s="136"/>
      <c r="DV65" s="136"/>
      <c r="DW65" s="136"/>
      <c r="DX65" s="136"/>
      <c r="DY65" s="136"/>
      <c r="DZ65" s="136"/>
      <c r="EA65" s="136"/>
      <c r="EB65" s="136"/>
      <c r="EC65" s="136"/>
      <c r="ED65" s="136"/>
      <c r="EE65" s="136"/>
      <c r="EF65" s="136"/>
      <c r="EG65" s="136"/>
      <c r="EH65" s="136"/>
      <c r="EI65" s="136"/>
      <c r="EJ65" s="136"/>
      <c r="EK65" s="136"/>
      <c r="EL65" s="136"/>
      <c r="EM65" s="136"/>
      <c r="EN65" s="136"/>
      <c r="EO65" s="136"/>
      <c r="EP65" s="136"/>
      <c r="EQ65" s="136"/>
      <c r="ER65" s="136"/>
      <c r="ES65" s="136"/>
      <c r="ET65" s="136"/>
      <c r="EU65" s="136"/>
      <c r="EV65" s="136"/>
      <c r="EW65" s="136"/>
      <c r="EX65" s="136"/>
      <c r="EY65" s="136"/>
      <c r="EZ65" s="136"/>
      <c r="FA65" s="136"/>
      <c r="FB65" s="136"/>
      <c r="FC65" s="136"/>
      <c r="FD65" s="136"/>
      <c r="FE65" s="136"/>
      <c r="FF65" s="136"/>
      <c r="FG65" s="136"/>
      <c r="FH65" s="136"/>
      <c r="FI65" s="136"/>
      <c r="FJ65" s="136"/>
      <c r="FK65" s="136"/>
      <c r="FL65" s="136"/>
      <c r="FM65" s="136"/>
      <c r="FN65" s="136"/>
      <c r="FO65" s="136"/>
      <c r="FP65" s="136"/>
      <c r="FQ65" s="136"/>
      <c r="FR65" s="136"/>
      <c r="FS65" s="136"/>
      <c r="FT65" s="136"/>
      <c r="FU65" s="136"/>
      <c r="FV65" s="136"/>
      <c r="FW65" s="136"/>
      <c r="FX65" s="136"/>
      <c r="FY65" s="136"/>
      <c r="FZ65" s="136"/>
      <c r="GA65" s="136"/>
      <c r="GB65" s="136"/>
      <c r="GC65" s="136"/>
      <c r="GD65" s="136"/>
      <c r="GE65" s="136"/>
      <c r="GF65" s="136"/>
      <c r="GG65" s="136"/>
      <c r="GH65" s="136"/>
      <c r="GI65" s="136"/>
      <c r="GJ65" s="136"/>
      <c r="GK65" s="136"/>
      <c r="GL65" s="136"/>
      <c r="GM65" s="136"/>
      <c r="GN65" s="136"/>
      <c r="GO65" s="136"/>
      <c r="GP65" s="136"/>
      <c r="GQ65" s="136"/>
      <c r="GR65" s="136"/>
      <c r="GS65" s="136"/>
      <c r="GT65" s="136"/>
      <c r="GU65" s="136"/>
      <c r="GV65" s="136"/>
      <c r="GW65" s="136"/>
      <c r="GX65" s="136"/>
      <c r="GY65" s="136"/>
      <c r="GZ65" s="136"/>
      <c r="HA65" s="136"/>
      <c r="HB65" s="136"/>
      <c r="HC65" s="136"/>
      <c r="HD65" s="136"/>
      <c r="HE65" s="136"/>
      <c r="HF65" s="136"/>
      <c r="HG65" s="136"/>
      <c r="HH65" s="136"/>
      <c r="HI65" s="136"/>
      <c r="HJ65" s="136"/>
      <c r="HK65" s="136"/>
      <c r="HL65" s="136"/>
      <c r="HM65" s="136"/>
      <c r="HN65" s="136"/>
      <c r="HO65" s="136"/>
      <c r="HP65" s="136"/>
      <c r="HQ65" s="136"/>
      <c r="HR65" s="136"/>
      <c r="HS65" s="136"/>
      <c r="HT65" s="136"/>
      <c r="HU65" s="136"/>
      <c r="HV65" s="136"/>
      <c r="HW65" s="136"/>
      <c r="HX65" s="136"/>
      <c r="HY65" s="136"/>
      <c r="HZ65" s="136"/>
      <c r="IA65" s="136"/>
      <c r="IB65" s="136"/>
      <c r="IC65" s="136"/>
      <c r="ID65" s="136"/>
      <c r="IE65" s="136"/>
      <c r="IF65" s="136"/>
      <c r="IG65" s="136"/>
      <c r="IH65" s="136"/>
      <c r="II65" s="136"/>
      <c r="IJ65" s="136"/>
      <c r="IK65" s="136"/>
      <c r="IL65" s="136"/>
      <c r="IM65" s="136"/>
      <c r="IN65" s="136"/>
      <c r="IO65" s="136"/>
      <c r="IP65" s="136"/>
      <c r="IQ65" s="136"/>
      <c r="IR65" s="136"/>
      <c r="IS65" s="136"/>
      <c r="IT65" s="136"/>
      <c r="IU65" s="136"/>
      <c r="IV65" s="136"/>
      <c r="IW65" s="136"/>
      <c r="IX65" s="136"/>
      <c r="IY65" s="136"/>
      <c r="IZ65" s="136"/>
      <c r="JA65" s="136"/>
      <c r="JB65" s="136"/>
      <c r="JC65" s="136"/>
      <c r="JD65" s="136"/>
      <c r="JE65" s="136"/>
      <c r="JF65" s="136"/>
      <c r="JG65" s="136"/>
      <c r="JH65" s="136"/>
      <c r="JI65" s="136"/>
      <c r="JJ65" s="136"/>
      <c r="JK65" s="136"/>
      <c r="JL65" s="136"/>
      <c r="JM65" s="136"/>
      <c r="JN65" s="136"/>
      <c r="JO65" s="136"/>
      <c r="JP65" s="136"/>
      <c r="JQ65" s="136"/>
      <c r="JR65" s="136"/>
      <c r="JS65" s="136"/>
      <c r="JT65" s="136"/>
      <c r="JU65" s="136"/>
      <c r="JV65" s="136"/>
      <c r="JW65" s="136"/>
      <c r="JX65" s="136"/>
      <c r="JY65" s="136"/>
      <c r="JZ65" s="136"/>
      <c r="KA65" s="136"/>
      <c r="KB65" s="136"/>
      <c r="KC65" s="136"/>
      <c r="KD65" s="136"/>
      <c r="KE65" s="136"/>
      <c r="KF65" s="136"/>
      <c r="KG65" s="136"/>
      <c r="KH65" s="136"/>
      <c r="KI65" s="136"/>
      <c r="KJ65" s="136"/>
      <c r="KK65" s="136"/>
      <c r="KL65" s="136"/>
      <c r="KM65" s="136"/>
      <c r="KN65" s="136"/>
      <c r="KO65" s="136"/>
      <c r="KP65" s="136"/>
      <c r="KQ65" s="136"/>
      <c r="KR65" s="136"/>
      <c r="KS65" s="136"/>
      <c r="KT65" s="136"/>
      <c r="KU65" s="136"/>
      <c r="KV65" s="136"/>
      <c r="KW65" s="136"/>
      <c r="KX65" s="136"/>
      <c r="KY65" s="136"/>
      <c r="KZ65" s="136"/>
      <c r="LA65" s="136"/>
      <c r="LB65" s="136"/>
      <c r="LC65" s="136"/>
      <c r="LD65" s="136"/>
      <c r="LE65" s="136"/>
      <c r="LF65" s="136"/>
      <c r="LG65" s="136"/>
      <c r="LH65" s="136"/>
      <c r="LI65" s="136"/>
      <c r="LJ65" s="136"/>
      <c r="LK65" s="136"/>
      <c r="LL65" s="136"/>
      <c r="LM65" s="136"/>
      <c r="LN65" s="136"/>
      <c r="LO65" s="136"/>
      <c r="LP65" s="136"/>
      <c r="LQ65" s="136"/>
      <c r="LR65" s="136"/>
      <c r="LS65" s="136"/>
      <c r="LT65" s="136"/>
      <c r="LU65" s="136"/>
      <c r="LV65" s="136"/>
      <c r="LW65" s="136"/>
      <c r="LX65" s="136"/>
      <c r="LY65" s="136"/>
      <c r="LZ65" s="136"/>
      <c r="MA65" s="136"/>
      <c r="MB65" s="136"/>
      <c r="MC65" s="136"/>
      <c r="MD65" s="136"/>
      <c r="ME65" s="136"/>
      <c r="MF65" s="136"/>
      <c r="MG65" s="136"/>
      <c r="MH65" s="136"/>
      <c r="MI65" s="136"/>
      <c r="MJ65" s="136"/>
      <c r="MK65" s="136"/>
      <c r="ML65" s="136"/>
      <c r="MM65" s="136"/>
      <c r="MN65" s="136"/>
      <c r="MO65" s="136"/>
      <c r="MP65" s="136"/>
      <c r="MQ65" s="136"/>
      <c r="MR65" s="136"/>
      <c r="MS65" s="136"/>
      <c r="MT65" s="136"/>
      <c r="MU65" s="136"/>
      <c r="MV65" s="136"/>
      <c r="MW65" s="136"/>
      <c r="MX65" s="136"/>
      <c r="MY65" s="136"/>
      <c r="MZ65" s="136"/>
      <c r="NA65" s="136"/>
      <c r="NB65" s="136"/>
      <c r="NC65" s="136"/>
      <c r="ND65" s="136"/>
      <c r="NE65" s="136"/>
      <c r="NF65" s="136"/>
      <c r="NG65" s="136"/>
      <c r="NH65" s="136"/>
      <c r="NI65" s="136"/>
      <c r="NJ65" s="136"/>
      <c r="NK65" s="136"/>
      <c r="NL65" s="136"/>
      <c r="NM65" s="136"/>
      <c r="NN65" s="136"/>
      <c r="NO65" s="136"/>
      <c r="NP65" s="136"/>
      <c r="NQ65" s="136"/>
      <c r="NR65" s="136"/>
      <c r="NS65" s="136"/>
      <c r="NT65" s="136"/>
      <c r="NU65" s="136"/>
      <c r="NV65" s="136"/>
      <c r="NW65" s="136"/>
      <c r="NX65" s="136"/>
      <c r="NY65" s="136"/>
      <c r="NZ65" s="136"/>
      <c r="OA65" s="136"/>
      <c r="OB65" s="136"/>
      <c r="OC65" s="136"/>
      <c r="OD65" s="136"/>
      <c r="OE65" s="136"/>
      <c r="OF65" s="136"/>
      <c r="OG65" s="136"/>
      <c r="OH65" s="136"/>
      <c r="OI65" s="136"/>
      <c r="OJ65" s="136"/>
      <c r="OK65" s="136"/>
      <c r="OL65" s="136"/>
      <c r="OM65" s="136"/>
      <c r="ON65" s="136"/>
      <c r="OO65" s="136"/>
      <c r="OP65" s="136"/>
      <c r="OQ65" s="136"/>
      <c r="OR65" s="136"/>
      <c r="OS65" s="136"/>
      <c r="OT65" s="136"/>
      <c r="OU65" s="136"/>
      <c r="OV65" s="136"/>
      <c r="OW65" s="136"/>
      <c r="OX65" s="136"/>
      <c r="OY65" s="136"/>
      <c r="OZ65" s="136"/>
      <c r="PA65" s="136"/>
      <c r="PB65" s="136"/>
      <c r="PC65" s="136"/>
      <c r="PD65" s="136"/>
      <c r="PE65" s="136"/>
      <c r="PF65" s="136"/>
    </row>
    <row r="66" spans="1:422" s="45" customFormat="1">
      <c r="A66" s="134"/>
      <c r="B66" s="134"/>
      <c r="C66" s="136"/>
      <c r="D66" s="136"/>
      <c r="E66" s="136"/>
      <c r="F66" s="136"/>
      <c r="G66" s="136"/>
      <c r="H66" s="136"/>
      <c r="I66" s="136"/>
      <c r="J66" s="136"/>
      <c r="K66" s="136"/>
      <c r="L66" s="136"/>
      <c r="M66" s="136"/>
      <c r="N66" s="136"/>
      <c r="O66" s="136"/>
      <c r="P66" s="136"/>
      <c r="Q66" s="136"/>
      <c r="R66" s="136"/>
      <c r="S66" s="136"/>
      <c r="T66" s="136"/>
      <c r="U66" s="136"/>
      <c r="V66" s="136"/>
      <c r="W66" s="136"/>
      <c r="X66" s="136"/>
      <c r="Y66" s="136"/>
      <c r="Z66" s="136"/>
      <c r="AA66" s="136"/>
      <c r="AB66" s="136"/>
      <c r="AC66" s="136"/>
      <c r="AD66" s="136"/>
      <c r="AE66" s="136"/>
      <c r="AF66" s="136"/>
      <c r="AG66" s="136"/>
      <c r="AH66" s="136"/>
      <c r="AI66" s="136"/>
      <c r="AJ66" s="136"/>
      <c r="AK66" s="136"/>
      <c r="AL66" s="136"/>
      <c r="AM66" s="136"/>
      <c r="AN66" s="136"/>
      <c r="AO66" s="136"/>
      <c r="AP66" s="136"/>
      <c r="AQ66" s="136"/>
      <c r="AR66" s="136"/>
      <c r="AS66" s="136"/>
      <c r="AT66" s="136"/>
      <c r="AU66" s="136"/>
      <c r="AV66" s="136"/>
      <c r="AW66" s="136"/>
      <c r="AX66" s="136"/>
      <c r="AY66" s="136"/>
      <c r="AZ66" s="136"/>
      <c r="BA66" s="136"/>
      <c r="BB66" s="136"/>
      <c r="BC66" s="136"/>
      <c r="BD66" s="136"/>
      <c r="BE66" s="136"/>
      <c r="BF66" s="136"/>
      <c r="BG66" s="136"/>
      <c r="BH66" s="136"/>
      <c r="BI66" s="136"/>
      <c r="BJ66" s="136"/>
      <c r="BK66" s="136"/>
      <c r="BL66" s="136"/>
      <c r="BM66" s="136"/>
      <c r="BN66" s="136"/>
      <c r="BO66" s="136"/>
      <c r="BP66" s="136"/>
      <c r="BQ66" s="136"/>
      <c r="BR66" s="136"/>
      <c r="BS66" s="136"/>
      <c r="BT66" s="136"/>
      <c r="BU66" s="136"/>
      <c r="BV66" s="136"/>
      <c r="BW66" s="136"/>
      <c r="BX66" s="136"/>
      <c r="BY66" s="136"/>
      <c r="BZ66" s="136"/>
      <c r="CA66" s="136"/>
      <c r="CB66" s="136"/>
      <c r="CC66" s="136"/>
      <c r="CD66" s="136"/>
      <c r="CE66" s="136"/>
      <c r="CF66" s="136"/>
      <c r="CG66" s="136"/>
      <c r="CH66" s="136"/>
      <c r="CI66" s="136"/>
      <c r="CJ66" s="136"/>
      <c r="CK66" s="136"/>
      <c r="CL66" s="136"/>
      <c r="CM66" s="136"/>
      <c r="CN66" s="136"/>
      <c r="CO66" s="136"/>
      <c r="CP66" s="136"/>
      <c r="CQ66" s="136"/>
      <c r="CR66" s="136"/>
      <c r="CS66" s="136"/>
      <c r="CT66" s="136"/>
      <c r="CU66" s="136"/>
      <c r="CV66" s="136"/>
      <c r="CW66" s="136"/>
      <c r="CX66" s="136"/>
      <c r="CY66" s="136"/>
      <c r="CZ66" s="136"/>
      <c r="DA66" s="136"/>
      <c r="DB66" s="136"/>
      <c r="DC66" s="136"/>
      <c r="DD66" s="136"/>
      <c r="DE66" s="136"/>
      <c r="DF66" s="136"/>
      <c r="DG66" s="136"/>
      <c r="DH66" s="136"/>
      <c r="DI66" s="136"/>
      <c r="DJ66" s="136"/>
      <c r="DK66" s="136"/>
      <c r="DL66" s="136"/>
      <c r="DM66" s="136"/>
      <c r="DN66" s="136"/>
      <c r="DO66" s="136"/>
      <c r="DP66" s="136"/>
      <c r="DQ66" s="136"/>
      <c r="DR66" s="136"/>
      <c r="DS66" s="136"/>
      <c r="DT66" s="136"/>
      <c r="DU66" s="136"/>
      <c r="DV66" s="136"/>
      <c r="DW66" s="136"/>
      <c r="DX66" s="136"/>
      <c r="DY66" s="136"/>
      <c r="DZ66" s="136"/>
      <c r="EA66" s="136"/>
      <c r="EB66" s="136"/>
      <c r="EC66" s="136"/>
      <c r="ED66" s="136"/>
      <c r="EE66" s="136"/>
      <c r="EF66" s="136"/>
      <c r="EG66" s="136"/>
      <c r="EH66" s="136"/>
      <c r="EI66" s="136"/>
      <c r="EJ66" s="136"/>
      <c r="EK66" s="136"/>
      <c r="EL66" s="136"/>
      <c r="EM66" s="136"/>
      <c r="EN66" s="136"/>
      <c r="EO66" s="136"/>
      <c r="EP66" s="136"/>
      <c r="EQ66" s="136"/>
      <c r="ER66" s="136"/>
      <c r="ES66" s="136"/>
      <c r="ET66" s="136"/>
      <c r="EU66" s="136"/>
      <c r="EV66" s="136"/>
      <c r="EW66" s="136"/>
      <c r="EX66" s="136"/>
      <c r="EY66" s="136"/>
      <c r="EZ66" s="136"/>
      <c r="FA66" s="136"/>
      <c r="FB66" s="136"/>
      <c r="FC66" s="136"/>
      <c r="FD66" s="136"/>
      <c r="FE66" s="136"/>
      <c r="FF66" s="136"/>
      <c r="FG66" s="136"/>
      <c r="FH66" s="136"/>
      <c r="FI66" s="136"/>
      <c r="FJ66" s="136"/>
      <c r="FK66" s="136"/>
      <c r="FL66" s="136"/>
      <c r="FM66" s="136"/>
      <c r="FN66" s="136"/>
      <c r="FO66" s="136"/>
      <c r="FP66" s="136"/>
      <c r="FQ66" s="136"/>
      <c r="FR66" s="136"/>
      <c r="FS66" s="136"/>
      <c r="FT66" s="136"/>
      <c r="FU66" s="136"/>
      <c r="FV66" s="136"/>
      <c r="FW66" s="136"/>
      <c r="FX66" s="136"/>
      <c r="FY66" s="136"/>
      <c r="FZ66" s="136"/>
      <c r="GA66" s="136"/>
      <c r="GB66" s="136"/>
      <c r="GC66" s="136"/>
      <c r="GD66" s="136"/>
      <c r="GE66" s="136"/>
      <c r="GF66" s="136"/>
      <c r="GG66" s="136"/>
      <c r="GH66" s="136"/>
      <c r="GI66" s="136"/>
      <c r="GJ66" s="136"/>
      <c r="GK66" s="136"/>
      <c r="GL66" s="136"/>
      <c r="GM66" s="136"/>
      <c r="GN66" s="136"/>
      <c r="GO66" s="136"/>
      <c r="GP66" s="136"/>
      <c r="GQ66" s="136"/>
      <c r="GR66" s="136"/>
      <c r="GS66" s="136"/>
      <c r="GT66" s="136"/>
      <c r="GU66" s="136"/>
      <c r="GV66" s="136"/>
      <c r="GW66" s="136"/>
      <c r="GX66" s="136"/>
      <c r="GY66" s="136"/>
      <c r="GZ66" s="136"/>
      <c r="HA66" s="136"/>
      <c r="HB66" s="136"/>
      <c r="HC66" s="136"/>
      <c r="HD66" s="136"/>
      <c r="HE66" s="136"/>
      <c r="HF66" s="136"/>
      <c r="HG66" s="136"/>
      <c r="HH66" s="136"/>
      <c r="HI66" s="136"/>
      <c r="HJ66" s="136"/>
      <c r="HK66" s="136"/>
      <c r="HL66" s="136"/>
      <c r="HM66" s="136"/>
      <c r="HN66" s="136"/>
      <c r="HO66" s="136"/>
      <c r="HP66" s="136"/>
      <c r="HQ66" s="136"/>
      <c r="HR66" s="136"/>
      <c r="HS66" s="136"/>
      <c r="HT66" s="136"/>
      <c r="HU66" s="136"/>
      <c r="HV66" s="136"/>
      <c r="HW66" s="136"/>
      <c r="HX66" s="136"/>
      <c r="HY66" s="136"/>
      <c r="HZ66" s="136"/>
      <c r="IA66" s="136"/>
      <c r="IB66" s="136"/>
      <c r="IC66" s="136"/>
      <c r="ID66" s="136"/>
      <c r="IE66" s="136"/>
      <c r="IF66" s="136"/>
      <c r="IG66" s="136"/>
      <c r="IH66" s="136"/>
      <c r="II66" s="136"/>
      <c r="IJ66" s="136"/>
      <c r="IK66" s="136"/>
      <c r="IL66" s="136"/>
      <c r="IM66" s="136"/>
      <c r="IN66" s="136"/>
      <c r="IO66" s="136"/>
      <c r="IP66" s="136"/>
      <c r="IQ66" s="136"/>
      <c r="IR66" s="136"/>
      <c r="IS66" s="136"/>
      <c r="IT66" s="136"/>
      <c r="IU66" s="136"/>
      <c r="IV66" s="136"/>
      <c r="IW66" s="136"/>
      <c r="IX66" s="136"/>
      <c r="IY66" s="136"/>
      <c r="IZ66" s="136"/>
      <c r="JA66" s="136"/>
      <c r="JB66" s="136"/>
      <c r="JC66" s="136"/>
      <c r="JD66" s="136"/>
      <c r="JE66" s="136"/>
      <c r="JF66" s="136"/>
      <c r="JG66" s="136"/>
      <c r="JH66" s="136"/>
      <c r="JI66" s="136"/>
      <c r="JJ66" s="136"/>
      <c r="JK66" s="136"/>
      <c r="JL66" s="136"/>
      <c r="JM66" s="136"/>
      <c r="JN66" s="136"/>
      <c r="JO66" s="136"/>
      <c r="JP66" s="136"/>
      <c r="JQ66" s="136"/>
      <c r="JR66" s="136"/>
      <c r="JS66" s="136"/>
      <c r="JT66" s="136"/>
      <c r="JU66" s="136"/>
      <c r="JV66" s="136"/>
      <c r="JW66" s="136"/>
      <c r="JX66" s="136"/>
      <c r="JY66" s="136"/>
      <c r="JZ66" s="136"/>
      <c r="KA66" s="136"/>
      <c r="KB66" s="136"/>
      <c r="KC66" s="136"/>
      <c r="KD66" s="136"/>
      <c r="KE66" s="136"/>
      <c r="KF66" s="136"/>
      <c r="KG66" s="136"/>
      <c r="KH66" s="136"/>
      <c r="KI66" s="136"/>
      <c r="KJ66" s="136"/>
      <c r="KK66" s="136"/>
      <c r="KL66" s="136"/>
      <c r="KM66" s="136"/>
      <c r="KN66" s="136"/>
      <c r="KO66" s="136"/>
      <c r="KP66" s="136"/>
      <c r="KQ66" s="136"/>
      <c r="KR66" s="136"/>
      <c r="KS66" s="136"/>
      <c r="KT66" s="136"/>
      <c r="KU66" s="136"/>
      <c r="KV66" s="136"/>
      <c r="KW66" s="136"/>
      <c r="KX66" s="136"/>
      <c r="KY66" s="136"/>
      <c r="KZ66" s="136"/>
      <c r="LA66" s="136"/>
      <c r="LB66" s="136"/>
      <c r="LC66" s="136"/>
      <c r="LD66" s="136"/>
      <c r="LE66" s="136"/>
      <c r="LF66" s="136"/>
      <c r="LG66" s="136"/>
      <c r="LH66" s="136"/>
      <c r="LI66" s="136"/>
      <c r="LJ66" s="136"/>
      <c r="LK66" s="136"/>
      <c r="LL66" s="136"/>
      <c r="LM66" s="136"/>
      <c r="LN66" s="136"/>
      <c r="LO66" s="136"/>
      <c r="LP66" s="136"/>
      <c r="LQ66" s="136"/>
      <c r="LR66" s="136"/>
      <c r="LS66" s="136"/>
      <c r="LT66" s="136"/>
      <c r="LU66" s="136"/>
      <c r="LV66" s="136"/>
      <c r="LW66" s="136"/>
      <c r="LX66" s="136"/>
      <c r="LY66" s="136"/>
      <c r="LZ66" s="136"/>
      <c r="MA66" s="136"/>
      <c r="MB66" s="136"/>
      <c r="MC66" s="136"/>
      <c r="MD66" s="136"/>
      <c r="ME66" s="136"/>
      <c r="MF66" s="136"/>
      <c r="MG66" s="136"/>
      <c r="MH66" s="136"/>
      <c r="MI66" s="136"/>
      <c r="MJ66" s="136"/>
      <c r="MK66" s="136"/>
      <c r="ML66" s="136"/>
      <c r="MM66" s="136"/>
      <c r="MN66" s="136"/>
      <c r="MO66" s="136"/>
      <c r="MP66" s="136"/>
      <c r="MQ66" s="136"/>
      <c r="MR66" s="136"/>
      <c r="MS66" s="136"/>
      <c r="MT66" s="136"/>
      <c r="MU66" s="136"/>
      <c r="MV66" s="136"/>
      <c r="MW66" s="136"/>
      <c r="MX66" s="136"/>
      <c r="MY66" s="136"/>
      <c r="MZ66" s="136"/>
      <c r="NA66" s="136"/>
      <c r="NB66" s="136"/>
      <c r="NC66" s="136"/>
      <c r="ND66" s="136"/>
      <c r="NE66" s="136"/>
      <c r="NF66" s="136"/>
      <c r="NG66" s="136"/>
      <c r="NH66" s="136"/>
      <c r="NI66" s="136"/>
      <c r="NJ66" s="136"/>
      <c r="NK66" s="136"/>
      <c r="NL66" s="136"/>
      <c r="NM66" s="136"/>
      <c r="NN66" s="136"/>
      <c r="NO66" s="136"/>
      <c r="NP66" s="136"/>
      <c r="NQ66" s="136"/>
      <c r="NR66" s="136"/>
      <c r="NS66" s="136"/>
      <c r="NT66" s="136"/>
      <c r="NU66" s="136"/>
      <c r="NV66" s="136"/>
      <c r="NW66" s="136"/>
      <c r="NX66" s="136"/>
      <c r="NY66" s="136"/>
      <c r="NZ66" s="136"/>
      <c r="OA66" s="136"/>
      <c r="OB66" s="136"/>
      <c r="OC66" s="136"/>
      <c r="OD66" s="136"/>
      <c r="OE66" s="136"/>
      <c r="OF66" s="136"/>
      <c r="OG66" s="136"/>
      <c r="OH66" s="136"/>
      <c r="OI66" s="136"/>
      <c r="OJ66" s="136"/>
      <c r="OK66" s="136"/>
      <c r="OL66" s="136"/>
      <c r="OM66" s="136"/>
      <c r="ON66" s="136"/>
      <c r="OO66" s="136"/>
      <c r="OP66" s="136"/>
      <c r="OQ66" s="136"/>
      <c r="OR66" s="136"/>
      <c r="OS66" s="136"/>
      <c r="OT66" s="136"/>
      <c r="OU66" s="136"/>
      <c r="OV66" s="136"/>
      <c r="OW66" s="136"/>
      <c r="OX66" s="136"/>
      <c r="OY66" s="136"/>
      <c r="OZ66" s="136"/>
      <c r="PA66" s="136"/>
      <c r="PB66" s="136"/>
      <c r="PC66" s="136"/>
      <c r="PD66" s="136"/>
      <c r="PE66" s="136"/>
      <c r="PF66" s="136"/>
    </row>
    <row r="67" spans="1:422" s="45" customFormat="1">
      <c r="A67" s="134"/>
      <c r="B67" s="134"/>
      <c r="C67" s="136"/>
      <c r="D67" s="136"/>
      <c r="E67" s="136"/>
      <c r="F67" s="136"/>
      <c r="G67" s="136"/>
      <c r="H67" s="136"/>
      <c r="I67" s="136"/>
      <c r="J67" s="136"/>
      <c r="K67" s="136"/>
      <c r="L67" s="136"/>
      <c r="M67" s="136"/>
      <c r="N67" s="136"/>
      <c r="O67" s="136"/>
      <c r="P67" s="136"/>
      <c r="Q67" s="136"/>
      <c r="R67" s="136"/>
      <c r="S67" s="136"/>
      <c r="T67" s="136"/>
      <c r="U67" s="136"/>
      <c r="V67" s="136"/>
      <c r="W67" s="136"/>
      <c r="X67" s="136"/>
      <c r="Y67" s="136"/>
      <c r="Z67" s="136"/>
      <c r="AA67" s="136"/>
      <c r="AB67" s="136"/>
      <c r="AC67" s="136"/>
      <c r="AD67" s="136"/>
      <c r="AE67" s="136"/>
      <c r="AF67" s="136"/>
      <c r="AG67" s="136"/>
      <c r="AH67" s="136"/>
      <c r="AI67" s="136"/>
      <c r="AJ67" s="136"/>
      <c r="AK67" s="136"/>
      <c r="AL67" s="136"/>
      <c r="AM67" s="136"/>
      <c r="AN67" s="136"/>
      <c r="AO67" s="136"/>
      <c r="AP67" s="136"/>
      <c r="AQ67" s="136"/>
      <c r="AR67" s="136"/>
      <c r="AS67" s="136"/>
      <c r="AT67" s="136"/>
      <c r="AU67" s="136"/>
      <c r="AV67" s="136"/>
      <c r="AW67" s="136"/>
      <c r="AX67" s="136"/>
      <c r="AY67" s="136"/>
      <c r="AZ67" s="136"/>
      <c r="BA67" s="136"/>
      <c r="BB67" s="136"/>
      <c r="BC67" s="136"/>
      <c r="BD67" s="136"/>
      <c r="BE67" s="136"/>
      <c r="BF67" s="136"/>
      <c r="BG67" s="136"/>
      <c r="BH67" s="136"/>
      <c r="BI67" s="136"/>
      <c r="BJ67" s="136"/>
      <c r="BK67" s="136"/>
      <c r="BL67" s="136"/>
      <c r="BM67" s="136"/>
      <c r="BN67" s="136"/>
      <c r="BO67" s="136"/>
      <c r="BP67" s="136"/>
      <c r="BQ67" s="136"/>
      <c r="BR67" s="136"/>
      <c r="BS67" s="136"/>
      <c r="BT67" s="136"/>
      <c r="BU67" s="136"/>
      <c r="BV67" s="136"/>
      <c r="BW67" s="136"/>
      <c r="BX67" s="136"/>
      <c r="BY67" s="136"/>
      <c r="BZ67" s="136"/>
      <c r="CA67" s="136"/>
      <c r="CB67" s="136"/>
      <c r="CC67" s="136"/>
      <c r="CD67" s="136"/>
      <c r="CE67" s="136"/>
      <c r="CF67" s="136"/>
      <c r="CG67" s="136"/>
      <c r="CH67" s="136"/>
      <c r="CI67" s="136"/>
      <c r="CJ67" s="136"/>
      <c r="CK67" s="136"/>
      <c r="CL67" s="136"/>
      <c r="CM67" s="136"/>
      <c r="CN67" s="136"/>
      <c r="CO67" s="136"/>
      <c r="CP67" s="136"/>
      <c r="CQ67" s="136"/>
      <c r="CR67" s="136"/>
      <c r="CS67" s="136"/>
      <c r="CT67" s="136"/>
      <c r="CU67" s="136"/>
      <c r="CV67" s="136"/>
      <c r="CW67" s="136"/>
      <c r="CX67" s="136"/>
      <c r="CY67" s="136"/>
      <c r="CZ67" s="136"/>
      <c r="DA67" s="136"/>
      <c r="DB67" s="136"/>
      <c r="DC67" s="136"/>
      <c r="DD67" s="136"/>
      <c r="DE67" s="136"/>
      <c r="DF67" s="136"/>
      <c r="DG67" s="136"/>
      <c r="DH67" s="136"/>
      <c r="DI67" s="136"/>
      <c r="DJ67" s="136"/>
      <c r="DK67" s="136"/>
      <c r="DL67" s="136"/>
      <c r="DM67" s="136"/>
      <c r="DN67" s="136"/>
      <c r="DO67" s="136"/>
      <c r="DP67" s="136"/>
      <c r="DQ67" s="136"/>
      <c r="DR67" s="136"/>
      <c r="DS67" s="136"/>
      <c r="DT67" s="136"/>
      <c r="DU67" s="136"/>
      <c r="DV67" s="136"/>
      <c r="DW67" s="136"/>
      <c r="DX67" s="136"/>
      <c r="DY67" s="136"/>
      <c r="DZ67" s="136"/>
      <c r="EA67" s="136"/>
      <c r="EB67" s="136"/>
      <c r="EC67" s="136"/>
      <c r="ED67" s="136"/>
      <c r="EE67" s="136"/>
      <c r="EF67" s="136"/>
      <c r="EG67" s="136"/>
      <c r="EH67" s="136"/>
      <c r="EI67" s="136"/>
      <c r="EJ67" s="136"/>
      <c r="EK67" s="136"/>
      <c r="EL67" s="136"/>
      <c r="EM67" s="136"/>
      <c r="EN67" s="136"/>
      <c r="EO67" s="136"/>
      <c r="EP67" s="136"/>
      <c r="EQ67" s="136"/>
      <c r="ER67" s="136"/>
      <c r="ES67" s="136"/>
      <c r="ET67" s="136"/>
      <c r="EU67" s="136"/>
      <c r="EV67" s="136"/>
      <c r="EW67" s="136"/>
      <c r="EX67" s="136"/>
      <c r="EY67" s="136"/>
      <c r="EZ67" s="136"/>
      <c r="FA67" s="136"/>
      <c r="FB67" s="136"/>
      <c r="FC67" s="136"/>
      <c r="FD67" s="136"/>
      <c r="FE67" s="136"/>
      <c r="FF67" s="136"/>
      <c r="FG67" s="136"/>
      <c r="FH67" s="136"/>
      <c r="FI67" s="136"/>
      <c r="FJ67" s="136"/>
      <c r="FK67" s="136"/>
      <c r="FL67" s="136"/>
      <c r="FM67" s="136"/>
      <c r="FN67" s="136"/>
      <c r="FO67" s="136"/>
      <c r="FP67" s="136"/>
      <c r="FQ67" s="136"/>
      <c r="FR67" s="136"/>
      <c r="FS67" s="136"/>
      <c r="FT67" s="136"/>
      <c r="FU67" s="136"/>
      <c r="FV67" s="136"/>
      <c r="FW67" s="136"/>
      <c r="FX67" s="136"/>
      <c r="FY67" s="136"/>
      <c r="FZ67" s="136"/>
      <c r="GA67" s="136"/>
      <c r="GB67" s="136"/>
      <c r="GC67" s="136"/>
      <c r="GD67" s="136"/>
      <c r="GE67" s="136"/>
      <c r="GF67" s="136"/>
      <c r="GG67" s="136"/>
      <c r="GH67" s="136"/>
      <c r="GI67" s="136"/>
      <c r="GJ67" s="136"/>
      <c r="GK67" s="136"/>
      <c r="GL67" s="136"/>
      <c r="GM67" s="136"/>
      <c r="GN67" s="136"/>
      <c r="GO67" s="136"/>
      <c r="GP67" s="136"/>
      <c r="GQ67" s="136"/>
      <c r="GR67" s="136"/>
      <c r="GS67" s="136"/>
      <c r="GT67" s="136"/>
      <c r="GU67" s="136"/>
      <c r="GV67" s="136"/>
      <c r="GW67" s="136"/>
      <c r="GX67" s="136"/>
      <c r="GY67" s="136"/>
      <c r="GZ67" s="136"/>
      <c r="HA67" s="136"/>
      <c r="HB67" s="136"/>
      <c r="HC67" s="136"/>
      <c r="HD67" s="136"/>
      <c r="HE67" s="136"/>
      <c r="HF67" s="136"/>
      <c r="HG67" s="136"/>
      <c r="HH67" s="136"/>
      <c r="HI67" s="136"/>
      <c r="HJ67" s="136"/>
      <c r="HK67" s="136"/>
      <c r="HL67" s="136"/>
      <c r="HM67" s="136"/>
      <c r="HN67" s="136"/>
      <c r="HO67" s="136"/>
      <c r="HP67" s="136"/>
      <c r="HQ67" s="136"/>
      <c r="HR67" s="136"/>
      <c r="HS67" s="136"/>
      <c r="HT67" s="136"/>
      <c r="HU67" s="136"/>
      <c r="HV67" s="136"/>
      <c r="HW67" s="136"/>
      <c r="HX67" s="136"/>
      <c r="HY67" s="136"/>
      <c r="HZ67" s="136"/>
      <c r="IA67" s="136"/>
      <c r="IB67" s="136"/>
      <c r="IC67" s="136"/>
      <c r="ID67" s="136"/>
      <c r="IE67" s="136"/>
      <c r="IF67" s="136"/>
      <c r="IG67" s="136"/>
      <c r="IH67" s="136"/>
      <c r="II67" s="136"/>
      <c r="IJ67" s="136"/>
      <c r="IK67" s="136"/>
      <c r="IL67" s="136"/>
      <c r="IM67" s="136"/>
      <c r="IN67" s="136"/>
      <c r="IO67" s="136"/>
      <c r="IP67" s="136"/>
      <c r="IQ67" s="136"/>
      <c r="IR67" s="136"/>
      <c r="IS67" s="136"/>
      <c r="IT67" s="136"/>
      <c r="IU67" s="136"/>
      <c r="IV67" s="136"/>
      <c r="IW67" s="136"/>
      <c r="IX67" s="136"/>
      <c r="IY67" s="136"/>
      <c r="IZ67" s="136"/>
      <c r="JA67" s="136"/>
      <c r="JB67" s="136"/>
      <c r="JC67" s="136"/>
      <c r="JD67" s="136"/>
      <c r="JE67" s="136"/>
      <c r="JF67" s="136"/>
      <c r="JG67" s="136"/>
      <c r="JH67" s="136"/>
      <c r="JI67" s="136"/>
      <c r="JJ67" s="136"/>
      <c r="JK67" s="136"/>
      <c r="JL67" s="136"/>
      <c r="JM67" s="136"/>
      <c r="JN67" s="136"/>
      <c r="JO67" s="136"/>
      <c r="JP67" s="136"/>
      <c r="JQ67" s="136"/>
      <c r="JR67" s="136"/>
      <c r="JS67" s="136"/>
      <c r="JT67" s="136"/>
      <c r="JU67" s="136"/>
      <c r="JV67" s="136"/>
      <c r="JW67" s="136"/>
      <c r="JX67" s="136"/>
      <c r="JY67" s="136"/>
      <c r="JZ67" s="136"/>
      <c r="KA67" s="136"/>
      <c r="KB67" s="136"/>
      <c r="KC67" s="136"/>
      <c r="KD67" s="136"/>
      <c r="KE67" s="136"/>
      <c r="KF67" s="136"/>
      <c r="KG67" s="136"/>
      <c r="KH67" s="136"/>
      <c r="KI67" s="136"/>
      <c r="KJ67" s="136"/>
      <c r="KK67" s="136"/>
      <c r="KL67" s="136"/>
      <c r="KM67" s="136"/>
      <c r="KN67" s="136"/>
      <c r="KO67" s="136"/>
      <c r="KP67" s="136"/>
      <c r="KQ67" s="136"/>
      <c r="KR67" s="136"/>
      <c r="KS67" s="136"/>
      <c r="KT67" s="136"/>
      <c r="KU67" s="136"/>
      <c r="KV67" s="136"/>
      <c r="KW67" s="136"/>
      <c r="KX67" s="136"/>
      <c r="KY67" s="136"/>
      <c r="KZ67" s="136"/>
      <c r="LA67" s="136"/>
      <c r="LB67" s="136"/>
      <c r="LC67" s="136"/>
      <c r="LD67" s="136"/>
      <c r="LE67" s="136"/>
      <c r="LF67" s="136"/>
      <c r="LG67" s="136"/>
      <c r="LH67" s="136"/>
      <c r="LI67" s="136"/>
      <c r="LJ67" s="136"/>
      <c r="LK67" s="136"/>
      <c r="LL67" s="136"/>
      <c r="LM67" s="136"/>
      <c r="LN67" s="136"/>
      <c r="LO67" s="136"/>
      <c r="LP67" s="136"/>
      <c r="LQ67" s="136"/>
      <c r="LR67" s="136"/>
      <c r="LS67" s="136"/>
      <c r="LT67" s="136"/>
      <c r="LU67" s="136"/>
      <c r="LV67" s="136"/>
      <c r="LW67" s="136"/>
      <c r="LX67" s="136"/>
      <c r="LY67" s="136"/>
      <c r="LZ67" s="136"/>
      <c r="MA67" s="136"/>
      <c r="MB67" s="136"/>
      <c r="MC67" s="136"/>
      <c r="MD67" s="136"/>
      <c r="ME67" s="136"/>
      <c r="MF67" s="136"/>
      <c r="MG67" s="136"/>
      <c r="MH67" s="136"/>
      <c r="MI67" s="136"/>
      <c r="MJ67" s="136"/>
      <c r="MK67" s="136"/>
      <c r="ML67" s="136"/>
      <c r="MM67" s="136"/>
      <c r="MN67" s="136"/>
      <c r="MO67" s="136"/>
      <c r="MP67" s="136"/>
      <c r="MQ67" s="136"/>
      <c r="MR67" s="136"/>
      <c r="MS67" s="136"/>
      <c r="MT67" s="136"/>
      <c r="MU67" s="136"/>
      <c r="MV67" s="136"/>
      <c r="MW67" s="136"/>
      <c r="MX67" s="136"/>
      <c r="MY67" s="136"/>
      <c r="MZ67" s="136"/>
      <c r="NA67" s="136"/>
      <c r="NB67" s="136"/>
      <c r="NC67" s="136"/>
      <c r="ND67" s="136"/>
      <c r="NE67" s="136"/>
      <c r="NF67" s="136"/>
      <c r="NG67" s="136"/>
      <c r="NH67" s="136"/>
      <c r="NI67" s="136"/>
      <c r="NJ67" s="136"/>
      <c r="NK67" s="136"/>
      <c r="NL67" s="136"/>
      <c r="NM67" s="136"/>
      <c r="NN67" s="136"/>
      <c r="NO67" s="136"/>
      <c r="NP67" s="136"/>
      <c r="NQ67" s="136"/>
      <c r="NR67" s="136"/>
      <c r="NS67" s="136"/>
      <c r="NT67" s="136"/>
      <c r="NU67" s="136"/>
      <c r="NV67" s="136"/>
      <c r="NW67" s="136"/>
      <c r="NX67" s="136"/>
      <c r="NY67" s="136"/>
      <c r="NZ67" s="136"/>
      <c r="OA67" s="136"/>
      <c r="OB67" s="136"/>
      <c r="OC67" s="136"/>
      <c r="OD67" s="136"/>
      <c r="OE67" s="136"/>
      <c r="OF67" s="136"/>
      <c r="OG67" s="136"/>
      <c r="OH67" s="136"/>
      <c r="OI67" s="136"/>
      <c r="OJ67" s="136"/>
      <c r="OK67" s="136"/>
      <c r="OL67" s="136"/>
      <c r="OM67" s="136"/>
      <c r="ON67" s="136"/>
      <c r="OO67" s="136"/>
      <c r="OP67" s="136"/>
      <c r="OQ67" s="136"/>
      <c r="OR67" s="136"/>
      <c r="OS67" s="136"/>
      <c r="OT67" s="136"/>
      <c r="OU67" s="136"/>
      <c r="OV67" s="136"/>
      <c r="OW67" s="136"/>
      <c r="OX67" s="136"/>
      <c r="OY67" s="136"/>
      <c r="OZ67" s="136"/>
      <c r="PA67" s="136"/>
      <c r="PB67" s="136"/>
      <c r="PC67" s="136"/>
      <c r="PD67" s="136"/>
      <c r="PE67" s="136"/>
      <c r="PF67" s="136"/>
    </row>
    <row r="68" spans="1:422" s="45" customFormat="1">
      <c r="A68" s="134"/>
      <c r="B68" s="134"/>
      <c r="C68" s="136"/>
      <c r="D68" s="136"/>
      <c r="E68" s="136"/>
      <c r="F68" s="136"/>
      <c r="G68" s="136"/>
      <c r="H68" s="136"/>
      <c r="I68" s="136"/>
      <c r="J68" s="136"/>
      <c r="K68" s="136"/>
      <c r="L68" s="136"/>
      <c r="M68" s="136"/>
      <c r="N68" s="136"/>
      <c r="O68" s="136"/>
      <c r="P68" s="136"/>
      <c r="Q68" s="136"/>
      <c r="R68" s="136"/>
      <c r="S68" s="136"/>
      <c r="T68" s="136"/>
      <c r="U68" s="136"/>
      <c r="V68" s="136"/>
      <c r="W68" s="136"/>
      <c r="X68" s="136"/>
      <c r="Y68" s="136"/>
      <c r="Z68" s="136"/>
      <c r="AA68" s="136"/>
      <c r="AB68" s="136"/>
      <c r="AC68" s="136"/>
      <c r="AD68" s="136"/>
      <c r="AE68" s="136"/>
      <c r="AF68" s="136"/>
      <c r="AG68" s="136"/>
      <c r="AH68" s="136"/>
      <c r="AI68" s="136"/>
      <c r="AJ68" s="136"/>
      <c r="AK68" s="136"/>
      <c r="AL68" s="136"/>
      <c r="AM68" s="136"/>
      <c r="AN68" s="136"/>
      <c r="AO68" s="136"/>
      <c r="AP68" s="136"/>
      <c r="AQ68" s="136"/>
      <c r="AR68" s="136"/>
      <c r="AS68" s="136"/>
      <c r="AT68" s="136"/>
      <c r="AU68" s="136"/>
      <c r="AV68" s="136"/>
      <c r="AW68" s="136"/>
      <c r="AX68" s="136"/>
      <c r="AY68" s="136"/>
      <c r="AZ68" s="136"/>
      <c r="BA68" s="136"/>
      <c r="BB68" s="136"/>
      <c r="BC68" s="136"/>
      <c r="BD68" s="136"/>
      <c r="BE68" s="136"/>
      <c r="BF68" s="136"/>
      <c r="BG68" s="136"/>
      <c r="BH68" s="136"/>
      <c r="BI68" s="136"/>
      <c r="BJ68" s="136"/>
      <c r="BK68" s="136"/>
      <c r="BL68" s="136"/>
      <c r="BM68" s="136"/>
      <c r="BN68" s="136"/>
      <c r="BO68" s="136"/>
      <c r="BP68" s="136"/>
      <c r="BQ68" s="136"/>
      <c r="BR68" s="136"/>
      <c r="BS68" s="136"/>
      <c r="BT68" s="136"/>
      <c r="BU68" s="136"/>
      <c r="BV68" s="136"/>
      <c r="BW68" s="136"/>
      <c r="BX68" s="136"/>
      <c r="BY68" s="136"/>
      <c r="BZ68" s="136"/>
      <c r="CA68" s="136"/>
      <c r="CB68" s="136"/>
      <c r="CC68" s="136"/>
      <c r="CD68" s="136"/>
      <c r="CE68" s="136"/>
      <c r="CF68" s="136"/>
      <c r="CG68" s="136"/>
      <c r="CH68" s="136"/>
      <c r="CI68" s="136"/>
      <c r="CJ68" s="136"/>
      <c r="CK68" s="136"/>
      <c r="CL68" s="136"/>
      <c r="CM68" s="136"/>
      <c r="CN68" s="136"/>
      <c r="CO68" s="136"/>
      <c r="CP68" s="136"/>
      <c r="CQ68" s="136"/>
      <c r="CR68" s="136"/>
      <c r="CS68" s="136"/>
      <c r="CT68" s="136"/>
      <c r="CU68" s="136"/>
      <c r="CV68" s="136"/>
      <c r="CW68" s="136"/>
      <c r="CX68" s="136"/>
      <c r="CY68" s="136"/>
      <c r="CZ68" s="136"/>
      <c r="DA68" s="136"/>
      <c r="DB68" s="136"/>
      <c r="DC68" s="136"/>
      <c r="DD68" s="136"/>
      <c r="DE68" s="136"/>
      <c r="DF68" s="136"/>
      <c r="DG68" s="136"/>
      <c r="DH68" s="136"/>
      <c r="DI68" s="136"/>
      <c r="DJ68" s="136"/>
      <c r="DK68" s="136"/>
      <c r="DL68" s="136"/>
      <c r="DM68" s="136"/>
      <c r="DN68" s="136"/>
      <c r="DO68" s="136"/>
      <c r="DP68" s="136"/>
      <c r="DQ68" s="136"/>
      <c r="DR68" s="136"/>
      <c r="DS68" s="136"/>
      <c r="DT68" s="136"/>
      <c r="DU68" s="136"/>
      <c r="DV68" s="136"/>
      <c r="DW68" s="136"/>
      <c r="DX68" s="136"/>
      <c r="DY68" s="136"/>
      <c r="DZ68" s="136"/>
      <c r="EA68" s="136"/>
      <c r="EB68" s="136"/>
      <c r="EC68" s="136"/>
      <c r="ED68" s="136"/>
      <c r="EE68" s="136"/>
      <c r="EF68" s="136"/>
      <c r="EG68" s="136"/>
      <c r="EH68" s="136"/>
      <c r="EI68" s="136"/>
      <c r="EJ68" s="136"/>
      <c r="EK68" s="136"/>
      <c r="EL68" s="136"/>
      <c r="EM68" s="136"/>
      <c r="EN68" s="136"/>
      <c r="EO68" s="136"/>
      <c r="EP68" s="136"/>
      <c r="EQ68" s="136"/>
      <c r="ER68" s="136"/>
      <c r="ES68" s="136"/>
      <c r="ET68" s="136"/>
      <c r="EU68" s="136"/>
      <c r="EV68" s="136"/>
      <c r="EW68" s="136"/>
      <c r="EX68" s="136"/>
      <c r="EY68" s="136"/>
      <c r="EZ68" s="136"/>
      <c r="FA68" s="136"/>
      <c r="FB68" s="136"/>
      <c r="FC68" s="136"/>
      <c r="FD68" s="136"/>
      <c r="FE68" s="136"/>
      <c r="FF68" s="136"/>
      <c r="FG68" s="136"/>
      <c r="FH68" s="136"/>
      <c r="FI68" s="136"/>
      <c r="FJ68" s="136"/>
      <c r="FK68" s="136"/>
      <c r="FL68" s="136"/>
      <c r="FM68" s="136"/>
      <c r="FN68" s="136"/>
      <c r="FO68" s="136"/>
      <c r="FP68" s="136"/>
      <c r="FQ68" s="136"/>
      <c r="FR68" s="136"/>
      <c r="FS68" s="136"/>
      <c r="FT68" s="136"/>
      <c r="FU68" s="136"/>
      <c r="FV68" s="136"/>
      <c r="FW68" s="136"/>
      <c r="FX68" s="136"/>
      <c r="FY68" s="136"/>
      <c r="FZ68" s="136"/>
      <c r="GA68" s="136"/>
      <c r="GB68" s="136"/>
      <c r="GC68" s="136"/>
      <c r="GD68" s="136"/>
      <c r="GE68" s="136"/>
      <c r="GF68" s="136"/>
      <c r="GG68" s="136"/>
      <c r="GH68" s="136"/>
      <c r="GI68" s="136"/>
      <c r="GJ68" s="136"/>
      <c r="GK68" s="136"/>
      <c r="GL68" s="136"/>
      <c r="GM68" s="136"/>
      <c r="GN68" s="136"/>
      <c r="GO68" s="136"/>
      <c r="GP68" s="136"/>
      <c r="GQ68" s="136"/>
      <c r="GR68" s="136"/>
      <c r="GS68" s="136"/>
      <c r="GT68" s="136"/>
      <c r="GU68" s="136"/>
      <c r="GV68" s="136"/>
      <c r="GW68" s="136"/>
      <c r="GX68" s="136"/>
      <c r="GY68" s="136"/>
      <c r="GZ68" s="136"/>
      <c r="HA68" s="136"/>
      <c r="HB68" s="136"/>
      <c r="HC68" s="136"/>
      <c r="HD68" s="136"/>
      <c r="HE68" s="136"/>
      <c r="HF68" s="136"/>
      <c r="HG68" s="136"/>
      <c r="HH68" s="136"/>
      <c r="HI68" s="136"/>
      <c r="HJ68" s="136"/>
      <c r="HK68" s="136"/>
      <c r="HL68" s="136"/>
      <c r="HM68" s="136"/>
      <c r="HN68" s="136"/>
      <c r="HO68" s="136"/>
      <c r="HP68" s="136"/>
      <c r="HQ68" s="136"/>
      <c r="HR68" s="136"/>
      <c r="HS68" s="136"/>
      <c r="HT68" s="136"/>
      <c r="HU68" s="136"/>
      <c r="HV68" s="136"/>
      <c r="HW68" s="136"/>
      <c r="HX68" s="136"/>
      <c r="HY68" s="136"/>
      <c r="HZ68" s="136"/>
      <c r="IA68" s="136"/>
      <c r="IB68" s="136"/>
      <c r="IC68" s="136"/>
      <c r="ID68" s="136"/>
      <c r="IE68" s="136"/>
      <c r="IF68" s="136"/>
      <c r="IG68" s="136"/>
      <c r="IH68" s="136"/>
      <c r="II68" s="136"/>
      <c r="IJ68" s="136"/>
      <c r="IK68" s="136"/>
      <c r="IL68" s="136"/>
      <c r="IM68" s="136"/>
      <c r="IN68" s="136"/>
      <c r="IO68" s="136"/>
      <c r="IP68" s="136"/>
      <c r="IQ68" s="136"/>
      <c r="IR68" s="136"/>
      <c r="IS68" s="136"/>
      <c r="IT68" s="136"/>
      <c r="IU68" s="136"/>
      <c r="IV68" s="136"/>
      <c r="IW68" s="136"/>
      <c r="IX68" s="136"/>
      <c r="IY68" s="136"/>
      <c r="IZ68" s="136"/>
      <c r="JA68" s="136"/>
      <c r="JB68" s="136"/>
      <c r="JC68" s="136"/>
      <c r="JD68" s="136"/>
      <c r="JE68" s="136"/>
      <c r="JF68" s="136"/>
      <c r="JG68" s="136"/>
      <c r="JH68" s="136"/>
      <c r="JI68" s="136"/>
      <c r="JJ68" s="136"/>
      <c r="JK68" s="136"/>
      <c r="JL68" s="136"/>
      <c r="JM68" s="136"/>
      <c r="JN68" s="136"/>
      <c r="JO68" s="136"/>
      <c r="JP68" s="136"/>
      <c r="JQ68" s="136"/>
      <c r="JR68" s="136"/>
      <c r="JS68" s="136"/>
      <c r="JT68" s="136"/>
      <c r="JU68" s="136"/>
      <c r="JV68" s="136"/>
      <c r="JW68" s="136"/>
      <c r="JX68" s="136"/>
      <c r="JY68" s="136"/>
      <c r="JZ68" s="136"/>
      <c r="KA68" s="136"/>
      <c r="KB68" s="136"/>
      <c r="KC68" s="136"/>
      <c r="KD68" s="136"/>
      <c r="KE68" s="136"/>
      <c r="KF68" s="136"/>
      <c r="KG68" s="136"/>
      <c r="KH68" s="136"/>
      <c r="KI68" s="136"/>
      <c r="KJ68" s="136"/>
      <c r="KK68" s="136"/>
      <c r="KL68" s="136"/>
      <c r="KM68" s="136"/>
      <c r="KN68" s="136"/>
      <c r="KO68" s="136"/>
      <c r="KP68" s="136"/>
      <c r="KQ68" s="136"/>
      <c r="KR68" s="136"/>
      <c r="KS68" s="136"/>
      <c r="KT68" s="136"/>
      <c r="KU68" s="136"/>
      <c r="KV68" s="136"/>
      <c r="KW68" s="136"/>
      <c r="KX68" s="136"/>
      <c r="KY68" s="136"/>
      <c r="KZ68" s="136"/>
      <c r="LA68" s="136"/>
      <c r="LB68" s="136"/>
      <c r="LC68" s="136"/>
      <c r="LD68" s="136"/>
      <c r="LE68" s="136"/>
      <c r="LF68" s="136"/>
      <c r="LG68" s="136"/>
      <c r="LH68" s="136"/>
      <c r="LI68" s="136"/>
      <c r="LJ68" s="136"/>
      <c r="LK68" s="136"/>
      <c r="LL68" s="136"/>
      <c r="LM68" s="136"/>
      <c r="LN68" s="136"/>
      <c r="LO68" s="136"/>
      <c r="LP68" s="136"/>
      <c r="LQ68" s="136"/>
      <c r="LR68" s="136"/>
      <c r="LS68" s="136"/>
      <c r="LT68" s="136"/>
      <c r="LU68" s="136"/>
      <c r="LV68" s="136"/>
      <c r="LW68" s="136"/>
      <c r="LX68" s="136"/>
      <c r="LY68" s="136"/>
      <c r="LZ68" s="136"/>
      <c r="MA68" s="136"/>
      <c r="MB68" s="136"/>
      <c r="MC68" s="136"/>
      <c r="MD68" s="136"/>
      <c r="ME68" s="136"/>
      <c r="MF68" s="136"/>
      <c r="MG68" s="136"/>
      <c r="MH68" s="136"/>
      <c r="MI68" s="136"/>
      <c r="MJ68" s="136"/>
      <c r="MK68" s="136"/>
      <c r="ML68" s="136"/>
      <c r="MM68" s="136"/>
      <c r="MN68" s="136"/>
      <c r="MO68" s="136"/>
      <c r="MP68" s="136"/>
      <c r="MQ68" s="136"/>
      <c r="MR68" s="136"/>
      <c r="MS68" s="136"/>
      <c r="MT68" s="136"/>
      <c r="MU68" s="136"/>
      <c r="MV68" s="136"/>
      <c r="MW68" s="136"/>
      <c r="MX68" s="136"/>
      <c r="MY68" s="136"/>
      <c r="MZ68" s="136"/>
      <c r="NA68" s="136"/>
      <c r="NB68" s="136"/>
      <c r="NC68" s="136"/>
      <c r="ND68" s="136"/>
      <c r="NE68" s="136"/>
      <c r="NF68" s="136"/>
      <c r="NG68" s="136"/>
      <c r="NH68" s="136"/>
      <c r="NI68" s="136"/>
      <c r="NJ68" s="136"/>
      <c r="NK68" s="136"/>
      <c r="NL68" s="136"/>
      <c r="NM68" s="136"/>
      <c r="NN68" s="136"/>
      <c r="NO68" s="136"/>
      <c r="NP68" s="136"/>
      <c r="NQ68" s="136"/>
      <c r="NR68" s="136"/>
      <c r="NS68" s="136"/>
      <c r="NT68" s="136"/>
      <c r="NU68" s="136"/>
      <c r="NV68" s="136"/>
      <c r="NW68" s="136"/>
      <c r="NX68" s="136"/>
      <c r="NY68" s="136"/>
      <c r="NZ68" s="136"/>
      <c r="OA68" s="136"/>
      <c r="OB68" s="136"/>
      <c r="OC68" s="136"/>
      <c r="OD68" s="136"/>
      <c r="OE68" s="136"/>
      <c r="OF68" s="136"/>
      <c r="OG68" s="136"/>
      <c r="OH68" s="136"/>
      <c r="OI68" s="136"/>
      <c r="OJ68" s="136"/>
      <c r="OK68" s="136"/>
      <c r="OL68" s="136"/>
      <c r="OM68" s="136"/>
      <c r="ON68" s="136"/>
      <c r="OO68" s="136"/>
      <c r="OP68" s="136"/>
      <c r="OQ68" s="136"/>
      <c r="OR68" s="136"/>
      <c r="OS68" s="136"/>
      <c r="OT68" s="136"/>
      <c r="OU68" s="136"/>
      <c r="OV68" s="136"/>
      <c r="OW68" s="136"/>
      <c r="OX68" s="136"/>
      <c r="OY68" s="136"/>
      <c r="OZ68" s="136"/>
      <c r="PA68" s="136"/>
      <c r="PB68" s="136"/>
      <c r="PC68" s="136"/>
      <c r="PD68" s="136"/>
      <c r="PE68" s="136"/>
      <c r="PF68" s="136"/>
    </row>
    <row r="69" spans="1:422" s="45" customFormat="1">
      <c r="A69" s="134"/>
      <c r="B69" s="134"/>
      <c r="C69" s="136"/>
      <c r="D69" s="136"/>
      <c r="E69" s="136"/>
      <c r="F69" s="136"/>
      <c r="G69" s="136"/>
      <c r="H69" s="136"/>
      <c r="I69" s="136"/>
      <c r="J69" s="136"/>
      <c r="K69" s="136"/>
      <c r="L69" s="136"/>
      <c r="M69" s="136"/>
      <c r="N69" s="136"/>
      <c r="O69" s="136"/>
      <c r="P69" s="136"/>
      <c r="Q69" s="136"/>
      <c r="R69" s="136"/>
      <c r="S69" s="136"/>
      <c r="T69" s="136"/>
      <c r="U69" s="136"/>
      <c r="V69" s="136"/>
      <c r="W69" s="136"/>
      <c r="X69" s="136"/>
      <c r="Y69" s="136"/>
      <c r="Z69" s="136"/>
      <c r="AA69" s="136"/>
      <c r="AB69" s="136"/>
      <c r="AC69" s="136"/>
      <c r="AD69" s="136"/>
      <c r="AE69" s="136"/>
      <c r="AF69" s="136"/>
      <c r="AG69" s="136"/>
      <c r="AH69" s="136"/>
      <c r="AI69" s="136"/>
      <c r="AJ69" s="136"/>
      <c r="AK69" s="136"/>
      <c r="AL69" s="136"/>
      <c r="AM69" s="136"/>
      <c r="AN69" s="136"/>
      <c r="AO69" s="136"/>
      <c r="AP69" s="136"/>
      <c r="AQ69" s="136"/>
      <c r="AR69" s="136"/>
      <c r="AS69" s="136"/>
      <c r="AT69" s="136"/>
      <c r="AU69" s="136"/>
      <c r="AV69" s="136"/>
      <c r="AW69" s="136"/>
      <c r="AX69" s="136"/>
      <c r="AY69" s="136"/>
      <c r="AZ69" s="136"/>
      <c r="BA69" s="136"/>
      <c r="BB69" s="136"/>
      <c r="BC69" s="136"/>
      <c r="BD69" s="136"/>
      <c r="BE69" s="136"/>
      <c r="BF69" s="136"/>
      <c r="BG69" s="136"/>
      <c r="BH69" s="136"/>
      <c r="BI69" s="136"/>
      <c r="BJ69" s="136"/>
      <c r="BK69" s="136"/>
      <c r="BL69" s="136"/>
      <c r="BM69" s="136"/>
      <c r="BN69" s="136"/>
      <c r="BO69" s="136"/>
      <c r="BP69" s="136"/>
      <c r="BQ69" s="136"/>
      <c r="BR69" s="136"/>
      <c r="BS69" s="136"/>
      <c r="BT69" s="136"/>
      <c r="BU69" s="136"/>
      <c r="BV69" s="136"/>
      <c r="BW69" s="136"/>
      <c r="BX69" s="136"/>
      <c r="BY69" s="136"/>
      <c r="BZ69" s="136"/>
      <c r="CA69" s="136"/>
      <c r="CB69" s="136"/>
      <c r="CC69" s="136"/>
      <c r="CD69" s="136"/>
      <c r="CE69" s="136"/>
      <c r="CF69" s="136"/>
      <c r="CG69" s="136"/>
      <c r="CH69" s="136"/>
      <c r="CI69" s="136"/>
      <c r="CJ69" s="136"/>
      <c r="CK69" s="136"/>
      <c r="CL69" s="136"/>
      <c r="CM69" s="136"/>
      <c r="CN69" s="136"/>
      <c r="CO69" s="136"/>
      <c r="CP69" s="136"/>
      <c r="CQ69" s="136"/>
      <c r="CR69" s="136"/>
      <c r="CS69" s="136"/>
      <c r="CT69" s="136"/>
      <c r="CU69" s="136"/>
      <c r="CV69" s="136"/>
      <c r="CW69" s="136"/>
      <c r="CX69" s="136"/>
      <c r="CY69" s="136"/>
      <c r="CZ69" s="136"/>
      <c r="DA69" s="136"/>
      <c r="DB69" s="136"/>
      <c r="DC69" s="136"/>
      <c r="DD69" s="136"/>
      <c r="DE69" s="136"/>
      <c r="DF69" s="136"/>
      <c r="DG69" s="136"/>
      <c r="DH69" s="136"/>
      <c r="DI69" s="136"/>
      <c r="DJ69" s="136"/>
      <c r="DK69" s="136"/>
      <c r="DL69" s="136"/>
      <c r="DM69" s="136"/>
      <c r="DN69" s="136"/>
      <c r="DO69" s="136"/>
      <c r="DP69" s="136"/>
      <c r="DQ69" s="136"/>
      <c r="DR69" s="136"/>
      <c r="DS69" s="136"/>
      <c r="DT69" s="136"/>
      <c r="DU69" s="136"/>
      <c r="DV69" s="136"/>
      <c r="DW69" s="136"/>
      <c r="DX69" s="136"/>
      <c r="DY69" s="136"/>
      <c r="DZ69" s="136"/>
      <c r="EA69" s="136"/>
      <c r="EB69" s="136"/>
      <c r="EC69" s="136"/>
      <c r="ED69" s="136"/>
      <c r="EE69" s="136"/>
      <c r="EF69" s="136"/>
      <c r="EG69" s="136"/>
      <c r="EH69" s="136"/>
      <c r="EI69" s="136"/>
      <c r="EJ69" s="136"/>
      <c r="EK69" s="136"/>
      <c r="EL69" s="136"/>
      <c r="EM69" s="136"/>
      <c r="EN69" s="136"/>
      <c r="EO69" s="136"/>
      <c r="EP69" s="136"/>
      <c r="EQ69" s="136"/>
      <c r="ER69" s="136"/>
      <c r="ES69" s="136"/>
      <c r="ET69" s="136"/>
      <c r="EU69" s="136"/>
      <c r="EV69" s="136"/>
      <c r="EW69" s="136"/>
      <c r="EX69" s="136"/>
      <c r="EY69" s="136"/>
      <c r="EZ69" s="136"/>
      <c r="FA69" s="136"/>
      <c r="FB69" s="136"/>
      <c r="FC69" s="136"/>
      <c r="FD69" s="136"/>
      <c r="FE69" s="136"/>
      <c r="FF69" s="136"/>
      <c r="FG69" s="136"/>
      <c r="FH69" s="136"/>
      <c r="FI69" s="136"/>
      <c r="FJ69" s="136"/>
      <c r="FK69" s="136"/>
      <c r="FL69" s="136"/>
      <c r="FM69" s="136"/>
      <c r="FN69" s="136"/>
      <c r="FO69" s="136"/>
      <c r="FP69" s="136"/>
      <c r="FQ69" s="136"/>
      <c r="FR69" s="136"/>
      <c r="FS69" s="136"/>
      <c r="FT69" s="136"/>
      <c r="FU69" s="136"/>
      <c r="FV69" s="136"/>
      <c r="FW69" s="136"/>
      <c r="FX69" s="136"/>
      <c r="FY69" s="136"/>
      <c r="FZ69" s="136"/>
      <c r="GA69" s="136"/>
      <c r="GB69" s="136"/>
      <c r="GC69" s="136"/>
      <c r="GD69" s="136"/>
      <c r="GE69" s="136"/>
      <c r="GF69" s="136"/>
      <c r="GG69" s="136"/>
      <c r="GH69" s="136"/>
      <c r="GI69" s="136"/>
      <c r="GJ69" s="136"/>
      <c r="GK69" s="136"/>
      <c r="GL69" s="136"/>
      <c r="GM69" s="136"/>
      <c r="GN69" s="136"/>
      <c r="GO69" s="136"/>
      <c r="GP69" s="136"/>
      <c r="GQ69" s="136"/>
      <c r="GR69" s="136"/>
      <c r="GS69" s="136"/>
      <c r="GT69" s="136"/>
      <c r="GU69" s="136"/>
      <c r="GV69" s="136"/>
      <c r="GW69" s="136"/>
      <c r="GX69" s="136"/>
      <c r="GY69" s="136"/>
      <c r="GZ69" s="136"/>
      <c r="HA69" s="136"/>
      <c r="HB69" s="136"/>
      <c r="HC69" s="136"/>
      <c r="HD69" s="136"/>
      <c r="HE69" s="136"/>
      <c r="HF69" s="136"/>
      <c r="HG69" s="136"/>
      <c r="HH69" s="136"/>
      <c r="HI69" s="136"/>
      <c r="HJ69" s="136"/>
      <c r="HK69" s="136"/>
      <c r="HL69" s="136"/>
      <c r="HM69" s="136"/>
      <c r="HN69" s="136"/>
      <c r="HO69" s="136"/>
      <c r="HP69" s="136"/>
      <c r="HQ69" s="136"/>
      <c r="HR69" s="136"/>
      <c r="HS69" s="136"/>
      <c r="HT69" s="136"/>
      <c r="HU69" s="136"/>
      <c r="HV69" s="136"/>
      <c r="HW69" s="136"/>
      <c r="HX69" s="136"/>
      <c r="HY69" s="136"/>
      <c r="HZ69" s="136"/>
      <c r="IA69" s="136"/>
      <c r="IB69" s="136"/>
      <c r="IC69" s="136"/>
      <c r="ID69" s="136"/>
      <c r="IE69" s="136"/>
      <c r="IF69" s="136"/>
      <c r="IG69" s="136"/>
      <c r="IH69" s="136"/>
      <c r="II69" s="136"/>
      <c r="IJ69" s="136"/>
      <c r="IK69" s="136"/>
      <c r="IL69" s="136"/>
      <c r="IM69" s="136"/>
      <c r="IN69" s="136"/>
      <c r="IO69" s="136"/>
      <c r="IP69" s="136"/>
      <c r="IQ69" s="136"/>
      <c r="IR69" s="136"/>
      <c r="IS69" s="136"/>
      <c r="IT69" s="136"/>
      <c r="IU69" s="136"/>
      <c r="IV69" s="136"/>
      <c r="IW69" s="136"/>
      <c r="IX69" s="136"/>
      <c r="IY69" s="136"/>
      <c r="IZ69" s="136"/>
      <c r="JA69" s="136"/>
      <c r="JB69" s="136"/>
      <c r="JC69" s="136"/>
      <c r="JD69" s="136"/>
      <c r="JE69" s="136"/>
      <c r="JF69" s="136"/>
      <c r="JG69" s="136"/>
      <c r="JH69" s="136"/>
      <c r="JI69" s="136"/>
      <c r="JJ69" s="136"/>
      <c r="JK69" s="136"/>
      <c r="JL69" s="136"/>
      <c r="JM69" s="136"/>
      <c r="JN69" s="136"/>
      <c r="JO69" s="136"/>
      <c r="JP69" s="136"/>
      <c r="JQ69" s="136"/>
      <c r="JR69" s="136"/>
      <c r="JS69" s="136"/>
      <c r="JT69" s="136"/>
      <c r="JU69" s="136"/>
      <c r="JV69" s="136"/>
      <c r="JW69" s="136"/>
      <c r="JX69" s="136"/>
      <c r="JY69" s="136"/>
      <c r="JZ69" s="136"/>
      <c r="KA69" s="136"/>
      <c r="KB69" s="136"/>
      <c r="KC69" s="136"/>
      <c r="KD69" s="136"/>
      <c r="KE69" s="136"/>
      <c r="KF69" s="136"/>
      <c r="KG69" s="136"/>
      <c r="KH69" s="136"/>
      <c r="KI69" s="136"/>
      <c r="KJ69" s="136"/>
      <c r="KK69" s="136"/>
      <c r="KL69" s="136"/>
      <c r="KM69" s="136"/>
      <c r="KN69" s="136"/>
      <c r="KO69" s="136"/>
      <c r="KP69" s="136"/>
      <c r="KQ69" s="136"/>
      <c r="KR69" s="136"/>
      <c r="KS69" s="136"/>
      <c r="KT69" s="136"/>
      <c r="KU69" s="136"/>
      <c r="KV69" s="136"/>
      <c r="KW69" s="136"/>
      <c r="KX69" s="136"/>
      <c r="KY69" s="136"/>
      <c r="KZ69" s="136"/>
      <c r="LA69" s="136"/>
      <c r="LB69" s="136"/>
      <c r="LC69" s="136"/>
      <c r="LD69" s="136"/>
      <c r="LE69" s="136"/>
      <c r="LF69" s="136"/>
      <c r="LG69" s="136"/>
      <c r="LH69" s="136"/>
      <c r="LI69" s="136"/>
      <c r="LJ69" s="136"/>
      <c r="LK69" s="136"/>
      <c r="LL69" s="136"/>
      <c r="LM69" s="136"/>
      <c r="LN69" s="136"/>
      <c r="LO69" s="136"/>
      <c r="LP69" s="136"/>
      <c r="LQ69" s="136"/>
      <c r="LR69" s="136"/>
      <c r="LS69" s="136"/>
      <c r="LT69" s="136"/>
      <c r="LU69" s="136"/>
      <c r="LV69" s="136"/>
      <c r="LW69" s="136"/>
      <c r="LX69" s="136"/>
      <c r="LY69" s="136"/>
      <c r="LZ69" s="136"/>
      <c r="MA69" s="136"/>
      <c r="MB69" s="136"/>
      <c r="MC69" s="136"/>
      <c r="MD69" s="136"/>
      <c r="ME69" s="136"/>
      <c r="MF69" s="136"/>
      <c r="MG69" s="136"/>
      <c r="MH69" s="136"/>
      <c r="MI69" s="136"/>
      <c r="MJ69" s="136"/>
      <c r="MK69" s="136"/>
      <c r="ML69" s="136"/>
      <c r="MM69" s="136"/>
      <c r="MN69" s="136"/>
      <c r="MO69" s="136"/>
      <c r="MP69" s="136"/>
      <c r="MQ69" s="136"/>
      <c r="MR69" s="136"/>
      <c r="MS69" s="136"/>
      <c r="MT69" s="136"/>
      <c r="MU69" s="136"/>
      <c r="MV69" s="136"/>
      <c r="MW69" s="136"/>
      <c r="MX69" s="136"/>
      <c r="MY69" s="136"/>
      <c r="MZ69" s="136"/>
      <c r="NA69" s="136"/>
      <c r="NB69" s="136"/>
      <c r="NC69" s="136"/>
      <c r="ND69" s="136"/>
      <c r="NE69" s="136"/>
      <c r="NF69" s="136"/>
      <c r="NG69" s="136"/>
      <c r="NH69" s="136"/>
      <c r="NI69" s="136"/>
      <c r="NJ69" s="136"/>
      <c r="NK69" s="136"/>
      <c r="NL69" s="136"/>
      <c r="NM69" s="136"/>
      <c r="NN69" s="136"/>
      <c r="NO69" s="136"/>
      <c r="NP69" s="136"/>
      <c r="NQ69" s="136"/>
      <c r="NR69" s="136"/>
      <c r="NS69" s="136"/>
      <c r="NT69" s="136"/>
      <c r="NU69" s="136"/>
      <c r="NV69" s="136"/>
      <c r="NW69" s="136"/>
      <c r="NX69" s="136"/>
      <c r="NY69" s="136"/>
      <c r="NZ69" s="136"/>
      <c r="OA69" s="136"/>
      <c r="OB69" s="136"/>
      <c r="OC69" s="136"/>
      <c r="OD69" s="136"/>
      <c r="OE69" s="136"/>
      <c r="OF69" s="136"/>
      <c r="OG69" s="136"/>
      <c r="OH69" s="136"/>
      <c r="OI69" s="136"/>
      <c r="OJ69" s="136"/>
      <c r="OK69" s="136"/>
      <c r="OL69" s="136"/>
      <c r="OM69" s="136"/>
      <c r="ON69" s="136"/>
      <c r="OO69" s="136"/>
      <c r="OP69" s="136"/>
      <c r="OQ69" s="136"/>
      <c r="OR69" s="136"/>
      <c r="OS69" s="136"/>
      <c r="OT69" s="136"/>
      <c r="OU69" s="136"/>
      <c r="OV69" s="136"/>
      <c r="OW69" s="136"/>
      <c r="OX69" s="136"/>
      <c r="OY69" s="136"/>
      <c r="OZ69" s="136"/>
      <c r="PA69" s="136"/>
      <c r="PB69" s="136"/>
      <c r="PC69" s="136"/>
      <c r="PD69" s="136"/>
      <c r="PE69" s="136"/>
      <c r="PF69" s="136"/>
    </row>
    <row r="70" spans="1:422" s="45" customFormat="1">
      <c r="A70" s="134"/>
      <c r="B70" s="134"/>
      <c r="C70" s="136"/>
      <c r="D70" s="136"/>
      <c r="E70" s="136"/>
      <c r="F70" s="136"/>
      <c r="G70" s="136"/>
      <c r="H70" s="136"/>
      <c r="I70" s="136"/>
      <c r="J70" s="136"/>
      <c r="K70" s="136"/>
      <c r="L70" s="136"/>
      <c r="M70" s="136"/>
      <c r="N70" s="136"/>
      <c r="O70" s="136"/>
      <c r="P70" s="136"/>
      <c r="Q70" s="136"/>
      <c r="R70" s="136"/>
      <c r="S70" s="136"/>
      <c r="T70" s="136"/>
      <c r="U70" s="136"/>
      <c r="V70" s="136"/>
      <c r="W70" s="136"/>
      <c r="X70" s="136"/>
      <c r="Y70" s="136"/>
      <c r="Z70" s="136"/>
      <c r="AA70" s="136"/>
      <c r="AB70" s="136"/>
      <c r="AC70" s="136"/>
      <c r="AD70" s="136"/>
      <c r="AE70" s="136"/>
      <c r="AF70" s="136"/>
      <c r="AG70" s="136"/>
      <c r="AH70" s="136"/>
      <c r="AI70" s="136"/>
      <c r="AJ70" s="136"/>
      <c r="AK70" s="136"/>
      <c r="AL70" s="136"/>
      <c r="AM70" s="136"/>
      <c r="AN70" s="136"/>
      <c r="AO70" s="136"/>
      <c r="AP70" s="136"/>
      <c r="AQ70" s="136"/>
      <c r="AR70" s="136"/>
      <c r="AS70" s="136"/>
      <c r="AT70" s="136"/>
      <c r="AU70" s="136"/>
      <c r="AV70" s="136"/>
      <c r="AW70" s="136"/>
      <c r="AX70" s="136"/>
      <c r="AY70" s="136"/>
      <c r="AZ70" s="136"/>
      <c r="BA70" s="136"/>
      <c r="BB70" s="136"/>
      <c r="BC70" s="136"/>
      <c r="BD70" s="136"/>
      <c r="BE70" s="136"/>
      <c r="BF70" s="136"/>
      <c r="BG70" s="136"/>
      <c r="BH70" s="136"/>
      <c r="BI70" s="136"/>
      <c r="BJ70" s="136"/>
      <c r="BK70" s="136"/>
      <c r="BL70" s="136"/>
      <c r="BM70" s="136"/>
      <c r="BN70" s="136"/>
      <c r="BO70" s="136"/>
      <c r="BP70" s="136"/>
      <c r="BQ70" s="136"/>
      <c r="BR70" s="136"/>
      <c r="BS70" s="136"/>
      <c r="BT70" s="136"/>
      <c r="BU70" s="136"/>
      <c r="BV70" s="136"/>
      <c r="BW70" s="136"/>
      <c r="BX70" s="136"/>
      <c r="BY70" s="136"/>
      <c r="BZ70" s="136"/>
      <c r="CA70" s="136"/>
      <c r="CB70" s="136"/>
      <c r="CC70" s="136"/>
      <c r="CD70" s="136"/>
      <c r="CE70" s="136"/>
      <c r="CF70" s="136"/>
      <c r="CG70" s="136"/>
      <c r="CH70" s="136"/>
      <c r="CI70" s="136"/>
      <c r="CJ70" s="136"/>
      <c r="CK70" s="136"/>
      <c r="CL70" s="136"/>
      <c r="CM70" s="136"/>
      <c r="CN70" s="136"/>
      <c r="CO70" s="136"/>
      <c r="CP70" s="136"/>
      <c r="CQ70" s="136"/>
      <c r="CR70" s="136"/>
      <c r="CS70" s="136"/>
      <c r="CT70" s="136"/>
      <c r="CU70" s="136"/>
      <c r="CV70" s="136"/>
      <c r="CW70" s="136"/>
      <c r="CX70" s="136"/>
      <c r="CY70" s="136"/>
      <c r="CZ70" s="136"/>
      <c r="DA70" s="136"/>
      <c r="DB70" s="136"/>
      <c r="DC70" s="136"/>
      <c r="DD70" s="136"/>
      <c r="DE70" s="136"/>
      <c r="DF70" s="136"/>
      <c r="DG70" s="136"/>
      <c r="DH70" s="136"/>
      <c r="DI70" s="136"/>
      <c r="DJ70" s="136"/>
      <c r="DK70" s="136"/>
      <c r="DL70" s="136"/>
      <c r="DM70" s="136"/>
      <c r="DN70" s="136"/>
      <c r="DO70" s="136"/>
      <c r="DP70" s="136"/>
      <c r="DQ70" s="136"/>
      <c r="DR70" s="136"/>
      <c r="DS70" s="136"/>
      <c r="DT70" s="136"/>
      <c r="DU70" s="136"/>
      <c r="DV70" s="136"/>
      <c r="DW70" s="136"/>
      <c r="DX70" s="136"/>
      <c r="DY70" s="136"/>
      <c r="DZ70" s="136"/>
      <c r="EA70" s="136"/>
      <c r="EB70" s="136"/>
      <c r="EC70" s="136"/>
      <c r="ED70" s="136"/>
      <c r="EE70" s="136"/>
      <c r="EF70" s="136"/>
      <c r="EG70" s="136"/>
      <c r="EH70" s="136"/>
      <c r="EI70" s="136"/>
      <c r="EJ70" s="136"/>
      <c r="EK70" s="136"/>
      <c r="EL70" s="136"/>
      <c r="EM70" s="136"/>
      <c r="EN70" s="136"/>
      <c r="EO70" s="136"/>
      <c r="EP70" s="136"/>
      <c r="EQ70" s="136"/>
      <c r="ER70" s="136"/>
      <c r="ES70" s="136"/>
      <c r="ET70" s="136"/>
      <c r="EU70" s="136"/>
      <c r="EV70" s="136"/>
      <c r="EW70" s="136"/>
      <c r="EX70" s="136"/>
      <c r="EY70" s="136"/>
      <c r="EZ70" s="136"/>
      <c r="FA70" s="136"/>
      <c r="FB70" s="136"/>
      <c r="FC70" s="136"/>
      <c r="FD70" s="136"/>
      <c r="FE70" s="136"/>
      <c r="FF70" s="136"/>
      <c r="FG70" s="136"/>
      <c r="FH70" s="136"/>
      <c r="FI70" s="136"/>
      <c r="FJ70" s="136"/>
      <c r="FK70" s="136"/>
      <c r="FL70" s="136"/>
      <c r="FM70" s="136"/>
      <c r="FN70" s="136"/>
      <c r="FO70" s="136"/>
      <c r="FP70" s="136"/>
      <c r="FQ70" s="136"/>
      <c r="FR70" s="136"/>
      <c r="FS70" s="136"/>
      <c r="FT70" s="136"/>
      <c r="FU70" s="136"/>
      <c r="FV70" s="136"/>
      <c r="FW70" s="136"/>
      <c r="FX70" s="136"/>
      <c r="FY70" s="136"/>
      <c r="FZ70" s="136"/>
      <c r="GA70" s="136"/>
      <c r="GB70" s="136"/>
      <c r="GC70" s="136"/>
      <c r="GD70" s="136"/>
      <c r="GE70" s="136"/>
      <c r="GF70" s="136"/>
      <c r="GG70" s="136"/>
      <c r="GH70" s="136"/>
      <c r="GI70" s="136"/>
      <c r="GJ70" s="136"/>
      <c r="GK70" s="136"/>
      <c r="GL70" s="136"/>
      <c r="GM70" s="136"/>
      <c r="GN70" s="136"/>
      <c r="GO70" s="136"/>
      <c r="GP70" s="136"/>
      <c r="GQ70" s="136"/>
      <c r="GR70" s="136"/>
      <c r="GS70" s="136"/>
      <c r="GT70" s="136"/>
      <c r="GU70" s="136"/>
      <c r="GV70" s="136"/>
      <c r="GW70" s="136"/>
      <c r="GX70" s="136"/>
      <c r="GY70" s="136"/>
      <c r="GZ70" s="136"/>
      <c r="HA70" s="136"/>
      <c r="HB70" s="136"/>
      <c r="HC70" s="136"/>
      <c r="HD70" s="136"/>
      <c r="HE70" s="136"/>
      <c r="HF70" s="136"/>
      <c r="HG70" s="136"/>
      <c r="HH70" s="136"/>
      <c r="HI70" s="136"/>
      <c r="HJ70" s="136"/>
      <c r="HK70" s="136"/>
      <c r="HL70" s="136"/>
      <c r="HM70" s="136"/>
      <c r="HN70" s="136"/>
      <c r="HO70" s="136"/>
      <c r="HP70" s="136"/>
      <c r="HQ70" s="136"/>
      <c r="HR70" s="136"/>
      <c r="HS70" s="136"/>
      <c r="HT70" s="136"/>
      <c r="HU70" s="136"/>
      <c r="HV70" s="136"/>
      <c r="HW70" s="136"/>
      <c r="HX70" s="136"/>
      <c r="HY70" s="136"/>
      <c r="HZ70" s="136"/>
      <c r="IA70" s="136"/>
      <c r="IB70" s="136"/>
      <c r="IC70" s="136"/>
      <c r="ID70" s="136"/>
      <c r="IE70" s="136"/>
      <c r="IF70" s="136"/>
      <c r="IG70" s="136"/>
      <c r="IH70" s="136"/>
      <c r="II70" s="136"/>
      <c r="IJ70" s="136"/>
      <c r="IK70" s="136"/>
      <c r="IL70" s="136"/>
      <c r="IM70" s="136"/>
      <c r="IN70" s="136"/>
      <c r="IO70" s="136"/>
      <c r="IP70" s="136"/>
      <c r="IQ70" s="136"/>
      <c r="IR70" s="136"/>
      <c r="IS70" s="136"/>
      <c r="IT70" s="136"/>
      <c r="IU70" s="136"/>
      <c r="IV70" s="136"/>
      <c r="IW70" s="136"/>
      <c r="IX70" s="136"/>
      <c r="IY70" s="136"/>
      <c r="IZ70" s="136"/>
      <c r="JA70" s="136"/>
      <c r="JB70" s="136"/>
      <c r="JC70" s="136"/>
      <c r="JD70" s="136"/>
      <c r="JE70" s="136"/>
      <c r="JF70" s="136"/>
      <c r="JG70" s="136"/>
      <c r="JH70" s="136"/>
      <c r="JI70" s="136"/>
      <c r="JJ70" s="136"/>
      <c r="JK70" s="136"/>
      <c r="JL70" s="136"/>
      <c r="JM70" s="136"/>
      <c r="JN70" s="136"/>
      <c r="JO70" s="136"/>
      <c r="JP70" s="136"/>
      <c r="JQ70" s="136"/>
      <c r="JR70" s="136"/>
      <c r="JS70" s="136"/>
      <c r="JT70" s="136"/>
      <c r="JU70" s="136"/>
      <c r="JV70" s="136"/>
      <c r="JW70" s="136"/>
      <c r="JX70" s="136"/>
      <c r="JY70" s="136"/>
      <c r="JZ70" s="136"/>
      <c r="KA70" s="136"/>
      <c r="KB70" s="136"/>
      <c r="KC70" s="136"/>
      <c r="KD70" s="136"/>
      <c r="KE70" s="136"/>
      <c r="KF70" s="136"/>
      <c r="KG70" s="136"/>
      <c r="KH70" s="136"/>
      <c r="KI70" s="136"/>
      <c r="KJ70" s="136"/>
      <c r="KK70" s="136"/>
      <c r="KL70" s="136"/>
      <c r="KM70" s="136"/>
      <c r="KN70" s="136"/>
      <c r="KO70" s="136"/>
      <c r="KP70" s="136"/>
      <c r="KQ70" s="136"/>
      <c r="KR70" s="136"/>
      <c r="KS70" s="136"/>
      <c r="KT70" s="136"/>
      <c r="KU70" s="136"/>
      <c r="KV70" s="136"/>
      <c r="KW70" s="136"/>
      <c r="KX70" s="136"/>
      <c r="KY70" s="136"/>
      <c r="KZ70" s="136"/>
      <c r="LA70" s="136"/>
      <c r="LB70" s="136"/>
      <c r="LC70" s="136"/>
      <c r="LD70" s="136"/>
      <c r="LE70" s="136"/>
      <c r="LF70" s="136"/>
      <c r="LG70" s="136"/>
      <c r="LH70" s="136"/>
      <c r="LI70" s="136"/>
      <c r="LJ70" s="136"/>
      <c r="LK70" s="136"/>
      <c r="LL70" s="136"/>
      <c r="LM70" s="136"/>
      <c r="LN70" s="136"/>
      <c r="LO70" s="136"/>
      <c r="LP70" s="136"/>
      <c r="LQ70" s="136"/>
      <c r="LR70" s="136"/>
      <c r="LS70" s="136"/>
      <c r="LT70" s="136"/>
      <c r="LU70" s="136"/>
      <c r="LV70" s="136"/>
      <c r="LW70" s="136"/>
      <c r="LX70" s="136"/>
      <c r="LY70" s="136"/>
      <c r="LZ70" s="136"/>
      <c r="MA70" s="136"/>
      <c r="MB70" s="136"/>
      <c r="MC70" s="136"/>
      <c r="MD70" s="136"/>
      <c r="ME70" s="136"/>
      <c r="MF70" s="136"/>
      <c r="MG70" s="136"/>
      <c r="MH70" s="136"/>
      <c r="MI70" s="136"/>
      <c r="MJ70" s="136"/>
      <c r="MK70" s="136"/>
      <c r="ML70" s="136"/>
      <c r="MM70" s="136"/>
      <c r="MN70" s="136"/>
      <c r="MO70" s="136"/>
      <c r="MP70" s="136"/>
      <c r="MQ70" s="136"/>
      <c r="MR70" s="136"/>
      <c r="MS70" s="136"/>
      <c r="MT70" s="136"/>
      <c r="MU70" s="136"/>
      <c r="MV70" s="136"/>
      <c r="MW70" s="136"/>
      <c r="MX70" s="136"/>
      <c r="MY70" s="136"/>
      <c r="MZ70" s="136"/>
      <c r="NA70" s="136"/>
      <c r="NB70" s="136"/>
      <c r="NC70" s="136"/>
      <c r="ND70" s="136"/>
      <c r="NE70" s="136"/>
      <c r="NF70" s="136"/>
      <c r="NG70" s="136"/>
      <c r="NH70" s="136"/>
      <c r="NI70" s="136"/>
      <c r="NJ70" s="136"/>
      <c r="NK70" s="136"/>
      <c r="NL70" s="136"/>
      <c r="NM70" s="136"/>
      <c r="NN70" s="136"/>
      <c r="NO70" s="136"/>
      <c r="NP70" s="136"/>
      <c r="NQ70" s="136"/>
      <c r="NR70" s="136"/>
      <c r="NS70" s="136"/>
      <c r="NT70" s="136"/>
      <c r="NU70" s="136"/>
      <c r="NV70" s="136"/>
      <c r="NW70" s="136"/>
      <c r="NX70" s="136"/>
      <c r="NY70" s="136"/>
      <c r="NZ70" s="136"/>
      <c r="OA70" s="136"/>
      <c r="OB70" s="136"/>
      <c r="OC70" s="136"/>
      <c r="OD70" s="136"/>
      <c r="OE70" s="136"/>
      <c r="OF70" s="136"/>
      <c r="OG70" s="136"/>
      <c r="OH70" s="136"/>
      <c r="OI70" s="136"/>
      <c r="OJ70" s="136"/>
      <c r="OK70" s="136"/>
      <c r="OL70" s="136"/>
      <c r="OM70" s="136"/>
      <c r="ON70" s="136"/>
      <c r="OO70" s="136"/>
      <c r="OP70" s="136"/>
      <c r="OQ70" s="136"/>
      <c r="OR70" s="136"/>
      <c r="OS70" s="136"/>
      <c r="OT70" s="136"/>
      <c r="OU70" s="136"/>
      <c r="OV70" s="136"/>
      <c r="OW70" s="136"/>
      <c r="OX70" s="136"/>
      <c r="OY70" s="136"/>
      <c r="OZ70" s="136"/>
      <c r="PA70" s="136"/>
      <c r="PB70" s="136"/>
      <c r="PC70" s="136"/>
      <c r="PD70" s="136"/>
      <c r="PE70" s="136"/>
      <c r="PF70" s="136"/>
    </row>
    <row r="71" spans="1:422" s="45" customFormat="1">
      <c r="A71" s="134"/>
      <c r="B71" s="134"/>
      <c r="C71" s="136"/>
      <c r="D71" s="136"/>
      <c r="E71" s="136"/>
      <c r="F71" s="136"/>
      <c r="G71" s="136"/>
      <c r="H71" s="136"/>
      <c r="I71" s="136"/>
      <c r="J71" s="136"/>
      <c r="K71" s="136"/>
      <c r="L71" s="136"/>
      <c r="M71" s="136"/>
      <c r="N71" s="136"/>
      <c r="O71" s="136"/>
      <c r="P71" s="136"/>
      <c r="Q71" s="136"/>
      <c r="R71" s="136"/>
      <c r="S71" s="136"/>
      <c r="T71" s="136"/>
      <c r="U71" s="136"/>
      <c r="V71" s="136"/>
      <c r="W71" s="136"/>
      <c r="X71" s="136"/>
      <c r="Y71" s="136"/>
      <c r="Z71" s="136"/>
      <c r="AA71" s="136"/>
      <c r="AB71" s="136"/>
      <c r="AC71" s="136"/>
      <c r="AD71" s="136"/>
      <c r="AE71" s="136"/>
      <c r="AF71" s="136"/>
      <c r="AG71" s="136"/>
      <c r="AH71" s="136"/>
      <c r="AI71" s="136"/>
      <c r="AJ71" s="136"/>
      <c r="AK71" s="136"/>
      <c r="AL71" s="136"/>
      <c r="AM71" s="136"/>
      <c r="AN71" s="136"/>
      <c r="AO71" s="136"/>
      <c r="AP71" s="136"/>
      <c r="AQ71" s="136"/>
      <c r="AR71" s="136"/>
      <c r="AS71" s="136"/>
      <c r="AT71" s="136"/>
      <c r="AU71" s="136"/>
      <c r="AV71" s="136"/>
      <c r="AW71" s="136"/>
      <c r="AX71" s="136"/>
      <c r="AY71" s="136"/>
      <c r="AZ71" s="136"/>
      <c r="BA71" s="136"/>
      <c r="BB71" s="136"/>
      <c r="BC71" s="136"/>
      <c r="BD71" s="136"/>
      <c r="BE71" s="136"/>
      <c r="BF71" s="136"/>
      <c r="BG71" s="136"/>
      <c r="BH71" s="136"/>
      <c r="BI71" s="136"/>
      <c r="BJ71" s="136"/>
      <c r="BK71" s="136"/>
      <c r="BL71" s="136"/>
      <c r="BM71" s="136"/>
      <c r="BN71" s="136"/>
      <c r="BO71" s="136"/>
      <c r="BP71" s="136"/>
      <c r="BQ71" s="136"/>
      <c r="BR71" s="136"/>
      <c r="BS71" s="136"/>
      <c r="BT71" s="136"/>
      <c r="BU71" s="136"/>
      <c r="BV71" s="136"/>
      <c r="BW71" s="136"/>
      <c r="BX71" s="136"/>
      <c r="BY71" s="136"/>
      <c r="BZ71" s="136"/>
      <c r="CA71" s="136"/>
      <c r="CB71" s="136"/>
      <c r="CC71" s="136"/>
      <c r="CD71" s="136"/>
      <c r="CE71" s="136"/>
      <c r="CF71" s="136"/>
      <c r="CG71" s="136"/>
      <c r="CH71" s="136"/>
      <c r="CI71" s="136"/>
      <c r="CJ71" s="136"/>
      <c r="CK71" s="136"/>
      <c r="CL71" s="136"/>
      <c r="CM71" s="136"/>
      <c r="CN71" s="136"/>
      <c r="CO71" s="136"/>
      <c r="CP71" s="136"/>
      <c r="CQ71" s="136"/>
      <c r="CR71" s="136"/>
      <c r="CS71" s="136"/>
      <c r="CT71" s="136"/>
      <c r="CU71" s="136"/>
      <c r="CV71" s="136"/>
      <c r="CW71" s="136"/>
      <c r="CX71" s="136"/>
      <c r="CY71" s="136"/>
      <c r="CZ71" s="136"/>
      <c r="DA71" s="136"/>
      <c r="DB71" s="136"/>
      <c r="DC71" s="136"/>
      <c r="DD71" s="136"/>
      <c r="DE71" s="136"/>
      <c r="DF71" s="136"/>
      <c r="DG71" s="136"/>
      <c r="DH71" s="136"/>
      <c r="DI71" s="136"/>
      <c r="DJ71" s="136"/>
      <c r="DK71" s="136"/>
      <c r="DL71" s="136"/>
      <c r="DM71" s="136"/>
      <c r="DN71" s="136"/>
      <c r="DO71" s="136"/>
      <c r="DP71" s="136"/>
      <c r="DQ71" s="136"/>
      <c r="DR71" s="136"/>
      <c r="DS71" s="136"/>
      <c r="DT71" s="136"/>
      <c r="DU71" s="136"/>
      <c r="DV71" s="136"/>
      <c r="DW71" s="136"/>
      <c r="DX71" s="136"/>
      <c r="DY71" s="136"/>
      <c r="DZ71" s="136"/>
      <c r="EA71" s="136"/>
      <c r="EB71" s="136"/>
      <c r="EC71" s="136"/>
      <c r="ED71" s="136"/>
      <c r="EE71" s="136"/>
      <c r="EF71" s="136"/>
      <c r="EG71" s="136"/>
      <c r="EH71" s="136"/>
      <c r="EI71" s="136"/>
      <c r="EJ71" s="136"/>
      <c r="EK71" s="136"/>
      <c r="EL71" s="136"/>
      <c r="EM71" s="136"/>
      <c r="EN71" s="136"/>
      <c r="EO71" s="136"/>
      <c r="EP71" s="136"/>
      <c r="EQ71" s="136"/>
      <c r="ER71" s="136"/>
      <c r="ES71" s="136"/>
      <c r="ET71" s="136"/>
      <c r="EU71" s="136"/>
      <c r="EV71" s="136"/>
      <c r="EW71" s="136"/>
      <c r="EX71" s="136"/>
      <c r="EY71" s="136"/>
      <c r="EZ71" s="136"/>
      <c r="FA71" s="136"/>
      <c r="FB71" s="136"/>
      <c r="FC71" s="136"/>
      <c r="FD71" s="136"/>
      <c r="FE71" s="136"/>
      <c r="FF71" s="136"/>
      <c r="FG71" s="136"/>
      <c r="FH71" s="136"/>
      <c r="FI71" s="136"/>
      <c r="FJ71" s="136"/>
      <c r="FK71" s="136"/>
      <c r="FL71" s="136"/>
      <c r="FM71" s="136"/>
      <c r="FN71" s="136"/>
      <c r="FO71" s="136"/>
      <c r="FP71" s="136"/>
      <c r="FQ71" s="136"/>
      <c r="FR71" s="136"/>
      <c r="FS71" s="136"/>
      <c r="FT71" s="136"/>
      <c r="FU71" s="136"/>
      <c r="FV71" s="136"/>
      <c r="FW71" s="136"/>
      <c r="FX71" s="136"/>
      <c r="FY71" s="136"/>
      <c r="FZ71" s="136"/>
      <c r="GA71" s="136"/>
      <c r="GB71" s="136"/>
      <c r="GC71" s="136"/>
      <c r="GD71" s="136"/>
      <c r="GE71" s="136"/>
      <c r="GF71" s="136"/>
      <c r="GG71" s="136"/>
      <c r="GH71" s="136"/>
      <c r="GI71" s="136"/>
      <c r="GJ71" s="136"/>
      <c r="GK71" s="136"/>
      <c r="GL71" s="136"/>
      <c r="GM71" s="136"/>
      <c r="GN71" s="136"/>
      <c r="GO71" s="136"/>
      <c r="GP71" s="136"/>
      <c r="GQ71" s="136"/>
      <c r="GR71" s="136"/>
      <c r="GS71" s="136"/>
      <c r="GT71" s="136"/>
      <c r="GU71" s="136"/>
      <c r="GV71" s="136"/>
      <c r="GW71" s="136"/>
      <c r="GX71" s="136"/>
      <c r="GY71" s="136"/>
      <c r="GZ71" s="136"/>
      <c r="HA71" s="136"/>
      <c r="HB71" s="136"/>
      <c r="HC71" s="136"/>
      <c r="HD71" s="136"/>
      <c r="HE71" s="136"/>
      <c r="HF71" s="136"/>
      <c r="HG71" s="136"/>
      <c r="HH71" s="136"/>
      <c r="HI71" s="136"/>
      <c r="HJ71" s="136"/>
      <c r="HK71" s="136"/>
      <c r="HL71" s="136"/>
      <c r="HM71" s="136"/>
      <c r="HN71" s="136"/>
      <c r="HO71" s="136"/>
      <c r="HP71" s="136"/>
      <c r="HQ71" s="136"/>
      <c r="HR71" s="136"/>
      <c r="HS71" s="136"/>
      <c r="HT71" s="136"/>
      <c r="HU71" s="136"/>
      <c r="HV71" s="136"/>
      <c r="HW71" s="136"/>
      <c r="HX71" s="136"/>
      <c r="HY71" s="136"/>
      <c r="HZ71" s="136"/>
      <c r="IA71" s="136"/>
      <c r="IB71" s="136"/>
      <c r="IC71" s="136"/>
      <c r="ID71" s="136"/>
      <c r="IE71" s="136"/>
      <c r="IF71" s="136"/>
      <c r="IG71" s="136"/>
      <c r="IH71" s="136"/>
      <c r="II71" s="136"/>
      <c r="IJ71" s="136"/>
      <c r="IK71" s="136"/>
      <c r="IL71" s="136"/>
      <c r="IM71" s="136"/>
      <c r="IN71" s="136"/>
      <c r="IO71" s="136"/>
      <c r="IP71" s="136"/>
      <c r="IQ71" s="136"/>
      <c r="IR71" s="136"/>
      <c r="IS71" s="136"/>
      <c r="IT71" s="136"/>
      <c r="IU71" s="136"/>
      <c r="IV71" s="136"/>
      <c r="IW71" s="136"/>
      <c r="IX71" s="136"/>
      <c r="IY71" s="136"/>
      <c r="IZ71" s="136"/>
      <c r="JA71" s="136"/>
      <c r="JB71" s="136"/>
      <c r="JC71" s="136"/>
      <c r="JD71" s="136"/>
      <c r="JE71" s="136"/>
      <c r="JF71" s="136"/>
      <c r="JG71" s="136"/>
      <c r="JH71" s="136"/>
      <c r="JI71" s="136"/>
      <c r="JJ71" s="136"/>
      <c r="JK71" s="136"/>
      <c r="JL71" s="136"/>
      <c r="JM71" s="136"/>
      <c r="JN71" s="136"/>
      <c r="JO71" s="136"/>
      <c r="JP71" s="136"/>
      <c r="JQ71" s="136"/>
      <c r="JR71" s="136"/>
      <c r="JS71" s="136"/>
      <c r="JT71" s="136"/>
      <c r="JU71" s="136"/>
      <c r="JV71" s="136"/>
      <c r="JW71" s="136"/>
      <c r="JX71" s="136"/>
      <c r="JY71" s="136"/>
      <c r="JZ71" s="136"/>
      <c r="KA71" s="136"/>
      <c r="KB71" s="136"/>
      <c r="KC71" s="136"/>
      <c r="KD71" s="136"/>
      <c r="KE71" s="136"/>
      <c r="KF71" s="136"/>
      <c r="KG71" s="136"/>
      <c r="KH71" s="136"/>
      <c r="KI71" s="136"/>
      <c r="KJ71" s="136"/>
      <c r="KK71" s="136"/>
      <c r="KL71" s="136"/>
      <c r="KM71" s="136"/>
      <c r="KN71" s="136"/>
      <c r="KO71" s="136"/>
      <c r="KP71" s="136"/>
      <c r="KQ71" s="136"/>
      <c r="KR71" s="136"/>
      <c r="KS71" s="136"/>
      <c r="KT71" s="136"/>
      <c r="KU71" s="136"/>
      <c r="KV71" s="136"/>
      <c r="KW71" s="136"/>
      <c r="KX71" s="136"/>
      <c r="KY71" s="136"/>
      <c r="KZ71" s="136"/>
      <c r="LA71" s="136"/>
      <c r="LB71" s="136"/>
      <c r="LC71" s="136"/>
      <c r="LD71" s="136"/>
      <c r="LE71" s="136"/>
      <c r="LF71" s="136"/>
      <c r="LG71" s="136"/>
      <c r="LH71" s="136"/>
      <c r="LI71" s="136"/>
      <c r="LJ71" s="136"/>
      <c r="LK71" s="136"/>
      <c r="LL71" s="136"/>
      <c r="LM71" s="136"/>
      <c r="LN71" s="136"/>
      <c r="LO71" s="136"/>
      <c r="LP71" s="136"/>
      <c r="LQ71" s="136"/>
      <c r="LR71" s="136"/>
      <c r="LS71" s="136"/>
      <c r="LT71" s="136"/>
      <c r="LU71" s="136"/>
      <c r="LV71" s="136"/>
      <c r="LW71" s="136"/>
      <c r="LX71" s="136"/>
      <c r="LY71" s="136"/>
      <c r="LZ71" s="136"/>
      <c r="MA71" s="136"/>
      <c r="MB71" s="136"/>
      <c r="MC71" s="136"/>
      <c r="MD71" s="136"/>
      <c r="ME71" s="136"/>
      <c r="MF71" s="136"/>
      <c r="MG71" s="136"/>
      <c r="MH71" s="136"/>
      <c r="MI71" s="136"/>
      <c r="MJ71" s="136"/>
      <c r="MK71" s="136"/>
      <c r="ML71" s="136"/>
      <c r="MM71" s="136"/>
      <c r="MN71" s="136"/>
      <c r="MO71" s="136"/>
      <c r="MP71" s="136"/>
      <c r="MQ71" s="136"/>
      <c r="MR71" s="136"/>
      <c r="MS71" s="136"/>
      <c r="MT71" s="136"/>
      <c r="MU71" s="136"/>
      <c r="MV71" s="136"/>
      <c r="MW71" s="136"/>
      <c r="MX71" s="136"/>
      <c r="MY71" s="136"/>
      <c r="MZ71" s="136"/>
      <c r="NA71" s="136"/>
      <c r="NB71" s="136"/>
      <c r="NC71" s="136"/>
      <c r="ND71" s="136"/>
      <c r="NE71" s="136"/>
      <c r="NF71" s="136"/>
      <c r="NG71" s="136"/>
      <c r="NH71" s="136"/>
      <c r="NI71" s="136"/>
      <c r="NJ71" s="136"/>
      <c r="NK71" s="136"/>
      <c r="NL71" s="136"/>
      <c r="NM71" s="136"/>
      <c r="NN71" s="136"/>
      <c r="NO71" s="136"/>
      <c r="NP71" s="136"/>
      <c r="NQ71" s="136"/>
      <c r="NR71" s="136"/>
      <c r="NS71" s="136"/>
      <c r="NT71" s="136"/>
      <c r="NU71" s="136"/>
      <c r="NV71" s="136"/>
      <c r="NW71" s="136"/>
      <c r="NX71" s="136"/>
      <c r="NY71" s="136"/>
      <c r="NZ71" s="136"/>
      <c r="OA71" s="136"/>
      <c r="OB71" s="136"/>
      <c r="OC71" s="136"/>
      <c r="OD71" s="136"/>
      <c r="OE71" s="136"/>
      <c r="OF71" s="136"/>
      <c r="OG71" s="136"/>
      <c r="OH71" s="136"/>
      <c r="OI71" s="136"/>
      <c r="OJ71" s="136"/>
      <c r="OK71" s="136"/>
      <c r="OL71" s="136"/>
      <c r="OM71" s="136"/>
      <c r="ON71" s="136"/>
      <c r="OO71" s="136"/>
      <c r="OP71" s="136"/>
      <c r="OQ71" s="136"/>
      <c r="OR71" s="136"/>
      <c r="OS71" s="136"/>
      <c r="OT71" s="136"/>
      <c r="OU71" s="136"/>
      <c r="OV71" s="136"/>
      <c r="OW71" s="136"/>
      <c r="OX71" s="136"/>
      <c r="OY71" s="136"/>
      <c r="OZ71" s="136"/>
      <c r="PA71" s="136"/>
      <c r="PB71" s="136"/>
      <c r="PC71" s="136"/>
      <c r="PD71" s="136"/>
      <c r="PE71" s="136"/>
      <c r="PF71" s="136"/>
    </row>
    <row r="72" spans="1:422" s="45" customFormat="1">
      <c r="A72" s="134"/>
      <c r="B72" s="134"/>
      <c r="C72" s="136"/>
      <c r="D72" s="136"/>
      <c r="E72" s="136"/>
      <c r="F72" s="136"/>
      <c r="G72" s="136"/>
      <c r="H72" s="136"/>
      <c r="I72" s="136"/>
      <c r="J72" s="136"/>
      <c r="K72" s="136"/>
      <c r="L72" s="136"/>
      <c r="M72" s="136"/>
      <c r="N72" s="136"/>
      <c r="O72" s="136"/>
      <c r="P72" s="136"/>
      <c r="Q72" s="136"/>
      <c r="R72" s="136"/>
      <c r="S72" s="136"/>
      <c r="T72" s="136"/>
      <c r="U72" s="136"/>
      <c r="V72" s="136"/>
      <c r="W72" s="136"/>
      <c r="X72" s="136"/>
      <c r="Y72" s="136"/>
      <c r="Z72" s="136"/>
      <c r="AA72" s="136"/>
      <c r="AB72" s="136"/>
      <c r="AC72" s="136"/>
      <c r="AD72" s="136"/>
      <c r="AE72" s="136"/>
      <c r="AF72" s="136"/>
      <c r="AG72" s="136"/>
      <c r="AH72" s="136"/>
      <c r="AI72" s="136"/>
      <c r="AJ72" s="136"/>
      <c r="AK72" s="136"/>
      <c r="AL72" s="136"/>
      <c r="AM72" s="136"/>
      <c r="AN72" s="136"/>
      <c r="AO72" s="136"/>
      <c r="AP72" s="136"/>
      <c r="AQ72" s="136"/>
      <c r="AR72" s="136"/>
      <c r="AS72" s="136"/>
      <c r="AT72" s="136"/>
      <c r="AU72" s="136"/>
      <c r="AV72" s="136"/>
      <c r="AW72" s="136"/>
      <c r="AX72" s="136"/>
      <c r="AY72" s="136"/>
      <c r="AZ72" s="136"/>
      <c r="BA72" s="136"/>
      <c r="BB72" s="136"/>
      <c r="BC72" s="136"/>
      <c r="BD72" s="136"/>
      <c r="BE72" s="136"/>
      <c r="BF72" s="136"/>
      <c r="BG72" s="136"/>
      <c r="BH72" s="136"/>
      <c r="BI72" s="136"/>
      <c r="BJ72" s="136"/>
      <c r="BK72" s="136"/>
      <c r="BL72" s="136"/>
      <c r="BM72" s="136"/>
      <c r="BN72" s="136"/>
      <c r="BO72" s="136"/>
      <c r="BP72" s="136"/>
      <c r="BQ72" s="136"/>
      <c r="BR72" s="136"/>
      <c r="BS72" s="136"/>
      <c r="BT72" s="136"/>
      <c r="BU72" s="136"/>
      <c r="BV72" s="136"/>
      <c r="BW72" s="136"/>
      <c r="BX72" s="136"/>
      <c r="BY72" s="136"/>
      <c r="BZ72" s="136"/>
      <c r="CA72" s="136"/>
      <c r="CB72" s="136"/>
      <c r="CC72" s="136"/>
      <c r="CD72" s="136"/>
      <c r="CE72" s="136"/>
      <c r="CF72" s="136"/>
      <c r="CG72" s="136"/>
      <c r="CH72" s="136"/>
      <c r="CI72" s="136"/>
      <c r="CJ72" s="136"/>
      <c r="CK72" s="136"/>
      <c r="CL72" s="136"/>
      <c r="CM72" s="136"/>
      <c r="CN72" s="136"/>
      <c r="CO72" s="136"/>
      <c r="CP72" s="136"/>
      <c r="CQ72" s="136"/>
      <c r="CR72" s="136"/>
      <c r="CS72" s="136"/>
      <c r="CT72" s="136"/>
      <c r="CU72" s="136"/>
      <c r="CV72" s="136"/>
      <c r="CW72" s="136"/>
      <c r="CX72" s="136"/>
      <c r="CY72" s="136"/>
      <c r="CZ72" s="136"/>
      <c r="DA72" s="136"/>
      <c r="DB72" s="136"/>
      <c r="DC72" s="136"/>
      <c r="DD72" s="136"/>
      <c r="DE72" s="136"/>
      <c r="DF72" s="136"/>
      <c r="DG72" s="136"/>
      <c r="DH72" s="136"/>
      <c r="DI72" s="136"/>
      <c r="DJ72" s="136"/>
      <c r="DK72" s="136"/>
      <c r="DL72" s="136"/>
      <c r="DM72" s="136"/>
      <c r="DN72" s="136"/>
      <c r="DO72" s="136"/>
      <c r="DP72" s="136"/>
      <c r="DQ72" s="136"/>
      <c r="DR72" s="136"/>
      <c r="DS72" s="136"/>
      <c r="DT72" s="136"/>
      <c r="DU72" s="136"/>
      <c r="DV72" s="136"/>
      <c r="DW72" s="136"/>
      <c r="DX72" s="136"/>
      <c r="DY72" s="136"/>
      <c r="DZ72" s="136"/>
      <c r="EA72" s="136"/>
      <c r="EB72" s="136"/>
      <c r="EC72" s="136"/>
      <c r="ED72" s="136"/>
      <c r="EE72" s="136"/>
      <c r="EF72" s="136"/>
      <c r="EG72" s="136"/>
      <c r="EH72" s="136"/>
      <c r="EI72" s="136"/>
      <c r="EJ72" s="136"/>
      <c r="EK72" s="136"/>
      <c r="EL72" s="136"/>
      <c r="EM72" s="136"/>
      <c r="EN72" s="136"/>
      <c r="EO72" s="136"/>
      <c r="EP72" s="136"/>
      <c r="EQ72" s="136"/>
      <c r="ER72" s="136"/>
      <c r="ES72" s="136"/>
      <c r="ET72" s="136"/>
      <c r="EU72" s="136"/>
      <c r="EV72" s="136"/>
      <c r="EW72" s="136"/>
      <c r="EX72" s="136"/>
      <c r="EY72" s="136"/>
      <c r="EZ72" s="136"/>
      <c r="FA72" s="136"/>
      <c r="FB72" s="136"/>
      <c r="FC72" s="136"/>
      <c r="FD72" s="136"/>
      <c r="FE72" s="136"/>
      <c r="FF72" s="136"/>
      <c r="FG72" s="136"/>
      <c r="FH72" s="136"/>
      <c r="FI72" s="136"/>
      <c r="FJ72" s="136"/>
      <c r="FK72" s="136"/>
      <c r="FL72" s="136"/>
      <c r="FM72" s="136"/>
      <c r="FN72" s="136"/>
      <c r="FO72" s="136"/>
      <c r="FP72" s="136"/>
      <c r="FQ72" s="136"/>
      <c r="FR72" s="136"/>
      <c r="FS72" s="136"/>
      <c r="FT72" s="136"/>
      <c r="FU72" s="136"/>
      <c r="FV72" s="136"/>
      <c r="FW72" s="136"/>
      <c r="FX72" s="136"/>
      <c r="FY72" s="136"/>
      <c r="FZ72" s="136"/>
      <c r="GA72" s="136"/>
      <c r="GB72" s="136"/>
      <c r="GC72" s="136"/>
      <c r="GD72" s="136"/>
      <c r="GE72" s="136"/>
      <c r="GF72" s="136"/>
      <c r="GG72" s="136"/>
      <c r="GH72" s="136"/>
      <c r="GI72" s="136"/>
      <c r="GJ72" s="136"/>
      <c r="GK72" s="136"/>
      <c r="GL72" s="136"/>
      <c r="GM72" s="136"/>
      <c r="GN72" s="136"/>
      <c r="GO72" s="136"/>
      <c r="GP72" s="136"/>
      <c r="GQ72" s="136"/>
      <c r="GR72" s="136"/>
      <c r="GS72" s="136"/>
      <c r="GT72" s="136"/>
      <c r="GU72" s="136"/>
      <c r="GV72" s="136"/>
      <c r="GW72" s="136"/>
      <c r="GX72" s="136"/>
      <c r="GY72" s="136"/>
      <c r="GZ72" s="136"/>
      <c r="HA72" s="136"/>
      <c r="HB72" s="136"/>
      <c r="HC72" s="136"/>
      <c r="HD72" s="136"/>
      <c r="HE72" s="136"/>
      <c r="HF72" s="136"/>
      <c r="HG72" s="136"/>
      <c r="HH72" s="136"/>
      <c r="HI72" s="136"/>
      <c r="HJ72" s="136"/>
      <c r="HK72" s="136"/>
      <c r="HL72" s="136"/>
      <c r="HM72" s="136"/>
      <c r="HN72" s="136"/>
      <c r="HO72" s="136"/>
      <c r="HP72" s="136"/>
      <c r="HQ72" s="136"/>
      <c r="HR72" s="136"/>
      <c r="HS72" s="136"/>
      <c r="HT72" s="136"/>
      <c r="HU72" s="136"/>
      <c r="HV72" s="136"/>
      <c r="HW72" s="136"/>
      <c r="HX72" s="136"/>
      <c r="HY72" s="136"/>
      <c r="HZ72" s="136"/>
      <c r="IA72" s="136"/>
      <c r="IB72" s="136"/>
      <c r="IC72" s="136"/>
      <c r="ID72" s="136"/>
      <c r="IE72" s="136"/>
      <c r="IF72" s="136"/>
      <c r="IG72" s="136"/>
      <c r="IH72" s="136"/>
      <c r="II72" s="136"/>
      <c r="IJ72" s="136"/>
      <c r="IK72" s="136"/>
      <c r="IL72" s="136"/>
      <c r="IM72" s="136"/>
      <c r="IN72" s="136"/>
      <c r="IO72" s="136"/>
      <c r="IP72" s="136"/>
      <c r="IQ72" s="136"/>
      <c r="IR72" s="136"/>
      <c r="IS72" s="136"/>
      <c r="IT72" s="136"/>
      <c r="IU72" s="136"/>
      <c r="IV72" s="136"/>
      <c r="IW72" s="136"/>
      <c r="IX72" s="136"/>
      <c r="IY72" s="136"/>
      <c r="IZ72" s="136"/>
      <c r="JA72" s="136"/>
      <c r="JB72" s="136"/>
      <c r="JC72" s="136"/>
      <c r="JD72" s="136"/>
      <c r="JE72" s="136"/>
      <c r="JF72" s="136"/>
      <c r="JG72" s="136"/>
      <c r="JH72" s="136"/>
      <c r="JI72" s="136"/>
      <c r="JJ72" s="136"/>
      <c r="JK72" s="136"/>
      <c r="JL72" s="136"/>
      <c r="JM72" s="136"/>
      <c r="JN72" s="136"/>
      <c r="JO72" s="136"/>
      <c r="JP72" s="136"/>
      <c r="JQ72" s="136"/>
      <c r="JR72" s="136"/>
      <c r="JS72" s="136"/>
      <c r="JT72" s="136"/>
      <c r="JU72" s="136"/>
      <c r="JV72" s="136"/>
      <c r="JW72" s="136"/>
      <c r="JX72" s="136"/>
      <c r="JY72" s="136"/>
      <c r="JZ72" s="136"/>
      <c r="KA72" s="136"/>
      <c r="KB72" s="136"/>
      <c r="KC72" s="136"/>
      <c r="KD72" s="136"/>
      <c r="KE72" s="136"/>
      <c r="KF72" s="136"/>
      <c r="KG72" s="136"/>
      <c r="KH72" s="136"/>
      <c r="KI72" s="136"/>
      <c r="KJ72" s="136"/>
      <c r="KK72" s="136"/>
      <c r="KL72" s="136"/>
      <c r="KM72" s="136"/>
      <c r="KN72" s="136"/>
      <c r="KO72" s="136"/>
      <c r="KP72" s="136"/>
      <c r="KQ72" s="136"/>
      <c r="KR72" s="136"/>
      <c r="KS72" s="136"/>
      <c r="KT72" s="136"/>
      <c r="KU72" s="136"/>
      <c r="KV72" s="136"/>
      <c r="KW72" s="136"/>
      <c r="KX72" s="136"/>
      <c r="KY72" s="136"/>
      <c r="KZ72" s="136"/>
      <c r="LA72" s="136"/>
      <c r="LB72" s="136"/>
      <c r="LC72" s="136"/>
      <c r="LD72" s="136"/>
      <c r="LE72" s="136"/>
      <c r="LF72" s="136"/>
      <c r="LG72" s="136"/>
      <c r="LH72" s="136"/>
      <c r="LI72" s="136"/>
      <c r="LJ72" s="136"/>
      <c r="LK72" s="136"/>
      <c r="LL72" s="136"/>
      <c r="LM72" s="136"/>
      <c r="LN72" s="136"/>
      <c r="LO72" s="136"/>
      <c r="LP72" s="136"/>
      <c r="LQ72" s="136"/>
      <c r="LR72" s="136"/>
      <c r="LS72" s="136"/>
      <c r="LT72" s="136"/>
      <c r="LU72" s="136"/>
      <c r="LV72" s="136"/>
      <c r="LW72" s="136"/>
      <c r="LX72" s="136"/>
      <c r="LY72" s="136"/>
      <c r="LZ72" s="136"/>
      <c r="MA72" s="136"/>
      <c r="MB72" s="136"/>
      <c r="MC72" s="136"/>
      <c r="MD72" s="136"/>
      <c r="ME72" s="136"/>
      <c r="MF72" s="136"/>
      <c r="MG72" s="136"/>
      <c r="MH72" s="136"/>
      <c r="MI72" s="136"/>
      <c r="MJ72" s="136"/>
      <c r="MK72" s="136"/>
      <c r="ML72" s="136"/>
      <c r="MM72" s="136"/>
      <c r="MN72" s="136"/>
      <c r="MO72" s="136"/>
      <c r="MP72" s="136"/>
      <c r="MQ72" s="136"/>
      <c r="MR72" s="136"/>
      <c r="MS72" s="136"/>
      <c r="MT72" s="136"/>
      <c r="MU72" s="136"/>
      <c r="MV72" s="136"/>
      <c r="MW72" s="136"/>
      <c r="MX72" s="136"/>
      <c r="MY72" s="136"/>
      <c r="MZ72" s="136"/>
      <c r="NA72" s="136"/>
      <c r="NB72" s="136"/>
      <c r="NC72" s="136"/>
      <c r="ND72" s="136"/>
      <c r="NE72" s="136"/>
      <c r="NF72" s="136"/>
      <c r="NG72" s="136"/>
      <c r="NH72" s="136"/>
      <c r="NI72" s="136"/>
      <c r="NJ72" s="136"/>
      <c r="NK72" s="136"/>
      <c r="NL72" s="136"/>
      <c r="NM72" s="136"/>
      <c r="NN72" s="136"/>
      <c r="NO72" s="136"/>
      <c r="NP72" s="136"/>
      <c r="NQ72" s="136"/>
      <c r="NR72" s="136"/>
      <c r="NS72" s="136"/>
      <c r="NT72" s="136"/>
      <c r="NU72" s="136"/>
      <c r="NV72" s="136"/>
      <c r="NW72" s="136"/>
      <c r="NX72" s="136"/>
      <c r="NY72" s="136"/>
      <c r="NZ72" s="136"/>
      <c r="OA72" s="136"/>
      <c r="OB72" s="136"/>
      <c r="OC72" s="136"/>
      <c r="OD72" s="136"/>
      <c r="OE72" s="136"/>
      <c r="OF72" s="136"/>
      <c r="OG72" s="136"/>
      <c r="OH72" s="136"/>
      <c r="OI72" s="136"/>
      <c r="OJ72" s="136"/>
      <c r="OK72" s="136"/>
      <c r="OL72" s="136"/>
      <c r="OM72" s="136"/>
      <c r="ON72" s="136"/>
      <c r="OO72" s="136"/>
      <c r="OP72" s="136"/>
      <c r="OQ72" s="136"/>
      <c r="OR72" s="136"/>
      <c r="OS72" s="136"/>
      <c r="OT72" s="136"/>
      <c r="OU72" s="136"/>
      <c r="OV72" s="136"/>
      <c r="OW72" s="136"/>
      <c r="OX72" s="136"/>
      <c r="OY72" s="136"/>
      <c r="OZ72" s="136"/>
      <c r="PA72" s="136"/>
      <c r="PB72" s="136"/>
      <c r="PC72" s="136"/>
      <c r="PD72" s="136"/>
      <c r="PE72" s="136"/>
      <c r="PF72" s="136"/>
    </row>
    <row r="73" spans="1:422" s="45" customFormat="1">
      <c r="A73" s="134"/>
      <c r="B73" s="134"/>
      <c r="C73" s="136"/>
      <c r="D73" s="136"/>
      <c r="E73" s="136"/>
      <c r="F73" s="136"/>
      <c r="G73" s="136"/>
      <c r="H73" s="136"/>
      <c r="I73" s="136"/>
      <c r="J73" s="136"/>
      <c r="K73" s="136"/>
      <c r="L73" s="136"/>
      <c r="M73" s="136"/>
      <c r="N73" s="136"/>
      <c r="O73" s="136"/>
      <c r="P73" s="136"/>
      <c r="Q73" s="136"/>
      <c r="R73" s="136"/>
      <c r="S73" s="136"/>
      <c r="T73" s="136"/>
      <c r="U73" s="136"/>
      <c r="V73" s="136"/>
      <c r="W73" s="136"/>
      <c r="X73" s="136"/>
      <c r="Y73" s="136"/>
      <c r="Z73" s="136"/>
      <c r="AA73" s="136"/>
      <c r="AB73" s="136"/>
      <c r="AC73" s="136"/>
      <c r="AD73" s="136"/>
      <c r="AE73" s="136"/>
      <c r="AF73" s="136"/>
      <c r="AG73" s="136"/>
      <c r="AH73" s="136"/>
      <c r="AI73" s="136"/>
      <c r="AJ73" s="136"/>
      <c r="AK73" s="136"/>
      <c r="AL73" s="136"/>
      <c r="AM73" s="136"/>
      <c r="AN73" s="136"/>
      <c r="AO73" s="136"/>
      <c r="AP73" s="136"/>
      <c r="AQ73" s="136"/>
      <c r="AR73" s="136"/>
      <c r="AS73" s="136"/>
      <c r="AT73" s="136"/>
      <c r="AU73" s="136"/>
      <c r="AV73" s="136"/>
      <c r="AW73" s="136"/>
      <c r="AX73" s="136"/>
      <c r="AY73" s="136"/>
      <c r="AZ73" s="136"/>
      <c r="BA73" s="136"/>
      <c r="BB73" s="136"/>
      <c r="BC73" s="136"/>
      <c r="BD73" s="136"/>
      <c r="BE73" s="136"/>
      <c r="BF73" s="136"/>
      <c r="BG73" s="136"/>
      <c r="BH73" s="136"/>
      <c r="BI73" s="136"/>
      <c r="BJ73" s="136"/>
      <c r="BK73" s="136"/>
      <c r="BL73" s="136"/>
      <c r="BM73" s="136"/>
      <c r="BN73" s="136"/>
      <c r="BO73" s="136"/>
      <c r="BP73" s="136"/>
      <c r="BQ73" s="136"/>
      <c r="BR73" s="136"/>
      <c r="BS73" s="136"/>
      <c r="BT73" s="136"/>
      <c r="BU73" s="136"/>
      <c r="BV73" s="136"/>
      <c r="BW73" s="136"/>
      <c r="BX73" s="136"/>
      <c r="BY73" s="136"/>
      <c r="BZ73" s="136"/>
      <c r="CA73" s="136"/>
      <c r="CB73" s="136"/>
      <c r="CC73" s="136"/>
      <c r="CD73" s="136"/>
      <c r="CE73" s="136"/>
      <c r="CF73" s="136"/>
      <c r="CG73" s="136"/>
      <c r="CH73" s="136"/>
      <c r="CI73" s="136"/>
      <c r="CJ73" s="136"/>
      <c r="CK73" s="136"/>
      <c r="CL73" s="136"/>
      <c r="CM73" s="136"/>
      <c r="CN73" s="136"/>
      <c r="CO73" s="136"/>
      <c r="CP73" s="136"/>
      <c r="CQ73" s="136"/>
      <c r="CR73" s="136"/>
      <c r="CS73" s="136"/>
      <c r="CT73" s="136"/>
      <c r="CU73" s="136"/>
      <c r="CV73" s="136"/>
      <c r="CW73" s="136"/>
      <c r="CX73" s="136"/>
      <c r="CY73" s="136"/>
      <c r="CZ73" s="136"/>
      <c r="DA73" s="136"/>
      <c r="DB73" s="136"/>
      <c r="DC73" s="136"/>
      <c r="DD73" s="136"/>
      <c r="DE73" s="136"/>
      <c r="DF73" s="136"/>
      <c r="DG73" s="136"/>
      <c r="DH73" s="136"/>
      <c r="DI73" s="136"/>
      <c r="DJ73" s="136"/>
      <c r="DK73" s="136"/>
      <c r="DL73" s="136"/>
      <c r="DM73" s="136"/>
      <c r="DN73" s="136"/>
      <c r="DO73" s="136"/>
      <c r="DP73" s="136"/>
      <c r="DQ73" s="136"/>
      <c r="DR73" s="136"/>
      <c r="DS73" s="136"/>
      <c r="DT73" s="136"/>
      <c r="DU73" s="136"/>
      <c r="DV73" s="136"/>
      <c r="DW73" s="136"/>
      <c r="DX73" s="136"/>
      <c r="DY73" s="136"/>
      <c r="DZ73" s="136"/>
      <c r="EA73" s="136"/>
      <c r="EB73" s="136"/>
      <c r="EC73" s="136"/>
      <c r="ED73" s="136"/>
      <c r="EE73" s="136"/>
      <c r="EF73" s="136"/>
      <c r="EG73" s="136"/>
      <c r="EH73" s="136"/>
      <c r="EI73" s="136"/>
      <c r="EJ73" s="136"/>
      <c r="EK73" s="136"/>
      <c r="EL73" s="136"/>
      <c r="EM73" s="136"/>
      <c r="EN73" s="136"/>
      <c r="EO73" s="136"/>
      <c r="EP73" s="136"/>
      <c r="EQ73" s="136"/>
      <c r="ER73" s="136"/>
      <c r="ES73" s="136"/>
      <c r="ET73" s="136"/>
      <c r="EU73" s="136"/>
      <c r="EV73" s="136"/>
      <c r="EW73" s="136"/>
      <c r="EX73" s="136"/>
      <c r="EY73" s="136"/>
      <c r="EZ73" s="136"/>
      <c r="FA73" s="136"/>
      <c r="FB73" s="136"/>
      <c r="FC73" s="136"/>
      <c r="FD73" s="136"/>
      <c r="FE73" s="136"/>
      <c r="FF73" s="136"/>
      <c r="FG73" s="136"/>
      <c r="FH73" s="136"/>
      <c r="FI73" s="136"/>
      <c r="FJ73" s="136"/>
      <c r="FK73" s="136"/>
      <c r="FL73" s="136"/>
      <c r="FM73" s="136"/>
      <c r="FN73" s="136"/>
      <c r="FO73" s="136"/>
      <c r="FP73" s="136"/>
      <c r="FQ73" s="136"/>
      <c r="FR73" s="136"/>
      <c r="FS73" s="136"/>
      <c r="FT73" s="136"/>
      <c r="FU73" s="136"/>
      <c r="FV73" s="136"/>
      <c r="FW73" s="136"/>
      <c r="FX73" s="136"/>
      <c r="FY73" s="136"/>
      <c r="FZ73" s="136"/>
      <c r="GA73" s="136"/>
      <c r="GB73" s="136"/>
      <c r="GC73" s="136"/>
      <c r="GD73" s="136"/>
      <c r="GE73" s="136"/>
      <c r="GF73" s="136"/>
      <c r="GG73" s="136"/>
      <c r="GH73" s="136"/>
      <c r="GI73" s="136"/>
      <c r="GJ73" s="136"/>
      <c r="GK73" s="136"/>
      <c r="GL73" s="136"/>
      <c r="GM73" s="136"/>
      <c r="GN73" s="136"/>
      <c r="GO73" s="136"/>
      <c r="GP73" s="136"/>
      <c r="GQ73" s="136"/>
      <c r="GR73" s="136"/>
      <c r="GS73" s="136"/>
      <c r="GT73" s="136"/>
      <c r="GU73" s="136"/>
      <c r="GV73" s="136"/>
      <c r="GW73" s="136"/>
      <c r="GX73" s="136"/>
      <c r="GY73" s="136"/>
      <c r="GZ73" s="136"/>
      <c r="HA73" s="136"/>
      <c r="HB73" s="136"/>
      <c r="HC73" s="136"/>
      <c r="HD73" s="136"/>
      <c r="HE73" s="136"/>
      <c r="HF73" s="136"/>
      <c r="HG73" s="136"/>
      <c r="HH73" s="136"/>
      <c r="HI73" s="136"/>
      <c r="HJ73" s="136"/>
      <c r="HK73" s="136"/>
      <c r="HL73" s="136"/>
      <c r="HM73" s="136"/>
      <c r="HN73" s="136"/>
      <c r="HO73" s="136"/>
      <c r="HP73" s="136"/>
      <c r="HQ73" s="136"/>
      <c r="HR73" s="136"/>
      <c r="HS73" s="136"/>
      <c r="HT73" s="136"/>
      <c r="HU73" s="136"/>
      <c r="HV73" s="136"/>
      <c r="HW73" s="136"/>
      <c r="HX73" s="136"/>
      <c r="HY73" s="136"/>
      <c r="HZ73" s="136"/>
      <c r="IA73" s="136"/>
      <c r="IB73" s="136"/>
      <c r="IC73" s="136"/>
      <c r="ID73" s="136"/>
      <c r="IE73" s="136"/>
      <c r="IF73" s="136"/>
      <c r="IG73" s="136"/>
      <c r="IH73" s="136"/>
      <c r="II73" s="136"/>
      <c r="IJ73" s="136"/>
      <c r="IK73" s="136"/>
      <c r="IL73" s="136"/>
      <c r="IM73" s="136"/>
      <c r="IN73" s="136"/>
      <c r="IO73" s="136"/>
      <c r="IP73" s="136"/>
      <c r="IQ73" s="136"/>
      <c r="IR73" s="136"/>
      <c r="IS73" s="136"/>
      <c r="IT73" s="136"/>
      <c r="IU73" s="136"/>
      <c r="IV73" s="136"/>
      <c r="IW73" s="136"/>
      <c r="IX73" s="136"/>
      <c r="IY73" s="136"/>
      <c r="IZ73" s="136"/>
      <c r="JA73" s="136"/>
      <c r="JB73" s="136"/>
      <c r="JC73" s="136"/>
      <c r="JD73" s="136"/>
      <c r="JE73" s="136"/>
      <c r="JF73" s="136"/>
      <c r="JG73" s="136"/>
      <c r="JH73" s="136"/>
      <c r="JI73" s="136"/>
      <c r="JJ73" s="136"/>
      <c r="JK73" s="136"/>
      <c r="JL73" s="136"/>
      <c r="JM73" s="136"/>
      <c r="JN73" s="136"/>
      <c r="JO73" s="136"/>
      <c r="JP73" s="136"/>
      <c r="JQ73" s="136"/>
      <c r="JR73" s="136"/>
      <c r="JS73" s="136"/>
      <c r="JT73" s="136"/>
      <c r="JU73" s="136"/>
      <c r="JV73" s="136"/>
      <c r="JW73" s="136"/>
      <c r="JX73" s="136"/>
      <c r="JY73" s="136"/>
      <c r="JZ73" s="136"/>
      <c r="KA73" s="136"/>
      <c r="KB73" s="136"/>
      <c r="KC73" s="136"/>
      <c r="KD73" s="136"/>
      <c r="KE73" s="136"/>
      <c r="KF73" s="136"/>
      <c r="KG73" s="136"/>
      <c r="KH73" s="136"/>
      <c r="KI73" s="136"/>
      <c r="KJ73" s="136"/>
      <c r="KK73" s="136"/>
      <c r="KL73" s="136"/>
      <c r="KM73" s="136"/>
      <c r="KN73" s="136"/>
      <c r="KO73" s="136"/>
      <c r="KP73" s="136"/>
      <c r="KQ73" s="136"/>
      <c r="KR73" s="136"/>
      <c r="KS73" s="136"/>
      <c r="KT73" s="136"/>
      <c r="KU73" s="136"/>
      <c r="KV73" s="136"/>
      <c r="KW73" s="136"/>
      <c r="KX73" s="136"/>
      <c r="KY73" s="136"/>
      <c r="KZ73" s="136"/>
      <c r="LA73" s="136"/>
      <c r="LB73" s="136"/>
      <c r="LC73" s="136"/>
      <c r="LD73" s="136"/>
      <c r="LE73" s="136"/>
      <c r="LF73" s="136"/>
      <c r="LG73" s="136"/>
      <c r="LH73" s="136"/>
      <c r="LI73" s="136"/>
      <c r="LJ73" s="136"/>
      <c r="LK73" s="136"/>
      <c r="LL73" s="136"/>
      <c r="LM73" s="136"/>
      <c r="LN73" s="136"/>
      <c r="LO73" s="136"/>
      <c r="LP73" s="136"/>
      <c r="LQ73" s="136"/>
      <c r="LR73" s="136"/>
      <c r="LS73" s="136"/>
      <c r="LT73" s="136"/>
      <c r="LU73" s="136"/>
      <c r="LV73" s="136"/>
      <c r="LW73" s="136"/>
      <c r="LX73" s="136"/>
      <c r="LY73" s="136"/>
      <c r="LZ73" s="136"/>
      <c r="MA73" s="136"/>
      <c r="MB73" s="136"/>
      <c r="MC73" s="136"/>
      <c r="MD73" s="136"/>
      <c r="ME73" s="136"/>
      <c r="MF73" s="136"/>
      <c r="MG73" s="136"/>
      <c r="MH73" s="136"/>
      <c r="MI73" s="136"/>
      <c r="MJ73" s="136"/>
      <c r="MK73" s="136"/>
      <c r="ML73" s="136"/>
      <c r="MM73" s="136"/>
      <c r="MN73" s="136"/>
      <c r="MO73" s="136"/>
      <c r="MP73" s="136"/>
      <c r="MQ73" s="136"/>
      <c r="MR73" s="136"/>
      <c r="MS73" s="136"/>
      <c r="MT73" s="136"/>
      <c r="MU73" s="136"/>
      <c r="MV73" s="136"/>
      <c r="MW73" s="136"/>
      <c r="MX73" s="136"/>
      <c r="MY73" s="136"/>
      <c r="MZ73" s="136"/>
      <c r="NA73" s="136"/>
      <c r="NB73" s="136"/>
      <c r="NC73" s="136"/>
      <c r="ND73" s="136"/>
      <c r="NE73" s="136"/>
      <c r="NF73" s="136"/>
      <c r="NG73" s="136"/>
      <c r="NH73" s="136"/>
      <c r="NI73" s="136"/>
      <c r="NJ73" s="136"/>
      <c r="NK73" s="136"/>
      <c r="NL73" s="136"/>
      <c r="NM73" s="136"/>
      <c r="NN73" s="136"/>
      <c r="NO73" s="136"/>
      <c r="NP73" s="136"/>
      <c r="NQ73" s="136"/>
      <c r="NR73" s="136"/>
      <c r="NS73" s="136"/>
      <c r="NT73" s="136"/>
      <c r="NU73" s="136"/>
      <c r="NV73" s="136"/>
      <c r="NW73" s="136"/>
      <c r="NX73" s="136"/>
      <c r="NY73" s="136"/>
      <c r="NZ73" s="136"/>
      <c r="OA73" s="136"/>
      <c r="OB73" s="136"/>
      <c r="OC73" s="136"/>
      <c r="OD73" s="136"/>
      <c r="OE73" s="136"/>
      <c r="OF73" s="136"/>
      <c r="OG73" s="136"/>
      <c r="OH73" s="136"/>
      <c r="OI73" s="136"/>
      <c r="OJ73" s="136"/>
      <c r="OK73" s="136"/>
      <c r="OL73" s="136"/>
      <c r="OM73" s="136"/>
      <c r="ON73" s="136"/>
      <c r="OO73" s="136"/>
      <c r="OP73" s="136"/>
      <c r="OQ73" s="136"/>
      <c r="OR73" s="136"/>
      <c r="OS73" s="136"/>
      <c r="OT73" s="136"/>
      <c r="OU73" s="136"/>
      <c r="OV73" s="136"/>
      <c r="OW73" s="136"/>
      <c r="OX73" s="136"/>
      <c r="OY73" s="136"/>
      <c r="OZ73" s="136"/>
      <c r="PA73" s="136"/>
      <c r="PB73" s="136"/>
      <c r="PC73" s="136"/>
      <c r="PD73" s="136"/>
      <c r="PE73" s="136"/>
      <c r="PF73" s="136"/>
    </row>
    <row r="74" spans="1:422" s="45" customFormat="1">
      <c r="A74" s="134"/>
      <c r="B74" s="134"/>
      <c r="C74" s="136"/>
      <c r="D74" s="136"/>
      <c r="E74" s="136"/>
      <c r="F74" s="136"/>
      <c r="G74" s="136"/>
      <c r="H74" s="136"/>
      <c r="I74" s="136"/>
      <c r="J74" s="136"/>
      <c r="K74" s="136"/>
      <c r="L74" s="136"/>
      <c r="M74" s="136"/>
      <c r="N74" s="136"/>
      <c r="O74" s="136"/>
      <c r="P74" s="136"/>
      <c r="Q74" s="136"/>
      <c r="R74" s="136"/>
      <c r="S74" s="136"/>
      <c r="T74" s="136"/>
      <c r="U74" s="136"/>
      <c r="V74" s="136"/>
      <c r="W74" s="136"/>
      <c r="X74" s="136"/>
      <c r="Y74" s="136"/>
      <c r="Z74" s="136"/>
      <c r="AA74" s="136"/>
      <c r="AB74" s="136"/>
      <c r="AC74" s="136"/>
      <c r="AD74" s="136"/>
      <c r="AE74" s="136"/>
      <c r="AF74" s="136"/>
      <c r="AG74" s="136"/>
      <c r="AH74" s="136"/>
      <c r="AI74" s="136"/>
      <c r="AJ74" s="136"/>
      <c r="AK74" s="136"/>
      <c r="AL74" s="136"/>
      <c r="AM74" s="136"/>
      <c r="AN74" s="136"/>
      <c r="AO74" s="136"/>
      <c r="AP74" s="136"/>
      <c r="AQ74" s="136"/>
      <c r="AR74" s="136"/>
      <c r="AS74" s="136"/>
      <c r="AT74" s="136"/>
      <c r="AU74" s="136"/>
      <c r="AV74" s="136"/>
      <c r="AW74" s="136"/>
      <c r="AX74" s="136"/>
      <c r="AY74" s="136"/>
      <c r="AZ74" s="136"/>
      <c r="BA74" s="136"/>
      <c r="BB74" s="136"/>
      <c r="BC74" s="136"/>
      <c r="BD74" s="136"/>
      <c r="BE74" s="136"/>
      <c r="BF74" s="136"/>
      <c r="BG74" s="136"/>
      <c r="BH74" s="136"/>
      <c r="BI74" s="136"/>
      <c r="BJ74" s="136"/>
      <c r="BK74" s="136"/>
      <c r="BL74" s="136"/>
      <c r="BM74" s="136"/>
      <c r="BN74" s="136"/>
      <c r="BO74" s="136"/>
      <c r="BP74" s="136"/>
      <c r="BQ74" s="136"/>
      <c r="BR74" s="136"/>
      <c r="BS74" s="136"/>
      <c r="BT74" s="136"/>
      <c r="BU74" s="136"/>
      <c r="BV74" s="136"/>
      <c r="BW74" s="136"/>
      <c r="BX74" s="136"/>
      <c r="BY74" s="136"/>
      <c r="BZ74" s="136"/>
      <c r="CA74" s="136"/>
      <c r="CB74" s="136"/>
      <c r="CC74" s="136"/>
      <c r="CD74" s="136"/>
      <c r="CE74" s="136"/>
      <c r="CF74" s="136"/>
      <c r="CG74" s="136"/>
      <c r="CH74" s="136"/>
      <c r="CI74" s="136"/>
      <c r="CJ74" s="136"/>
      <c r="CK74" s="136"/>
      <c r="CL74" s="136"/>
      <c r="CM74" s="136"/>
      <c r="CN74" s="136"/>
      <c r="CO74" s="136"/>
      <c r="CP74" s="136"/>
      <c r="CQ74" s="136"/>
      <c r="CR74" s="136"/>
      <c r="CS74" s="136"/>
      <c r="CT74" s="136"/>
      <c r="CU74" s="136"/>
      <c r="CV74" s="136"/>
      <c r="CW74" s="136"/>
      <c r="CX74" s="136"/>
      <c r="CY74" s="136"/>
      <c r="CZ74" s="136"/>
      <c r="DA74" s="136"/>
      <c r="DB74" s="136"/>
      <c r="DC74" s="136"/>
      <c r="DD74" s="136"/>
      <c r="DE74" s="136"/>
      <c r="DF74" s="136"/>
      <c r="DG74" s="136"/>
      <c r="DH74" s="136"/>
      <c r="DI74" s="136"/>
      <c r="DJ74" s="136"/>
      <c r="DK74" s="136"/>
      <c r="DL74" s="136"/>
      <c r="DM74" s="136"/>
      <c r="DN74" s="136"/>
      <c r="DO74" s="136"/>
      <c r="DP74" s="136"/>
      <c r="DQ74" s="136"/>
      <c r="DR74" s="136"/>
      <c r="DS74" s="136"/>
      <c r="DT74" s="136"/>
      <c r="DU74" s="136"/>
      <c r="DV74" s="136"/>
      <c r="DW74" s="136"/>
      <c r="DX74" s="136"/>
      <c r="DY74" s="136"/>
      <c r="DZ74" s="136"/>
      <c r="EA74" s="136"/>
      <c r="EB74" s="136"/>
      <c r="EC74" s="136"/>
      <c r="ED74" s="136"/>
      <c r="EE74" s="136"/>
      <c r="EF74" s="136"/>
      <c r="EG74" s="136"/>
      <c r="EH74" s="136"/>
      <c r="EI74" s="136"/>
      <c r="EJ74" s="136"/>
      <c r="EK74" s="136"/>
      <c r="EL74" s="136"/>
      <c r="EM74" s="136"/>
      <c r="EN74" s="136"/>
      <c r="EO74" s="136"/>
      <c r="EP74" s="136"/>
      <c r="EQ74" s="136"/>
      <c r="ER74" s="136"/>
      <c r="ES74" s="136"/>
      <c r="ET74" s="136"/>
      <c r="EU74" s="136"/>
      <c r="EV74" s="136"/>
      <c r="EW74" s="136"/>
      <c r="EX74" s="136"/>
      <c r="EY74" s="136"/>
      <c r="EZ74" s="136"/>
      <c r="FA74" s="136"/>
      <c r="FB74" s="136"/>
      <c r="FC74" s="136"/>
      <c r="FD74" s="136"/>
      <c r="FE74" s="136"/>
      <c r="FF74" s="136"/>
      <c r="FG74" s="136"/>
      <c r="FH74" s="136"/>
      <c r="FI74" s="136"/>
      <c r="FJ74" s="136"/>
      <c r="FK74" s="136"/>
      <c r="FL74" s="136"/>
      <c r="FM74" s="136"/>
      <c r="FN74" s="136"/>
      <c r="FO74" s="136"/>
      <c r="FP74" s="136"/>
      <c r="FQ74" s="136"/>
      <c r="FR74" s="136"/>
      <c r="FS74" s="136"/>
      <c r="FT74" s="136"/>
      <c r="FU74" s="136"/>
      <c r="FV74" s="136"/>
      <c r="FW74" s="136"/>
      <c r="FX74" s="136"/>
      <c r="FY74" s="136"/>
      <c r="FZ74" s="136"/>
      <c r="GA74" s="136"/>
      <c r="GB74" s="136"/>
      <c r="GC74" s="136"/>
      <c r="GD74" s="136"/>
      <c r="GE74" s="136"/>
      <c r="GF74" s="136"/>
      <c r="GG74" s="136"/>
      <c r="GH74" s="136"/>
      <c r="GI74" s="136"/>
      <c r="GJ74" s="136"/>
      <c r="GK74" s="136"/>
      <c r="GL74" s="136"/>
      <c r="GM74" s="136"/>
      <c r="GN74" s="136"/>
      <c r="GO74" s="136"/>
      <c r="GP74" s="136"/>
      <c r="GQ74" s="136"/>
      <c r="GR74" s="136"/>
      <c r="GS74" s="136"/>
      <c r="GT74" s="136"/>
      <c r="GU74" s="136"/>
      <c r="GV74" s="136"/>
      <c r="GW74" s="136"/>
      <c r="GX74" s="136"/>
      <c r="GY74" s="136"/>
      <c r="GZ74" s="136"/>
      <c r="HA74" s="136"/>
      <c r="HB74" s="136"/>
      <c r="HC74" s="136"/>
      <c r="HD74" s="136"/>
      <c r="HE74" s="136"/>
      <c r="HF74" s="136"/>
      <c r="HG74" s="136"/>
      <c r="HH74" s="136"/>
      <c r="HI74" s="136"/>
      <c r="HJ74" s="136"/>
      <c r="HK74" s="136"/>
      <c r="HL74" s="136"/>
      <c r="HM74" s="136"/>
      <c r="HN74" s="136"/>
      <c r="HO74" s="136"/>
      <c r="HP74" s="136"/>
      <c r="HQ74" s="136"/>
      <c r="HR74" s="136"/>
      <c r="HS74" s="136"/>
      <c r="HT74" s="136"/>
      <c r="HU74" s="136"/>
      <c r="HV74" s="136"/>
      <c r="HW74" s="136"/>
      <c r="HX74" s="136"/>
      <c r="HY74" s="136"/>
      <c r="HZ74" s="136"/>
      <c r="IA74" s="136"/>
      <c r="IB74" s="136"/>
      <c r="IC74" s="136"/>
      <c r="ID74" s="136"/>
      <c r="IE74" s="136"/>
      <c r="IF74" s="136"/>
      <c r="IG74" s="136"/>
      <c r="IH74" s="136"/>
      <c r="II74" s="136"/>
      <c r="IJ74" s="136"/>
      <c r="IK74" s="136"/>
      <c r="IL74" s="136"/>
      <c r="IM74" s="136"/>
      <c r="IN74" s="136"/>
      <c r="IO74" s="136"/>
      <c r="IP74" s="136"/>
      <c r="IQ74" s="136"/>
      <c r="IR74" s="136"/>
      <c r="IS74" s="136"/>
      <c r="IT74" s="136"/>
      <c r="IU74" s="136"/>
      <c r="IV74" s="136"/>
      <c r="IW74" s="136"/>
      <c r="IX74" s="136"/>
      <c r="IY74" s="136"/>
      <c r="IZ74" s="136"/>
      <c r="JA74" s="136"/>
      <c r="JB74" s="136"/>
      <c r="JC74" s="136"/>
      <c r="JD74" s="136"/>
      <c r="JE74" s="136"/>
      <c r="JF74" s="136"/>
      <c r="JG74" s="136"/>
      <c r="JH74" s="136"/>
      <c r="JI74" s="136"/>
      <c r="JJ74" s="136"/>
      <c r="JK74" s="136"/>
      <c r="JL74" s="136"/>
      <c r="JM74" s="136"/>
      <c r="JN74" s="136"/>
      <c r="JO74" s="136"/>
      <c r="JP74" s="136"/>
      <c r="JQ74" s="136"/>
      <c r="JR74" s="136"/>
      <c r="JS74" s="136"/>
      <c r="JT74" s="136"/>
      <c r="JU74" s="136"/>
      <c r="JV74" s="136"/>
      <c r="JW74" s="136"/>
      <c r="JX74" s="136"/>
      <c r="JY74" s="136"/>
      <c r="JZ74" s="136"/>
      <c r="KA74" s="136"/>
      <c r="KB74" s="136"/>
      <c r="KC74" s="136"/>
      <c r="KD74" s="136"/>
      <c r="KE74" s="136"/>
      <c r="KF74" s="136"/>
      <c r="KG74" s="136"/>
      <c r="KH74" s="136"/>
      <c r="KI74" s="136"/>
      <c r="KJ74" s="136"/>
      <c r="KK74" s="136"/>
      <c r="KL74" s="136"/>
      <c r="KM74" s="136"/>
      <c r="KN74" s="136"/>
      <c r="KO74" s="136"/>
      <c r="KP74" s="136"/>
      <c r="KQ74" s="136"/>
      <c r="KR74" s="136"/>
      <c r="KS74" s="136"/>
      <c r="KT74" s="136"/>
      <c r="KU74" s="136"/>
      <c r="KV74" s="136"/>
      <c r="KW74" s="136"/>
      <c r="KX74" s="136"/>
      <c r="KY74" s="136"/>
      <c r="KZ74" s="136"/>
      <c r="LA74" s="136"/>
      <c r="LB74" s="136"/>
      <c r="LC74" s="136"/>
      <c r="LD74" s="136"/>
      <c r="LE74" s="136"/>
      <c r="LF74" s="136"/>
      <c r="LG74" s="136"/>
      <c r="LH74" s="136"/>
      <c r="LI74" s="136"/>
      <c r="LJ74" s="136"/>
      <c r="LK74" s="136"/>
      <c r="LL74" s="136"/>
      <c r="LM74" s="136"/>
      <c r="LN74" s="136"/>
      <c r="LO74" s="136"/>
      <c r="LP74" s="136"/>
      <c r="LQ74" s="136"/>
      <c r="LR74" s="136"/>
      <c r="LS74" s="136"/>
      <c r="LT74" s="136"/>
      <c r="LU74" s="136"/>
      <c r="LV74" s="136"/>
      <c r="LW74" s="136"/>
      <c r="LX74" s="136"/>
      <c r="LY74" s="136"/>
      <c r="LZ74" s="136"/>
      <c r="MA74" s="136"/>
      <c r="MB74" s="136"/>
      <c r="MC74" s="136"/>
      <c r="MD74" s="136"/>
      <c r="ME74" s="136"/>
      <c r="MF74" s="136"/>
      <c r="MG74" s="136"/>
      <c r="MH74" s="136"/>
      <c r="MI74" s="136"/>
      <c r="MJ74" s="136"/>
      <c r="MK74" s="136"/>
      <c r="ML74" s="136"/>
      <c r="MM74" s="136"/>
      <c r="MN74" s="136"/>
      <c r="MO74" s="136"/>
      <c r="MP74" s="136"/>
      <c r="MQ74" s="136"/>
      <c r="MR74" s="136"/>
      <c r="MS74" s="136"/>
      <c r="MT74" s="136"/>
      <c r="MU74" s="136"/>
      <c r="MV74" s="136"/>
      <c r="MW74" s="136"/>
      <c r="MX74" s="136"/>
      <c r="MY74" s="136"/>
      <c r="MZ74" s="136"/>
      <c r="NA74" s="136"/>
      <c r="NB74" s="136"/>
      <c r="NC74" s="136"/>
      <c r="ND74" s="136"/>
      <c r="NE74" s="136"/>
      <c r="NF74" s="136"/>
      <c r="NG74" s="136"/>
      <c r="NH74" s="136"/>
      <c r="NI74" s="136"/>
      <c r="NJ74" s="136"/>
      <c r="NK74" s="136"/>
      <c r="NL74" s="136"/>
      <c r="NM74" s="136"/>
      <c r="NN74" s="136"/>
      <c r="NO74" s="136"/>
      <c r="NP74" s="136"/>
      <c r="NQ74" s="136"/>
      <c r="NR74" s="136"/>
      <c r="NS74" s="136"/>
      <c r="NT74" s="136"/>
      <c r="NU74" s="136"/>
      <c r="NV74" s="136"/>
      <c r="NW74" s="136"/>
      <c r="NX74" s="136"/>
      <c r="NY74" s="136"/>
      <c r="NZ74" s="136"/>
      <c r="OA74" s="136"/>
      <c r="OB74" s="136"/>
      <c r="OC74" s="136"/>
      <c r="OD74" s="136"/>
      <c r="OE74" s="136"/>
      <c r="OF74" s="136"/>
      <c r="OG74" s="136"/>
      <c r="OH74" s="136"/>
      <c r="OI74" s="136"/>
      <c r="OJ74" s="136"/>
      <c r="OK74" s="136"/>
      <c r="OL74" s="136"/>
      <c r="OM74" s="136"/>
      <c r="ON74" s="136"/>
      <c r="OO74" s="136"/>
      <c r="OP74" s="136"/>
      <c r="OQ74" s="136"/>
      <c r="OR74" s="136"/>
      <c r="OS74" s="136"/>
      <c r="OT74" s="136"/>
      <c r="OU74" s="136"/>
      <c r="OV74" s="136"/>
      <c r="OW74" s="136"/>
      <c r="OX74" s="136"/>
      <c r="OY74" s="136"/>
      <c r="OZ74" s="136"/>
      <c r="PA74" s="136"/>
      <c r="PB74" s="136"/>
      <c r="PC74" s="136"/>
      <c r="PD74" s="136"/>
      <c r="PE74" s="136"/>
      <c r="PF74" s="136"/>
    </row>
    <row r="75" spans="1:422" s="45" customFormat="1">
      <c r="A75" s="134"/>
      <c r="B75" s="134"/>
      <c r="C75" s="136"/>
      <c r="D75" s="136"/>
      <c r="E75" s="136"/>
      <c r="F75" s="136"/>
      <c r="G75" s="136"/>
      <c r="H75" s="136"/>
      <c r="I75" s="136"/>
      <c r="J75" s="136"/>
      <c r="K75" s="136"/>
      <c r="L75" s="136"/>
      <c r="M75" s="136"/>
      <c r="N75" s="136"/>
      <c r="O75" s="136"/>
      <c r="P75" s="136"/>
      <c r="Q75" s="136"/>
      <c r="R75" s="136"/>
      <c r="S75" s="136"/>
      <c r="T75" s="136"/>
      <c r="U75" s="136"/>
      <c r="V75" s="136"/>
      <c r="W75" s="136"/>
      <c r="X75" s="136"/>
      <c r="Y75" s="136"/>
      <c r="Z75" s="136"/>
      <c r="AA75" s="136"/>
      <c r="AB75" s="136"/>
      <c r="AC75" s="136"/>
      <c r="AD75" s="136"/>
      <c r="AE75" s="136"/>
      <c r="AF75" s="136"/>
      <c r="AG75" s="136"/>
      <c r="AH75" s="136"/>
      <c r="AI75" s="136"/>
      <c r="AJ75" s="136"/>
      <c r="AK75" s="136"/>
      <c r="AL75" s="136"/>
      <c r="AM75" s="136"/>
      <c r="AN75" s="136"/>
      <c r="AO75" s="136"/>
      <c r="AP75" s="136"/>
      <c r="AQ75" s="136"/>
      <c r="AR75" s="136"/>
      <c r="AS75" s="136"/>
      <c r="AT75" s="136"/>
      <c r="AU75" s="136"/>
      <c r="AV75" s="136"/>
      <c r="AW75" s="136"/>
      <c r="AX75" s="136"/>
      <c r="AY75" s="136"/>
      <c r="AZ75" s="136"/>
      <c r="BA75" s="136"/>
      <c r="BB75" s="136"/>
      <c r="BC75" s="136"/>
      <c r="BD75" s="136"/>
      <c r="BE75" s="136"/>
      <c r="BF75" s="136"/>
      <c r="BG75" s="136"/>
      <c r="BH75" s="136"/>
      <c r="BI75" s="136"/>
      <c r="BJ75" s="136"/>
      <c r="BK75" s="136"/>
      <c r="BL75" s="136"/>
      <c r="BM75" s="136"/>
      <c r="BN75" s="136"/>
      <c r="BO75" s="136"/>
      <c r="BP75" s="136"/>
      <c r="BQ75" s="136"/>
      <c r="BR75" s="136"/>
      <c r="BS75" s="136"/>
      <c r="BT75" s="136"/>
      <c r="BU75" s="136"/>
      <c r="BV75" s="136"/>
      <c r="BW75" s="136"/>
      <c r="BX75" s="136"/>
      <c r="BY75" s="136"/>
      <c r="BZ75" s="136"/>
      <c r="CA75" s="136"/>
      <c r="CB75" s="136"/>
      <c r="CC75" s="136"/>
      <c r="CD75" s="136"/>
      <c r="CE75" s="136"/>
      <c r="CF75" s="136"/>
      <c r="CG75" s="136"/>
      <c r="CH75" s="136"/>
      <c r="CI75" s="136"/>
      <c r="CJ75" s="136"/>
      <c r="CK75" s="136"/>
      <c r="CL75" s="136"/>
      <c r="CM75" s="136"/>
      <c r="CN75" s="136"/>
      <c r="CO75" s="136"/>
      <c r="CP75" s="136"/>
      <c r="CQ75" s="136"/>
      <c r="CR75" s="136"/>
      <c r="CS75" s="136"/>
      <c r="CT75" s="136"/>
      <c r="CU75" s="136"/>
      <c r="CV75" s="136"/>
      <c r="CW75" s="136"/>
      <c r="CX75" s="136"/>
      <c r="CY75" s="136"/>
      <c r="CZ75" s="136"/>
      <c r="DA75" s="136"/>
      <c r="DB75" s="136"/>
      <c r="DC75" s="136"/>
      <c r="DD75" s="136"/>
      <c r="DE75" s="136"/>
      <c r="DF75" s="136"/>
      <c r="DG75" s="136"/>
      <c r="DH75" s="136"/>
      <c r="DI75" s="136"/>
      <c r="DJ75" s="136"/>
      <c r="DK75" s="136"/>
      <c r="DL75" s="136"/>
      <c r="DM75" s="136"/>
      <c r="DN75" s="136"/>
      <c r="DO75" s="136"/>
      <c r="DP75" s="136"/>
      <c r="DQ75" s="136"/>
      <c r="DR75" s="136"/>
      <c r="DS75" s="136"/>
      <c r="DT75" s="136"/>
      <c r="DU75" s="136"/>
      <c r="DV75" s="136"/>
      <c r="DW75" s="136"/>
      <c r="DX75" s="136"/>
      <c r="DY75" s="136"/>
      <c r="DZ75" s="136"/>
      <c r="EA75" s="136"/>
      <c r="EB75" s="136"/>
      <c r="EC75" s="136"/>
      <c r="ED75" s="136"/>
      <c r="EE75" s="136"/>
      <c r="EF75" s="136"/>
      <c r="EG75" s="136"/>
      <c r="EH75" s="136"/>
      <c r="EI75" s="136"/>
      <c r="EJ75" s="136"/>
      <c r="EK75" s="136"/>
      <c r="EL75" s="136"/>
      <c r="EM75" s="136"/>
      <c r="EN75" s="136"/>
      <c r="EO75" s="136"/>
      <c r="EP75" s="136"/>
      <c r="EQ75" s="136"/>
      <c r="ER75" s="136"/>
      <c r="ES75" s="136"/>
      <c r="ET75" s="136"/>
      <c r="EU75" s="136"/>
      <c r="EV75" s="136"/>
      <c r="EW75" s="136"/>
      <c r="EX75" s="136"/>
      <c r="EY75" s="136"/>
      <c r="EZ75" s="136"/>
      <c r="FA75" s="136"/>
      <c r="FB75" s="136"/>
      <c r="FC75" s="136"/>
      <c r="FD75" s="136"/>
      <c r="FE75" s="136"/>
      <c r="FF75" s="136"/>
      <c r="FG75" s="136"/>
      <c r="FH75" s="136"/>
      <c r="FI75" s="136"/>
      <c r="FJ75" s="136"/>
      <c r="FK75" s="136"/>
      <c r="FL75" s="136"/>
      <c r="FM75" s="136"/>
      <c r="FN75" s="136"/>
      <c r="FO75" s="136"/>
      <c r="FP75" s="136"/>
      <c r="FQ75" s="136"/>
      <c r="FR75" s="136"/>
      <c r="FS75" s="136"/>
      <c r="FT75" s="136"/>
      <c r="FU75" s="136"/>
      <c r="FV75" s="136"/>
      <c r="FW75" s="136"/>
      <c r="FX75" s="136"/>
      <c r="FY75" s="136"/>
      <c r="FZ75" s="136"/>
      <c r="GA75" s="136"/>
      <c r="GB75" s="136"/>
      <c r="GC75" s="136"/>
      <c r="GD75" s="136"/>
      <c r="GE75" s="136"/>
      <c r="GF75" s="136"/>
      <c r="GG75" s="136"/>
      <c r="GH75" s="136"/>
      <c r="GI75" s="136"/>
      <c r="GJ75" s="136"/>
      <c r="GK75" s="136"/>
      <c r="GL75" s="136"/>
      <c r="GM75" s="136"/>
      <c r="GN75" s="136"/>
      <c r="GO75" s="136"/>
      <c r="GP75" s="136"/>
      <c r="GQ75" s="136"/>
      <c r="GR75" s="136"/>
      <c r="GS75" s="136"/>
      <c r="GT75" s="136"/>
      <c r="GU75" s="136"/>
      <c r="GV75" s="136"/>
      <c r="GW75" s="136"/>
      <c r="GX75" s="136"/>
      <c r="GY75" s="136"/>
      <c r="GZ75" s="136"/>
      <c r="HA75" s="136"/>
      <c r="HB75" s="136"/>
      <c r="HC75" s="136"/>
      <c r="HD75" s="136"/>
      <c r="HE75" s="136"/>
      <c r="HF75" s="136"/>
      <c r="HG75" s="136"/>
      <c r="HH75" s="136"/>
      <c r="HI75" s="136"/>
      <c r="HJ75" s="136"/>
      <c r="HK75" s="136"/>
      <c r="HL75" s="136"/>
      <c r="HM75" s="136"/>
      <c r="HN75" s="136"/>
      <c r="HO75" s="136"/>
      <c r="HP75" s="136"/>
      <c r="HQ75" s="136"/>
      <c r="HR75" s="136"/>
      <c r="HS75" s="136"/>
      <c r="HT75" s="136"/>
      <c r="HU75" s="136"/>
      <c r="HV75" s="136"/>
      <c r="HW75" s="136"/>
      <c r="HX75" s="136"/>
      <c r="HY75" s="136"/>
      <c r="HZ75" s="136"/>
      <c r="IA75" s="136"/>
      <c r="IB75" s="136"/>
      <c r="IC75" s="136"/>
      <c r="ID75" s="136"/>
      <c r="IE75" s="136"/>
      <c r="IF75" s="136"/>
      <c r="IG75" s="136"/>
      <c r="IH75" s="136"/>
      <c r="II75" s="136"/>
      <c r="IJ75" s="136"/>
      <c r="IK75" s="136"/>
      <c r="IL75" s="136"/>
      <c r="IM75" s="136"/>
      <c r="IN75" s="136"/>
      <c r="IO75" s="136"/>
      <c r="IP75" s="136"/>
      <c r="IQ75" s="136"/>
      <c r="IR75" s="136"/>
      <c r="IS75" s="136"/>
      <c r="IT75" s="136"/>
      <c r="IU75" s="136"/>
      <c r="IV75" s="136"/>
      <c r="IW75" s="136"/>
      <c r="IX75" s="136"/>
      <c r="IY75" s="136"/>
      <c r="IZ75" s="136"/>
      <c r="JA75" s="136"/>
      <c r="JB75" s="136"/>
      <c r="JC75" s="136"/>
      <c r="JD75" s="136"/>
      <c r="JE75" s="136"/>
      <c r="JF75" s="136"/>
      <c r="JG75" s="136"/>
      <c r="JH75" s="136"/>
      <c r="JI75" s="136"/>
      <c r="JJ75" s="136"/>
      <c r="JK75" s="136"/>
      <c r="JL75" s="136"/>
      <c r="JM75" s="136"/>
      <c r="JN75" s="136"/>
      <c r="JO75" s="136"/>
      <c r="JP75" s="136"/>
      <c r="JQ75" s="136"/>
      <c r="JR75" s="136"/>
      <c r="JS75" s="136"/>
      <c r="JT75" s="136"/>
      <c r="JU75" s="136"/>
      <c r="JV75" s="136"/>
      <c r="JW75" s="136"/>
      <c r="JX75" s="136"/>
      <c r="JY75" s="136"/>
      <c r="JZ75" s="136"/>
      <c r="KA75" s="136"/>
      <c r="KB75" s="136"/>
      <c r="KC75" s="136"/>
      <c r="KD75" s="136"/>
      <c r="KE75" s="136"/>
      <c r="KF75" s="136"/>
      <c r="KG75" s="136"/>
      <c r="KH75" s="136"/>
      <c r="KI75" s="136"/>
      <c r="KJ75" s="136"/>
      <c r="KK75" s="136"/>
      <c r="KL75" s="136"/>
      <c r="KM75" s="136"/>
      <c r="KN75" s="136"/>
      <c r="KO75" s="136"/>
      <c r="KP75" s="136"/>
      <c r="KQ75" s="136"/>
      <c r="KR75" s="136"/>
      <c r="KS75" s="136"/>
      <c r="KT75" s="136"/>
      <c r="KU75" s="136"/>
      <c r="KV75" s="136"/>
      <c r="KW75" s="136"/>
      <c r="KX75" s="136"/>
      <c r="KY75" s="136"/>
      <c r="KZ75" s="136"/>
      <c r="LA75" s="136"/>
      <c r="LB75" s="136"/>
      <c r="LC75" s="136"/>
      <c r="LD75" s="136"/>
      <c r="LE75" s="136"/>
      <c r="LF75" s="136"/>
      <c r="LG75" s="136"/>
      <c r="LH75" s="136"/>
      <c r="LI75" s="136"/>
      <c r="LJ75" s="136"/>
      <c r="LK75" s="136"/>
      <c r="LL75" s="136"/>
      <c r="LM75" s="136"/>
      <c r="LN75" s="136"/>
      <c r="LO75" s="136"/>
      <c r="LP75" s="136"/>
      <c r="LQ75" s="136"/>
      <c r="LR75" s="136"/>
      <c r="LS75" s="136"/>
      <c r="LT75" s="136"/>
      <c r="LU75" s="136"/>
      <c r="LV75" s="136"/>
      <c r="LW75" s="136"/>
      <c r="LX75" s="136"/>
      <c r="LY75" s="136"/>
      <c r="LZ75" s="136"/>
      <c r="MA75" s="136"/>
      <c r="MB75" s="136"/>
      <c r="MC75" s="136"/>
      <c r="MD75" s="136"/>
      <c r="ME75" s="136"/>
      <c r="MF75" s="136"/>
      <c r="MG75" s="136"/>
      <c r="MH75" s="136"/>
      <c r="MI75" s="136"/>
      <c r="MJ75" s="136"/>
      <c r="MK75" s="136"/>
      <c r="ML75" s="136"/>
      <c r="MM75" s="136"/>
      <c r="MN75" s="136"/>
      <c r="MO75" s="136"/>
      <c r="MP75" s="136"/>
      <c r="MQ75" s="136"/>
      <c r="MR75" s="136"/>
      <c r="MS75" s="136"/>
      <c r="MT75" s="136"/>
      <c r="MU75" s="136"/>
      <c r="MV75" s="136"/>
      <c r="MW75" s="136"/>
      <c r="MX75" s="136"/>
      <c r="MY75" s="136"/>
      <c r="MZ75" s="136"/>
      <c r="NA75" s="136"/>
      <c r="NB75" s="136"/>
      <c r="NC75" s="136"/>
      <c r="ND75" s="136"/>
      <c r="NE75" s="136"/>
      <c r="NF75" s="136"/>
      <c r="NG75" s="136"/>
      <c r="NH75" s="136"/>
      <c r="NI75" s="136"/>
      <c r="NJ75" s="136"/>
      <c r="NK75" s="136"/>
      <c r="NL75" s="136"/>
      <c r="NM75" s="136"/>
      <c r="NN75" s="136"/>
      <c r="NO75" s="136"/>
      <c r="NP75" s="136"/>
      <c r="NQ75" s="136"/>
      <c r="NR75" s="136"/>
      <c r="NS75" s="136"/>
      <c r="NT75" s="136"/>
      <c r="NU75" s="136"/>
      <c r="NV75" s="136"/>
      <c r="NW75" s="136"/>
      <c r="NX75" s="136"/>
      <c r="NY75" s="136"/>
      <c r="NZ75" s="136"/>
      <c r="OA75" s="136"/>
      <c r="OB75" s="136"/>
      <c r="OC75" s="136"/>
      <c r="OD75" s="136"/>
      <c r="OE75" s="136"/>
      <c r="OF75" s="136"/>
      <c r="OG75" s="136"/>
      <c r="OH75" s="136"/>
      <c r="OI75" s="136"/>
      <c r="OJ75" s="136"/>
      <c r="OK75" s="136"/>
      <c r="OL75" s="136"/>
      <c r="OM75" s="136"/>
      <c r="ON75" s="136"/>
      <c r="OO75" s="136"/>
      <c r="OP75" s="136"/>
      <c r="OQ75" s="136"/>
      <c r="OR75" s="136"/>
      <c r="OS75" s="136"/>
      <c r="OT75" s="136"/>
      <c r="OU75" s="136"/>
      <c r="OV75" s="136"/>
      <c r="OW75" s="136"/>
      <c r="OX75" s="136"/>
      <c r="OY75" s="136"/>
      <c r="OZ75" s="136"/>
      <c r="PA75" s="136"/>
      <c r="PB75" s="136"/>
      <c r="PC75" s="136"/>
      <c r="PD75" s="136"/>
      <c r="PE75" s="136"/>
      <c r="PF75" s="136"/>
    </row>
    <row r="76" spans="1:422" s="45" customFormat="1">
      <c r="A76" s="134"/>
      <c r="B76" s="134"/>
      <c r="C76" s="136"/>
      <c r="D76" s="136"/>
      <c r="E76" s="136"/>
      <c r="F76" s="136"/>
      <c r="G76" s="136"/>
      <c r="H76" s="136"/>
      <c r="I76" s="136"/>
      <c r="J76" s="136"/>
      <c r="K76" s="136"/>
      <c r="L76" s="136"/>
      <c r="M76" s="136"/>
      <c r="N76" s="136"/>
      <c r="O76" s="136"/>
      <c r="P76" s="136"/>
      <c r="Q76" s="136"/>
      <c r="R76" s="136"/>
      <c r="S76" s="136"/>
      <c r="T76" s="136"/>
      <c r="U76" s="136"/>
      <c r="V76" s="136"/>
      <c r="W76" s="136"/>
      <c r="X76" s="136"/>
      <c r="Y76" s="136"/>
      <c r="Z76" s="136"/>
      <c r="AA76" s="136"/>
      <c r="AB76" s="136"/>
      <c r="AC76" s="136"/>
      <c r="AD76" s="136"/>
      <c r="AE76" s="136"/>
      <c r="AF76" s="136"/>
      <c r="AG76" s="136"/>
      <c r="AH76" s="136"/>
      <c r="AI76" s="136"/>
      <c r="AJ76" s="136"/>
      <c r="AK76" s="136"/>
      <c r="AL76" s="136"/>
      <c r="AM76" s="136"/>
      <c r="AN76" s="136"/>
      <c r="AO76" s="136"/>
      <c r="AP76" s="136"/>
      <c r="AQ76" s="136"/>
      <c r="AR76" s="136"/>
      <c r="AS76" s="136"/>
      <c r="AT76" s="136"/>
      <c r="AU76" s="136"/>
      <c r="AV76" s="136"/>
      <c r="AW76" s="136"/>
      <c r="AX76" s="136"/>
      <c r="AY76" s="136"/>
      <c r="AZ76" s="136"/>
      <c r="BA76" s="136"/>
      <c r="BB76" s="136"/>
      <c r="BC76" s="136"/>
      <c r="BD76" s="136"/>
      <c r="BE76" s="136"/>
      <c r="BF76" s="136"/>
      <c r="BG76" s="136"/>
      <c r="BH76" s="136"/>
      <c r="BI76" s="136"/>
      <c r="BJ76" s="136"/>
      <c r="BK76" s="136"/>
      <c r="BL76" s="136"/>
      <c r="BM76" s="136"/>
      <c r="BN76" s="136"/>
      <c r="BO76" s="136"/>
      <c r="BP76" s="136"/>
      <c r="BQ76" s="136"/>
      <c r="BR76" s="136"/>
      <c r="BS76" s="136"/>
      <c r="BT76" s="136"/>
      <c r="BU76" s="136"/>
      <c r="BV76" s="136"/>
      <c r="BW76" s="136"/>
      <c r="BX76" s="136"/>
      <c r="BY76" s="136"/>
      <c r="BZ76" s="136"/>
      <c r="CA76" s="136"/>
      <c r="CB76" s="136"/>
      <c r="CC76" s="136"/>
      <c r="CD76" s="136"/>
      <c r="CE76" s="136"/>
      <c r="CF76" s="136"/>
      <c r="CG76" s="136"/>
      <c r="CH76" s="136"/>
      <c r="CI76" s="136"/>
      <c r="CJ76" s="136"/>
      <c r="CK76" s="136"/>
      <c r="CL76" s="136"/>
      <c r="CM76" s="136"/>
      <c r="CN76" s="136"/>
      <c r="CO76" s="136"/>
      <c r="CP76" s="136"/>
      <c r="CQ76" s="136"/>
      <c r="CR76" s="136"/>
      <c r="CS76" s="136"/>
      <c r="CT76" s="136"/>
      <c r="CU76" s="136"/>
      <c r="CV76" s="136"/>
      <c r="CW76" s="136"/>
      <c r="CX76" s="136"/>
      <c r="CY76" s="136"/>
      <c r="CZ76" s="136"/>
      <c r="DA76" s="136"/>
      <c r="DB76" s="136"/>
      <c r="DC76" s="136"/>
      <c r="DD76" s="136"/>
      <c r="DE76" s="136"/>
      <c r="DF76" s="136"/>
      <c r="DG76" s="136"/>
      <c r="DH76" s="136"/>
      <c r="DI76" s="136"/>
      <c r="DJ76" s="136"/>
      <c r="DK76" s="136"/>
      <c r="DL76" s="136"/>
      <c r="DM76" s="136"/>
      <c r="DN76" s="136"/>
      <c r="DO76" s="136"/>
      <c r="DP76" s="136"/>
      <c r="DQ76" s="136"/>
      <c r="DR76" s="136"/>
      <c r="DS76" s="136"/>
      <c r="DT76" s="136"/>
      <c r="DU76" s="136"/>
      <c r="DV76" s="136"/>
      <c r="DW76" s="136"/>
      <c r="DX76" s="136"/>
      <c r="DY76" s="136"/>
      <c r="DZ76" s="136"/>
      <c r="EA76" s="136"/>
      <c r="EB76" s="136"/>
      <c r="EC76" s="136"/>
      <c r="ED76" s="136"/>
      <c r="EE76" s="136"/>
      <c r="EF76" s="136"/>
      <c r="EG76" s="136"/>
      <c r="EH76" s="136"/>
      <c r="EI76" s="136"/>
      <c r="EJ76" s="136"/>
      <c r="EK76" s="136"/>
      <c r="EL76" s="136"/>
      <c r="EM76" s="136"/>
      <c r="EN76" s="136"/>
      <c r="EO76" s="136"/>
      <c r="EP76" s="136"/>
      <c r="EQ76" s="136"/>
      <c r="ER76" s="136"/>
      <c r="ES76" s="136"/>
      <c r="ET76" s="136"/>
      <c r="EU76" s="136"/>
      <c r="EV76" s="136"/>
      <c r="EW76" s="136"/>
      <c r="EX76" s="136"/>
      <c r="EY76" s="136"/>
      <c r="EZ76" s="136"/>
      <c r="FA76" s="136"/>
      <c r="FB76" s="136"/>
      <c r="FC76" s="136"/>
      <c r="FD76" s="136"/>
      <c r="FE76" s="136"/>
      <c r="FF76" s="136"/>
      <c r="FG76" s="136"/>
      <c r="FH76" s="136"/>
      <c r="FI76" s="136"/>
      <c r="FJ76" s="136"/>
      <c r="FK76" s="136"/>
      <c r="FL76" s="136"/>
      <c r="FM76" s="136"/>
      <c r="FN76" s="136"/>
      <c r="FO76" s="136"/>
      <c r="FP76" s="136"/>
      <c r="FQ76" s="136"/>
      <c r="FR76" s="136"/>
      <c r="FS76" s="136"/>
      <c r="FT76" s="136"/>
      <c r="FU76" s="136"/>
      <c r="FV76" s="136"/>
      <c r="FW76" s="136"/>
      <c r="FX76" s="136"/>
      <c r="FY76" s="136"/>
      <c r="FZ76" s="136"/>
      <c r="GA76" s="136"/>
      <c r="GB76" s="136"/>
      <c r="GC76" s="136"/>
      <c r="GD76" s="136"/>
      <c r="GE76" s="136"/>
      <c r="GF76" s="136"/>
      <c r="GG76" s="136"/>
      <c r="GH76" s="136"/>
      <c r="GI76" s="136"/>
      <c r="GJ76" s="136"/>
      <c r="GK76" s="136"/>
      <c r="GL76" s="136"/>
      <c r="GM76" s="136"/>
      <c r="GN76" s="136"/>
      <c r="GO76" s="136"/>
      <c r="GP76" s="136"/>
      <c r="GQ76" s="136"/>
      <c r="GR76" s="136"/>
      <c r="GS76" s="136"/>
      <c r="GT76" s="136"/>
      <c r="GU76" s="136"/>
      <c r="GV76" s="136"/>
      <c r="GW76" s="136"/>
      <c r="GX76" s="136"/>
      <c r="GY76" s="136"/>
      <c r="GZ76" s="136"/>
      <c r="HA76" s="136"/>
      <c r="HB76" s="136"/>
      <c r="HC76" s="136"/>
      <c r="HD76" s="136"/>
      <c r="HE76" s="136"/>
      <c r="HF76" s="136"/>
      <c r="HG76" s="136"/>
      <c r="HH76" s="136"/>
      <c r="HI76" s="136"/>
      <c r="HJ76" s="136"/>
      <c r="HK76" s="136"/>
      <c r="HL76" s="136"/>
      <c r="HM76" s="136"/>
      <c r="HN76" s="136"/>
      <c r="HO76" s="136"/>
      <c r="HP76" s="136"/>
      <c r="HQ76" s="136"/>
      <c r="HR76" s="136"/>
      <c r="HS76" s="136"/>
      <c r="HT76" s="136"/>
      <c r="HU76" s="136"/>
      <c r="HV76" s="136"/>
      <c r="HW76" s="136"/>
      <c r="HX76" s="136"/>
      <c r="HY76" s="136"/>
      <c r="HZ76" s="136"/>
      <c r="IA76" s="136"/>
      <c r="IB76" s="136"/>
      <c r="IC76" s="136"/>
      <c r="ID76" s="136"/>
      <c r="IE76" s="136"/>
      <c r="IF76" s="136"/>
      <c r="IG76" s="136"/>
      <c r="IH76" s="136"/>
      <c r="II76" s="136"/>
      <c r="IJ76" s="136"/>
      <c r="IK76" s="136"/>
      <c r="IL76" s="136"/>
      <c r="IM76" s="136"/>
      <c r="IN76" s="136"/>
      <c r="IO76" s="136"/>
      <c r="IP76" s="136"/>
      <c r="IQ76" s="136"/>
      <c r="IR76" s="136"/>
      <c r="IS76" s="136"/>
      <c r="IT76" s="136"/>
      <c r="IU76" s="136"/>
      <c r="IV76" s="136"/>
      <c r="IW76" s="136"/>
      <c r="IX76" s="136"/>
      <c r="IY76" s="136"/>
      <c r="IZ76" s="136"/>
      <c r="JA76" s="136"/>
      <c r="JB76" s="136"/>
      <c r="JC76" s="136"/>
      <c r="JD76" s="136"/>
      <c r="JE76" s="136"/>
      <c r="JF76" s="136"/>
      <c r="JG76" s="136"/>
      <c r="JH76" s="136"/>
      <c r="JI76" s="136"/>
      <c r="JJ76" s="136"/>
      <c r="JK76" s="136"/>
      <c r="JL76" s="136"/>
      <c r="JM76" s="136"/>
      <c r="JN76" s="136"/>
      <c r="JO76" s="136"/>
      <c r="JP76" s="136"/>
      <c r="JQ76" s="136"/>
      <c r="JR76" s="136"/>
      <c r="JS76" s="136"/>
      <c r="JT76" s="136"/>
      <c r="JU76" s="136"/>
      <c r="JV76" s="136"/>
      <c r="JW76" s="136"/>
      <c r="JX76" s="136"/>
      <c r="JY76" s="136"/>
      <c r="JZ76" s="136"/>
      <c r="KA76" s="136"/>
      <c r="KB76" s="136"/>
      <c r="KC76" s="136"/>
      <c r="KD76" s="136"/>
      <c r="KE76" s="136"/>
      <c r="KF76" s="136"/>
      <c r="KG76" s="136"/>
      <c r="KH76" s="136"/>
      <c r="KI76" s="136"/>
      <c r="KJ76" s="136"/>
      <c r="KK76" s="136"/>
      <c r="KL76" s="136"/>
      <c r="KM76" s="136"/>
      <c r="KN76" s="136"/>
      <c r="KO76" s="136"/>
      <c r="KP76" s="136"/>
      <c r="KQ76" s="136"/>
      <c r="KR76" s="136"/>
      <c r="KS76" s="136"/>
      <c r="KT76" s="136"/>
      <c r="KU76" s="136"/>
      <c r="KV76" s="136"/>
      <c r="KW76" s="136"/>
      <c r="KX76" s="136"/>
      <c r="KY76" s="136"/>
      <c r="KZ76" s="136"/>
      <c r="LA76" s="136"/>
      <c r="LB76" s="136"/>
      <c r="LC76" s="136"/>
      <c r="LD76" s="136"/>
      <c r="LE76" s="136"/>
      <c r="LF76" s="136"/>
      <c r="LG76" s="136"/>
      <c r="LH76" s="136"/>
      <c r="LI76" s="136"/>
      <c r="LJ76" s="136"/>
      <c r="LK76" s="136"/>
      <c r="LL76" s="136"/>
      <c r="LM76" s="136"/>
      <c r="LN76" s="136"/>
      <c r="LO76" s="136"/>
      <c r="LP76" s="136"/>
      <c r="LQ76" s="136"/>
      <c r="LR76" s="136"/>
      <c r="LS76" s="136"/>
      <c r="LT76" s="136"/>
      <c r="LU76" s="136"/>
      <c r="LV76" s="136"/>
      <c r="LW76" s="136"/>
      <c r="LX76" s="136"/>
      <c r="LY76" s="136"/>
      <c r="LZ76" s="136"/>
      <c r="MA76" s="136"/>
      <c r="MB76" s="136"/>
      <c r="MC76" s="136"/>
      <c r="MD76" s="136"/>
      <c r="ME76" s="136"/>
      <c r="MF76" s="136"/>
      <c r="MG76" s="136"/>
      <c r="MH76" s="136"/>
      <c r="MI76" s="136"/>
      <c r="MJ76" s="136"/>
      <c r="MK76" s="136"/>
      <c r="ML76" s="136"/>
      <c r="MM76" s="136"/>
      <c r="MN76" s="136"/>
      <c r="MO76" s="136"/>
      <c r="MP76" s="136"/>
      <c r="MQ76" s="136"/>
      <c r="MR76" s="136"/>
      <c r="MS76" s="136"/>
      <c r="MT76" s="136"/>
      <c r="MU76" s="136"/>
      <c r="MV76" s="136"/>
      <c r="MW76" s="136"/>
      <c r="MX76" s="136"/>
      <c r="MY76" s="136"/>
      <c r="MZ76" s="136"/>
      <c r="NA76" s="136"/>
      <c r="NB76" s="136"/>
      <c r="NC76" s="136"/>
      <c r="ND76" s="136"/>
      <c r="NE76" s="136"/>
      <c r="NF76" s="136"/>
      <c r="NG76" s="136"/>
      <c r="NH76" s="136"/>
      <c r="NI76" s="136"/>
      <c r="NJ76" s="136"/>
      <c r="NK76" s="136"/>
      <c r="NL76" s="136"/>
      <c r="NM76" s="136"/>
      <c r="NN76" s="136"/>
      <c r="NO76" s="136"/>
      <c r="NP76" s="136"/>
      <c r="NQ76" s="136"/>
      <c r="NR76" s="136"/>
      <c r="NS76" s="136"/>
      <c r="NT76" s="136"/>
      <c r="NU76" s="136"/>
      <c r="NV76" s="136"/>
      <c r="NW76" s="136"/>
      <c r="NX76" s="136"/>
      <c r="NY76" s="136"/>
      <c r="NZ76" s="136"/>
      <c r="OA76" s="136"/>
      <c r="OB76" s="136"/>
      <c r="OC76" s="136"/>
      <c r="OD76" s="136"/>
      <c r="OE76" s="136"/>
      <c r="OF76" s="136"/>
      <c r="OG76" s="136"/>
      <c r="OH76" s="136"/>
      <c r="OI76" s="136"/>
      <c r="OJ76" s="136"/>
      <c r="OK76" s="136"/>
      <c r="OL76" s="136"/>
      <c r="OM76" s="136"/>
      <c r="ON76" s="136"/>
      <c r="OO76" s="136"/>
      <c r="OP76" s="136"/>
      <c r="OQ76" s="136"/>
      <c r="OR76" s="136"/>
      <c r="OS76" s="136"/>
      <c r="OT76" s="136"/>
      <c r="OU76" s="136"/>
      <c r="OV76" s="136"/>
      <c r="OW76" s="136"/>
      <c r="OX76" s="136"/>
      <c r="OY76" s="136"/>
      <c r="OZ76" s="136"/>
      <c r="PA76" s="136"/>
      <c r="PB76" s="136"/>
      <c r="PC76" s="136"/>
      <c r="PD76" s="136"/>
      <c r="PE76" s="136"/>
      <c r="PF76" s="136"/>
    </row>
    <row r="77" spans="1:422" s="45" customFormat="1">
      <c r="A77" s="134"/>
      <c r="B77" s="134"/>
      <c r="C77" s="136"/>
      <c r="D77" s="136"/>
      <c r="E77" s="136"/>
      <c r="F77" s="136"/>
      <c r="G77" s="136"/>
      <c r="H77" s="136"/>
      <c r="I77" s="136"/>
      <c r="J77" s="136"/>
      <c r="K77" s="136"/>
      <c r="L77" s="136"/>
      <c r="M77" s="136"/>
      <c r="N77" s="136"/>
      <c r="O77" s="136"/>
      <c r="P77" s="136"/>
      <c r="Q77" s="136"/>
      <c r="R77" s="136"/>
      <c r="S77" s="136"/>
      <c r="T77" s="136"/>
      <c r="U77" s="136"/>
      <c r="V77" s="136"/>
      <c r="W77" s="136"/>
      <c r="X77" s="136"/>
      <c r="Y77" s="136"/>
      <c r="Z77" s="136"/>
      <c r="AA77" s="136"/>
      <c r="AB77" s="136"/>
      <c r="AC77" s="136"/>
      <c r="AD77" s="136"/>
      <c r="AE77" s="136"/>
      <c r="AF77" s="136"/>
      <c r="AG77" s="136"/>
      <c r="AH77" s="136"/>
      <c r="AI77" s="136"/>
      <c r="AJ77" s="136"/>
      <c r="AK77" s="136"/>
      <c r="AL77" s="136"/>
      <c r="AM77" s="136"/>
      <c r="AN77" s="136"/>
      <c r="AO77" s="136"/>
      <c r="AP77" s="136"/>
      <c r="AQ77" s="136"/>
      <c r="AR77" s="136"/>
      <c r="AS77" s="136"/>
      <c r="AT77" s="136"/>
      <c r="AU77" s="136"/>
      <c r="AV77" s="136"/>
      <c r="AW77" s="136"/>
      <c r="AX77" s="136"/>
      <c r="AY77" s="136"/>
      <c r="AZ77" s="136"/>
      <c r="BA77" s="136"/>
      <c r="BB77" s="136"/>
      <c r="BC77" s="136"/>
      <c r="BD77" s="136"/>
      <c r="BE77" s="136"/>
      <c r="BF77" s="136"/>
      <c r="BG77" s="136"/>
      <c r="BH77" s="136"/>
      <c r="BI77" s="136"/>
      <c r="BJ77" s="136"/>
      <c r="BK77" s="136"/>
      <c r="BL77" s="136"/>
      <c r="BM77" s="136"/>
      <c r="BN77" s="136"/>
      <c r="BO77" s="136"/>
      <c r="BP77" s="136"/>
      <c r="BQ77" s="136"/>
      <c r="BR77" s="136"/>
      <c r="BS77" s="136"/>
      <c r="BT77" s="136"/>
      <c r="BU77" s="136"/>
      <c r="BV77" s="136"/>
      <c r="BW77" s="136"/>
      <c r="BX77" s="136"/>
      <c r="BY77" s="136"/>
      <c r="BZ77" s="136"/>
      <c r="CA77" s="136"/>
      <c r="CB77" s="136"/>
      <c r="CC77" s="136"/>
      <c r="CD77" s="136"/>
      <c r="CE77" s="136"/>
      <c r="CF77" s="136"/>
      <c r="CG77" s="136"/>
      <c r="CH77" s="136"/>
      <c r="CI77" s="136"/>
      <c r="CJ77" s="136"/>
      <c r="CK77" s="136"/>
      <c r="CL77" s="136"/>
      <c r="CM77" s="136"/>
      <c r="CN77" s="136"/>
      <c r="CO77" s="136"/>
      <c r="CP77" s="136"/>
      <c r="CQ77" s="136"/>
      <c r="CR77" s="136"/>
      <c r="CS77" s="136"/>
      <c r="CT77" s="136"/>
      <c r="CU77" s="136"/>
      <c r="CV77" s="136"/>
      <c r="CW77" s="136"/>
      <c r="CX77" s="136"/>
      <c r="CY77" s="136"/>
      <c r="CZ77" s="136"/>
      <c r="DA77" s="136"/>
      <c r="DB77" s="136"/>
      <c r="DC77" s="136"/>
      <c r="DD77" s="136"/>
      <c r="DE77" s="136"/>
      <c r="DF77" s="136"/>
      <c r="DG77" s="136"/>
      <c r="DH77" s="136"/>
      <c r="DI77" s="136"/>
      <c r="DJ77" s="136"/>
      <c r="DK77" s="136"/>
      <c r="DL77" s="136"/>
      <c r="DM77" s="136"/>
      <c r="DN77" s="136"/>
      <c r="DO77" s="136"/>
      <c r="DP77" s="136"/>
      <c r="DQ77" s="136"/>
      <c r="DR77" s="136"/>
      <c r="DS77" s="136"/>
      <c r="DT77" s="136"/>
      <c r="DU77" s="136"/>
      <c r="DV77" s="136"/>
      <c r="DW77" s="136"/>
      <c r="DX77" s="136"/>
      <c r="DY77" s="136"/>
      <c r="DZ77" s="136"/>
      <c r="EA77" s="136"/>
      <c r="EB77" s="136"/>
      <c r="EC77" s="136"/>
      <c r="ED77" s="136"/>
      <c r="EE77" s="136"/>
      <c r="EF77" s="136"/>
      <c r="EG77" s="136"/>
      <c r="EH77" s="136"/>
      <c r="EI77" s="136"/>
      <c r="EJ77" s="136"/>
      <c r="EK77" s="136"/>
      <c r="EL77" s="136"/>
      <c r="EM77" s="136"/>
      <c r="EN77" s="136"/>
      <c r="EO77" s="136"/>
      <c r="EP77" s="136"/>
      <c r="EQ77" s="136"/>
      <c r="ER77" s="136"/>
      <c r="ES77" s="136"/>
      <c r="ET77" s="136"/>
      <c r="EU77" s="136"/>
      <c r="EV77" s="136"/>
      <c r="EW77" s="136"/>
      <c r="EX77" s="136"/>
      <c r="EY77" s="136"/>
      <c r="EZ77" s="136"/>
      <c r="FA77" s="136"/>
      <c r="FB77" s="136"/>
      <c r="FC77" s="136"/>
      <c r="FD77" s="136"/>
      <c r="FE77" s="136"/>
      <c r="FF77" s="136"/>
      <c r="FG77" s="136"/>
      <c r="FH77" s="136"/>
      <c r="FI77" s="136"/>
      <c r="FJ77" s="136"/>
      <c r="FK77" s="136"/>
      <c r="FL77" s="136"/>
      <c r="FM77" s="136"/>
      <c r="FN77" s="136"/>
      <c r="FO77" s="136"/>
      <c r="FP77" s="136"/>
      <c r="FQ77" s="136"/>
      <c r="FR77" s="136"/>
      <c r="FS77" s="136"/>
      <c r="FT77" s="136"/>
      <c r="FU77" s="136"/>
      <c r="FV77" s="136"/>
      <c r="FW77" s="136"/>
      <c r="FX77" s="136"/>
      <c r="FY77" s="136"/>
      <c r="FZ77" s="136"/>
      <c r="GA77" s="136"/>
      <c r="GB77" s="136"/>
      <c r="GC77" s="136"/>
      <c r="GD77" s="136"/>
      <c r="GE77" s="136"/>
      <c r="GF77" s="136"/>
      <c r="GG77" s="136"/>
      <c r="GH77" s="136"/>
      <c r="GI77" s="136"/>
      <c r="GJ77" s="136"/>
      <c r="GK77" s="136"/>
      <c r="GL77" s="136"/>
      <c r="GM77" s="136"/>
      <c r="GN77" s="136"/>
      <c r="GO77" s="136"/>
      <c r="GP77" s="136"/>
      <c r="GQ77" s="136"/>
      <c r="GR77" s="136"/>
      <c r="GS77" s="136"/>
      <c r="GT77" s="136"/>
      <c r="GU77" s="136"/>
      <c r="GV77" s="136"/>
      <c r="GW77" s="136"/>
      <c r="GX77" s="136"/>
      <c r="GY77" s="136"/>
      <c r="GZ77" s="136"/>
      <c r="HA77" s="136"/>
      <c r="HB77" s="136"/>
      <c r="HC77" s="136"/>
      <c r="HD77" s="136"/>
      <c r="HE77" s="136"/>
      <c r="HF77" s="136"/>
      <c r="HG77" s="136"/>
      <c r="HH77" s="136"/>
      <c r="HI77" s="136"/>
      <c r="HJ77" s="136"/>
      <c r="HK77" s="136"/>
      <c r="HL77" s="136"/>
      <c r="HM77" s="136"/>
      <c r="HN77" s="136"/>
      <c r="HO77" s="136"/>
      <c r="HP77" s="136"/>
      <c r="HQ77" s="136"/>
      <c r="HR77" s="136"/>
      <c r="HS77" s="136"/>
      <c r="HT77" s="136"/>
      <c r="HU77" s="136"/>
      <c r="HV77" s="136"/>
      <c r="HW77" s="136"/>
      <c r="HX77" s="136"/>
      <c r="HY77" s="136"/>
      <c r="HZ77" s="136"/>
      <c r="IA77" s="136"/>
      <c r="IB77" s="136"/>
      <c r="IC77" s="136"/>
      <c r="ID77" s="136"/>
      <c r="IE77" s="136"/>
      <c r="IF77" s="136"/>
      <c r="IG77" s="136"/>
      <c r="IH77" s="136"/>
      <c r="II77" s="136"/>
      <c r="IJ77" s="136"/>
      <c r="IK77" s="136"/>
      <c r="IL77" s="136"/>
      <c r="IM77" s="136"/>
      <c r="IN77" s="136"/>
      <c r="IO77" s="136"/>
      <c r="IP77" s="136"/>
      <c r="IQ77" s="136"/>
      <c r="IR77" s="136"/>
      <c r="IS77" s="136"/>
      <c r="IT77" s="136"/>
      <c r="IU77" s="136"/>
      <c r="IV77" s="136"/>
      <c r="IW77" s="136"/>
      <c r="IX77" s="136"/>
      <c r="IY77" s="136"/>
      <c r="IZ77" s="136"/>
      <c r="JA77" s="136"/>
      <c r="JB77" s="136"/>
      <c r="JC77" s="136"/>
      <c r="JD77" s="136"/>
      <c r="JE77" s="136"/>
      <c r="JF77" s="136"/>
      <c r="JG77" s="136"/>
      <c r="JH77" s="136"/>
      <c r="JI77" s="136"/>
      <c r="JJ77" s="136"/>
      <c r="JK77" s="136"/>
      <c r="JL77" s="136"/>
      <c r="JM77" s="136"/>
      <c r="JN77" s="136"/>
      <c r="JO77" s="136"/>
      <c r="JP77" s="136"/>
      <c r="JQ77" s="136"/>
      <c r="JR77" s="136"/>
      <c r="JS77" s="136"/>
      <c r="JT77" s="136"/>
      <c r="JU77" s="136"/>
      <c r="JV77" s="136"/>
      <c r="JW77" s="136"/>
      <c r="JX77" s="136"/>
      <c r="JY77" s="136"/>
      <c r="JZ77" s="136"/>
      <c r="KA77" s="136"/>
      <c r="KB77" s="136"/>
      <c r="KC77" s="136"/>
      <c r="KD77" s="136"/>
      <c r="KE77" s="136"/>
      <c r="KF77" s="136"/>
      <c r="KG77" s="136"/>
      <c r="KH77" s="136"/>
      <c r="KI77" s="136"/>
      <c r="KJ77" s="136"/>
      <c r="KK77" s="136"/>
      <c r="KL77" s="136"/>
      <c r="KM77" s="136"/>
      <c r="KN77" s="136"/>
      <c r="KO77" s="136"/>
      <c r="KP77" s="136"/>
      <c r="KQ77" s="136"/>
      <c r="KR77" s="136"/>
      <c r="KS77" s="136"/>
      <c r="KT77" s="136"/>
      <c r="KU77" s="136"/>
      <c r="KV77" s="136"/>
      <c r="KW77" s="136"/>
      <c r="KX77" s="136"/>
      <c r="KY77" s="136"/>
      <c r="KZ77" s="136"/>
      <c r="LA77" s="136"/>
      <c r="LB77" s="136"/>
      <c r="LC77" s="136"/>
      <c r="LD77" s="136"/>
      <c r="LE77" s="136"/>
      <c r="LF77" s="136"/>
      <c r="LG77" s="136"/>
      <c r="LH77" s="136"/>
      <c r="LI77" s="136"/>
      <c r="LJ77" s="136"/>
      <c r="LK77" s="136"/>
      <c r="LL77" s="136"/>
      <c r="LM77" s="136"/>
      <c r="LN77" s="136"/>
      <c r="LO77" s="136"/>
      <c r="LP77" s="136"/>
      <c r="LQ77" s="136"/>
      <c r="LR77" s="136"/>
      <c r="LS77" s="136"/>
      <c r="LT77" s="136"/>
      <c r="LU77" s="136"/>
      <c r="LV77" s="136"/>
      <c r="LW77" s="136"/>
      <c r="LX77" s="136"/>
      <c r="LY77" s="136"/>
      <c r="LZ77" s="136"/>
      <c r="MA77" s="136"/>
      <c r="MB77" s="136"/>
      <c r="MC77" s="136"/>
      <c r="MD77" s="136"/>
      <c r="ME77" s="136"/>
      <c r="MF77" s="136"/>
      <c r="MG77" s="136"/>
      <c r="MH77" s="136"/>
      <c r="MI77" s="136"/>
      <c r="MJ77" s="136"/>
      <c r="MK77" s="136"/>
      <c r="ML77" s="136"/>
      <c r="MM77" s="136"/>
      <c r="MN77" s="136"/>
      <c r="MO77" s="136"/>
      <c r="MP77" s="136"/>
      <c r="MQ77" s="136"/>
      <c r="MR77" s="136"/>
      <c r="MS77" s="136"/>
      <c r="MT77" s="136"/>
      <c r="MU77" s="136"/>
      <c r="MV77" s="136"/>
      <c r="MW77" s="136"/>
      <c r="MX77" s="136"/>
      <c r="MY77" s="136"/>
      <c r="MZ77" s="136"/>
      <c r="NA77" s="136"/>
      <c r="NB77" s="136"/>
      <c r="NC77" s="136"/>
      <c r="ND77" s="136"/>
      <c r="NE77" s="136"/>
      <c r="NF77" s="136"/>
      <c r="NG77" s="136"/>
      <c r="NH77" s="136"/>
      <c r="NI77" s="136"/>
      <c r="NJ77" s="136"/>
      <c r="NK77" s="136"/>
      <c r="NL77" s="136"/>
      <c r="NM77" s="136"/>
      <c r="NN77" s="136"/>
      <c r="NO77" s="136"/>
      <c r="NP77" s="136"/>
      <c r="NQ77" s="136"/>
      <c r="NR77" s="136"/>
      <c r="NS77" s="136"/>
      <c r="NT77" s="136"/>
      <c r="NU77" s="136"/>
      <c r="NV77" s="136"/>
      <c r="NW77" s="136"/>
      <c r="NX77" s="136"/>
      <c r="NY77" s="136"/>
      <c r="NZ77" s="136"/>
      <c r="OA77" s="136"/>
      <c r="OB77" s="136"/>
      <c r="OC77" s="136"/>
      <c r="OD77" s="136"/>
      <c r="OE77" s="136"/>
      <c r="OF77" s="136"/>
      <c r="OG77" s="136"/>
      <c r="OH77" s="136"/>
      <c r="OI77" s="136"/>
      <c r="OJ77" s="136"/>
      <c r="OK77" s="136"/>
      <c r="OL77" s="136"/>
      <c r="OM77" s="136"/>
      <c r="ON77" s="136"/>
      <c r="OO77" s="136"/>
      <c r="OP77" s="136"/>
      <c r="OQ77" s="136"/>
      <c r="OR77" s="136"/>
      <c r="OS77" s="136"/>
      <c r="OT77" s="136"/>
      <c r="OU77" s="136"/>
      <c r="OV77" s="136"/>
      <c r="OW77" s="136"/>
      <c r="OX77" s="136"/>
      <c r="OY77" s="136"/>
      <c r="OZ77" s="136"/>
      <c r="PA77" s="136"/>
      <c r="PB77" s="136"/>
      <c r="PC77" s="136"/>
      <c r="PD77" s="136"/>
      <c r="PE77" s="136"/>
      <c r="PF77" s="136"/>
    </row>
    <row r="78" spans="1:422" s="45" customFormat="1">
      <c r="A78" s="134"/>
      <c r="B78" s="134"/>
      <c r="C78" s="136"/>
      <c r="D78" s="136"/>
      <c r="E78" s="136"/>
      <c r="F78" s="136"/>
      <c r="G78" s="136"/>
      <c r="H78" s="136"/>
      <c r="I78" s="136"/>
      <c r="J78" s="136"/>
      <c r="K78" s="136"/>
      <c r="L78" s="136"/>
      <c r="M78" s="136"/>
      <c r="N78" s="136"/>
      <c r="O78" s="136"/>
      <c r="P78" s="136"/>
      <c r="Q78" s="136"/>
      <c r="R78" s="136"/>
      <c r="S78" s="136"/>
      <c r="T78" s="136"/>
      <c r="U78" s="136"/>
      <c r="V78" s="136"/>
      <c r="W78" s="136"/>
      <c r="X78" s="136"/>
      <c r="Y78" s="136"/>
      <c r="Z78" s="136"/>
      <c r="AA78" s="136"/>
      <c r="AB78" s="136"/>
      <c r="AC78" s="136"/>
      <c r="AD78" s="136"/>
      <c r="AE78" s="136"/>
      <c r="AF78" s="136"/>
      <c r="AG78" s="136"/>
      <c r="AH78" s="136"/>
      <c r="AI78" s="136"/>
      <c r="AJ78" s="136"/>
      <c r="AK78" s="136"/>
      <c r="AL78" s="136"/>
      <c r="AM78" s="136"/>
      <c r="AN78" s="136"/>
      <c r="AO78" s="136"/>
      <c r="AP78" s="136"/>
      <c r="AQ78" s="136"/>
      <c r="AR78" s="136"/>
      <c r="AS78" s="136"/>
      <c r="AT78" s="136"/>
      <c r="AU78" s="136"/>
      <c r="AV78" s="136"/>
      <c r="AW78" s="136"/>
      <c r="AX78" s="136"/>
      <c r="AY78" s="136"/>
      <c r="AZ78" s="136"/>
      <c r="BA78" s="136"/>
      <c r="BB78" s="136"/>
      <c r="BC78" s="136"/>
      <c r="BD78" s="136"/>
      <c r="BE78" s="136"/>
      <c r="BF78" s="136"/>
      <c r="BG78" s="136"/>
      <c r="BH78" s="136"/>
      <c r="BI78" s="136"/>
      <c r="BJ78" s="136"/>
      <c r="BK78" s="136"/>
      <c r="BL78" s="136"/>
      <c r="BM78" s="136"/>
      <c r="BN78" s="136"/>
      <c r="BO78" s="136"/>
      <c r="BP78" s="136"/>
      <c r="BQ78" s="136"/>
      <c r="BR78" s="136"/>
      <c r="BS78" s="136"/>
      <c r="BT78" s="136"/>
      <c r="BU78" s="136"/>
      <c r="BV78" s="136"/>
      <c r="BW78" s="136"/>
      <c r="BX78" s="136"/>
      <c r="BY78" s="136"/>
      <c r="BZ78" s="136"/>
      <c r="CA78" s="136"/>
      <c r="CB78" s="136"/>
      <c r="CC78" s="136"/>
      <c r="CD78" s="136"/>
      <c r="CE78" s="136"/>
      <c r="CF78" s="136"/>
      <c r="CG78" s="136"/>
      <c r="CH78" s="136"/>
      <c r="CI78" s="136"/>
      <c r="CJ78" s="136"/>
      <c r="CK78" s="136"/>
      <c r="CL78" s="136"/>
      <c r="CM78" s="136"/>
      <c r="CN78" s="136"/>
      <c r="CO78" s="136"/>
      <c r="CP78" s="136"/>
      <c r="CQ78" s="136"/>
      <c r="CR78" s="136"/>
      <c r="CS78" s="136"/>
      <c r="CT78" s="136"/>
      <c r="CU78" s="136"/>
      <c r="CV78" s="136"/>
      <c r="CW78" s="136"/>
      <c r="CX78" s="136"/>
      <c r="CY78" s="136"/>
      <c r="CZ78" s="136"/>
      <c r="DA78" s="136"/>
      <c r="DB78" s="136"/>
      <c r="DC78" s="136"/>
      <c r="DD78" s="136"/>
      <c r="DE78" s="136"/>
      <c r="DF78" s="136"/>
      <c r="DG78" s="136"/>
      <c r="DH78" s="136"/>
      <c r="DI78" s="136"/>
      <c r="DJ78" s="136"/>
      <c r="DK78" s="136"/>
      <c r="DL78" s="136"/>
      <c r="DM78" s="136"/>
      <c r="DN78" s="136"/>
      <c r="DO78" s="136"/>
      <c r="DP78" s="136"/>
      <c r="DQ78" s="136"/>
      <c r="DR78" s="136"/>
      <c r="DS78" s="136"/>
      <c r="DT78" s="136"/>
      <c r="DU78" s="136"/>
      <c r="DV78" s="136"/>
      <c r="DW78" s="136"/>
      <c r="DX78" s="136"/>
      <c r="DY78" s="136"/>
      <c r="DZ78" s="136"/>
      <c r="EA78" s="136"/>
      <c r="EB78" s="136"/>
      <c r="EC78" s="136"/>
      <c r="ED78" s="136"/>
      <c r="EE78" s="136"/>
      <c r="EF78" s="136"/>
      <c r="EG78" s="136"/>
      <c r="EH78" s="136"/>
      <c r="EI78" s="136"/>
      <c r="EJ78" s="136"/>
      <c r="EK78" s="136"/>
      <c r="EL78" s="136"/>
      <c r="EM78" s="136"/>
      <c r="EN78" s="136"/>
      <c r="EO78" s="136"/>
      <c r="EP78" s="136"/>
      <c r="EQ78" s="136"/>
      <c r="ER78" s="136"/>
      <c r="ES78" s="136"/>
      <c r="ET78" s="136"/>
      <c r="EU78" s="136"/>
      <c r="EV78" s="136"/>
      <c r="EW78" s="136"/>
      <c r="EX78" s="136"/>
      <c r="EY78" s="136"/>
      <c r="EZ78" s="136"/>
      <c r="FA78" s="136"/>
      <c r="FB78" s="136"/>
      <c r="FC78" s="136"/>
      <c r="FD78" s="136"/>
      <c r="FE78" s="136"/>
      <c r="FF78" s="136"/>
      <c r="FG78" s="136"/>
      <c r="FH78" s="136"/>
      <c r="FI78" s="136"/>
      <c r="FJ78" s="136"/>
      <c r="FK78" s="136"/>
      <c r="FL78" s="136"/>
      <c r="FM78" s="136"/>
      <c r="FN78" s="136"/>
      <c r="FO78" s="136"/>
      <c r="FP78" s="136"/>
      <c r="FQ78" s="136"/>
      <c r="FR78" s="136"/>
      <c r="FS78" s="136"/>
      <c r="FT78" s="136"/>
      <c r="FU78" s="136"/>
      <c r="FV78" s="136"/>
      <c r="FW78" s="136"/>
      <c r="FX78" s="136"/>
      <c r="FY78" s="136"/>
      <c r="FZ78" s="136"/>
      <c r="GA78" s="136"/>
      <c r="GB78" s="136"/>
      <c r="GC78" s="136"/>
      <c r="GD78" s="136"/>
      <c r="GE78" s="136"/>
      <c r="GF78" s="136"/>
      <c r="GG78" s="136"/>
      <c r="GH78" s="136"/>
      <c r="GI78" s="136"/>
      <c r="GJ78" s="136"/>
      <c r="GK78" s="136"/>
      <c r="GL78" s="136"/>
      <c r="GM78" s="136"/>
      <c r="GN78" s="136"/>
      <c r="GO78" s="136"/>
      <c r="GP78" s="136"/>
      <c r="GQ78" s="136"/>
      <c r="GR78" s="136"/>
      <c r="GS78" s="136"/>
      <c r="GT78" s="136"/>
      <c r="GU78" s="136"/>
      <c r="GV78" s="136"/>
      <c r="GW78" s="136"/>
      <c r="GX78" s="136"/>
      <c r="GY78" s="136"/>
      <c r="GZ78" s="136"/>
      <c r="HA78" s="136"/>
      <c r="HB78" s="136"/>
      <c r="HC78" s="136"/>
      <c r="HD78" s="136"/>
      <c r="HE78" s="136"/>
      <c r="HF78" s="136"/>
      <c r="HG78" s="136"/>
      <c r="HH78" s="136"/>
      <c r="HI78" s="136"/>
      <c r="HJ78" s="136"/>
      <c r="HK78" s="136"/>
      <c r="HL78" s="136"/>
      <c r="HM78" s="136"/>
      <c r="HN78" s="136"/>
      <c r="HO78" s="136"/>
      <c r="HP78" s="136"/>
      <c r="HQ78" s="136"/>
      <c r="HR78" s="136"/>
      <c r="HS78" s="136"/>
      <c r="HT78" s="136"/>
      <c r="HU78" s="136"/>
      <c r="HV78" s="136"/>
      <c r="HW78" s="136"/>
      <c r="HX78" s="136"/>
      <c r="HY78" s="136"/>
      <c r="HZ78" s="136"/>
      <c r="IA78" s="136"/>
      <c r="IB78" s="136"/>
      <c r="IC78" s="136"/>
      <c r="ID78" s="136"/>
      <c r="IE78" s="136"/>
      <c r="IF78" s="136"/>
      <c r="IG78" s="136"/>
      <c r="IH78" s="136"/>
      <c r="II78" s="136"/>
      <c r="IJ78" s="136"/>
      <c r="IK78" s="136"/>
      <c r="IL78" s="136"/>
      <c r="IM78" s="136"/>
      <c r="IN78" s="136"/>
      <c r="IO78" s="136"/>
      <c r="IP78" s="136"/>
      <c r="IQ78" s="136"/>
      <c r="IR78" s="136"/>
      <c r="IS78" s="136"/>
      <c r="IT78" s="136"/>
      <c r="IU78" s="136"/>
      <c r="IV78" s="136"/>
      <c r="IW78" s="136"/>
      <c r="IX78" s="136"/>
      <c r="IY78" s="136"/>
      <c r="IZ78" s="136"/>
      <c r="JA78" s="136"/>
      <c r="JB78" s="136"/>
      <c r="JC78" s="136"/>
      <c r="JD78" s="136"/>
      <c r="JE78" s="136"/>
      <c r="JF78" s="136"/>
      <c r="JG78" s="136"/>
      <c r="JH78" s="136"/>
      <c r="JI78" s="136"/>
      <c r="JJ78" s="136"/>
      <c r="JK78" s="136"/>
      <c r="JL78" s="136"/>
      <c r="JM78" s="136"/>
      <c r="JN78" s="136"/>
      <c r="JO78" s="136"/>
      <c r="JP78" s="136"/>
      <c r="JQ78" s="136"/>
      <c r="JR78" s="136"/>
      <c r="JS78" s="136"/>
      <c r="JT78" s="136"/>
      <c r="JU78" s="136"/>
      <c r="JV78" s="136"/>
      <c r="JW78" s="136"/>
      <c r="JX78" s="136"/>
      <c r="JY78" s="136"/>
      <c r="JZ78" s="136"/>
      <c r="KA78" s="136"/>
      <c r="KB78" s="136"/>
      <c r="KC78" s="136"/>
      <c r="KD78" s="136"/>
      <c r="KE78" s="136"/>
      <c r="KF78" s="136"/>
      <c r="KG78" s="136"/>
      <c r="KH78" s="136"/>
      <c r="KI78" s="136"/>
      <c r="KJ78" s="136"/>
      <c r="KK78" s="136"/>
      <c r="KL78" s="136"/>
      <c r="KM78" s="136"/>
      <c r="KN78" s="136"/>
      <c r="KO78" s="136"/>
      <c r="KP78" s="136"/>
      <c r="KQ78" s="136"/>
      <c r="KR78" s="136"/>
      <c r="KS78" s="136"/>
      <c r="KT78" s="136"/>
      <c r="KU78" s="136"/>
      <c r="KV78" s="136"/>
      <c r="KW78" s="136"/>
      <c r="KX78" s="136"/>
      <c r="KY78" s="136"/>
      <c r="KZ78" s="136"/>
      <c r="LA78" s="136"/>
      <c r="LB78" s="136"/>
      <c r="LC78" s="136"/>
      <c r="LD78" s="136"/>
      <c r="LE78" s="136"/>
      <c r="LF78" s="136"/>
      <c r="LG78" s="136"/>
      <c r="LH78" s="136"/>
      <c r="LI78" s="136"/>
      <c r="LJ78" s="136"/>
      <c r="LK78" s="136"/>
      <c r="LL78" s="136"/>
      <c r="LM78" s="136"/>
      <c r="LN78" s="136"/>
      <c r="LO78" s="136"/>
      <c r="LP78" s="136"/>
      <c r="LQ78" s="136"/>
      <c r="LR78" s="136"/>
      <c r="LS78" s="136"/>
      <c r="LT78" s="136"/>
      <c r="LU78" s="136"/>
      <c r="LV78" s="136"/>
      <c r="LW78" s="136"/>
      <c r="LX78" s="136"/>
      <c r="LY78" s="136"/>
      <c r="LZ78" s="136"/>
      <c r="MA78" s="136"/>
      <c r="MB78" s="136"/>
      <c r="MC78" s="136"/>
      <c r="MD78" s="136"/>
      <c r="ME78" s="136"/>
      <c r="MF78" s="136"/>
      <c r="MG78" s="136"/>
      <c r="MH78" s="136"/>
      <c r="MI78" s="136"/>
      <c r="MJ78" s="136"/>
      <c r="MK78" s="136"/>
      <c r="ML78" s="136"/>
      <c r="MM78" s="136"/>
      <c r="MN78" s="136"/>
      <c r="MO78" s="136"/>
      <c r="MP78" s="136"/>
      <c r="MQ78" s="136"/>
      <c r="MR78" s="136"/>
      <c r="MS78" s="136"/>
      <c r="MT78" s="136"/>
      <c r="MU78" s="136"/>
      <c r="MV78" s="136"/>
      <c r="MW78" s="136"/>
      <c r="MX78" s="136"/>
      <c r="MY78" s="136"/>
      <c r="MZ78" s="136"/>
      <c r="NA78" s="136"/>
      <c r="NB78" s="136"/>
      <c r="NC78" s="136"/>
      <c r="ND78" s="136"/>
      <c r="NE78" s="136"/>
      <c r="NF78" s="136"/>
      <c r="NG78" s="136"/>
      <c r="NH78" s="136"/>
      <c r="NI78" s="136"/>
      <c r="NJ78" s="136"/>
      <c r="NK78" s="136"/>
      <c r="NL78" s="136"/>
      <c r="NM78" s="136"/>
      <c r="NN78" s="136"/>
      <c r="NO78" s="136"/>
      <c r="NP78" s="136"/>
      <c r="NQ78" s="136"/>
      <c r="NR78" s="136"/>
      <c r="NS78" s="136"/>
      <c r="NT78" s="136"/>
      <c r="NU78" s="136"/>
      <c r="NV78" s="136"/>
      <c r="NW78" s="136"/>
      <c r="NX78" s="136"/>
      <c r="NY78" s="136"/>
      <c r="NZ78" s="136"/>
      <c r="OA78" s="136"/>
      <c r="OB78" s="136"/>
      <c r="OC78" s="136"/>
      <c r="OD78" s="136"/>
      <c r="OE78" s="136"/>
      <c r="OF78" s="136"/>
      <c r="OG78" s="136"/>
      <c r="OH78" s="136"/>
      <c r="OI78" s="136"/>
      <c r="OJ78" s="136"/>
      <c r="OK78" s="136"/>
      <c r="OL78" s="136"/>
      <c r="OM78" s="136"/>
      <c r="ON78" s="136"/>
      <c r="OO78" s="136"/>
      <c r="OP78" s="136"/>
      <c r="OQ78" s="136"/>
      <c r="OR78" s="136"/>
      <c r="OS78" s="136"/>
      <c r="OT78" s="136"/>
      <c r="OU78" s="136"/>
      <c r="OV78" s="136"/>
      <c r="OW78" s="136"/>
      <c r="OX78" s="136"/>
      <c r="OY78" s="136"/>
      <c r="OZ78" s="136"/>
      <c r="PA78" s="136"/>
      <c r="PB78" s="136"/>
      <c r="PC78" s="136"/>
      <c r="PD78" s="136"/>
      <c r="PE78" s="136"/>
      <c r="PF78" s="136"/>
    </row>
    <row r="79" spans="1:422" s="45" customFormat="1">
      <c r="A79" s="134"/>
      <c r="B79" s="134"/>
      <c r="C79" s="136"/>
      <c r="D79" s="136"/>
      <c r="E79" s="136"/>
      <c r="F79" s="136"/>
      <c r="G79" s="136"/>
      <c r="H79" s="136"/>
      <c r="I79" s="136"/>
      <c r="J79" s="136"/>
      <c r="K79" s="136"/>
      <c r="L79" s="136"/>
      <c r="M79" s="136"/>
      <c r="N79" s="136"/>
      <c r="O79" s="136"/>
      <c r="P79" s="136"/>
      <c r="Q79" s="136"/>
      <c r="R79" s="136"/>
      <c r="S79" s="136"/>
      <c r="T79" s="136"/>
      <c r="U79" s="136"/>
      <c r="V79" s="136"/>
      <c r="W79" s="136"/>
      <c r="X79" s="136"/>
      <c r="Y79" s="136"/>
      <c r="Z79" s="136"/>
      <c r="AA79" s="136"/>
      <c r="AB79" s="136"/>
      <c r="AC79" s="136"/>
      <c r="AD79" s="136"/>
      <c r="AE79" s="136"/>
      <c r="AF79" s="136"/>
      <c r="AG79" s="136"/>
      <c r="AH79" s="136"/>
      <c r="AI79" s="136"/>
      <c r="AJ79" s="136"/>
      <c r="AK79" s="136"/>
      <c r="AL79" s="136"/>
      <c r="AM79" s="136"/>
      <c r="AN79" s="136"/>
      <c r="AO79" s="136"/>
      <c r="AP79" s="136"/>
      <c r="AQ79" s="136"/>
      <c r="AR79" s="136"/>
      <c r="AS79" s="136"/>
      <c r="AT79" s="136"/>
      <c r="AU79" s="136"/>
      <c r="AV79" s="136"/>
      <c r="AW79" s="136"/>
      <c r="AX79" s="136"/>
      <c r="AY79" s="136"/>
      <c r="AZ79" s="136"/>
      <c r="BA79" s="136"/>
      <c r="BB79" s="136"/>
      <c r="BC79" s="136"/>
      <c r="BD79" s="136"/>
      <c r="BE79" s="136"/>
      <c r="BF79" s="136"/>
      <c r="BG79" s="136"/>
      <c r="BH79" s="136"/>
      <c r="BI79" s="136"/>
      <c r="BJ79" s="136"/>
      <c r="BK79" s="136"/>
      <c r="BL79" s="136"/>
      <c r="BM79" s="136"/>
      <c r="BN79" s="136"/>
      <c r="BO79" s="136"/>
      <c r="BP79" s="136"/>
      <c r="BQ79" s="136"/>
      <c r="BR79" s="136"/>
      <c r="BS79" s="136"/>
      <c r="BT79" s="136"/>
      <c r="BU79" s="136"/>
      <c r="BV79" s="136"/>
      <c r="BW79" s="136"/>
      <c r="BX79" s="136"/>
      <c r="BY79" s="136"/>
      <c r="BZ79" s="136"/>
      <c r="CA79" s="136"/>
      <c r="CB79" s="136"/>
      <c r="CC79" s="136"/>
      <c r="CD79" s="136"/>
      <c r="CE79" s="136"/>
      <c r="CF79" s="136"/>
      <c r="CG79" s="136"/>
      <c r="CH79" s="136"/>
      <c r="CI79" s="136"/>
      <c r="CJ79" s="136"/>
      <c r="CK79" s="136"/>
      <c r="CL79" s="136"/>
      <c r="CM79" s="136"/>
      <c r="CN79" s="136"/>
      <c r="CO79" s="136"/>
      <c r="CP79" s="136"/>
      <c r="CQ79" s="136"/>
      <c r="CR79" s="136"/>
      <c r="CS79" s="136"/>
      <c r="CT79" s="136"/>
      <c r="CU79" s="136"/>
      <c r="CV79" s="136"/>
      <c r="CW79" s="136"/>
      <c r="CX79" s="136"/>
      <c r="CY79" s="136"/>
      <c r="CZ79" s="136"/>
      <c r="DA79" s="136"/>
      <c r="DB79" s="136"/>
      <c r="DC79" s="136"/>
      <c r="DD79" s="136"/>
      <c r="DE79" s="136"/>
      <c r="DF79" s="136"/>
      <c r="DG79" s="136"/>
      <c r="DH79" s="136"/>
      <c r="DI79" s="136"/>
      <c r="DJ79" s="136"/>
      <c r="DK79" s="136"/>
      <c r="DL79" s="136"/>
      <c r="DM79" s="136"/>
      <c r="DN79" s="136"/>
      <c r="DO79" s="136"/>
      <c r="DP79" s="136"/>
      <c r="DQ79" s="136"/>
      <c r="DR79" s="136"/>
      <c r="DS79" s="136"/>
      <c r="DT79" s="136"/>
      <c r="DU79" s="136"/>
      <c r="DV79" s="136"/>
      <c r="DW79" s="136"/>
      <c r="DX79" s="136"/>
      <c r="DY79" s="136"/>
      <c r="DZ79" s="136"/>
      <c r="EA79" s="136"/>
      <c r="EB79" s="136"/>
      <c r="EC79" s="136"/>
      <c r="ED79" s="136"/>
      <c r="EE79" s="136"/>
      <c r="EF79" s="136"/>
      <c r="EG79" s="136"/>
      <c r="EH79" s="136"/>
      <c r="EI79" s="136"/>
      <c r="EJ79" s="136"/>
      <c r="EK79" s="136"/>
      <c r="EL79" s="136"/>
      <c r="EM79" s="136"/>
      <c r="EN79" s="136"/>
      <c r="EO79" s="136"/>
      <c r="EP79" s="136"/>
      <c r="EQ79" s="136"/>
      <c r="ER79" s="136"/>
      <c r="ES79" s="136"/>
      <c r="ET79" s="136"/>
      <c r="EU79" s="136"/>
      <c r="EV79" s="136"/>
      <c r="EW79" s="136"/>
      <c r="EX79" s="136"/>
      <c r="EY79" s="136"/>
      <c r="EZ79" s="136"/>
      <c r="FA79" s="136"/>
      <c r="FB79" s="136"/>
      <c r="FC79" s="136"/>
      <c r="FD79" s="136"/>
      <c r="FE79" s="136"/>
      <c r="FF79" s="136"/>
      <c r="FG79" s="136"/>
      <c r="FH79" s="136"/>
      <c r="FI79" s="136"/>
      <c r="FJ79" s="136"/>
      <c r="FK79" s="136"/>
      <c r="FL79" s="136"/>
      <c r="FM79" s="136"/>
      <c r="FN79" s="136"/>
      <c r="FO79" s="136"/>
      <c r="FP79" s="136"/>
      <c r="FQ79" s="136"/>
      <c r="FR79" s="136"/>
      <c r="FS79" s="136"/>
      <c r="FT79" s="136"/>
      <c r="FU79" s="136"/>
      <c r="FV79" s="136"/>
      <c r="FW79" s="136"/>
      <c r="FX79" s="136"/>
      <c r="FY79" s="136"/>
      <c r="FZ79" s="136"/>
      <c r="GA79" s="136"/>
      <c r="GB79" s="136"/>
      <c r="GC79" s="136"/>
      <c r="GD79" s="136"/>
      <c r="GE79" s="136"/>
      <c r="GF79" s="136"/>
      <c r="GG79" s="136"/>
      <c r="GH79" s="136"/>
      <c r="GI79" s="136"/>
      <c r="GJ79" s="136"/>
      <c r="GK79" s="136"/>
      <c r="GL79" s="136"/>
      <c r="GM79" s="136"/>
      <c r="GN79" s="136"/>
      <c r="GO79" s="136"/>
      <c r="GP79" s="136"/>
      <c r="GQ79" s="136"/>
      <c r="GR79" s="136"/>
      <c r="GS79" s="136"/>
      <c r="GT79" s="136"/>
      <c r="GU79" s="136"/>
      <c r="GV79" s="136"/>
      <c r="GW79" s="136"/>
      <c r="GX79" s="136"/>
      <c r="GY79" s="136"/>
      <c r="GZ79" s="136"/>
      <c r="HA79" s="136"/>
      <c r="HB79" s="136"/>
      <c r="HC79" s="136"/>
      <c r="HD79" s="136"/>
      <c r="HE79" s="136"/>
      <c r="HF79" s="136"/>
      <c r="HG79" s="136"/>
      <c r="HH79" s="136"/>
      <c r="HI79" s="136"/>
      <c r="HJ79" s="136"/>
      <c r="HK79" s="136"/>
      <c r="HL79" s="136"/>
      <c r="HM79" s="136"/>
      <c r="HN79" s="136"/>
      <c r="HO79" s="136"/>
      <c r="HP79" s="136"/>
      <c r="HQ79" s="136"/>
      <c r="HR79" s="136"/>
      <c r="HS79" s="136"/>
      <c r="HT79" s="136"/>
      <c r="HU79" s="136"/>
      <c r="HV79" s="136"/>
      <c r="HW79" s="136"/>
      <c r="HX79" s="136"/>
      <c r="HY79" s="136"/>
      <c r="HZ79" s="136"/>
      <c r="IA79" s="136"/>
      <c r="IB79" s="136"/>
      <c r="IC79" s="136"/>
      <c r="ID79" s="136"/>
      <c r="IE79" s="136"/>
      <c r="IF79" s="136"/>
      <c r="IG79" s="136"/>
      <c r="IH79" s="136"/>
      <c r="II79" s="136"/>
      <c r="IJ79" s="136"/>
      <c r="IK79" s="136"/>
      <c r="IL79" s="136"/>
      <c r="IM79" s="136"/>
      <c r="IN79" s="136"/>
      <c r="IO79" s="136"/>
      <c r="IP79" s="136"/>
      <c r="IQ79" s="136"/>
      <c r="IR79" s="136"/>
      <c r="IS79" s="136"/>
      <c r="IT79" s="136"/>
      <c r="IU79" s="136"/>
      <c r="IV79" s="136"/>
      <c r="IW79" s="136"/>
      <c r="IX79" s="136"/>
      <c r="IY79" s="136"/>
      <c r="IZ79" s="136"/>
      <c r="JA79" s="136"/>
      <c r="JB79" s="136"/>
      <c r="JC79" s="136"/>
      <c r="JD79" s="136"/>
      <c r="JE79" s="136"/>
      <c r="JF79" s="136"/>
      <c r="JG79" s="136"/>
      <c r="JH79" s="136"/>
      <c r="JI79" s="136"/>
      <c r="JJ79" s="136"/>
      <c r="JK79" s="136"/>
      <c r="JL79" s="136"/>
      <c r="JM79" s="136"/>
      <c r="JN79" s="136"/>
      <c r="JO79" s="136"/>
      <c r="JP79" s="136"/>
      <c r="JQ79" s="136"/>
      <c r="JR79" s="136"/>
      <c r="JS79" s="136"/>
      <c r="JT79" s="136"/>
      <c r="JU79" s="136"/>
      <c r="JV79" s="136"/>
      <c r="JW79" s="136"/>
      <c r="JX79" s="136"/>
      <c r="JY79" s="136"/>
      <c r="JZ79" s="136"/>
      <c r="KA79" s="136"/>
      <c r="KB79" s="136"/>
      <c r="KC79" s="136"/>
      <c r="KD79" s="136"/>
      <c r="KE79" s="136"/>
      <c r="KF79" s="136"/>
      <c r="KG79" s="136"/>
      <c r="KH79" s="136"/>
      <c r="KI79" s="136"/>
      <c r="KJ79" s="136"/>
      <c r="KK79" s="136"/>
      <c r="KL79" s="136"/>
      <c r="KM79" s="136"/>
      <c r="KN79" s="136"/>
      <c r="KO79" s="136"/>
      <c r="KP79" s="136"/>
      <c r="KQ79" s="136"/>
      <c r="KR79" s="136"/>
      <c r="KS79" s="136"/>
      <c r="KT79" s="136"/>
      <c r="KU79" s="136"/>
      <c r="KV79" s="136"/>
      <c r="KW79" s="136"/>
      <c r="KX79" s="136"/>
      <c r="KY79" s="136"/>
      <c r="KZ79" s="136"/>
      <c r="LA79" s="136"/>
      <c r="LB79" s="136"/>
      <c r="LC79" s="136"/>
      <c r="LD79" s="136"/>
      <c r="LE79" s="136"/>
      <c r="LF79" s="136"/>
      <c r="LG79" s="136"/>
      <c r="LH79" s="136"/>
      <c r="LI79" s="136"/>
      <c r="LJ79" s="136"/>
      <c r="LK79" s="136"/>
      <c r="LL79" s="136"/>
      <c r="LM79" s="136"/>
      <c r="LN79" s="136"/>
      <c r="LO79" s="136"/>
      <c r="LP79" s="136"/>
      <c r="LQ79" s="136"/>
      <c r="LR79" s="136"/>
      <c r="LS79" s="136"/>
      <c r="LT79" s="136"/>
      <c r="LU79" s="136"/>
      <c r="LV79" s="136"/>
      <c r="LW79" s="136"/>
      <c r="LX79" s="136"/>
      <c r="LY79" s="136"/>
      <c r="LZ79" s="136"/>
      <c r="MA79" s="136"/>
      <c r="MB79" s="136"/>
      <c r="MC79" s="136"/>
      <c r="MD79" s="136"/>
      <c r="ME79" s="136"/>
      <c r="MF79" s="136"/>
      <c r="MG79" s="136"/>
      <c r="MH79" s="136"/>
      <c r="MI79" s="136"/>
      <c r="MJ79" s="136"/>
      <c r="MK79" s="136"/>
      <c r="ML79" s="136"/>
      <c r="MM79" s="136"/>
      <c r="MN79" s="136"/>
      <c r="MO79" s="136"/>
      <c r="MP79" s="136"/>
      <c r="MQ79" s="136"/>
      <c r="MR79" s="136"/>
      <c r="MS79" s="136"/>
      <c r="MT79" s="136"/>
      <c r="MU79" s="136"/>
      <c r="MV79" s="136"/>
      <c r="MW79" s="136"/>
      <c r="MX79" s="136"/>
      <c r="MY79" s="136"/>
      <c r="MZ79" s="136"/>
      <c r="NA79" s="136"/>
      <c r="NB79" s="136"/>
      <c r="NC79" s="136"/>
      <c r="ND79" s="136"/>
      <c r="NE79" s="136"/>
      <c r="NF79" s="136"/>
      <c r="NG79" s="136"/>
      <c r="NH79" s="136"/>
      <c r="NI79" s="136"/>
      <c r="NJ79" s="136"/>
      <c r="NK79" s="136"/>
      <c r="NL79" s="136"/>
      <c r="NM79" s="136"/>
      <c r="NN79" s="136"/>
      <c r="NO79" s="136"/>
      <c r="NP79" s="136"/>
      <c r="NQ79" s="136"/>
      <c r="NR79" s="136"/>
      <c r="NS79" s="136"/>
      <c r="NT79" s="136"/>
      <c r="NU79" s="136"/>
      <c r="NV79" s="136"/>
      <c r="NW79" s="136"/>
      <c r="NX79" s="136"/>
      <c r="NY79" s="136"/>
      <c r="NZ79" s="136"/>
      <c r="OA79" s="136"/>
      <c r="OB79" s="136"/>
      <c r="OC79" s="136"/>
      <c r="OD79" s="136"/>
      <c r="OE79" s="136"/>
      <c r="OF79" s="136"/>
      <c r="OG79" s="136"/>
      <c r="OH79" s="136"/>
      <c r="OI79" s="136"/>
      <c r="OJ79" s="136"/>
      <c r="OK79" s="136"/>
      <c r="OL79" s="136"/>
      <c r="OM79" s="136"/>
      <c r="ON79" s="136"/>
      <c r="OO79" s="136"/>
      <c r="OP79" s="136"/>
      <c r="OQ79" s="136"/>
      <c r="OR79" s="136"/>
      <c r="OS79" s="136"/>
      <c r="OT79" s="136"/>
      <c r="OU79" s="136"/>
      <c r="OV79" s="136"/>
      <c r="OW79" s="136"/>
      <c r="OX79" s="136"/>
      <c r="OY79" s="136"/>
      <c r="OZ79" s="136"/>
      <c r="PA79" s="136"/>
      <c r="PB79" s="136"/>
      <c r="PC79" s="136"/>
      <c r="PD79" s="136"/>
      <c r="PE79" s="136"/>
      <c r="PF79" s="136"/>
    </row>
    <row r="80" spans="1:422" s="45" customFormat="1">
      <c r="A80" s="134"/>
      <c r="B80" s="134"/>
      <c r="C80" s="136"/>
      <c r="D80" s="136"/>
      <c r="E80" s="136"/>
      <c r="F80" s="136"/>
      <c r="G80" s="136"/>
      <c r="H80" s="136"/>
      <c r="I80" s="136"/>
      <c r="J80" s="136"/>
      <c r="K80" s="136"/>
      <c r="L80" s="136"/>
      <c r="M80" s="136"/>
      <c r="N80" s="136"/>
      <c r="O80" s="136"/>
      <c r="P80" s="136"/>
      <c r="Q80" s="136"/>
      <c r="R80" s="136"/>
      <c r="S80" s="136"/>
      <c r="T80" s="136"/>
      <c r="U80" s="136"/>
      <c r="V80" s="136"/>
      <c r="W80" s="136"/>
      <c r="X80" s="136"/>
      <c r="Y80" s="136"/>
      <c r="Z80" s="136"/>
      <c r="AA80" s="136"/>
      <c r="AB80" s="136"/>
      <c r="AC80" s="136"/>
      <c r="AD80" s="136"/>
      <c r="AE80" s="136"/>
      <c r="AF80" s="136"/>
      <c r="AG80" s="136"/>
      <c r="AH80" s="136"/>
      <c r="AI80" s="136"/>
      <c r="AJ80" s="136"/>
      <c r="AK80" s="136"/>
      <c r="AL80" s="136"/>
      <c r="AM80" s="136"/>
      <c r="AN80" s="136"/>
      <c r="AO80" s="136"/>
      <c r="AP80" s="136"/>
      <c r="AQ80" s="136"/>
      <c r="AR80" s="136"/>
      <c r="AS80" s="136"/>
      <c r="AT80" s="136"/>
      <c r="AU80" s="136"/>
      <c r="AV80" s="136"/>
      <c r="AW80" s="136"/>
      <c r="AX80" s="136"/>
      <c r="AY80" s="136"/>
      <c r="AZ80" s="136"/>
      <c r="BA80" s="136"/>
      <c r="BB80" s="136"/>
      <c r="BC80" s="136"/>
      <c r="BD80" s="136"/>
      <c r="BE80" s="136"/>
      <c r="BF80" s="136"/>
      <c r="BG80" s="136"/>
      <c r="BH80" s="136"/>
      <c r="BI80" s="136"/>
      <c r="BJ80" s="136"/>
      <c r="BK80" s="136"/>
      <c r="BL80" s="136"/>
      <c r="BM80" s="136"/>
      <c r="BN80" s="136"/>
      <c r="BO80" s="136"/>
      <c r="BP80" s="136"/>
      <c r="BQ80" s="136"/>
      <c r="BR80" s="136"/>
      <c r="BS80" s="136"/>
      <c r="BT80" s="136"/>
      <c r="BU80" s="136"/>
      <c r="BV80" s="136"/>
      <c r="BW80" s="136"/>
      <c r="BX80" s="136"/>
      <c r="BY80" s="136"/>
      <c r="BZ80" s="136"/>
      <c r="CA80" s="136"/>
      <c r="CB80" s="136"/>
      <c r="CC80" s="136"/>
      <c r="CD80" s="136"/>
      <c r="CE80" s="136"/>
      <c r="CF80" s="136"/>
      <c r="CG80" s="136"/>
      <c r="CH80" s="136"/>
      <c r="CI80" s="136"/>
      <c r="CJ80" s="136"/>
      <c r="CK80" s="136"/>
      <c r="CL80" s="136"/>
      <c r="CM80" s="136"/>
      <c r="CN80" s="136"/>
      <c r="CO80" s="136"/>
      <c r="CP80" s="136"/>
      <c r="CQ80" s="136"/>
      <c r="CR80" s="136"/>
      <c r="CS80" s="136"/>
      <c r="CT80" s="136"/>
      <c r="CU80" s="136"/>
      <c r="CV80" s="136"/>
      <c r="CW80" s="136"/>
      <c r="CX80" s="136"/>
      <c r="CY80" s="136"/>
      <c r="CZ80" s="136"/>
      <c r="DA80" s="136"/>
      <c r="DB80" s="136"/>
      <c r="DC80" s="136"/>
      <c r="DD80" s="136"/>
      <c r="DE80" s="136"/>
      <c r="DF80" s="136"/>
      <c r="DG80" s="136"/>
      <c r="DH80" s="136"/>
      <c r="DI80" s="136"/>
      <c r="DJ80" s="136"/>
      <c r="DK80" s="136"/>
      <c r="DL80" s="136"/>
      <c r="DM80" s="136"/>
      <c r="DN80" s="136"/>
      <c r="DO80" s="136"/>
      <c r="DP80" s="136"/>
      <c r="DQ80" s="136"/>
      <c r="DR80" s="136"/>
      <c r="DS80" s="136"/>
      <c r="DT80" s="136"/>
      <c r="DU80" s="136"/>
      <c r="DV80" s="136"/>
      <c r="DW80" s="136"/>
      <c r="DX80" s="136"/>
      <c r="DY80" s="136"/>
      <c r="DZ80" s="136"/>
      <c r="EA80" s="136"/>
      <c r="EB80" s="136"/>
      <c r="EC80" s="136"/>
      <c r="ED80" s="136"/>
      <c r="EE80" s="136"/>
      <c r="EF80" s="136"/>
      <c r="EG80" s="136"/>
      <c r="EH80" s="136"/>
      <c r="EI80" s="136"/>
      <c r="EJ80" s="136"/>
      <c r="EK80" s="136"/>
      <c r="EL80" s="136"/>
      <c r="EM80" s="136"/>
      <c r="EN80" s="136"/>
      <c r="EO80" s="136"/>
      <c r="EP80" s="136"/>
      <c r="EQ80" s="136"/>
      <c r="ER80" s="136"/>
      <c r="ES80" s="136"/>
      <c r="ET80" s="136"/>
      <c r="EU80" s="136"/>
      <c r="EV80" s="136"/>
      <c r="EW80" s="136"/>
      <c r="EX80" s="136"/>
      <c r="EY80" s="136"/>
      <c r="EZ80" s="136"/>
      <c r="FA80" s="136"/>
      <c r="FB80" s="136"/>
      <c r="FC80" s="136"/>
      <c r="FD80" s="136"/>
      <c r="FE80" s="136"/>
      <c r="FF80" s="136"/>
      <c r="FG80" s="136"/>
      <c r="FH80" s="136"/>
      <c r="FI80" s="136"/>
      <c r="FJ80" s="136"/>
      <c r="FK80" s="136"/>
      <c r="FL80" s="136"/>
      <c r="FM80" s="136"/>
      <c r="FN80" s="136"/>
      <c r="FO80" s="136"/>
      <c r="FP80" s="136"/>
      <c r="FQ80" s="136"/>
      <c r="FR80" s="136"/>
      <c r="FS80" s="136"/>
      <c r="FT80" s="136"/>
      <c r="FU80" s="136"/>
      <c r="FV80" s="136"/>
      <c r="FW80" s="136"/>
      <c r="FX80" s="136"/>
      <c r="FY80" s="136"/>
      <c r="FZ80" s="136"/>
      <c r="GA80" s="136"/>
      <c r="GB80" s="136"/>
      <c r="GC80" s="136"/>
      <c r="GD80" s="136"/>
      <c r="GE80" s="136"/>
      <c r="GF80" s="136"/>
      <c r="GG80" s="136"/>
      <c r="GH80" s="136"/>
      <c r="GI80" s="136"/>
      <c r="GJ80" s="136"/>
      <c r="GK80" s="136"/>
      <c r="GL80" s="136"/>
      <c r="GM80" s="136"/>
      <c r="GN80" s="136"/>
      <c r="GO80" s="136"/>
      <c r="GP80" s="136"/>
      <c r="GQ80" s="136"/>
      <c r="GR80" s="136"/>
      <c r="GS80" s="136"/>
      <c r="GT80" s="136"/>
      <c r="GU80" s="136"/>
      <c r="GV80" s="136"/>
      <c r="GW80" s="136"/>
      <c r="GX80" s="136"/>
      <c r="GY80" s="136"/>
      <c r="GZ80" s="136"/>
      <c r="HA80" s="136"/>
      <c r="HB80" s="136"/>
      <c r="HC80" s="136"/>
      <c r="HD80" s="136"/>
      <c r="HE80" s="136"/>
      <c r="HF80" s="136"/>
      <c r="HG80" s="136"/>
      <c r="HH80" s="136"/>
      <c r="HI80" s="136"/>
      <c r="HJ80" s="136"/>
      <c r="HK80" s="136"/>
      <c r="HL80" s="136"/>
      <c r="HM80" s="136"/>
      <c r="HN80" s="136"/>
      <c r="HO80" s="136"/>
      <c r="HP80" s="136"/>
      <c r="HQ80" s="136"/>
      <c r="HR80" s="136"/>
      <c r="HS80" s="136"/>
      <c r="HT80" s="136"/>
      <c r="HU80" s="136"/>
      <c r="HV80" s="136"/>
      <c r="HW80" s="136"/>
      <c r="HX80" s="136"/>
      <c r="HY80" s="136"/>
      <c r="HZ80" s="136"/>
      <c r="IA80" s="136"/>
      <c r="IB80" s="136"/>
      <c r="IC80" s="136"/>
      <c r="ID80" s="136"/>
      <c r="IE80" s="136"/>
      <c r="IF80" s="136"/>
      <c r="IG80" s="136"/>
      <c r="IH80" s="136"/>
      <c r="II80" s="136"/>
      <c r="IJ80" s="136"/>
      <c r="IK80" s="136"/>
      <c r="IL80" s="136"/>
      <c r="IM80" s="136"/>
      <c r="IN80" s="136"/>
      <c r="IO80" s="136"/>
      <c r="IP80" s="136"/>
      <c r="IQ80" s="136"/>
      <c r="IR80" s="136"/>
      <c r="IS80" s="136"/>
      <c r="IT80" s="136"/>
      <c r="IU80" s="136"/>
      <c r="IV80" s="136"/>
      <c r="IW80" s="136"/>
      <c r="IX80" s="136"/>
      <c r="IY80" s="136"/>
      <c r="IZ80" s="136"/>
      <c r="JA80" s="136"/>
      <c r="JB80" s="136"/>
      <c r="JC80" s="136"/>
      <c r="JD80" s="136"/>
      <c r="JE80" s="136"/>
      <c r="JF80" s="136"/>
      <c r="JG80" s="136"/>
      <c r="JH80" s="136"/>
      <c r="JI80" s="136"/>
      <c r="JJ80" s="136"/>
      <c r="JK80" s="136"/>
      <c r="JL80" s="136"/>
      <c r="JM80" s="136"/>
      <c r="JN80" s="136"/>
      <c r="JO80" s="136"/>
      <c r="JP80" s="136"/>
      <c r="JQ80" s="136"/>
      <c r="JR80" s="136"/>
      <c r="JS80" s="136"/>
      <c r="JT80" s="136"/>
      <c r="JU80" s="136"/>
      <c r="JV80" s="136"/>
      <c r="JW80" s="136"/>
      <c r="JX80" s="136"/>
      <c r="JY80" s="136"/>
      <c r="JZ80" s="136"/>
      <c r="KA80" s="136"/>
      <c r="KB80" s="136"/>
      <c r="KC80" s="136"/>
      <c r="KD80" s="136"/>
      <c r="KE80" s="136"/>
      <c r="KF80" s="136"/>
      <c r="KG80" s="136"/>
      <c r="KH80" s="136"/>
      <c r="KI80" s="136"/>
      <c r="KJ80" s="136"/>
      <c r="KK80" s="136"/>
      <c r="KL80" s="136"/>
      <c r="KM80" s="136"/>
      <c r="KN80" s="136"/>
      <c r="KO80" s="136"/>
      <c r="KP80" s="136"/>
      <c r="KQ80" s="136"/>
      <c r="KR80" s="136"/>
      <c r="KS80" s="136"/>
      <c r="KT80" s="136"/>
      <c r="KU80" s="136"/>
      <c r="KV80" s="136"/>
      <c r="KW80" s="136"/>
      <c r="KX80" s="136"/>
      <c r="KY80" s="136"/>
      <c r="KZ80" s="136"/>
      <c r="LA80" s="136"/>
      <c r="LB80" s="136"/>
      <c r="LC80" s="136"/>
      <c r="LD80" s="136"/>
      <c r="LE80" s="136"/>
      <c r="LF80" s="136"/>
      <c r="LG80" s="136"/>
      <c r="LH80" s="136"/>
      <c r="LI80" s="136"/>
      <c r="LJ80" s="136"/>
      <c r="LK80" s="136"/>
      <c r="LL80" s="136"/>
      <c r="LM80" s="136"/>
      <c r="LN80" s="136"/>
      <c r="LO80" s="136"/>
      <c r="LP80" s="136"/>
      <c r="LQ80" s="136"/>
      <c r="LR80" s="136"/>
      <c r="LS80" s="136"/>
      <c r="LT80" s="136"/>
      <c r="LU80" s="136"/>
      <c r="LV80" s="136"/>
      <c r="LW80" s="136"/>
      <c r="LX80" s="136"/>
      <c r="LY80" s="136"/>
      <c r="LZ80" s="136"/>
      <c r="MA80" s="136"/>
      <c r="MB80" s="136"/>
      <c r="MC80" s="136"/>
      <c r="MD80" s="136"/>
      <c r="ME80" s="136"/>
      <c r="MF80" s="136"/>
      <c r="MG80" s="136"/>
      <c r="MH80" s="136"/>
      <c r="MI80" s="136"/>
      <c r="MJ80" s="136"/>
      <c r="MK80" s="136"/>
      <c r="ML80" s="136"/>
      <c r="MM80" s="136"/>
      <c r="MN80" s="136"/>
      <c r="MO80" s="136"/>
      <c r="MP80" s="136"/>
      <c r="MQ80" s="136"/>
      <c r="MR80" s="136"/>
      <c r="MS80" s="136"/>
      <c r="MT80" s="136"/>
      <c r="MU80" s="136"/>
      <c r="MV80" s="136"/>
      <c r="MW80" s="136"/>
      <c r="MX80" s="136"/>
      <c r="MY80" s="136"/>
      <c r="MZ80" s="136"/>
      <c r="NA80" s="136"/>
      <c r="NB80" s="136"/>
      <c r="NC80" s="136"/>
      <c r="ND80" s="136"/>
      <c r="NE80" s="136"/>
      <c r="NF80" s="136"/>
      <c r="NG80" s="136"/>
      <c r="NH80" s="136"/>
      <c r="NI80" s="136"/>
      <c r="NJ80" s="136"/>
      <c r="NK80" s="136"/>
      <c r="NL80" s="136"/>
      <c r="NM80" s="136"/>
      <c r="NN80" s="136"/>
      <c r="NO80" s="136"/>
      <c r="NP80" s="136"/>
      <c r="NQ80" s="136"/>
      <c r="NR80" s="136"/>
      <c r="NS80" s="136"/>
      <c r="NT80" s="136"/>
      <c r="NU80" s="136"/>
      <c r="NV80" s="136"/>
      <c r="NW80" s="136"/>
      <c r="NX80" s="136"/>
      <c r="NY80" s="136"/>
      <c r="NZ80" s="136"/>
      <c r="OA80" s="136"/>
      <c r="OB80" s="136"/>
      <c r="OC80" s="136"/>
      <c r="OD80" s="136"/>
      <c r="OE80" s="136"/>
      <c r="OF80" s="136"/>
      <c r="OG80" s="136"/>
      <c r="OH80" s="136"/>
      <c r="OI80" s="136"/>
      <c r="OJ80" s="136"/>
      <c r="OK80" s="136"/>
      <c r="OL80" s="136"/>
      <c r="OM80" s="136"/>
      <c r="ON80" s="136"/>
      <c r="OO80" s="136"/>
      <c r="OP80" s="136"/>
      <c r="OQ80" s="136"/>
      <c r="OR80" s="136"/>
      <c r="OS80" s="136"/>
      <c r="OT80" s="136"/>
      <c r="OU80" s="136"/>
      <c r="OV80" s="136"/>
      <c r="OW80" s="136"/>
      <c r="OX80" s="136"/>
      <c r="OY80" s="136"/>
      <c r="OZ80" s="136"/>
      <c r="PA80" s="136"/>
      <c r="PB80" s="136"/>
      <c r="PC80" s="136"/>
      <c r="PD80" s="136"/>
      <c r="PE80" s="136"/>
      <c r="PF80" s="136"/>
    </row>
    <row r="81" spans="1:422" s="45" customFormat="1">
      <c r="A81" s="134"/>
      <c r="B81" s="134"/>
      <c r="C81" s="136"/>
      <c r="D81" s="136"/>
      <c r="E81" s="136"/>
      <c r="F81" s="136"/>
      <c r="G81" s="136"/>
      <c r="H81" s="136"/>
      <c r="I81" s="136"/>
      <c r="J81" s="136"/>
      <c r="K81" s="136"/>
      <c r="L81" s="136"/>
      <c r="M81" s="136"/>
      <c r="N81" s="136"/>
      <c r="O81" s="136"/>
      <c r="P81" s="136"/>
      <c r="Q81" s="136"/>
      <c r="R81" s="136"/>
      <c r="S81" s="136"/>
      <c r="T81" s="136"/>
      <c r="U81" s="136"/>
      <c r="V81" s="136"/>
      <c r="W81" s="136"/>
      <c r="X81" s="136"/>
      <c r="Y81" s="136"/>
      <c r="Z81" s="136"/>
      <c r="AA81" s="136"/>
      <c r="AB81" s="136"/>
      <c r="AC81" s="136"/>
      <c r="AD81" s="136"/>
      <c r="AE81" s="136"/>
      <c r="AF81" s="136"/>
      <c r="AG81" s="136"/>
      <c r="AH81" s="136"/>
      <c r="AI81" s="136"/>
      <c r="AJ81" s="136"/>
      <c r="AK81" s="136"/>
      <c r="AL81" s="136"/>
      <c r="AM81" s="136"/>
      <c r="AN81" s="136"/>
      <c r="AO81" s="136"/>
      <c r="AP81" s="136"/>
      <c r="AQ81" s="136"/>
      <c r="AR81" s="136"/>
      <c r="AS81" s="136"/>
      <c r="AT81" s="136"/>
      <c r="AU81" s="136"/>
      <c r="AV81" s="136"/>
      <c r="AW81" s="136"/>
      <c r="AX81" s="136"/>
      <c r="AY81" s="136"/>
      <c r="AZ81" s="136"/>
      <c r="BA81" s="136"/>
      <c r="BB81" s="136"/>
      <c r="BC81" s="136"/>
      <c r="BD81" s="136"/>
      <c r="BE81" s="136"/>
      <c r="BF81" s="136"/>
      <c r="BG81" s="136"/>
      <c r="BH81" s="136"/>
      <c r="BI81" s="136"/>
      <c r="BJ81" s="136"/>
      <c r="BK81" s="136"/>
      <c r="BL81" s="136"/>
      <c r="BM81" s="136"/>
      <c r="BN81" s="136"/>
      <c r="BO81" s="136"/>
      <c r="BP81" s="136"/>
      <c r="BQ81" s="136"/>
      <c r="BR81" s="136"/>
      <c r="BS81" s="136"/>
      <c r="BT81" s="136"/>
      <c r="BU81" s="136"/>
      <c r="BV81" s="136"/>
      <c r="BW81" s="136"/>
      <c r="BX81" s="136"/>
      <c r="BY81" s="136"/>
      <c r="BZ81" s="136"/>
      <c r="CA81" s="136"/>
      <c r="CB81" s="136"/>
      <c r="CC81" s="136"/>
      <c r="CD81" s="136"/>
      <c r="CE81" s="136"/>
      <c r="CF81" s="136"/>
      <c r="CG81" s="136"/>
      <c r="CH81" s="136"/>
      <c r="CI81" s="136"/>
      <c r="CJ81" s="136"/>
      <c r="CK81" s="136"/>
      <c r="CL81" s="136"/>
      <c r="CM81" s="136"/>
      <c r="CN81" s="136"/>
      <c r="CO81" s="136"/>
      <c r="CP81" s="136"/>
      <c r="CQ81" s="136"/>
      <c r="CR81" s="136"/>
      <c r="CS81" s="136"/>
      <c r="CT81" s="136"/>
      <c r="CU81" s="136"/>
      <c r="CV81" s="136"/>
      <c r="CW81" s="136"/>
      <c r="CX81" s="136"/>
      <c r="CY81" s="136"/>
      <c r="CZ81" s="136"/>
      <c r="DA81" s="136"/>
      <c r="DB81" s="136"/>
      <c r="DC81" s="136"/>
      <c r="DD81" s="136"/>
      <c r="DE81" s="136"/>
      <c r="DF81" s="136"/>
      <c r="DG81" s="136"/>
      <c r="DH81" s="136"/>
      <c r="DI81" s="136"/>
      <c r="DJ81" s="136"/>
      <c r="DK81" s="136"/>
      <c r="DL81" s="136"/>
      <c r="DM81" s="136"/>
      <c r="DN81" s="136"/>
      <c r="DO81" s="136"/>
      <c r="DP81" s="136"/>
      <c r="DQ81" s="136"/>
      <c r="DR81" s="136"/>
      <c r="DS81" s="136"/>
      <c r="DT81" s="136"/>
      <c r="DU81" s="136"/>
      <c r="DV81" s="136"/>
      <c r="DW81" s="136"/>
      <c r="DX81" s="136"/>
      <c r="DY81" s="136"/>
      <c r="DZ81" s="136"/>
      <c r="EA81" s="136"/>
      <c r="EB81" s="136"/>
      <c r="EC81" s="136"/>
      <c r="ED81" s="136"/>
      <c r="EE81" s="136"/>
      <c r="EF81" s="136"/>
      <c r="EG81" s="136"/>
      <c r="EH81" s="136"/>
      <c r="EI81" s="136"/>
      <c r="EJ81" s="136"/>
      <c r="EK81" s="136"/>
      <c r="EL81" s="136"/>
      <c r="EM81" s="136"/>
      <c r="EN81" s="136"/>
      <c r="EO81" s="136"/>
      <c r="EP81" s="136"/>
      <c r="EQ81" s="136"/>
      <c r="ER81" s="136"/>
      <c r="ES81" s="136"/>
      <c r="ET81" s="136"/>
      <c r="EU81" s="136"/>
      <c r="EV81" s="136"/>
      <c r="EW81" s="136"/>
      <c r="EX81" s="136"/>
      <c r="EY81" s="136"/>
      <c r="EZ81" s="136"/>
      <c r="FA81" s="136"/>
      <c r="FB81" s="136"/>
      <c r="FC81" s="136"/>
      <c r="FD81" s="136"/>
      <c r="FE81" s="136"/>
      <c r="FF81" s="136"/>
      <c r="FG81" s="136"/>
      <c r="FH81" s="136"/>
      <c r="FI81" s="136"/>
      <c r="FJ81" s="136"/>
      <c r="FK81" s="136"/>
      <c r="FL81" s="136"/>
      <c r="FM81" s="136"/>
      <c r="FN81" s="136"/>
      <c r="FO81" s="136"/>
      <c r="FP81" s="136"/>
      <c r="FQ81" s="136"/>
      <c r="FR81" s="136"/>
      <c r="FS81" s="136"/>
      <c r="FT81" s="136"/>
      <c r="FU81" s="136"/>
      <c r="FV81" s="136"/>
      <c r="FW81" s="136"/>
      <c r="FX81" s="136"/>
      <c r="FY81" s="136"/>
      <c r="FZ81" s="136"/>
      <c r="GA81" s="136"/>
      <c r="GB81" s="136"/>
      <c r="GC81" s="136"/>
      <c r="GD81" s="136"/>
      <c r="GE81" s="136"/>
      <c r="GF81" s="136"/>
      <c r="GG81" s="136"/>
      <c r="GH81" s="136"/>
      <c r="GI81" s="136"/>
      <c r="GJ81" s="136"/>
      <c r="GK81" s="136"/>
      <c r="GL81" s="136"/>
      <c r="GM81" s="136"/>
      <c r="GN81" s="136"/>
      <c r="GO81" s="136"/>
      <c r="GP81" s="136"/>
      <c r="GQ81" s="136"/>
      <c r="GR81" s="136"/>
      <c r="GS81" s="136"/>
      <c r="GT81" s="136"/>
      <c r="GU81" s="136"/>
      <c r="GV81" s="136"/>
      <c r="GW81" s="136"/>
      <c r="GX81" s="136"/>
      <c r="GY81" s="136"/>
      <c r="GZ81" s="136"/>
      <c r="HA81" s="136"/>
      <c r="HB81" s="136"/>
      <c r="HC81" s="136"/>
      <c r="HD81" s="136"/>
      <c r="HE81" s="136"/>
      <c r="HF81" s="136"/>
      <c r="HG81" s="136"/>
      <c r="HH81" s="136"/>
      <c r="HI81" s="136"/>
      <c r="HJ81" s="136"/>
      <c r="HK81" s="136"/>
      <c r="HL81" s="136"/>
      <c r="HM81" s="136"/>
      <c r="HN81" s="136"/>
      <c r="HO81" s="136"/>
      <c r="HP81" s="136"/>
      <c r="HQ81" s="136"/>
      <c r="HR81" s="136"/>
      <c r="HS81" s="136"/>
      <c r="HT81" s="136"/>
      <c r="HU81" s="136"/>
      <c r="HV81" s="136"/>
      <c r="HW81" s="136"/>
      <c r="HX81" s="136"/>
      <c r="HY81" s="136"/>
      <c r="HZ81" s="136"/>
      <c r="IA81" s="136"/>
      <c r="IB81" s="136"/>
      <c r="IC81" s="136"/>
      <c r="ID81" s="136"/>
      <c r="IE81" s="136"/>
      <c r="IF81" s="136"/>
      <c r="IG81" s="136"/>
      <c r="IH81" s="136"/>
      <c r="II81" s="136"/>
      <c r="IJ81" s="136"/>
      <c r="IK81" s="136"/>
      <c r="IL81" s="136"/>
      <c r="IM81" s="136"/>
      <c r="IN81" s="136"/>
      <c r="IO81" s="136"/>
      <c r="IP81" s="136"/>
      <c r="IQ81" s="136"/>
      <c r="IR81" s="136"/>
      <c r="IS81" s="136"/>
      <c r="IT81" s="136"/>
      <c r="IU81" s="136"/>
      <c r="IV81" s="136"/>
      <c r="IW81" s="136"/>
      <c r="IX81" s="136"/>
      <c r="IY81" s="136"/>
      <c r="IZ81" s="136"/>
      <c r="JA81" s="136"/>
      <c r="JB81" s="136"/>
      <c r="JC81" s="136"/>
      <c r="JD81" s="136"/>
      <c r="JE81" s="136"/>
      <c r="JF81" s="136"/>
      <c r="JG81" s="136"/>
      <c r="JH81" s="136"/>
      <c r="JI81" s="136"/>
      <c r="JJ81" s="136"/>
      <c r="JK81" s="136"/>
      <c r="JL81" s="136"/>
      <c r="JM81" s="136"/>
      <c r="JN81" s="136"/>
      <c r="JO81" s="136"/>
      <c r="JP81" s="136"/>
      <c r="JQ81" s="136"/>
      <c r="JR81" s="136"/>
      <c r="JS81" s="136"/>
      <c r="JT81" s="136"/>
      <c r="JU81" s="136"/>
      <c r="JV81" s="136"/>
      <c r="JW81" s="136"/>
      <c r="JX81" s="136"/>
      <c r="JY81" s="136"/>
      <c r="JZ81" s="136"/>
      <c r="KA81" s="136"/>
      <c r="KB81" s="136"/>
      <c r="KC81" s="136"/>
      <c r="KD81" s="136"/>
      <c r="KE81" s="136"/>
      <c r="KF81" s="136"/>
      <c r="KG81" s="136"/>
      <c r="KH81" s="136"/>
      <c r="KI81" s="136"/>
      <c r="KJ81" s="136"/>
      <c r="KK81" s="136"/>
      <c r="KL81" s="136"/>
      <c r="KM81" s="136"/>
      <c r="KN81" s="136"/>
      <c r="KO81" s="136"/>
      <c r="KP81" s="136"/>
      <c r="KQ81" s="136"/>
      <c r="KR81" s="136"/>
      <c r="KS81" s="136"/>
      <c r="KT81" s="136"/>
      <c r="KU81" s="136"/>
      <c r="KV81" s="136"/>
      <c r="KW81" s="136"/>
      <c r="KX81" s="136"/>
      <c r="KY81" s="136"/>
      <c r="KZ81" s="136"/>
      <c r="LA81" s="136"/>
      <c r="LB81" s="136"/>
      <c r="LC81" s="136"/>
      <c r="LD81" s="136"/>
      <c r="LE81" s="136"/>
      <c r="LF81" s="136"/>
      <c r="LG81" s="136"/>
      <c r="LH81" s="136"/>
      <c r="LI81" s="136"/>
      <c r="LJ81" s="136"/>
      <c r="LK81" s="136"/>
      <c r="LL81" s="136"/>
      <c r="LM81" s="136"/>
      <c r="LN81" s="136"/>
      <c r="LO81" s="136"/>
      <c r="LP81" s="136"/>
      <c r="LQ81" s="136"/>
      <c r="LR81" s="136"/>
      <c r="LS81" s="136"/>
      <c r="LT81" s="136"/>
      <c r="LU81" s="136"/>
      <c r="LV81" s="136"/>
      <c r="LW81" s="136"/>
      <c r="LX81" s="136"/>
      <c r="LY81" s="136"/>
      <c r="LZ81" s="136"/>
      <c r="MA81" s="136"/>
      <c r="MB81" s="136"/>
      <c r="MC81" s="136"/>
      <c r="MD81" s="136"/>
      <c r="ME81" s="136"/>
      <c r="MF81" s="136"/>
      <c r="MG81" s="136"/>
      <c r="MH81" s="136"/>
      <c r="MI81" s="136"/>
      <c r="MJ81" s="136"/>
      <c r="MK81" s="136"/>
      <c r="ML81" s="136"/>
      <c r="MM81" s="136"/>
      <c r="MN81" s="136"/>
      <c r="MO81" s="136"/>
      <c r="MP81" s="136"/>
      <c r="MQ81" s="136"/>
      <c r="MR81" s="136"/>
      <c r="MS81" s="136"/>
      <c r="MT81" s="136"/>
      <c r="MU81" s="136"/>
      <c r="MV81" s="136"/>
      <c r="MW81" s="136"/>
      <c r="MX81" s="136"/>
      <c r="MY81" s="136"/>
      <c r="MZ81" s="136"/>
      <c r="NA81" s="136"/>
      <c r="NB81" s="136"/>
      <c r="NC81" s="136"/>
      <c r="ND81" s="136"/>
      <c r="NE81" s="136"/>
      <c r="NF81" s="136"/>
      <c r="NG81" s="136"/>
      <c r="NH81" s="136"/>
      <c r="NI81" s="136"/>
      <c r="NJ81" s="136"/>
      <c r="NK81" s="136"/>
      <c r="NL81" s="136"/>
      <c r="NM81" s="136"/>
      <c r="NN81" s="136"/>
      <c r="NO81" s="136"/>
      <c r="NP81" s="136"/>
      <c r="NQ81" s="136"/>
      <c r="NR81" s="136"/>
      <c r="NS81" s="136"/>
      <c r="NT81" s="136"/>
      <c r="NU81" s="136"/>
      <c r="NV81" s="136"/>
      <c r="NW81" s="136"/>
      <c r="NX81" s="136"/>
      <c r="NY81" s="136"/>
      <c r="NZ81" s="136"/>
      <c r="OA81" s="136"/>
      <c r="OB81" s="136"/>
      <c r="OC81" s="136"/>
      <c r="OD81" s="136"/>
      <c r="OE81" s="136"/>
      <c r="OF81" s="136"/>
      <c r="OG81" s="136"/>
      <c r="OH81" s="136"/>
      <c r="OI81" s="136"/>
      <c r="OJ81" s="136"/>
      <c r="OK81" s="136"/>
      <c r="OL81" s="136"/>
      <c r="OM81" s="136"/>
      <c r="ON81" s="136"/>
      <c r="OO81" s="136"/>
      <c r="OP81" s="136"/>
      <c r="OQ81" s="136"/>
      <c r="OR81" s="136"/>
      <c r="OS81" s="136"/>
      <c r="OT81" s="136"/>
      <c r="OU81" s="136"/>
      <c r="OV81" s="136"/>
      <c r="OW81" s="136"/>
      <c r="OX81" s="136"/>
      <c r="OY81" s="136"/>
      <c r="OZ81" s="136"/>
      <c r="PA81" s="136"/>
      <c r="PB81" s="136"/>
      <c r="PC81" s="136"/>
      <c r="PD81" s="136"/>
      <c r="PE81" s="136"/>
      <c r="PF81" s="136"/>
    </row>
    <row r="82" spans="1:422" s="45" customFormat="1">
      <c r="A82" s="134"/>
      <c r="B82" s="134"/>
      <c r="C82" s="136"/>
      <c r="D82" s="136"/>
      <c r="E82" s="136"/>
      <c r="F82" s="136"/>
      <c r="G82" s="136"/>
      <c r="H82" s="136"/>
      <c r="I82" s="136"/>
      <c r="J82" s="136"/>
      <c r="K82" s="136"/>
      <c r="L82" s="136"/>
      <c r="M82" s="136"/>
      <c r="N82" s="136"/>
      <c r="O82" s="136"/>
      <c r="P82" s="136"/>
      <c r="Q82" s="136"/>
      <c r="R82" s="136"/>
      <c r="S82" s="136"/>
      <c r="T82" s="136"/>
      <c r="U82" s="136"/>
      <c r="V82" s="136"/>
      <c r="W82" s="136"/>
      <c r="X82" s="136"/>
      <c r="Y82" s="136"/>
      <c r="Z82" s="136"/>
      <c r="AA82" s="136"/>
      <c r="AB82" s="136"/>
      <c r="AC82" s="136"/>
      <c r="AD82" s="136"/>
      <c r="AE82" s="136"/>
      <c r="AF82" s="136"/>
      <c r="AG82" s="136"/>
      <c r="AH82" s="136"/>
      <c r="AI82" s="136"/>
      <c r="AJ82" s="136"/>
      <c r="AK82" s="136"/>
      <c r="AL82" s="136"/>
      <c r="AM82" s="136"/>
      <c r="AN82" s="136"/>
      <c r="AO82" s="136"/>
      <c r="AP82" s="136"/>
      <c r="AQ82" s="136"/>
      <c r="AR82" s="136"/>
      <c r="AS82" s="136"/>
      <c r="AT82" s="136"/>
      <c r="AU82" s="136"/>
      <c r="AV82" s="136"/>
      <c r="AW82" s="136"/>
      <c r="AX82" s="136"/>
      <c r="AY82" s="136"/>
      <c r="AZ82" s="136"/>
      <c r="BA82" s="136"/>
      <c r="BB82" s="136"/>
      <c r="BC82" s="136"/>
      <c r="BD82" s="136"/>
      <c r="BE82" s="136"/>
      <c r="BF82" s="136"/>
      <c r="BG82" s="136"/>
      <c r="BH82" s="136"/>
      <c r="BI82" s="136"/>
      <c r="BJ82" s="136"/>
      <c r="BK82" s="136"/>
      <c r="BL82" s="136"/>
      <c r="BM82" s="136"/>
      <c r="BN82" s="136"/>
      <c r="BO82" s="136"/>
      <c r="BP82" s="136"/>
      <c r="BQ82" s="136"/>
      <c r="BR82" s="136"/>
      <c r="BS82" s="136"/>
      <c r="BT82" s="136"/>
      <c r="BU82" s="136"/>
      <c r="BV82" s="136"/>
      <c r="BW82" s="136"/>
      <c r="BX82" s="136"/>
      <c r="BY82" s="136"/>
      <c r="BZ82" s="136"/>
      <c r="CA82" s="136"/>
      <c r="CB82" s="136"/>
      <c r="CC82" s="136"/>
      <c r="CD82" s="136"/>
      <c r="CE82" s="136"/>
      <c r="CF82" s="136"/>
      <c r="CG82" s="136"/>
      <c r="CH82" s="136"/>
      <c r="CI82" s="136"/>
      <c r="CJ82" s="136"/>
      <c r="CK82" s="136"/>
      <c r="CL82" s="136"/>
      <c r="CM82" s="136"/>
      <c r="CN82" s="136"/>
      <c r="CO82" s="136"/>
      <c r="CP82" s="136"/>
      <c r="CQ82" s="136"/>
      <c r="CR82" s="136"/>
      <c r="CS82" s="136"/>
      <c r="CT82" s="136"/>
      <c r="CU82" s="136"/>
      <c r="CV82" s="136"/>
      <c r="CW82" s="136"/>
      <c r="CX82" s="136"/>
      <c r="CY82" s="136"/>
      <c r="CZ82" s="136"/>
      <c r="DA82" s="136"/>
      <c r="DB82" s="136"/>
      <c r="DC82" s="136"/>
      <c r="DD82" s="136"/>
      <c r="DE82" s="136"/>
      <c r="DF82" s="136"/>
      <c r="DG82" s="136"/>
      <c r="DH82" s="136"/>
      <c r="DI82" s="136"/>
      <c r="DJ82" s="136"/>
      <c r="DK82" s="136"/>
      <c r="DL82" s="136"/>
      <c r="DM82" s="136"/>
      <c r="DN82" s="136"/>
      <c r="DO82" s="136"/>
      <c r="DP82" s="136"/>
      <c r="DQ82" s="136"/>
      <c r="DR82" s="136"/>
      <c r="DS82" s="136"/>
      <c r="DT82" s="136"/>
      <c r="DU82" s="136"/>
      <c r="DV82" s="136"/>
      <c r="DW82" s="136"/>
      <c r="DX82" s="136"/>
      <c r="DY82" s="136"/>
      <c r="DZ82" s="136"/>
      <c r="EA82" s="136"/>
      <c r="EB82" s="136"/>
      <c r="EC82" s="136"/>
      <c r="ED82" s="136"/>
      <c r="EE82" s="136"/>
      <c r="EF82" s="136"/>
      <c r="EG82" s="136"/>
      <c r="EH82" s="136"/>
      <c r="EI82" s="136"/>
      <c r="EJ82" s="136"/>
      <c r="EK82" s="136"/>
      <c r="EL82" s="136"/>
      <c r="EM82" s="136"/>
      <c r="EN82" s="136"/>
      <c r="EO82" s="136"/>
      <c r="EP82" s="136"/>
      <c r="EQ82" s="136"/>
      <c r="ER82" s="136"/>
      <c r="ES82" s="136"/>
      <c r="ET82" s="136"/>
      <c r="EU82" s="136"/>
      <c r="EV82" s="136"/>
      <c r="EW82" s="136"/>
      <c r="EX82" s="136"/>
      <c r="EY82" s="136"/>
      <c r="EZ82" s="136"/>
      <c r="FA82" s="136"/>
      <c r="FB82" s="136"/>
      <c r="FC82" s="136"/>
      <c r="FD82" s="136"/>
      <c r="FE82" s="136"/>
      <c r="FF82" s="136"/>
      <c r="FG82" s="136"/>
      <c r="FH82" s="136"/>
      <c r="FI82" s="136"/>
      <c r="FJ82" s="136"/>
      <c r="FK82" s="136"/>
      <c r="FL82" s="136"/>
      <c r="FM82" s="136"/>
      <c r="FN82" s="136"/>
      <c r="FO82" s="136"/>
      <c r="FP82" s="136"/>
      <c r="FQ82" s="136"/>
      <c r="FR82" s="136"/>
      <c r="FS82" s="136"/>
      <c r="FT82" s="136"/>
      <c r="FU82" s="136"/>
      <c r="FV82" s="136"/>
      <c r="FW82" s="136"/>
      <c r="FX82" s="136"/>
      <c r="FY82" s="136"/>
      <c r="FZ82" s="136"/>
      <c r="GA82" s="136"/>
      <c r="GB82" s="136"/>
      <c r="GC82" s="136"/>
      <c r="GD82" s="136"/>
      <c r="GE82" s="136"/>
      <c r="GF82" s="136"/>
      <c r="GG82" s="136"/>
      <c r="GH82" s="136"/>
      <c r="GI82" s="136"/>
      <c r="GJ82" s="136"/>
      <c r="GK82" s="136"/>
      <c r="GL82" s="136"/>
      <c r="GM82" s="136"/>
      <c r="GN82" s="136"/>
      <c r="GO82" s="136"/>
      <c r="GP82" s="136"/>
      <c r="GQ82" s="136"/>
      <c r="GR82" s="136"/>
      <c r="GS82" s="136"/>
      <c r="GT82" s="136"/>
      <c r="GU82" s="136"/>
      <c r="GV82" s="136"/>
      <c r="GW82" s="136"/>
      <c r="GX82" s="136"/>
      <c r="GY82" s="136"/>
      <c r="GZ82" s="136"/>
      <c r="HA82" s="136"/>
      <c r="HB82" s="136"/>
      <c r="HC82" s="136"/>
      <c r="HD82" s="136"/>
      <c r="HE82" s="136"/>
      <c r="HF82" s="136"/>
      <c r="HG82" s="136"/>
      <c r="HH82" s="136"/>
      <c r="HI82" s="136"/>
      <c r="HJ82" s="136"/>
      <c r="HK82" s="136"/>
      <c r="HL82" s="136"/>
      <c r="HM82" s="136"/>
      <c r="HN82" s="136"/>
      <c r="HO82" s="136"/>
      <c r="HP82" s="136"/>
      <c r="HQ82" s="136"/>
      <c r="HR82" s="136"/>
      <c r="HS82" s="136"/>
      <c r="HT82" s="136"/>
      <c r="HU82" s="136"/>
      <c r="HV82" s="136"/>
      <c r="HW82" s="136"/>
      <c r="HX82" s="136"/>
      <c r="HY82" s="136"/>
      <c r="HZ82" s="136"/>
      <c r="IA82" s="136"/>
      <c r="IB82" s="136"/>
      <c r="IC82" s="136"/>
      <c r="ID82" s="136"/>
      <c r="IE82" s="136"/>
      <c r="IF82" s="136"/>
      <c r="IG82" s="136"/>
      <c r="IH82" s="136"/>
      <c r="II82" s="136"/>
      <c r="IJ82" s="136"/>
      <c r="IK82" s="136"/>
      <c r="IL82" s="136"/>
      <c r="IM82" s="136"/>
      <c r="IN82" s="136"/>
      <c r="IO82" s="136"/>
      <c r="IP82" s="136"/>
      <c r="IQ82" s="136"/>
      <c r="IR82" s="136"/>
      <c r="IS82" s="136"/>
      <c r="IT82" s="136"/>
      <c r="IU82" s="136"/>
      <c r="IV82" s="136"/>
      <c r="IW82" s="136"/>
      <c r="IX82" s="136"/>
      <c r="IY82" s="136"/>
      <c r="IZ82" s="136"/>
      <c r="JA82" s="136"/>
      <c r="JB82" s="136"/>
      <c r="JC82" s="136"/>
      <c r="JD82" s="136"/>
      <c r="JE82" s="136"/>
      <c r="JF82" s="136"/>
      <c r="JG82" s="136"/>
      <c r="JH82" s="136"/>
      <c r="JI82" s="136"/>
      <c r="JJ82" s="136"/>
      <c r="JK82" s="136"/>
      <c r="JL82" s="136"/>
      <c r="JM82" s="136"/>
      <c r="JN82" s="136"/>
      <c r="JO82" s="136"/>
      <c r="JP82" s="136"/>
      <c r="JQ82" s="136"/>
      <c r="JR82" s="136"/>
      <c r="JS82" s="136"/>
      <c r="JT82" s="136"/>
      <c r="JU82" s="136"/>
      <c r="JV82" s="136"/>
      <c r="JW82" s="136"/>
      <c r="JX82" s="136"/>
      <c r="JY82" s="136"/>
      <c r="JZ82" s="136"/>
      <c r="KA82" s="136"/>
      <c r="KB82" s="136"/>
      <c r="KC82" s="136"/>
      <c r="KD82" s="136"/>
      <c r="KE82" s="136"/>
      <c r="KF82" s="136"/>
      <c r="KG82" s="136"/>
      <c r="KH82" s="136"/>
      <c r="KI82" s="136"/>
      <c r="KJ82" s="136"/>
      <c r="KK82" s="136"/>
      <c r="KL82" s="136"/>
      <c r="KM82" s="136"/>
      <c r="KN82" s="136"/>
      <c r="KO82" s="136"/>
      <c r="KP82" s="136"/>
      <c r="KQ82" s="136"/>
      <c r="KR82" s="136"/>
      <c r="KS82" s="136"/>
      <c r="KT82" s="136"/>
      <c r="KU82" s="136"/>
      <c r="KV82" s="136"/>
      <c r="KW82" s="136"/>
      <c r="KX82" s="136"/>
      <c r="KY82" s="136"/>
      <c r="KZ82" s="136"/>
      <c r="LA82" s="136"/>
      <c r="LB82" s="136"/>
      <c r="LC82" s="136"/>
      <c r="LD82" s="136"/>
      <c r="LE82" s="136"/>
      <c r="LF82" s="136"/>
      <c r="LG82" s="136"/>
      <c r="LH82" s="136"/>
      <c r="LI82" s="136"/>
      <c r="LJ82" s="136"/>
      <c r="LK82" s="136"/>
      <c r="LL82" s="136"/>
      <c r="LM82" s="136"/>
      <c r="LN82" s="136"/>
      <c r="LO82" s="136"/>
      <c r="LP82" s="136"/>
      <c r="LQ82" s="136"/>
      <c r="LR82" s="136"/>
      <c r="LS82" s="136"/>
      <c r="LT82" s="136"/>
      <c r="LU82" s="136"/>
      <c r="LV82" s="136"/>
      <c r="LW82" s="136"/>
      <c r="LX82" s="136"/>
      <c r="LY82" s="136"/>
      <c r="LZ82" s="136"/>
      <c r="MA82" s="136"/>
      <c r="MB82" s="136"/>
      <c r="MC82" s="136"/>
      <c r="MD82" s="136"/>
      <c r="ME82" s="136"/>
      <c r="MF82" s="136"/>
      <c r="MG82" s="136"/>
      <c r="MH82" s="136"/>
      <c r="MI82" s="136"/>
      <c r="MJ82" s="136"/>
      <c r="MK82" s="136"/>
      <c r="ML82" s="136"/>
      <c r="MM82" s="136"/>
      <c r="MN82" s="136"/>
      <c r="MO82" s="136"/>
      <c r="MP82" s="136"/>
      <c r="MQ82" s="136"/>
      <c r="MR82" s="136"/>
      <c r="MS82" s="136"/>
      <c r="MT82" s="136"/>
      <c r="MU82" s="136"/>
      <c r="MV82" s="136"/>
      <c r="MW82" s="136"/>
      <c r="MX82" s="136"/>
      <c r="MY82" s="136"/>
      <c r="MZ82" s="136"/>
      <c r="NA82" s="136"/>
      <c r="NB82" s="136"/>
      <c r="NC82" s="136"/>
      <c r="ND82" s="136"/>
      <c r="NE82" s="136"/>
      <c r="NF82" s="136"/>
      <c r="NG82" s="136"/>
      <c r="NH82" s="136"/>
      <c r="NI82" s="136"/>
      <c r="NJ82" s="136"/>
      <c r="NK82" s="136"/>
      <c r="NL82" s="136"/>
      <c r="NM82" s="136"/>
      <c r="NN82" s="136"/>
      <c r="NO82" s="136"/>
      <c r="NP82" s="136"/>
      <c r="NQ82" s="136"/>
      <c r="NR82" s="136"/>
      <c r="NS82" s="136"/>
      <c r="NT82" s="136"/>
      <c r="NU82" s="136"/>
      <c r="NV82" s="136"/>
      <c r="NW82" s="136"/>
      <c r="NX82" s="136"/>
      <c r="NY82" s="136"/>
      <c r="NZ82" s="136"/>
      <c r="OA82" s="136"/>
      <c r="OB82" s="136"/>
      <c r="OC82" s="136"/>
      <c r="OD82" s="136"/>
      <c r="OE82" s="136"/>
      <c r="OF82" s="136"/>
      <c r="OG82" s="136"/>
      <c r="OH82" s="136"/>
      <c r="OI82" s="136"/>
      <c r="OJ82" s="136"/>
      <c r="OK82" s="136"/>
      <c r="OL82" s="136"/>
      <c r="OM82" s="136"/>
      <c r="ON82" s="136"/>
      <c r="OO82" s="136"/>
      <c r="OP82" s="136"/>
      <c r="OQ82" s="136"/>
      <c r="OR82" s="136"/>
      <c r="OS82" s="136"/>
      <c r="OT82" s="136"/>
      <c r="OU82" s="136"/>
      <c r="OV82" s="136"/>
      <c r="OW82" s="136"/>
      <c r="OX82" s="136"/>
      <c r="OY82" s="136"/>
      <c r="OZ82" s="136"/>
      <c r="PA82" s="136"/>
      <c r="PB82" s="136"/>
      <c r="PC82" s="136"/>
      <c r="PD82" s="136"/>
      <c r="PE82" s="136"/>
      <c r="PF82" s="136"/>
    </row>
    <row r="83" spans="1:422" s="45" customFormat="1">
      <c r="A83" s="134"/>
      <c r="B83" s="134"/>
      <c r="C83" s="136"/>
      <c r="D83" s="136"/>
      <c r="E83" s="136"/>
      <c r="F83" s="136"/>
      <c r="G83" s="136"/>
      <c r="H83" s="136"/>
      <c r="I83" s="136"/>
      <c r="J83" s="136"/>
      <c r="K83" s="136"/>
      <c r="L83" s="136"/>
      <c r="M83" s="136"/>
      <c r="N83" s="136"/>
      <c r="O83" s="136"/>
      <c r="P83" s="136"/>
      <c r="Q83" s="136"/>
      <c r="R83" s="136"/>
      <c r="S83" s="136"/>
      <c r="T83" s="136"/>
      <c r="U83" s="136"/>
      <c r="V83" s="136"/>
      <c r="W83" s="136"/>
      <c r="X83" s="136"/>
      <c r="Y83" s="136"/>
      <c r="Z83" s="136"/>
      <c r="AA83" s="136"/>
      <c r="AB83" s="136"/>
      <c r="AC83" s="136"/>
      <c r="AD83" s="136"/>
      <c r="AE83" s="136"/>
      <c r="AF83" s="136"/>
      <c r="AG83" s="136"/>
      <c r="AH83" s="136"/>
      <c r="AI83" s="136"/>
      <c r="AJ83" s="136"/>
      <c r="AK83" s="136"/>
      <c r="AL83" s="136"/>
      <c r="AM83" s="136"/>
      <c r="AN83" s="136"/>
      <c r="AO83" s="136"/>
      <c r="AP83" s="136"/>
      <c r="AQ83" s="136"/>
      <c r="AR83" s="136"/>
      <c r="AS83" s="136"/>
      <c r="AT83" s="136"/>
      <c r="AU83" s="136"/>
      <c r="AV83" s="136"/>
      <c r="AW83" s="136"/>
      <c r="AX83" s="136"/>
      <c r="AY83" s="136"/>
      <c r="AZ83" s="136"/>
      <c r="BA83" s="136"/>
      <c r="BB83" s="136"/>
      <c r="BC83" s="136"/>
      <c r="BD83" s="136"/>
      <c r="BE83" s="136"/>
      <c r="BF83" s="136"/>
      <c r="BG83" s="136"/>
      <c r="BH83" s="136"/>
      <c r="BI83" s="136"/>
      <c r="BJ83" s="136"/>
      <c r="BK83" s="136"/>
      <c r="BL83" s="136"/>
      <c r="BM83" s="136"/>
      <c r="BN83" s="136"/>
      <c r="BO83" s="136"/>
      <c r="BP83" s="136"/>
      <c r="BQ83" s="136"/>
      <c r="BR83" s="136"/>
      <c r="BS83" s="136"/>
      <c r="BT83" s="136"/>
      <c r="BU83" s="136"/>
      <c r="BV83" s="136"/>
      <c r="BW83" s="136"/>
      <c r="BX83" s="136"/>
      <c r="BY83" s="136"/>
      <c r="BZ83" s="136"/>
      <c r="CA83" s="136"/>
      <c r="CB83" s="136"/>
      <c r="CC83" s="136"/>
      <c r="CD83" s="136"/>
      <c r="CE83" s="136"/>
      <c r="CF83" s="136"/>
      <c r="CG83" s="136"/>
      <c r="CH83" s="136"/>
      <c r="CI83" s="136"/>
      <c r="CJ83" s="136"/>
      <c r="CK83" s="136"/>
      <c r="CL83" s="136"/>
      <c r="CM83" s="136"/>
      <c r="CN83" s="136"/>
      <c r="CO83" s="136"/>
      <c r="CP83" s="136"/>
      <c r="CQ83" s="136"/>
      <c r="CR83" s="136"/>
      <c r="CS83" s="136"/>
      <c r="CT83" s="136"/>
      <c r="CU83" s="136"/>
      <c r="CV83" s="136"/>
      <c r="CW83" s="136"/>
      <c r="CX83" s="136"/>
      <c r="CY83" s="136"/>
      <c r="CZ83" s="136"/>
      <c r="DA83" s="136"/>
      <c r="DB83" s="136"/>
      <c r="DC83" s="136"/>
      <c r="DD83" s="136"/>
      <c r="DE83" s="136"/>
      <c r="DF83" s="136"/>
      <c r="DG83" s="136"/>
      <c r="DH83" s="136"/>
      <c r="DI83" s="136"/>
      <c r="DJ83" s="136"/>
      <c r="DK83" s="136"/>
      <c r="DL83" s="136"/>
      <c r="DM83" s="136"/>
      <c r="DN83" s="136"/>
      <c r="DO83" s="136"/>
      <c r="DP83" s="136"/>
      <c r="DQ83" s="136"/>
      <c r="DR83" s="136"/>
      <c r="DS83" s="136"/>
      <c r="DT83" s="136"/>
      <c r="DU83" s="136"/>
      <c r="DV83" s="136"/>
      <c r="DW83" s="136"/>
      <c r="DX83" s="136"/>
      <c r="DY83" s="136"/>
      <c r="DZ83" s="136"/>
      <c r="EA83" s="136"/>
      <c r="EB83" s="136"/>
      <c r="EC83" s="136"/>
      <c r="ED83" s="136"/>
      <c r="EE83" s="136"/>
      <c r="EF83" s="136"/>
      <c r="EG83" s="136"/>
      <c r="EH83" s="136"/>
      <c r="EI83" s="136"/>
      <c r="EJ83" s="136"/>
      <c r="EK83" s="136"/>
      <c r="EL83" s="136"/>
      <c r="EM83" s="136"/>
      <c r="EN83" s="136"/>
      <c r="EO83" s="136"/>
      <c r="EP83" s="136"/>
      <c r="EQ83" s="136"/>
      <c r="ER83" s="136"/>
      <c r="ES83" s="136"/>
      <c r="ET83" s="136"/>
      <c r="EU83" s="136"/>
      <c r="EV83" s="136"/>
      <c r="EW83" s="136"/>
      <c r="EX83" s="136"/>
      <c r="EY83" s="136"/>
      <c r="EZ83" s="136"/>
      <c r="FA83" s="136"/>
      <c r="FB83" s="136"/>
      <c r="FC83" s="136"/>
      <c r="FD83" s="136"/>
      <c r="FE83" s="136"/>
      <c r="FF83" s="136"/>
      <c r="FG83" s="136"/>
      <c r="FH83" s="136"/>
      <c r="FI83" s="136"/>
      <c r="FJ83" s="136"/>
      <c r="FK83" s="136"/>
      <c r="FL83" s="136"/>
      <c r="FM83" s="136"/>
      <c r="FN83" s="136"/>
      <c r="FO83" s="136"/>
      <c r="FP83" s="136"/>
      <c r="FQ83" s="136"/>
      <c r="FR83" s="136"/>
      <c r="FS83" s="136"/>
      <c r="FT83" s="136"/>
      <c r="FU83" s="136"/>
      <c r="FV83" s="136"/>
      <c r="FW83" s="136"/>
      <c r="FX83" s="136"/>
      <c r="FY83" s="136"/>
      <c r="FZ83" s="136"/>
      <c r="GA83" s="136"/>
      <c r="GB83" s="136"/>
      <c r="GC83" s="136"/>
      <c r="GD83" s="136"/>
      <c r="GE83" s="136"/>
      <c r="GF83" s="136"/>
      <c r="GG83" s="136"/>
      <c r="GH83" s="136"/>
      <c r="GI83" s="136"/>
      <c r="GJ83" s="136"/>
      <c r="GK83" s="136"/>
      <c r="GL83" s="136"/>
      <c r="GM83" s="136"/>
      <c r="GN83" s="136"/>
      <c r="GO83" s="136"/>
      <c r="GP83" s="136"/>
      <c r="GQ83" s="136"/>
      <c r="GR83" s="136"/>
      <c r="GS83" s="136"/>
      <c r="GT83" s="136"/>
      <c r="GU83" s="136"/>
      <c r="GV83" s="136"/>
      <c r="GW83" s="136"/>
      <c r="GX83" s="136"/>
      <c r="GY83" s="136"/>
      <c r="GZ83" s="136"/>
      <c r="HA83" s="136"/>
      <c r="HB83" s="136"/>
      <c r="HC83" s="136"/>
      <c r="HD83" s="136"/>
      <c r="HE83" s="136"/>
      <c r="HF83" s="136"/>
      <c r="HG83" s="136"/>
      <c r="HH83" s="136"/>
      <c r="HI83" s="136"/>
      <c r="HJ83" s="136"/>
      <c r="HK83" s="136"/>
      <c r="HL83" s="136"/>
      <c r="HM83" s="136"/>
      <c r="HN83" s="136"/>
      <c r="HO83" s="136"/>
      <c r="HP83" s="136"/>
      <c r="HQ83" s="136"/>
      <c r="HR83" s="136"/>
      <c r="HS83" s="136"/>
      <c r="HT83" s="136"/>
      <c r="HU83" s="136"/>
      <c r="HV83" s="136"/>
      <c r="HW83" s="136"/>
      <c r="HX83" s="136"/>
      <c r="HY83" s="136"/>
      <c r="HZ83" s="136"/>
      <c r="IA83" s="136"/>
      <c r="IB83" s="136"/>
      <c r="IC83" s="136"/>
      <c r="ID83" s="136"/>
      <c r="IE83" s="136"/>
      <c r="IF83" s="136"/>
      <c r="IG83" s="136"/>
      <c r="IH83" s="136"/>
      <c r="II83" s="136"/>
      <c r="IJ83" s="136"/>
      <c r="IK83" s="136"/>
      <c r="IL83" s="136"/>
      <c r="IM83" s="136"/>
      <c r="IN83" s="136"/>
      <c r="IO83" s="136"/>
      <c r="IP83" s="136"/>
      <c r="IQ83" s="136"/>
      <c r="IR83" s="136"/>
      <c r="IS83" s="136"/>
      <c r="IT83" s="136"/>
      <c r="IU83" s="136"/>
      <c r="IV83" s="136"/>
      <c r="IW83" s="136"/>
      <c r="IX83" s="136"/>
      <c r="IY83" s="136"/>
      <c r="IZ83" s="136"/>
      <c r="JA83" s="136"/>
      <c r="JB83" s="136"/>
      <c r="JC83" s="136"/>
      <c r="JD83" s="136"/>
      <c r="JE83" s="136"/>
      <c r="JF83" s="136"/>
      <c r="JG83" s="136"/>
      <c r="JH83" s="136"/>
      <c r="JI83" s="136"/>
      <c r="JJ83" s="136"/>
      <c r="JK83" s="136"/>
      <c r="JL83" s="136"/>
      <c r="JM83" s="136"/>
      <c r="JN83" s="136"/>
      <c r="JO83" s="136"/>
      <c r="JP83" s="136"/>
      <c r="JQ83" s="136"/>
      <c r="JR83" s="136"/>
      <c r="JS83" s="136"/>
      <c r="JT83" s="136"/>
      <c r="JU83" s="136"/>
      <c r="JV83" s="136"/>
      <c r="JW83" s="136"/>
      <c r="JX83" s="136"/>
      <c r="JY83" s="136"/>
      <c r="JZ83" s="136"/>
      <c r="KA83" s="136"/>
      <c r="KB83" s="136"/>
      <c r="KC83" s="136"/>
      <c r="KD83" s="136"/>
      <c r="KE83" s="136"/>
      <c r="KF83" s="136"/>
      <c r="KG83" s="136"/>
      <c r="KH83" s="136"/>
      <c r="KI83" s="136"/>
      <c r="KJ83" s="136"/>
      <c r="KK83" s="136"/>
      <c r="KL83" s="136"/>
      <c r="KM83" s="136"/>
      <c r="KN83" s="136"/>
      <c r="KO83" s="136"/>
      <c r="KP83" s="136"/>
      <c r="KQ83" s="136"/>
      <c r="KR83" s="136"/>
      <c r="KS83" s="136"/>
      <c r="KT83" s="136"/>
      <c r="KU83" s="136"/>
      <c r="KV83" s="136"/>
      <c r="KW83" s="136"/>
      <c r="KX83" s="136"/>
      <c r="KY83" s="136"/>
      <c r="KZ83" s="136"/>
      <c r="LA83" s="136"/>
      <c r="LB83" s="136"/>
      <c r="LC83" s="136"/>
      <c r="LD83" s="136"/>
      <c r="LE83" s="136"/>
      <c r="LF83" s="136"/>
      <c r="LG83" s="136"/>
      <c r="LH83" s="136"/>
      <c r="LI83" s="136"/>
      <c r="LJ83" s="136"/>
      <c r="LK83" s="136"/>
      <c r="LL83" s="136"/>
      <c r="LM83" s="136"/>
      <c r="LN83" s="136"/>
      <c r="LO83" s="136"/>
      <c r="LP83" s="136"/>
      <c r="LQ83" s="136"/>
      <c r="LR83" s="136"/>
      <c r="LS83" s="136"/>
      <c r="LT83" s="136"/>
      <c r="LU83" s="136"/>
      <c r="LV83" s="136"/>
      <c r="LW83" s="136"/>
      <c r="LX83" s="136"/>
      <c r="LY83" s="136"/>
      <c r="LZ83" s="136"/>
      <c r="MA83" s="136"/>
      <c r="MB83" s="136"/>
      <c r="MC83" s="136"/>
      <c r="MD83" s="136"/>
      <c r="ME83" s="136"/>
      <c r="MF83" s="136"/>
      <c r="MG83" s="136"/>
      <c r="MH83" s="136"/>
      <c r="MI83" s="136"/>
      <c r="MJ83" s="136"/>
      <c r="MK83" s="136"/>
      <c r="ML83" s="136"/>
      <c r="MM83" s="136"/>
      <c r="MN83" s="136"/>
      <c r="MO83" s="136"/>
      <c r="MP83" s="136"/>
      <c r="MQ83" s="136"/>
      <c r="MR83" s="136"/>
      <c r="MS83" s="136"/>
      <c r="MT83" s="136"/>
      <c r="MU83" s="136"/>
      <c r="MV83" s="136"/>
      <c r="MW83" s="136"/>
      <c r="MX83" s="136"/>
      <c r="MY83" s="136"/>
      <c r="MZ83" s="136"/>
      <c r="NA83" s="136"/>
      <c r="NB83" s="136"/>
      <c r="NC83" s="136"/>
      <c r="ND83" s="136"/>
      <c r="NE83" s="136"/>
      <c r="NF83" s="136"/>
      <c r="NG83" s="136"/>
      <c r="NH83" s="136"/>
      <c r="NI83" s="136"/>
      <c r="NJ83" s="136"/>
      <c r="NK83" s="136"/>
      <c r="NL83" s="136"/>
      <c r="NM83" s="136"/>
      <c r="NN83" s="136"/>
      <c r="NO83" s="136"/>
      <c r="NP83" s="136"/>
      <c r="NQ83" s="136"/>
      <c r="NR83" s="136"/>
      <c r="NS83" s="136"/>
      <c r="NT83" s="136"/>
      <c r="NU83" s="136"/>
      <c r="NV83" s="136"/>
      <c r="NW83" s="136"/>
      <c r="NX83" s="136"/>
      <c r="NY83" s="136"/>
      <c r="NZ83" s="136"/>
      <c r="OA83" s="136"/>
      <c r="OB83" s="136"/>
      <c r="OC83" s="136"/>
      <c r="OD83" s="136"/>
      <c r="OE83" s="136"/>
      <c r="OF83" s="136"/>
      <c r="OG83" s="136"/>
      <c r="OH83" s="136"/>
      <c r="OI83" s="136"/>
      <c r="OJ83" s="136"/>
      <c r="OK83" s="136"/>
      <c r="OL83" s="136"/>
      <c r="OM83" s="136"/>
      <c r="ON83" s="136"/>
      <c r="OO83" s="136"/>
      <c r="OP83" s="136"/>
      <c r="OQ83" s="136"/>
      <c r="OR83" s="136"/>
      <c r="OS83" s="136"/>
      <c r="OT83" s="136"/>
      <c r="OU83" s="136"/>
      <c r="OV83" s="136"/>
      <c r="OW83" s="136"/>
      <c r="OX83" s="136"/>
      <c r="OY83" s="136"/>
      <c r="OZ83" s="136"/>
      <c r="PA83" s="136"/>
      <c r="PB83" s="136"/>
      <c r="PC83" s="136"/>
      <c r="PD83" s="136"/>
      <c r="PE83" s="136"/>
      <c r="PF83" s="136"/>
    </row>
    <row r="84" spans="1:422" s="45" customFormat="1">
      <c r="A84" s="134"/>
      <c r="B84" s="134"/>
      <c r="C84" s="136"/>
      <c r="D84" s="136"/>
      <c r="E84" s="136"/>
      <c r="F84" s="136"/>
      <c r="G84" s="136"/>
      <c r="H84" s="136"/>
      <c r="I84" s="136"/>
      <c r="J84" s="136"/>
      <c r="K84" s="136"/>
      <c r="L84" s="136"/>
      <c r="M84" s="136"/>
      <c r="N84" s="136"/>
      <c r="O84" s="136"/>
      <c r="P84" s="136"/>
      <c r="Q84" s="136"/>
      <c r="R84" s="136"/>
      <c r="S84" s="136"/>
      <c r="T84" s="136"/>
      <c r="U84" s="136"/>
      <c r="V84" s="136"/>
      <c r="W84" s="136"/>
      <c r="X84" s="136"/>
      <c r="Y84" s="136"/>
      <c r="Z84" s="136"/>
      <c r="AA84" s="136"/>
      <c r="AB84" s="136"/>
      <c r="AC84" s="136"/>
      <c r="AD84" s="136"/>
      <c r="AE84" s="136"/>
      <c r="AF84" s="136"/>
      <c r="AG84" s="136"/>
      <c r="AH84" s="136"/>
      <c r="AI84" s="136"/>
      <c r="AJ84" s="136"/>
      <c r="AK84" s="136"/>
      <c r="AL84" s="136"/>
      <c r="AM84" s="136"/>
      <c r="AN84" s="136"/>
      <c r="AO84" s="136"/>
      <c r="AP84" s="136"/>
      <c r="AQ84" s="136"/>
      <c r="AR84" s="136"/>
      <c r="AS84" s="136"/>
      <c r="AT84" s="136"/>
      <c r="AU84" s="136"/>
      <c r="AV84" s="136"/>
      <c r="AW84" s="136"/>
      <c r="AX84" s="136"/>
      <c r="AY84" s="136"/>
      <c r="AZ84" s="136"/>
      <c r="BA84" s="136"/>
      <c r="BB84" s="136"/>
      <c r="BC84" s="136"/>
      <c r="BD84" s="136"/>
      <c r="BE84" s="136"/>
      <c r="BF84" s="136"/>
      <c r="BG84" s="136"/>
      <c r="BH84" s="136"/>
      <c r="BI84" s="136"/>
      <c r="BJ84" s="136"/>
      <c r="BK84" s="136"/>
      <c r="BL84" s="136"/>
      <c r="BM84" s="136"/>
      <c r="BN84" s="136"/>
      <c r="BO84" s="136"/>
      <c r="BP84" s="136"/>
      <c r="BQ84" s="136"/>
      <c r="BR84" s="136"/>
      <c r="BS84" s="136"/>
      <c r="BT84" s="136"/>
      <c r="BU84" s="136"/>
      <c r="BV84" s="136"/>
      <c r="BW84" s="136"/>
      <c r="BX84" s="136"/>
      <c r="BY84" s="136"/>
      <c r="BZ84" s="136"/>
      <c r="CA84" s="136"/>
      <c r="CB84" s="136"/>
      <c r="CC84" s="136"/>
      <c r="CD84" s="136"/>
      <c r="CE84" s="136"/>
      <c r="CF84" s="136"/>
      <c r="CG84" s="136"/>
      <c r="CH84" s="136"/>
      <c r="CI84" s="136"/>
      <c r="CJ84" s="136"/>
      <c r="CK84" s="136"/>
      <c r="CL84" s="136"/>
      <c r="CM84" s="136"/>
      <c r="CN84" s="136"/>
      <c r="CO84" s="136"/>
      <c r="CP84" s="136"/>
      <c r="CQ84" s="136"/>
      <c r="CR84" s="136"/>
      <c r="CS84" s="136"/>
      <c r="CT84" s="136"/>
      <c r="CU84" s="136"/>
      <c r="CV84" s="136"/>
      <c r="CW84" s="136"/>
      <c r="CX84" s="136"/>
      <c r="CY84" s="136"/>
      <c r="CZ84" s="136"/>
      <c r="DA84" s="136"/>
      <c r="DB84" s="136"/>
      <c r="DC84" s="136"/>
      <c r="DD84" s="136"/>
      <c r="DE84" s="136"/>
      <c r="DF84" s="136"/>
      <c r="DG84" s="136"/>
      <c r="DH84" s="136"/>
      <c r="DI84" s="136"/>
      <c r="DJ84" s="136"/>
      <c r="DK84" s="136"/>
      <c r="DL84" s="136"/>
      <c r="DM84" s="136"/>
      <c r="DN84" s="136"/>
      <c r="DO84" s="136"/>
      <c r="DP84" s="136"/>
      <c r="DQ84" s="136"/>
      <c r="DR84" s="136"/>
      <c r="DS84" s="136"/>
      <c r="DT84" s="136"/>
      <c r="DU84" s="136"/>
      <c r="DV84" s="136"/>
      <c r="DW84" s="136"/>
      <c r="DX84" s="136"/>
      <c r="DY84" s="136"/>
      <c r="DZ84" s="136"/>
      <c r="EA84" s="136"/>
      <c r="EB84" s="136"/>
      <c r="EC84" s="136"/>
      <c r="ED84" s="136"/>
      <c r="EE84" s="136"/>
      <c r="EF84" s="136"/>
      <c r="EG84" s="136"/>
      <c r="EH84" s="136"/>
      <c r="EI84" s="136"/>
      <c r="EJ84" s="136"/>
      <c r="EK84" s="136"/>
      <c r="EL84" s="136"/>
      <c r="EM84" s="136"/>
      <c r="EN84" s="136"/>
      <c r="EO84" s="136"/>
      <c r="EP84" s="136"/>
      <c r="EQ84" s="136"/>
      <c r="ER84" s="136"/>
      <c r="ES84" s="136"/>
      <c r="ET84" s="136"/>
      <c r="EU84" s="136"/>
      <c r="EV84" s="136"/>
      <c r="EW84" s="136"/>
      <c r="EX84" s="136"/>
      <c r="EY84" s="136"/>
      <c r="EZ84" s="136"/>
      <c r="FA84" s="136"/>
      <c r="FB84" s="136"/>
      <c r="FC84" s="136"/>
      <c r="FD84" s="136"/>
      <c r="FE84" s="136"/>
      <c r="FF84" s="136"/>
      <c r="FG84" s="136"/>
      <c r="FH84" s="136"/>
      <c r="FI84" s="136"/>
      <c r="FJ84" s="136"/>
      <c r="FK84" s="136"/>
      <c r="FL84" s="136"/>
      <c r="FM84" s="136"/>
      <c r="FN84" s="136"/>
      <c r="FO84" s="136"/>
      <c r="FP84" s="136"/>
      <c r="FQ84" s="136"/>
      <c r="FR84" s="136"/>
      <c r="FS84" s="136"/>
      <c r="FT84" s="136"/>
      <c r="FU84" s="136"/>
      <c r="FV84" s="136"/>
      <c r="FW84" s="136"/>
      <c r="FX84" s="136"/>
      <c r="FY84" s="136"/>
      <c r="FZ84" s="136"/>
      <c r="GA84" s="136"/>
      <c r="GB84" s="136"/>
      <c r="GC84" s="136"/>
      <c r="GD84" s="136"/>
      <c r="GE84" s="136"/>
      <c r="GF84" s="136"/>
      <c r="GG84" s="136"/>
      <c r="GH84" s="136"/>
      <c r="GI84" s="136"/>
      <c r="GJ84" s="136"/>
      <c r="GK84" s="136"/>
      <c r="GL84" s="136"/>
      <c r="GM84" s="136"/>
      <c r="GN84" s="136"/>
      <c r="GO84" s="136"/>
      <c r="GP84" s="136"/>
      <c r="GQ84" s="136"/>
      <c r="GR84" s="136"/>
      <c r="GS84" s="136"/>
      <c r="GT84" s="136"/>
      <c r="GU84" s="136"/>
      <c r="GV84" s="136"/>
      <c r="GW84" s="136"/>
      <c r="GX84" s="136"/>
      <c r="GY84" s="136"/>
      <c r="GZ84" s="136"/>
      <c r="HA84" s="136"/>
      <c r="HB84" s="136"/>
      <c r="HC84" s="136"/>
      <c r="HD84" s="136"/>
      <c r="HE84" s="136"/>
      <c r="HF84" s="136"/>
      <c r="HG84" s="136"/>
      <c r="HH84" s="136"/>
      <c r="HI84" s="136"/>
      <c r="HJ84" s="136"/>
      <c r="HK84" s="136"/>
      <c r="HL84" s="136"/>
      <c r="HM84" s="136"/>
      <c r="HN84" s="136"/>
      <c r="HO84" s="136"/>
      <c r="HP84" s="136"/>
      <c r="HQ84" s="136"/>
      <c r="HR84" s="136"/>
      <c r="HS84" s="136"/>
      <c r="HT84" s="136"/>
      <c r="HU84" s="136"/>
      <c r="HV84" s="136"/>
      <c r="HW84" s="136"/>
      <c r="HX84" s="136"/>
      <c r="HY84" s="136"/>
      <c r="HZ84" s="136"/>
      <c r="IA84" s="136"/>
      <c r="IB84" s="136"/>
      <c r="IC84" s="136"/>
      <c r="ID84" s="136"/>
      <c r="IE84" s="136"/>
      <c r="IF84" s="136"/>
      <c r="IG84" s="136"/>
      <c r="IH84" s="136"/>
      <c r="II84" s="136"/>
      <c r="IJ84" s="136"/>
      <c r="IK84" s="136"/>
      <c r="IL84" s="136"/>
      <c r="IM84" s="136"/>
      <c r="IN84" s="136"/>
      <c r="IO84" s="136"/>
      <c r="IP84" s="136"/>
      <c r="IQ84" s="136"/>
      <c r="IR84" s="136"/>
      <c r="IS84" s="136"/>
      <c r="IT84" s="136"/>
      <c r="IU84" s="136"/>
      <c r="IV84" s="136"/>
      <c r="IW84" s="136"/>
      <c r="IX84" s="136"/>
      <c r="IY84" s="136"/>
      <c r="IZ84" s="136"/>
      <c r="JA84" s="136"/>
      <c r="JB84" s="136"/>
      <c r="JC84" s="136"/>
      <c r="JD84" s="136"/>
      <c r="JE84" s="136"/>
      <c r="JF84" s="136"/>
      <c r="JG84" s="136"/>
      <c r="JH84" s="136"/>
      <c r="JI84" s="136"/>
      <c r="JJ84" s="136"/>
      <c r="JK84" s="136"/>
      <c r="JL84" s="136"/>
      <c r="JM84" s="136"/>
      <c r="JN84" s="136"/>
      <c r="JO84" s="136"/>
      <c r="JP84" s="136"/>
      <c r="JQ84" s="136"/>
      <c r="JR84" s="136"/>
      <c r="JS84" s="136"/>
      <c r="JT84" s="136"/>
      <c r="JU84" s="136"/>
      <c r="JV84" s="136"/>
      <c r="JW84" s="136"/>
      <c r="JX84" s="136"/>
      <c r="JY84" s="136"/>
      <c r="JZ84" s="136"/>
      <c r="KA84" s="136"/>
      <c r="KB84" s="136"/>
      <c r="KC84" s="136"/>
      <c r="KD84" s="136"/>
      <c r="KE84" s="136"/>
      <c r="KF84" s="136"/>
      <c r="KG84" s="136"/>
      <c r="KH84" s="136"/>
      <c r="KI84" s="136"/>
      <c r="KJ84" s="136"/>
      <c r="KK84" s="136"/>
      <c r="KL84" s="136"/>
      <c r="KM84" s="136"/>
      <c r="KN84" s="136"/>
      <c r="KO84" s="136"/>
      <c r="KP84" s="136"/>
      <c r="KQ84" s="136"/>
      <c r="KR84" s="136"/>
      <c r="KS84" s="136"/>
      <c r="KT84" s="136"/>
      <c r="KU84" s="136"/>
      <c r="KV84" s="136"/>
      <c r="KW84" s="136"/>
      <c r="KX84" s="136"/>
      <c r="KY84" s="136"/>
      <c r="KZ84" s="136"/>
      <c r="LA84" s="136"/>
      <c r="LB84" s="136"/>
      <c r="LC84" s="136"/>
      <c r="LD84" s="136"/>
      <c r="LE84" s="136"/>
      <c r="LF84" s="136"/>
      <c r="LG84" s="136"/>
      <c r="LH84" s="136"/>
      <c r="LI84" s="136"/>
      <c r="LJ84" s="136"/>
      <c r="LK84" s="136"/>
      <c r="LL84" s="136"/>
      <c r="LM84" s="136"/>
      <c r="LN84" s="136"/>
      <c r="LO84" s="136"/>
      <c r="LP84" s="136"/>
      <c r="LQ84" s="136"/>
      <c r="LR84" s="136"/>
      <c r="LS84" s="136"/>
      <c r="LT84" s="136"/>
      <c r="LU84" s="136"/>
      <c r="LV84" s="136"/>
      <c r="LW84" s="136"/>
      <c r="LX84" s="136"/>
      <c r="LY84" s="136"/>
      <c r="LZ84" s="136"/>
      <c r="MA84" s="136"/>
      <c r="MB84" s="136"/>
      <c r="MC84" s="136"/>
      <c r="MD84" s="136"/>
      <c r="ME84" s="136"/>
      <c r="MF84" s="136"/>
      <c r="MG84" s="136"/>
      <c r="MH84" s="136"/>
      <c r="MI84" s="136"/>
      <c r="MJ84" s="136"/>
      <c r="MK84" s="136"/>
      <c r="ML84" s="136"/>
      <c r="MM84" s="136"/>
      <c r="MN84" s="136"/>
      <c r="MO84" s="136"/>
      <c r="MP84" s="136"/>
      <c r="MQ84" s="136"/>
      <c r="MR84" s="136"/>
      <c r="MS84" s="136"/>
      <c r="MT84" s="136"/>
      <c r="MU84" s="136"/>
      <c r="MV84" s="136"/>
      <c r="MW84" s="136"/>
      <c r="MX84" s="136"/>
      <c r="MY84" s="136"/>
      <c r="MZ84" s="136"/>
      <c r="NA84" s="136"/>
      <c r="NB84" s="136"/>
      <c r="NC84" s="136"/>
      <c r="ND84" s="136"/>
      <c r="NE84" s="136"/>
      <c r="NF84" s="136"/>
      <c r="NG84" s="136"/>
      <c r="NH84" s="136"/>
      <c r="NI84" s="136"/>
      <c r="NJ84" s="136"/>
      <c r="NK84" s="136"/>
      <c r="NL84" s="136"/>
      <c r="NM84" s="136"/>
      <c r="NN84" s="136"/>
      <c r="NO84" s="136"/>
      <c r="NP84" s="136"/>
      <c r="NQ84" s="136"/>
      <c r="NR84" s="136"/>
      <c r="NS84" s="136"/>
      <c r="NT84" s="136"/>
      <c r="NU84" s="136"/>
      <c r="NV84" s="136"/>
      <c r="NW84" s="136"/>
      <c r="NX84" s="136"/>
      <c r="NY84" s="136"/>
      <c r="NZ84" s="136"/>
      <c r="OA84" s="136"/>
      <c r="OB84" s="136"/>
      <c r="OC84" s="136"/>
      <c r="OD84" s="136"/>
      <c r="OE84" s="136"/>
      <c r="OF84" s="136"/>
      <c r="OG84" s="136"/>
      <c r="OH84" s="136"/>
      <c r="OI84" s="136"/>
      <c r="OJ84" s="136"/>
      <c r="OK84" s="136"/>
      <c r="OL84" s="136"/>
      <c r="OM84" s="136"/>
      <c r="ON84" s="136"/>
      <c r="OO84" s="136"/>
      <c r="OP84" s="136"/>
      <c r="OQ84" s="136"/>
      <c r="OR84" s="136"/>
      <c r="OS84" s="136"/>
      <c r="OT84" s="136"/>
      <c r="OU84" s="136"/>
      <c r="OV84" s="136"/>
      <c r="OW84" s="136"/>
      <c r="OX84" s="136"/>
      <c r="OY84" s="136"/>
      <c r="OZ84" s="136"/>
      <c r="PA84" s="136"/>
      <c r="PB84" s="136"/>
      <c r="PC84" s="136"/>
      <c r="PD84" s="136"/>
      <c r="PE84" s="136"/>
      <c r="PF84" s="136"/>
    </row>
    <row r="85" spans="1:422" s="45" customFormat="1">
      <c r="A85" s="134"/>
      <c r="B85" s="134"/>
      <c r="C85" s="136"/>
      <c r="D85" s="136"/>
      <c r="E85" s="136"/>
      <c r="F85" s="136"/>
      <c r="G85" s="136"/>
      <c r="H85" s="136"/>
      <c r="I85" s="136"/>
      <c r="J85" s="136"/>
      <c r="K85" s="136"/>
      <c r="L85" s="136"/>
      <c r="M85" s="136"/>
      <c r="N85" s="136"/>
      <c r="O85" s="136"/>
      <c r="P85" s="136"/>
      <c r="Q85" s="136"/>
      <c r="R85" s="136"/>
      <c r="S85" s="136"/>
      <c r="T85" s="136"/>
      <c r="U85" s="136"/>
      <c r="V85" s="136"/>
      <c r="W85" s="136"/>
      <c r="X85" s="136"/>
      <c r="Y85" s="136"/>
      <c r="Z85" s="136"/>
      <c r="AA85" s="136"/>
      <c r="AB85" s="136"/>
      <c r="AC85" s="136"/>
      <c r="AD85" s="136"/>
      <c r="AE85" s="136"/>
      <c r="AF85" s="136"/>
      <c r="AG85" s="136"/>
      <c r="AH85" s="136"/>
      <c r="AI85" s="136"/>
      <c r="AJ85" s="136"/>
      <c r="AK85" s="136"/>
      <c r="AL85" s="136"/>
      <c r="AM85" s="136"/>
      <c r="AN85" s="136"/>
      <c r="AO85" s="136"/>
      <c r="AP85" s="136"/>
      <c r="AQ85" s="136"/>
      <c r="AR85" s="136"/>
      <c r="AS85" s="136"/>
      <c r="AT85" s="136"/>
      <c r="AU85" s="136"/>
      <c r="AV85" s="136"/>
      <c r="AW85" s="136"/>
      <c r="AX85" s="136"/>
      <c r="AY85" s="136"/>
      <c r="AZ85" s="136"/>
      <c r="BA85" s="136"/>
      <c r="BB85" s="136"/>
      <c r="BC85" s="136"/>
      <c r="BD85" s="136"/>
      <c r="BE85" s="136"/>
      <c r="BF85" s="136"/>
      <c r="BG85" s="136"/>
      <c r="BH85" s="136"/>
      <c r="BI85" s="136"/>
      <c r="BJ85" s="136"/>
      <c r="BK85" s="136"/>
      <c r="BL85" s="136"/>
      <c r="BM85" s="136"/>
      <c r="BN85" s="136"/>
      <c r="BO85" s="136"/>
      <c r="BP85" s="136"/>
      <c r="BQ85" s="136"/>
      <c r="BR85" s="136"/>
      <c r="BS85" s="136"/>
      <c r="BT85" s="136"/>
      <c r="BU85" s="136"/>
      <c r="BV85" s="136"/>
      <c r="BW85" s="136"/>
      <c r="BX85" s="136"/>
      <c r="BY85" s="136"/>
      <c r="BZ85" s="136"/>
      <c r="CA85" s="136"/>
      <c r="CB85" s="136"/>
      <c r="CC85" s="136"/>
      <c r="CD85" s="136"/>
      <c r="CE85" s="136"/>
      <c r="CF85" s="136"/>
      <c r="CG85" s="136"/>
      <c r="CH85" s="136"/>
      <c r="CI85" s="136"/>
      <c r="CJ85" s="136"/>
      <c r="CK85" s="136"/>
      <c r="CL85" s="136"/>
      <c r="CM85" s="136"/>
      <c r="CN85" s="136"/>
      <c r="CO85" s="136"/>
      <c r="CP85" s="136"/>
      <c r="CQ85" s="136"/>
      <c r="CR85" s="136"/>
      <c r="CS85" s="136"/>
      <c r="CT85" s="136"/>
      <c r="CU85" s="136"/>
      <c r="CV85" s="136"/>
      <c r="CW85" s="136"/>
      <c r="CX85" s="136"/>
      <c r="CY85" s="136"/>
      <c r="CZ85" s="136"/>
      <c r="DA85" s="136"/>
      <c r="DB85" s="136"/>
      <c r="DC85" s="136"/>
      <c r="DD85" s="136"/>
      <c r="DE85" s="136"/>
      <c r="DF85" s="136"/>
      <c r="DG85" s="136"/>
      <c r="DH85" s="136"/>
      <c r="DI85" s="136"/>
      <c r="DJ85" s="136"/>
      <c r="DK85" s="136"/>
      <c r="DL85" s="136"/>
      <c r="DM85" s="136"/>
      <c r="DN85" s="136"/>
      <c r="DO85" s="136"/>
      <c r="DP85" s="136"/>
      <c r="DQ85" s="136"/>
      <c r="DR85" s="136"/>
      <c r="DS85" s="136"/>
      <c r="DT85" s="136"/>
      <c r="DU85" s="136"/>
      <c r="DV85" s="136"/>
      <c r="DW85" s="136"/>
      <c r="DX85" s="136"/>
      <c r="DY85" s="136"/>
      <c r="DZ85" s="136"/>
      <c r="EA85" s="136"/>
      <c r="EB85" s="136"/>
      <c r="EC85" s="136"/>
      <c r="ED85" s="136"/>
      <c r="EE85" s="136"/>
      <c r="EF85" s="136"/>
      <c r="EG85" s="136"/>
      <c r="EH85" s="136"/>
      <c r="EI85" s="136"/>
      <c r="EJ85" s="136"/>
      <c r="EK85" s="136"/>
      <c r="EL85" s="136"/>
      <c r="EM85" s="136"/>
      <c r="EN85" s="136"/>
      <c r="EO85" s="136"/>
      <c r="EP85" s="136"/>
      <c r="EQ85" s="136"/>
      <c r="ER85" s="136"/>
      <c r="ES85" s="136"/>
      <c r="ET85" s="136"/>
      <c r="EU85" s="136"/>
      <c r="EV85" s="136"/>
      <c r="EW85" s="136"/>
      <c r="EX85" s="136"/>
      <c r="EY85" s="136"/>
      <c r="EZ85" s="136"/>
      <c r="FA85" s="136"/>
      <c r="FB85" s="136"/>
      <c r="FC85" s="136"/>
      <c r="FD85" s="136"/>
      <c r="FE85" s="136"/>
      <c r="FF85" s="136"/>
      <c r="FG85" s="136"/>
      <c r="FH85" s="136"/>
      <c r="FI85" s="136"/>
      <c r="FJ85" s="136"/>
      <c r="FK85" s="136"/>
      <c r="FL85" s="136"/>
      <c r="FM85" s="136"/>
      <c r="FN85" s="136"/>
      <c r="FO85" s="136"/>
      <c r="FP85" s="136"/>
      <c r="FQ85" s="136"/>
      <c r="FR85" s="136"/>
      <c r="FS85" s="136"/>
      <c r="FT85" s="136"/>
      <c r="FU85" s="136"/>
      <c r="FV85" s="136"/>
      <c r="FW85" s="136"/>
      <c r="FX85" s="136"/>
      <c r="FY85" s="136"/>
      <c r="FZ85" s="136"/>
      <c r="GA85" s="136"/>
      <c r="GB85" s="136"/>
      <c r="GC85" s="136"/>
      <c r="GD85" s="136"/>
      <c r="GE85" s="136"/>
      <c r="GF85" s="136"/>
      <c r="GG85" s="136"/>
      <c r="GH85" s="136"/>
      <c r="GI85" s="136"/>
      <c r="GJ85" s="136"/>
      <c r="GK85" s="136"/>
      <c r="GL85" s="136"/>
      <c r="GM85" s="136"/>
      <c r="GN85" s="136"/>
      <c r="GO85" s="136"/>
      <c r="GP85" s="136"/>
      <c r="GQ85" s="136"/>
      <c r="GR85" s="136"/>
      <c r="GS85" s="136"/>
      <c r="GT85" s="136"/>
      <c r="GU85" s="136"/>
      <c r="GV85" s="136"/>
      <c r="GW85" s="136"/>
      <c r="GX85" s="136"/>
      <c r="GY85" s="136"/>
      <c r="GZ85" s="136"/>
      <c r="HA85" s="136"/>
      <c r="HB85" s="136"/>
      <c r="HC85" s="136"/>
      <c r="HD85" s="136"/>
      <c r="HE85" s="136"/>
      <c r="HF85" s="136"/>
      <c r="HG85" s="136"/>
      <c r="HH85" s="136"/>
      <c r="HI85" s="136"/>
      <c r="HJ85" s="136"/>
      <c r="HK85" s="136"/>
      <c r="HL85" s="136"/>
      <c r="HM85" s="136"/>
      <c r="HN85" s="136"/>
      <c r="HO85" s="136"/>
      <c r="HP85" s="136"/>
      <c r="HQ85" s="136"/>
      <c r="HR85" s="136"/>
      <c r="HS85" s="136"/>
      <c r="HT85" s="136"/>
      <c r="HU85" s="136"/>
      <c r="HV85" s="136"/>
      <c r="HW85" s="136"/>
      <c r="HX85" s="136"/>
      <c r="HY85" s="136"/>
      <c r="HZ85" s="136"/>
      <c r="IA85" s="136"/>
      <c r="IB85" s="136"/>
      <c r="IC85" s="136"/>
      <c r="ID85" s="136"/>
      <c r="IE85" s="136"/>
      <c r="IF85" s="136"/>
      <c r="IG85" s="136"/>
      <c r="IH85" s="136"/>
      <c r="II85" s="136"/>
      <c r="IJ85" s="136"/>
      <c r="IK85" s="136"/>
      <c r="IL85" s="136"/>
      <c r="IM85" s="136"/>
      <c r="IN85" s="136"/>
      <c r="IO85" s="136"/>
      <c r="IP85" s="136"/>
      <c r="IQ85" s="136"/>
      <c r="IR85" s="136"/>
      <c r="IS85" s="136"/>
      <c r="IT85" s="136"/>
      <c r="IU85" s="136"/>
      <c r="IV85" s="136"/>
      <c r="IW85" s="136"/>
      <c r="IX85" s="136"/>
      <c r="IY85" s="136"/>
      <c r="IZ85" s="136"/>
      <c r="JA85" s="136"/>
      <c r="JB85" s="136"/>
      <c r="JC85" s="136"/>
      <c r="JD85" s="136"/>
      <c r="JE85" s="136"/>
      <c r="JF85" s="136"/>
      <c r="JG85" s="136"/>
      <c r="JH85" s="136"/>
      <c r="JI85" s="136"/>
      <c r="JJ85" s="136"/>
      <c r="JK85" s="136"/>
      <c r="JL85" s="136"/>
      <c r="JM85" s="136"/>
      <c r="JN85" s="136"/>
      <c r="JO85" s="136"/>
      <c r="JP85" s="136"/>
      <c r="JQ85" s="136"/>
      <c r="JR85" s="136"/>
      <c r="JS85" s="136"/>
      <c r="JT85" s="136"/>
      <c r="JU85" s="136"/>
      <c r="JV85" s="136"/>
      <c r="JW85" s="136"/>
      <c r="JX85" s="136"/>
      <c r="JY85" s="136"/>
      <c r="JZ85" s="136"/>
      <c r="KA85" s="136"/>
      <c r="KB85" s="136"/>
      <c r="KC85" s="136"/>
      <c r="KD85" s="136"/>
      <c r="KE85" s="136"/>
      <c r="KF85" s="136"/>
      <c r="KG85" s="136"/>
      <c r="KH85" s="136"/>
      <c r="KI85" s="136"/>
      <c r="KJ85" s="136"/>
      <c r="KK85" s="136"/>
      <c r="KL85" s="136"/>
      <c r="KM85" s="136"/>
      <c r="KN85" s="136"/>
      <c r="KO85" s="136"/>
      <c r="KP85" s="136"/>
      <c r="KQ85" s="136"/>
      <c r="KR85" s="136"/>
      <c r="KS85" s="136"/>
      <c r="KT85" s="136"/>
      <c r="KU85" s="136"/>
      <c r="KV85" s="136"/>
      <c r="KW85" s="136"/>
      <c r="KX85" s="136"/>
      <c r="KY85" s="136"/>
      <c r="KZ85" s="136"/>
      <c r="LA85" s="136"/>
      <c r="LB85" s="136"/>
      <c r="LC85" s="136"/>
      <c r="LD85" s="136"/>
      <c r="LE85" s="136"/>
      <c r="LF85" s="136"/>
      <c r="LG85" s="136"/>
      <c r="LH85" s="136"/>
      <c r="LI85" s="136"/>
      <c r="LJ85" s="136"/>
      <c r="LK85" s="136"/>
      <c r="LL85" s="136"/>
      <c r="LM85" s="136"/>
      <c r="LN85" s="136"/>
      <c r="LO85" s="136"/>
      <c r="LP85" s="136"/>
      <c r="LQ85" s="136"/>
      <c r="LR85" s="136"/>
      <c r="LS85" s="136"/>
      <c r="LT85" s="136"/>
      <c r="LU85" s="136"/>
      <c r="LV85" s="136"/>
      <c r="LW85" s="136"/>
      <c r="LX85" s="136"/>
      <c r="LY85" s="136"/>
      <c r="LZ85" s="136"/>
      <c r="MA85" s="136"/>
      <c r="MB85" s="136"/>
      <c r="MC85" s="136"/>
      <c r="MD85" s="136"/>
      <c r="ME85" s="136"/>
      <c r="MF85" s="136"/>
      <c r="MG85" s="136"/>
      <c r="MH85" s="136"/>
      <c r="MI85" s="136"/>
      <c r="MJ85" s="136"/>
      <c r="MK85" s="136"/>
      <c r="ML85" s="136"/>
      <c r="MM85" s="136"/>
      <c r="MN85" s="136"/>
      <c r="MO85" s="136"/>
      <c r="MP85" s="136"/>
      <c r="MQ85" s="136"/>
      <c r="MR85" s="136"/>
      <c r="MS85" s="136"/>
      <c r="MT85" s="136"/>
      <c r="MU85" s="136"/>
      <c r="MV85" s="136"/>
      <c r="MW85" s="136"/>
      <c r="MX85" s="136"/>
      <c r="MY85" s="136"/>
      <c r="MZ85" s="136"/>
      <c r="NA85" s="136"/>
      <c r="NB85" s="136"/>
      <c r="NC85" s="136"/>
      <c r="ND85" s="136"/>
      <c r="NE85" s="136"/>
      <c r="NF85" s="136"/>
      <c r="NG85" s="136"/>
      <c r="NH85" s="136"/>
      <c r="NI85" s="136"/>
      <c r="NJ85" s="136"/>
      <c r="NK85" s="136"/>
      <c r="NL85" s="136"/>
      <c r="NM85" s="136"/>
      <c r="NN85" s="136"/>
      <c r="NO85" s="136"/>
      <c r="NP85" s="136"/>
      <c r="NQ85" s="136"/>
      <c r="NR85" s="136"/>
      <c r="NS85" s="136"/>
      <c r="NT85" s="136"/>
      <c r="NU85" s="136"/>
      <c r="NV85" s="136"/>
      <c r="NW85" s="136"/>
      <c r="NX85" s="136"/>
      <c r="NY85" s="136"/>
      <c r="NZ85" s="136"/>
      <c r="OA85" s="136"/>
      <c r="OB85" s="136"/>
      <c r="OC85" s="136"/>
      <c r="OD85" s="136"/>
      <c r="OE85" s="136"/>
      <c r="OF85" s="136"/>
      <c r="OG85" s="136"/>
      <c r="OH85" s="136"/>
      <c r="OI85" s="136"/>
      <c r="OJ85" s="136"/>
      <c r="OK85" s="136"/>
      <c r="OL85" s="136"/>
      <c r="OM85" s="136"/>
      <c r="ON85" s="136"/>
      <c r="OO85" s="136"/>
      <c r="OP85" s="136"/>
      <c r="OQ85" s="136"/>
      <c r="OR85" s="136"/>
      <c r="OS85" s="136"/>
      <c r="OT85" s="136"/>
      <c r="OU85" s="136"/>
      <c r="OV85" s="136"/>
      <c r="OW85" s="136"/>
      <c r="OX85" s="136"/>
      <c r="OY85" s="136"/>
      <c r="OZ85" s="136"/>
      <c r="PA85" s="136"/>
      <c r="PB85" s="136"/>
      <c r="PC85" s="136"/>
      <c r="PD85" s="136"/>
      <c r="PE85" s="136"/>
      <c r="PF85" s="136"/>
    </row>
    <row r="86" spans="1:422" s="45" customFormat="1">
      <c r="A86" s="134"/>
      <c r="B86" s="134"/>
      <c r="C86" s="136"/>
      <c r="D86" s="136"/>
      <c r="E86" s="136"/>
      <c r="F86" s="136"/>
      <c r="G86" s="136"/>
      <c r="H86" s="136"/>
      <c r="I86" s="136"/>
      <c r="J86" s="136"/>
      <c r="K86" s="136"/>
      <c r="L86" s="136"/>
      <c r="M86" s="136"/>
      <c r="N86" s="136"/>
      <c r="O86" s="136"/>
      <c r="P86" s="136"/>
      <c r="Q86" s="136"/>
      <c r="R86" s="136"/>
      <c r="S86" s="136"/>
      <c r="T86" s="136"/>
      <c r="U86" s="136"/>
      <c r="V86" s="136"/>
      <c r="W86" s="136"/>
      <c r="X86" s="136"/>
      <c r="Y86" s="136"/>
      <c r="Z86" s="136"/>
      <c r="AA86" s="136"/>
      <c r="AB86" s="136"/>
      <c r="AC86" s="136"/>
      <c r="AD86" s="136"/>
      <c r="AE86" s="136"/>
      <c r="AF86" s="136"/>
      <c r="AG86" s="136"/>
      <c r="AH86" s="136"/>
      <c r="AI86" s="136"/>
      <c r="AJ86" s="136"/>
      <c r="AK86" s="136"/>
      <c r="AL86" s="136"/>
      <c r="AM86" s="136"/>
      <c r="AN86" s="136"/>
      <c r="AO86" s="136"/>
      <c r="AP86" s="136"/>
      <c r="AQ86" s="136"/>
      <c r="AR86" s="136"/>
      <c r="AS86" s="136"/>
      <c r="AT86" s="136"/>
      <c r="AU86" s="136"/>
      <c r="AV86" s="136"/>
      <c r="AW86" s="136"/>
      <c r="AX86" s="136"/>
      <c r="AY86" s="136"/>
      <c r="AZ86" s="136"/>
      <c r="BA86" s="136"/>
      <c r="BB86" s="136"/>
      <c r="BC86" s="136"/>
      <c r="BD86" s="136"/>
      <c r="BE86" s="136"/>
      <c r="BF86" s="136"/>
      <c r="BG86" s="136"/>
      <c r="BH86" s="136"/>
      <c r="BI86" s="136"/>
      <c r="BJ86" s="136"/>
      <c r="BK86" s="136"/>
      <c r="BL86" s="136"/>
      <c r="BM86" s="136"/>
      <c r="BN86" s="136"/>
      <c r="BO86" s="136"/>
      <c r="BP86" s="136"/>
      <c r="BQ86" s="136"/>
      <c r="BR86" s="136"/>
      <c r="BS86" s="136"/>
      <c r="BT86" s="136"/>
      <c r="BU86" s="136"/>
      <c r="BV86" s="136"/>
      <c r="BW86" s="136"/>
      <c r="BX86" s="136"/>
      <c r="BY86" s="136"/>
      <c r="BZ86" s="136"/>
      <c r="CA86" s="136"/>
      <c r="CB86" s="136"/>
      <c r="CC86" s="136"/>
      <c r="CD86" s="136"/>
      <c r="CE86" s="136"/>
      <c r="CF86" s="136"/>
      <c r="CG86" s="136"/>
      <c r="CH86" s="136"/>
      <c r="CI86" s="136"/>
      <c r="CJ86" s="136"/>
      <c r="CK86" s="136"/>
      <c r="CL86" s="136"/>
      <c r="CM86" s="136"/>
      <c r="CN86" s="136"/>
      <c r="CO86" s="136"/>
      <c r="CP86" s="136"/>
      <c r="CQ86" s="136"/>
      <c r="CR86" s="136"/>
      <c r="CS86" s="136"/>
      <c r="CT86" s="136"/>
      <c r="CU86" s="136"/>
      <c r="CV86" s="136"/>
      <c r="CW86" s="136"/>
      <c r="CX86" s="136"/>
      <c r="CY86" s="136"/>
      <c r="CZ86" s="136"/>
      <c r="DA86" s="136"/>
      <c r="DB86" s="136"/>
      <c r="DC86" s="136"/>
      <c r="DD86" s="136"/>
      <c r="DE86" s="136"/>
      <c r="DF86" s="136"/>
      <c r="DG86" s="136"/>
      <c r="DH86" s="136"/>
      <c r="DI86" s="136"/>
      <c r="DJ86" s="136"/>
      <c r="DK86" s="136"/>
      <c r="DL86" s="136"/>
      <c r="DM86" s="136"/>
      <c r="DN86" s="136"/>
      <c r="DO86" s="136"/>
      <c r="DP86" s="136"/>
      <c r="DQ86" s="136"/>
      <c r="DR86" s="136"/>
      <c r="DS86" s="136"/>
      <c r="DT86" s="136"/>
      <c r="DU86" s="136"/>
      <c r="DV86" s="136"/>
      <c r="DW86" s="136"/>
      <c r="DX86" s="136"/>
      <c r="DY86" s="136"/>
      <c r="DZ86" s="136"/>
      <c r="EA86" s="136"/>
      <c r="EB86" s="136"/>
      <c r="EC86" s="136"/>
      <c r="ED86" s="136"/>
      <c r="EE86" s="136"/>
      <c r="EF86" s="136"/>
      <c r="EG86" s="136"/>
      <c r="EH86" s="136"/>
      <c r="EI86" s="136"/>
      <c r="EJ86" s="136"/>
      <c r="EK86" s="136"/>
      <c r="EL86" s="136"/>
      <c r="EM86" s="136"/>
      <c r="EN86" s="136"/>
      <c r="EO86" s="136"/>
      <c r="EP86" s="136"/>
      <c r="EQ86" s="136"/>
      <c r="ER86" s="136"/>
      <c r="ES86" s="136"/>
      <c r="ET86" s="136"/>
      <c r="EU86" s="136"/>
      <c r="EV86" s="136"/>
      <c r="EW86" s="136"/>
      <c r="EX86" s="136"/>
      <c r="EY86" s="136"/>
      <c r="EZ86" s="136"/>
      <c r="FA86" s="136"/>
      <c r="FB86" s="136"/>
      <c r="FC86" s="136"/>
      <c r="FD86" s="136"/>
      <c r="FE86" s="136"/>
      <c r="FF86" s="136"/>
      <c r="FG86" s="136"/>
      <c r="FH86" s="136"/>
      <c r="FI86" s="136"/>
      <c r="FJ86" s="136"/>
      <c r="FK86" s="136"/>
      <c r="FL86" s="136"/>
      <c r="FM86" s="136"/>
      <c r="FN86" s="136"/>
      <c r="FO86" s="136"/>
      <c r="FP86" s="136"/>
      <c r="FQ86" s="136"/>
      <c r="FR86" s="136"/>
      <c r="FS86" s="136"/>
      <c r="FT86" s="136"/>
      <c r="FU86" s="136"/>
      <c r="FV86" s="136"/>
      <c r="FW86" s="136"/>
      <c r="FX86" s="136"/>
      <c r="FY86" s="136"/>
      <c r="FZ86" s="136"/>
      <c r="GA86" s="136"/>
      <c r="GB86" s="136"/>
      <c r="GC86" s="136"/>
      <c r="GD86" s="136"/>
      <c r="GE86" s="136"/>
      <c r="GF86" s="136"/>
      <c r="GG86" s="136"/>
      <c r="GH86" s="136"/>
      <c r="GI86" s="136"/>
      <c r="GJ86" s="136"/>
      <c r="GK86" s="136"/>
      <c r="GL86" s="136"/>
      <c r="GM86" s="136"/>
      <c r="GN86" s="136"/>
      <c r="GO86" s="136"/>
      <c r="GP86" s="136"/>
      <c r="GQ86" s="136"/>
      <c r="GR86" s="136"/>
      <c r="GS86" s="136"/>
      <c r="GT86" s="136"/>
      <c r="GU86" s="136"/>
      <c r="GV86" s="136"/>
      <c r="GW86" s="136"/>
      <c r="GX86" s="136"/>
      <c r="GY86" s="136"/>
      <c r="GZ86" s="136"/>
      <c r="HA86" s="136"/>
      <c r="HB86" s="136"/>
      <c r="HC86" s="136"/>
      <c r="HD86" s="136"/>
      <c r="HE86" s="136"/>
      <c r="HF86" s="136"/>
      <c r="HG86" s="136"/>
      <c r="HH86" s="136"/>
      <c r="HI86" s="136"/>
      <c r="HJ86" s="136"/>
      <c r="HK86" s="136"/>
      <c r="HL86" s="136"/>
      <c r="HM86" s="136"/>
      <c r="HN86" s="136"/>
      <c r="HO86" s="136"/>
      <c r="HP86" s="136"/>
      <c r="HQ86" s="136"/>
      <c r="HR86" s="136"/>
      <c r="HS86" s="136"/>
      <c r="HT86" s="136"/>
      <c r="HU86" s="136"/>
      <c r="HV86" s="136"/>
      <c r="HW86" s="136"/>
      <c r="HX86" s="136"/>
      <c r="HY86" s="136"/>
      <c r="HZ86" s="136"/>
      <c r="IA86" s="136"/>
      <c r="IB86" s="136"/>
      <c r="IC86" s="136"/>
      <c r="ID86" s="136"/>
      <c r="IE86" s="136"/>
      <c r="IF86" s="136"/>
      <c r="IG86" s="136"/>
      <c r="IH86" s="136"/>
      <c r="II86" s="136"/>
      <c r="IJ86" s="136"/>
      <c r="IK86" s="136"/>
      <c r="IL86" s="136"/>
      <c r="IM86" s="136"/>
      <c r="IN86" s="136"/>
      <c r="IO86" s="136"/>
      <c r="IP86" s="136"/>
      <c r="IQ86" s="136"/>
      <c r="IR86" s="136"/>
      <c r="IS86" s="136"/>
      <c r="IT86" s="136"/>
      <c r="IU86" s="136"/>
      <c r="IV86" s="136"/>
      <c r="IW86" s="136"/>
      <c r="IX86" s="136"/>
      <c r="IY86" s="136"/>
      <c r="IZ86" s="136"/>
      <c r="JA86" s="136"/>
      <c r="JB86" s="136"/>
      <c r="JC86" s="136"/>
      <c r="JD86" s="136"/>
      <c r="JE86" s="136"/>
      <c r="JF86" s="136"/>
      <c r="JG86" s="136"/>
      <c r="JH86" s="136"/>
      <c r="JI86" s="136"/>
      <c r="JJ86" s="136"/>
      <c r="JK86" s="136"/>
      <c r="JL86" s="136"/>
      <c r="JM86" s="136"/>
      <c r="JN86" s="136"/>
      <c r="JO86" s="136"/>
      <c r="JP86" s="136"/>
      <c r="JQ86" s="136"/>
      <c r="JR86" s="136"/>
      <c r="JS86" s="136"/>
      <c r="JT86" s="136"/>
      <c r="JU86" s="136"/>
      <c r="JV86" s="136"/>
      <c r="JW86" s="136"/>
      <c r="JX86" s="136"/>
      <c r="JY86" s="136"/>
      <c r="JZ86" s="136"/>
      <c r="KA86" s="136"/>
      <c r="KB86" s="136"/>
      <c r="KC86" s="136"/>
      <c r="KD86" s="136"/>
      <c r="KE86" s="136"/>
      <c r="KF86" s="136"/>
      <c r="KG86" s="136"/>
      <c r="KH86" s="136"/>
      <c r="KI86" s="136"/>
      <c r="KJ86" s="136"/>
      <c r="KK86" s="136"/>
      <c r="KL86" s="136"/>
      <c r="KM86" s="136"/>
      <c r="KN86" s="136"/>
      <c r="KO86" s="136"/>
      <c r="KP86" s="136"/>
      <c r="KQ86" s="136"/>
      <c r="KR86" s="136"/>
      <c r="KS86" s="136"/>
      <c r="KT86" s="136"/>
      <c r="KU86" s="136"/>
      <c r="KV86" s="136"/>
      <c r="KW86" s="136"/>
      <c r="KX86" s="136"/>
      <c r="KY86" s="136"/>
      <c r="KZ86" s="136"/>
      <c r="LA86" s="136"/>
      <c r="LB86" s="136"/>
      <c r="LC86" s="136"/>
      <c r="LD86" s="136"/>
      <c r="LE86" s="136"/>
      <c r="LF86" s="136"/>
      <c r="LG86" s="136"/>
      <c r="LH86" s="136"/>
      <c r="LI86" s="136"/>
      <c r="LJ86" s="136"/>
      <c r="LK86" s="136"/>
      <c r="LL86" s="136"/>
      <c r="LM86" s="136"/>
      <c r="LN86" s="136"/>
      <c r="LO86" s="136"/>
      <c r="LP86" s="136"/>
      <c r="LQ86" s="136"/>
      <c r="LR86" s="136"/>
      <c r="LS86" s="136"/>
      <c r="LT86" s="136"/>
      <c r="LU86" s="136"/>
      <c r="LV86" s="136"/>
      <c r="LW86" s="136"/>
      <c r="LX86" s="136"/>
      <c r="LY86" s="136"/>
      <c r="LZ86" s="136"/>
      <c r="MA86" s="136"/>
      <c r="MB86" s="136"/>
      <c r="MC86" s="136"/>
      <c r="MD86" s="136"/>
      <c r="ME86" s="136"/>
      <c r="MF86" s="136"/>
      <c r="MG86" s="136"/>
      <c r="MH86" s="136"/>
      <c r="MI86" s="136"/>
      <c r="MJ86" s="136"/>
      <c r="MK86" s="136"/>
      <c r="ML86" s="136"/>
      <c r="MM86" s="136"/>
      <c r="MN86" s="136"/>
      <c r="MO86" s="136"/>
      <c r="MP86" s="136"/>
      <c r="MQ86" s="136"/>
      <c r="MR86" s="136"/>
      <c r="MS86" s="136"/>
      <c r="MT86" s="136"/>
      <c r="MU86" s="136"/>
      <c r="MV86" s="136"/>
      <c r="MW86" s="136"/>
      <c r="MX86" s="136"/>
      <c r="MY86" s="136"/>
      <c r="MZ86" s="136"/>
      <c r="NA86" s="136"/>
      <c r="NB86" s="136"/>
      <c r="NC86" s="136"/>
      <c r="ND86" s="136"/>
      <c r="NE86" s="136"/>
      <c r="NF86" s="136"/>
      <c r="NG86" s="136"/>
      <c r="NH86" s="136"/>
      <c r="NI86" s="136"/>
      <c r="NJ86" s="136"/>
      <c r="NK86" s="136"/>
      <c r="NL86" s="136"/>
      <c r="NM86" s="136"/>
      <c r="NN86" s="136"/>
      <c r="NO86" s="136"/>
      <c r="NP86" s="136"/>
      <c r="NQ86" s="136"/>
      <c r="NR86" s="136"/>
      <c r="NS86" s="136"/>
      <c r="NT86" s="136"/>
      <c r="NU86" s="136"/>
      <c r="NV86" s="136"/>
      <c r="NW86" s="136"/>
      <c r="NX86" s="136"/>
      <c r="NY86" s="136"/>
      <c r="NZ86" s="136"/>
      <c r="OA86" s="136"/>
      <c r="OB86" s="136"/>
      <c r="OC86" s="136"/>
      <c r="OD86" s="136"/>
      <c r="OE86" s="136"/>
      <c r="OF86" s="136"/>
      <c r="OG86" s="136"/>
      <c r="OH86" s="136"/>
      <c r="OI86" s="136"/>
      <c r="OJ86" s="136"/>
      <c r="OK86" s="136"/>
      <c r="OL86" s="136"/>
      <c r="OM86" s="136"/>
      <c r="ON86" s="136"/>
      <c r="OO86" s="136"/>
      <c r="OP86" s="136"/>
      <c r="OQ86" s="136"/>
      <c r="OR86" s="136"/>
      <c r="OS86" s="136"/>
      <c r="OT86" s="136"/>
      <c r="OU86" s="136"/>
      <c r="OV86" s="136"/>
      <c r="OW86" s="136"/>
      <c r="OX86" s="136"/>
      <c r="OY86" s="136"/>
      <c r="OZ86" s="136"/>
      <c r="PA86" s="136"/>
      <c r="PB86" s="136"/>
      <c r="PC86" s="136"/>
      <c r="PD86" s="136"/>
      <c r="PE86" s="136"/>
      <c r="PF86" s="136"/>
    </row>
    <row r="87" spans="1:422" s="45" customFormat="1">
      <c r="A87" s="134"/>
      <c r="B87" s="134"/>
      <c r="C87" s="136"/>
      <c r="D87" s="136"/>
      <c r="E87" s="136"/>
      <c r="F87" s="136"/>
      <c r="G87" s="136"/>
      <c r="H87" s="136"/>
      <c r="I87" s="136"/>
      <c r="J87" s="136"/>
      <c r="K87" s="136"/>
      <c r="L87" s="136"/>
      <c r="M87" s="136"/>
      <c r="N87" s="136"/>
      <c r="O87" s="136"/>
      <c r="P87" s="136"/>
      <c r="Q87" s="136"/>
      <c r="R87" s="136"/>
      <c r="S87" s="136"/>
      <c r="T87" s="136"/>
      <c r="U87" s="136"/>
      <c r="V87" s="136"/>
      <c r="W87" s="136"/>
      <c r="X87" s="136"/>
      <c r="Y87" s="136"/>
      <c r="Z87" s="136"/>
      <c r="AA87" s="136"/>
      <c r="AB87" s="136"/>
      <c r="AC87" s="136"/>
      <c r="AD87" s="136"/>
      <c r="AE87" s="136"/>
      <c r="AF87" s="136"/>
      <c r="AG87" s="136"/>
      <c r="AH87" s="136"/>
      <c r="AI87" s="136"/>
      <c r="AJ87" s="136"/>
      <c r="AK87" s="136"/>
      <c r="AL87" s="136"/>
      <c r="AM87" s="136"/>
      <c r="AN87" s="136"/>
      <c r="AO87" s="136"/>
      <c r="AP87" s="136"/>
      <c r="AQ87" s="136"/>
      <c r="AR87" s="136"/>
      <c r="AS87" s="136"/>
      <c r="AT87" s="136"/>
      <c r="AU87" s="136"/>
      <c r="AV87" s="136"/>
      <c r="AW87" s="136"/>
      <c r="AX87" s="136"/>
      <c r="AY87" s="136"/>
      <c r="AZ87" s="136"/>
      <c r="BA87" s="136"/>
      <c r="BB87" s="136"/>
      <c r="BC87" s="136"/>
      <c r="BD87" s="136"/>
      <c r="BE87" s="136"/>
      <c r="BF87" s="136"/>
      <c r="BG87" s="136"/>
      <c r="BH87" s="136"/>
      <c r="BI87" s="136"/>
      <c r="BJ87" s="136"/>
      <c r="BK87" s="136"/>
      <c r="BL87" s="136"/>
      <c r="BM87" s="136"/>
      <c r="BN87" s="136"/>
      <c r="BO87" s="136"/>
      <c r="BP87" s="136"/>
      <c r="BQ87" s="136"/>
      <c r="BR87" s="136"/>
      <c r="BS87" s="136"/>
      <c r="BT87" s="136"/>
      <c r="BU87" s="136"/>
      <c r="BV87" s="136"/>
      <c r="BW87" s="136"/>
      <c r="BX87" s="136"/>
      <c r="BY87" s="136"/>
      <c r="BZ87" s="136"/>
      <c r="CA87" s="136"/>
      <c r="CB87" s="136"/>
      <c r="CC87" s="136"/>
      <c r="CD87" s="136"/>
      <c r="CE87" s="136"/>
      <c r="CF87" s="136"/>
      <c r="CG87" s="136"/>
      <c r="CH87" s="136"/>
      <c r="CI87" s="136"/>
      <c r="CJ87" s="136"/>
      <c r="CK87" s="136"/>
      <c r="CL87" s="136"/>
      <c r="CM87" s="136"/>
      <c r="CN87" s="136"/>
      <c r="CO87" s="136"/>
      <c r="CP87" s="136"/>
      <c r="CQ87" s="136"/>
      <c r="CR87" s="136"/>
      <c r="CS87" s="136"/>
      <c r="CT87" s="136"/>
      <c r="CU87" s="136"/>
      <c r="CV87" s="136"/>
      <c r="CW87" s="136"/>
      <c r="CX87" s="136"/>
      <c r="CY87" s="136"/>
      <c r="CZ87" s="136"/>
      <c r="DA87" s="136"/>
      <c r="DB87" s="136"/>
      <c r="DC87" s="136"/>
      <c r="DD87" s="136"/>
      <c r="DE87" s="136"/>
      <c r="DF87" s="136"/>
      <c r="DG87" s="136"/>
      <c r="DH87" s="136"/>
      <c r="DI87" s="136"/>
      <c r="DJ87" s="136"/>
      <c r="DK87" s="136"/>
      <c r="DL87" s="136"/>
      <c r="DM87" s="136"/>
      <c r="DN87" s="136"/>
      <c r="DO87" s="136"/>
      <c r="DP87" s="136"/>
      <c r="DQ87" s="136"/>
      <c r="DR87" s="136"/>
      <c r="DS87" s="136"/>
      <c r="DT87" s="136"/>
      <c r="DU87" s="136"/>
      <c r="DV87" s="136"/>
      <c r="DW87" s="136"/>
      <c r="DX87" s="136"/>
      <c r="DY87" s="136"/>
      <c r="DZ87" s="136"/>
      <c r="EA87" s="136"/>
      <c r="EB87" s="136"/>
      <c r="EC87" s="136"/>
      <c r="ED87" s="136"/>
      <c r="EE87" s="136"/>
      <c r="EF87" s="136"/>
      <c r="EG87" s="136"/>
      <c r="EH87" s="136"/>
      <c r="EI87" s="136"/>
      <c r="EJ87" s="136"/>
      <c r="EK87" s="136"/>
      <c r="EL87" s="136"/>
      <c r="EM87" s="136"/>
      <c r="EN87" s="136"/>
      <c r="EO87" s="136"/>
      <c r="EP87" s="136"/>
      <c r="EQ87" s="136"/>
      <c r="ER87" s="136"/>
      <c r="ES87" s="136"/>
      <c r="ET87" s="136"/>
      <c r="EU87" s="136"/>
      <c r="EV87" s="136"/>
      <c r="EW87" s="136"/>
      <c r="EX87" s="136"/>
      <c r="EY87" s="136"/>
      <c r="EZ87" s="136"/>
      <c r="FA87" s="136"/>
      <c r="FB87" s="136"/>
      <c r="FC87" s="136"/>
      <c r="FD87" s="136"/>
      <c r="FE87" s="136"/>
      <c r="FF87" s="136"/>
      <c r="FG87" s="136"/>
      <c r="FH87" s="136"/>
      <c r="FI87" s="136"/>
      <c r="FJ87" s="136"/>
      <c r="FK87" s="136"/>
      <c r="FL87" s="136"/>
      <c r="FM87" s="136"/>
      <c r="FN87" s="136"/>
      <c r="FO87" s="136"/>
      <c r="FP87" s="136"/>
      <c r="FQ87" s="136"/>
      <c r="FR87" s="136"/>
      <c r="FS87" s="136"/>
      <c r="FT87" s="136"/>
      <c r="FU87" s="136"/>
      <c r="FV87" s="136"/>
      <c r="FW87" s="136"/>
      <c r="FX87" s="136"/>
      <c r="FY87" s="136"/>
      <c r="FZ87" s="136"/>
      <c r="GA87" s="136"/>
      <c r="GB87" s="136"/>
      <c r="GC87" s="136"/>
      <c r="GD87" s="136"/>
      <c r="GE87" s="136"/>
      <c r="GF87" s="136"/>
      <c r="GG87" s="136"/>
      <c r="GH87" s="136"/>
      <c r="GI87" s="136"/>
      <c r="GJ87" s="136"/>
      <c r="GK87" s="136"/>
      <c r="GL87" s="136"/>
      <c r="GM87" s="136"/>
      <c r="GN87" s="136"/>
      <c r="GO87" s="136"/>
      <c r="GP87" s="136"/>
      <c r="GQ87" s="136"/>
      <c r="GR87" s="136"/>
      <c r="GS87" s="136"/>
      <c r="GT87" s="136"/>
      <c r="GU87" s="136"/>
      <c r="GV87" s="136"/>
      <c r="GW87" s="136"/>
      <c r="GX87" s="136"/>
      <c r="GY87" s="136"/>
      <c r="GZ87" s="136"/>
      <c r="HA87" s="136"/>
      <c r="HB87" s="136"/>
      <c r="HC87" s="136"/>
      <c r="HD87" s="136"/>
      <c r="HE87" s="136"/>
      <c r="HF87" s="136"/>
      <c r="HG87" s="136"/>
      <c r="HH87" s="136"/>
      <c r="HI87" s="136"/>
      <c r="HJ87" s="136"/>
      <c r="HK87" s="136"/>
      <c r="HL87" s="136"/>
      <c r="HM87" s="136"/>
      <c r="HN87" s="136"/>
      <c r="HO87" s="136"/>
      <c r="HP87" s="136"/>
      <c r="HQ87" s="136"/>
      <c r="HR87" s="136"/>
      <c r="HS87" s="136"/>
      <c r="HT87" s="136"/>
      <c r="HU87" s="136"/>
      <c r="HV87" s="136"/>
      <c r="HW87" s="136"/>
      <c r="HX87" s="136"/>
      <c r="HY87" s="136"/>
      <c r="HZ87" s="136"/>
      <c r="IA87" s="136"/>
      <c r="IB87" s="136"/>
      <c r="IC87" s="136"/>
      <c r="ID87" s="136"/>
      <c r="IE87" s="136"/>
      <c r="IF87" s="136"/>
      <c r="IG87" s="136"/>
      <c r="IH87" s="136"/>
      <c r="II87" s="136"/>
      <c r="IJ87" s="136"/>
      <c r="IK87" s="136"/>
      <c r="IL87" s="136"/>
      <c r="IM87" s="136"/>
      <c r="IN87" s="136"/>
      <c r="IO87" s="136"/>
      <c r="IP87" s="136"/>
      <c r="IQ87" s="136"/>
      <c r="IR87" s="136"/>
      <c r="IS87" s="136"/>
      <c r="IT87" s="136"/>
      <c r="IU87" s="136"/>
      <c r="IV87" s="136"/>
      <c r="IW87" s="136"/>
      <c r="IX87" s="136"/>
      <c r="IY87" s="136"/>
      <c r="IZ87" s="136"/>
      <c r="JA87" s="136"/>
      <c r="JB87" s="136"/>
      <c r="JC87" s="136"/>
      <c r="JD87" s="136"/>
      <c r="JE87" s="136"/>
      <c r="JF87" s="136"/>
      <c r="JG87" s="136"/>
      <c r="JH87" s="136"/>
      <c r="JI87" s="136"/>
      <c r="JJ87" s="136"/>
      <c r="JK87" s="136"/>
      <c r="JL87" s="136"/>
      <c r="JM87" s="136"/>
      <c r="JN87" s="136"/>
      <c r="JO87" s="136"/>
      <c r="JP87" s="136"/>
      <c r="JQ87" s="136"/>
      <c r="JR87" s="136"/>
      <c r="JS87" s="136"/>
      <c r="JT87" s="136"/>
      <c r="JU87" s="136"/>
      <c r="JV87" s="136"/>
      <c r="JW87" s="136"/>
      <c r="JX87" s="136"/>
      <c r="JY87" s="136"/>
      <c r="JZ87" s="136"/>
      <c r="KA87" s="136"/>
      <c r="KB87" s="136"/>
      <c r="KC87" s="136"/>
      <c r="KD87" s="136"/>
      <c r="KE87" s="136"/>
      <c r="KF87" s="136"/>
      <c r="KG87" s="136"/>
      <c r="KH87" s="136"/>
      <c r="KI87" s="136"/>
      <c r="KJ87" s="136"/>
      <c r="KK87" s="136"/>
      <c r="KL87" s="136"/>
      <c r="KM87" s="136"/>
      <c r="KN87" s="136"/>
      <c r="KO87" s="136"/>
      <c r="KP87" s="136"/>
      <c r="KQ87" s="136"/>
      <c r="KR87" s="136"/>
      <c r="KS87" s="136"/>
      <c r="KT87" s="136"/>
      <c r="KU87" s="136"/>
      <c r="KV87" s="136"/>
      <c r="KW87" s="136"/>
      <c r="KX87" s="136"/>
      <c r="KY87" s="136"/>
      <c r="KZ87" s="136"/>
      <c r="LA87" s="136"/>
      <c r="LB87" s="136"/>
      <c r="LC87" s="136"/>
      <c r="LD87" s="136"/>
      <c r="LE87" s="136"/>
      <c r="LF87" s="136"/>
      <c r="LG87" s="136"/>
      <c r="LH87" s="136"/>
      <c r="LI87" s="136"/>
      <c r="LJ87" s="136"/>
      <c r="LK87" s="136"/>
      <c r="LL87" s="136"/>
      <c r="LM87" s="136"/>
      <c r="LN87" s="136"/>
      <c r="LO87" s="136"/>
      <c r="LP87" s="136"/>
      <c r="LQ87" s="136"/>
      <c r="LR87" s="136"/>
      <c r="LS87" s="136"/>
      <c r="LT87" s="136"/>
      <c r="LU87" s="136"/>
      <c r="LV87" s="136"/>
      <c r="LW87" s="136"/>
      <c r="LX87" s="136"/>
      <c r="LY87" s="136"/>
      <c r="LZ87" s="136"/>
      <c r="MA87" s="136"/>
      <c r="MB87" s="136"/>
      <c r="MC87" s="136"/>
      <c r="MD87" s="136"/>
      <c r="ME87" s="136"/>
      <c r="MF87" s="136"/>
      <c r="MG87" s="136"/>
      <c r="MH87" s="136"/>
      <c r="MI87" s="136"/>
      <c r="MJ87" s="136"/>
      <c r="MK87" s="136"/>
      <c r="ML87" s="136"/>
      <c r="MM87" s="136"/>
      <c r="MN87" s="136"/>
      <c r="MO87" s="136"/>
      <c r="MP87" s="136"/>
      <c r="MQ87" s="136"/>
      <c r="MR87" s="136"/>
      <c r="MS87" s="136"/>
      <c r="MT87" s="136"/>
      <c r="MU87" s="136"/>
      <c r="MV87" s="136"/>
      <c r="MW87" s="136"/>
      <c r="MX87" s="136"/>
      <c r="MY87" s="136"/>
      <c r="MZ87" s="136"/>
      <c r="NA87" s="136"/>
      <c r="NB87" s="136"/>
      <c r="NC87" s="136"/>
      <c r="ND87" s="136"/>
      <c r="NE87" s="136"/>
      <c r="NF87" s="136"/>
      <c r="NG87" s="136"/>
      <c r="NH87" s="136"/>
      <c r="NI87" s="136"/>
      <c r="NJ87" s="136"/>
      <c r="NK87" s="136"/>
      <c r="NL87" s="136"/>
      <c r="NM87" s="136"/>
      <c r="NN87" s="136"/>
      <c r="NO87" s="136"/>
      <c r="NP87" s="136"/>
      <c r="NQ87" s="136"/>
      <c r="NR87" s="136"/>
      <c r="NS87" s="136"/>
      <c r="NT87" s="136"/>
      <c r="NU87" s="136"/>
      <c r="NV87" s="136"/>
      <c r="NW87" s="136"/>
      <c r="NX87" s="136"/>
      <c r="NY87" s="136"/>
      <c r="NZ87" s="136"/>
      <c r="OA87" s="136"/>
      <c r="OB87" s="136"/>
      <c r="OC87" s="136"/>
      <c r="OD87" s="136"/>
      <c r="OE87" s="136"/>
      <c r="OF87" s="136"/>
      <c r="OG87" s="136"/>
      <c r="OH87" s="136"/>
      <c r="OI87" s="136"/>
      <c r="OJ87" s="136"/>
      <c r="OK87" s="136"/>
      <c r="OL87" s="136"/>
      <c r="OM87" s="136"/>
      <c r="ON87" s="136"/>
      <c r="OO87" s="136"/>
      <c r="OP87" s="136"/>
      <c r="OQ87" s="136"/>
      <c r="OR87" s="136"/>
      <c r="OS87" s="136"/>
      <c r="OT87" s="136"/>
      <c r="OU87" s="136"/>
      <c r="OV87" s="136"/>
      <c r="OW87" s="136"/>
      <c r="OX87" s="136"/>
      <c r="OY87" s="136"/>
      <c r="OZ87" s="136"/>
      <c r="PA87" s="136"/>
      <c r="PB87" s="136"/>
      <c r="PC87" s="136"/>
      <c r="PD87" s="136"/>
      <c r="PE87" s="136"/>
      <c r="PF87" s="136"/>
    </row>
    <row r="88" spans="1:422" s="45" customFormat="1">
      <c r="A88" s="134"/>
      <c r="B88" s="134"/>
      <c r="C88" s="136"/>
      <c r="D88" s="136"/>
      <c r="E88" s="136"/>
      <c r="F88" s="136"/>
      <c r="G88" s="136"/>
      <c r="H88" s="136"/>
      <c r="I88" s="136"/>
      <c r="J88" s="136"/>
      <c r="K88" s="136"/>
      <c r="L88" s="136"/>
      <c r="M88" s="136"/>
      <c r="N88" s="136"/>
      <c r="O88" s="136"/>
      <c r="P88" s="136"/>
      <c r="Q88" s="136"/>
      <c r="R88" s="136"/>
      <c r="S88" s="136"/>
      <c r="T88" s="136"/>
      <c r="U88" s="136"/>
      <c r="V88" s="136"/>
      <c r="W88" s="136"/>
      <c r="X88" s="136"/>
      <c r="Y88" s="136"/>
      <c r="Z88" s="136"/>
      <c r="AA88" s="136"/>
      <c r="AB88" s="136"/>
      <c r="AC88" s="136"/>
      <c r="AD88" s="136"/>
      <c r="AE88" s="136"/>
      <c r="AF88" s="136"/>
      <c r="AG88" s="136"/>
      <c r="AH88" s="136"/>
      <c r="AI88" s="136"/>
      <c r="AJ88" s="136"/>
      <c r="AK88" s="136"/>
      <c r="AL88" s="136"/>
      <c r="AM88" s="136"/>
      <c r="AN88" s="136"/>
      <c r="AO88" s="136"/>
      <c r="AP88" s="136"/>
      <c r="AQ88" s="136"/>
      <c r="AR88" s="136"/>
      <c r="AS88" s="136"/>
      <c r="AT88" s="136"/>
      <c r="AU88" s="136"/>
      <c r="AV88" s="136"/>
      <c r="AW88" s="136"/>
      <c r="AX88" s="136"/>
      <c r="AY88" s="136"/>
      <c r="AZ88" s="136"/>
      <c r="BA88" s="136"/>
      <c r="BB88" s="136"/>
      <c r="BC88" s="136"/>
      <c r="BD88" s="136"/>
      <c r="BE88" s="136"/>
      <c r="BF88" s="136"/>
      <c r="BG88" s="136"/>
      <c r="BH88" s="136"/>
      <c r="BI88" s="136"/>
      <c r="BJ88" s="136"/>
      <c r="BK88" s="136"/>
      <c r="BL88" s="136"/>
      <c r="BM88" s="136"/>
      <c r="BN88" s="136"/>
      <c r="BO88" s="136"/>
      <c r="BP88" s="136"/>
      <c r="BQ88" s="136"/>
      <c r="BR88" s="136"/>
      <c r="BS88" s="136"/>
      <c r="BT88" s="136"/>
      <c r="BU88" s="136"/>
      <c r="BV88" s="136"/>
      <c r="BW88" s="136"/>
      <c r="BX88" s="136"/>
      <c r="BY88" s="136"/>
      <c r="BZ88" s="136"/>
      <c r="CA88" s="136"/>
      <c r="CB88" s="136"/>
      <c r="CC88" s="136"/>
      <c r="CD88" s="136"/>
      <c r="CE88" s="136"/>
      <c r="CF88" s="136"/>
      <c r="CG88" s="136"/>
      <c r="CH88" s="136"/>
      <c r="CI88" s="136"/>
      <c r="CJ88" s="136"/>
      <c r="CK88" s="136"/>
      <c r="CL88" s="136"/>
      <c r="CM88" s="136"/>
      <c r="CN88" s="136"/>
      <c r="CO88" s="136"/>
      <c r="CP88" s="136"/>
      <c r="CQ88" s="136"/>
      <c r="CR88" s="136"/>
      <c r="CS88" s="136"/>
      <c r="CT88" s="136"/>
      <c r="CU88" s="136"/>
      <c r="CV88" s="136"/>
      <c r="CW88" s="136"/>
      <c r="CX88" s="136"/>
      <c r="CY88" s="136"/>
      <c r="CZ88" s="136"/>
      <c r="DA88" s="136"/>
      <c r="DB88" s="136"/>
      <c r="DC88" s="136"/>
      <c r="DD88" s="136"/>
      <c r="DE88" s="136"/>
      <c r="DF88" s="136"/>
      <c r="DG88" s="136"/>
      <c r="DH88" s="136"/>
      <c r="DI88" s="136"/>
      <c r="DJ88" s="136"/>
      <c r="DK88" s="136"/>
      <c r="DL88" s="136"/>
      <c r="DM88" s="136"/>
      <c r="DN88" s="136"/>
      <c r="DO88" s="136"/>
      <c r="DP88" s="136"/>
      <c r="DQ88" s="136"/>
      <c r="DR88" s="136"/>
      <c r="DS88" s="136"/>
      <c r="DT88" s="136"/>
      <c r="DU88" s="136"/>
      <c r="DV88" s="136"/>
      <c r="DW88" s="136"/>
      <c r="DX88" s="136"/>
      <c r="DY88" s="136"/>
      <c r="DZ88" s="136"/>
      <c r="EA88" s="136"/>
      <c r="EB88" s="136"/>
      <c r="EC88" s="136"/>
      <c r="ED88" s="136"/>
      <c r="EE88" s="136"/>
      <c r="EF88" s="136"/>
      <c r="EG88" s="136"/>
      <c r="EH88" s="136"/>
      <c r="EI88" s="136"/>
      <c r="EJ88" s="136"/>
      <c r="EK88" s="136"/>
      <c r="EL88" s="136"/>
      <c r="EM88" s="136"/>
      <c r="EN88" s="136"/>
      <c r="EO88" s="136"/>
      <c r="EP88" s="136"/>
      <c r="EQ88" s="136"/>
      <c r="ER88" s="136"/>
      <c r="ES88" s="136"/>
      <c r="ET88" s="136"/>
      <c r="EU88" s="136"/>
      <c r="EV88" s="136"/>
      <c r="EW88" s="136"/>
      <c r="EX88" s="136"/>
      <c r="EY88" s="136"/>
      <c r="EZ88" s="136"/>
      <c r="FA88" s="136"/>
      <c r="FB88" s="136"/>
      <c r="FC88" s="136"/>
      <c r="FD88" s="136"/>
      <c r="FE88" s="136"/>
      <c r="FF88" s="136"/>
      <c r="FG88" s="136"/>
      <c r="FH88" s="136"/>
      <c r="FI88" s="136"/>
      <c r="FJ88" s="136"/>
      <c r="FK88" s="136"/>
      <c r="FL88" s="136"/>
      <c r="FM88" s="136"/>
      <c r="FN88" s="136"/>
      <c r="FO88" s="136"/>
      <c r="FP88" s="136"/>
      <c r="FQ88" s="136"/>
      <c r="FR88" s="136"/>
      <c r="FS88" s="136"/>
      <c r="FT88" s="136"/>
      <c r="FU88" s="136"/>
      <c r="FV88" s="136"/>
      <c r="FW88" s="136"/>
      <c r="FX88" s="136"/>
      <c r="FY88" s="136"/>
      <c r="FZ88" s="136"/>
      <c r="GA88" s="136"/>
      <c r="GB88" s="136"/>
      <c r="GC88" s="136"/>
      <c r="GD88" s="136"/>
      <c r="GE88" s="136"/>
      <c r="GF88" s="136"/>
      <c r="GG88" s="136"/>
      <c r="GH88" s="136"/>
      <c r="GI88" s="136"/>
      <c r="GJ88" s="136"/>
      <c r="GK88" s="136"/>
      <c r="GL88" s="136"/>
      <c r="GM88" s="136"/>
      <c r="GN88" s="136"/>
      <c r="GO88" s="136"/>
      <c r="GP88" s="136"/>
      <c r="GQ88" s="136"/>
      <c r="GR88" s="136"/>
      <c r="GS88" s="136"/>
      <c r="GT88" s="136"/>
      <c r="GU88" s="136"/>
      <c r="GV88" s="136"/>
      <c r="GW88" s="136"/>
      <c r="GX88" s="136"/>
      <c r="GY88" s="136"/>
      <c r="GZ88" s="136"/>
      <c r="HA88" s="136"/>
      <c r="HB88" s="136"/>
      <c r="HC88" s="136"/>
      <c r="HD88" s="136"/>
      <c r="HE88" s="136"/>
      <c r="HF88" s="136"/>
      <c r="HG88" s="136"/>
      <c r="HH88" s="136"/>
      <c r="HI88" s="136"/>
      <c r="HJ88" s="136"/>
      <c r="HK88" s="136"/>
      <c r="HL88" s="136"/>
      <c r="HM88" s="136"/>
      <c r="HN88" s="136"/>
      <c r="HO88" s="136"/>
      <c r="HP88" s="136"/>
      <c r="HQ88" s="136"/>
      <c r="HR88" s="136"/>
      <c r="HS88" s="136"/>
      <c r="HT88" s="136"/>
      <c r="HU88" s="136"/>
      <c r="HV88" s="136"/>
      <c r="HW88" s="136"/>
      <c r="HX88" s="136"/>
      <c r="HY88" s="136"/>
      <c r="HZ88" s="136"/>
      <c r="IA88" s="136"/>
      <c r="IB88" s="136"/>
      <c r="IC88" s="136"/>
      <c r="ID88" s="136"/>
      <c r="IE88" s="136"/>
      <c r="IF88" s="136"/>
      <c r="IG88" s="136"/>
      <c r="IH88" s="136"/>
      <c r="II88" s="136"/>
      <c r="IJ88" s="136"/>
      <c r="IK88" s="136"/>
      <c r="IL88" s="136"/>
      <c r="IM88" s="136"/>
      <c r="IN88" s="136"/>
      <c r="IO88" s="136"/>
      <c r="IP88" s="136"/>
      <c r="IQ88" s="136"/>
      <c r="IR88" s="136"/>
      <c r="IS88" s="136"/>
      <c r="IT88" s="136"/>
      <c r="IU88" s="136"/>
      <c r="IV88" s="136"/>
      <c r="IW88" s="136"/>
      <c r="IX88" s="136"/>
      <c r="IY88" s="136"/>
      <c r="IZ88" s="136"/>
      <c r="JA88" s="136"/>
      <c r="JB88" s="136"/>
      <c r="JC88" s="136"/>
      <c r="JD88" s="136"/>
      <c r="JE88" s="136"/>
      <c r="JF88" s="136"/>
      <c r="JG88" s="136"/>
      <c r="JH88" s="136"/>
      <c r="JI88" s="136"/>
      <c r="JJ88" s="136"/>
      <c r="JK88" s="136"/>
      <c r="JL88" s="136"/>
      <c r="JM88" s="136"/>
      <c r="JN88" s="136"/>
      <c r="JO88" s="136"/>
      <c r="JP88" s="136"/>
      <c r="JQ88" s="136"/>
      <c r="JR88" s="136"/>
      <c r="JS88" s="136"/>
      <c r="JT88" s="136"/>
      <c r="JU88" s="136"/>
      <c r="JV88" s="136"/>
      <c r="JW88" s="136"/>
      <c r="JX88" s="136"/>
      <c r="JY88" s="136"/>
      <c r="JZ88" s="136"/>
      <c r="KA88" s="136"/>
      <c r="KB88" s="136"/>
      <c r="KC88" s="136"/>
      <c r="KD88" s="136"/>
      <c r="KE88" s="136"/>
      <c r="KF88" s="136"/>
      <c r="KG88" s="136"/>
      <c r="KH88" s="136"/>
      <c r="KI88" s="136"/>
      <c r="KJ88" s="136"/>
      <c r="KK88" s="136"/>
      <c r="KL88" s="136"/>
      <c r="KM88" s="136"/>
      <c r="KN88" s="136"/>
      <c r="KO88" s="136"/>
      <c r="KP88" s="136"/>
      <c r="KQ88" s="136"/>
      <c r="KR88" s="136"/>
      <c r="KS88" s="136"/>
      <c r="KT88" s="136"/>
      <c r="KU88" s="136"/>
      <c r="KV88" s="136"/>
      <c r="KW88" s="136"/>
      <c r="KX88" s="136"/>
      <c r="KY88" s="136"/>
      <c r="KZ88" s="136"/>
      <c r="LA88" s="136"/>
      <c r="LB88" s="136"/>
      <c r="LC88" s="136"/>
      <c r="LD88" s="136"/>
      <c r="LE88" s="136"/>
      <c r="LF88" s="136"/>
      <c r="LG88" s="136"/>
      <c r="LH88" s="136"/>
      <c r="LI88" s="136"/>
      <c r="LJ88" s="136"/>
      <c r="LK88" s="136"/>
      <c r="LL88" s="136"/>
      <c r="LM88" s="136"/>
      <c r="LN88" s="136"/>
      <c r="LO88" s="136"/>
      <c r="LP88" s="136"/>
      <c r="LQ88" s="136"/>
      <c r="LR88" s="136"/>
      <c r="LS88" s="136"/>
      <c r="LT88" s="136"/>
      <c r="LU88" s="136"/>
      <c r="LV88" s="136"/>
      <c r="LW88" s="136"/>
      <c r="LX88" s="136"/>
      <c r="LY88" s="136"/>
      <c r="LZ88" s="136"/>
      <c r="MA88" s="136"/>
      <c r="MB88" s="136"/>
      <c r="MC88" s="136"/>
      <c r="MD88" s="136"/>
      <c r="ME88" s="136"/>
      <c r="MF88" s="136"/>
      <c r="MG88" s="136"/>
      <c r="MH88" s="136"/>
      <c r="MI88" s="136"/>
      <c r="MJ88" s="136"/>
      <c r="MK88" s="136"/>
      <c r="ML88" s="136"/>
      <c r="MM88" s="136"/>
      <c r="MN88" s="136"/>
      <c r="MO88" s="136"/>
      <c r="MP88" s="136"/>
      <c r="MQ88" s="136"/>
      <c r="MR88" s="136"/>
      <c r="MS88" s="136"/>
      <c r="MT88" s="136"/>
      <c r="MU88" s="136"/>
      <c r="MV88" s="136"/>
      <c r="MW88" s="136"/>
      <c r="MX88" s="136"/>
      <c r="MY88" s="136"/>
      <c r="MZ88" s="136"/>
      <c r="NA88" s="136"/>
      <c r="NB88" s="136"/>
      <c r="NC88" s="136"/>
      <c r="ND88" s="136"/>
      <c r="NE88" s="136"/>
      <c r="NF88" s="136"/>
      <c r="NG88" s="136"/>
      <c r="NH88" s="136"/>
      <c r="NI88" s="136"/>
      <c r="NJ88" s="136"/>
      <c r="NK88" s="136"/>
      <c r="NL88" s="136"/>
      <c r="NM88" s="136"/>
      <c r="NN88" s="136"/>
      <c r="NO88" s="136"/>
      <c r="NP88" s="136"/>
      <c r="NQ88" s="136"/>
      <c r="NR88" s="136"/>
      <c r="NS88" s="136"/>
      <c r="NT88" s="136"/>
      <c r="NU88" s="136"/>
      <c r="NV88" s="136"/>
      <c r="NW88" s="136"/>
      <c r="NX88" s="136"/>
      <c r="NY88" s="136"/>
      <c r="NZ88" s="136"/>
      <c r="OA88" s="136"/>
      <c r="OB88" s="136"/>
      <c r="OC88" s="136"/>
      <c r="OD88" s="136"/>
      <c r="OE88" s="136"/>
      <c r="OF88" s="136"/>
      <c r="OG88" s="136"/>
      <c r="OH88" s="136"/>
      <c r="OI88" s="136"/>
      <c r="OJ88" s="136"/>
      <c r="OK88" s="136"/>
      <c r="OL88" s="136"/>
      <c r="OM88" s="136"/>
      <c r="ON88" s="136"/>
      <c r="OO88" s="136"/>
      <c r="OP88" s="136"/>
      <c r="OQ88" s="136"/>
      <c r="OR88" s="136"/>
      <c r="OS88" s="136"/>
      <c r="OT88" s="136"/>
      <c r="OU88" s="136"/>
      <c r="OV88" s="136"/>
      <c r="OW88" s="136"/>
      <c r="OX88" s="136"/>
      <c r="OY88" s="136"/>
      <c r="OZ88" s="136"/>
      <c r="PA88" s="136"/>
      <c r="PB88" s="136"/>
      <c r="PC88" s="136"/>
      <c r="PD88" s="136"/>
      <c r="PE88" s="136"/>
      <c r="PF88" s="136"/>
    </row>
    <row r="89" spans="1:422" s="45" customFormat="1">
      <c r="A89" s="134"/>
      <c r="B89" s="134"/>
      <c r="C89" s="136"/>
      <c r="D89" s="136"/>
      <c r="E89" s="136"/>
      <c r="F89" s="136"/>
      <c r="G89" s="136"/>
      <c r="H89" s="136"/>
      <c r="I89" s="136"/>
      <c r="J89" s="136"/>
      <c r="K89" s="136"/>
      <c r="L89" s="136"/>
      <c r="M89" s="136"/>
      <c r="N89" s="136"/>
      <c r="O89" s="136"/>
      <c r="P89" s="136"/>
      <c r="Q89" s="136"/>
      <c r="R89" s="136"/>
      <c r="S89" s="136"/>
      <c r="T89" s="136"/>
      <c r="U89" s="136"/>
      <c r="V89" s="136"/>
      <c r="W89" s="136"/>
      <c r="X89" s="136"/>
      <c r="Y89" s="136"/>
      <c r="Z89" s="136"/>
      <c r="AA89" s="136"/>
      <c r="AB89" s="136"/>
      <c r="AC89" s="136"/>
      <c r="AD89" s="136"/>
      <c r="AE89" s="136"/>
      <c r="AF89" s="136"/>
      <c r="AG89" s="136"/>
      <c r="AH89" s="136"/>
      <c r="AI89" s="136"/>
      <c r="AJ89" s="136"/>
      <c r="AK89" s="136"/>
      <c r="AL89" s="136"/>
      <c r="AM89" s="136"/>
      <c r="AN89" s="136"/>
      <c r="AO89" s="136"/>
      <c r="AP89" s="136"/>
      <c r="AQ89" s="136"/>
      <c r="AR89" s="136"/>
      <c r="AS89" s="136"/>
      <c r="AT89" s="136"/>
      <c r="AU89" s="136"/>
      <c r="AV89" s="136"/>
      <c r="AW89" s="136"/>
      <c r="AX89" s="136"/>
      <c r="AY89" s="136"/>
      <c r="AZ89" s="136"/>
      <c r="BA89" s="136"/>
      <c r="BB89" s="136"/>
      <c r="BC89" s="136"/>
      <c r="BD89" s="136"/>
      <c r="BE89" s="136"/>
      <c r="BF89" s="136"/>
      <c r="BG89" s="136"/>
      <c r="BH89" s="136"/>
      <c r="BI89" s="136"/>
      <c r="BJ89" s="136"/>
      <c r="BK89" s="136"/>
      <c r="BL89" s="136"/>
      <c r="BM89" s="136"/>
      <c r="BN89" s="136"/>
      <c r="BO89" s="136"/>
      <c r="BP89" s="136"/>
      <c r="BQ89" s="136"/>
      <c r="BR89" s="136"/>
      <c r="BS89" s="136"/>
      <c r="BT89" s="136"/>
      <c r="BU89" s="136"/>
      <c r="BV89" s="136"/>
      <c r="BW89" s="136"/>
      <c r="BX89" s="136"/>
      <c r="BY89" s="136"/>
      <c r="BZ89" s="136"/>
      <c r="CA89" s="136"/>
      <c r="CB89" s="136"/>
      <c r="CC89" s="136"/>
      <c r="CD89" s="136"/>
      <c r="CE89" s="136"/>
      <c r="CF89" s="136"/>
      <c r="CG89" s="136"/>
      <c r="CH89" s="136"/>
      <c r="CI89" s="136"/>
      <c r="CJ89" s="136"/>
      <c r="CK89" s="136"/>
      <c r="CL89" s="136"/>
      <c r="CM89" s="136"/>
      <c r="CN89" s="136"/>
      <c r="CO89" s="136"/>
      <c r="CP89" s="136"/>
      <c r="CQ89" s="136"/>
      <c r="CR89" s="136"/>
      <c r="CS89" s="136"/>
      <c r="CT89" s="136"/>
      <c r="CU89" s="136"/>
      <c r="CV89" s="136"/>
      <c r="CW89" s="136"/>
      <c r="CX89" s="136"/>
      <c r="CY89" s="136"/>
      <c r="CZ89" s="136"/>
      <c r="DA89" s="136"/>
      <c r="DB89" s="136"/>
      <c r="DC89" s="136"/>
      <c r="DD89" s="136"/>
      <c r="DE89" s="136"/>
      <c r="DF89" s="136"/>
      <c r="DG89" s="136"/>
      <c r="DH89" s="136"/>
      <c r="DI89" s="136"/>
      <c r="DJ89" s="136"/>
      <c r="DK89" s="136"/>
      <c r="DL89" s="136"/>
      <c r="DM89" s="136"/>
      <c r="DN89" s="136"/>
      <c r="DO89" s="136"/>
      <c r="DP89" s="136"/>
      <c r="DQ89" s="136"/>
      <c r="DR89" s="136"/>
      <c r="DS89" s="136"/>
      <c r="DT89" s="136"/>
      <c r="DU89" s="136"/>
      <c r="DV89" s="136"/>
      <c r="DW89" s="136"/>
      <c r="DX89" s="136"/>
      <c r="DY89" s="136"/>
      <c r="DZ89" s="136"/>
      <c r="EA89" s="136"/>
      <c r="EB89" s="136"/>
      <c r="EC89" s="136"/>
      <c r="ED89" s="136"/>
      <c r="EE89" s="136"/>
      <c r="EF89" s="136"/>
      <c r="EG89" s="136"/>
      <c r="EH89" s="136"/>
      <c r="EI89" s="136"/>
      <c r="EJ89" s="136"/>
      <c r="EK89" s="136"/>
      <c r="EL89" s="136"/>
      <c r="EM89" s="136"/>
      <c r="EN89" s="136"/>
      <c r="EO89" s="136"/>
      <c r="EP89" s="136"/>
      <c r="EQ89" s="136"/>
      <c r="ER89" s="136"/>
      <c r="ES89" s="136"/>
      <c r="ET89" s="136"/>
      <c r="EU89" s="136"/>
      <c r="EV89" s="136"/>
      <c r="EW89" s="136"/>
      <c r="EX89" s="136"/>
      <c r="EY89" s="136"/>
      <c r="EZ89" s="136"/>
      <c r="FA89" s="136"/>
      <c r="FB89" s="136"/>
      <c r="FC89" s="136"/>
      <c r="FD89" s="136"/>
      <c r="FE89" s="136"/>
      <c r="FF89" s="136"/>
      <c r="FG89" s="136"/>
      <c r="FH89" s="136"/>
      <c r="FI89" s="136"/>
      <c r="FJ89" s="136"/>
      <c r="FK89" s="136"/>
      <c r="FL89" s="136"/>
      <c r="FM89" s="136"/>
      <c r="FN89" s="136"/>
      <c r="FO89" s="136"/>
      <c r="FP89" s="136"/>
      <c r="FQ89" s="136"/>
      <c r="FR89" s="136"/>
      <c r="FS89" s="136"/>
      <c r="FT89" s="136"/>
      <c r="FU89" s="136"/>
      <c r="FV89" s="136"/>
      <c r="FW89" s="136"/>
      <c r="FX89" s="136"/>
      <c r="FY89" s="136"/>
      <c r="FZ89" s="136"/>
      <c r="GA89" s="136"/>
      <c r="GB89" s="136"/>
      <c r="GC89" s="136"/>
      <c r="GD89" s="136"/>
      <c r="GE89" s="136"/>
      <c r="GF89" s="136"/>
      <c r="GG89" s="136"/>
      <c r="GH89" s="136"/>
      <c r="GI89" s="136"/>
      <c r="GJ89" s="136"/>
      <c r="GK89" s="136"/>
      <c r="GL89" s="136"/>
      <c r="GM89" s="136"/>
      <c r="GN89" s="136"/>
      <c r="GO89" s="136"/>
      <c r="GP89" s="136"/>
      <c r="GQ89" s="136"/>
      <c r="GR89" s="136"/>
      <c r="GS89" s="136"/>
      <c r="GT89" s="136"/>
      <c r="GU89" s="136"/>
      <c r="GV89" s="136"/>
      <c r="GW89" s="136"/>
      <c r="GX89" s="136"/>
      <c r="GY89" s="136"/>
      <c r="GZ89" s="136"/>
      <c r="HA89" s="136"/>
      <c r="HB89" s="136"/>
      <c r="HC89" s="136"/>
      <c r="HD89" s="136"/>
      <c r="HE89" s="136"/>
      <c r="HF89" s="136"/>
      <c r="HG89" s="136"/>
      <c r="HH89" s="136"/>
      <c r="HI89" s="136"/>
      <c r="HJ89" s="136"/>
      <c r="HK89" s="136"/>
      <c r="HL89" s="136"/>
      <c r="HM89" s="136"/>
      <c r="HN89" s="136"/>
      <c r="HO89" s="136"/>
      <c r="HP89" s="136"/>
      <c r="HQ89" s="136"/>
      <c r="HR89" s="136"/>
      <c r="HS89" s="136"/>
      <c r="HT89" s="136"/>
      <c r="HU89" s="136"/>
      <c r="HV89" s="136"/>
      <c r="HW89" s="136"/>
      <c r="HX89" s="136"/>
      <c r="HY89" s="136"/>
      <c r="HZ89" s="136"/>
      <c r="IA89" s="136"/>
      <c r="IB89" s="136"/>
      <c r="IC89" s="136"/>
      <c r="ID89" s="136"/>
      <c r="IE89" s="136"/>
      <c r="IF89" s="136"/>
      <c r="IG89" s="136"/>
      <c r="IH89" s="136"/>
      <c r="II89" s="136"/>
      <c r="IJ89" s="136"/>
      <c r="IK89" s="136"/>
      <c r="IL89" s="136"/>
      <c r="IM89" s="136"/>
      <c r="IN89" s="136"/>
      <c r="IO89" s="136"/>
      <c r="IP89" s="136"/>
      <c r="IQ89" s="136"/>
      <c r="IR89" s="136"/>
      <c r="IS89" s="136"/>
      <c r="IT89" s="136"/>
      <c r="IU89" s="136"/>
      <c r="IV89" s="136"/>
      <c r="IW89" s="136"/>
      <c r="IX89" s="136"/>
      <c r="IY89" s="136"/>
      <c r="IZ89" s="136"/>
      <c r="JA89" s="136"/>
      <c r="JB89" s="136"/>
      <c r="JC89" s="136"/>
      <c r="JD89" s="136"/>
      <c r="JE89" s="136"/>
      <c r="JF89" s="136"/>
      <c r="JG89" s="136"/>
      <c r="JH89" s="136"/>
      <c r="JI89" s="136"/>
      <c r="JJ89" s="136"/>
      <c r="JK89" s="136"/>
      <c r="JL89" s="136"/>
      <c r="JM89" s="136"/>
      <c r="JN89" s="136"/>
      <c r="JO89" s="136"/>
      <c r="JP89" s="136"/>
      <c r="JQ89" s="136"/>
      <c r="JR89" s="136"/>
      <c r="JS89" s="136"/>
      <c r="JT89" s="136"/>
      <c r="JU89" s="136"/>
      <c r="JV89" s="136"/>
      <c r="JW89" s="136"/>
      <c r="JX89" s="136"/>
      <c r="JY89" s="136"/>
      <c r="JZ89" s="136"/>
      <c r="KA89" s="136"/>
      <c r="KB89" s="136"/>
      <c r="KC89" s="136"/>
      <c r="KD89" s="136"/>
      <c r="KE89" s="136"/>
      <c r="KF89" s="136"/>
      <c r="KG89" s="136"/>
      <c r="KH89" s="136"/>
      <c r="KI89" s="136"/>
      <c r="KJ89" s="136"/>
      <c r="KK89" s="136"/>
      <c r="KL89" s="136"/>
      <c r="KM89" s="136"/>
      <c r="KN89" s="136"/>
      <c r="KO89" s="136"/>
      <c r="KP89" s="136"/>
      <c r="KQ89" s="136"/>
      <c r="KR89" s="136"/>
      <c r="KS89" s="136"/>
      <c r="KT89" s="136"/>
      <c r="KU89" s="136"/>
      <c r="KV89" s="136"/>
      <c r="KW89" s="136"/>
      <c r="KX89" s="136"/>
      <c r="KY89" s="136"/>
      <c r="KZ89" s="136"/>
      <c r="LA89" s="136"/>
      <c r="LB89" s="136"/>
      <c r="LC89" s="136"/>
      <c r="LD89" s="136"/>
      <c r="LE89" s="136"/>
      <c r="LF89" s="136"/>
      <c r="LG89" s="136"/>
      <c r="LH89" s="136"/>
      <c r="LI89" s="136"/>
      <c r="LJ89" s="136"/>
      <c r="LK89" s="136"/>
      <c r="LL89" s="136"/>
      <c r="LM89" s="136"/>
      <c r="LN89" s="136"/>
      <c r="LO89" s="136"/>
      <c r="LP89" s="136"/>
      <c r="LQ89" s="136"/>
      <c r="LR89" s="136"/>
      <c r="LS89" s="136"/>
      <c r="LT89" s="136"/>
      <c r="LU89" s="136"/>
      <c r="LV89" s="136"/>
      <c r="LW89" s="136"/>
      <c r="LX89" s="136"/>
      <c r="LY89" s="136"/>
      <c r="LZ89" s="136"/>
      <c r="MA89" s="136"/>
      <c r="MB89" s="136"/>
      <c r="MC89" s="136"/>
      <c r="MD89" s="136"/>
      <c r="ME89" s="136"/>
      <c r="MF89" s="136"/>
      <c r="MG89" s="136"/>
      <c r="MH89" s="136"/>
      <c r="MI89" s="136"/>
      <c r="MJ89" s="136"/>
      <c r="MK89" s="136"/>
      <c r="ML89" s="136"/>
      <c r="MM89" s="136"/>
      <c r="MN89" s="136"/>
      <c r="MO89" s="136"/>
      <c r="MP89" s="136"/>
      <c r="MQ89" s="136"/>
      <c r="MR89" s="136"/>
      <c r="MS89" s="136"/>
      <c r="MT89" s="136"/>
      <c r="MU89" s="136"/>
      <c r="MV89" s="136"/>
      <c r="MW89" s="136"/>
      <c r="MX89" s="136"/>
      <c r="MY89" s="136"/>
      <c r="MZ89" s="136"/>
      <c r="NA89" s="136"/>
      <c r="NB89" s="136"/>
      <c r="NC89" s="136"/>
      <c r="ND89" s="136"/>
      <c r="NE89" s="136"/>
      <c r="NF89" s="136"/>
      <c r="NG89" s="136"/>
      <c r="NH89" s="136"/>
      <c r="NI89" s="136"/>
      <c r="NJ89" s="136"/>
      <c r="NK89" s="136"/>
      <c r="NL89" s="136"/>
      <c r="NM89" s="136"/>
      <c r="NN89" s="136"/>
      <c r="NO89" s="136"/>
      <c r="NP89" s="136"/>
      <c r="NQ89" s="136"/>
      <c r="NR89" s="136"/>
      <c r="NS89" s="136"/>
      <c r="NT89" s="136"/>
      <c r="NU89" s="136"/>
      <c r="NV89" s="136"/>
      <c r="NW89" s="136"/>
      <c r="NX89" s="136"/>
      <c r="NY89" s="136"/>
      <c r="NZ89" s="136"/>
      <c r="OA89" s="136"/>
      <c r="OB89" s="136"/>
      <c r="OC89" s="136"/>
      <c r="OD89" s="136"/>
      <c r="OE89" s="136"/>
      <c r="OF89" s="136"/>
      <c r="OG89" s="136"/>
      <c r="OH89" s="136"/>
      <c r="OI89" s="136"/>
      <c r="OJ89" s="136"/>
      <c r="OK89" s="136"/>
      <c r="OL89" s="136"/>
      <c r="OM89" s="136"/>
      <c r="ON89" s="136"/>
      <c r="OO89" s="136"/>
      <c r="OP89" s="136"/>
      <c r="OQ89" s="136"/>
      <c r="OR89" s="136"/>
      <c r="OS89" s="136"/>
      <c r="OT89" s="136"/>
      <c r="OU89" s="136"/>
      <c r="OV89" s="136"/>
      <c r="OW89" s="136"/>
      <c r="OX89" s="136"/>
      <c r="OY89" s="136"/>
      <c r="OZ89" s="136"/>
      <c r="PA89" s="136"/>
      <c r="PB89" s="136"/>
      <c r="PC89" s="136"/>
      <c r="PD89" s="136"/>
      <c r="PE89" s="136"/>
      <c r="PF89" s="136"/>
    </row>
    <row r="90" spans="1:422" s="45" customFormat="1">
      <c r="A90" s="134"/>
      <c r="B90" s="134"/>
      <c r="C90" s="136"/>
      <c r="D90" s="136"/>
      <c r="E90" s="136"/>
      <c r="F90" s="136"/>
      <c r="G90" s="136"/>
      <c r="H90" s="136"/>
      <c r="I90" s="136"/>
      <c r="J90" s="136"/>
      <c r="K90" s="136"/>
      <c r="L90" s="136"/>
      <c r="M90" s="136"/>
      <c r="N90" s="136"/>
      <c r="O90" s="136"/>
      <c r="P90" s="136"/>
      <c r="Q90" s="136"/>
      <c r="R90" s="136"/>
      <c r="S90" s="136"/>
      <c r="T90" s="136"/>
      <c r="U90" s="136"/>
      <c r="V90" s="136"/>
      <c r="W90" s="136"/>
      <c r="X90" s="136"/>
      <c r="Y90" s="136"/>
      <c r="Z90" s="136"/>
      <c r="AA90" s="136"/>
      <c r="AB90" s="136"/>
      <c r="AC90" s="136"/>
      <c r="AD90" s="136"/>
      <c r="AE90" s="136"/>
      <c r="AF90" s="136"/>
      <c r="AG90" s="136"/>
      <c r="AH90" s="136"/>
      <c r="AI90" s="136"/>
      <c r="AJ90" s="136"/>
      <c r="AK90" s="136"/>
      <c r="AL90" s="136"/>
      <c r="AM90" s="136"/>
      <c r="AN90" s="136"/>
      <c r="AO90" s="136"/>
      <c r="AP90" s="136"/>
      <c r="AQ90" s="136"/>
      <c r="AR90" s="136"/>
      <c r="AS90" s="136"/>
      <c r="AT90" s="136"/>
      <c r="AU90" s="136"/>
      <c r="AV90" s="136"/>
      <c r="AW90" s="136"/>
      <c r="AX90" s="136"/>
      <c r="AY90" s="136"/>
      <c r="AZ90" s="136"/>
      <c r="BA90" s="136"/>
      <c r="BB90" s="136"/>
      <c r="BC90" s="136"/>
      <c r="BD90" s="136"/>
      <c r="BE90" s="136"/>
      <c r="BF90" s="136"/>
      <c r="BG90" s="136"/>
      <c r="BH90" s="136"/>
      <c r="BI90" s="136"/>
      <c r="BJ90" s="136"/>
      <c r="BK90" s="136"/>
      <c r="BL90" s="136"/>
      <c r="BM90" s="136"/>
      <c r="BN90" s="136"/>
      <c r="BO90" s="136"/>
      <c r="BP90" s="136"/>
      <c r="BQ90" s="136"/>
      <c r="BR90" s="136"/>
      <c r="BS90" s="136"/>
      <c r="BT90" s="136"/>
      <c r="BU90" s="136"/>
      <c r="BV90" s="136"/>
      <c r="BW90" s="136"/>
      <c r="BX90" s="136"/>
      <c r="BY90" s="136"/>
      <c r="BZ90" s="136"/>
      <c r="CA90" s="136"/>
      <c r="CB90" s="136"/>
      <c r="CC90" s="136"/>
      <c r="CD90" s="136"/>
      <c r="CE90" s="136"/>
      <c r="CF90" s="136"/>
      <c r="CG90" s="136"/>
      <c r="CH90" s="136"/>
      <c r="CI90" s="136"/>
      <c r="CJ90" s="136"/>
      <c r="CK90" s="136"/>
      <c r="CL90" s="136"/>
      <c r="CM90" s="136"/>
      <c r="CN90" s="136"/>
      <c r="CO90" s="136"/>
      <c r="CP90" s="136"/>
      <c r="CQ90" s="136"/>
      <c r="CR90" s="136"/>
      <c r="CS90" s="136"/>
      <c r="CT90" s="136"/>
      <c r="CU90" s="136"/>
      <c r="CV90" s="136"/>
      <c r="CW90" s="136"/>
      <c r="CX90" s="136"/>
      <c r="CY90" s="136"/>
      <c r="CZ90" s="136"/>
      <c r="DA90" s="136"/>
      <c r="DB90" s="136"/>
      <c r="DC90" s="136"/>
      <c r="DD90" s="136"/>
      <c r="DE90" s="136"/>
      <c r="DF90" s="136"/>
      <c r="DG90" s="136"/>
      <c r="DH90" s="136"/>
      <c r="DI90" s="136"/>
      <c r="DJ90" s="136"/>
      <c r="DK90" s="136"/>
      <c r="DL90" s="136"/>
      <c r="DM90" s="136"/>
      <c r="DN90" s="136"/>
      <c r="DO90" s="136"/>
      <c r="DP90" s="136"/>
      <c r="DQ90" s="136"/>
      <c r="DR90" s="136"/>
      <c r="DS90" s="136"/>
      <c r="DT90" s="136"/>
      <c r="DU90" s="136"/>
      <c r="DV90" s="136"/>
      <c r="DW90" s="136"/>
      <c r="DX90" s="136"/>
      <c r="DY90" s="136"/>
      <c r="DZ90" s="136"/>
      <c r="EA90" s="136"/>
      <c r="EB90" s="136"/>
      <c r="EC90" s="136"/>
      <c r="ED90" s="136"/>
      <c r="EE90" s="136"/>
      <c r="EF90" s="136"/>
      <c r="EG90" s="136"/>
      <c r="EH90" s="136"/>
      <c r="EI90" s="136"/>
      <c r="EJ90" s="136"/>
      <c r="EK90" s="136"/>
      <c r="EL90" s="136"/>
      <c r="EM90" s="136"/>
      <c r="EN90" s="136"/>
      <c r="EO90" s="136"/>
      <c r="EP90" s="136"/>
      <c r="EQ90" s="136"/>
      <c r="ER90" s="136"/>
      <c r="ES90" s="136"/>
      <c r="ET90" s="136"/>
      <c r="EU90" s="136"/>
      <c r="EV90" s="136"/>
      <c r="EW90" s="136"/>
      <c r="EX90" s="136"/>
      <c r="EY90" s="136"/>
      <c r="EZ90" s="136"/>
      <c r="FA90" s="136"/>
      <c r="FB90" s="136"/>
      <c r="FC90" s="136"/>
      <c r="FD90" s="136"/>
      <c r="FE90" s="136"/>
      <c r="FF90" s="136"/>
      <c r="FG90" s="136"/>
      <c r="FH90" s="136"/>
      <c r="FI90" s="136"/>
      <c r="FJ90" s="136"/>
      <c r="FK90" s="136"/>
      <c r="FL90" s="136"/>
      <c r="FM90" s="136"/>
      <c r="FN90" s="136"/>
      <c r="FO90" s="136"/>
      <c r="FP90" s="136"/>
      <c r="FQ90" s="136"/>
      <c r="FR90" s="136"/>
      <c r="FS90" s="136"/>
      <c r="FT90" s="136"/>
      <c r="FU90" s="136"/>
      <c r="FV90" s="136"/>
      <c r="FW90" s="136"/>
      <c r="FX90" s="136"/>
      <c r="FY90" s="136"/>
      <c r="FZ90" s="136"/>
      <c r="GA90" s="136"/>
      <c r="GB90" s="136"/>
      <c r="GC90" s="136"/>
      <c r="GD90" s="136"/>
      <c r="GE90" s="136"/>
      <c r="GF90" s="136"/>
      <c r="GG90" s="136"/>
      <c r="GH90" s="136"/>
      <c r="GI90" s="136"/>
      <c r="GJ90" s="136"/>
      <c r="GK90" s="136"/>
      <c r="GL90" s="136"/>
      <c r="GM90" s="136"/>
      <c r="GN90" s="136"/>
      <c r="GO90" s="136"/>
      <c r="GP90" s="136"/>
      <c r="GQ90" s="136"/>
      <c r="GR90" s="136"/>
      <c r="GS90" s="136"/>
      <c r="GT90" s="136"/>
      <c r="GU90" s="136"/>
      <c r="GV90" s="136"/>
      <c r="GW90" s="136"/>
      <c r="GX90" s="136"/>
      <c r="GY90" s="136"/>
      <c r="GZ90" s="136"/>
      <c r="HA90" s="136"/>
      <c r="HB90" s="136"/>
      <c r="HC90" s="136"/>
      <c r="HD90" s="136"/>
      <c r="HE90" s="136"/>
      <c r="HF90" s="136"/>
      <c r="HG90" s="136"/>
      <c r="HH90" s="136"/>
      <c r="HI90" s="136"/>
      <c r="HJ90" s="136"/>
      <c r="HK90" s="136"/>
      <c r="HL90" s="136"/>
      <c r="HM90" s="136"/>
      <c r="HN90" s="136"/>
      <c r="HO90" s="136"/>
      <c r="HP90" s="136"/>
      <c r="HQ90" s="136"/>
      <c r="HR90" s="136"/>
      <c r="HS90" s="136"/>
      <c r="HT90" s="136"/>
      <c r="HU90" s="136"/>
      <c r="HV90" s="136"/>
      <c r="HW90" s="136"/>
      <c r="HX90" s="136"/>
      <c r="HY90" s="136"/>
      <c r="HZ90" s="136"/>
      <c r="IA90" s="136"/>
      <c r="IB90" s="136"/>
      <c r="IC90" s="136"/>
      <c r="ID90" s="136"/>
      <c r="IE90" s="136"/>
      <c r="IF90" s="136"/>
      <c r="IG90" s="136"/>
      <c r="IH90" s="136"/>
      <c r="II90" s="136"/>
      <c r="IJ90" s="136"/>
      <c r="IK90" s="136"/>
      <c r="IL90" s="136"/>
      <c r="IM90" s="136"/>
      <c r="IN90" s="136"/>
      <c r="IO90" s="136"/>
      <c r="IP90" s="136"/>
      <c r="IQ90" s="136"/>
      <c r="IR90" s="136"/>
      <c r="IS90" s="136"/>
      <c r="IT90" s="136"/>
      <c r="IU90" s="136"/>
      <c r="IV90" s="136"/>
      <c r="IW90" s="136"/>
      <c r="IX90" s="136"/>
      <c r="IY90" s="136"/>
      <c r="IZ90" s="136"/>
      <c r="JA90" s="136"/>
      <c r="JB90" s="136"/>
      <c r="JC90" s="136"/>
      <c r="JD90" s="136"/>
      <c r="JE90" s="136"/>
      <c r="JF90" s="136"/>
      <c r="JG90" s="136"/>
      <c r="JH90" s="136"/>
      <c r="JI90" s="136"/>
      <c r="JJ90" s="136"/>
      <c r="JK90" s="136"/>
      <c r="JL90" s="136"/>
      <c r="JM90" s="136"/>
      <c r="JN90" s="136"/>
      <c r="JO90" s="136"/>
      <c r="JP90" s="136"/>
      <c r="JQ90" s="136"/>
      <c r="JR90" s="136"/>
      <c r="JS90" s="136"/>
      <c r="JT90" s="136"/>
      <c r="JU90" s="136"/>
      <c r="JV90" s="136"/>
      <c r="JW90" s="136"/>
      <c r="JX90" s="136"/>
      <c r="JY90" s="136"/>
      <c r="JZ90" s="136"/>
      <c r="KA90" s="136"/>
      <c r="KB90" s="136"/>
      <c r="KC90" s="136"/>
      <c r="KD90" s="136"/>
      <c r="KE90" s="136"/>
      <c r="KF90" s="136"/>
      <c r="KG90" s="136"/>
      <c r="KH90" s="136"/>
      <c r="KI90" s="136"/>
      <c r="KJ90" s="136"/>
      <c r="KK90" s="136"/>
      <c r="KL90" s="136"/>
      <c r="KM90" s="136"/>
      <c r="KN90" s="136"/>
      <c r="KO90" s="136"/>
      <c r="KP90" s="136"/>
      <c r="KQ90" s="136"/>
      <c r="KR90" s="136"/>
      <c r="KS90" s="136"/>
      <c r="KT90" s="136"/>
      <c r="KU90" s="136"/>
      <c r="KV90" s="136"/>
      <c r="KW90" s="136"/>
      <c r="KX90" s="136"/>
      <c r="KY90" s="136"/>
      <c r="KZ90" s="136"/>
      <c r="LA90" s="136"/>
      <c r="LB90" s="136"/>
      <c r="LC90" s="136"/>
      <c r="LD90" s="136"/>
      <c r="LE90" s="136"/>
      <c r="LF90" s="136"/>
      <c r="LG90" s="136"/>
      <c r="LH90" s="136"/>
      <c r="LI90" s="136"/>
      <c r="LJ90" s="136"/>
      <c r="LK90" s="136"/>
      <c r="LL90" s="136"/>
      <c r="LM90" s="136"/>
      <c r="LN90" s="136"/>
      <c r="LO90" s="136"/>
      <c r="LP90" s="136"/>
      <c r="LQ90" s="136"/>
      <c r="LR90" s="136"/>
      <c r="LS90" s="136"/>
      <c r="LT90" s="136"/>
      <c r="LU90" s="136"/>
      <c r="LV90" s="136"/>
      <c r="LW90" s="136"/>
      <c r="LX90" s="136"/>
      <c r="LY90" s="136"/>
      <c r="LZ90" s="136"/>
      <c r="MA90" s="136"/>
      <c r="MB90" s="136"/>
      <c r="MC90" s="136"/>
      <c r="MD90" s="136"/>
      <c r="ME90" s="136"/>
      <c r="MF90" s="136"/>
      <c r="MG90" s="136"/>
      <c r="MH90" s="136"/>
      <c r="MI90" s="136"/>
      <c r="MJ90" s="136"/>
      <c r="MK90" s="136"/>
      <c r="ML90" s="136"/>
      <c r="MM90" s="136"/>
      <c r="MN90" s="136"/>
      <c r="MO90" s="136"/>
      <c r="MP90" s="136"/>
      <c r="MQ90" s="136"/>
      <c r="MR90" s="136"/>
      <c r="MS90" s="136"/>
      <c r="MT90" s="136"/>
      <c r="MU90" s="136"/>
      <c r="MV90" s="136"/>
      <c r="MW90" s="136"/>
      <c r="MX90" s="136"/>
      <c r="MY90" s="136"/>
      <c r="MZ90" s="136"/>
      <c r="NA90" s="136"/>
      <c r="NB90" s="136"/>
      <c r="NC90" s="136"/>
      <c r="ND90" s="136"/>
      <c r="NE90" s="136"/>
      <c r="NF90" s="136"/>
      <c r="NG90" s="136"/>
      <c r="NH90" s="136"/>
      <c r="NI90" s="136"/>
      <c r="NJ90" s="136"/>
      <c r="NK90" s="136"/>
      <c r="NL90" s="136"/>
      <c r="NM90" s="136"/>
      <c r="NN90" s="136"/>
      <c r="NO90" s="136"/>
      <c r="NP90" s="136"/>
      <c r="NQ90" s="136"/>
      <c r="NR90" s="136"/>
      <c r="NS90" s="136"/>
      <c r="NT90" s="136"/>
      <c r="NU90" s="136"/>
      <c r="NV90" s="136"/>
      <c r="NW90" s="136"/>
      <c r="NX90" s="136"/>
      <c r="NY90" s="136"/>
      <c r="NZ90" s="136"/>
      <c r="OA90" s="136"/>
      <c r="OB90" s="136"/>
      <c r="OC90" s="136"/>
      <c r="OD90" s="136"/>
      <c r="OE90" s="136"/>
      <c r="OF90" s="136"/>
      <c r="OG90" s="136"/>
      <c r="OH90" s="136"/>
      <c r="OI90" s="136"/>
      <c r="OJ90" s="136"/>
      <c r="OK90" s="136"/>
      <c r="OL90" s="136"/>
      <c r="OM90" s="136"/>
      <c r="ON90" s="136"/>
      <c r="OO90" s="136"/>
      <c r="OP90" s="136"/>
      <c r="OQ90" s="136"/>
      <c r="OR90" s="136"/>
      <c r="OS90" s="136"/>
      <c r="OT90" s="136"/>
      <c r="OU90" s="136"/>
      <c r="OV90" s="136"/>
      <c r="OW90" s="136"/>
      <c r="OX90" s="136"/>
      <c r="OY90" s="136"/>
      <c r="OZ90" s="136"/>
      <c r="PA90" s="136"/>
      <c r="PB90" s="136"/>
      <c r="PC90" s="136"/>
      <c r="PD90" s="136"/>
      <c r="PE90" s="136"/>
      <c r="PF90" s="136"/>
    </row>
    <row r="91" spans="1:422" s="45" customFormat="1">
      <c r="A91" s="134"/>
      <c r="B91" s="134"/>
      <c r="C91" s="136"/>
      <c r="D91" s="136"/>
      <c r="E91" s="136"/>
      <c r="F91" s="136"/>
      <c r="G91" s="136"/>
      <c r="H91" s="136"/>
      <c r="I91" s="136"/>
      <c r="J91" s="136"/>
      <c r="K91" s="136"/>
      <c r="L91" s="136"/>
      <c r="M91" s="136"/>
      <c r="N91" s="136"/>
      <c r="O91" s="136"/>
      <c r="P91" s="136"/>
      <c r="Q91" s="136"/>
      <c r="R91" s="136"/>
      <c r="S91" s="136"/>
      <c r="T91" s="136"/>
      <c r="U91" s="136"/>
      <c r="V91" s="136"/>
      <c r="W91" s="136"/>
      <c r="X91" s="136"/>
      <c r="Y91" s="136"/>
      <c r="Z91" s="136"/>
      <c r="AA91" s="136"/>
      <c r="AB91" s="136"/>
      <c r="AC91" s="136"/>
      <c r="AD91" s="136"/>
      <c r="AE91" s="136"/>
      <c r="AF91" s="136"/>
      <c r="AG91" s="136"/>
      <c r="AH91" s="136"/>
      <c r="AI91" s="136"/>
      <c r="AJ91" s="136"/>
      <c r="AK91" s="136"/>
      <c r="AL91" s="136"/>
      <c r="AM91" s="136"/>
      <c r="AN91" s="136"/>
      <c r="AO91" s="136"/>
      <c r="AP91" s="136"/>
      <c r="AQ91" s="136"/>
      <c r="AR91" s="136"/>
      <c r="AS91" s="136"/>
      <c r="AT91" s="136"/>
      <c r="AU91" s="136"/>
      <c r="AV91" s="136"/>
      <c r="AW91" s="136"/>
      <c r="AX91" s="136"/>
      <c r="AY91" s="136"/>
      <c r="AZ91" s="136"/>
      <c r="BA91" s="136"/>
      <c r="BB91" s="136"/>
      <c r="BC91" s="136"/>
      <c r="BD91" s="136"/>
      <c r="BE91" s="136"/>
      <c r="BF91" s="136"/>
      <c r="BG91" s="136"/>
      <c r="BH91" s="136"/>
      <c r="BI91" s="136"/>
      <c r="BJ91" s="136"/>
      <c r="BK91" s="136"/>
      <c r="BL91" s="136"/>
      <c r="BM91" s="136"/>
      <c r="BN91" s="136"/>
      <c r="BO91" s="136"/>
      <c r="BP91" s="136"/>
      <c r="BQ91" s="136"/>
      <c r="BR91" s="136"/>
      <c r="BS91" s="136"/>
      <c r="BT91" s="136"/>
      <c r="BU91" s="136"/>
      <c r="BV91" s="136"/>
      <c r="BW91" s="136"/>
      <c r="BX91" s="136"/>
      <c r="BY91" s="136"/>
      <c r="BZ91" s="136"/>
      <c r="CA91" s="136"/>
      <c r="CB91" s="136"/>
      <c r="CC91" s="136"/>
      <c r="CD91" s="136"/>
      <c r="CE91" s="136"/>
      <c r="CF91" s="136"/>
      <c r="CG91" s="136"/>
      <c r="CH91" s="136"/>
      <c r="CI91" s="136"/>
      <c r="CJ91" s="136"/>
      <c r="CK91" s="136"/>
      <c r="CL91" s="136"/>
      <c r="CM91" s="136"/>
      <c r="CN91" s="136"/>
      <c r="CO91" s="136"/>
      <c r="CP91" s="136"/>
      <c r="CQ91" s="136"/>
      <c r="CR91" s="136"/>
      <c r="CS91" s="136"/>
      <c r="CT91" s="136"/>
      <c r="CU91" s="136"/>
      <c r="CV91" s="136"/>
      <c r="CW91" s="136"/>
      <c r="CX91" s="136"/>
      <c r="CY91" s="136"/>
      <c r="CZ91" s="136"/>
      <c r="DA91" s="136"/>
      <c r="DB91" s="136"/>
      <c r="DC91" s="136"/>
      <c r="DD91" s="136"/>
      <c r="DE91" s="136"/>
      <c r="DF91" s="136"/>
      <c r="DG91" s="136"/>
      <c r="DH91" s="136"/>
      <c r="DI91" s="136"/>
      <c r="DJ91" s="136"/>
      <c r="DK91" s="136"/>
      <c r="DL91" s="136"/>
      <c r="DM91" s="136"/>
      <c r="DN91" s="136"/>
      <c r="DO91" s="136"/>
      <c r="DP91" s="136"/>
      <c r="DQ91" s="136"/>
      <c r="DR91" s="136"/>
      <c r="DS91" s="136"/>
      <c r="DT91" s="136"/>
      <c r="DU91" s="136"/>
      <c r="DV91" s="136"/>
      <c r="DW91" s="136"/>
      <c r="DX91" s="136"/>
      <c r="DY91" s="136"/>
      <c r="DZ91" s="136"/>
      <c r="EA91" s="136"/>
      <c r="EB91" s="136"/>
      <c r="EC91" s="136"/>
      <c r="ED91" s="136"/>
      <c r="EE91" s="136"/>
      <c r="EF91" s="136"/>
      <c r="EG91" s="136"/>
      <c r="EH91" s="136"/>
      <c r="EI91" s="136"/>
      <c r="EJ91" s="136"/>
      <c r="EK91" s="136"/>
      <c r="EL91" s="136"/>
      <c r="EM91" s="136"/>
      <c r="EN91" s="136"/>
      <c r="EO91" s="136"/>
      <c r="EP91" s="136"/>
      <c r="EQ91" s="136"/>
      <c r="ER91" s="136"/>
      <c r="ES91" s="136"/>
      <c r="ET91" s="136"/>
      <c r="EU91" s="136"/>
      <c r="EV91" s="136"/>
      <c r="EW91" s="136"/>
      <c r="EX91" s="136"/>
      <c r="EY91" s="136"/>
      <c r="EZ91" s="136"/>
      <c r="FA91" s="136"/>
      <c r="FB91" s="136"/>
      <c r="FC91" s="136"/>
      <c r="FD91" s="136"/>
      <c r="FE91" s="136"/>
      <c r="FF91" s="136"/>
      <c r="FG91" s="136"/>
      <c r="FH91" s="136"/>
      <c r="FI91" s="136"/>
      <c r="FJ91" s="136"/>
      <c r="FK91" s="136"/>
      <c r="FL91" s="136"/>
      <c r="FM91" s="136"/>
      <c r="FN91" s="136"/>
      <c r="FO91" s="136"/>
      <c r="FP91" s="136"/>
      <c r="FQ91" s="136"/>
      <c r="FR91" s="136"/>
      <c r="FS91" s="136"/>
      <c r="FT91" s="136"/>
      <c r="FU91" s="136"/>
      <c r="FV91" s="136"/>
      <c r="FW91" s="136"/>
      <c r="FX91" s="136"/>
      <c r="FY91" s="136"/>
      <c r="FZ91" s="136"/>
      <c r="GA91" s="136"/>
      <c r="GB91" s="136"/>
      <c r="GC91" s="136"/>
      <c r="GD91" s="136"/>
      <c r="GE91" s="136"/>
      <c r="GF91" s="136"/>
      <c r="GG91" s="136"/>
      <c r="GH91" s="136"/>
      <c r="GI91" s="136"/>
      <c r="GJ91" s="136"/>
      <c r="GK91" s="136"/>
      <c r="GL91" s="136"/>
      <c r="GM91" s="136"/>
      <c r="GN91" s="136"/>
      <c r="GO91" s="136"/>
      <c r="GP91" s="136"/>
      <c r="GQ91" s="136"/>
      <c r="GR91" s="136"/>
      <c r="GS91" s="136"/>
      <c r="GT91" s="136"/>
      <c r="GU91" s="136"/>
      <c r="GV91" s="136"/>
      <c r="GW91" s="136"/>
      <c r="GX91" s="136"/>
      <c r="GY91" s="136"/>
      <c r="GZ91" s="136"/>
      <c r="HA91" s="136"/>
      <c r="HB91" s="136"/>
      <c r="HC91" s="136"/>
      <c r="HD91" s="136"/>
      <c r="HE91" s="136"/>
      <c r="HF91" s="136"/>
      <c r="HG91" s="136"/>
      <c r="HH91" s="136"/>
      <c r="HI91" s="136"/>
      <c r="HJ91" s="136"/>
      <c r="HK91" s="136"/>
      <c r="HL91" s="136"/>
      <c r="HM91" s="136"/>
      <c r="HN91" s="136"/>
      <c r="HO91" s="136"/>
      <c r="HP91" s="136"/>
      <c r="HQ91" s="136"/>
      <c r="HR91" s="136"/>
      <c r="HS91" s="136"/>
      <c r="HT91" s="136"/>
      <c r="HU91" s="136"/>
      <c r="HV91" s="136"/>
      <c r="HW91" s="136"/>
      <c r="HX91" s="136"/>
      <c r="HY91" s="136"/>
      <c r="HZ91" s="136"/>
      <c r="IA91" s="136"/>
      <c r="IB91" s="136"/>
      <c r="IC91" s="136"/>
      <c r="ID91" s="136"/>
      <c r="IE91" s="136"/>
      <c r="IF91" s="136"/>
      <c r="IG91" s="136"/>
      <c r="IH91" s="136"/>
      <c r="II91" s="136"/>
      <c r="IJ91" s="136"/>
      <c r="IK91" s="136"/>
      <c r="IL91" s="136"/>
      <c r="IM91" s="136"/>
      <c r="IN91" s="136"/>
      <c r="IO91" s="136"/>
      <c r="IP91" s="136"/>
      <c r="IQ91" s="136"/>
      <c r="IR91" s="136"/>
      <c r="IS91" s="136"/>
      <c r="IT91" s="136"/>
      <c r="IU91" s="136"/>
      <c r="IV91" s="136"/>
      <c r="IW91" s="136"/>
      <c r="IX91" s="136"/>
      <c r="IY91" s="136"/>
      <c r="IZ91" s="136"/>
      <c r="JA91" s="136"/>
      <c r="JB91" s="136"/>
      <c r="JC91" s="136"/>
      <c r="JD91" s="136"/>
      <c r="JE91" s="136"/>
      <c r="JF91" s="136"/>
      <c r="JG91" s="136"/>
      <c r="JH91" s="136"/>
      <c r="JI91" s="136"/>
      <c r="JJ91" s="136"/>
      <c r="JK91" s="136"/>
      <c r="JL91" s="136"/>
      <c r="JM91" s="136"/>
      <c r="JN91" s="136"/>
      <c r="JO91" s="136"/>
      <c r="JP91" s="136"/>
      <c r="JQ91" s="136"/>
      <c r="JR91" s="136"/>
      <c r="JS91" s="136"/>
      <c r="JT91" s="136"/>
      <c r="JU91" s="136"/>
      <c r="JV91" s="136"/>
      <c r="JW91" s="136"/>
      <c r="JX91" s="136"/>
      <c r="JY91" s="136"/>
      <c r="JZ91" s="136"/>
      <c r="KA91" s="136"/>
      <c r="KB91" s="136"/>
      <c r="KC91" s="136"/>
      <c r="KD91" s="136"/>
      <c r="KE91" s="136"/>
      <c r="KF91" s="136"/>
      <c r="KG91" s="136"/>
      <c r="KH91" s="136"/>
      <c r="KI91" s="136"/>
      <c r="KJ91" s="136"/>
      <c r="KK91" s="136"/>
      <c r="KL91" s="136"/>
      <c r="KM91" s="136"/>
      <c r="KN91" s="136"/>
      <c r="KO91" s="136"/>
      <c r="KP91" s="136"/>
      <c r="KQ91" s="136"/>
      <c r="KR91" s="136"/>
      <c r="KS91" s="136"/>
      <c r="KT91" s="136"/>
      <c r="KU91" s="136"/>
      <c r="KV91" s="136"/>
      <c r="KW91" s="136"/>
      <c r="KX91" s="136"/>
      <c r="KY91" s="136"/>
      <c r="KZ91" s="136"/>
      <c r="LA91" s="136"/>
      <c r="LB91" s="136"/>
      <c r="LC91" s="136"/>
      <c r="LD91" s="136"/>
      <c r="LE91" s="136"/>
      <c r="LF91" s="136"/>
      <c r="LG91" s="136"/>
      <c r="LH91" s="136"/>
      <c r="LI91" s="136"/>
      <c r="LJ91" s="136"/>
      <c r="LK91" s="136"/>
      <c r="LL91" s="136"/>
      <c r="LM91" s="136"/>
      <c r="LN91" s="136"/>
      <c r="LO91" s="136"/>
      <c r="LP91" s="136"/>
      <c r="LQ91" s="136"/>
      <c r="LR91" s="136"/>
      <c r="LS91" s="136"/>
      <c r="LT91" s="136"/>
      <c r="LU91" s="136"/>
      <c r="LV91" s="136"/>
      <c r="LW91" s="136"/>
      <c r="LX91" s="136"/>
      <c r="LY91" s="136"/>
      <c r="LZ91" s="136"/>
      <c r="MA91" s="136"/>
      <c r="MB91" s="136"/>
      <c r="MC91" s="136"/>
      <c r="MD91" s="136"/>
      <c r="ME91" s="136"/>
      <c r="MF91" s="136"/>
      <c r="MG91" s="136"/>
      <c r="MH91" s="136"/>
      <c r="MI91" s="136"/>
      <c r="MJ91" s="136"/>
      <c r="MK91" s="136"/>
      <c r="ML91" s="136"/>
      <c r="MM91" s="136"/>
      <c r="MN91" s="136"/>
      <c r="MO91" s="136"/>
      <c r="MP91" s="136"/>
      <c r="MQ91" s="136"/>
      <c r="MR91" s="136"/>
      <c r="MS91" s="136"/>
      <c r="MT91" s="136"/>
      <c r="MU91" s="136"/>
      <c r="MV91" s="136"/>
      <c r="MW91" s="136"/>
      <c r="MX91" s="136"/>
      <c r="MY91" s="136"/>
      <c r="MZ91" s="136"/>
      <c r="NA91" s="136"/>
      <c r="NB91" s="136"/>
      <c r="NC91" s="136"/>
      <c r="ND91" s="136"/>
      <c r="NE91" s="136"/>
      <c r="NF91" s="136"/>
      <c r="NG91" s="136"/>
      <c r="NH91" s="136"/>
      <c r="NI91" s="136"/>
      <c r="NJ91" s="136"/>
      <c r="NK91" s="136"/>
      <c r="NL91" s="136"/>
      <c r="NM91" s="136"/>
      <c r="NN91" s="136"/>
      <c r="NO91" s="136"/>
      <c r="NP91" s="136"/>
      <c r="NQ91" s="136"/>
      <c r="NR91" s="136"/>
      <c r="NS91" s="136"/>
      <c r="NT91" s="136"/>
      <c r="NU91" s="136"/>
      <c r="NV91" s="136"/>
      <c r="NW91" s="136"/>
      <c r="NX91" s="136"/>
      <c r="NY91" s="136"/>
      <c r="NZ91" s="136"/>
      <c r="OA91" s="136"/>
      <c r="OB91" s="136"/>
      <c r="OC91" s="136"/>
      <c r="OD91" s="136"/>
      <c r="OE91" s="136"/>
      <c r="OF91" s="136"/>
      <c r="OG91" s="136"/>
      <c r="OH91" s="136"/>
      <c r="OI91" s="136"/>
      <c r="OJ91" s="136"/>
      <c r="OK91" s="136"/>
      <c r="OL91" s="136"/>
      <c r="OM91" s="136"/>
      <c r="ON91" s="136"/>
      <c r="OO91" s="136"/>
      <c r="OP91" s="136"/>
      <c r="OQ91" s="136"/>
      <c r="OR91" s="136"/>
      <c r="OS91" s="136"/>
      <c r="OT91" s="136"/>
      <c r="OU91" s="136"/>
      <c r="OV91" s="136"/>
      <c r="OW91" s="136"/>
      <c r="OX91" s="136"/>
      <c r="OY91" s="136"/>
      <c r="OZ91" s="136"/>
      <c r="PA91" s="136"/>
      <c r="PB91" s="136"/>
      <c r="PC91" s="136"/>
      <c r="PD91" s="136"/>
      <c r="PE91" s="136"/>
      <c r="PF91" s="136"/>
    </row>
    <row r="92" spans="1:422" s="45" customFormat="1">
      <c r="A92" s="134"/>
      <c r="B92" s="134"/>
      <c r="C92" s="136"/>
      <c r="D92" s="136"/>
      <c r="E92" s="136"/>
      <c r="F92" s="136"/>
      <c r="G92" s="136"/>
      <c r="H92" s="136"/>
      <c r="I92" s="136"/>
      <c r="J92" s="136"/>
      <c r="K92" s="136"/>
      <c r="L92" s="136"/>
      <c r="M92" s="136"/>
      <c r="N92" s="136"/>
      <c r="O92" s="136"/>
      <c r="P92" s="136"/>
      <c r="Q92" s="136"/>
      <c r="R92" s="136"/>
      <c r="S92" s="136"/>
      <c r="T92" s="136"/>
      <c r="U92" s="136"/>
      <c r="V92" s="136"/>
      <c r="W92" s="136"/>
      <c r="X92" s="136"/>
      <c r="Y92" s="136"/>
      <c r="Z92" s="136"/>
      <c r="AA92" s="136"/>
      <c r="AB92" s="136"/>
      <c r="AC92" s="136"/>
      <c r="AD92" s="136"/>
      <c r="AE92" s="136"/>
      <c r="AF92" s="136"/>
      <c r="AG92" s="136"/>
      <c r="AH92" s="136"/>
      <c r="AI92" s="136"/>
      <c r="AJ92" s="136"/>
      <c r="AK92" s="136"/>
      <c r="AL92" s="136"/>
      <c r="AM92" s="136"/>
      <c r="AN92" s="136"/>
      <c r="AO92" s="136"/>
      <c r="AP92" s="136"/>
      <c r="AQ92" s="136"/>
      <c r="AR92" s="136"/>
      <c r="AS92" s="136"/>
      <c r="AT92" s="136"/>
      <c r="AU92" s="136"/>
      <c r="AV92" s="136"/>
      <c r="AW92" s="136"/>
      <c r="AX92" s="136"/>
      <c r="AY92" s="136"/>
      <c r="AZ92" s="136"/>
      <c r="BA92" s="136"/>
      <c r="BB92" s="136"/>
      <c r="BC92" s="136"/>
      <c r="BD92" s="136"/>
      <c r="BE92" s="136"/>
      <c r="BF92" s="136"/>
      <c r="BG92" s="136"/>
      <c r="BH92" s="136"/>
      <c r="BI92" s="136"/>
      <c r="BJ92" s="136"/>
      <c r="BK92" s="136"/>
      <c r="BL92" s="136"/>
      <c r="BM92" s="136"/>
      <c r="BN92" s="136"/>
      <c r="BO92" s="136"/>
      <c r="BP92" s="136"/>
      <c r="BQ92" s="136"/>
      <c r="BR92" s="136"/>
      <c r="BS92" s="136"/>
      <c r="BT92" s="136"/>
      <c r="BU92" s="136"/>
      <c r="BV92" s="136"/>
      <c r="BW92" s="136"/>
      <c r="BX92" s="136"/>
      <c r="BY92" s="136"/>
      <c r="BZ92" s="136"/>
      <c r="CA92" s="136"/>
      <c r="CB92" s="136"/>
      <c r="CC92" s="136"/>
      <c r="CD92" s="136"/>
      <c r="CE92" s="136"/>
      <c r="CF92" s="136"/>
      <c r="CG92" s="136"/>
      <c r="CH92" s="136"/>
      <c r="CI92" s="136"/>
      <c r="CJ92" s="136"/>
      <c r="CK92" s="136"/>
      <c r="CL92" s="136"/>
      <c r="CM92" s="136"/>
      <c r="CN92" s="136"/>
      <c r="CO92" s="136"/>
      <c r="CP92" s="136"/>
      <c r="CQ92" s="136"/>
      <c r="CR92" s="136"/>
      <c r="CS92" s="136"/>
      <c r="CT92" s="136"/>
      <c r="CU92" s="136"/>
      <c r="CV92" s="136"/>
      <c r="CW92" s="136"/>
      <c r="CX92" s="136"/>
      <c r="CY92" s="136"/>
      <c r="CZ92" s="136"/>
      <c r="DA92" s="136"/>
      <c r="DB92" s="136"/>
      <c r="DC92" s="136"/>
      <c r="DD92" s="136"/>
      <c r="DE92" s="136"/>
      <c r="DF92" s="136"/>
      <c r="DG92" s="136"/>
      <c r="DH92" s="136"/>
      <c r="DI92" s="136"/>
      <c r="DJ92" s="136"/>
      <c r="DK92" s="136"/>
      <c r="DL92" s="136"/>
      <c r="DM92" s="136"/>
      <c r="DN92" s="136"/>
      <c r="DO92" s="136"/>
      <c r="DP92" s="136"/>
      <c r="DQ92" s="136"/>
      <c r="DR92" s="136"/>
      <c r="DS92" s="136"/>
      <c r="DT92" s="136"/>
      <c r="DU92" s="136"/>
      <c r="DV92" s="136"/>
      <c r="DW92" s="136"/>
      <c r="DX92" s="136"/>
      <c r="DY92" s="136"/>
      <c r="DZ92" s="136"/>
      <c r="EA92" s="136"/>
      <c r="EB92" s="136"/>
      <c r="EC92" s="136"/>
      <c r="ED92" s="136"/>
      <c r="EE92" s="136"/>
      <c r="EF92" s="136"/>
      <c r="EG92" s="136"/>
      <c r="EH92" s="136"/>
      <c r="EI92" s="136"/>
      <c r="EJ92" s="136"/>
      <c r="EK92" s="136"/>
      <c r="EL92" s="136"/>
      <c r="EM92" s="136"/>
      <c r="EN92" s="136"/>
      <c r="EO92" s="136"/>
      <c r="EP92" s="136"/>
      <c r="EQ92" s="136"/>
      <c r="ER92" s="136"/>
      <c r="ES92" s="136"/>
      <c r="ET92" s="136"/>
      <c r="EU92" s="136"/>
      <c r="EV92" s="136"/>
      <c r="EW92" s="136"/>
      <c r="EX92" s="136"/>
      <c r="EY92" s="136"/>
      <c r="EZ92" s="136"/>
      <c r="FA92" s="136"/>
      <c r="FB92" s="136"/>
      <c r="FC92" s="136"/>
      <c r="FD92" s="136"/>
      <c r="FE92" s="136"/>
      <c r="FF92" s="136"/>
      <c r="FG92" s="136"/>
      <c r="FH92" s="136"/>
      <c r="FI92" s="136"/>
      <c r="FJ92" s="136"/>
      <c r="FK92" s="136"/>
      <c r="FL92" s="136"/>
      <c r="FM92" s="136"/>
      <c r="FN92" s="136"/>
      <c r="FO92" s="136"/>
      <c r="FP92" s="136"/>
      <c r="FQ92" s="136"/>
      <c r="FR92" s="136"/>
      <c r="FS92" s="136"/>
      <c r="FT92" s="136"/>
      <c r="FU92" s="136"/>
      <c r="FV92" s="136"/>
      <c r="FW92" s="136"/>
      <c r="FX92" s="136"/>
      <c r="FY92" s="136"/>
      <c r="FZ92" s="136"/>
      <c r="GA92" s="136"/>
      <c r="GB92" s="136"/>
      <c r="GC92" s="136"/>
      <c r="GD92" s="136"/>
      <c r="GE92" s="136"/>
      <c r="GF92" s="136"/>
      <c r="GG92" s="136"/>
      <c r="GH92" s="136"/>
      <c r="GI92" s="136"/>
      <c r="GJ92" s="136"/>
      <c r="GK92" s="136"/>
      <c r="GL92" s="136"/>
      <c r="GM92" s="136"/>
      <c r="GN92" s="136"/>
      <c r="GO92" s="136"/>
      <c r="GP92" s="136"/>
      <c r="GQ92" s="136"/>
      <c r="GR92" s="136"/>
      <c r="GS92" s="136"/>
      <c r="GT92" s="136"/>
      <c r="GU92" s="136"/>
      <c r="GV92" s="136"/>
      <c r="GW92" s="136"/>
      <c r="GX92" s="136"/>
      <c r="GY92" s="136"/>
      <c r="GZ92" s="136"/>
      <c r="HA92" s="136"/>
      <c r="HB92" s="136"/>
      <c r="HC92" s="136"/>
      <c r="HD92" s="136"/>
      <c r="HE92" s="136"/>
      <c r="HF92" s="136"/>
      <c r="HG92" s="136"/>
      <c r="HH92" s="136"/>
      <c r="HI92" s="136"/>
      <c r="HJ92" s="136"/>
      <c r="HK92" s="136"/>
      <c r="HL92" s="136"/>
      <c r="HM92" s="136"/>
      <c r="HN92" s="136"/>
      <c r="HO92" s="136"/>
      <c r="HP92" s="136"/>
      <c r="HQ92" s="136"/>
      <c r="HR92" s="136"/>
      <c r="HS92" s="136"/>
      <c r="HT92" s="136"/>
      <c r="HU92" s="136"/>
      <c r="HV92" s="136"/>
      <c r="HW92" s="136"/>
      <c r="HX92" s="136"/>
      <c r="HY92" s="136"/>
      <c r="HZ92" s="136"/>
      <c r="IA92" s="136"/>
      <c r="IB92" s="136"/>
      <c r="IC92" s="136"/>
      <c r="ID92" s="136"/>
      <c r="IE92" s="136"/>
      <c r="IF92" s="136"/>
      <c r="IG92" s="136"/>
      <c r="IH92" s="136"/>
      <c r="II92" s="136"/>
      <c r="IJ92" s="136"/>
      <c r="IK92" s="136"/>
      <c r="IL92" s="136"/>
      <c r="IM92" s="136"/>
      <c r="IN92" s="136"/>
      <c r="IO92" s="136"/>
      <c r="IP92" s="136"/>
      <c r="IQ92" s="136"/>
      <c r="IR92" s="136"/>
      <c r="IS92" s="136"/>
      <c r="IT92" s="136"/>
      <c r="IU92" s="136"/>
      <c r="IV92" s="136"/>
      <c r="IW92" s="136"/>
      <c r="IX92" s="136"/>
      <c r="IY92" s="136"/>
      <c r="IZ92" s="136"/>
      <c r="JA92" s="136"/>
      <c r="JB92" s="136"/>
      <c r="JC92" s="136"/>
      <c r="JD92" s="136"/>
      <c r="JE92" s="136"/>
      <c r="JF92" s="136"/>
      <c r="JG92" s="136"/>
      <c r="JH92" s="136"/>
      <c r="JI92" s="136"/>
      <c r="JJ92" s="136"/>
      <c r="JK92" s="136"/>
      <c r="JL92" s="136"/>
      <c r="JM92" s="136"/>
      <c r="JN92" s="136"/>
      <c r="JO92" s="136"/>
      <c r="JP92" s="136"/>
      <c r="JQ92" s="136"/>
      <c r="JR92" s="136"/>
      <c r="JS92" s="136"/>
      <c r="JT92" s="136"/>
      <c r="JU92" s="136"/>
      <c r="JV92" s="136"/>
      <c r="JW92" s="136"/>
      <c r="JX92" s="136"/>
      <c r="JY92" s="136"/>
      <c r="JZ92" s="136"/>
      <c r="KA92" s="136"/>
      <c r="KB92" s="136"/>
      <c r="KC92" s="136"/>
      <c r="KD92" s="136"/>
      <c r="KE92" s="136"/>
      <c r="KF92" s="136"/>
      <c r="KG92" s="136"/>
      <c r="KH92" s="136"/>
      <c r="KI92" s="136"/>
      <c r="KJ92" s="136"/>
      <c r="KK92" s="136"/>
      <c r="KL92" s="136"/>
      <c r="KM92" s="136"/>
      <c r="KN92" s="136"/>
      <c r="KO92" s="136"/>
      <c r="KP92" s="136"/>
      <c r="KQ92" s="136"/>
      <c r="KR92" s="136"/>
      <c r="KS92" s="136"/>
      <c r="KT92" s="136"/>
      <c r="KU92" s="136"/>
      <c r="KV92" s="136"/>
      <c r="KW92" s="136"/>
      <c r="KX92" s="136"/>
      <c r="KY92" s="136"/>
      <c r="KZ92" s="136"/>
      <c r="LA92" s="136"/>
      <c r="LB92" s="136"/>
      <c r="LC92" s="136"/>
      <c r="LD92" s="136"/>
      <c r="LE92" s="136"/>
      <c r="LF92" s="136"/>
      <c r="LG92" s="136"/>
      <c r="LH92" s="136"/>
      <c r="LI92" s="136"/>
      <c r="LJ92" s="136"/>
      <c r="LK92" s="136"/>
      <c r="LL92" s="136"/>
      <c r="LM92" s="136"/>
      <c r="LN92" s="136"/>
      <c r="LO92" s="136"/>
      <c r="LP92" s="136"/>
      <c r="LQ92" s="136"/>
      <c r="LR92" s="136"/>
      <c r="LS92" s="136"/>
      <c r="LT92" s="136"/>
      <c r="LU92" s="136"/>
      <c r="LV92" s="136"/>
      <c r="LW92" s="136"/>
      <c r="LX92" s="136"/>
      <c r="LY92" s="136"/>
      <c r="LZ92" s="136"/>
      <c r="MA92" s="136"/>
      <c r="MB92" s="136"/>
      <c r="MC92" s="136"/>
      <c r="MD92" s="136"/>
      <c r="ME92" s="136"/>
      <c r="MF92" s="136"/>
      <c r="MG92" s="136"/>
      <c r="MH92" s="136"/>
      <c r="MI92" s="136"/>
      <c r="MJ92" s="136"/>
      <c r="MK92" s="136"/>
      <c r="ML92" s="136"/>
      <c r="MM92" s="136"/>
      <c r="MN92" s="136"/>
      <c r="MO92" s="136"/>
      <c r="MP92" s="136"/>
      <c r="MQ92" s="136"/>
      <c r="MR92" s="136"/>
      <c r="MS92" s="136"/>
      <c r="MT92" s="136"/>
      <c r="MU92" s="136"/>
      <c r="MV92" s="136"/>
      <c r="MW92" s="136"/>
      <c r="MX92" s="136"/>
      <c r="MY92" s="136"/>
      <c r="MZ92" s="136"/>
      <c r="NA92" s="136"/>
      <c r="NB92" s="136"/>
      <c r="NC92" s="136"/>
      <c r="ND92" s="136"/>
      <c r="NE92" s="136"/>
      <c r="NF92" s="136"/>
      <c r="NG92" s="136"/>
      <c r="NH92" s="136"/>
      <c r="NI92" s="136"/>
      <c r="NJ92" s="136"/>
      <c r="NK92" s="136"/>
      <c r="NL92" s="136"/>
      <c r="NM92" s="136"/>
      <c r="NN92" s="136"/>
      <c r="NO92" s="136"/>
      <c r="NP92" s="136"/>
      <c r="NQ92" s="136"/>
      <c r="NR92" s="136"/>
      <c r="NS92" s="136"/>
      <c r="NT92" s="136"/>
      <c r="NU92" s="136"/>
      <c r="NV92" s="136"/>
      <c r="NW92" s="136"/>
      <c r="NX92" s="136"/>
      <c r="NY92" s="136"/>
      <c r="NZ92" s="136"/>
      <c r="OA92" s="136"/>
      <c r="OB92" s="136"/>
      <c r="OC92" s="136"/>
      <c r="OD92" s="136"/>
      <c r="OE92" s="136"/>
      <c r="OF92" s="136"/>
      <c r="OG92" s="136"/>
      <c r="OH92" s="136"/>
      <c r="OI92" s="136"/>
      <c r="OJ92" s="136"/>
      <c r="OK92" s="136"/>
      <c r="OL92" s="136"/>
      <c r="OM92" s="136"/>
      <c r="ON92" s="136"/>
      <c r="OO92" s="136"/>
      <c r="OP92" s="136"/>
      <c r="OQ92" s="136"/>
      <c r="OR92" s="136"/>
      <c r="OS92" s="136"/>
      <c r="OT92" s="136"/>
      <c r="OU92" s="136"/>
      <c r="OV92" s="136"/>
      <c r="OW92" s="136"/>
      <c r="OX92" s="136"/>
      <c r="OY92" s="136"/>
      <c r="OZ92" s="136"/>
      <c r="PA92" s="136"/>
      <c r="PB92" s="136"/>
      <c r="PC92" s="136"/>
      <c r="PD92" s="136"/>
      <c r="PE92" s="136"/>
      <c r="PF92" s="136"/>
    </row>
    <row r="93" spans="1:422" s="45" customFormat="1">
      <c r="A93" s="134"/>
      <c r="B93" s="134"/>
      <c r="C93" s="136"/>
      <c r="D93" s="136"/>
      <c r="E93" s="136"/>
      <c r="F93" s="136"/>
      <c r="G93" s="136"/>
      <c r="H93" s="136"/>
      <c r="I93" s="136"/>
      <c r="J93" s="136"/>
      <c r="K93" s="136"/>
      <c r="L93" s="136"/>
      <c r="M93" s="136"/>
      <c r="N93" s="136"/>
      <c r="O93" s="136"/>
      <c r="P93" s="136"/>
      <c r="Q93" s="136"/>
      <c r="R93" s="136"/>
      <c r="S93" s="136"/>
      <c r="T93" s="136"/>
      <c r="U93" s="136"/>
      <c r="V93" s="136"/>
      <c r="W93" s="136"/>
      <c r="X93" s="136"/>
      <c r="Y93" s="136"/>
      <c r="Z93" s="136"/>
      <c r="AA93" s="136"/>
      <c r="AB93" s="136"/>
      <c r="AC93" s="136"/>
      <c r="AD93" s="136"/>
      <c r="AE93" s="136"/>
      <c r="AF93" s="136"/>
      <c r="AG93" s="136"/>
      <c r="AH93" s="136"/>
      <c r="AI93" s="136"/>
      <c r="AJ93" s="136"/>
      <c r="AK93" s="136"/>
      <c r="AL93" s="136"/>
      <c r="AM93" s="136"/>
      <c r="AN93" s="136"/>
      <c r="AO93" s="136"/>
      <c r="AP93" s="136"/>
      <c r="AQ93" s="136"/>
      <c r="AR93" s="136"/>
      <c r="AS93" s="136"/>
      <c r="AT93" s="136"/>
      <c r="AU93" s="136"/>
      <c r="AV93" s="136"/>
      <c r="AW93" s="136"/>
      <c r="AX93" s="136"/>
      <c r="AY93" s="136"/>
      <c r="AZ93" s="136"/>
      <c r="BA93" s="136"/>
      <c r="BB93" s="136"/>
      <c r="BC93" s="136"/>
      <c r="BD93" s="136"/>
      <c r="BE93" s="136"/>
      <c r="BF93" s="136"/>
      <c r="BG93" s="136"/>
      <c r="BH93" s="136"/>
      <c r="BI93" s="136"/>
      <c r="BJ93" s="136"/>
      <c r="BK93" s="136"/>
      <c r="BL93" s="136"/>
      <c r="BM93" s="136"/>
      <c r="BN93" s="136"/>
      <c r="BO93" s="136"/>
      <c r="BP93" s="136"/>
      <c r="BQ93" s="136"/>
      <c r="BR93" s="136"/>
      <c r="BS93" s="136"/>
      <c r="BT93" s="136"/>
      <c r="BU93" s="136"/>
      <c r="BV93" s="136"/>
      <c r="BW93" s="136"/>
      <c r="BX93" s="136"/>
      <c r="BY93" s="136"/>
      <c r="BZ93" s="136"/>
      <c r="CA93" s="136"/>
      <c r="CB93" s="136"/>
      <c r="CC93" s="136"/>
      <c r="CD93" s="136"/>
      <c r="CE93" s="136"/>
      <c r="CF93" s="136"/>
      <c r="CG93" s="136"/>
      <c r="CH93" s="136"/>
      <c r="CI93" s="136"/>
      <c r="CJ93" s="136"/>
      <c r="CK93" s="136"/>
      <c r="CL93" s="136"/>
      <c r="CM93" s="136"/>
      <c r="CN93" s="136"/>
      <c r="CO93" s="136"/>
      <c r="CP93" s="136"/>
      <c r="CQ93" s="136"/>
      <c r="CR93" s="136"/>
      <c r="CS93" s="136"/>
      <c r="CT93" s="136"/>
      <c r="CU93" s="136"/>
      <c r="CV93" s="136"/>
      <c r="CW93" s="136"/>
      <c r="CX93" s="136"/>
      <c r="CY93" s="136"/>
      <c r="CZ93" s="136"/>
      <c r="DA93" s="136"/>
      <c r="DB93" s="136"/>
      <c r="DC93" s="136"/>
      <c r="DD93" s="136"/>
      <c r="DE93" s="136"/>
      <c r="DF93" s="136"/>
      <c r="DG93" s="136"/>
      <c r="DH93" s="136"/>
      <c r="DI93" s="136"/>
      <c r="DJ93" s="136"/>
      <c r="DK93" s="136"/>
      <c r="DL93" s="136"/>
      <c r="DM93" s="136"/>
      <c r="DN93" s="136"/>
      <c r="DO93" s="136"/>
      <c r="DP93" s="136"/>
      <c r="DQ93" s="136"/>
      <c r="DR93" s="136"/>
      <c r="DS93" s="136"/>
      <c r="DT93" s="136"/>
      <c r="DU93" s="136"/>
      <c r="DV93" s="136"/>
      <c r="DW93" s="136"/>
      <c r="DX93" s="136"/>
      <c r="DY93" s="136"/>
      <c r="DZ93" s="136"/>
      <c r="EA93" s="136"/>
      <c r="EB93" s="136"/>
      <c r="EC93" s="136"/>
      <c r="ED93" s="136"/>
      <c r="EE93" s="136"/>
      <c r="EF93" s="136"/>
      <c r="EG93" s="136"/>
      <c r="EH93" s="136"/>
      <c r="EI93" s="136"/>
      <c r="EJ93" s="136"/>
      <c r="EK93" s="136"/>
      <c r="EL93" s="136"/>
      <c r="EM93" s="136"/>
      <c r="EN93" s="136"/>
      <c r="EO93" s="136"/>
      <c r="EP93" s="136"/>
      <c r="EQ93" s="136"/>
      <c r="ER93" s="136"/>
      <c r="ES93" s="136"/>
      <c r="ET93" s="136"/>
      <c r="EU93" s="136"/>
      <c r="EV93" s="136"/>
      <c r="EW93" s="136"/>
      <c r="EX93" s="136"/>
      <c r="EY93" s="136"/>
      <c r="EZ93" s="136"/>
      <c r="FA93" s="136"/>
      <c r="FB93" s="136"/>
      <c r="FC93" s="136"/>
      <c r="FD93" s="136"/>
      <c r="FE93" s="136"/>
      <c r="FF93" s="136"/>
      <c r="FG93" s="136"/>
      <c r="FH93" s="136"/>
      <c r="FI93" s="136"/>
      <c r="FJ93" s="136"/>
      <c r="FK93" s="136"/>
      <c r="FL93" s="136"/>
      <c r="FM93" s="136"/>
      <c r="FN93" s="136"/>
      <c r="FO93" s="136"/>
      <c r="FP93" s="136"/>
      <c r="FQ93" s="136"/>
      <c r="FR93" s="136"/>
      <c r="FS93" s="136"/>
      <c r="FT93" s="136"/>
      <c r="FU93" s="136"/>
      <c r="FV93" s="136"/>
      <c r="FW93" s="136"/>
      <c r="FX93" s="136"/>
      <c r="FY93" s="136"/>
      <c r="FZ93" s="136"/>
      <c r="GA93" s="136"/>
      <c r="GB93" s="136"/>
      <c r="GC93" s="136"/>
      <c r="GD93" s="136"/>
      <c r="GE93" s="136"/>
      <c r="GF93" s="136"/>
      <c r="GG93" s="136"/>
      <c r="GH93" s="136"/>
      <c r="GI93" s="136"/>
      <c r="GJ93" s="136"/>
      <c r="GK93" s="136"/>
      <c r="GL93" s="136"/>
      <c r="GM93" s="136"/>
      <c r="GN93" s="136"/>
      <c r="GO93" s="136"/>
      <c r="GP93" s="136"/>
      <c r="GQ93" s="136"/>
      <c r="GR93" s="136"/>
      <c r="GS93" s="136"/>
      <c r="GT93" s="136"/>
      <c r="GU93" s="136"/>
      <c r="GV93" s="136"/>
      <c r="GW93" s="136"/>
      <c r="GX93" s="136"/>
      <c r="GY93" s="136"/>
      <c r="GZ93" s="136"/>
      <c r="HA93" s="136"/>
      <c r="HB93" s="136"/>
      <c r="HC93" s="136"/>
      <c r="HD93" s="136"/>
      <c r="HE93" s="136"/>
      <c r="HF93" s="136"/>
      <c r="HG93" s="136"/>
      <c r="HH93" s="136"/>
      <c r="HI93" s="136"/>
      <c r="HJ93" s="136"/>
      <c r="HK93" s="136"/>
      <c r="HL93" s="136"/>
      <c r="HM93" s="136"/>
      <c r="HN93" s="136"/>
      <c r="HO93" s="136"/>
      <c r="HP93" s="136"/>
      <c r="HQ93" s="136"/>
      <c r="HR93" s="136"/>
      <c r="HS93" s="136"/>
      <c r="HT93" s="136"/>
      <c r="HU93" s="136"/>
      <c r="HV93" s="136"/>
      <c r="HW93" s="136"/>
      <c r="HX93" s="136"/>
      <c r="HY93" s="136"/>
      <c r="HZ93" s="136"/>
      <c r="IA93" s="136"/>
      <c r="IB93" s="136"/>
      <c r="IC93" s="136"/>
      <c r="ID93" s="136"/>
      <c r="IE93" s="136"/>
      <c r="IF93" s="136"/>
      <c r="IG93" s="136"/>
      <c r="IH93" s="136"/>
      <c r="II93" s="136"/>
      <c r="IJ93" s="136"/>
      <c r="IK93" s="136"/>
      <c r="IL93" s="136"/>
      <c r="IM93" s="136"/>
      <c r="IN93" s="136"/>
      <c r="IO93" s="136"/>
      <c r="IP93" s="136"/>
      <c r="IQ93" s="136"/>
      <c r="IR93" s="136"/>
      <c r="IS93" s="136"/>
      <c r="IT93" s="136"/>
      <c r="IU93" s="136"/>
      <c r="IV93" s="136"/>
      <c r="IW93" s="136"/>
      <c r="IX93" s="136"/>
      <c r="IY93" s="136"/>
      <c r="IZ93" s="136"/>
      <c r="JA93" s="136"/>
      <c r="JB93" s="136"/>
      <c r="JC93" s="136"/>
      <c r="JD93" s="136"/>
      <c r="JE93" s="136"/>
      <c r="JF93" s="136"/>
      <c r="JG93" s="136"/>
      <c r="JH93" s="136"/>
      <c r="JI93" s="136"/>
      <c r="JJ93" s="136"/>
      <c r="JK93" s="136"/>
      <c r="JL93" s="136"/>
      <c r="JM93" s="136"/>
      <c r="JN93" s="136"/>
      <c r="JO93" s="136"/>
      <c r="JP93" s="136"/>
      <c r="JQ93" s="136"/>
      <c r="JR93" s="136"/>
      <c r="JS93" s="136"/>
      <c r="JT93" s="136"/>
      <c r="JU93" s="136"/>
      <c r="JV93" s="136"/>
      <c r="JW93" s="136"/>
      <c r="JX93" s="136"/>
      <c r="JY93" s="136"/>
      <c r="JZ93" s="136"/>
      <c r="KA93" s="136"/>
      <c r="KB93" s="136"/>
      <c r="KC93" s="136"/>
      <c r="KD93" s="136"/>
      <c r="KE93" s="136"/>
      <c r="KF93" s="136"/>
      <c r="KG93" s="136"/>
      <c r="KH93" s="136"/>
      <c r="KI93" s="136"/>
      <c r="KJ93" s="136"/>
      <c r="KK93" s="136"/>
      <c r="KL93" s="136"/>
      <c r="KM93" s="136"/>
      <c r="KN93" s="136"/>
      <c r="KO93" s="136"/>
      <c r="KP93" s="136"/>
      <c r="KQ93" s="136"/>
      <c r="KR93" s="136"/>
      <c r="KS93" s="136"/>
      <c r="KT93" s="136"/>
      <c r="KU93" s="136"/>
      <c r="KV93" s="136"/>
      <c r="KW93" s="136"/>
      <c r="KX93" s="136"/>
      <c r="KY93" s="136"/>
      <c r="KZ93" s="136"/>
      <c r="LA93" s="136"/>
      <c r="LB93" s="136"/>
      <c r="LC93" s="136"/>
      <c r="LD93" s="136"/>
      <c r="LE93" s="136"/>
      <c r="LF93" s="136"/>
      <c r="LG93" s="136"/>
      <c r="LH93" s="136"/>
      <c r="LI93" s="136"/>
      <c r="LJ93" s="136"/>
      <c r="LK93" s="136"/>
      <c r="LL93" s="136"/>
      <c r="LM93" s="136"/>
      <c r="LN93" s="136"/>
      <c r="LO93" s="136"/>
      <c r="LP93" s="136"/>
      <c r="LQ93" s="136"/>
      <c r="LR93" s="136"/>
      <c r="LS93" s="136"/>
      <c r="LT93" s="136"/>
      <c r="LU93" s="136"/>
      <c r="LV93" s="136"/>
      <c r="LW93" s="136"/>
      <c r="LX93" s="136"/>
      <c r="LY93" s="136"/>
      <c r="LZ93" s="136"/>
      <c r="MA93" s="136"/>
      <c r="MB93" s="136"/>
      <c r="MC93" s="136"/>
      <c r="MD93" s="136"/>
      <c r="ME93" s="136"/>
      <c r="MF93" s="136"/>
      <c r="MG93" s="136"/>
      <c r="MH93" s="136"/>
      <c r="MI93" s="136"/>
      <c r="MJ93" s="136"/>
      <c r="MK93" s="136"/>
      <c r="ML93" s="136"/>
      <c r="MM93" s="136"/>
      <c r="MN93" s="136"/>
      <c r="MO93" s="136"/>
      <c r="MP93" s="136"/>
      <c r="MQ93" s="136"/>
      <c r="MR93" s="136"/>
      <c r="MS93" s="136"/>
      <c r="MT93" s="136"/>
      <c r="MU93" s="136"/>
      <c r="MV93" s="136"/>
      <c r="MW93" s="136"/>
      <c r="MX93" s="136"/>
      <c r="MY93" s="136"/>
      <c r="MZ93" s="136"/>
      <c r="NA93" s="136"/>
      <c r="NB93" s="136"/>
      <c r="NC93" s="136"/>
      <c r="ND93" s="136"/>
      <c r="NE93" s="136"/>
      <c r="NF93" s="136"/>
      <c r="NG93" s="136"/>
      <c r="NH93" s="136"/>
      <c r="NI93" s="136"/>
      <c r="NJ93" s="136"/>
      <c r="NK93" s="136"/>
      <c r="NL93" s="136"/>
      <c r="NM93" s="136"/>
      <c r="NN93" s="136"/>
      <c r="NO93" s="136"/>
      <c r="NP93" s="136"/>
      <c r="NQ93" s="136"/>
      <c r="NR93" s="136"/>
      <c r="NS93" s="136"/>
      <c r="NT93" s="136"/>
      <c r="NU93" s="136"/>
      <c r="NV93" s="136"/>
      <c r="NW93" s="136"/>
      <c r="NX93" s="136"/>
      <c r="NY93" s="136"/>
      <c r="NZ93" s="136"/>
      <c r="OA93" s="136"/>
      <c r="OB93" s="136"/>
      <c r="OC93" s="136"/>
      <c r="OD93" s="136"/>
      <c r="OE93" s="136"/>
      <c r="OF93" s="136"/>
      <c r="OG93" s="136"/>
      <c r="OH93" s="136"/>
      <c r="OI93" s="136"/>
      <c r="OJ93" s="136"/>
      <c r="OK93" s="136"/>
      <c r="OL93" s="136"/>
      <c r="OM93" s="136"/>
      <c r="ON93" s="136"/>
      <c r="OO93" s="136"/>
      <c r="OP93" s="136"/>
      <c r="OQ93" s="136"/>
      <c r="OR93" s="136"/>
      <c r="OS93" s="136"/>
      <c r="OT93" s="136"/>
      <c r="OU93" s="136"/>
      <c r="OV93" s="136"/>
      <c r="OW93" s="136"/>
      <c r="OX93" s="136"/>
      <c r="OY93" s="136"/>
      <c r="OZ93" s="136"/>
      <c r="PA93" s="136"/>
      <c r="PB93" s="136"/>
      <c r="PC93" s="136"/>
      <c r="PD93" s="136"/>
      <c r="PE93" s="136"/>
      <c r="PF93" s="136"/>
    </row>
    <row r="94" spans="1:422" s="45" customFormat="1">
      <c r="A94" s="134"/>
      <c r="B94" s="134"/>
      <c r="C94" s="136"/>
      <c r="D94" s="136"/>
      <c r="E94" s="136"/>
      <c r="F94" s="136"/>
      <c r="G94" s="136"/>
      <c r="H94" s="136"/>
      <c r="I94" s="136"/>
      <c r="J94" s="136"/>
      <c r="K94" s="136"/>
      <c r="L94" s="136"/>
      <c r="M94" s="136"/>
      <c r="N94" s="136"/>
      <c r="O94" s="136"/>
      <c r="P94" s="136"/>
      <c r="Q94" s="136"/>
      <c r="R94" s="136"/>
      <c r="S94" s="136"/>
      <c r="T94" s="136"/>
      <c r="U94" s="136"/>
      <c r="V94" s="136"/>
      <c r="W94" s="136"/>
      <c r="X94" s="136"/>
      <c r="Y94" s="136"/>
      <c r="Z94" s="136"/>
      <c r="AA94" s="136"/>
      <c r="AB94" s="136"/>
      <c r="AC94" s="136"/>
      <c r="AD94" s="136"/>
      <c r="AE94" s="136"/>
      <c r="AF94" s="136"/>
      <c r="AG94" s="136"/>
      <c r="AH94" s="136"/>
      <c r="AI94" s="136"/>
      <c r="AJ94" s="136"/>
      <c r="AK94" s="136"/>
      <c r="AL94" s="136"/>
      <c r="AM94" s="136"/>
      <c r="AN94" s="136"/>
      <c r="AO94" s="136"/>
      <c r="AP94" s="136"/>
      <c r="AQ94" s="136"/>
      <c r="AR94" s="136"/>
      <c r="AS94" s="136"/>
      <c r="AT94" s="136"/>
      <c r="AU94" s="136"/>
      <c r="AV94" s="136"/>
      <c r="AW94" s="136"/>
      <c r="AX94" s="136"/>
      <c r="AY94" s="136"/>
      <c r="AZ94" s="136"/>
      <c r="BA94" s="136"/>
      <c r="BB94" s="136"/>
      <c r="BC94" s="136"/>
      <c r="BD94" s="136"/>
      <c r="BE94" s="136"/>
      <c r="BF94" s="136"/>
      <c r="BG94" s="136"/>
      <c r="BH94" s="136"/>
      <c r="BI94" s="136"/>
      <c r="BJ94" s="136"/>
      <c r="BK94" s="136"/>
      <c r="BL94" s="136"/>
      <c r="BM94" s="136"/>
      <c r="BN94" s="136"/>
      <c r="BO94" s="136"/>
      <c r="BP94" s="136"/>
      <c r="BQ94" s="136"/>
      <c r="BR94" s="136"/>
      <c r="BS94" s="136"/>
      <c r="BT94" s="136"/>
      <c r="BU94" s="136"/>
      <c r="BV94" s="136"/>
      <c r="BW94" s="136"/>
      <c r="BX94" s="136"/>
      <c r="BY94" s="136"/>
      <c r="BZ94" s="136"/>
      <c r="CA94" s="136"/>
      <c r="CB94" s="136"/>
      <c r="CC94" s="136"/>
      <c r="CD94" s="136"/>
      <c r="CE94" s="136"/>
      <c r="CF94" s="136"/>
      <c r="CG94" s="136"/>
      <c r="CH94" s="136"/>
      <c r="CI94" s="136"/>
      <c r="CJ94" s="136"/>
      <c r="CK94" s="136"/>
      <c r="CL94" s="136"/>
      <c r="CM94" s="136"/>
      <c r="CN94" s="136"/>
      <c r="CO94" s="136"/>
      <c r="CP94" s="136"/>
      <c r="CQ94" s="136"/>
      <c r="CR94" s="136"/>
      <c r="CS94" s="136"/>
      <c r="CT94" s="136"/>
      <c r="CU94" s="136"/>
      <c r="CV94" s="136"/>
      <c r="CW94" s="136"/>
      <c r="CX94" s="136"/>
      <c r="CY94" s="136"/>
      <c r="CZ94" s="136"/>
      <c r="DA94" s="136"/>
      <c r="DB94" s="136"/>
      <c r="DC94" s="136"/>
      <c r="DD94" s="136"/>
      <c r="DE94" s="136"/>
      <c r="DF94" s="136"/>
      <c r="DG94" s="136"/>
      <c r="DH94" s="136"/>
      <c r="DI94" s="136"/>
      <c r="DJ94" s="136"/>
      <c r="DK94" s="136"/>
      <c r="DL94" s="136"/>
      <c r="DM94" s="136"/>
      <c r="DN94" s="136"/>
      <c r="DO94" s="136"/>
      <c r="DP94" s="136"/>
      <c r="DQ94" s="136"/>
      <c r="DR94" s="136"/>
      <c r="DS94" s="136"/>
      <c r="DT94" s="136"/>
      <c r="DU94" s="136"/>
      <c r="DV94" s="136"/>
      <c r="DW94" s="136"/>
      <c r="DX94" s="136"/>
      <c r="DY94" s="136"/>
      <c r="DZ94" s="136"/>
      <c r="EA94" s="136"/>
      <c r="EB94" s="136"/>
      <c r="EC94" s="136"/>
      <c r="ED94" s="136"/>
      <c r="EE94" s="136"/>
      <c r="EF94" s="136"/>
      <c r="EG94" s="136"/>
      <c r="EH94" s="136"/>
      <c r="EI94" s="136"/>
      <c r="EJ94" s="136"/>
      <c r="EK94" s="136"/>
      <c r="EL94" s="136"/>
      <c r="EM94" s="136"/>
      <c r="EN94" s="136"/>
      <c r="EO94" s="136"/>
      <c r="EP94" s="136"/>
      <c r="EQ94" s="136"/>
      <c r="ER94" s="136"/>
      <c r="ES94" s="136"/>
      <c r="ET94" s="136"/>
      <c r="EU94" s="136"/>
      <c r="EV94" s="136"/>
      <c r="EW94" s="136"/>
      <c r="EX94" s="136"/>
      <c r="EY94" s="136"/>
      <c r="EZ94" s="136"/>
      <c r="FA94" s="136"/>
      <c r="FB94" s="136"/>
      <c r="FC94" s="136"/>
      <c r="FD94" s="136"/>
      <c r="FE94" s="136"/>
      <c r="FF94" s="136"/>
      <c r="FG94" s="136"/>
      <c r="FH94" s="136"/>
      <c r="FI94" s="136"/>
      <c r="FJ94" s="136"/>
      <c r="FK94" s="136"/>
      <c r="FL94" s="136"/>
      <c r="FM94" s="136"/>
      <c r="FN94" s="136"/>
      <c r="FO94" s="136"/>
      <c r="FP94" s="136"/>
      <c r="FQ94" s="136"/>
      <c r="FR94" s="136"/>
      <c r="FS94" s="136"/>
      <c r="FT94" s="136"/>
      <c r="FU94" s="136"/>
      <c r="FV94" s="136"/>
      <c r="FW94" s="136"/>
      <c r="FX94" s="136"/>
      <c r="FY94" s="136"/>
      <c r="FZ94" s="136"/>
      <c r="GA94" s="136"/>
      <c r="GB94" s="136"/>
      <c r="GC94" s="136"/>
      <c r="GD94" s="136"/>
      <c r="GE94" s="136"/>
      <c r="GF94" s="136"/>
      <c r="GG94" s="136"/>
      <c r="GH94" s="136"/>
      <c r="GI94" s="136"/>
      <c r="GJ94" s="136"/>
      <c r="GK94" s="136"/>
      <c r="GL94" s="136"/>
      <c r="GM94" s="136"/>
      <c r="GN94" s="136"/>
      <c r="GO94" s="136"/>
      <c r="GP94" s="136"/>
      <c r="GQ94" s="136"/>
      <c r="GR94" s="136"/>
      <c r="GS94" s="136"/>
      <c r="GT94" s="136"/>
      <c r="GU94" s="136"/>
      <c r="GV94" s="136"/>
      <c r="GW94" s="136"/>
      <c r="GX94" s="136"/>
      <c r="GY94" s="136"/>
      <c r="GZ94" s="136"/>
      <c r="HA94" s="136"/>
      <c r="HB94" s="136"/>
      <c r="HC94" s="136"/>
      <c r="HD94" s="136"/>
      <c r="HE94" s="136"/>
      <c r="HF94" s="136"/>
      <c r="HG94" s="136"/>
      <c r="HH94" s="136"/>
      <c r="HI94" s="136"/>
      <c r="HJ94" s="136"/>
      <c r="HK94" s="136"/>
      <c r="HL94" s="136"/>
      <c r="HM94" s="136"/>
      <c r="HN94" s="136"/>
      <c r="HO94" s="136"/>
      <c r="HP94" s="136"/>
      <c r="HQ94" s="136"/>
      <c r="HR94" s="136"/>
      <c r="HS94" s="136"/>
      <c r="HT94" s="136"/>
      <c r="HU94" s="136"/>
      <c r="HV94" s="136"/>
      <c r="HW94" s="136"/>
      <c r="HX94" s="136"/>
      <c r="HY94" s="136"/>
      <c r="HZ94" s="136"/>
      <c r="IA94" s="136"/>
      <c r="IB94" s="136"/>
      <c r="IC94" s="136"/>
      <c r="ID94" s="136"/>
      <c r="IE94" s="136"/>
      <c r="IF94" s="136"/>
      <c r="IG94" s="136"/>
      <c r="IH94" s="136"/>
      <c r="II94" s="136"/>
      <c r="IJ94" s="136"/>
      <c r="IK94" s="136"/>
      <c r="IL94" s="136"/>
      <c r="IM94" s="136"/>
      <c r="IN94" s="136"/>
      <c r="IO94" s="136"/>
      <c r="IP94" s="136"/>
      <c r="IQ94" s="136"/>
      <c r="IR94" s="136"/>
      <c r="IS94" s="136"/>
      <c r="IT94" s="136"/>
      <c r="IU94" s="136"/>
      <c r="IV94" s="136"/>
      <c r="IW94" s="136"/>
      <c r="IX94" s="136"/>
      <c r="IY94" s="136"/>
      <c r="IZ94" s="136"/>
      <c r="JA94" s="136"/>
      <c r="JB94" s="136"/>
      <c r="JC94" s="136"/>
      <c r="JD94" s="136"/>
      <c r="JE94" s="136"/>
      <c r="JF94" s="136"/>
      <c r="JG94" s="136"/>
      <c r="JH94" s="136"/>
      <c r="JI94" s="136"/>
      <c r="JJ94" s="136"/>
      <c r="JK94" s="136"/>
      <c r="JL94" s="136"/>
      <c r="JM94" s="136"/>
      <c r="JN94" s="136"/>
      <c r="JO94" s="136"/>
      <c r="JP94" s="136"/>
      <c r="JQ94" s="136"/>
      <c r="JR94" s="136"/>
      <c r="JS94" s="136"/>
      <c r="JT94" s="136"/>
      <c r="JU94" s="136"/>
      <c r="JV94" s="136"/>
      <c r="JW94" s="136"/>
      <c r="JX94" s="136"/>
      <c r="JY94" s="136"/>
      <c r="JZ94" s="136"/>
      <c r="KA94" s="136"/>
      <c r="KB94" s="136"/>
      <c r="KC94" s="136"/>
      <c r="KD94" s="136"/>
      <c r="KE94" s="136"/>
      <c r="KF94" s="136"/>
      <c r="KG94" s="136"/>
      <c r="KH94" s="136"/>
      <c r="KI94" s="136"/>
      <c r="KJ94" s="136"/>
      <c r="KK94" s="136"/>
      <c r="KL94" s="136"/>
      <c r="KM94" s="136"/>
      <c r="KN94" s="136"/>
      <c r="KO94" s="136"/>
      <c r="KP94" s="136"/>
      <c r="KQ94" s="136"/>
      <c r="KR94" s="136"/>
      <c r="KS94" s="136"/>
      <c r="KT94" s="136"/>
      <c r="KU94" s="136"/>
      <c r="KV94" s="136"/>
      <c r="KW94" s="136"/>
      <c r="KX94" s="136"/>
      <c r="KY94" s="136"/>
      <c r="KZ94" s="136"/>
      <c r="LA94" s="136"/>
      <c r="LB94" s="136"/>
      <c r="LC94" s="136"/>
      <c r="LD94" s="136"/>
      <c r="LE94" s="136"/>
      <c r="LF94" s="136"/>
      <c r="LG94" s="136"/>
      <c r="LH94" s="136"/>
      <c r="LI94" s="136"/>
      <c r="LJ94" s="136"/>
      <c r="LK94" s="136"/>
      <c r="LL94" s="136"/>
      <c r="LM94" s="136"/>
      <c r="LN94" s="136"/>
      <c r="LO94" s="136"/>
      <c r="LP94" s="136"/>
      <c r="LQ94" s="136"/>
      <c r="LR94" s="136"/>
      <c r="LS94" s="136"/>
      <c r="LT94" s="136"/>
      <c r="LU94" s="136"/>
      <c r="LV94" s="136"/>
      <c r="LW94" s="136"/>
      <c r="LX94" s="136"/>
      <c r="LY94" s="136"/>
      <c r="LZ94" s="136"/>
      <c r="MA94" s="136"/>
      <c r="MB94" s="136"/>
      <c r="MC94" s="136"/>
      <c r="MD94" s="136"/>
      <c r="ME94" s="136"/>
      <c r="MF94" s="136"/>
      <c r="MG94" s="136"/>
      <c r="MH94" s="136"/>
      <c r="MI94" s="136"/>
      <c r="MJ94" s="136"/>
      <c r="MK94" s="136"/>
      <c r="ML94" s="136"/>
      <c r="MM94" s="136"/>
      <c r="MN94" s="136"/>
      <c r="MO94" s="136"/>
      <c r="MP94" s="136"/>
      <c r="MQ94" s="136"/>
      <c r="MR94" s="136"/>
      <c r="MS94" s="136"/>
      <c r="MT94" s="136"/>
      <c r="MU94" s="136"/>
      <c r="MV94" s="136"/>
      <c r="MW94" s="136"/>
      <c r="MX94" s="136"/>
      <c r="MY94" s="136"/>
      <c r="MZ94" s="136"/>
      <c r="NA94" s="136"/>
      <c r="NB94" s="136"/>
      <c r="NC94" s="136"/>
      <c r="ND94" s="136"/>
      <c r="NE94" s="136"/>
      <c r="NF94" s="136"/>
      <c r="NG94" s="136"/>
      <c r="NH94" s="136"/>
      <c r="NI94" s="136"/>
      <c r="NJ94" s="136"/>
      <c r="NK94" s="136"/>
      <c r="NL94" s="136"/>
      <c r="NM94" s="136"/>
      <c r="NN94" s="136"/>
      <c r="NO94" s="136"/>
      <c r="NP94" s="136"/>
      <c r="NQ94" s="136"/>
      <c r="NR94" s="136"/>
      <c r="NS94" s="136"/>
      <c r="NT94" s="136"/>
      <c r="NU94" s="136"/>
      <c r="NV94" s="136"/>
      <c r="NW94" s="136"/>
      <c r="NX94" s="136"/>
      <c r="NY94" s="136"/>
      <c r="NZ94" s="136"/>
      <c r="OA94" s="136"/>
      <c r="OB94" s="136"/>
      <c r="OC94" s="136"/>
      <c r="OD94" s="136"/>
      <c r="OE94" s="136"/>
      <c r="OF94" s="136"/>
      <c r="OG94" s="136"/>
      <c r="OH94" s="136"/>
      <c r="OI94" s="136"/>
      <c r="OJ94" s="136"/>
      <c r="OK94" s="136"/>
      <c r="OL94" s="136"/>
      <c r="OM94" s="136"/>
      <c r="ON94" s="136"/>
      <c r="OO94" s="136"/>
      <c r="OP94" s="136"/>
      <c r="OQ94" s="136"/>
      <c r="OR94" s="136"/>
      <c r="OS94" s="136"/>
      <c r="OT94" s="136"/>
      <c r="OU94" s="136"/>
      <c r="OV94" s="136"/>
      <c r="OW94" s="136"/>
      <c r="OX94" s="136"/>
      <c r="OY94" s="136"/>
      <c r="OZ94" s="136"/>
      <c r="PA94" s="136"/>
      <c r="PB94" s="136"/>
      <c r="PC94" s="136"/>
      <c r="PD94" s="136"/>
      <c r="PE94" s="136"/>
      <c r="PF94" s="136"/>
    </row>
    <row r="95" spans="1:422" s="45" customFormat="1">
      <c r="A95" s="134"/>
      <c r="B95" s="134"/>
      <c r="C95" s="136"/>
      <c r="D95" s="136"/>
      <c r="E95" s="136"/>
      <c r="F95" s="136"/>
      <c r="G95" s="136"/>
      <c r="H95" s="136"/>
      <c r="I95" s="136"/>
      <c r="J95" s="136"/>
      <c r="K95" s="136"/>
      <c r="L95" s="136"/>
      <c r="M95" s="136"/>
      <c r="N95" s="136"/>
      <c r="O95" s="136"/>
      <c r="P95" s="136"/>
      <c r="Q95" s="136"/>
      <c r="R95" s="136"/>
      <c r="S95" s="136"/>
      <c r="T95" s="136"/>
      <c r="U95" s="136"/>
      <c r="V95" s="136"/>
      <c r="W95" s="136"/>
      <c r="X95" s="136"/>
      <c r="Y95" s="136"/>
      <c r="Z95" s="136"/>
      <c r="AA95" s="136"/>
      <c r="AB95" s="136"/>
      <c r="AC95" s="136"/>
      <c r="AD95" s="136"/>
      <c r="AE95" s="136"/>
      <c r="AF95" s="136"/>
      <c r="AG95" s="136"/>
      <c r="AH95" s="136"/>
      <c r="AI95" s="136"/>
      <c r="AJ95" s="136"/>
      <c r="AK95" s="136"/>
      <c r="AL95" s="136"/>
      <c r="AM95" s="136"/>
      <c r="AN95" s="136"/>
      <c r="AO95" s="136"/>
      <c r="AP95" s="136"/>
      <c r="AQ95" s="136"/>
      <c r="AR95" s="136"/>
      <c r="AS95" s="136"/>
      <c r="AT95" s="136"/>
      <c r="AU95" s="136"/>
      <c r="AV95" s="136"/>
      <c r="AW95" s="136"/>
      <c r="AX95" s="136"/>
      <c r="AY95" s="136"/>
      <c r="AZ95" s="136"/>
      <c r="BA95" s="136"/>
      <c r="BB95" s="136"/>
      <c r="BC95" s="136"/>
      <c r="BD95" s="136"/>
      <c r="BE95" s="136"/>
      <c r="BF95" s="136"/>
      <c r="BG95" s="136"/>
      <c r="BH95" s="136"/>
      <c r="BI95" s="136"/>
      <c r="BJ95" s="136"/>
      <c r="BK95" s="136"/>
      <c r="BL95" s="136"/>
      <c r="BM95" s="136"/>
      <c r="BN95" s="136"/>
      <c r="BO95" s="136"/>
      <c r="BP95" s="136"/>
      <c r="BQ95" s="136"/>
      <c r="BR95" s="136"/>
      <c r="BS95" s="136"/>
      <c r="BT95" s="136"/>
      <c r="BU95" s="136"/>
      <c r="BV95" s="136"/>
      <c r="BW95" s="136"/>
      <c r="BX95" s="136"/>
      <c r="BY95" s="136"/>
      <c r="BZ95" s="136"/>
      <c r="CA95" s="136"/>
      <c r="CB95" s="136"/>
      <c r="CC95" s="136"/>
      <c r="CD95" s="136"/>
      <c r="CE95" s="136"/>
      <c r="CF95" s="136"/>
      <c r="CG95" s="136"/>
      <c r="CH95" s="136"/>
      <c r="CI95" s="136"/>
      <c r="CJ95" s="136"/>
      <c r="CK95" s="136"/>
      <c r="CL95" s="136"/>
      <c r="CM95" s="136"/>
      <c r="CN95" s="136"/>
      <c r="CO95" s="136"/>
      <c r="CP95" s="136"/>
      <c r="CQ95" s="136"/>
      <c r="CR95" s="136"/>
      <c r="CS95" s="136"/>
      <c r="CT95" s="136"/>
      <c r="CU95" s="136"/>
      <c r="CV95" s="136"/>
      <c r="CW95" s="136"/>
      <c r="CX95" s="136"/>
      <c r="CY95" s="136"/>
      <c r="CZ95" s="136"/>
      <c r="DA95" s="136"/>
      <c r="DB95" s="136"/>
      <c r="DC95" s="136"/>
      <c r="DD95" s="136"/>
      <c r="DE95" s="136"/>
      <c r="DF95" s="136"/>
      <c r="DG95" s="136"/>
      <c r="DH95" s="136"/>
      <c r="DI95" s="136"/>
      <c r="DJ95" s="136"/>
      <c r="DK95" s="136"/>
      <c r="DL95" s="136"/>
      <c r="DM95" s="136"/>
      <c r="DN95" s="136"/>
      <c r="DO95" s="136"/>
      <c r="DP95" s="136"/>
      <c r="DQ95" s="136"/>
      <c r="DR95" s="136"/>
      <c r="DS95" s="136"/>
      <c r="DT95" s="136"/>
      <c r="DU95" s="136"/>
      <c r="DV95" s="136"/>
      <c r="DW95" s="136"/>
      <c r="DX95" s="136"/>
      <c r="DY95" s="136"/>
      <c r="DZ95" s="136"/>
      <c r="EA95" s="136"/>
      <c r="EB95" s="136"/>
      <c r="EC95" s="136"/>
      <c r="ED95" s="136"/>
      <c r="EE95" s="136"/>
      <c r="EF95" s="136"/>
      <c r="EG95" s="136"/>
      <c r="EH95" s="136"/>
      <c r="EI95" s="136"/>
      <c r="EJ95" s="136"/>
      <c r="EK95" s="136"/>
      <c r="EL95" s="136"/>
      <c r="EM95" s="136"/>
      <c r="EN95" s="136"/>
      <c r="EO95" s="136"/>
      <c r="EP95" s="136"/>
      <c r="EQ95" s="136"/>
      <c r="ER95" s="136"/>
      <c r="ES95" s="136"/>
      <c r="ET95" s="136"/>
      <c r="EU95" s="136"/>
      <c r="EV95" s="136"/>
      <c r="EW95" s="136"/>
      <c r="EX95" s="136"/>
      <c r="EY95" s="136"/>
      <c r="EZ95" s="136"/>
      <c r="FA95" s="136"/>
      <c r="FB95" s="136"/>
      <c r="FC95" s="136"/>
      <c r="FD95" s="136"/>
      <c r="FE95" s="136"/>
      <c r="FF95" s="136"/>
      <c r="FG95" s="136"/>
      <c r="FH95" s="136"/>
      <c r="FI95" s="136"/>
      <c r="FJ95" s="136"/>
      <c r="FK95" s="136"/>
      <c r="FL95" s="136"/>
      <c r="FM95" s="136"/>
      <c r="FN95" s="136"/>
      <c r="FO95" s="136"/>
      <c r="FP95" s="136"/>
      <c r="FQ95" s="136"/>
      <c r="FR95" s="136"/>
      <c r="FS95" s="136"/>
      <c r="FT95" s="136"/>
      <c r="FU95" s="136"/>
      <c r="FV95" s="136"/>
      <c r="FW95" s="136"/>
      <c r="FX95" s="136"/>
      <c r="FY95" s="136"/>
      <c r="FZ95" s="136"/>
      <c r="GA95" s="136"/>
      <c r="GB95" s="136"/>
      <c r="GC95" s="136"/>
      <c r="GD95" s="136"/>
      <c r="GE95" s="136"/>
      <c r="GF95" s="136"/>
      <c r="GG95" s="136"/>
      <c r="GH95" s="136"/>
      <c r="GI95" s="136"/>
      <c r="GJ95" s="136"/>
      <c r="GK95" s="136"/>
      <c r="GL95" s="136"/>
      <c r="GM95" s="136"/>
      <c r="GN95" s="136"/>
      <c r="GO95" s="136"/>
      <c r="GP95" s="136"/>
      <c r="GQ95" s="136"/>
      <c r="GR95" s="136"/>
      <c r="GS95" s="136"/>
      <c r="GT95" s="136"/>
      <c r="GU95" s="136"/>
      <c r="GV95" s="136"/>
      <c r="GW95" s="136"/>
      <c r="GX95" s="136"/>
      <c r="GY95" s="136"/>
      <c r="GZ95" s="136"/>
      <c r="HA95" s="136"/>
      <c r="HB95" s="136"/>
      <c r="HC95" s="136"/>
      <c r="HD95" s="136"/>
      <c r="HE95" s="136"/>
      <c r="HF95" s="136"/>
      <c r="HG95" s="136"/>
      <c r="HH95" s="136"/>
      <c r="HI95" s="136"/>
      <c r="HJ95" s="136"/>
      <c r="HK95" s="136"/>
      <c r="HL95" s="136"/>
      <c r="HM95" s="136"/>
      <c r="HN95" s="136"/>
      <c r="HO95" s="136"/>
      <c r="HP95" s="136"/>
      <c r="HQ95" s="136"/>
      <c r="HR95" s="136"/>
      <c r="HS95" s="136"/>
      <c r="HT95" s="136"/>
      <c r="HU95" s="136"/>
      <c r="HV95" s="136"/>
      <c r="HW95" s="136"/>
      <c r="HX95" s="136"/>
      <c r="HY95" s="136"/>
      <c r="HZ95" s="136"/>
      <c r="IA95" s="136"/>
      <c r="IB95" s="136"/>
      <c r="IC95" s="136"/>
      <c r="ID95" s="136"/>
      <c r="IE95" s="136"/>
      <c r="IF95" s="136"/>
      <c r="IG95" s="136"/>
      <c r="IH95" s="136"/>
      <c r="II95" s="136"/>
      <c r="IJ95" s="136"/>
      <c r="IK95" s="136"/>
      <c r="IL95" s="136"/>
      <c r="IM95" s="136"/>
      <c r="IN95" s="136"/>
      <c r="IO95" s="136"/>
      <c r="IP95" s="136"/>
      <c r="IQ95" s="136"/>
      <c r="IR95" s="136"/>
      <c r="IS95" s="136"/>
      <c r="IT95" s="136"/>
      <c r="IU95" s="136"/>
      <c r="IV95" s="136"/>
      <c r="IW95" s="136"/>
      <c r="IX95" s="136"/>
      <c r="IY95" s="136"/>
      <c r="IZ95" s="136"/>
      <c r="JA95" s="136"/>
      <c r="JB95" s="136"/>
      <c r="JC95" s="136"/>
      <c r="JD95" s="136"/>
      <c r="JE95" s="136"/>
      <c r="JF95" s="136"/>
      <c r="JG95" s="136"/>
      <c r="JH95" s="136"/>
      <c r="JI95" s="136"/>
      <c r="JJ95" s="136"/>
      <c r="JK95" s="136"/>
      <c r="JL95" s="136"/>
      <c r="JM95" s="136"/>
      <c r="JN95" s="136"/>
      <c r="JO95" s="136"/>
      <c r="JP95" s="136"/>
      <c r="JQ95" s="136"/>
      <c r="JR95" s="136"/>
      <c r="JS95" s="136"/>
      <c r="JT95" s="136"/>
      <c r="JU95" s="136"/>
      <c r="JV95" s="136"/>
      <c r="JW95" s="136"/>
      <c r="JX95" s="136"/>
      <c r="JY95" s="136"/>
      <c r="JZ95" s="136"/>
      <c r="KA95" s="136"/>
      <c r="KB95" s="136"/>
      <c r="KC95" s="136"/>
      <c r="KD95" s="136"/>
      <c r="KE95" s="136"/>
      <c r="KF95" s="136"/>
      <c r="KG95" s="136"/>
      <c r="KH95" s="136"/>
      <c r="KI95" s="136"/>
      <c r="KJ95" s="136"/>
      <c r="KK95" s="136"/>
      <c r="KL95" s="136"/>
      <c r="KM95" s="136"/>
      <c r="KN95" s="136"/>
      <c r="KO95" s="136"/>
      <c r="KP95" s="136"/>
      <c r="KQ95" s="136"/>
      <c r="KR95" s="136"/>
      <c r="KS95" s="136"/>
      <c r="KT95" s="136"/>
      <c r="KU95" s="136"/>
      <c r="KV95" s="136"/>
      <c r="KW95" s="136"/>
      <c r="KX95" s="136"/>
      <c r="KY95" s="136"/>
      <c r="KZ95" s="136"/>
      <c r="LA95" s="136"/>
      <c r="LB95" s="136"/>
      <c r="LC95" s="136"/>
      <c r="LD95" s="136"/>
      <c r="LE95" s="136"/>
      <c r="LF95" s="136"/>
      <c r="LG95" s="136"/>
      <c r="LH95" s="136"/>
      <c r="LI95" s="136"/>
      <c r="LJ95" s="136"/>
      <c r="LK95" s="136"/>
      <c r="LL95" s="136"/>
      <c r="LM95" s="136"/>
      <c r="LN95" s="136"/>
      <c r="LO95" s="136"/>
      <c r="LP95" s="136"/>
      <c r="LQ95" s="136"/>
      <c r="LR95" s="136"/>
      <c r="LS95" s="136"/>
      <c r="LT95" s="136"/>
      <c r="LU95" s="136"/>
      <c r="LV95" s="136"/>
      <c r="LW95" s="136"/>
      <c r="LX95" s="136"/>
      <c r="LY95" s="136"/>
      <c r="LZ95" s="136"/>
      <c r="MA95" s="136"/>
      <c r="MB95" s="136"/>
      <c r="MC95" s="136"/>
      <c r="MD95" s="136"/>
      <c r="ME95" s="136"/>
      <c r="MF95" s="136"/>
      <c r="MG95" s="136"/>
      <c r="MH95" s="136"/>
      <c r="MI95" s="136"/>
      <c r="MJ95" s="136"/>
      <c r="MK95" s="136"/>
      <c r="ML95" s="136"/>
      <c r="MM95" s="136"/>
      <c r="MN95" s="136"/>
      <c r="MO95" s="136"/>
      <c r="MP95" s="136"/>
      <c r="MQ95" s="136"/>
      <c r="MR95" s="136"/>
      <c r="MS95" s="136"/>
      <c r="MT95" s="136"/>
      <c r="MU95" s="136"/>
      <c r="MV95" s="136"/>
      <c r="MW95" s="136"/>
      <c r="MX95" s="136"/>
      <c r="MY95" s="136"/>
      <c r="MZ95" s="136"/>
      <c r="NA95" s="136"/>
      <c r="NB95" s="136"/>
      <c r="NC95" s="136"/>
      <c r="ND95" s="136"/>
      <c r="NE95" s="136"/>
      <c r="NF95" s="136"/>
      <c r="NG95" s="136"/>
      <c r="NH95" s="136"/>
      <c r="NI95" s="136"/>
      <c r="NJ95" s="136"/>
      <c r="NK95" s="136"/>
      <c r="NL95" s="136"/>
      <c r="NM95" s="136"/>
      <c r="NN95" s="136"/>
      <c r="NO95" s="136"/>
      <c r="NP95" s="136"/>
      <c r="NQ95" s="136"/>
      <c r="NR95" s="136"/>
      <c r="NS95" s="136"/>
      <c r="NT95" s="136"/>
      <c r="NU95" s="136"/>
      <c r="NV95" s="136"/>
      <c r="NW95" s="136"/>
      <c r="NX95" s="136"/>
      <c r="NY95" s="136"/>
      <c r="NZ95" s="136"/>
      <c r="OA95" s="136"/>
      <c r="OB95" s="136"/>
      <c r="OC95" s="136"/>
      <c r="OD95" s="136"/>
      <c r="OE95" s="136"/>
      <c r="OF95" s="136"/>
      <c r="OG95" s="136"/>
      <c r="OH95" s="136"/>
      <c r="OI95" s="136"/>
      <c r="OJ95" s="136"/>
      <c r="OK95" s="136"/>
      <c r="OL95" s="136"/>
      <c r="OM95" s="136"/>
      <c r="ON95" s="136"/>
      <c r="OO95" s="136"/>
      <c r="OP95" s="136"/>
      <c r="OQ95" s="136"/>
      <c r="OR95" s="136"/>
      <c r="OS95" s="136"/>
      <c r="OT95" s="136"/>
      <c r="OU95" s="136"/>
      <c r="OV95" s="136"/>
      <c r="OW95" s="136"/>
      <c r="OX95" s="136"/>
      <c r="OY95" s="136"/>
      <c r="OZ95" s="136"/>
      <c r="PA95" s="136"/>
      <c r="PB95" s="136"/>
      <c r="PC95" s="136"/>
      <c r="PD95" s="136"/>
      <c r="PE95" s="136"/>
      <c r="PF95" s="136"/>
    </row>
    <row r="96" spans="1:422" s="45" customFormat="1">
      <c r="A96" s="134"/>
      <c r="B96" s="134"/>
      <c r="C96" s="136"/>
      <c r="D96" s="136"/>
      <c r="E96" s="136"/>
      <c r="F96" s="136"/>
      <c r="G96" s="136"/>
      <c r="H96" s="136"/>
      <c r="I96" s="136"/>
      <c r="J96" s="136"/>
      <c r="K96" s="136"/>
      <c r="L96" s="136"/>
      <c r="M96" s="136"/>
      <c r="N96" s="136"/>
      <c r="O96" s="136"/>
      <c r="P96" s="136"/>
      <c r="Q96" s="136"/>
      <c r="R96" s="136"/>
      <c r="S96" s="136"/>
      <c r="T96" s="136"/>
      <c r="U96" s="136"/>
      <c r="V96" s="136"/>
      <c r="W96" s="136"/>
      <c r="X96" s="136"/>
      <c r="Y96" s="136"/>
      <c r="Z96" s="136"/>
      <c r="AA96" s="136"/>
      <c r="AB96" s="136"/>
      <c r="AC96" s="136"/>
      <c r="AD96" s="136"/>
      <c r="AE96" s="136"/>
      <c r="AF96" s="136"/>
      <c r="AG96" s="136"/>
      <c r="AH96" s="136"/>
      <c r="AI96" s="136"/>
      <c r="AJ96" s="136"/>
      <c r="AK96" s="136"/>
      <c r="AL96" s="136"/>
      <c r="AM96" s="136"/>
      <c r="AN96" s="136"/>
      <c r="AO96" s="136"/>
      <c r="AP96" s="136"/>
      <c r="AQ96" s="136"/>
      <c r="AR96" s="136"/>
      <c r="AS96" s="136"/>
      <c r="AT96" s="136"/>
      <c r="AU96" s="136"/>
      <c r="AV96" s="136"/>
      <c r="AW96" s="136"/>
      <c r="AX96" s="136"/>
      <c r="AY96" s="136"/>
      <c r="AZ96" s="136"/>
      <c r="BA96" s="136"/>
      <c r="BB96" s="136"/>
      <c r="BC96" s="136"/>
      <c r="BD96" s="136"/>
      <c r="BE96" s="136"/>
      <c r="BF96" s="136"/>
      <c r="BG96" s="136"/>
      <c r="BH96" s="136"/>
      <c r="BI96" s="136"/>
      <c r="BJ96" s="136"/>
      <c r="BK96" s="136"/>
      <c r="BL96" s="136"/>
      <c r="BM96" s="136"/>
      <c r="BN96" s="136"/>
      <c r="BO96" s="136"/>
      <c r="BP96" s="136"/>
      <c r="BQ96" s="136"/>
      <c r="BR96" s="136"/>
      <c r="BS96" s="136"/>
      <c r="BT96" s="136"/>
      <c r="BU96" s="136"/>
      <c r="BV96" s="136"/>
      <c r="BW96" s="136"/>
      <c r="BX96" s="136"/>
      <c r="BY96" s="136"/>
      <c r="BZ96" s="136"/>
      <c r="CA96" s="136"/>
      <c r="CB96" s="136"/>
      <c r="CC96" s="136"/>
      <c r="CD96" s="136"/>
      <c r="CE96" s="136"/>
      <c r="CF96" s="136"/>
      <c r="CG96" s="136"/>
      <c r="CH96" s="136"/>
      <c r="CI96" s="136"/>
      <c r="CJ96" s="136"/>
      <c r="CK96" s="136"/>
      <c r="CL96" s="136"/>
      <c r="CM96" s="136"/>
      <c r="CN96" s="136"/>
      <c r="CO96" s="136"/>
      <c r="CP96" s="136"/>
      <c r="CQ96" s="136"/>
      <c r="CR96" s="136"/>
      <c r="CS96" s="136"/>
      <c r="CT96" s="136"/>
      <c r="CU96" s="136"/>
      <c r="CV96" s="136"/>
      <c r="CW96" s="136"/>
      <c r="CX96" s="136"/>
      <c r="CY96" s="136"/>
      <c r="CZ96" s="136"/>
      <c r="DA96" s="136"/>
      <c r="DB96" s="136"/>
      <c r="DC96" s="136"/>
      <c r="DD96" s="136"/>
      <c r="DE96" s="136"/>
      <c r="DF96" s="136"/>
      <c r="DG96" s="136"/>
      <c r="DH96" s="136"/>
      <c r="DI96" s="136"/>
      <c r="DJ96" s="136"/>
      <c r="DK96" s="136"/>
      <c r="DL96" s="136"/>
      <c r="DM96" s="136"/>
      <c r="DN96" s="136"/>
      <c r="DO96" s="136"/>
      <c r="DP96" s="136"/>
      <c r="DQ96" s="136"/>
      <c r="DR96" s="136"/>
      <c r="DS96" s="136"/>
      <c r="DT96" s="136"/>
      <c r="DU96" s="136"/>
      <c r="DV96" s="136"/>
      <c r="DW96" s="136"/>
      <c r="DX96" s="136"/>
      <c r="DY96" s="136"/>
      <c r="DZ96" s="136"/>
      <c r="EA96" s="136"/>
      <c r="EB96" s="136"/>
      <c r="EC96" s="136"/>
      <c r="ED96" s="136"/>
      <c r="EE96" s="136"/>
      <c r="EF96" s="136"/>
      <c r="EG96" s="136"/>
      <c r="EH96" s="136"/>
      <c r="EI96" s="136"/>
      <c r="EJ96" s="136"/>
      <c r="EK96" s="136"/>
      <c r="EL96" s="136"/>
      <c r="EM96" s="136"/>
      <c r="EN96" s="136"/>
      <c r="EO96" s="136"/>
      <c r="EP96" s="136"/>
      <c r="EQ96" s="136"/>
      <c r="ER96" s="136"/>
      <c r="ES96" s="136"/>
      <c r="ET96" s="136"/>
      <c r="EU96" s="136"/>
      <c r="EV96" s="136"/>
      <c r="EW96" s="136"/>
      <c r="EX96" s="136"/>
      <c r="EY96" s="136"/>
      <c r="EZ96" s="136"/>
      <c r="FA96" s="136"/>
      <c r="FB96" s="136"/>
      <c r="FC96" s="136"/>
      <c r="FD96" s="136"/>
      <c r="FE96" s="136"/>
      <c r="FF96" s="136"/>
      <c r="FG96" s="136"/>
      <c r="FH96" s="136"/>
      <c r="FI96" s="136"/>
      <c r="FJ96" s="136"/>
      <c r="FK96" s="136"/>
      <c r="FL96" s="136"/>
      <c r="FM96" s="136"/>
      <c r="FN96" s="136"/>
      <c r="FO96" s="136"/>
      <c r="FP96" s="136"/>
      <c r="FQ96" s="136"/>
      <c r="FR96" s="136"/>
      <c r="FS96" s="136"/>
      <c r="FT96" s="136"/>
      <c r="FU96" s="136"/>
      <c r="FV96" s="136"/>
      <c r="FW96" s="136"/>
      <c r="FX96" s="136"/>
      <c r="FY96" s="136"/>
      <c r="FZ96" s="136"/>
      <c r="GA96" s="136"/>
      <c r="GB96" s="136"/>
      <c r="GC96" s="136"/>
      <c r="GD96" s="136"/>
      <c r="GE96" s="136"/>
      <c r="GF96" s="136"/>
      <c r="GG96" s="136"/>
      <c r="GH96" s="136"/>
      <c r="GI96" s="136"/>
      <c r="GJ96" s="136"/>
      <c r="GK96" s="136"/>
      <c r="GL96" s="136"/>
      <c r="GM96" s="136"/>
      <c r="GN96" s="136"/>
      <c r="GO96" s="136"/>
      <c r="GP96" s="136"/>
      <c r="GQ96" s="136"/>
      <c r="GR96" s="136"/>
      <c r="GS96" s="136"/>
      <c r="GT96" s="136"/>
      <c r="GU96" s="136"/>
      <c r="GV96" s="136"/>
      <c r="GW96" s="136"/>
      <c r="GX96" s="136"/>
      <c r="GY96" s="136"/>
      <c r="GZ96" s="136"/>
      <c r="HA96" s="136"/>
      <c r="HB96" s="136"/>
      <c r="HC96" s="136"/>
      <c r="HD96" s="136"/>
      <c r="HE96" s="136"/>
      <c r="HF96" s="136"/>
      <c r="HG96" s="136"/>
      <c r="HH96" s="136"/>
      <c r="HI96" s="136"/>
      <c r="HJ96" s="136"/>
      <c r="HK96" s="136"/>
      <c r="HL96" s="136"/>
      <c r="HM96" s="136"/>
      <c r="HN96" s="136"/>
      <c r="HO96" s="136"/>
      <c r="HP96" s="136"/>
      <c r="HQ96" s="136"/>
      <c r="HR96" s="136"/>
      <c r="HS96" s="136"/>
      <c r="HT96" s="136"/>
      <c r="HU96" s="136"/>
      <c r="HV96" s="136"/>
      <c r="HW96" s="136"/>
      <c r="HX96" s="136"/>
      <c r="HY96" s="136"/>
      <c r="HZ96" s="136"/>
      <c r="IA96" s="136"/>
      <c r="IB96" s="136"/>
      <c r="IC96" s="136"/>
      <c r="ID96" s="136"/>
      <c r="IE96" s="136"/>
      <c r="IF96" s="136"/>
      <c r="IG96" s="136"/>
      <c r="IH96" s="136"/>
      <c r="II96" s="136"/>
      <c r="IJ96" s="136"/>
      <c r="IK96" s="136"/>
      <c r="IL96" s="136"/>
      <c r="IM96" s="136"/>
      <c r="IN96" s="136"/>
      <c r="IO96" s="136"/>
      <c r="IP96" s="136"/>
      <c r="IQ96" s="136"/>
      <c r="IR96" s="136"/>
      <c r="IS96" s="136"/>
      <c r="IT96" s="136"/>
      <c r="IU96" s="136"/>
      <c r="IV96" s="136"/>
      <c r="IW96" s="136"/>
      <c r="IX96" s="136"/>
      <c r="IY96" s="136"/>
      <c r="IZ96" s="136"/>
      <c r="JA96" s="136"/>
      <c r="JB96" s="136"/>
      <c r="JC96" s="136"/>
      <c r="JD96" s="136"/>
      <c r="JE96" s="136"/>
      <c r="JF96" s="136"/>
      <c r="JG96" s="136"/>
      <c r="JH96" s="136"/>
      <c r="JI96" s="136"/>
      <c r="JJ96" s="136"/>
      <c r="JK96" s="136"/>
      <c r="JL96" s="136"/>
      <c r="JM96" s="136"/>
      <c r="JN96" s="136"/>
      <c r="JO96" s="136"/>
      <c r="JP96" s="136"/>
      <c r="JQ96" s="136"/>
      <c r="JR96" s="136"/>
      <c r="JS96" s="136"/>
      <c r="JT96" s="136"/>
      <c r="JU96" s="136"/>
      <c r="JV96" s="136"/>
      <c r="JW96" s="136"/>
      <c r="JX96" s="136"/>
      <c r="JY96" s="136"/>
      <c r="JZ96" s="136"/>
      <c r="KA96" s="136"/>
      <c r="KB96" s="136"/>
      <c r="KC96" s="136"/>
      <c r="KD96" s="136"/>
      <c r="KE96" s="136"/>
      <c r="KF96" s="136"/>
      <c r="KG96" s="136"/>
      <c r="KH96" s="136"/>
      <c r="KI96" s="136"/>
      <c r="KJ96" s="136"/>
      <c r="KK96" s="136"/>
      <c r="KL96" s="136"/>
      <c r="KM96" s="136"/>
      <c r="KN96" s="136"/>
      <c r="KO96" s="136"/>
      <c r="KP96" s="136"/>
      <c r="KQ96" s="136"/>
      <c r="KR96" s="136"/>
      <c r="KS96" s="136"/>
      <c r="KT96" s="136"/>
      <c r="KU96" s="136"/>
      <c r="KV96" s="136"/>
      <c r="KW96" s="136"/>
      <c r="KX96" s="136"/>
      <c r="KY96" s="136"/>
      <c r="KZ96" s="136"/>
      <c r="LA96" s="136"/>
      <c r="LB96" s="136"/>
      <c r="LC96" s="136"/>
      <c r="LD96" s="136"/>
      <c r="LE96" s="136"/>
      <c r="LF96" s="136"/>
      <c r="LG96" s="136"/>
      <c r="LH96" s="136"/>
      <c r="LI96" s="136"/>
      <c r="LJ96" s="136"/>
      <c r="LK96" s="136"/>
      <c r="LL96" s="136"/>
      <c r="LM96" s="136"/>
      <c r="LN96" s="136"/>
      <c r="LO96" s="136"/>
      <c r="LP96" s="136"/>
      <c r="LQ96" s="136"/>
      <c r="LR96" s="136"/>
      <c r="LS96" s="136"/>
      <c r="LT96" s="136"/>
      <c r="LU96" s="136"/>
      <c r="LV96" s="136"/>
      <c r="LW96" s="136"/>
      <c r="LX96" s="136"/>
      <c r="LY96" s="136"/>
      <c r="LZ96" s="136"/>
      <c r="MA96" s="136"/>
      <c r="MB96" s="136"/>
      <c r="MC96" s="136"/>
      <c r="MD96" s="136"/>
      <c r="ME96" s="136"/>
      <c r="MF96" s="136"/>
      <c r="MG96" s="136"/>
      <c r="MH96" s="136"/>
      <c r="MI96" s="136"/>
      <c r="MJ96" s="136"/>
      <c r="MK96" s="136"/>
      <c r="ML96" s="136"/>
      <c r="MM96" s="136"/>
      <c r="MN96" s="136"/>
      <c r="MO96" s="136"/>
      <c r="MP96" s="136"/>
      <c r="MQ96" s="136"/>
      <c r="MR96" s="136"/>
      <c r="MS96" s="136"/>
      <c r="MT96" s="136"/>
      <c r="MU96" s="136"/>
      <c r="MV96" s="136"/>
      <c r="MW96" s="136"/>
      <c r="MX96" s="136"/>
      <c r="MY96" s="136"/>
      <c r="MZ96" s="136"/>
      <c r="NA96" s="136"/>
      <c r="NB96" s="136"/>
      <c r="NC96" s="136"/>
      <c r="ND96" s="136"/>
      <c r="NE96" s="136"/>
      <c r="NF96" s="136"/>
      <c r="NG96" s="136"/>
      <c r="NH96" s="136"/>
      <c r="NI96" s="136"/>
      <c r="NJ96" s="136"/>
      <c r="NK96" s="136"/>
      <c r="NL96" s="136"/>
      <c r="NM96" s="136"/>
      <c r="NN96" s="136"/>
      <c r="NO96" s="136"/>
      <c r="NP96" s="136"/>
      <c r="NQ96" s="136"/>
      <c r="NR96" s="136"/>
      <c r="NS96" s="136"/>
      <c r="NT96" s="136"/>
      <c r="NU96" s="136"/>
      <c r="NV96" s="136"/>
      <c r="NW96" s="136"/>
      <c r="NX96" s="136"/>
      <c r="NY96" s="136"/>
      <c r="NZ96" s="136"/>
      <c r="OA96" s="136"/>
      <c r="OB96" s="136"/>
      <c r="OC96" s="136"/>
      <c r="OD96" s="136"/>
      <c r="OE96" s="136"/>
      <c r="OF96" s="136"/>
      <c r="OG96" s="136"/>
      <c r="OH96" s="136"/>
      <c r="OI96" s="136"/>
      <c r="OJ96" s="136"/>
      <c r="OK96" s="136"/>
      <c r="OL96" s="136"/>
      <c r="OM96" s="136"/>
      <c r="ON96" s="136"/>
      <c r="OO96" s="136"/>
      <c r="OP96" s="136"/>
      <c r="OQ96" s="136"/>
      <c r="OR96" s="136"/>
      <c r="OS96" s="136"/>
      <c r="OT96" s="136"/>
      <c r="OU96" s="136"/>
      <c r="OV96" s="136"/>
      <c r="OW96" s="136"/>
      <c r="OX96" s="136"/>
      <c r="OY96" s="136"/>
      <c r="OZ96" s="136"/>
      <c r="PA96" s="136"/>
      <c r="PB96" s="136"/>
      <c r="PC96" s="136"/>
      <c r="PD96" s="136"/>
      <c r="PE96" s="136"/>
      <c r="PF96" s="136"/>
    </row>
    <row r="97" spans="1:422" s="45" customFormat="1">
      <c r="A97" s="134"/>
      <c r="B97" s="134"/>
      <c r="C97" s="136"/>
      <c r="D97" s="136"/>
      <c r="E97" s="136"/>
      <c r="F97" s="136"/>
      <c r="G97" s="136"/>
      <c r="H97" s="136"/>
      <c r="I97" s="136"/>
      <c r="J97" s="136"/>
      <c r="K97" s="136"/>
      <c r="L97" s="136"/>
      <c r="M97" s="136"/>
      <c r="N97" s="136"/>
      <c r="O97" s="136"/>
      <c r="P97" s="136"/>
      <c r="Q97" s="136"/>
      <c r="R97" s="136"/>
      <c r="S97" s="136"/>
      <c r="T97" s="136"/>
      <c r="U97" s="136"/>
      <c r="V97" s="136"/>
      <c r="W97" s="136"/>
      <c r="X97" s="136"/>
      <c r="Y97" s="136"/>
      <c r="Z97" s="136"/>
      <c r="AA97" s="136"/>
      <c r="AB97" s="136"/>
      <c r="AC97" s="136"/>
      <c r="AD97" s="136"/>
      <c r="AE97" s="136"/>
      <c r="AF97" s="136"/>
      <c r="AG97" s="136"/>
      <c r="AH97" s="136"/>
      <c r="AI97" s="136"/>
      <c r="AJ97" s="136"/>
      <c r="AK97" s="136"/>
      <c r="AL97" s="136"/>
      <c r="AM97" s="136"/>
      <c r="AN97" s="136"/>
      <c r="AO97" s="136"/>
      <c r="AP97" s="136"/>
      <c r="AQ97" s="136"/>
      <c r="AR97" s="136"/>
      <c r="AS97" s="136"/>
      <c r="AT97" s="136"/>
      <c r="AU97" s="136"/>
      <c r="AV97" s="136"/>
      <c r="AW97" s="136"/>
      <c r="AX97" s="136"/>
      <c r="AY97" s="136"/>
      <c r="AZ97" s="136"/>
      <c r="BA97" s="136"/>
      <c r="BB97" s="136"/>
      <c r="BC97" s="136"/>
      <c r="BD97" s="136"/>
      <c r="BE97" s="136"/>
      <c r="BF97" s="136"/>
      <c r="BG97" s="136"/>
      <c r="BH97" s="136"/>
      <c r="BI97" s="136"/>
      <c r="BJ97" s="136"/>
      <c r="BK97" s="136"/>
      <c r="BL97" s="136"/>
      <c r="BM97" s="136"/>
      <c r="BN97" s="136"/>
      <c r="BO97" s="136"/>
      <c r="BP97" s="136"/>
      <c r="BQ97" s="136"/>
      <c r="BR97" s="136"/>
      <c r="BS97" s="136"/>
      <c r="BT97" s="136"/>
      <c r="BU97" s="136"/>
      <c r="BV97" s="136"/>
      <c r="BW97" s="136"/>
      <c r="BX97" s="136"/>
      <c r="BY97" s="136"/>
      <c r="BZ97" s="136"/>
      <c r="CA97" s="136"/>
      <c r="CB97" s="136"/>
      <c r="CC97" s="136"/>
      <c r="CD97" s="136"/>
      <c r="CE97" s="136"/>
      <c r="CF97" s="136"/>
      <c r="CG97" s="136"/>
      <c r="CH97" s="136"/>
      <c r="CI97" s="136"/>
      <c r="CJ97" s="136"/>
      <c r="CK97" s="136"/>
      <c r="CL97" s="136"/>
      <c r="CM97" s="136"/>
      <c r="CN97" s="136"/>
      <c r="CO97" s="136"/>
      <c r="CP97" s="136"/>
      <c r="CQ97" s="136"/>
      <c r="CR97" s="136"/>
      <c r="CS97" s="136"/>
      <c r="CT97" s="136"/>
      <c r="CU97" s="136"/>
      <c r="CV97" s="136"/>
      <c r="CW97" s="136"/>
      <c r="CX97" s="136"/>
      <c r="CY97" s="136"/>
      <c r="CZ97" s="136"/>
      <c r="DA97" s="136"/>
      <c r="DB97" s="136"/>
      <c r="DC97" s="136"/>
      <c r="DD97" s="136"/>
      <c r="DE97" s="136"/>
      <c r="DF97" s="136"/>
      <c r="DG97" s="136"/>
      <c r="DH97" s="136"/>
      <c r="DI97" s="136"/>
      <c r="DJ97" s="136"/>
      <c r="DK97" s="136"/>
      <c r="DL97" s="136"/>
      <c r="DM97" s="136"/>
      <c r="DN97" s="136"/>
      <c r="DO97" s="136"/>
      <c r="DP97" s="136"/>
      <c r="DQ97" s="136"/>
      <c r="DR97" s="136"/>
      <c r="DS97" s="136"/>
      <c r="DT97" s="136"/>
      <c r="DU97" s="136"/>
      <c r="DV97" s="136"/>
      <c r="DW97" s="136"/>
      <c r="DX97" s="136"/>
      <c r="DY97" s="136"/>
      <c r="DZ97" s="136"/>
      <c r="EA97" s="136"/>
      <c r="EB97" s="136"/>
      <c r="EC97" s="136"/>
      <c r="ED97" s="136"/>
      <c r="EE97" s="136"/>
      <c r="EF97" s="136"/>
      <c r="EG97" s="136"/>
      <c r="EH97" s="136"/>
      <c r="EI97" s="136"/>
      <c r="EJ97" s="136"/>
      <c r="EK97" s="136"/>
      <c r="EL97" s="136"/>
      <c r="EM97" s="136"/>
      <c r="EN97" s="136"/>
      <c r="EO97" s="136"/>
      <c r="EP97" s="136"/>
      <c r="EQ97" s="136"/>
      <c r="ER97" s="136"/>
      <c r="ES97" s="136"/>
      <c r="ET97" s="136"/>
      <c r="EU97" s="136"/>
      <c r="EV97" s="136"/>
      <c r="EW97" s="136"/>
      <c r="EX97" s="136"/>
      <c r="EY97" s="136"/>
      <c r="EZ97" s="136"/>
      <c r="FA97" s="136"/>
      <c r="FB97" s="136"/>
      <c r="FC97" s="136"/>
      <c r="FD97" s="136"/>
      <c r="FE97" s="136"/>
      <c r="FF97" s="136"/>
      <c r="FG97" s="136"/>
      <c r="FH97" s="136"/>
      <c r="FI97" s="136"/>
      <c r="FJ97" s="136"/>
      <c r="FK97" s="136"/>
      <c r="FL97" s="136"/>
      <c r="FM97" s="136"/>
      <c r="FN97" s="136"/>
      <c r="FO97" s="136"/>
      <c r="FP97" s="136"/>
      <c r="FQ97" s="136"/>
      <c r="FR97" s="136"/>
      <c r="FS97" s="136"/>
      <c r="FT97" s="136"/>
      <c r="FU97" s="136"/>
      <c r="FV97" s="136"/>
      <c r="FW97" s="136"/>
      <c r="FX97" s="136"/>
      <c r="FY97" s="136"/>
      <c r="FZ97" s="136"/>
      <c r="GA97" s="136"/>
      <c r="GB97" s="136"/>
      <c r="GC97" s="136"/>
      <c r="GD97" s="136"/>
      <c r="GE97" s="136"/>
      <c r="GF97" s="136"/>
      <c r="GG97" s="136"/>
      <c r="GH97" s="136"/>
      <c r="GI97" s="136"/>
      <c r="GJ97" s="136"/>
      <c r="GK97" s="136"/>
      <c r="GL97" s="136"/>
      <c r="GM97" s="136"/>
      <c r="GN97" s="136"/>
      <c r="GO97" s="136"/>
      <c r="GP97" s="136"/>
      <c r="GQ97" s="136"/>
      <c r="GR97" s="136"/>
      <c r="GS97" s="136"/>
      <c r="GT97" s="136"/>
      <c r="GU97" s="136"/>
      <c r="GV97" s="136"/>
      <c r="GW97" s="136"/>
      <c r="GX97" s="136"/>
      <c r="GY97" s="136"/>
      <c r="GZ97" s="136"/>
      <c r="HA97" s="136"/>
      <c r="HB97" s="136"/>
      <c r="HC97" s="136"/>
      <c r="HD97" s="136"/>
      <c r="HE97" s="136"/>
      <c r="HF97" s="136"/>
      <c r="HG97" s="136"/>
      <c r="HH97" s="136"/>
      <c r="HI97" s="136"/>
      <c r="HJ97" s="136"/>
      <c r="HK97" s="136"/>
      <c r="HL97" s="136"/>
      <c r="HM97" s="136"/>
      <c r="HN97" s="136"/>
      <c r="HO97" s="136"/>
      <c r="HP97" s="136"/>
      <c r="HQ97" s="136"/>
      <c r="HR97" s="136"/>
      <c r="HS97" s="136"/>
      <c r="HT97" s="136"/>
      <c r="HU97" s="136"/>
      <c r="HV97" s="136"/>
      <c r="HW97" s="136"/>
      <c r="HX97" s="136"/>
      <c r="HY97" s="136"/>
      <c r="HZ97" s="136"/>
      <c r="IA97" s="136"/>
      <c r="IB97" s="136"/>
      <c r="IC97" s="136"/>
      <c r="ID97" s="136"/>
      <c r="IE97" s="136"/>
      <c r="IF97" s="136"/>
      <c r="IG97" s="136"/>
      <c r="IH97" s="136"/>
      <c r="II97" s="136"/>
      <c r="IJ97" s="136"/>
      <c r="IK97" s="136"/>
      <c r="IL97" s="136"/>
      <c r="IM97" s="136"/>
      <c r="IN97" s="136"/>
      <c r="IO97" s="136"/>
      <c r="IP97" s="136"/>
      <c r="IQ97" s="136"/>
      <c r="IR97" s="136"/>
      <c r="IS97" s="136"/>
      <c r="IT97" s="136"/>
      <c r="IU97" s="136"/>
      <c r="IV97" s="136"/>
      <c r="IW97" s="136"/>
      <c r="IX97" s="136"/>
      <c r="IY97" s="136"/>
      <c r="IZ97" s="136"/>
      <c r="JA97" s="136"/>
      <c r="JB97" s="136"/>
      <c r="JC97" s="136"/>
      <c r="JD97" s="136"/>
      <c r="JE97" s="136"/>
      <c r="JF97" s="136"/>
      <c r="JG97" s="136"/>
      <c r="JH97" s="136"/>
      <c r="JI97" s="136"/>
      <c r="JJ97" s="136"/>
      <c r="JK97" s="136"/>
      <c r="JL97" s="136"/>
      <c r="JM97" s="136"/>
      <c r="JN97" s="136"/>
      <c r="JO97" s="136"/>
      <c r="JP97" s="136"/>
      <c r="JQ97" s="136"/>
      <c r="JR97" s="136"/>
      <c r="JS97" s="136"/>
      <c r="JT97" s="136"/>
      <c r="JU97" s="136"/>
      <c r="JV97" s="136"/>
      <c r="JW97" s="136"/>
      <c r="JX97" s="136"/>
      <c r="JY97" s="136"/>
      <c r="JZ97" s="136"/>
      <c r="KA97" s="136"/>
      <c r="KB97" s="136"/>
      <c r="KC97" s="136"/>
      <c r="KD97" s="136"/>
      <c r="KE97" s="136"/>
      <c r="KF97" s="136"/>
      <c r="KG97" s="136"/>
      <c r="KH97" s="136"/>
      <c r="KI97" s="136"/>
      <c r="KJ97" s="136"/>
      <c r="KK97" s="136"/>
      <c r="KL97" s="136"/>
      <c r="KM97" s="136"/>
      <c r="KN97" s="136"/>
      <c r="KO97" s="136"/>
      <c r="KP97" s="136"/>
      <c r="KQ97" s="136"/>
      <c r="KR97" s="136"/>
      <c r="KS97" s="136"/>
      <c r="KT97" s="136"/>
      <c r="KU97" s="136"/>
      <c r="KV97" s="136"/>
      <c r="KW97" s="136"/>
      <c r="KX97" s="136"/>
      <c r="KY97" s="136"/>
      <c r="KZ97" s="136"/>
      <c r="LA97" s="136"/>
      <c r="LB97" s="136"/>
      <c r="LC97" s="136"/>
      <c r="LD97" s="136"/>
      <c r="LE97" s="136"/>
      <c r="LF97" s="136"/>
      <c r="LG97" s="136"/>
      <c r="LH97" s="136"/>
      <c r="LI97" s="136"/>
      <c r="LJ97" s="136"/>
      <c r="LK97" s="136"/>
      <c r="LL97" s="136"/>
      <c r="LM97" s="136"/>
      <c r="LN97" s="136"/>
      <c r="LO97" s="136"/>
      <c r="LP97" s="136"/>
      <c r="LQ97" s="136"/>
      <c r="LR97" s="136"/>
      <c r="LS97" s="136"/>
      <c r="LT97" s="136"/>
      <c r="LU97" s="136"/>
      <c r="LV97" s="136"/>
      <c r="LW97" s="136"/>
      <c r="LX97" s="136"/>
      <c r="LY97" s="136"/>
      <c r="LZ97" s="136"/>
      <c r="MA97" s="136"/>
      <c r="MB97" s="136"/>
      <c r="MC97" s="136"/>
      <c r="MD97" s="136"/>
      <c r="ME97" s="136"/>
      <c r="MF97" s="136"/>
      <c r="MG97" s="136"/>
      <c r="MH97" s="136"/>
      <c r="MI97" s="136"/>
      <c r="MJ97" s="136"/>
      <c r="MK97" s="136"/>
      <c r="ML97" s="136"/>
      <c r="MM97" s="136"/>
      <c r="MN97" s="136"/>
      <c r="MO97" s="136"/>
      <c r="MP97" s="136"/>
      <c r="MQ97" s="136"/>
      <c r="MR97" s="136"/>
      <c r="MS97" s="136"/>
      <c r="MT97" s="136"/>
      <c r="MU97" s="136"/>
      <c r="MV97" s="136"/>
      <c r="MW97" s="136"/>
      <c r="MX97" s="136"/>
      <c r="MY97" s="136"/>
      <c r="MZ97" s="136"/>
      <c r="NA97" s="136"/>
      <c r="NB97" s="136"/>
      <c r="NC97" s="136"/>
      <c r="ND97" s="136"/>
      <c r="NE97" s="136"/>
      <c r="NF97" s="136"/>
      <c r="NG97" s="136"/>
      <c r="NH97" s="136"/>
      <c r="NI97" s="136"/>
      <c r="NJ97" s="136"/>
      <c r="NK97" s="136"/>
      <c r="NL97" s="136"/>
      <c r="NM97" s="136"/>
      <c r="NN97" s="136"/>
      <c r="NO97" s="136"/>
      <c r="NP97" s="136"/>
      <c r="NQ97" s="136"/>
      <c r="NR97" s="136"/>
      <c r="NS97" s="136"/>
      <c r="NT97" s="136"/>
      <c r="NU97" s="136"/>
      <c r="NV97" s="136"/>
      <c r="NW97" s="136"/>
      <c r="NX97" s="136"/>
      <c r="NY97" s="136"/>
      <c r="NZ97" s="136"/>
      <c r="OA97" s="136"/>
      <c r="OB97" s="136"/>
      <c r="OC97" s="136"/>
      <c r="OD97" s="136"/>
      <c r="OE97" s="136"/>
      <c r="OF97" s="136"/>
      <c r="OG97" s="136"/>
      <c r="OH97" s="136"/>
      <c r="OI97" s="136"/>
      <c r="OJ97" s="136"/>
      <c r="OK97" s="136"/>
      <c r="OL97" s="136"/>
      <c r="OM97" s="136"/>
      <c r="ON97" s="136"/>
      <c r="OO97" s="136"/>
      <c r="OP97" s="136"/>
      <c r="OQ97" s="136"/>
      <c r="OR97" s="136"/>
      <c r="OS97" s="136"/>
      <c r="OT97" s="136"/>
      <c r="OU97" s="136"/>
      <c r="OV97" s="136"/>
      <c r="OW97" s="136"/>
      <c r="OX97" s="136"/>
      <c r="OY97" s="136"/>
      <c r="OZ97" s="136"/>
      <c r="PA97" s="136"/>
      <c r="PB97" s="136"/>
      <c r="PC97" s="136"/>
      <c r="PD97" s="136"/>
      <c r="PE97" s="136"/>
      <c r="PF97" s="136"/>
    </row>
    <row r="98" spans="1:422" s="45" customFormat="1">
      <c r="A98" s="134"/>
      <c r="B98" s="134"/>
      <c r="C98" s="136"/>
      <c r="D98" s="136"/>
      <c r="E98" s="136"/>
      <c r="F98" s="136"/>
      <c r="G98" s="136"/>
      <c r="H98" s="136"/>
      <c r="I98" s="136"/>
      <c r="J98" s="136"/>
      <c r="K98" s="136"/>
      <c r="L98" s="136"/>
      <c r="M98" s="136"/>
      <c r="N98" s="136"/>
      <c r="O98" s="136"/>
      <c r="P98" s="136"/>
      <c r="Q98" s="136"/>
      <c r="R98" s="136"/>
      <c r="S98" s="136"/>
      <c r="T98" s="136"/>
      <c r="U98" s="136"/>
      <c r="V98" s="136"/>
      <c r="W98" s="136"/>
      <c r="X98" s="136"/>
      <c r="Y98" s="136"/>
      <c r="Z98" s="136"/>
      <c r="AA98" s="136"/>
      <c r="AB98" s="136"/>
      <c r="AC98" s="136"/>
      <c r="AD98" s="136"/>
      <c r="AE98" s="136"/>
      <c r="AF98" s="136"/>
      <c r="AG98" s="136"/>
      <c r="AH98" s="136"/>
      <c r="AI98" s="136"/>
      <c r="AJ98" s="136"/>
      <c r="AK98" s="136"/>
      <c r="AL98" s="136"/>
      <c r="AM98" s="136"/>
      <c r="AN98" s="136"/>
      <c r="AO98" s="136"/>
      <c r="AP98" s="136"/>
      <c r="AQ98" s="136"/>
      <c r="AR98" s="136"/>
      <c r="AS98" s="136"/>
      <c r="AT98" s="136"/>
      <c r="AU98" s="136"/>
      <c r="AV98" s="136"/>
      <c r="AW98" s="136"/>
      <c r="AX98" s="136"/>
      <c r="AY98" s="136"/>
      <c r="AZ98" s="136"/>
      <c r="BA98" s="136"/>
      <c r="BB98" s="136"/>
      <c r="BC98" s="136"/>
      <c r="BD98" s="136"/>
      <c r="BE98" s="136"/>
      <c r="BF98" s="136"/>
      <c r="BG98" s="136"/>
      <c r="BH98" s="136"/>
      <c r="BI98" s="136"/>
      <c r="BJ98" s="136"/>
      <c r="BK98" s="136"/>
      <c r="BL98" s="136"/>
      <c r="BM98" s="136"/>
      <c r="BN98" s="136"/>
      <c r="BO98" s="136"/>
      <c r="BP98" s="136"/>
      <c r="BQ98" s="136"/>
      <c r="BR98" s="136"/>
      <c r="BS98" s="136"/>
      <c r="BT98" s="136"/>
      <c r="BU98" s="136"/>
      <c r="BV98" s="136"/>
      <c r="BW98" s="136"/>
      <c r="BX98" s="136"/>
      <c r="BY98" s="136"/>
      <c r="BZ98" s="136"/>
      <c r="CA98" s="136"/>
      <c r="CB98" s="136"/>
      <c r="CC98" s="136"/>
      <c r="CD98" s="136"/>
      <c r="CE98" s="136"/>
      <c r="CF98" s="136"/>
      <c r="CG98" s="136"/>
      <c r="CH98" s="136"/>
      <c r="CI98" s="136"/>
      <c r="CJ98" s="136"/>
      <c r="CK98" s="136"/>
      <c r="CL98" s="136"/>
      <c r="CM98" s="136"/>
      <c r="CN98" s="136"/>
      <c r="CO98" s="136"/>
      <c r="CP98" s="136"/>
      <c r="CQ98" s="136"/>
      <c r="CR98" s="136"/>
      <c r="CS98" s="136"/>
      <c r="CT98" s="136"/>
      <c r="CU98" s="136"/>
      <c r="CV98" s="136"/>
      <c r="CW98" s="136"/>
      <c r="CX98" s="136"/>
      <c r="CY98" s="136"/>
      <c r="CZ98" s="136"/>
      <c r="DA98" s="136"/>
      <c r="DB98" s="136"/>
      <c r="DC98" s="136"/>
      <c r="DD98" s="136"/>
      <c r="DE98" s="136"/>
      <c r="DF98" s="136"/>
      <c r="DG98" s="136"/>
      <c r="DH98" s="136"/>
      <c r="DI98" s="136"/>
      <c r="DJ98" s="136"/>
      <c r="DK98" s="136"/>
      <c r="DL98" s="136"/>
      <c r="DM98" s="136"/>
      <c r="DN98" s="136"/>
      <c r="DO98" s="136"/>
      <c r="DP98" s="136"/>
      <c r="DQ98" s="136"/>
      <c r="DR98" s="136"/>
      <c r="DS98" s="136"/>
      <c r="DT98" s="136"/>
      <c r="DU98" s="136"/>
      <c r="DV98" s="136"/>
      <c r="DW98" s="136"/>
      <c r="DX98" s="136"/>
      <c r="DY98" s="136"/>
      <c r="DZ98" s="136"/>
      <c r="EA98" s="136"/>
      <c r="EB98" s="136"/>
      <c r="EC98" s="136"/>
      <c r="ED98" s="136"/>
      <c r="EE98" s="136"/>
      <c r="EF98" s="136"/>
      <c r="EG98" s="136"/>
      <c r="EH98" s="136"/>
      <c r="EI98" s="136"/>
      <c r="EJ98" s="136"/>
      <c r="EK98" s="136"/>
      <c r="EL98" s="136"/>
      <c r="EM98" s="136"/>
      <c r="EN98" s="136"/>
      <c r="EO98" s="136"/>
      <c r="EP98" s="136"/>
      <c r="EQ98" s="136"/>
      <c r="ER98" s="136"/>
      <c r="ES98" s="136"/>
      <c r="ET98" s="136"/>
      <c r="EU98" s="136"/>
      <c r="EV98" s="136"/>
      <c r="EW98" s="136"/>
      <c r="EX98" s="136"/>
      <c r="EY98" s="136"/>
      <c r="EZ98" s="136"/>
      <c r="FA98" s="136"/>
      <c r="FB98" s="136"/>
      <c r="FC98" s="136"/>
      <c r="FD98" s="136"/>
      <c r="FE98" s="136"/>
      <c r="FF98" s="136"/>
      <c r="FG98" s="136"/>
      <c r="FH98" s="136"/>
      <c r="FI98" s="136"/>
      <c r="FJ98" s="136"/>
      <c r="FK98" s="136"/>
      <c r="FL98" s="136"/>
      <c r="FM98" s="136"/>
      <c r="FN98" s="136"/>
      <c r="FO98" s="136"/>
      <c r="FP98" s="136"/>
      <c r="FQ98" s="136"/>
      <c r="FR98" s="136"/>
      <c r="FS98" s="136"/>
      <c r="FT98" s="136"/>
      <c r="FU98" s="136"/>
      <c r="FV98" s="136"/>
      <c r="FW98" s="136"/>
      <c r="FX98" s="136"/>
      <c r="FY98" s="136"/>
      <c r="FZ98" s="136"/>
      <c r="GA98" s="136"/>
      <c r="GB98" s="136"/>
      <c r="GC98" s="136"/>
      <c r="GD98" s="136"/>
      <c r="GE98" s="136"/>
      <c r="GF98" s="136"/>
      <c r="GG98" s="136"/>
      <c r="GH98" s="136"/>
      <c r="GI98" s="136"/>
      <c r="GJ98" s="136"/>
      <c r="GK98" s="136"/>
      <c r="GL98" s="136"/>
      <c r="GM98" s="136"/>
      <c r="GN98" s="136"/>
      <c r="GO98" s="136"/>
      <c r="GP98" s="136"/>
      <c r="GQ98" s="136"/>
      <c r="GR98" s="136"/>
      <c r="GS98" s="136"/>
      <c r="GT98" s="136"/>
      <c r="GU98" s="136"/>
      <c r="GV98" s="136"/>
      <c r="GW98" s="136"/>
      <c r="GX98" s="136"/>
      <c r="GY98" s="136"/>
      <c r="GZ98" s="136"/>
      <c r="HA98" s="136"/>
      <c r="HB98" s="136"/>
      <c r="HC98" s="136"/>
      <c r="HD98" s="136"/>
      <c r="HE98" s="136"/>
      <c r="HF98" s="136"/>
      <c r="HG98" s="136"/>
      <c r="HH98" s="136"/>
      <c r="HI98" s="136"/>
      <c r="HJ98" s="136"/>
      <c r="HK98" s="136"/>
      <c r="HL98" s="136"/>
      <c r="HM98" s="136"/>
      <c r="HN98" s="136"/>
      <c r="HO98" s="136"/>
      <c r="HP98" s="136"/>
      <c r="HQ98" s="136"/>
      <c r="HR98" s="136"/>
      <c r="HS98" s="136"/>
      <c r="HT98" s="136"/>
      <c r="HU98" s="136"/>
      <c r="HV98" s="136"/>
      <c r="HW98" s="136"/>
      <c r="HX98" s="136"/>
      <c r="HY98" s="136"/>
      <c r="HZ98" s="136"/>
      <c r="IA98" s="136"/>
      <c r="IB98" s="136"/>
      <c r="IC98" s="136"/>
      <c r="ID98" s="136"/>
      <c r="IE98" s="136"/>
      <c r="IF98" s="136"/>
      <c r="IG98" s="136"/>
      <c r="IH98" s="136"/>
      <c r="II98" s="136"/>
      <c r="IJ98" s="136"/>
      <c r="IK98" s="136"/>
      <c r="IL98" s="136"/>
      <c r="IM98" s="136"/>
      <c r="IN98" s="136"/>
      <c r="IO98" s="136"/>
      <c r="IP98" s="136"/>
      <c r="IQ98" s="136"/>
      <c r="IR98" s="136"/>
      <c r="IS98" s="136"/>
      <c r="IT98" s="136"/>
      <c r="IU98" s="136"/>
      <c r="IV98" s="136"/>
      <c r="IW98" s="136"/>
      <c r="IX98" s="136"/>
      <c r="IY98" s="136"/>
      <c r="IZ98" s="136"/>
      <c r="JA98" s="136"/>
      <c r="JB98" s="136"/>
      <c r="JC98" s="136"/>
      <c r="JD98" s="136"/>
      <c r="JE98" s="136"/>
      <c r="JF98" s="136"/>
      <c r="JG98" s="136"/>
      <c r="JH98" s="136"/>
      <c r="JI98" s="136"/>
      <c r="JJ98" s="136"/>
      <c r="JK98" s="136"/>
      <c r="JL98" s="136"/>
      <c r="JM98" s="136"/>
      <c r="JN98" s="136"/>
      <c r="JO98" s="136"/>
      <c r="JP98" s="136"/>
      <c r="JQ98" s="136"/>
      <c r="JR98" s="136"/>
      <c r="JS98" s="136"/>
      <c r="JT98" s="136"/>
      <c r="JU98" s="136"/>
      <c r="JV98" s="136"/>
      <c r="JW98" s="136"/>
      <c r="JX98" s="136"/>
      <c r="JY98" s="136"/>
      <c r="JZ98" s="136"/>
      <c r="KA98" s="136"/>
      <c r="KB98" s="136"/>
      <c r="KC98" s="136"/>
      <c r="KD98" s="136"/>
      <c r="KE98" s="136"/>
      <c r="KF98" s="136"/>
      <c r="KG98" s="136"/>
      <c r="KH98" s="136"/>
      <c r="KI98" s="136"/>
      <c r="KJ98" s="136"/>
      <c r="KK98" s="136"/>
      <c r="KL98" s="136"/>
      <c r="KM98" s="136"/>
      <c r="KN98" s="136"/>
      <c r="KO98" s="136"/>
      <c r="KP98" s="136"/>
      <c r="KQ98" s="136"/>
      <c r="KR98" s="136"/>
      <c r="KS98" s="136"/>
      <c r="KT98" s="136"/>
      <c r="KU98" s="136"/>
      <c r="KV98" s="136"/>
      <c r="KW98" s="136"/>
      <c r="KX98" s="136"/>
      <c r="KY98" s="136"/>
      <c r="KZ98" s="136"/>
      <c r="LA98" s="136"/>
      <c r="LB98" s="136"/>
      <c r="LC98" s="136"/>
      <c r="LD98" s="136"/>
      <c r="LE98" s="136"/>
      <c r="LF98" s="136"/>
      <c r="LG98" s="136"/>
      <c r="LH98" s="136"/>
      <c r="LI98" s="136"/>
      <c r="LJ98" s="136"/>
      <c r="LK98" s="136"/>
      <c r="LL98" s="136"/>
      <c r="LM98" s="136"/>
      <c r="LN98" s="136"/>
      <c r="LO98" s="136"/>
      <c r="LP98" s="136"/>
      <c r="LQ98" s="136"/>
      <c r="LR98" s="136"/>
      <c r="LS98" s="136"/>
      <c r="LT98" s="136"/>
      <c r="LU98" s="136"/>
      <c r="LV98" s="136"/>
      <c r="LW98" s="136"/>
      <c r="LX98" s="136"/>
      <c r="LY98" s="136"/>
      <c r="LZ98" s="136"/>
      <c r="MA98" s="136"/>
      <c r="MB98" s="136"/>
      <c r="MC98" s="136"/>
      <c r="MD98" s="136"/>
      <c r="ME98" s="136"/>
      <c r="MF98" s="136"/>
      <c r="MG98" s="136"/>
      <c r="MH98" s="136"/>
      <c r="MI98" s="136"/>
      <c r="MJ98" s="136"/>
      <c r="MK98" s="136"/>
      <c r="ML98" s="136"/>
      <c r="MM98" s="136"/>
      <c r="MN98" s="136"/>
      <c r="MO98" s="136"/>
      <c r="MP98" s="136"/>
      <c r="MQ98" s="136"/>
      <c r="MR98" s="136"/>
      <c r="MS98" s="136"/>
      <c r="MT98" s="136"/>
      <c r="MU98" s="136"/>
      <c r="MV98" s="136"/>
      <c r="MW98" s="136"/>
      <c r="MX98" s="136"/>
      <c r="MY98" s="136"/>
      <c r="MZ98" s="136"/>
      <c r="NA98" s="136"/>
      <c r="NB98" s="136"/>
      <c r="NC98" s="136"/>
      <c r="ND98" s="136"/>
      <c r="NE98" s="136"/>
      <c r="NF98" s="136"/>
      <c r="NG98" s="136"/>
      <c r="NH98" s="136"/>
      <c r="NI98" s="136"/>
      <c r="NJ98" s="136"/>
      <c r="NK98" s="136"/>
      <c r="NL98" s="136"/>
      <c r="NM98" s="136"/>
      <c r="NN98" s="136"/>
      <c r="NO98" s="136"/>
      <c r="NP98" s="136"/>
      <c r="NQ98" s="136"/>
      <c r="NR98" s="136"/>
      <c r="NS98" s="136"/>
      <c r="NT98" s="136"/>
      <c r="NU98" s="136"/>
      <c r="NV98" s="136"/>
      <c r="NW98" s="136"/>
      <c r="NX98" s="136"/>
      <c r="NY98" s="136"/>
      <c r="NZ98" s="136"/>
      <c r="OA98" s="136"/>
      <c r="OB98" s="136"/>
      <c r="OC98" s="136"/>
      <c r="OD98" s="136"/>
      <c r="OE98" s="136"/>
      <c r="OF98" s="136"/>
      <c r="OG98" s="136"/>
      <c r="OH98" s="136"/>
      <c r="OI98" s="136"/>
      <c r="OJ98" s="136"/>
      <c r="OK98" s="136"/>
      <c r="OL98" s="136"/>
      <c r="OM98" s="136"/>
      <c r="ON98" s="136"/>
      <c r="OO98" s="136"/>
      <c r="OP98" s="136"/>
      <c r="OQ98" s="136"/>
      <c r="OR98" s="136"/>
      <c r="OS98" s="136"/>
      <c r="OT98" s="136"/>
      <c r="OU98" s="136"/>
      <c r="OV98" s="136"/>
      <c r="OW98" s="136"/>
      <c r="OX98" s="136"/>
      <c r="OY98" s="136"/>
      <c r="OZ98" s="136"/>
      <c r="PA98" s="136"/>
      <c r="PB98" s="136"/>
      <c r="PC98" s="136"/>
      <c r="PD98" s="136"/>
      <c r="PE98" s="136"/>
      <c r="PF98" s="136"/>
    </row>
    <row r="99" spans="1:422" s="45" customFormat="1">
      <c r="A99" s="134"/>
      <c r="B99" s="134"/>
      <c r="C99" s="136"/>
      <c r="D99" s="136"/>
      <c r="E99" s="136"/>
      <c r="F99" s="136"/>
      <c r="G99" s="136"/>
      <c r="H99" s="136"/>
      <c r="I99" s="136"/>
      <c r="J99" s="136"/>
      <c r="K99" s="136"/>
      <c r="L99" s="136"/>
      <c r="M99" s="136"/>
      <c r="N99" s="136"/>
      <c r="O99" s="136"/>
      <c r="P99" s="136"/>
      <c r="Q99" s="136"/>
      <c r="R99" s="136"/>
      <c r="S99" s="136"/>
      <c r="T99" s="136"/>
      <c r="U99" s="136"/>
      <c r="V99" s="136"/>
      <c r="W99" s="136"/>
      <c r="X99" s="136"/>
      <c r="Y99" s="136"/>
      <c r="Z99" s="136"/>
      <c r="AA99" s="136"/>
      <c r="AB99" s="136"/>
      <c r="AC99" s="136"/>
      <c r="AD99" s="136"/>
      <c r="AE99" s="136"/>
      <c r="AF99" s="136"/>
      <c r="AG99" s="136"/>
      <c r="AH99" s="136"/>
      <c r="AI99" s="136"/>
      <c r="AJ99" s="136"/>
      <c r="AK99" s="136"/>
      <c r="AL99" s="136"/>
      <c r="AM99" s="136"/>
      <c r="AN99" s="136"/>
      <c r="AO99" s="136"/>
      <c r="AP99" s="136"/>
      <c r="AQ99" s="136"/>
      <c r="AR99" s="136"/>
      <c r="AS99" s="136"/>
      <c r="AT99" s="136"/>
      <c r="AU99" s="136"/>
      <c r="AV99" s="136"/>
      <c r="AW99" s="136"/>
      <c r="AX99" s="136"/>
      <c r="AY99" s="136"/>
      <c r="AZ99" s="136"/>
      <c r="BA99" s="136"/>
      <c r="BB99" s="136"/>
      <c r="BC99" s="136"/>
      <c r="BD99" s="136"/>
      <c r="BE99" s="136"/>
      <c r="BF99" s="136"/>
      <c r="BG99" s="136"/>
      <c r="BH99" s="136"/>
      <c r="BI99" s="136"/>
      <c r="BJ99" s="136"/>
      <c r="BK99" s="136"/>
      <c r="BL99" s="136"/>
      <c r="BM99" s="136"/>
      <c r="BN99" s="136"/>
      <c r="BO99" s="136"/>
      <c r="BP99" s="136"/>
      <c r="BQ99" s="136"/>
      <c r="BR99" s="136"/>
      <c r="BS99" s="136"/>
      <c r="BT99" s="136"/>
      <c r="BU99" s="136"/>
      <c r="BV99" s="136"/>
      <c r="BW99" s="136"/>
      <c r="BX99" s="136"/>
      <c r="BY99" s="136"/>
      <c r="BZ99" s="136"/>
      <c r="CA99" s="136"/>
      <c r="CB99" s="136"/>
      <c r="CC99" s="136"/>
      <c r="CD99" s="136"/>
      <c r="CE99" s="136"/>
      <c r="CF99" s="136"/>
      <c r="CG99" s="136"/>
      <c r="CH99" s="136"/>
      <c r="CI99" s="136"/>
      <c r="CJ99" s="136"/>
      <c r="CK99" s="136"/>
      <c r="CL99" s="136"/>
      <c r="CM99" s="136"/>
      <c r="CN99" s="136"/>
      <c r="CO99" s="136"/>
      <c r="CP99" s="136"/>
      <c r="CQ99" s="136"/>
      <c r="CR99" s="136"/>
      <c r="CS99" s="136"/>
      <c r="CT99" s="136"/>
      <c r="CU99" s="136"/>
      <c r="CV99" s="136"/>
      <c r="CW99" s="136"/>
      <c r="CX99" s="136"/>
      <c r="CY99" s="136"/>
      <c r="CZ99" s="136"/>
      <c r="DA99" s="136"/>
      <c r="DB99" s="136"/>
      <c r="DC99" s="136"/>
      <c r="DD99" s="136"/>
      <c r="DE99" s="136"/>
      <c r="DF99" s="136"/>
      <c r="DG99" s="136"/>
      <c r="DH99" s="136"/>
      <c r="DI99" s="136"/>
      <c r="DJ99" s="136"/>
      <c r="DK99" s="136"/>
      <c r="DL99" s="136"/>
      <c r="DM99" s="136"/>
      <c r="DN99" s="136"/>
      <c r="DO99" s="136"/>
      <c r="DP99" s="136"/>
      <c r="DQ99" s="136"/>
      <c r="DR99" s="136"/>
      <c r="DS99" s="136"/>
      <c r="DT99" s="136"/>
      <c r="DU99" s="136"/>
      <c r="DV99" s="136"/>
      <c r="DW99" s="136"/>
      <c r="DX99" s="136"/>
      <c r="DY99" s="136"/>
      <c r="DZ99" s="136"/>
      <c r="EA99" s="136"/>
      <c r="EB99" s="136"/>
      <c r="EC99" s="136"/>
      <c r="ED99" s="136"/>
      <c r="EE99" s="136"/>
      <c r="EF99" s="136"/>
      <c r="EG99" s="136"/>
      <c r="EH99" s="136"/>
      <c r="EI99" s="136"/>
      <c r="EJ99" s="136"/>
      <c r="EK99" s="136"/>
      <c r="EL99" s="136"/>
      <c r="EM99" s="136"/>
      <c r="EN99" s="136"/>
      <c r="EO99" s="136"/>
      <c r="EP99" s="136"/>
      <c r="EQ99" s="136"/>
      <c r="ER99" s="136"/>
      <c r="ES99" s="136"/>
      <c r="ET99" s="136"/>
      <c r="EU99" s="136"/>
      <c r="EV99" s="136"/>
      <c r="EW99" s="136"/>
      <c r="EX99" s="136"/>
      <c r="EY99" s="136"/>
      <c r="EZ99" s="136"/>
      <c r="FA99" s="136"/>
      <c r="FB99" s="136"/>
      <c r="FC99" s="136"/>
      <c r="FD99" s="136"/>
      <c r="FE99" s="136"/>
      <c r="FF99" s="136"/>
      <c r="FG99" s="136"/>
      <c r="FH99" s="136"/>
      <c r="FI99" s="136"/>
      <c r="FJ99" s="136"/>
      <c r="FK99" s="136"/>
      <c r="FL99" s="136"/>
      <c r="FM99" s="136"/>
      <c r="FN99" s="136"/>
      <c r="FO99" s="136"/>
      <c r="FP99" s="136"/>
      <c r="FQ99" s="136"/>
      <c r="FR99" s="136"/>
      <c r="FS99" s="136"/>
      <c r="FT99" s="136"/>
      <c r="FU99" s="136"/>
      <c r="FV99" s="136"/>
      <c r="FW99" s="136"/>
      <c r="FX99" s="136"/>
      <c r="FY99" s="136"/>
      <c r="FZ99" s="136"/>
      <c r="GA99" s="136"/>
      <c r="GB99" s="136"/>
      <c r="GC99" s="136"/>
      <c r="GD99" s="136"/>
      <c r="GE99" s="136"/>
      <c r="GF99" s="136"/>
      <c r="GG99" s="136"/>
      <c r="GH99" s="136"/>
      <c r="GI99" s="136"/>
      <c r="GJ99" s="136"/>
      <c r="GK99" s="136"/>
      <c r="GL99" s="136"/>
      <c r="GM99" s="136"/>
      <c r="GN99" s="136"/>
      <c r="GO99" s="136"/>
      <c r="GP99" s="136"/>
      <c r="GQ99" s="136"/>
      <c r="GR99" s="136"/>
      <c r="GS99" s="136"/>
      <c r="GT99" s="136"/>
      <c r="GU99" s="136"/>
      <c r="GV99" s="136"/>
      <c r="GW99" s="136"/>
      <c r="GX99" s="136"/>
      <c r="GY99" s="136"/>
      <c r="GZ99" s="136"/>
      <c r="HA99" s="136"/>
      <c r="HB99" s="136"/>
      <c r="HC99" s="136"/>
      <c r="HD99" s="136"/>
      <c r="HE99" s="136"/>
      <c r="HF99" s="136"/>
      <c r="HG99" s="136"/>
      <c r="HH99" s="136"/>
      <c r="HI99" s="136"/>
      <c r="HJ99" s="136"/>
      <c r="HK99" s="136"/>
      <c r="HL99" s="136"/>
      <c r="HM99" s="136"/>
      <c r="HN99" s="136"/>
      <c r="HO99" s="136"/>
      <c r="HP99" s="136"/>
      <c r="HQ99" s="136"/>
      <c r="HR99" s="136"/>
      <c r="HS99" s="136"/>
      <c r="HT99" s="136"/>
      <c r="HU99" s="136"/>
      <c r="HV99" s="136"/>
      <c r="HW99" s="136"/>
      <c r="HX99" s="136"/>
      <c r="HY99" s="136"/>
      <c r="HZ99" s="136"/>
      <c r="IA99" s="136"/>
      <c r="IB99" s="136"/>
      <c r="IC99" s="136"/>
      <c r="ID99" s="136"/>
      <c r="IE99" s="136"/>
      <c r="IF99" s="136"/>
      <c r="IG99" s="136"/>
      <c r="IH99" s="136"/>
      <c r="II99" s="136"/>
      <c r="IJ99" s="136"/>
      <c r="IK99" s="136"/>
      <c r="IL99" s="136"/>
      <c r="IM99" s="136"/>
      <c r="IN99" s="136"/>
      <c r="IO99" s="136"/>
      <c r="IP99" s="136"/>
      <c r="IQ99" s="136"/>
      <c r="IR99" s="136"/>
      <c r="IS99" s="136"/>
      <c r="IT99" s="136"/>
      <c r="IU99" s="136"/>
      <c r="IV99" s="136"/>
      <c r="IW99" s="136"/>
      <c r="IX99" s="136"/>
      <c r="IY99" s="136"/>
      <c r="IZ99" s="136"/>
      <c r="JA99" s="136"/>
      <c r="JB99" s="136"/>
      <c r="JC99" s="136"/>
      <c r="JD99" s="136"/>
      <c r="JE99" s="136"/>
      <c r="JF99" s="136"/>
      <c r="JG99" s="136"/>
      <c r="JH99" s="136"/>
      <c r="JI99" s="136"/>
      <c r="JJ99" s="136"/>
      <c r="JK99" s="136"/>
      <c r="JL99" s="136"/>
      <c r="JM99" s="136"/>
      <c r="JN99" s="136"/>
      <c r="JO99" s="136"/>
      <c r="JP99" s="136"/>
      <c r="JQ99" s="136"/>
      <c r="JR99" s="136"/>
      <c r="JS99" s="136"/>
      <c r="JT99" s="136"/>
      <c r="JU99" s="136"/>
      <c r="JV99" s="136"/>
      <c r="JW99" s="136"/>
      <c r="JX99" s="136"/>
      <c r="JY99" s="136"/>
      <c r="JZ99" s="136"/>
      <c r="KA99" s="136"/>
      <c r="KB99" s="136"/>
      <c r="KC99" s="136"/>
      <c r="KD99" s="136"/>
      <c r="KE99" s="136"/>
      <c r="KF99" s="136"/>
      <c r="KG99" s="136"/>
      <c r="KH99" s="136"/>
      <c r="KI99" s="136"/>
      <c r="KJ99" s="136"/>
      <c r="KK99" s="136"/>
      <c r="KL99" s="136"/>
      <c r="KM99" s="136"/>
      <c r="KN99" s="136"/>
      <c r="KO99" s="136"/>
      <c r="KP99" s="136"/>
      <c r="KQ99" s="136"/>
      <c r="KR99" s="136"/>
      <c r="KS99" s="136"/>
      <c r="KT99" s="136"/>
      <c r="KU99" s="136"/>
      <c r="KV99" s="136"/>
      <c r="KW99" s="136"/>
      <c r="KX99" s="136"/>
      <c r="KY99" s="136"/>
      <c r="KZ99" s="136"/>
      <c r="LA99" s="136"/>
      <c r="LB99" s="136"/>
      <c r="LC99" s="136"/>
      <c r="LD99" s="136"/>
      <c r="LE99" s="136"/>
      <c r="LF99" s="136"/>
      <c r="LG99" s="136"/>
      <c r="LH99" s="136"/>
      <c r="LI99" s="136"/>
      <c r="LJ99" s="136"/>
      <c r="LK99" s="136"/>
      <c r="LL99" s="136"/>
      <c r="LM99" s="136"/>
      <c r="LN99" s="136"/>
      <c r="LO99" s="136"/>
      <c r="LP99" s="136"/>
      <c r="LQ99" s="136"/>
      <c r="LR99" s="136"/>
      <c r="LS99" s="136"/>
      <c r="LT99" s="136"/>
      <c r="LU99" s="136"/>
      <c r="LV99" s="136"/>
      <c r="LW99" s="136"/>
      <c r="LX99" s="136"/>
      <c r="LY99" s="136"/>
      <c r="LZ99" s="136"/>
      <c r="MA99" s="136"/>
      <c r="MB99" s="136"/>
      <c r="MC99" s="136"/>
      <c r="MD99" s="136"/>
      <c r="ME99" s="136"/>
      <c r="MF99" s="136"/>
      <c r="MG99" s="136"/>
      <c r="MH99" s="136"/>
      <c r="MI99" s="136"/>
      <c r="MJ99" s="136"/>
      <c r="MK99" s="136"/>
      <c r="ML99" s="136"/>
      <c r="MM99" s="136"/>
      <c r="MN99" s="136"/>
      <c r="MO99" s="136"/>
      <c r="MP99" s="136"/>
      <c r="MQ99" s="136"/>
      <c r="MR99" s="136"/>
      <c r="MS99" s="136"/>
      <c r="MT99" s="136"/>
      <c r="MU99" s="136"/>
      <c r="MV99" s="136"/>
      <c r="MW99" s="136"/>
      <c r="MX99" s="136"/>
      <c r="MY99" s="136"/>
      <c r="MZ99" s="136"/>
      <c r="NA99" s="136"/>
      <c r="NB99" s="136"/>
      <c r="NC99" s="136"/>
      <c r="ND99" s="136"/>
      <c r="NE99" s="136"/>
      <c r="NF99" s="136"/>
      <c r="NG99" s="136"/>
      <c r="NH99" s="136"/>
      <c r="NI99" s="136"/>
      <c r="NJ99" s="136"/>
      <c r="NK99" s="136"/>
      <c r="NL99" s="136"/>
      <c r="NM99" s="136"/>
      <c r="NN99" s="136"/>
      <c r="NO99" s="136"/>
      <c r="NP99" s="136"/>
      <c r="NQ99" s="136"/>
      <c r="NR99" s="136"/>
      <c r="NS99" s="136"/>
      <c r="NT99" s="136"/>
      <c r="NU99" s="136"/>
      <c r="NV99" s="136"/>
      <c r="NW99" s="136"/>
      <c r="NX99" s="136"/>
      <c r="NY99" s="136"/>
      <c r="NZ99" s="136"/>
      <c r="OA99" s="136"/>
      <c r="OB99" s="136"/>
      <c r="OC99" s="136"/>
      <c r="OD99" s="136"/>
      <c r="OE99" s="136"/>
      <c r="OF99" s="136"/>
      <c r="OG99" s="136"/>
      <c r="OH99" s="136"/>
      <c r="OI99" s="136"/>
      <c r="OJ99" s="136"/>
      <c r="OK99" s="136"/>
      <c r="OL99" s="136"/>
      <c r="OM99" s="136"/>
      <c r="ON99" s="136"/>
      <c r="OO99" s="136"/>
      <c r="OP99" s="136"/>
      <c r="OQ99" s="136"/>
      <c r="OR99" s="136"/>
      <c r="OS99" s="136"/>
      <c r="OT99" s="136"/>
      <c r="OU99" s="136"/>
      <c r="OV99" s="136"/>
      <c r="OW99" s="136"/>
      <c r="OX99" s="136"/>
      <c r="OY99" s="136"/>
      <c r="OZ99" s="136"/>
      <c r="PA99" s="136"/>
      <c r="PB99" s="136"/>
      <c r="PC99" s="136"/>
      <c r="PD99" s="136"/>
      <c r="PE99" s="136"/>
      <c r="PF99" s="136"/>
    </row>
    <row r="100" spans="1:422" s="45" customFormat="1">
      <c r="A100" s="134"/>
      <c r="B100" s="134"/>
      <c r="C100" s="136"/>
      <c r="D100" s="136"/>
      <c r="E100" s="136"/>
      <c r="F100" s="136"/>
      <c r="G100" s="136"/>
      <c r="H100" s="136"/>
      <c r="I100" s="136"/>
      <c r="J100" s="136"/>
      <c r="K100" s="136"/>
      <c r="L100" s="136"/>
      <c r="M100" s="136"/>
      <c r="N100" s="136"/>
      <c r="O100" s="136"/>
      <c r="P100" s="136"/>
      <c r="Q100" s="136"/>
      <c r="R100" s="136"/>
      <c r="S100" s="136"/>
      <c r="T100" s="136"/>
      <c r="U100" s="136"/>
      <c r="V100" s="136"/>
      <c r="W100" s="136"/>
      <c r="X100" s="136"/>
      <c r="Y100" s="136"/>
      <c r="Z100" s="136"/>
      <c r="AA100" s="136"/>
      <c r="AB100" s="136"/>
      <c r="AC100" s="136"/>
      <c r="AD100" s="136"/>
      <c r="AE100" s="136"/>
      <c r="AF100" s="136"/>
      <c r="AG100" s="136"/>
      <c r="AH100" s="136"/>
      <c r="AI100" s="136"/>
      <c r="AJ100" s="136"/>
      <c r="AK100" s="136"/>
      <c r="AL100" s="136"/>
      <c r="AM100" s="136"/>
      <c r="AN100" s="136"/>
      <c r="AO100" s="136"/>
      <c r="AP100" s="136"/>
      <c r="AQ100" s="136"/>
      <c r="AR100" s="136"/>
      <c r="AS100" s="136"/>
      <c r="AT100" s="136"/>
      <c r="AU100" s="136"/>
      <c r="AV100" s="136"/>
      <c r="AW100" s="136"/>
      <c r="AX100" s="136"/>
      <c r="AY100" s="136"/>
      <c r="AZ100" s="136"/>
      <c r="BA100" s="136"/>
      <c r="BB100" s="136"/>
      <c r="BC100" s="136"/>
      <c r="BD100" s="136"/>
      <c r="BE100" s="136"/>
      <c r="BF100" s="136"/>
      <c r="BG100" s="136"/>
      <c r="BH100" s="136"/>
      <c r="BI100" s="136"/>
      <c r="BJ100" s="136"/>
      <c r="BK100" s="136"/>
      <c r="BL100" s="136"/>
      <c r="BM100" s="136"/>
      <c r="BN100" s="136"/>
      <c r="BO100" s="136"/>
      <c r="BP100" s="136"/>
      <c r="BQ100" s="136"/>
      <c r="BR100" s="136"/>
      <c r="BS100" s="136"/>
      <c r="BT100" s="136"/>
      <c r="BU100" s="136"/>
      <c r="BV100" s="136"/>
      <c r="BW100" s="136"/>
      <c r="BX100" s="136"/>
      <c r="BY100" s="136"/>
      <c r="BZ100" s="136"/>
      <c r="CA100" s="136"/>
      <c r="CB100" s="136"/>
      <c r="CC100" s="136"/>
      <c r="CD100" s="136"/>
      <c r="CE100" s="136"/>
      <c r="CF100" s="136"/>
      <c r="CG100" s="136"/>
      <c r="CH100" s="136"/>
      <c r="CI100" s="136"/>
      <c r="CJ100" s="136"/>
      <c r="CK100" s="136"/>
      <c r="CL100" s="136"/>
      <c r="CM100" s="136"/>
      <c r="CN100" s="136"/>
      <c r="CO100" s="136"/>
      <c r="CP100" s="136"/>
      <c r="CQ100" s="136"/>
      <c r="CR100" s="136"/>
      <c r="CS100" s="136"/>
      <c r="CT100" s="136"/>
      <c r="CU100" s="136"/>
      <c r="CV100" s="136"/>
      <c r="CW100" s="136"/>
      <c r="CX100" s="136"/>
      <c r="CY100" s="136"/>
      <c r="CZ100" s="136"/>
      <c r="DA100" s="136"/>
      <c r="DB100" s="136"/>
      <c r="DC100" s="136"/>
      <c r="DD100" s="136"/>
      <c r="DE100" s="136"/>
      <c r="DF100" s="136"/>
      <c r="DG100" s="136"/>
      <c r="DH100" s="136"/>
      <c r="DI100" s="136"/>
      <c r="DJ100" s="136"/>
      <c r="DK100" s="136"/>
      <c r="DL100" s="136"/>
      <c r="DM100" s="136"/>
      <c r="DN100" s="136"/>
      <c r="DO100" s="136"/>
      <c r="DP100" s="136"/>
      <c r="DQ100" s="136"/>
      <c r="DR100" s="136"/>
      <c r="DS100" s="136"/>
      <c r="DT100" s="136"/>
      <c r="DU100" s="136"/>
      <c r="DV100" s="136"/>
      <c r="DW100" s="136"/>
      <c r="DX100" s="136"/>
      <c r="DY100" s="136"/>
      <c r="DZ100" s="136"/>
      <c r="EA100" s="136"/>
      <c r="EB100" s="136"/>
      <c r="EC100" s="136"/>
      <c r="ED100" s="136"/>
      <c r="EE100" s="136"/>
      <c r="EF100" s="136"/>
      <c r="EG100" s="136"/>
      <c r="EH100" s="136"/>
      <c r="EI100" s="136"/>
      <c r="EJ100" s="136"/>
      <c r="EK100" s="136"/>
      <c r="EL100" s="136"/>
      <c r="EM100" s="136"/>
      <c r="EN100" s="136"/>
      <c r="EO100" s="136"/>
      <c r="EP100" s="136"/>
      <c r="EQ100" s="136"/>
      <c r="ER100" s="136"/>
      <c r="ES100" s="136"/>
      <c r="ET100" s="136"/>
      <c r="EU100" s="136"/>
      <c r="EV100" s="136"/>
      <c r="EW100" s="136"/>
      <c r="EX100" s="136"/>
      <c r="EY100" s="136"/>
      <c r="EZ100" s="136"/>
      <c r="FA100" s="136"/>
      <c r="FB100" s="136"/>
      <c r="FC100" s="136"/>
      <c r="FD100" s="136"/>
      <c r="FE100" s="136"/>
      <c r="FF100" s="136"/>
      <c r="FG100" s="136"/>
      <c r="FH100" s="136"/>
      <c r="FI100" s="136"/>
      <c r="FJ100" s="136"/>
      <c r="FK100" s="136"/>
      <c r="FL100" s="136"/>
      <c r="FM100" s="136"/>
      <c r="FN100" s="136"/>
      <c r="FO100" s="136"/>
      <c r="FP100" s="136"/>
      <c r="FQ100" s="136"/>
      <c r="FR100" s="136"/>
      <c r="FS100" s="136"/>
      <c r="FT100" s="136"/>
      <c r="FU100" s="136"/>
      <c r="FV100" s="136"/>
      <c r="FW100" s="136"/>
      <c r="FX100" s="136"/>
      <c r="FY100" s="136"/>
      <c r="FZ100" s="136"/>
      <c r="GA100" s="136"/>
      <c r="GB100" s="136"/>
      <c r="GC100" s="136"/>
      <c r="GD100" s="136"/>
      <c r="GE100" s="136"/>
      <c r="GF100" s="136"/>
      <c r="GG100" s="136"/>
      <c r="GH100" s="136"/>
      <c r="GI100" s="136"/>
      <c r="GJ100" s="136"/>
      <c r="GK100" s="136"/>
      <c r="GL100" s="136"/>
      <c r="GM100" s="136"/>
      <c r="GN100" s="136"/>
      <c r="GO100" s="136"/>
      <c r="GP100" s="136"/>
      <c r="GQ100" s="136"/>
      <c r="GR100" s="136"/>
      <c r="GS100" s="136"/>
      <c r="GT100" s="136"/>
      <c r="GU100" s="136"/>
      <c r="GV100" s="136"/>
      <c r="GW100" s="136"/>
      <c r="GX100" s="136"/>
      <c r="GY100" s="136"/>
      <c r="GZ100" s="136"/>
      <c r="HA100" s="136"/>
      <c r="HB100" s="136"/>
      <c r="HC100" s="136"/>
      <c r="HD100" s="136"/>
      <c r="HE100" s="136"/>
      <c r="HF100" s="136"/>
      <c r="HG100" s="136"/>
      <c r="HH100" s="136"/>
      <c r="HI100" s="136"/>
      <c r="HJ100" s="136"/>
      <c r="HK100" s="136"/>
      <c r="HL100" s="136"/>
      <c r="HM100" s="136"/>
      <c r="HN100" s="136"/>
      <c r="HO100" s="136"/>
      <c r="HP100" s="136"/>
      <c r="HQ100" s="136"/>
      <c r="HR100" s="136"/>
      <c r="HS100" s="136"/>
      <c r="HT100" s="136"/>
      <c r="HU100" s="136"/>
      <c r="HV100" s="136"/>
      <c r="HW100" s="136"/>
      <c r="HX100" s="136"/>
      <c r="HY100" s="136"/>
      <c r="HZ100" s="136"/>
      <c r="IA100" s="136"/>
      <c r="IB100" s="136"/>
      <c r="IC100" s="136"/>
      <c r="ID100" s="136"/>
      <c r="IE100" s="136"/>
      <c r="IF100" s="136"/>
      <c r="IG100" s="136"/>
      <c r="IH100" s="136"/>
      <c r="II100" s="136"/>
      <c r="IJ100" s="136"/>
      <c r="IK100" s="136"/>
      <c r="IL100" s="136"/>
      <c r="IM100" s="136"/>
      <c r="IN100" s="136"/>
      <c r="IO100" s="136"/>
      <c r="IP100" s="136"/>
      <c r="IQ100" s="136"/>
      <c r="IR100" s="136"/>
      <c r="IS100" s="136"/>
      <c r="IT100" s="136"/>
      <c r="IU100" s="136"/>
      <c r="IV100" s="136"/>
      <c r="IW100" s="136"/>
      <c r="IX100" s="136"/>
      <c r="IY100" s="136"/>
      <c r="IZ100" s="136"/>
      <c r="JA100" s="136"/>
      <c r="JB100" s="136"/>
      <c r="JC100" s="136"/>
      <c r="JD100" s="136"/>
      <c r="JE100" s="136"/>
      <c r="JF100" s="136"/>
      <c r="JG100" s="136"/>
      <c r="JH100" s="136"/>
      <c r="JI100" s="136"/>
      <c r="JJ100" s="136"/>
      <c r="JK100" s="136"/>
      <c r="JL100" s="136"/>
      <c r="JM100" s="136"/>
      <c r="JN100" s="136"/>
      <c r="JO100" s="136"/>
      <c r="JP100" s="136"/>
      <c r="JQ100" s="136"/>
      <c r="JR100" s="136"/>
      <c r="JS100" s="136"/>
      <c r="JT100" s="136"/>
      <c r="JU100" s="136"/>
      <c r="JV100" s="136"/>
      <c r="JW100" s="136"/>
      <c r="JX100" s="136"/>
      <c r="JY100" s="136"/>
      <c r="JZ100" s="136"/>
      <c r="KA100" s="136"/>
      <c r="KB100" s="136"/>
      <c r="KC100" s="136"/>
      <c r="KD100" s="136"/>
      <c r="KE100" s="136"/>
      <c r="KF100" s="136"/>
      <c r="KG100" s="136"/>
      <c r="KH100" s="136"/>
      <c r="KI100" s="136"/>
      <c r="KJ100" s="136"/>
      <c r="KK100" s="136"/>
      <c r="KL100" s="136"/>
      <c r="KM100" s="136"/>
      <c r="KN100" s="136"/>
      <c r="KO100" s="136"/>
      <c r="KP100" s="136"/>
      <c r="KQ100" s="136"/>
      <c r="KR100" s="136"/>
      <c r="KS100" s="136"/>
      <c r="KT100" s="136"/>
      <c r="KU100" s="136"/>
      <c r="KV100" s="136"/>
      <c r="KW100" s="136"/>
      <c r="KX100" s="136"/>
      <c r="KY100" s="136"/>
      <c r="KZ100" s="136"/>
      <c r="LA100" s="136"/>
      <c r="LB100" s="136"/>
      <c r="LC100" s="136"/>
      <c r="LD100" s="136"/>
      <c r="LE100" s="136"/>
      <c r="LF100" s="136"/>
      <c r="LG100" s="136"/>
      <c r="LH100" s="136"/>
      <c r="LI100" s="136"/>
      <c r="LJ100" s="136"/>
      <c r="LK100" s="136"/>
      <c r="LL100" s="136"/>
      <c r="LM100" s="136"/>
      <c r="LN100" s="136"/>
      <c r="LO100" s="136"/>
      <c r="LP100" s="136"/>
      <c r="LQ100" s="136"/>
      <c r="LR100" s="136"/>
      <c r="LS100" s="136"/>
      <c r="LT100" s="136"/>
      <c r="LU100" s="136"/>
      <c r="LV100" s="136"/>
      <c r="LW100" s="136"/>
      <c r="LX100" s="136"/>
      <c r="LY100" s="136"/>
      <c r="LZ100" s="136"/>
      <c r="MA100" s="136"/>
      <c r="MB100" s="136"/>
      <c r="MC100" s="136"/>
      <c r="MD100" s="136"/>
      <c r="ME100" s="136"/>
      <c r="MF100" s="136"/>
      <c r="MG100" s="136"/>
      <c r="MH100" s="136"/>
      <c r="MI100" s="136"/>
      <c r="MJ100" s="136"/>
      <c r="MK100" s="136"/>
      <c r="ML100" s="136"/>
      <c r="MM100" s="136"/>
      <c r="MN100" s="136"/>
      <c r="MO100" s="136"/>
      <c r="MP100" s="136"/>
      <c r="MQ100" s="136"/>
      <c r="MR100" s="136"/>
      <c r="MS100" s="136"/>
      <c r="MT100" s="136"/>
      <c r="MU100" s="136"/>
      <c r="MV100" s="136"/>
      <c r="MW100" s="136"/>
      <c r="MX100" s="136"/>
      <c r="MY100" s="136"/>
      <c r="MZ100" s="136"/>
      <c r="NA100" s="136"/>
      <c r="NB100" s="136"/>
      <c r="NC100" s="136"/>
      <c r="ND100" s="136"/>
      <c r="NE100" s="136"/>
      <c r="NF100" s="136"/>
      <c r="NG100" s="136"/>
      <c r="NH100" s="136"/>
      <c r="NI100" s="136"/>
      <c r="NJ100" s="136"/>
      <c r="NK100" s="136"/>
      <c r="NL100" s="136"/>
      <c r="NM100" s="136"/>
      <c r="NN100" s="136"/>
      <c r="NO100" s="136"/>
      <c r="NP100" s="136"/>
      <c r="NQ100" s="136"/>
      <c r="NR100" s="136"/>
      <c r="NS100" s="136"/>
      <c r="NT100" s="136"/>
      <c r="NU100" s="136"/>
      <c r="NV100" s="136"/>
      <c r="NW100" s="136"/>
      <c r="NX100" s="136"/>
      <c r="NY100" s="136"/>
      <c r="NZ100" s="136"/>
      <c r="OA100" s="136"/>
      <c r="OB100" s="136"/>
      <c r="OC100" s="136"/>
      <c r="OD100" s="136"/>
      <c r="OE100" s="136"/>
      <c r="OF100" s="136"/>
      <c r="OG100" s="136"/>
      <c r="OH100" s="136"/>
      <c r="OI100" s="136"/>
      <c r="OJ100" s="136"/>
      <c r="OK100" s="136"/>
      <c r="OL100" s="136"/>
      <c r="OM100" s="136"/>
      <c r="ON100" s="136"/>
      <c r="OO100" s="136"/>
      <c r="OP100" s="136"/>
      <c r="OQ100" s="136"/>
      <c r="OR100" s="136"/>
      <c r="OS100" s="136"/>
      <c r="OT100" s="136"/>
      <c r="OU100" s="136"/>
      <c r="OV100" s="136"/>
      <c r="OW100" s="136"/>
      <c r="OX100" s="136"/>
      <c r="OY100" s="136"/>
      <c r="OZ100" s="136"/>
      <c r="PA100" s="136"/>
      <c r="PB100" s="136"/>
      <c r="PC100" s="136"/>
      <c r="PD100" s="136"/>
      <c r="PE100" s="136"/>
      <c r="PF100" s="136"/>
    </row>
    <row r="101" spans="1:422" s="45" customFormat="1">
      <c r="A101" s="134"/>
      <c r="B101" s="134"/>
      <c r="C101" s="136"/>
      <c r="D101" s="136"/>
      <c r="E101" s="136"/>
      <c r="F101" s="136"/>
      <c r="G101" s="136"/>
      <c r="H101" s="136"/>
      <c r="I101" s="136"/>
      <c r="J101" s="136"/>
      <c r="K101" s="136"/>
      <c r="L101" s="136"/>
      <c r="M101" s="136"/>
      <c r="N101" s="136"/>
      <c r="O101" s="136"/>
      <c r="P101" s="136"/>
      <c r="Q101" s="136"/>
      <c r="R101" s="136"/>
      <c r="S101" s="136"/>
      <c r="T101" s="136"/>
      <c r="U101" s="136"/>
      <c r="V101" s="136"/>
      <c r="W101" s="136"/>
      <c r="X101" s="136"/>
      <c r="Y101" s="136"/>
      <c r="Z101" s="136"/>
      <c r="AA101" s="136"/>
      <c r="AB101" s="136"/>
      <c r="AC101" s="136"/>
      <c r="AD101" s="136"/>
      <c r="AE101" s="136"/>
      <c r="AF101" s="136"/>
      <c r="AG101" s="136"/>
      <c r="AH101" s="136"/>
      <c r="AI101" s="136"/>
      <c r="AJ101" s="136"/>
      <c r="AK101" s="136"/>
      <c r="AL101" s="136"/>
      <c r="AM101" s="136"/>
      <c r="AN101" s="136"/>
      <c r="AO101" s="136"/>
      <c r="AP101" s="136"/>
      <c r="AQ101" s="136"/>
      <c r="AR101" s="136"/>
      <c r="AS101" s="136"/>
      <c r="AT101" s="136"/>
      <c r="AU101" s="136"/>
      <c r="AV101" s="136"/>
      <c r="AW101" s="136"/>
      <c r="AX101" s="136"/>
      <c r="AY101" s="136"/>
      <c r="AZ101" s="136"/>
      <c r="BA101" s="136"/>
      <c r="BB101" s="136"/>
      <c r="BC101" s="136"/>
      <c r="BD101" s="136"/>
      <c r="BE101" s="136"/>
      <c r="BF101" s="136"/>
      <c r="BG101" s="136"/>
      <c r="BH101" s="136"/>
      <c r="BI101" s="136"/>
      <c r="BJ101" s="136"/>
      <c r="BK101" s="136"/>
      <c r="BL101" s="136"/>
      <c r="BM101" s="136"/>
      <c r="BN101" s="136"/>
      <c r="BO101" s="136"/>
      <c r="BP101" s="136"/>
      <c r="BQ101" s="136"/>
      <c r="BR101" s="136"/>
      <c r="BS101" s="136"/>
      <c r="BT101" s="136"/>
      <c r="BU101" s="136"/>
      <c r="BV101" s="136"/>
      <c r="BW101" s="136"/>
      <c r="BX101" s="136"/>
      <c r="BY101" s="136"/>
      <c r="BZ101" s="136"/>
      <c r="CA101" s="136"/>
      <c r="CB101" s="136"/>
      <c r="CC101" s="136"/>
      <c r="CD101" s="136"/>
      <c r="CE101" s="136"/>
      <c r="CF101" s="136"/>
      <c r="CG101" s="136"/>
      <c r="CH101" s="136"/>
      <c r="CI101" s="136"/>
      <c r="CJ101" s="136"/>
      <c r="CK101" s="136"/>
      <c r="CL101" s="136"/>
      <c r="CM101" s="136"/>
      <c r="CN101" s="136"/>
      <c r="CO101" s="136"/>
      <c r="CP101" s="136"/>
      <c r="CQ101" s="136"/>
      <c r="CR101" s="136"/>
      <c r="CS101" s="136"/>
      <c r="CT101" s="136"/>
      <c r="CU101" s="136"/>
      <c r="CV101" s="136"/>
      <c r="CW101" s="136"/>
      <c r="CX101" s="136"/>
      <c r="CY101" s="136"/>
      <c r="CZ101" s="136"/>
      <c r="DA101" s="136"/>
      <c r="DB101" s="136"/>
      <c r="DC101" s="136"/>
      <c r="DD101" s="136"/>
      <c r="DE101" s="136"/>
      <c r="DF101" s="136"/>
      <c r="DG101" s="136"/>
      <c r="DH101" s="136"/>
      <c r="DI101" s="136"/>
      <c r="DJ101" s="136"/>
      <c r="DK101" s="136"/>
      <c r="DL101" s="136"/>
      <c r="DM101" s="136"/>
      <c r="DN101" s="136"/>
      <c r="DO101" s="136"/>
      <c r="DP101" s="136"/>
      <c r="DQ101" s="136"/>
      <c r="DR101" s="136"/>
      <c r="DS101" s="136"/>
      <c r="DT101" s="136"/>
      <c r="DU101" s="136"/>
      <c r="DV101" s="136"/>
      <c r="DW101" s="136"/>
      <c r="DX101" s="136"/>
      <c r="DY101" s="136"/>
      <c r="DZ101" s="136"/>
      <c r="EA101" s="136"/>
      <c r="EB101" s="136"/>
      <c r="EC101" s="136"/>
      <c r="ED101" s="136"/>
      <c r="EE101" s="136"/>
      <c r="EF101" s="136"/>
      <c r="EG101" s="136"/>
      <c r="EH101" s="136"/>
      <c r="EI101" s="136"/>
      <c r="EJ101" s="136"/>
      <c r="EK101" s="136"/>
      <c r="EL101" s="136"/>
      <c r="EM101" s="136"/>
      <c r="EN101" s="136"/>
      <c r="EO101" s="136"/>
      <c r="EP101" s="136"/>
      <c r="EQ101" s="136"/>
      <c r="ER101" s="136"/>
      <c r="ES101" s="136"/>
      <c r="ET101" s="136"/>
      <c r="EU101" s="136"/>
      <c r="EV101" s="136"/>
      <c r="EW101" s="136"/>
      <c r="EX101" s="136"/>
      <c r="EY101" s="136"/>
      <c r="EZ101" s="136"/>
      <c r="FA101" s="136"/>
      <c r="FB101" s="136"/>
      <c r="FC101" s="136"/>
      <c r="FD101" s="136"/>
      <c r="FE101" s="136"/>
      <c r="FF101" s="136"/>
      <c r="FG101" s="136"/>
      <c r="FH101" s="136"/>
      <c r="FI101" s="136"/>
      <c r="FJ101" s="136"/>
      <c r="FK101" s="136"/>
      <c r="FL101" s="136"/>
      <c r="FM101" s="136"/>
      <c r="FN101" s="136"/>
      <c r="FO101" s="136"/>
      <c r="FP101" s="136"/>
      <c r="FQ101" s="136"/>
      <c r="FR101" s="136"/>
      <c r="FS101" s="136"/>
      <c r="FT101" s="136"/>
      <c r="FU101" s="136"/>
      <c r="FV101" s="136"/>
      <c r="FW101" s="136"/>
      <c r="FX101" s="136"/>
      <c r="FY101" s="136"/>
      <c r="FZ101" s="136"/>
      <c r="GA101" s="136"/>
      <c r="GB101" s="136"/>
      <c r="GC101" s="136"/>
      <c r="GD101" s="136"/>
      <c r="GE101" s="136"/>
      <c r="GF101" s="136"/>
      <c r="GG101" s="136"/>
      <c r="GH101" s="136"/>
      <c r="GI101" s="136"/>
      <c r="GJ101" s="136"/>
      <c r="GK101" s="136"/>
      <c r="GL101" s="136"/>
      <c r="GM101" s="136"/>
      <c r="GN101" s="136"/>
      <c r="GO101" s="136"/>
      <c r="GP101" s="136"/>
      <c r="GQ101" s="136"/>
      <c r="GR101" s="136"/>
      <c r="GS101" s="136"/>
      <c r="GT101" s="136"/>
      <c r="GU101" s="136"/>
      <c r="GV101" s="136"/>
      <c r="GW101" s="136"/>
      <c r="GX101" s="136"/>
      <c r="GY101" s="136"/>
      <c r="GZ101" s="136"/>
      <c r="HA101" s="136"/>
      <c r="HB101" s="136"/>
      <c r="HC101" s="136"/>
      <c r="HD101" s="136"/>
      <c r="HE101" s="136"/>
      <c r="HF101" s="136"/>
      <c r="HG101" s="136"/>
      <c r="HH101" s="136"/>
      <c r="HI101" s="136"/>
      <c r="HJ101" s="136"/>
      <c r="HK101" s="136"/>
      <c r="HL101" s="136"/>
      <c r="HM101" s="136"/>
      <c r="HN101" s="136"/>
      <c r="HO101" s="136"/>
      <c r="HP101" s="136"/>
      <c r="HQ101" s="136"/>
      <c r="HR101" s="136"/>
      <c r="HS101" s="136"/>
      <c r="HT101" s="136"/>
      <c r="HU101" s="136"/>
      <c r="HV101" s="136"/>
      <c r="HW101" s="136"/>
      <c r="HX101" s="136"/>
      <c r="HY101" s="136"/>
      <c r="HZ101" s="136"/>
      <c r="IA101" s="136"/>
      <c r="IB101" s="136"/>
      <c r="IC101" s="136"/>
      <c r="ID101" s="136"/>
      <c r="IE101" s="136"/>
      <c r="IF101" s="136"/>
      <c r="IG101" s="136"/>
      <c r="IH101" s="136"/>
      <c r="II101" s="136"/>
      <c r="IJ101" s="136"/>
      <c r="IK101" s="136"/>
      <c r="IL101" s="136"/>
      <c r="IM101" s="136"/>
      <c r="IN101" s="136"/>
      <c r="IO101" s="136"/>
      <c r="IP101" s="136"/>
      <c r="IQ101" s="136"/>
      <c r="IR101" s="136"/>
      <c r="IS101" s="136"/>
      <c r="IT101" s="136"/>
      <c r="IU101" s="136"/>
      <c r="IV101" s="136"/>
      <c r="IW101" s="136"/>
      <c r="IX101" s="136"/>
      <c r="IY101" s="136"/>
      <c r="IZ101" s="136"/>
      <c r="JA101" s="136"/>
      <c r="JB101" s="136"/>
      <c r="JC101" s="136"/>
      <c r="JD101" s="136"/>
      <c r="JE101" s="136"/>
      <c r="JF101" s="136"/>
      <c r="JG101" s="136"/>
      <c r="JH101" s="136"/>
      <c r="JI101" s="136"/>
      <c r="JJ101" s="136"/>
      <c r="JK101" s="136"/>
      <c r="JL101" s="136"/>
      <c r="JM101" s="136"/>
      <c r="JN101" s="136"/>
      <c r="JO101" s="136"/>
      <c r="JP101" s="136"/>
      <c r="JQ101" s="136"/>
      <c r="JR101" s="136"/>
      <c r="JS101" s="136"/>
      <c r="JT101" s="136"/>
      <c r="JU101" s="136"/>
      <c r="JV101" s="136"/>
      <c r="JW101" s="136"/>
      <c r="JX101" s="136"/>
      <c r="JY101" s="136"/>
      <c r="JZ101" s="136"/>
      <c r="KA101" s="136"/>
      <c r="KB101" s="136"/>
      <c r="KC101" s="136"/>
      <c r="KD101" s="136"/>
      <c r="KE101" s="136"/>
      <c r="KF101" s="136"/>
      <c r="KG101" s="136"/>
      <c r="KH101" s="136"/>
      <c r="KI101" s="136"/>
      <c r="KJ101" s="136"/>
      <c r="KK101" s="136"/>
      <c r="KL101" s="136"/>
      <c r="KM101" s="136"/>
      <c r="KN101" s="136"/>
      <c r="KO101" s="136"/>
      <c r="KP101" s="136"/>
      <c r="KQ101" s="136"/>
      <c r="KR101" s="136"/>
      <c r="KS101" s="136"/>
      <c r="KT101" s="136"/>
      <c r="KU101" s="136"/>
      <c r="KV101" s="136"/>
      <c r="KW101" s="136"/>
      <c r="KX101" s="136"/>
      <c r="KY101" s="136"/>
      <c r="KZ101" s="136"/>
      <c r="LA101" s="136"/>
      <c r="LB101" s="136"/>
      <c r="LC101" s="136"/>
      <c r="LD101" s="136"/>
      <c r="LE101" s="136"/>
      <c r="LF101" s="136"/>
      <c r="LG101" s="136"/>
      <c r="LH101" s="136"/>
      <c r="LI101" s="136"/>
      <c r="LJ101" s="136"/>
      <c r="LK101" s="136"/>
      <c r="LL101" s="136"/>
      <c r="LM101" s="136"/>
      <c r="LN101" s="136"/>
      <c r="LO101" s="136"/>
      <c r="LP101" s="136"/>
      <c r="LQ101" s="136"/>
      <c r="LR101" s="136"/>
      <c r="LS101" s="136"/>
      <c r="LT101" s="136"/>
      <c r="LU101" s="136"/>
      <c r="LV101" s="136"/>
      <c r="LW101" s="136"/>
      <c r="LX101" s="136"/>
      <c r="LY101" s="136"/>
      <c r="LZ101" s="136"/>
      <c r="MA101" s="136"/>
      <c r="MB101" s="136"/>
      <c r="MC101" s="136"/>
      <c r="MD101" s="136"/>
      <c r="ME101" s="136"/>
      <c r="MF101" s="136"/>
      <c r="MG101" s="136"/>
      <c r="MH101" s="136"/>
      <c r="MI101" s="136"/>
      <c r="MJ101" s="136"/>
      <c r="MK101" s="136"/>
      <c r="ML101" s="136"/>
      <c r="MM101" s="136"/>
      <c r="MN101" s="136"/>
      <c r="MO101" s="136"/>
      <c r="MP101" s="136"/>
      <c r="MQ101" s="136"/>
      <c r="MR101" s="136"/>
      <c r="MS101" s="136"/>
      <c r="MT101" s="136"/>
      <c r="MU101" s="136"/>
      <c r="MV101" s="136"/>
      <c r="MW101" s="136"/>
      <c r="MX101" s="136"/>
      <c r="MY101" s="136"/>
      <c r="MZ101" s="136"/>
      <c r="NA101" s="136"/>
      <c r="NB101" s="136"/>
      <c r="NC101" s="136"/>
      <c r="ND101" s="136"/>
      <c r="NE101" s="136"/>
      <c r="NF101" s="136"/>
      <c r="NG101" s="136"/>
      <c r="NH101" s="136"/>
      <c r="NI101" s="136"/>
      <c r="NJ101" s="136"/>
      <c r="NK101" s="136"/>
      <c r="NL101" s="136"/>
      <c r="NM101" s="136"/>
      <c r="NN101" s="136"/>
      <c r="NO101" s="136"/>
      <c r="NP101" s="136"/>
      <c r="NQ101" s="136"/>
      <c r="NR101" s="136"/>
      <c r="NS101" s="136"/>
      <c r="NT101" s="136"/>
      <c r="NU101" s="136"/>
      <c r="NV101" s="136"/>
      <c r="NW101" s="136"/>
      <c r="NX101" s="136"/>
      <c r="NY101" s="136"/>
      <c r="NZ101" s="136"/>
      <c r="OA101" s="136"/>
      <c r="OB101" s="136"/>
      <c r="OC101" s="136"/>
      <c r="OD101" s="136"/>
      <c r="OE101" s="136"/>
      <c r="OF101" s="136"/>
      <c r="OG101" s="136"/>
      <c r="OH101" s="136"/>
      <c r="OI101" s="136"/>
      <c r="OJ101" s="136"/>
      <c r="OK101" s="136"/>
      <c r="OL101" s="136"/>
      <c r="OM101" s="136"/>
      <c r="ON101" s="136"/>
      <c r="OO101" s="136"/>
      <c r="OP101" s="136"/>
      <c r="OQ101" s="136"/>
      <c r="OR101" s="136"/>
      <c r="OS101" s="136"/>
      <c r="OT101" s="136"/>
      <c r="OU101" s="136"/>
      <c r="OV101" s="136"/>
      <c r="OW101" s="136"/>
      <c r="OX101" s="136"/>
      <c r="OY101" s="136"/>
      <c r="OZ101" s="136"/>
      <c r="PA101" s="136"/>
      <c r="PB101" s="136"/>
      <c r="PC101" s="136"/>
      <c r="PD101" s="136"/>
      <c r="PE101" s="136"/>
      <c r="PF101" s="136"/>
    </row>
    <row r="102" spans="1:422" s="45" customFormat="1">
      <c r="A102" s="134"/>
      <c r="B102" s="134"/>
      <c r="C102" s="136"/>
      <c r="D102" s="136"/>
      <c r="E102" s="136"/>
      <c r="F102" s="136"/>
      <c r="G102" s="136"/>
      <c r="H102" s="136"/>
      <c r="I102" s="136"/>
      <c r="J102" s="136"/>
      <c r="K102" s="136"/>
      <c r="L102" s="136"/>
      <c r="M102" s="136"/>
      <c r="N102" s="136"/>
      <c r="O102" s="136"/>
      <c r="P102" s="136"/>
      <c r="Q102" s="136"/>
      <c r="R102" s="136"/>
      <c r="S102" s="136"/>
      <c r="T102" s="136"/>
      <c r="U102" s="136"/>
      <c r="V102" s="136"/>
      <c r="W102" s="136"/>
      <c r="X102" s="136"/>
      <c r="Y102" s="136"/>
      <c r="Z102" s="136"/>
      <c r="AA102" s="136"/>
      <c r="AB102" s="136"/>
      <c r="AC102" s="136"/>
      <c r="AD102" s="136"/>
      <c r="AE102" s="136"/>
      <c r="AF102" s="136"/>
      <c r="AG102" s="136"/>
      <c r="AH102" s="136"/>
      <c r="AI102" s="136"/>
      <c r="AJ102" s="136"/>
      <c r="AK102" s="136"/>
      <c r="AL102" s="136"/>
      <c r="AM102" s="136"/>
      <c r="AN102" s="136"/>
      <c r="AO102" s="136"/>
      <c r="AP102" s="136"/>
      <c r="AQ102" s="136"/>
      <c r="AR102" s="136"/>
      <c r="AS102" s="136"/>
      <c r="AT102" s="136"/>
      <c r="AU102" s="136"/>
      <c r="AV102" s="136"/>
      <c r="AW102" s="136"/>
      <c r="AX102" s="136"/>
      <c r="AY102" s="136"/>
      <c r="AZ102" s="136"/>
      <c r="BA102" s="136"/>
      <c r="BB102" s="136"/>
      <c r="BC102" s="136"/>
      <c r="BD102" s="136"/>
      <c r="BE102" s="136"/>
      <c r="BF102" s="136"/>
      <c r="BG102" s="136"/>
      <c r="BH102" s="136"/>
      <c r="BI102" s="136"/>
      <c r="BJ102" s="136"/>
      <c r="BK102" s="136"/>
      <c r="BL102" s="136"/>
      <c r="BM102" s="136"/>
      <c r="BN102" s="136"/>
      <c r="BO102" s="136"/>
      <c r="BP102" s="136"/>
      <c r="BQ102" s="136"/>
      <c r="BR102" s="136"/>
      <c r="BS102" s="136"/>
      <c r="BT102" s="136"/>
      <c r="BU102" s="136"/>
      <c r="BV102" s="136"/>
      <c r="BW102" s="136"/>
      <c r="BX102" s="136"/>
      <c r="BY102" s="136"/>
      <c r="BZ102" s="136"/>
      <c r="CA102" s="136"/>
      <c r="CB102" s="136"/>
      <c r="CC102" s="136"/>
      <c r="CD102" s="136"/>
      <c r="CE102" s="136"/>
      <c r="CF102" s="136"/>
      <c r="CG102" s="136"/>
      <c r="CH102" s="136"/>
      <c r="CI102" s="136"/>
      <c r="CJ102" s="136"/>
      <c r="CK102" s="136"/>
      <c r="CL102" s="136"/>
      <c r="CM102" s="136"/>
      <c r="CN102" s="136"/>
      <c r="CO102" s="136"/>
      <c r="CP102" s="136"/>
      <c r="CQ102" s="136"/>
      <c r="CR102" s="136"/>
      <c r="CS102" s="136"/>
      <c r="CT102" s="136"/>
      <c r="CU102" s="136"/>
      <c r="CV102" s="136"/>
      <c r="CW102" s="136"/>
      <c r="CX102" s="136"/>
      <c r="CY102" s="136"/>
      <c r="CZ102" s="136"/>
      <c r="DA102" s="136"/>
      <c r="DB102" s="136"/>
      <c r="DC102" s="136"/>
      <c r="DD102" s="136"/>
      <c r="DE102" s="136"/>
      <c r="DF102" s="136"/>
      <c r="DG102" s="136"/>
      <c r="DH102" s="136"/>
      <c r="DI102" s="136"/>
      <c r="DJ102" s="136"/>
      <c r="DK102" s="136"/>
      <c r="DL102" s="136"/>
      <c r="DM102" s="136"/>
      <c r="DN102" s="136"/>
      <c r="DO102" s="136"/>
      <c r="DP102" s="136"/>
      <c r="DQ102" s="136"/>
      <c r="DR102" s="136"/>
      <c r="DS102" s="136"/>
      <c r="DT102" s="136"/>
      <c r="DU102" s="136"/>
      <c r="DV102" s="136"/>
      <c r="DW102" s="136"/>
      <c r="DX102" s="136"/>
      <c r="DY102" s="136"/>
      <c r="DZ102" s="136"/>
      <c r="EA102" s="136"/>
      <c r="EB102" s="136"/>
      <c r="EC102" s="136"/>
      <c r="ED102" s="136"/>
      <c r="EE102" s="136"/>
      <c r="EF102" s="136"/>
      <c r="EG102" s="136"/>
      <c r="EH102" s="136"/>
      <c r="EI102" s="136"/>
      <c r="EJ102" s="136"/>
      <c r="EK102" s="136"/>
      <c r="EL102" s="136"/>
      <c r="EM102" s="136"/>
      <c r="EN102" s="136"/>
      <c r="EO102" s="136"/>
      <c r="EP102" s="136"/>
      <c r="EQ102" s="136"/>
      <c r="ER102" s="136"/>
      <c r="ES102" s="136"/>
      <c r="ET102" s="136"/>
      <c r="EU102" s="136"/>
      <c r="EV102" s="136"/>
      <c r="EW102" s="136"/>
      <c r="EX102" s="136"/>
      <c r="EY102" s="136"/>
      <c r="EZ102" s="136"/>
      <c r="FA102" s="136"/>
      <c r="FB102" s="136"/>
      <c r="FC102" s="136"/>
      <c r="FD102" s="136"/>
      <c r="FE102" s="136"/>
      <c r="FF102" s="136"/>
      <c r="FG102" s="136"/>
      <c r="FH102" s="136"/>
      <c r="FI102" s="136"/>
      <c r="FJ102" s="136"/>
      <c r="FK102" s="136"/>
      <c r="FL102" s="136"/>
      <c r="FM102" s="136"/>
      <c r="FN102" s="136"/>
      <c r="FO102" s="136"/>
      <c r="FP102" s="136"/>
      <c r="FQ102" s="136"/>
      <c r="FR102" s="136"/>
      <c r="FS102" s="136"/>
      <c r="FT102" s="136"/>
      <c r="FU102" s="136"/>
      <c r="FV102" s="136"/>
      <c r="FW102" s="136"/>
      <c r="FX102" s="136"/>
      <c r="FY102" s="136"/>
      <c r="FZ102" s="136"/>
      <c r="GA102" s="136"/>
      <c r="GB102" s="136"/>
      <c r="GC102" s="136"/>
      <c r="GD102" s="136"/>
      <c r="GE102" s="136"/>
      <c r="GF102" s="136"/>
      <c r="GG102" s="136"/>
      <c r="GH102" s="136"/>
      <c r="GI102" s="136"/>
      <c r="GJ102" s="136"/>
      <c r="GK102" s="136"/>
      <c r="GL102" s="136"/>
      <c r="GM102" s="136"/>
      <c r="GN102" s="136"/>
      <c r="GO102" s="136"/>
      <c r="GP102" s="136"/>
      <c r="GQ102" s="136"/>
      <c r="GR102" s="136"/>
      <c r="GS102" s="136"/>
      <c r="GT102" s="136"/>
      <c r="GU102" s="136"/>
      <c r="GV102" s="136"/>
      <c r="GW102" s="136"/>
      <c r="GX102" s="136"/>
      <c r="GY102" s="136"/>
      <c r="GZ102" s="136"/>
      <c r="HA102" s="136"/>
      <c r="HB102" s="136"/>
      <c r="HC102" s="136"/>
      <c r="HD102" s="136"/>
      <c r="HE102" s="136"/>
      <c r="HF102" s="136"/>
      <c r="HG102" s="136"/>
      <c r="HH102" s="136"/>
      <c r="HI102" s="136"/>
      <c r="HJ102" s="136"/>
      <c r="HK102" s="136"/>
      <c r="HL102" s="136"/>
      <c r="HM102" s="136"/>
      <c r="HN102" s="136"/>
      <c r="HO102" s="136"/>
      <c r="HP102" s="136"/>
      <c r="HQ102" s="136"/>
      <c r="HR102" s="136"/>
      <c r="HS102" s="136"/>
      <c r="HT102" s="136"/>
      <c r="HU102" s="136"/>
      <c r="HV102" s="136"/>
      <c r="HW102" s="136"/>
      <c r="HX102" s="136"/>
      <c r="HY102" s="136"/>
      <c r="HZ102" s="136"/>
      <c r="IA102" s="136"/>
      <c r="IB102" s="136"/>
      <c r="IC102" s="136"/>
      <c r="ID102" s="136"/>
      <c r="IE102" s="136"/>
      <c r="IF102" s="136"/>
      <c r="IG102" s="136"/>
      <c r="IH102" s="136"/>
      <c r="II102" s="136"/>
      <c r="IJ102" s="136"/>
      <c r="IK102" s="136"/>
      <c r="IL102" s="136"/>
      <c r="IM102" s="136"/>
      <c r="IN102" s="136"/>
      <c r="IO102" s="136"/>
      <c r="IP102" s="136"/>
      <c r="IQ102" s="136"/>
      <c r="IR102" s="136"/>
      <c r="IS102" s="136"/>
      <c r="IT102" s="136"/>
      <c r="IU102" s="136"/>
      <c r="IV102" s="136"/>
      <c r="IW102" s="136"/>
      <c r="IX102" s="136"/>
      <c r="IY102" s="136"/>
      <c r="IZ102" s="136"/>
      <c r="JA102" s="136"/>
      <c r="JB102" s="136"/>
      <c r="JC102" s="136"/>
      <c r="JD102" s="136"/>
      <c r="JE102" s="136"/>
      <c r="JF102" s="136"/>
      <c r="JG102" s="136"/>
      <c r="JH102" s="136"/>
      <c r="JI102" s="136"/>
      <c r="JJ102" s="136"/>
      <c r="JK102" s="136"/>
      <c r="JL102" s="136"/>
      <c r="JM102" s="136"/>
      <c r="JN102" s="136"/>
      <c r="JO102" s="136"/>
      <c r="JP102" s="136"/>
      <c r="JQ102" s="136"/>
      <c r="JR102" s="136"/>
      <c r="JS102" s="136"/>
      <c r="JT102" s="136"/>
      <c r="JU102" s="136"/>
      <c r="JV102" s="136"/>
      <c r="JW102" s="136"/>
      <c r="JX102" s="136"/>
      <c r="JY102" s="136"/>
      <c r="JZ102" s="136"/>
      <c r="KA102" s="136"/>
      <c r="KB102" s="136"/>
      <c r="KC102" s="136"/>
      <c r="KD102" s="136"/>
      <c r="KE102" s="136"/>
      <c r="KF102" s="136"/>
      <c r="KG102" s="136"/>
      <c r="KH102" s="136"/>
      <c r="KI102" s="136"/>
      <c r="KJ102" s="136"/>
      <c r="KK102" s="136"/>
      <c r="KL102" s="136"/>
      <c r="KM102" s="136"/>
      <c r="KN102" s="136"/>
      <c r="KO102" s="136"/>
      <c r="KP102" s="136"/>
      <c r="KQ102" s="136"/>
      <c r="KR102" s="136"/>
      <c r="KS102" s="136"/>
      <c r="KT102" s="136"/>
      <c r="KU102" s="136"/>
      <c r="KV102" s="136"/>
      <c r="KW102" s="136"/>
      <c r="KX102" s="136"/>
      <c r="KY102" s="136"/>
      <c r="KZ102" s="136"/>
      <c r="LA102" s="136"/>
      <c r="LB102" s="136"/>
      <c r="LC102" s="136"/>
      <c r="LD102" s="136"/>
      <c r="LE102" s="136"/>
      <c r="LF102" s="136"/>
      <c r="LG102" s="136"/>
      <c r="LH102" s="136"/>
      <c r="LI102" s="136"/>
      <c r="LJ102" s="136"/>
      <c r="LK102" s="136"/>
      <c r="LL102" s="136"/>
      <c r="LM102" s="136"/>
      <c r="LN102" s="136"/>
      <c r="LO102" s="136"/>
      <c r="LP102" s="136"/>
      <c r="LQ102" s="136"/>
      <c r="LR102" s="136"/>
      <c r="LS102" s="136"/>
      <c r="LT102" s="136"/>
      <c r="LU102" s="136"/>
      <c r="LV102" s="136"/>
      <c r="LW102" s="136"/>
      <c r="LX102" s="136"/>
      <c r="LY102" s="136"/>
      <c r="LZ102" s="136"/>
      <c r="MA102" s="136"/>
      <c r="MB102" s="136"/>
      <c r="MC102" s="136"/>
      <c r="MD102" s="136"/>
      <c r="ME102" s="136"/>
      <c r="MF102" s="136"/>
      <c r="MG102" s="136"/>
      <c r="MH102" s="136"/>
      <c r="MI102" s="136"/>
      <c r="MJ102" s="136"/>
      <c r="MK102" s="136"/>
      <c r="ML102" s="136"/>
      <c r="MM102" s="136"/>
      <c r="MN102" s="136"/>
      <c r="MO102" s="136"/>
      <c r="MP102" s="136"/>
      <c r="MQ102" s="136"/>
      <c r="MR102" s="136"/>
      <c r="MS102" s="136"/>
      <c r="MT102" s="136"/>
      <c r="MU102" s="136"/>
      <c r="MV102" s="136"/>
      <c r="MW102" s="136"/>
      <c r="MX102" s="136"/>
      <c r="MY102" s="136"/>
      <c r="MZ102" s="136"/>
      <c r="NA102" s="136"/>
      <c r="NB102" s="136"/>
      <c r="NC102" s="136"/>
      <c r="ND102" s="136"/>
      <c r="NE102" s="136"/>
      <c r="NF102" s="136"/>
      <c r="NG102" s="136"/>
      <c r="NH102" s="136"/>
      <c r="NI102" s="136"/>
      <c r="NJ102" s="136"/>
      <c r="NK102" s="136"/>
      <c r="NL102" s="136"/>
      <c r="NM102" s="136"/>
      <c r="NN102" s="136"/>
      <c r="NO102" s="136"/>
      <c r="NP102" s="136"/>
      <c r="NQ102" s="136"/>
      <c r="NR102" s="136"/>
      <c r="NS102" s="136"/>
      <c r="NT102" s="136"/>
      <c r="NU102" s="136"/>
      <c r="NV102" s="136"/>
      <c r="NW102" s="136"/>
      <c r="NX102" s="136"/>
      <c r="NY102" s="136"/>
      <c r="NZ102" s="136"/>
      <c r="OA102" s="136"/>
      <c r="OB102" s="136"/>
      <c r="OC102" s="136"/>
      <c r="OD102" s="136"/>
      <c r="OE102" s="136"/>
      <c r="OF102" s="136"/>
      <c r="OG102" s="136"/>
      <c r="OH102" s="136"/>
      <c r="OI102" s="136"/>
      <c r="OJ102" s="136"/>
      <c r="OK102" s="136"/>
      <c r="OL102" s="136"/>
      <c r="OM102" s="136"/>
      <c r="ON102" s="136"/>
      <c r="OO102" s="136"/>
      <c r="OP102" s="136"/>
      <c r="OQ102" s="136"/>
      <c r="OR102" s="136"/>
      <c r="OS102" s="136"/>
      <c r="OT102" s="136"/>
      <c r="OU102" s="136"/>
      <c r="OV102" s="136"/>
      <c r="OW102" s="136"/>
      <c r="OX102" s="136"/>
      <c r="OY102" s="136"/>
      <c r="OZ102" s="136"/>
      <c r="PA102" s="136"/>
      <c r="PB102" s="136"/>
      <c r="PC102" s="136"/>
      <c r="PD102" s="136"/>
      <c r="PE102" s="136"/>
      <c r="PF102" s="136"/>
    </row>
    <row r="103" spans="1:422" s="45" customFormat="1">
      <c r="A103" s="134"/>
      <c r="B103" s="134"/>
      <c r="C103" s="136"/>
      <c r="D103" s="136"/>
      <c r="E103" s="136"/>
      <c r="F103" s="136"/>
      <c r="G103" s="136"/>
      <c r="H103" s="136"/>
      <c r="I103" s="136"/>
      <c r="J103" s="136"/>
      <c r="K103" s="136"/>
      <c r="L103" s="136"/>
      <c r="M103" s="136"/>
      <c r="N103" s="136"/>
      <c r="O103" s="136"/>
      <c r="P103" s="136"/>
      <c r="Q103" s="136"/>
      <c r="R103" s="136"/>
      <c r="S103" s="136"/>
      <c r="T103" s="136"/>
      <c r="U103" s="136"/>
      <c r="V103" s="136"/>
      <c r="W103" s="136"/>
      <c r="X103" s="136"/>
      <c r="Y103" s="136"/>
      <c r="Z103" s="136"/>
      <c r="AA103" s="136"/>
      <c r="AB103" s="136"/>
      <c r="AC103" s="136"/>
      <c r="AD103" s="136"/>
      <c r="AE103" s="136"/>
      <c r="AF103" s="136"/>
      <c r="AG103" s="136"/>
      <c r="AH103" s="136"/>
      <c r="AI103" s="136"/>
      <c r="AJ103" s="136"/>
      <c r="AK103" s="136"/>
      <c r="AL103" s="136"/>
      <c r="AM103" s="136"/>
      <c r="AN103" s="136"/>
      <c r="AO103" s="136"/>
      <c r="AP103" s="136"/>
      <c r="AQ103" s="136"/>
      <c r="AR103" s="136"/>
      <c r="AS103" s="136"/>
      <c r="AT103" s="136"/>
      <c r="AU103" s="136"/>
      <c r="AV103" s="136"/>
      <c r="AW103" s="136"/>
      <c r="AX103" s="136"/>
      <c r="AY103" s="136"/>
      <c r="AZ103" s="136"/>
      <c r="BA103" s="136"/>
      <c r="BB103" s="136"/>
      <c r="BC103" s="136"/>
      <c r="BD103" s="136"/>
      <c r="BE103" s="136"/>
      <c r="BF103" s="136"/>
      <c r="BG103" s="136"/>
      <c r="BH103" s="136"/>
      <c r="BI103" s="136"/>
      <c r="BJ103" s="136"/>
      <c r="BK103" s="136"/>
      <c r="BL103" s="136"/>
      <c r="BM103" s="136"/>
      <c r="BN103" s="136"/>
      <c r="BO103" s="136"/>
      <c r="BP103" s="136"/>
      <c r="BQ103" s="136"/>
      <c r="BR103" s="136"/>
      <c r="BS103" s="136"/>
      <c r="BT103" s="136"/>
      <c r="BU103" s="136"/>
      <c r="BV103" s="136"/>
      <c r="BW103" s="136"/>
      <c r="BX103" s="136"/>
      <c r="BY103" s="136"/>
      <c r="BZ103" s="136"/>
      <c r="CA103" s="136"/>
      <c r="CB103" s="136"/>
      <c r="CC103" s="136"/>
      <c r="CD103" s="136"/>
      <c r="CE103" s="136"/>
      <c r="CF103" s="136"/>
      <c r="CG103" s="136"/>
      <c r="CH103" s="136"/>
      <c r="CI103" s="136"/>
      <c r="CJ103" s="136"/>
      <c r="CK103" s="136"/>
      <c r="CL103" s="136"/>
      <c r="CM103" s="136"/>
      <c r="CN103" s="136"/>
      <c r="CO103" s="136"/>
      <c r="CP103" s="136"/>
      <c r="CQ103" s="136"/>
      <c r="CR103" s="136"/>
      <c r="CS103" s="136"/>
      <c r="CT103" s="136"/>
      <c r="CU103" s="136"/>
      <c r="CV103" s="136"/>
      <c r="CW103" s="136"/>
      <c r="CX103" s="136"/>
      <c r="CY103" s="136"/>
      <c r="CZ103" s="136"/>
      <c r="DA103" s="136"/>
      <c r="DB103" s="136"/>
      <c r="DC103" s="136"/>
      <c r="DD103" s="136"/>
      <c r="DE103" s="136"/>
      <c r="DF103" s="136"/>
      <c r="DG103" s="136"/>
      <c r="DH103" s="136"/>
      <c r="DI103" s="136"/>
      <c r="DJ103" s="136"/>
      <c r="DK103" s="136"/>
      <c r="DL103" s="136"/>
      <c r="DM103" s="136"/>
      <c r="DN103" s="136"/>
      <c r="DO103" s="136"/>
      <c r="DP103" s="136"/>
      <c r="DQ103" s="136"/>
      <c r="DR103" s="136"/>
      <c r="DS103" s="136"/>
      <c r="DT103" s="136"/>
      <c r="DU103" s="136"/>
      <c r="DV103" s="136"/>
      <c r="DW103" s="136"/>
      <c r="DX103" s="136"/>
      <c r="DY103" s="136"/>
      <c r="DZ103" s="136"/>
      <c r="EA103" s="136"/>
      <c r="EB103" s="136"/>
      <c r="EC103" s="136"/>
      <c r="ED103" s="136"/>
      <c r="EE103" s="136"/>
      <c r="EF103" s="136"/>
      <c r="EG103" s="136"/>
      <c r="EH103" s="136"/>
      <c r="EI103" s="136"/>
      <c r="EJ103" s="136"/>
      <c r="EK103" s="136"/>
      <c r="EL103" s="136"/>
      <c r="EM103" s="136"/>
      <c r="EN103" s="136"/>
      <c r="EO103" s="136"/>
      <c r="EP103" s="136"/>
      <c r="EQ103" s="136"/>
      <c r="ER103" s="136"/>
      <c r="ES103" s="136"/>
      <c r="ET103" s="136"/>
      <c r="EU103" s="136"/>
      <c r="EV103" s="136"/>
      <c r="EW103" s="136"/>
      <c r="EX103" s="136"/>
      <c r="EY103" s="136"/>
      <c r="EZ103" s="136"/>
      <c r="FA103" s="136"/>
      <c r="FB103" s="136"/>
      <c r="FC103" s="136"/>
      <c r="FD103" s="136"/>
      <c r="FE103" s="136"/>
      <c r="FF103" s="136"/>
      <c r="FG103" s="136"/>
      <c r="FH103" s="136"/>
      <c r="FI103" s="136"/>
      <c r="FJ103" s="136"/>
      <c r="FK103" s="136"/>
      <c r="FL103" s="136"/>
      <c r="FM103" s="136"/>
      <c r="FN103" s="136"/>
      <c r="FO103" s="136"/>
      <c r="FP103" s="136"/>
      <c r="FQ103" s="136"/>
      <c r="FR103" s="136"/>
      <c r="FS103" s="136"/>
      <c r="FT103" s="136"/>
      <c r="FU103" s="136"/>
      <c r="FV103" s="136"/>
      <c r="FW103" s="136"/>
      <c r="FX103" s="136"/>
      <c r="FY103" s="136"/>
      <c r="FZ103" s="136"/>
      <c r="GA103" s="136"/>
      <c r="GB103" s="136"/>
      <c r="GC103" s="136"/>
      <c r="GD103" s="136"/>
      <c r="GE103" s="136"/>
      <c r="GF103" s="136"/>
      <c r="GG103" s="136"/>
      <c r="GH103" s="136"/>
      <c r="GI103" s="136"/>
      <c r="GJ103" s="136"/>
      <c r="GK103" s="136"/>
      <c r="GL103" s="136"/>
      <c r="GM103" s="136"/>
      <c r="GN103" s="136"/>
      <c r="GO103" s="136"/>
      <c r="GP103" s="136"/>
      <c r="GQ103" s="136"/>
      <c r="GR103" s="136"/>
      <c r="GS103" s="136"/>
      <c r="GT103" s="136"/>
      <c r="GU103" s="136"/>
      <c r="GV103" s="136"/>
      <c r="GW103" s="136"/>
      <c r="GX103" s="136"/>
      <c r="GY103" s="136"/>
      <c r="GZ103" s="136"/>
      <c r="HA103" s="136"/>
      <c r="HB103" s="136"/>
      <c r="HC103" s="136"/>
      <c r="HD103" s="136"/>
      <c r="HE103" s="136"/>
      <c r="HF103" s="136"/>
      <c r="HG103" s="136"/>
      <c r="HH103" s="136"/>
      <c r="HI103" s="136"/>
      <c r="HJ103" s="136"/>
      <c r="HK103" s="136"/>
      <c r="HL103" s="136"/>
      <c r="HM103" s="136"/>
      <c r="HN103" s="136"/>
      <c r="HO103" s="136"/>
      <c r="HP103" s="136"/>
      <c r="HQ103" s="136"/>
      <c r="HR103" s="136"/>
      <c r="HS103" s="136"/>
      <c r="HT103" s="136"/>
      <c r="HU103" s="136"/>
      <c r="HV103" s="136"/>
      <c r="HW103" s="136"/>
      <c r="HX103" s="136"/>
      <c r="HY103" s="136"/>
      <c r="HZ103" s="136"/>
      <c r="IA103" s="136"/>
      <c r="IB103" s="136"/>
      <c r="IC103" s="136"/>
      <c r="ID103" s="136"/>
      <c r="IE103" s="136"/>
      <c r="IF103" s="136"/>
      <c r="IG103" s="136"/>
      <c r="IH103" s="136"/>
      <c r="II103" s="136"/>
      <c r="IJ103" s="136"/>
      <c r="IK103" s="136"/>
      <c r="IL103" s="136"/>
      <c r="IM103" s="136"/>
      <c r="IN103" s="136"/>
      <c r="IO103" s="136"/>
      <c r="IP103" s="136"/>
      <c r="IQ103" s="136"/>
      <c r="IR103" s="136"/>
      <c r="IS103" s="136"/>
      <c r="IT103" s="136"/>
      <c r="IU103" s="136"/>
      <c r="IV103" s="136"/>
      <c r="IW103" s="136"/>
      <c r="IX103" s="136"/>
      <c r="IY103" s="136"/>
      <c r="IZ103" s="136"/>
      <c r="JA103" s="136"/>
      <c r="JB103" s="136"/>
      <c r="JC103" s="136"/>
      <c r="JD103" s="136"/>
      <c r="JE103" s="136"/>
      <c r="JF103" s="136"/>
      <c r="JG103" s="136"/>
      <c r="JH103" s="136"/>
      <c r="JI103" s="136"/>
      <c r="JJ103" s="136"/>
      <c r="JK103" s="136"/>
      <c r="JL103" s="136"/>
      <c r="JM103" s="136"/>
      <c r="JN103" s="136"/>
      <c r="JO103" s="136"/>
      <c r="JP103" s="136"/>
      <c r="JQ103" s="136"/>
      <c r="JR103" s="136"/>
      <c r="JS103" s="136"/>
      <c r="JT103" s="136"/>
      <c r="JU103" s="136"/>
      <c r="JV103" s="136"/>
      <c r="JW103" s="136"/>
      <c r="JX103" s="136"/>
      <c r="JY103" s="136"/>
      <c r="JZ103" s="136"/>
      <c r="KA103" s="136"/>
      <c r="KB103" s="136"/>
      <c r="KC103" s="136"/>
      <c r="KD103" s="136"/>
      <c r="KE103" s="136"/>
      <c r="KF103" s="136"/>
      <c r="KG103" s="136"/>
      <c r="KH103" s="136"/>
      <c r="KI103" s="136"/>
      <c r="KJ103" s="136"/>
      <c r="KK103" s="136"/>
      <c r="KL103" s="136"/>
      <c r="KM103" s="136"/>
      <c r="KN103" s="136"/>
      <c r="KO103" s="136"/>
      <c r="KP103" s="136"/>
      <c r="KQ103" s="136"/>
      <c r="KR103" s="136"/>
      <c r="KS103" s="136"/>
      <c r="KT103" s="136"/>
      <c r="KU103" s="136"/>
      <c r="KV103" s="136"/>
      <c r="KW103" s="136"/>
      <c r="KX103" s="136"/>
      <c r="KY103" s="136"/>
      <c r="KZ103" s="136"/>
      <c r="LA103" s="136"/>
      <c r="LB103" s="136"/>
      <c r="LC103" s="136"/>
      <c r="LD103" s="136"/>
      <c r="LE103" s="136"/>
      <c r="LF103" s="136"/>
      <c r="LG103" s="136"/>
      <c r="LH103" s="136"/>
      <c r="LI103" s="136"/>
      <c r="LJ103" s="136"/>
      <c r="LK103" s="136"/>
      <c r="LL103" s="136"/>
      <c r="LM103" s="136"/>
      <c r="LN103" s="136"/>
      <c r="LO103" s="136"/>
      <c r="LP103" s="136"/>
      <c r="LQ103" s="136"/>
      <c r="LR103" s="136"/>
      <c r="LS103" s="136"/>
      <c r="LT103" s="136"/>
      <c r="LU103" s="136"/>
      <c r="LV103" s="136"/>
      <c r="LW103" s="136"/>
      <c r="LX103" s="136"/>
      <c r="LY103" s="136"/>
      <c r="LZ103" s="136"/>
      <c r="MA103" s="136"/>
      <c r="MB103" s="136"/>
      <c r="MC103" s="136"/>
      <c r="MD103" s="136"/>
      <c r="ME103" s="136"/>
      <c r="MF103" s="136"/>
      <c r="MG103" s="136"/>
      <c r="MH103" s="136"/>
      <c r="MI103" s="136"/>
      <c r="MJ103" s="136"/>
      <c r="MK103" s="136"/>
      <c r="ML103" s="136"/>
      <c r="MM103" s="136"/>
      <c r="MN103" s="136"/>
      <c r="MO103" s="136"/>
      <c r="MP103" s="136"/>
      <c r="MQ103" s="136"/>
      <c r="MR103" s="136"/>
      <c r="MS103" s="136"/>
      <c r="MT103" s="136"/>
      <c r="MU103" s="136"/>
      <c r="MV103" s="136"/>
      <c r="MW103" s="136"/>
      <c r="MX103" s="136"/>
      <c r="MY103" s="136"/>
      <c r="MZ103" s="136"/>
      <c r="NA103" s="136"/>
      <c r="NB103" s="136"/>
      <c r="NC103" s="136"/>
      <c r="ND103" s="136"/>
      <c r="NE103" s="136"/>
      <c r="NF103" s="136"/>
      <c r="NG103" s="136"/>
      <c r="NH103" s="136"/>
      <c r="NI103" s="136"/>
      <c r="NJ103" s="136"/>
      <c r="NK103" s="136"/>
      <c r="NL103" s="136"/>
      <c r="NM103" s="136"/>
      <c r="NN103" s="136"/>
      <c r="NO103" s="136"/>
      <c r="NP103" s="136"/>
      <c r="NQ103" s="136"/>
      <c r="NR103" s="136"/>
      <c r="NS103" s="136"/>
      <c r="NT103" s="136"/>
      <c r="NU103" s="136"/>
      <c r="NV103" s="136"/>
      <c r="NW103" s="136"/>
      <c r="NX103" s="136"/>
      <c r="NY103" s="136"/>
      <c r="NZ103" s="136"/>
      <c r="OA103" s="136"/>
      <c r="OB103" s="136"/>
      <c r="OC103" s="136"/>
      <c r="OD103" s="136"/>
      <c r="OE103" s="136"/>
      <c r="OF103" s="136"/>
      <c r="OG103" s="136"/>
      <c r="OH103" s="136"/>
      <c r="OI103" s="136"/>
      <c r="OJ103" s="136"/>
      <c r="OK103" s="136"/>
      <c r="OL103" s="136"/>
      <c r="OM103" s="136"/>
      <c r="ON103" s="136"/>
      <c r="OO103" s="136"/>
      <c r="OP103" s="136"/>
      <c r="OQ103" s="136"/>
      <c r="OR103" s="136"/>
      <c r="OS103" s="136"/>
      <c r="OT103" s="136"/>
      <c r="OU103" s="136"/>
      <c r="OV103" s="136"/>
      <c r="OW103" s="136"/>
      <c r="OX103" s="136"/>
      <c r="OY103" s="136"/>
      <c r="OZ103" s="136"/>
      <c r="PA103" s="136"/>
      <c r="PB103" s="136"/>
      <c r="PC103" s="136"/>
      <c r="PD103" s="136"/>
      <c r="PE103" s="136"/>
      <c r="PF103" s="136"/>
    </row>
    <row r="104" spans="1:422" s="45" customFormat="1">
      <c r="A104" s="134"/>
      <c r="B104" s="134"/>
      <c r="C104" s="136"/>
      <c r="D104" s="136"/>
      <c r="E104" s="136"/>
      <c r="F104" s="136"/>
      <c r="G104" s="136"/>
      <c r="H104" s="136"/>
      <c r="I104" s="136"/>
      <c r="J104" s="136"/>
      <c r="K104" s="136"/>
      <c r="L104" s="136"/>
      <c r="M104" s="136"/>
      <c r="N104" s="136"/>
      <c r="O104" s="136"/>
      <c r="P104" s="136"/>
      <c r="Q104" s="136"/>
      <c r="R104" s="136"/>
      <c r="S104" s="136"/>
      <c r="T104" s="136"/>
      <c r="U104" s="136"/>
      <c r="V104" s="136"/>
      <c r="W104" s="136"/>
      <c r="X104" s="136"/>
      <c r="Y104" s="136"/>
      <c r="Z104" s="136"/>
      <c r="AA104" s="136"/>
      <c r="AB104" s="136"/>
      <c r="AC104" s="136"/>
      <c r="AD104" s="136"/>
      <c r="AE104" s="136"/>
      <c r="AF104" s="136"/>
      <c r="AG104" s="136"/>
      <c r="AH104" s="136"/>
      <c r="AI104" s="136"/>
      <c r="AJ104" s="136"/>
      <c r="AK104" s="136"/>
      <c r="AL104" s="136"/>
      <c r="AM104" s="136"/>
      <c r="AN104" s="136"/>
      <c r="AO104" s="136"/>
      <c r="AP104" s="136"/>
      <c r="AQ104" s="136"/>
      <c r="AR104" s="136"/>
      <c r="AS104" s="136"/>
      <c r="AT104" s="136"/>
      <c r="AU104" s="136"/>
      <c r="AV104" s="136"/>
      <c r="AW104" s="136"/>
      <c r="AX104" s="136"/>
      <c r="AY104" s="136"/>
      <c r="AZ104" s="136"/>
      <c r="BA104" s="136"/>
      <c r="BB104" s="136"/>
      <c r="BC104" s="136"/>
      <c r="BD104" s="136"/>
      <c r="BE104" s="136"/>
      <c r="BF104" s="136"/>
      <c r="BG104" s="136"/>
      <c r="BH104" s="136"/>
      <c r="BI104" s="136"/>
      <c r="BJ104" s="136"/>
      <c r="BK104" s="136"/>
      <c r="BL104" s="136"/>
      <c r="BM104" s="136"/>
      <c r="BN104" s="136"/>
      <c r="BO104" s="136"/>
      <c r="BP104" s="136"/>
      <c r="BQ104" s="136"/>
      <c r="BR104" s="136"/>
      <c r="BS104" s="136"/>
      <c r="BT104" s="136"/>
      <c r="BU104" s="136"/>
      <c r="BV104" s="136"/>
      <c r="BW104" s="136"/>
      <c r="BX104" s="136"/>
      <c r="BY104" s="136"/>
      <c r="BZ104" s="136"/>
      <c r="CA104" s="136"/>
      <c r="CB104" s="136"/>
      <c r="CC104" s="136"/>
      <c r="CD104" s="136"/>
      <c r="CE104" s="136"/>
      <c r="CF104" s="136"/>
      <c r="CG104" s="136"/>
      <c r="CH104" s="136"/>
      <c r="CI104" s="136"/>
      <c r="CJ104" s="136"/>
      <c r="CK104" s="136"/>
      <c r="CL104" s="136"/>
      <c r="CM104" s="136"/>
      <c r="CN104" s="136"/>
      <c r="CO104" s="136"/>
      <c r="CP104" s="136"/>
      <c r="CQ104" s="136"/>
      <c r="CR104" s="136"/>
      <c r="CS104" s="136"/>
      <c r="CT104" s="136"/>
      <c r="CU104" s="136"/>
      <c r="CV104" s="136"/>
      <c r="CW104" s="136"/>
      <c r="CX104" s="136"/>
      <c r="CY104" s="136"/>
      <c r="CZ104" s="136"/>
      <c r="DA104" s="136"/>
      <c r="DB104" s="136"/>
      <c r="DC104" s="136"/>
      <c r="DD104" s="136"/>
      <c r="DE104" s="136"/>
      <c r="DF104" s="136"/>
      <c r="DG104" s="136"/>
      <c r="DH104" s="136"/>
      <c r="DI104" s="136"/>
      <c r="DJ104" s="136"/>
      <c r="DK104" s="136"/>
      <c r="DL104" s="136"/>
      <c r="DM104" s="136"/>
      <c r="DN104" s="136"/>
      <c r="DO104" s="136"/>
      <c r="DP104" s="136"/>
      <c r="DQ104" s="136"/>
      <c r="DR104" s="136"/>
      <c r="DS104" s="136"/>
      <c r="DT104" s="136"/>
      <c r="DU104" s="136"/>
      <c r="DV104" s="136"/>
      <c r="DW104" s="136"/>
      <c r="DX104" s="136"/>
      <c r="DY104" s="136"/>
      <c r="DZ104" s="136"/>
      <c r="EA104" s="136"/>
      <c r="EB104" s="136"/>
      <c r="EC104" s="136"/>
      <c r="ED104" s="136"/>
      <c r="EE104" s="136"/>
      <c r="EF104" s="136"/>
      <c r="EG104" s="136"/>
      <c r="EH104" s="136"/>
      <c r="EI104" s="136"/>
      <c r="EJ104" s="136"/>
      <c r="EK104" s="136"/>
      <c r="EL104" s="136"/>
      <c r="EM104" s="136"/>
      <c r="EN104" s="136"/>
      <c r="EO104" s="136"/>
      <c r="EP104" s="136"/>
      <c r="EQ104" s="136"/>
      <c r="ER104" s="136"/>
      <c r="ES104" s="136"/>
      <c r="ET104" s="136"/>
      <c r="EU104" s="136"/>
      <c r="EV104" s="136"/>
      <c r="EW104" s="136"/>
      <c r="EX104" s="136"/>
      <c r="EY104" s="136"/>
      <c r="EZ104" s="136"/>
      <c r="FA104" s="136"/>
      <c r="FB104" s="136"/>
      <c r="FC104" s="136"/>
      <c r="FD104" s="136"/>
      <c r="FE104" s="136"/>
      <c r="FF104" s="136"/>
      <c r="FG104" s="136"/>
      <c r="FH104" s="136"/>
      <c r="FI104" s="136"/>
      <c r="FJ104" s="136"/>
      <c r="FK104" s="136"/>
      <c r="FL104" s="136"/>
      <c r="FM104" s="136"/>
      <c r="FN104" s="136"/>
      <c r="FO104" s="136"/>
      <c r="FP104" s="136"/>
      <c r="FQ104" s="136"/>
      <c r="FR104" s="136"/>
      <c r="FS104" s="136"/>
      <c r="FT104" s="136"/>
      <c r="FU104" s="136"/>
      <c r="FV104" s="136"/>
      <c r="FW104" s="136"/>
      <c r="FX104" s="136"/>
      <c r="FY104" s="136"/>
      <c r="FZ104" s="136"/>
      <c r="GA104" s="136"/>
      <c r="GB104" s="136"/>
      <c r="GC104" s="136"/>
      <c r="GD104" s="136"/>
      <c r="GE104" s="136"/>
      <c r="GF104" s="136"/>
      <c r="GG104" s="136"/>
      <c r="GH104" s="136"/>
      <c r="GI104" s="136"/>
      <c r="GJ104" s="136"/>
      <c r="GK104" s="136"/>
      <c r="GL104" s="136"/>
      <c r="GM104" s="136"/>
      <c r="GN104" s="136"/>
      <c r="GO104" s="136"/>
      <c r="GP104" s="136"/>
      <c r="GQ104" s="136"/>
      <c r="GR104" s="136"/>
      <c r="GS104" s="136"/>
      <c r="GT104" s="136"/>
      <c r="GU104" s="136"/>
      <c r="GV104" s="136"/>
      <c r="GW104" s="136"/>
      <c r="GX104" s="136"/>
      <c r="GY104" s="136"/>
      <c r="GZ104" s="136"/>
      <c r="HA104" s="136"/>
      <c r="HB104" s="136"/>
      <c r="HC104" s="136"/>
      <c r="HD104" s="136"/>
      <c r="HE104" s="136"/>
      <c r="HF104" s="136"/>
      <c r="HG104" s="136"/>
      <c r="HH104" s="136"/>
      <c r="HI104" s="136"/>
      <c r="HJ104" s="136"/>
      <c r="HK104" s="136"/>
      <c r="HL104" s="136"/>
      <c r="HM104" s="136"/>
      <c r="HN104" s="136"/>
      <c r="HO104" s="136"/>
      <c r="HP104" s="136"/>
      <c r="HQ104" s="136"/>
      <c r="HR104" s="136"/>
      <c r="HS104" s="136"/>
      <c r="HT104" s="136"/>
      <c r="HU104" s="136"/>
      <c r="HV104" s="136"/>
      <c r="HW104" s="136"/>
      <c r="HX104" s="136"/>
      <c r="HY104" s="136"/>
      <c r="HZ104" s="136"/>
      <c r="IA104" s="136"/>
      <c r="IB104" s="136"/>
      <c r="IC104" s="136"/>
      <c r="ID104" s="136"/>
      <c r="IE104" s="136"/>
      <c r="IF104" s="136"/>
      <c r="IG104" s="136"/>
      <c r="IH104" s="136"/>
      <c r="II104" s="136"/>
      <c r="IJ104" s="136"/>
      <c r="IK104" s="136"/>
      <c r="IL104" s="136"/>
      <c r="IM104" s="136"/>
      <c r="IN104" s="136"/>
      <c r="IO104" s="136"/>
      <c r="IP104" s="136"/>
      <c r="IQ104" s="136"/>
      <c r="IR104" s="136"/>
      <c r="IS104" s="136"/>
      <c r="IT104" s="136"/>
      <c r="IU104" s="136"/>
      <c r="IV104" s="136"/>
      <c r="IW104" s="136"/>
      <c r="IX104" s="136"/>
      <c r="IY104" s="136"/>
      <c r="IZ104" s="136"/>
      <c r="JA104" s="136"/>
      <c r="JB104" s="136"/>
      <c r="JC104" s="136"/>
      <c r="JD104" s="136"/>
      <c r="JE104" s="136"/>
      <c r="JF104" s="136"/>
      <c r="JG104" s="136"/>
      <c r="JH104" s="136"/>
      <c r="JI104" s="136"/>
      <c r="JJ104" s="136"/>
      <c r="JK104" s="136"/>
      <c r="JL104" s="136"/>
      <c r="JM104" s="136"/>
      <c r="JN104" s="136"/>
      <c r="JO104" s="136"/>
      <c r="JP104" s="136"/>
      <c r="JQ104" s="136"/>
      <c r="JR104" s="136"/>
      <c r="JS104" s="136"/>
      <c r="JT104" s="136"/>
      <c r="JU104" s="136"/>
      <c r="JV104" s="136"/>
      <c r="JW104" s="136"/>
      <c r="JX104" s="136"/>
      <c r="JY104" s="136"/>
      <c r="JZ104" s="136"/>
      <c r="KA104" s="136"/>
      <c r="KB104" s="136"/>
      <c r="KC104" s="136"/>
      <c r="KD104" s="136"/>
      <c r="KE104" s="136"/>
      <c r="KF104" s="136"/>
      <c r="KG104" s="136"/>
      <c r="KH104" s="136"/>
      <c r="KI104" s="136"/>
      <c r="KJ104" s="136"/>
      <c r="KK104" s="136"/>
      <c r="KL104" s="136"/>
      <c r="KM104" s="136"/>
      <c r="KN104" s="136"/>
      <c r="KO104" s="136"/>
      <c r="KP104" s="136"/>
      <c r="KQ104" s="136"/>
      <c r="KR104" s="136"/>
      <c r="KS104" s="136"/>
      <c r="KT104" s="136"/>
      <c r="KU104" s="136"/>
      <c r="KV104" s="136"/>
      <c r="KW104" s="136"/>
      <c r="KX104" s="136"/>
      <c r="KY104" s="136"/>
      <c r="KZ104" s="136"/>
      <c r="LA104" s="136"/>
      <c r="LB104" s="136"/>
      <c r="LC104" s="136"/>
      <c r="LD104" s="136"/>
      <c r="LE104" s="136"/>
      <c r="LF104" s="136"/>
      <c r="LG104" s="136"/>
      <c r="LH104" s="136"/>
      <c r="LI104" s="136"/>
      <c r="LJ104" s="136"/>
      <c r="LK104" s="136"/>
      <c r="LL104" s="136"/>
      <c r="LM104" s="136"/>
      <c r="LN104" s="136"/>
      <c r="LO104" s="136"/>
      <c r="LP104" s="136"/>
      <c r="LQ104" s="136"/>
      <c r="LR104" s="136"/>
      <c r="LS104" s="136"/>
      <c r="LT104" s="136"/>
      <c r="LU104" s="136"/>
      <c r="LV104" s="136"/>
      <c r="LW104" s="136"/>
      <c r="LX104" s="136"/>
      <c r="LY104" s="136"/>
      <c r="LZ104" s="136"/>
      <c r="MA104" s="136"/>
      <c r="MB104" s="136"/>
      <c r="MC104" s="136"/>
      <c r="MD104" s="136"/>
      <c r="ME104" s="136"/>
      <c r="MF104" s="136"/>
      <c r="MG104" s="136"/>
      <c r="MH104" s="136"/>
      <c r="MI104" s="136"/>
      <c r="MJ104" s="136"/>
      <c r="MK104" s="136"/>
      <c r="ML104" s="136"/>
      <c r="MM104" s="136"/>
      <c r="MN104" s="136"/>
      <c r="MO104" s="136"/>
      <c r="MP104" s="136"/>
      <c r="MQ104" s="136"/>
      <c r="MR104" s="136"/>
      <c r="MS104" s="136"/>
      <c r="MT104" s="136"/>
      <c r="MU104" s="136"/>
      <c r="MV104" s="136"/>
      <c r="MW104" s="136"/>
      <c r="MX104" s="136"/>
      <c r="MY104" s="136"/>
      <c r="MZ104" s="136"/>
      <c r="NA104" s="136"/>
      <c r="NB104" s="136"/>
      <c r="NC104" s="136"/>
      <c r="ND104" s="136"/>
      <c r="NE104" s="136"/>
      <c r="NF104" s="136"/>
      <c r="NG104" s="136"/>
      <c r="NH104" s="136"/>
      <c r="NI104" s="136"/>
      <c r="NJ104" s="136"/>
      <c r="NK104" s="136"/>
      <c r="NL104" s="136"/>
      <c r="NM104" s="136"/>
      <c r="NN104" s="136"/>
      <c r="NO104" s="136"/>
      <c r="NP104" s="136"/>
      <c r="NQ104" s="136"/>
      <c r="NR104" s="136"/>
      <c r="NS104" s="136"/>
      <c r="NT104" s="136"/>
      <c r="NU104" s="136"/>
      <c r="NV104" s="136"/>
      <c r="NW104" s="136"/>
      <c r="NX104" s="136"/>
      <c r="NY104" s="136"/>
      <c r="NZ104" s="136"/>
      <c r="OA104" s="136"/>
      <c r="OB104" s="136"/>
      <c r="OC104" s="136"/>
      <c r="OD104" s="136"/>
      <c r="OE104" s="136"/>
      <c r="OF104" s="136"/>
      <c r="OG104" s="136"/>
      <c r="OH104" s="136"/>
      <c r="OI104" s="136"/>
      <c r="OJ104" s="136"/>
      <c r="OK104" s="136"/>
      <c r="OL104" s="136"/>
      <c r="OM104" s="136"/>
      <c r="ON104" s="136"/>
      <c r="OO104" s="136"/>
      <c r="OP104" s="136"/>
      <c r="OQ104" s="136"/>
      <c r="OR104" s="136"/>
      <c r="OS104" s="136"/>
      <c r="OT104" s="136"/>
      <c r="OU104" s="136"/>
      <c r="OV104" s="136"/>
      <c r="OW104" s="136"/>
      <c r="OX104" s="136"/>
      <c r="OY104" s="136"/>
      <c r="OZ104" s="136"/>
      <c r="PA104" s="136"/>
      <c r="PB104" s="136"/>
      <c r="PC104" s="136"/>
      <c r="PD104" s="136"/>
      <c r="PE104" s="136"/>
      <c r="PF104" s="136"/>
    </row>
    <row r="105" spans="1:422" s="45" customFormat="1">
      <c r="A105" s="134"/>
      <c r="B105" s="134"/>
      <c r="C105" s="136"/>
      <c r="D105" s="136"/>
      <c r="E105" s="136"/>
      <c r="F105" s="136"/>
      <c r="G105" s="136"/>
      <c r="H105" s="136"/>
      <c r="I105" s="136"/>
      <c r="J105" s="136"/>
      <c r="K105" s="136"/>
      <c r="L105" s="136"/>
      <c r="M105" s="136"/>
      <c r="N105" s="136"/>
      <c r="O105" s="136"/>
      <c r="P105" s="136"/>
      <c r="Q105" s="136"/>
      <c r="R105" s="136"/>
      <c r="S105" s="136"/>
      <c r="T105" s="136"/>
      <c r="U105" s="136"/>
      <c r="V105" s="136"/>
      <c r="W105" s="136"/>
      <c r="X105" s="136"/>
      <c r="Y105" s="136"/>
      <c r="Z105" s="136"/>
      <c r="AA105" s="136"/>
      <c r="AB105" s="136"/>
      <c r="AC105" s="136"/>
      <c r="AD105" s="136"/>
      <c r="AE105" s="136"/>
      <c r="AF105" s="136"/>
      <c r="AG105" s="136"/>
      <c r="AH105" s="136"/>
      <c r="AI105" s="136"/>
      <c r="AJ105" s="136"/>
      <c r="AK105" s="136"/>
      <c r="AL105" s="136"/>
      <c r="AM105" s="136"/>
      <c r="AN105" s="136"/>
      <c r="AO105" s="136"/>
      <c r="AP105" s="136"/>
      <c r="AQ105" s="136"/>
      <c r="AR105" s="136"/>
      <c r="AS105" s="136"/>
      <c r="AT105" s="136"/>
      <c r="AU105" s="136"/>
      <c r="AV105" s="136"/>
      <c r="AW105" s="136"/>
      <c r="AX105" s="136"/>
      <c r="AY105" s="136"/>
      <c r="AZ105" s="136"/>
      <c r="BA105" s="136"/>
      <c r="BB105" s="136"/>
      <c r="BC105" s="136"/>
      <c r="BD105" s="136"/>
      <c r="BE105" s="136"/>
      <c r="BF105" s="136"/>
      <c r="BG105" s="136"/>
      <c r="BH105" s="136"/>
      <c r="BI105" s="136"/>
      <c r="BJ105" s="136"/>
      <c r="BK105" s="136"/>
      <c r="BL105" s="136"/>
      <c r="BM105" s="136"/>
      <c r="BN105" s="136"/>
      <c r="BO105" s="136"/>
      <c r="BP105" s="136"/>
      <c r="BQ105" s="136"/>
      <c r="BR105" s="136"/>
      <c r="BS105" s="136"/>
      <c r="BT105" s="136"/>
      <c r="BU105" s="136"/>
      <c r="BV105" s="136"/>
      <c r="BW105" s="136"/>
      <c r="BX105" s="136"/>
      <c r="BY105" s="136"/>
      <c r="BZ105" s="136"/>
      <c r="CA105" s="136"/>
      <c r="CB105" s="136"/>
      <c r="CC105" s="136"/>
      <c r="CD105" s="136"/>
      <c r="CE105" s="136"/>
      <c r="CF105" s="136"/>
      <c r="CG105" s="136"/>
      <c r="CH105" s="136"/>
      <c r="CI105" s="136"/>
      <c r="CJ105" s="136"/>
      <c r="CK105" s="136"/>
      <c r="CL105" s="136"/>
      <c r="CM105" s="136"/>
      <c r="CN105" s="136"/>
      <c r="CO105" s="136"/>
      <c r="CP105" s="136"/>
      <c r="CQ105" s="136"/>
      <c r="CR105" s="136"/>
      <c r="CS105" s="136"/>
      <c r="CT105" s="136"/>
      <c r="CU105" s="136"/>
      <c r="CV105" s="136"/>
      <c r="CW105" s="136"/>
      <c r="CX105" s="136"/>
      <c r="CY105" s="136"/>
      <c r="CZ105" s="136"/>
      <c r="DA105" s="136"/>
      <c r="DB105" s="136"/>
      <c r="DC105" s="136"/>
      <c r="DD105" s="136"/>
      <c r="DE105" s="136"/>
      <c r="DF105" s="136"/>
      <c r="DG105" s="136"/>
      <c r="DH105" s="136"/>
      <c r="DI105" s="136"/>
      <c r="DJ105" s="136"/>
      <c r="DK105" s="136"/>
      <c r="DL105" s="136"/>
      <c r="DM105" s="136"/>
      <c r="DN105" s="136"/>
      <c r="DO105" s="136"/>
      <c r="DP105" s="136"/>
      <c r="DQ105" s="136"/>
      <c r="DR105" s="136"/>
      <c r="DS105" s="136"/>
      <c r="DT105" s="136"/>
      <c r="DU105" s="136"/>
      <c r="DV105" s="136"/>
      <c r="DW105" s="136"/>
      <c r="DX105" s="136"/>
      <c r="DY105" s="136"/>
      <c r="DZ105" s="136"/>
      <c r="EA105" s="136"/>
      <c r="EB105" s="136"/>
      <c r="EC105" s="136"/>
      <c r="ED105" s="136"/>
      <c r="EE105" s="136"/>
      <c r="EF105" s="136"/>
      <c r="EG105" s="136"/>
      <c r="EH105" s="136"/>
      <c r="EI105" s="136"/>
      <c r="EJ105" s="136"/>
      <c r="EK105" s="136"/>
      <c r="EL105" s="136"/>
      <c r="EM105" s="136"/>
      <c r="EN105" s="136"/>
      <c r="EO105" s="136"/>
      <c r="EP105" s="136"/>
      <c r="EQ105" s="136"/>
      <c r="ER105" s="136"/>
      <c r="ES105" s="136"/>
      <c r="ET105" s="136"/>
      <c r="EU105" s="136"/>
      <c r="EV105" s="136"/>
      <c r="EW105" s="136"/>
      <c r="EX105" s="136"/>
      <c r="EY105" s="136"/>
      <c r="EZ105" s="136"/>
      <c r="FA105" s="136"/>
      <c r="FB105" s="136"/>
      <c r="FC105" s="136"/>
      <c r="FD105" s="136"/>
      <c r="FE105" s="136"/>
      <c r="FF105" s="136"/>
      <c r="FG105" s="136"/>
      <c r="FH105" s="136"/>
      <c r="FI105" s="136"/>
      <c r="FJ105" s="136"/>
      <c r="FK105" s="136"/>
      <c r="FL105" s="136"/>
      <c r="FM105" s="136"/>
      <c r="FN105" s="136"/>
      <c r="FO105" s="136"/>
      <c r="FP105" s="136"/>
      <c r="FQ105" s="136"/>
      <c r="FR105" s="136"/>
      <c r="FS105" s="136"/>
      <c r="FT105" s="136"/>
      <c r="FU105" s="136"/>
      <c r="FV105" s="136"/>
      <c r="FW105" s="136"/>
      <c r="FX105" s="136"/>
      <c r="FY105" s="136"/>
      <c r="FZ105" s="136"/>
      <c r="GA105" s="136"/>
      <c r="GB105" s="136"/>
      <c r="GC105" s="136"/>
      <c r="GD105" s="136"/>
      <c r="GE105" s="136"/>
      <c r="GF105" s="136"/>
      <c r="GG105" s="136"/>
      <c r="GH105" s="136"/>
      <c r="GI105" s="136"/>
      <c r="GJ105" s="136"/>
      <c r="GK105" s="136"/>
      <c r="GL105" s="136"/>
      <c r="GM105" s="136"/>
      <c r="GN105" s="136"/>
      <c r="GO105" s="136"/>
      <c r="GP105" s="136"/>
      <c r="GQ105" s="136"/>
      <c r="GR105" s="136"/>
      <c r="GS105" s="136"/>
      <c r="GT105" s="136"/>
      <c r="GU105" s="136"/>
      <c r="GV105" s="136"/>
      <c r="GW105" s="136"/>
      <c r="GX105" s="136"/>
      <c r="GY105" s="136"/>
      <c r="GZ105" s="136"/>
      <c r="HA105" s="136"/>
      <c r="HB105" s="136"/>
      <c r="HC105" s="136"/>
      <c r="HD105" s="136"/>
      <c r="HE105" s="136"/>
      <c r="HF105" s="136"/>
      <c r="HG105" s="136"/>
      <c r="HH105" s="136"/>
      <c r="HI105" s="136"/>
      <c r="HJ105" s="136"/>
      <c r="HK105" s="136"/>
      <c r="HL105" s="136"/>
      <c r="HM105" s="136"/>
      <c r="HN105" s="136"/>
      <c r="HO105" s="136"/>
      <c r="HP105" s="136"/>
      <c r="HQ105" s="136"/>
      <c r="HR105" s="136"/>
      <c r="HS105" s="136"/>
      <c r="HT105" s="136"/>
      <c r="HU105" s="136"/>
      <c r="HV105" s="136"/>
      <c r="HW105" s="136"/>
      <c r="HX105" s="136"/>
      <c r="HY105" s="136"/>
      <c r="HZ105" s="136"/>
      <c r="IA105" s="136"/>
      <c r="IB105" s="136"/>
      <c r="IC105" s="136"/>
      <c r="ID105" s="136"/>
      <c r="IE105" s="136"/>
      <c r="IF105" s="136"/>
      <c r="IG105" s="136"/>
      <c r="IH105" s="136"/>
      <c r="II105" s="136"/>
      <c r="IJ105" s="136"/>
      <c r="IK105" s="136"/>
      <c r="IL105" s="136"/>
      <c r="IM105" s="136"/>
      <c r="IN105" s="136"/>
      <c r="IO105" s="136"/>
      <c r="IP105" s="136"/>
      <c r="IQ105" s="136"/>
      <c r="IR105" s="136"/>
      <c r="IS105" s="136"/>
      <c r="IT105" s="136"/>
      <c r="IU105" s="136"/>
      <c r="IV105" s="136"/>
      <c r="IW105" s="136"/>
      <c r="IX105" s="136"/>
      <c r="IY105" s="136"/>
      <c r="IZ105" s="136"/>
      <c r="JA105" s="136"/>
      <c r="JB105" s="136"/>
      <c r="JC105" s="136"/>
      <c r="JD105" s="136"/>
      <c r="JE105" s="136"/>
      <c r="JF105" s="136"/>
      <c r="JG105" s="136"/>
      <c r="JH105" s="136"/>
      <c r="JI105" s="136"/>
      <c r="JJ105" s="136"/>
      <c r="JK105" s="136"/>
      <c r="JL105" s="136"/>
      <c r="JM105" s="136"/>
      <c r="JN105" s="136"/>
      <c r="JO105" s="136"/>
      <c r="JP105" s="136"/>
      <c r="JQ105" s="136"/>
      <c r="JR105" s="136"/>
      <c r="JS105" s="136"/>
      <c r="JT105" s="136"/>
      <c r="JU105" s="136"/>
      <c r="JV105" s="136"/>
      <c r="JW105" s="136"/>
      <c r="JX105" s="136"/>
      <c r="JY105" s="136"/>
      <c r="JZ105" s="136"/>
      <c r="KA105" s="136"/>
      <c r="KB105" s="136"/>
      <c r="KC105" s="136"/>
      <c r="KD105" s="136"/>
      <c r="KE105" s="136"/>
      <c r="KF105" s="136"/>
      <c r="KG105" s="136"/>
      <c r="KH105" s="136"/>
      <c r="KI105" s="136"/>
      <c r="KJ105" s="136"/>
      <c r="KK105" s="136"/>
      <c r="KL105" s="136"/>
      <c r="KM105" s="136"/>
      <c r="KN105" s="136"/>
      <c r="KO105" s="136"/>
      <c r="KP105" s="136"/>
      <c r="KQ105" s="136"/>
      <c r="KR105" s="136"/>
      <c r="KS105" s="136"/>
      <c r="KT105" s="136"/>
      <c r="KU105" s="136"/>
      <c r="KV105" s="136"/>
      <c r="KW105" s="136"/>
      <c r="KX105" s="136"/>
      <c r="KY105" s="136"/>
      <c r="KZ105" s="136"/>
      <c r="LA105" s="136"/>
      <c r="LB105" s="136"/>
      <c r="LC105" s="136"/>
      <c r="LD105" s="136"/>
      <c r="LE105" s="136"/>
      <c r="LF105" s="136"/>
      <c r="LG105" s="136"/>
      <c r="LH105" s="136"/>
      <c r="LI105" s="136"/>
      <c r="LJ105" s="136"/>
      <c r="LK105" s="136"/>
      <c r="LL105" s="136"/>
      <c r="LM105" s="136"/>
      <c r="LN105" s="136"/>
      <c r="LO105" s="136"/>
      <c r="LP105" s="136"/>
      <c r="LQ105" s="136"/>
      <c r="LR105" s="136"/>
      <c r="LS105" s="136"/>
      <c r="LT105" s="136"/>
      <c r="LU105" s="136"/>
      <c r="LV105" s="136"/>
      <c r="LW105" s="136"/>
      <c r="LX105" s="136"/>
      <c r="LY105" s="136"/>
      <c r="LZ105" s="136"/>
      <c r="MA105" s="136"/>
      <c r="MB105" s="136"/>
      <c r="MC105" s="136"/>
      <c r="MD105" s="136"/>
      <c r="ME105" s="136"/>
      <c r="MF105" s="136"/>
      <c r="MG105" s="136"/>
      <c r="MH105" s="136"/>
      <c r="MI105" s="136"/>
      <c r="MJ105" s="136"/>
      <c r="MK105" s="136"/>
      <c r="ML105" s="136"/>
      <c r="MM105" s="136"/>
      <c r="MN105" s="136"/>
      <c r="MO105" s="136"/>
      <c r="MP105" s="136"/>
      <c r="MQ105" s="136"/>
      <c r="MR105" s="136"/>
      <c r="MS105" s="136"/>
      <c r="MT105" s="136"/>
      <c r="MU105" s="136"/>
      <c r="MV105" s="136"/>
      <c r="MW105" s="136"/>
      <c r="MX105" s="136"/>
      <c r="MY105" s="136"/>
      <c r="MZ105" s="136"/>
      <c r="NA105" s="136"/>
      <c r="NB105" s="136"/>
      <c r="NC105" s="136"/>
      <c r="ND105" s="136"/>
      <c r="NE105" s="136"/>
      <c r="NF105" s="136"/>
      <c r="NG105" s="136"/>
      <c r="NH105" s="136"/>
      <c r="NI105" s="136"/>
      <c r="NJ105" s="136"/>
      <c r="NK105" s="136"/>
      <c r="NL105" s="136"/>
      <c r="NM105" s="136"/>
      <c r="NN105" s="136"/>
      <c r="NO105" s="136"/>
      <c r="NP105" s="136"/>
      <c r="NQ105" s="136"/>
      <c r="NR105" s="136"/>
      <c r="NS105" s="136"/>
      <c r="NT105" s="136"/>
      <c r="NU105" s="136"/>
      <c r="NV105" s="136"/>
      <c r="NW105" s="136"/>
      <c r="NX105" s="136"/>
      <c r="NY105" s="136"/>
      <c r="NZ105" s="136"/>
      <c r="OA105" s="136"/>
      <c r="OB105" s="136"/>
      <c r="OC105" s="136"/>
      <c r="OD105" s="136"/>
      <c r="OE105" s="136"/>
      <c r="OF105" s="136"/>
      <c r="OG105" s="136"/>
      <c r="OH105" s="136"/>
      <c r="OI105" s="136"/>
      <c r="OJ105" s="136"/>
      <c r="OK105" s="136"/>
      <c r="OL105" s="136"/>
      <c r="OM105" s="136"/>
      <c r="ON105" s="136"/>
      <c r="OO105" s="136"/>
      <c r="OP105" s="136"/>
      <c r="OQ105" s="136"/>
      <c r="OR105" s="136"/>
      <c r="OS105" s="136"/>
      <c r="OT105" s="136"/>
      <c r="OU105" s="136"/>
      <c r="OV105" s="136"/>
      <c r="OW105" s="136"/>
      <c r="OX105" s="136"/>
      <c r="OY105" s="136"/>
      <c r="OZ105" s="136"/>
      <c r="PA105" s="136"/>
      <c r="PB105" s="136"/>
      <c r="PC105" s="136"/>
      <c r="PD105" s="136"/>
      <c r="PE105" s="136"/>
      <c r="PF105" s="136"/>
    </row>
    <row r="106" spans="1:422" s="45" customFormat="1">
      <c r="A106" s="134"/>
      <c r="B106" s="134"/>
      <c r="C106" s="136"/>
      <c r="D106" s="136"/>
      <c r="E106" s="136"/>
      <c r="F106" s="136"/>
      <c r="G106" s="136"/>
      <c r="H106" s="136"/>
      <c r="I106" s="136"/>
      <c r="J106" s="136"/>
      <c r="K106" s="136"/>
      <c r="L106" s="136"/>
      <c r="M106" s="136"/>
      <c r="N106" s="136"/>
      <c r="O106" s="136"/>
      <c r="P106" s="136"/>
      <c r="Q106" s="136"/>
      <c r="R106" s="136"/>
      <c r="S106" s="136"/>
      <c r="T106" s="136"/>
      <c r="U106" s="136"/>
      <c r="V106" s="136"/>
      <c r="W106" s="136"/>
      <c r="X106" s="136"/>
      <c r="Y106" s="136"/>
      <c r="Z106" s="136"/>
      <c r="AA106" s="136"/>
      <c r="AB106" s="136"/>
      <c r="AC106" s="136"/>
      <c r="AD106" s="136"/>
      <c r="AE106" s="136"/>
      <c r="AF106" s="136"/>
      <c r="AG106" s="136"/>
      <c r="AH106" s="136"/>
      <c r="AI106" s="136"/>
      <c r="AJ106" s="136"/>
      <c r="AK106" s="136"/>
      <c r="AL106" s="136"/>
      <c r="AM106" s="136"/>
      <c r="AN106" s="136"/>
      <c r="AO106" s="136"/>
      <c r="AP106" s="136"/>
      <c r="AQ106" s="136"/>
      <c r="AR106" s="136"/>
      <c r="AS106" s="136"/>
      <c r="AT106" s="136"/>
      <c r="AU106" s="136"/>
      <c r="AV106" s="136"/>
      <c r="AW106" s="136"/>
      <c r="AX106" s="136"/>
      <c r="AY106" s="136"/>
      <c r="AZ106" s="136"/>
      <c r="BA106" s="136"/>
      <c r="BB106" s="136"/>
      <c r="BC106" s="136"/>
      <c r="BD106" s="136"/>
      <c r="BE106" s="136"/>
      <c r="BF106" s="136"/>
      <c r="BG106" s="136"/>
      <c r="BH106" s="136"/>
      <c r="BI106" s="136"/>
      <c r="BJ106" s="136"/>
      <c r="BK106" s="136"/>
      <c r="BL106" s="136"/>
      <c r="BM106" s="136"/>
      <c r="BN106" s="136"/>
      <c r="BO106" s="136"/>
      <c r="BP106" s="136"/>
      <c r="BQ106" s="136"/>
      <c r="BR106" s="136"/>
      <c r="BS106" s="136"/>
      <c r="BT106" s="136"/>
      <c r="BU106" s="136"/>
      <c r="BV106" s="136"/>
      <c r="BW106" s="136"/>
      <c r="BX106" s="136"/>
      <c r="BY106" s="136"/>
      <c r="BZ106" s="136"/>
      <c r="CA106" s="136"/>
      <c r="CB106" s="136"/>
      <c r="CC106" s="136"/>
      <c r="CD106" s="136"/>
      <c r="CE106" s="136"/>
      <c r="CF106" s="136"/>
      <c r="CG106" s="136"/>
      <c r="CH106" s="136"/>
      <c r="CI106" s="136"/>
      <c r="CJ106" s="136"/>
      <c r="CK106" s="136"/>
      <c r="CL106" s="136"/>
      <c r="CM106" s="136"/>
      <c r="CN106" s="136"/>
      <c r="CO106" s="136"/>
      <c r="CP106" s="136"/>
      <c r="CQ106" s="136"/>
      <c r="CR106" s="136"/>
      <c r="CS106" s="136"/>
      <c r="CT106" s="136"/>
      <c r="CU106" s="136"/>
      <c r="CV106" s="136"/>
      <c r="CW106" s="136"/>
      <c r="CX106" s="136"/>
      <c r="CY106" s="136"/>
      <c r="CZ106" s="136"/>
      <c r="DA106" s="136"/>
      <c r="DB106" s="136"/>
      <c r="DC106" s="136"/>
      <c r="DD106" s="136"/>
      <c r="DE106" s="136"/>
      <c r="DF106" s="136"/>
      <c r="DG106" s="136"/>
      <c r="DH106" s="136"/>
      <c r="DI106" s="136"/>
      <c r="DJ106" s="136"/>
      <c r="DK106" s="136"/>
      <c r="DL106" s="136"/>
      <c r="DM106" s="136"/>
      <c r="DN106" s="136"/>
      <c r="DO106" s="136"/>
      <c r="DP106" s="136"/>
      <c r="DQ106" s="136"/>
      <c r="DR106" s="136"/>
      <c r="DS106" s="136"/>
      <c r="DT106" s="136"/>
      <c r="DU106" s="136"/>
      <c r="DV106" s="136"/>
      <c r="DW106" s="136"/>
      <c r="DX106" s="136"/>
      <c r="DY106" s="136"/>
      <c r="DZ106" s="136"/>
      <c r="EA106" s="136"/>
      <c r="EB106" s="136"/>
      <c r="EC106" s="136"/>
      <c r="ED106" s="136"/>
      <c r="EE106" s="136"/>
      <c r="EF106" s="136"/>
      <c r="EG106" s="136"/>
      <c r="EH106" s="136"/>
      <c r="EI106" s="136"/>
      <c r="EJ106" s="136"/>
      <c r="EK106" s="136"/>
      <c r="EL106" s="136"/>
      <c r="EM106" s="136"/>
      <c r="EN106" s="136"/>
      <c r="EO106" s="136"/>
      <c r="EP106" s="136"/>
      <c r="EQ106" s="136"/>
      <c r="ER106" s="136"/>
      <c r="ES106" s="136"/>
      <c r="ET106" s="136"/>
      <c r="EU106" s="136"/>
      <c r="EV106" s="136"/>
      <c r="EW106" s="136"/>
      <c r="EX106" s="136"/>
      <c r="EY106" s="136"/>
      <c r="EZ106" s="136"/>
      <c r="FA106" s="136"/>
      <c r="FB106" s="136"/>
      <c r="FC106" s="136"/>
      <c r="FD106" s="136"/>
      <c r="FE106" s="136"/>
      <c r="FF106" s="136"/>
      <c r="FG106" s="136"/>
      <c r="FH106" s="136"/>
      <c r="FI106" s="136"/>
      <c r="FJ106" s="136"/>
      <c r="FK106" s="136"/>
      <c r="FL106" s="136"/>
      <c r="FM106" s="136"/>
      <c r="FN106" s="136"/>
      <c r="FO106" s="136"/>
      <c r="FP106" s="136"/>
      <c r="FQ106" s="136"/>
      <c r="FR106" s="136"/>
      <c r="FS106" s="136"/>
      <c r="FT106" s="136"/>
      <c r="FU106" s="136"/>
      <c r="FV106" s="136"/>
      <c r="FW106" s="136"/>
      <c r="FX106" s="136"/>
      <c r="FY106" s="136"/>
      <c r="FZ106" s="136"/>
      <c r="GA106" s="136"/>
      <c r="GB106" s="136"/>
      <c r="GC106" s="136"/>
      <c r="GD106" s="136"/>
      <c r="GE106" s="136"/>
      <c r="GF106" s="136"/>
      <c r="GG106" s="136"/>
      <c r="GH106" s="136"/>
      <c r="GI106" s="136"/>
      <c r="GJ106" s="136"/>
      <c r="GK106" s="136"/>
      <c r="GL106" s="136"/>
      <c r="GM106" s="136"/>
      <c r="GN106" s="136"/>
      <c r="GO106" s="136"/>
      <c r="GP106" s="136"/>
      <c r="GQ106" s="136"/>
      <c r="GR106" s="136"/>
      <c r="GS106" s="136"/>
      <c r="GT106" s="136"/>
      <c r="GU106" s="136"/>
      <c r="GV106" s="136"/>
      <c r="GW106" s="136"/>
      <c r="GX106" s="136"/>
      <c r="GY106" s="136"/>
      <c r="GZ106" s="136"/>
      <c r="HA106" s="136"/>
      <c r="HB106" s="136"/>
      <c r="HC106" s="136"/>
      <c r="HD106" s="136"/>
      <c r="HE106" s="136"/>
      <c r="HF106" s="136"/>
      <c r="HG106" s="136"/>
      <c r="HH106" s="136"/>
      <c r="HI106" s="136"/>
      <c r="HJ106" s="136"/>
      <c r="HK106" s="136"/>
      <c r="HL106" s="136"/>
      <c r="HM106" s="136"/>
      <c r="HN106" s="136"/>
      <c r="HO106" s="136"/>
      <c r="HP106" s="136"/>
      <c r="HQ106" s="136"/>
      <c r="HR106" s="136"/>
      <c r="HS106" s="136"/>
      <c r="HT106" s="136"/>
      <c r="HU106" s="136"/>
      <c r="HV106" s="136"/>
      <c r="HW106" s="136"/>
      <c r="HX106" s="136"/>
      <c r="HY106" s="136"/>
      <c r="HZ106" s="136"/>
      <c r="IA106" s="136"/>
      <c r="IB106" s="136"/>
      <c r="IC106" s="136"/>
      <c r="ID106" s="136"/>
      <c r="IE106" s="136"/>
      <c r="IF106" s="136"/>
      <c r="IG106" s="136"/>
      <c r="IH106" s="136"/>
      <c r="II106" s="136"/>
      <c r="IJ106" s="136"/>
      <c r="IK106" s="136"/>
      <c r="IL106" s="136"/>
      <c r="IM106" s="136"/>
      <c r="IN106" s="136"/>
      <c r="IO106" s="136"/>
      <c r="IP106" s="136"/>
      <c r="IQ106" s="136"/>
      <c r="IR106" s="136"/>
      <c r="IS106" s="136"/>
      <c r="IT106" s="136"/>
      <c r="IU106" s="136"/>
      <c r="IV106" s="136"/>
      <c r="IW106" s="136"/>
      <c r="IX106" s="136"/>
      <c r="IY106" s="136"/>
      <c r="IZ106" s="136"/>
      <c r="JA106" s="136"/>
      <c r="JB106" s="136"/>
      <c r="JC106" s="136"/>
      <c r="JD106" s="136"/>
      <c r="JE106" s="136"/>
      <c r="JF106" s="136"/>
      <c r="JG106" s="136"/>
      <c r="JH106" s="136"/>
      <c r="JI106" s="136"/>
      <c r="JJ106" s="136"/>
      <c r="JK106" s="136"/>
      <c r="JL106" s="136"/>
      <c r="JM106" s="136"/>
      <c r="JN106" s="136"/>
      <c r="JO106" s="136"/>
      <c r="JP106" s="136"/>
      <c r="JQ106" s="136"/>
      <c r="JR106" s="136"/>
      <c r="JS106" s="136"/>
      <c r="JT106" s="136"/>
      <c r="JU106" s="136"/>
      <c r="JV106" s="136"/>
      <c r="JW106" s="136"/>
      <c r="JX106" s="136"/>
      <c r="JY106" s="136"/>
      <c r="JZ106" s="136"/>
      <c r="KA106" s="136"/>
      <c r="KB106" s="136"/>
      <c r="KC106" s="136"/>
      <c r="KD106" s="136"/>
      <c r="KE106" s="136"/>
      <c r="KF106" s="136"/>
      <c r="KG106" s="136"/>
      <c r="KH106" s="136"/>
      <c r="KI106" s="136"/>
      <c r="KJ106" s="136"/>
      <c r="KK106" s="136"/>
      <c r="KL106" s="136"/>
      <c r="KM106" s="136"/>
      <c r="KN106" s="136"/>
      <c r="KO106" s="136"/>
      <c r="KP106" s="136"/>
      <c r="KQ106" s="136"/>
      <c r="KR106" s="136"/>
      <c r="KS106" s="136"/>
      <c r="KT106" s="136"/>
      <c r="KU106" s="136"/>
      <c r="KV106" s="136"/>
      <c r="KW106" s="136"/>
      <c r="KX106" s="136"/>
      <c r="KY106" s="136"/>
      <c r="KZ106" s="136"/>
      <c r="LA106" s="136"/>
      <c r="LB106" s="136"/>
      <c r="LC106" s="136"/>
      <c r="LD106" s="136"/>
      <c r="LE106" s="136"/>
      <c r="LF106" s="136"/>
      <c r="LG106" s="136"/>
      <c r="LH106" s="136"/>
      <c r="LI106" s="136"/>
      <c r="LJ106" s="136"/>
      <c r="LK106" s="136"/>
      <c r="LL106" s="136"/>
      <c r="LM106" s="136"/>
      <c r="LN106" s="136"/>
      <c r="LO106" s="136"/>
      <c r="LP106" s="136"/>
      <c r="LQ106" s="136"/>
      <c r="LR106" s="136"/>
      <c r="LS106" s="136"/>
      <c r="LT106" s="136"/>
      <c r="LU106" s="136"/>
      <c r="LV106" s="136"/>
      <c r="LW106" s="136"/>
      <c r="LX106" s="136"/>
      <c r="LY106" s="136"/>
      <c r="LZ106" s="136"/>
      <c r="MA106" s="136"/>
      <c r="MB106" s="136"/>
      <c r="MC106" s="136"/>
      <c r="MD106" s="136"/>
      <c r="ME106" s="136"/>
      <c r="MF106" s="136"/>
      <c r="MG106" s="136"/>
      <c r="MH106" s="136"/>
      <c r="MI106" s="136"/>
      <c r="MJ106" s="136"/>
      <c r="MK106" s="136"/>
      <c r="ML106" s="136"/>
      <c r="MM106" s="136"/>
      <c r="MN106" s="136"/>
      <c r="MO106" s="136"/>
      <c r="MP106" s="136"/>
      <c r="MQ106" s="136"/>
      <c r="MR106" s="136"/>
      <c r="MS106" s="136"/>
      <c r="MT106" s="136"/>
      <c r="MU106" s="136"/>
      <c r="MV106" s="136"/>
      <c r="MW106" s="136"/>
      <c r="MX106" s="136"/>
      <c r="MY106" s="136"/>
      <c r="MZ106" s="136"/>
      <c r="NA106" s="136"/>
      <c r="NB106" s="136"/>
      <c r="NC106" s="136"/>
      <c r="ND106" s="136"/>
      <c r="NE106" s="136"/>
      <c r="NF106" s="136"/>
      <c r="NG106" s="136"/>
      <c r="NH106" s="136"/>
      <c r="NI106" s="136"/>
      <c r="NJ106" s="136"/>
      <c r="NK106" s="136"/>
      <c r="NL106" s="136"/>
      <c r="NM106" s="136"/>
      <c r="NN106" s="136"/>
      <c r="NO106" s="136"/>
      <c r="NP106" s="136"/>
      <c r="NQ106" s="136"/>
      <c r="NR106" s="136"/>
      <c r="NS106" s="136"/>
      <c r="NT106" s="136"/>
      <c r="NU106" s="136"/>
      <c r="NV106" s="136"/>
      <c r="NW106" s="136"/>
      <c r="NX106" s="136"/>
      <c r="NY106" s="136"/>
      <c r="NZ106" s="136"/>
      <c r="OA106" s="136"/>
      <c r="OB106" s="136"/>
      <c r="OC106" s="136"/>
      <c r="OD106" s="136"/>
      <c r="OE106" s="136"/>
      <c r="OF106" s="136"/>
      <c r="OG106" s="136"/>
      <c r="OH106" s="136"/>
      <c r="OI106" s="136"/>
      <c r="OJ106" s="136"/>
      <c r="OK106" s="136"/>
      <c r="OL106" s="136"/>
      <c r="OM106" s="136"/>
      <c r="ON106" s="136"/>
      <c r="OO106" s="136"/>
      <c r="OP106" s="136"/>
      <c r="OQ106" s="136"/>
      <c r="OR106" s="136"/>
      <c r="OS106" s="136"/>
      <c r="OT106" s="136"/>
      <c r="OU106" s="136"/>
      <c r="OV106" s="136"/>
      <c r="OW106" s="136"/>
      <c r="OX106" s="136"/>
      <c r="OY106" s="136"/>
      <c r="OZ106" s="136"/>
      <c r="PA106" s="136"/>
      <c r="PB106" s="136"/>
      <c r="PC106" s="136"/>
      <c r="PD106" s="136"/>
      <c r="PE106" s="136"/>
      <c r="PF106" s="136"/>
    </row>
    <row r="107" spans="1:422" s="45" customFormat="1">
      <c r="A107" s="134"/>
      <c r="B107" s="134"/>
      <c r="C107" s="136"/>
      <c r="D107" s="136"/>
      <c r="E107" s="136"/>
      <c r="F107" s="136"/>
      <c r="G107" s="136"/>
      <c r="H107" s="136"/>
      <c r="I107" s="136"/>
      <c r="J107" s="136"/>
      <c r="K107" s="136"/>
      <c r="L107" s="136"/>
      <c r="M107" s="136"/>
      <c r="N107" s="136"/>
      <c r="O107" s="136"/>
      <c r="P107" s="136"/>
      <c r="Q107" s="136"/>
      <c r="R107" s="136"/>
      <c r="S107" s="136"/>
      <c r="T107" s="136"/>
      <c r="U107" s="136"/>
      <c r="V107" s="136"/>
      <c r="W107" s="136"/>
      <c r="X107" s="136"/>
      <c r="Y107" s="136"/>
      <c r="Z107" s="136"/>
      <c r="AA107" s="136"/>
      <c r="AB107" s="136"/>
      <c r="AC107" s="136"/>
      <c r="AD107" s="136"/>
      <c r="AE107" s="136"/>
      <c r="AF107" s="136"/>
      <c r="AG107" s="136"/>
      <c r="AH107" s="136"/>
      <c r="AI107" s="136"/>
      <c r="AJ107" s="136"/>
      <c r="AK107" s="136"/>
      <c r="AL107" s="136"/>
      <c r="AM107" s="136"/>
      <c r="AN107" s="136"/>
      <c r="AO107" s="136"/>
      <c r="AP107" s="136"/>
      <c r="AQ107" s="136"/>
      <c r="AR107" s="136"/>
      <c r="AS107" s="136"/>
      <c r="AT107" s="136"/>
      <c r="AU107" s="136"/>
      <c r="AV107" s="136"/>
      <c r="AW107" s="136"/>
      <c r="AX107" s="136"/>
      <c r="AY107" s="136"/>
      <c r="AZ107" s="136"/>
      <c r="BA107" s="136"/>
      <c r="BB107" s="136"/>
      <c r="BC107" s="136"/>
      <c r="BD107" s="136"/>
      <c r="BE107" s="136"/>
      <c r="BF107" s="136"/>
      <c r="BG107" s="136"/>
      <c r="BH107" s="136"/>
      <c r="BI107" s="136"/>
      <c r="BJ107" s="136"/>
      <c r="BK107" s="136"/>
      <c r="BL107" s="136"/>
      <c r="BM107" s="136"/>
      <c r="BN107" s="136"/>
      <c r="BO107" s="136"/>
      <c r="BP107" s="136"/>
      <c r="BQ107" s="136"/>
      <c r="BR107" s="136"/>
      <c r="BS107" s="136"/>
      <c r="BT107" s="136"/>
      <c r="BU107" s="136"/>
      <c r="BV107" s="136"/>
      <c r="BW107" s="136"/>
      <c r="BX107" s="136"/>
      <c r="BY107" s="136"/>
      <c r="BZ107" s="136"/>
      <c r="CA107" s="136"/>
      <c r="CB107" s="136"/>
      <c r="CC107" s="136"/>
      <c r="CD107" s="136"/>
      <c r="CE107" s="136"/>
      <c r="CF107" s="136"/>
      <c r="CG107" s="136"/>
      <c r="CH107" s="136"/>
      <c r="CI107" s="136"/>
      <c r="CJ107" s="136"/>
      <c r="CK107" s="136"/>
      <c r="CL107" s="136"/>
      <c r="CM107" s="136"/>
      <c r="CN107" s="136"/>
      <c r="CO107" s="136"/>
      <c r="CP107" s="136"/>
      <c r="CQ107" s="136"/>
      <c r="CR107" s="136"/>
      <c r="CS107" s="136"/>
      <c r="CT107" s="136"/>
      <c r="CU107" s="136"/>
      <c r="CV107" s="136"/>
      <c r="CW107" s="136"/>
      <c r="CX107" s="136"/>
      <c r="CY107" s="136"/>
      <c r="CZ107" s="136"/>
      <c r="DA107" s="136"/>
      <c r="DB107" s="136"/>
      <c r="DC107" s="136"/>
      <c r="DD107" s="136"/>
      <c r="DE107" s="136"/>
      <c r="DF107" s="136"/>
      <c r="DG107" s="136"/>
      <c r="DH107" s="136"/>
      <c r="DI107" s="136"/>
      <c r="DJ107" s="136"/>
      <c r="DK107" s="136"/>
      <c r="DL107" s="136"/>
      <c r="DM107" s="136"/>
      <c r="DN107" s="136"/>
      <c r="DO107" s="136"/>
      <c r="DP107" s="136"/>
      <c r="DQ107" s="136"/>
      <c r="DR107" s="136"/>
      <c r="DS107" s="136"/>
      <c r="DT107" s="136"/>
      <c r="DU107" s="136"/>
      <c r="DV107" s="136"/>
      <c r="DW107" s="136"/>
      <c r="DX107" s="136"/>
      <c r="DY107" s="136"/>
      <c r="DZ107" s="136"/>
      <c r="EA107" s="136"/>
      <c r="EB107" s="136"/>
      <c r="EC107" s="136"/>
      <c r="ED107" s="136"/>
      <c r="EE107" s="136"/>
      <c r="EF107" s="136"/>
      <c r="EG107" s="136"/>
      <c r="EH107" s="136"/>
      <c r="EI107" s="136"/>
      <c r="EJ107" s="136"/>
      <c r="EK107" s="136"/>
      <c r="EL107" s="136"/>
      <c r="EM107" s="136"/>
      <c r="EN107" s="136"/>
      <c r="EO107" s="136"/>
      <c r="EP107" s="136"/>
      <c r="EQ107" s="136"/>
      <c r="ER107" s="136"/>
      <c r="ES107" s="136"/>
      <c r="ET107" s="136"/>
      <c r="EU107" s="136"/>
      <c r="EV107" s="136"/>
      <c r="EW107" s="136"/>
      <c r="EX107" s="136"/>
      <c r="EY107" s="136"/>
      <c r="EZ107" s="136"/>
      <c r="FA107" s="136"/>
      <c r="FB107" s="136"/>
      <c r="FC107" s="136"/>
      <c r="FD107" s="136"/>
      <c r="FE107" s="136"/>
      <c r="FF107" s="136"/>
      <c r="FG107" s="136"/>
      <c r="FH107" s="136"/>
      <c r="FI107" s="136"/>
      <c r="FJ107" s="136"/>
      <c r="FK107" s="136"/>
      <c r="FL107" s="136"/>
      <c r="FM107" s="136"/>
      <c r="FN107" s="136"/>
      <c r="FO107" s="136"/>
      <c r="FP107" s="136"/>
      <c r="FQ107" s="136"/>
      <c r="FR107" s="136"/>
      <c r="FS107" s="136"/>
      <c r="FT107" s="136"/>
      <c r="FU107" s="136"/>
      <c r="FV107" s="136"/>
      <c r="FW107" s="136"/>
      <c r="FX107" s="136"/>
      <c r="FY107" s="136"/>
      <c r="FZ107" s="136"/>
      <c r="GA107" s="136"/>
      <c r="GB107" s="136"/>
      <c r="GC107" s="136"/>
      <c r="GD107" s="136"/>
      <c r="GE107" s="136"/>
      <c r="GF107" s="136"/>
      <c r="GG107" s="136"/>
      <c r="GH107" s="136"/>
      <c r="GI107" s="136"/>
      <c r="GJ107" s="136"/>
      <c r="GK107" s="136"/>
      <c r="GL107" s="136"/>
      <c r="GM107" s="136"/>
      <c r="GN107" s="136"/>
      <c r="GO107" s="136"/>
      <c r="GP107" s="136"/>
      <c r="GQ107" s="136"/>
      <c r="GR107" s="136"/>
      <c r="GS107" s="136"/>
      <c r="GT107" s="136"/>
      <c r="GU107" s="136"/>
      <c r="GV107" s="136"/>
      <c r="GW107" s="136"/>
      <c r="GX107" s="136"/>
      <c r="GY107" s="136"/>
      <c r="GZ107" s="136"/>
      <c r="HA107" s="136"/>
      <c r="HB107" s="136"/>
      <c r="HC107" s="136"/>
      <c r="HD107" s="136"/>
      <c r="HE107" s="136"/>
      <c r="HF107" s="136"/>
      <c r="HG107" s="136"/>
      <c r="HH107" s="136"/>
      <c r="HI107" s="136"/>
      <c r="HJ107" s="136"/>
      <c r="HK107" s="136"/>
      <c r="HL107" s="136"/>
      <c r="HM107" s="136"/>
      <c r="HN107" s="136"/>
      <c r="HO107" s="136"/>
      <c r="HP107" s="136"/>
      <c r="HQ107" s="136"/>
      <c r="HR107" s="136"/>
      <c r="HS107" s="136"/>
      <c r="HT107" s="136"/>
      <c r="HU107" s="136"/>
      <c r="HV107" s="136"/>
      <c r="HW107" s="136"/>
      <c r="HX107" s="136"/>
      <c r="HY107" s="136"/>
      <c r="HZ107" s="136"/>
      <c r="IA107" s="136"/>
      <c r="IB107" s="136"/>
      <c r="IC107" s="136"/>
      <c r="ID107" s="136"/>
      <c r="IE107" s="136"/>
      <c r="IF107" s="136"/>
      <c r="IG107" s="136"/>
      <c r="IH107" s="136"/>
      <c r="II107" s="136"/>
      <c r="IJ107" s="136"/>
      <c r="IK107" s="136"/>
      <c r="IL107" s="136"/>
      <c r="IM107" s="136"/>
      <c r="IN107" s="136"/>
      <c r="IO107" s="136"/>
      <c r="IP107" s="136"/>
      <c r="IQ107" s="136"/>
      <c r="IR107" s="136"/>
      <c r="IS107" s="136"/>
      <c r="IT107" s="136"/>
      <c r="IU107" s="136"/>
      <c r="IV107" s="136"/>
      <c r="IW107" s="136"/>
      <c r="IX107" s="136"/>
      <c r="IY107" s="136"/>
      <c r="IZ107" s="136"/>
      <c r="JA107" s="136"/>
      <c r="JB107" s="136"/>
      <c r="JC107" s="136"/>
      <c r="JD107" s="136"/>
      <c r="JE107" s="136"/>
      <c r="JF107" s="136"/>
      <c r="JG107" s="136"/>
      <c r="JH107" s="136"/>
      <c r="JI107" s="136"/>
      <c r="JJ107" s="136"/>
      <c r="JK107" s="136"/>
      <c r="JL107" s="136"/>
      <c r="JM107" s="136"/>
      <c r="JN107" s="136"/>
      <c r="JO107" s="136"/>
      <c r="JP107" s="136"/>
      <c r="JQ107" s="136"/>
      <c r="JR107" s="136"/>
      <c r="JS107" s="136"/>
      <c r="JT107" s="136"/>
      <c r="JU107" s="136"/>
      <c r="JV107" s="136"/>
      <c r="JW107" s="136"/>
      <c r="JX107" s="136"/>
      <c r="JY107" s="136"/>
      <c r="JZ107" s="136"/>
      <c r="KA107" s="136"/>
      <c r="KB107" s="136"/>
      <c r="KC107" s="136"/>
      <c r="KD107" s="136"/>
      <c r="KE107" s="136"/>
      <c r="KF107" s="136"/>
      <c r="KG107" s="136"/>
      <c r="KH107" s="136"/>
      <c r="KI107" s="136"/>
      <c r="KJ107" s="136"/>
      <c r="KK107" s="136"/>
      <c r="KL107" s="136"/>
      <c r="KM107" s="136"/>
      <c r="KN107" s="136"/>
      <c r="KO107" s="136"/>
      <c r="KP107" s="136"/>
      <c r="KQ107" s="136"/>
      <c r="KR107" s="136"/>
      <c r="KS107" s="136"/>
      <c r="KT107" s="136"/>
      <c r="KU107" s="136"/>
      <c r="KV107" s="136"/>
      <c r="KW107" s="136"/>
      <c r="KX107" s="136"/>
      <c r="KY107" s="136"/>
      <c r="KZ107" s="136"/>
      <c r="LA107" s="136"/>
      <c r="LB107" s="136"/>
      <c r="LC107" s="136"/>
      <c r="LD107" s="136"/>
      <c r="LE107" s="136"/>
      <c r="LF107" s="136"/>
      <c r="LG107" s="136"/>
      <c r="LH107" s="136"/>
      <c r="LI107" s="136"/>
      <c r="LJ107" s="136"/>
      <c r="LK107" s="136"/>
      <c r="LL107" s="136"/>
      <c r="LM107" s="136"/>
      <c r="LN107" s="136"/>
      <c r="LO107" s="136"/>
      <c r="LP107" s="136"/>
      <c r="LQ107" s="136"/>
      <c r="LR107" s="136"/>
      <c r="LS107" s="136"/>
      <c r="LT107" s="136"/>
      <c r="LU107" s="136"/>
      <c r="LV107" s="136"/>
      <c r="LW107" s="136"/>
      <c r="LX107" s="136"/>
      <c r="LY107" s="136"/>
      <c r="LZ107" s="136"/>
      <c r="MA107" s="136"/>
      <c r="MB107" s="136"/>
      <c r="MC107" s="136"/>
      <c r="MD107" s="136"/>
      <c r="ME107" s="136"/>
      <c r="MF107" s="136"/>
      <c r="MG107" s="136"/>
      <c r="MH107" s="136"/>
      <c r="MI107" s="136"/>
      <c r="MJ107" s="136"/>
      <c r="MK107" s="136"/>
      <c r="ML107" s="136"/>
      <c r="MM107" s="136"/>
      <c r="MN107" s="136"/>
      <c r="MO107" s="136"/>
      <c r="MP107" s="136"/>
      <c r="MQ107" s="136"/>
      <c r="MR107" s="136"/>
      <c r="MS107" s="136"/>
      <c r="MT107" s="136"/>
      <c r="MU107" s="136"/>
      <c r="MV107" s="136"/>
      <c r="MW107" s="136"/>
      <c r="MX107" s="136"/>
      <c r="MY107" s="136"/>
      <c r="MZ107" s="136"/>
      <c r="NA107" s="136"/>
      <c r="NB107" s="136"/>
      <c r="NC107" s="136"/>
      <c r="ND107" s="136"/>
      <c r="NE107" s="136"/>
      <c r="NF107" s="136"/>
      <c r="NG107" s="136"/>
      <c r="NH107" s="136"/>
      <c r="NI107" s="136"/>
      <c r="NJ107" s="136"/>
      <c r="NK107" s="136"/>
      <c r="NL107" s="136"/>
      <c r="NM107" s="136"/>
      <c r="NN107" s="136"/>
      <c r="NO107" s="136"/>
      <c r="NP107" s="136"/>
      <c r="NQ107" s="136"/>
      <c r="NR107" s="136"/>
      <c r="NS107" s="136"/>
      <c r="NT107" s="136"/>
      <c r="NU107" s="136"/>
      <c r="NV107" s="136"/>
      <c r="NW107" s="136"/>
      <c r="NX107" s="136"/>
      <c r="NY107" s="136"/>
      <c r="NZ107" s="136"/>
      <c r="OA107" s="136"/>
      <c r="OB107" s="136"/>
      <c r="OC107" s="136"/>
      <c r="OD107" s="136"/>
      <c r="OE107" s="136"/>
      <c r="OF107" s="136"/>
      <c r="OG107" s="136"/>
      <c r="OH107" s="136"/>
      <c r="OI107" s="136"/>
      <c r="OJ107" s="136"/>
      <c r="OK107" s="136"/>
      <c r="OL107" s="136"/>
      <c r="OM107" s="136"/>
      <c r="ON107" s="136"/>
      <c r="OO107" s="136"/>
      <c r="OP107" s="136"/>
      <c r="OQ107" s="136"/>
      <c r="OR107" s="136"/>
      <c r="OS107" s="136"/>
      <c r="OT107" s="136"/>
      <c r="OU107" s="136"/>
      <c r="OV107" s="136"/>
      <c r="OW107" s="136"/>
      <c r="OX107" s="136"/>
      <c r="OY107" s="136"/>
      <c r="OZ107" s="136"/>
      <c r="PA107" s="136"/>
      <c r="PB107" s="136"/>
      <c r="PC107" s="136"/>
      <c r="PD107" s="136"/>
      <c r="PE107" s="136"/>
      <c r="PF107" s="136"/>
    </row>
    <row r="108" spans="1:422" s="45" customFormat="1">
      <c r="A108" s="134"/>
      <c r="B108" s="134"/>
      <c r="C108" s="136"/>
      <c r="D108" s="136"/>
      <c r="E108" s="136"/>
      <c r="F108" s="136"/>
      <c r="G108" s="136"/>
      <c r="H108" s="136"/>
      <c r="I108" s="136"/>
      <c r="J108" s="136"/>
      <c r="K108" s="136"/>
      <c r="L108" s="136"/>
      <c r="M108" s="136"/>
      <c r="N108" s="136"/>
      <c r="O108" s="136"/>
      <c r="P108" s="136"/>
      <c r="Q108" s="136"/>
      <c r="R108" s="136"/>
      <c r="S108" s="136"/>
      <c r="T108" s="136"/>
      <c r="U108" s="136"/>
      <c r="V108" s="136"/>
      <c r="W108" s="136"/>
      <c r="X108" s="136"/>
      <c r="Y108" s="136"/>
      <c r="Z108" s="136"/>
      <c r="AA108" s="136"/>
      <c r="AB108" s="136"/>
      <c r="AC108" s="136"/>
      <c r="AD108" s="136"/>
      <c r="AE108" s="136"/>
      <c r="AF108" s="136"/>
      <c r="AG108" s="136"/>
      <c r="AH108" s="136"/>
      <c r="AI108" s="136"/>
      <c r="AJ108" s="136"/>
      <c r="AK108" s="136"/>
      <c r="AL108" s="136"/>
      <c r="AM108" s="136"/>
      <c r="AN108" s="136"/>
      <c r="AO108" s="136"/>
      <c r="AP108" s="136"/>
      <c r="AQ108" s="136"/>
      <c r="AR108" s="136"/>
      <c r="AS108" s="136"/>
      <c r="AT108" s="136"/>
      <c r="AU108" s="136"/>
      <c r="AV108" s="136"/>
      <c r="AW108" s="136"/>
      <c r="AX108" s="136"/>
      <c r="AY108" s="136"/>
      <c r="AZ108" s="136"/>
      <c r="BA108" s="136"/>
      <c r="BB108" s="136"/>
      <c r="BC108" s="136"/>
      <c r="BD108" s="136"/>
      <c r="BE108" s="136"/>
      <c r="BF108" s="136"/>
      <c r="BG108" s="136"/>
      <c r="BH108" s="136"/>
      <c r="BI108" s="136"/>
      <c r="BJ108" s="136"/>
      <c r="BK108" s="136"/>
      <c r="BL108" s="136"/>
      <c r="BM108" s="136"/>
      <c r="BN108" s="136"/>
      <c r="BO108" s="136"/>
      <c r="BP108" s="136"/>
      <c r="BQ108" s="136"/>
      <c r="BR108" s="136"/>
      <c r="BS108" s="136"/>
      <c r="BT108" s="136"/>
      <c r="BU108" s="136"/>
      <c r="BV108" s="136"/>
      <c r="BW108" s="136"/>
      <c r="BX108" s="136"/>
      <c r="BY108" s="136"/>
      <c r="BZ108" s="136"/>
      <c r="CA108" s="136"/>
      <c r="CB108" s="136"/>
      <c r="CC108" s="136"/>
      <c r="CD108" s="136"/>
      <c r="CE108" s="136"/>
      <c r="CF108" s="136"/>
      <c r="CG108" s="136"/>
      <c r="CH108" s="136"/>
      <c r="CI108" s="136"/>
      <c r="CJ108" s="136"/>
      <c r="CK108" s="136"/>
      <c r="CL108" s="136"/>
      <c r="CM108" s="136"/>
      <c r="CN108" s="136"/>
      <c r="CO108" s="136"/>
      <c r="CP108" s="136"/>
      <c r="CQ108" s="136"/>
      <c r="CR108" s="136"/>
      <c r="CS108" s="136"/>
      <c r="CT108" s="136"/>
      <c r="CU108" s="136"/>
      <c r="CV108" s="136"/>
      <c r="CW108" s="136"/>
      <c r="CX108" s="136"/>
      <c r="CY108" s="136"/>
      <c r="CZ108" s="136"/>
      <c r="DA108" s="136"/>
      <c r="DB108" s="136"/>
      <c r="DC108" s="136"/>
      <c r="DD108" s="136"/>
      <c r="DE108" s="136"/>
      <c r="DF108" s="136"/>
      <c r="DG108" s="136"/>
      <c r="DH108" s="136"/>
      <c r="DI108" s="136"/>
      <c r="DJ108" s="136"/>
      <c r="DK108" s="136"/>
      <c r="DL108" s="136"/>
      <c r="DM108" s="136"/>
      <c r="DN108" s="136"/>
      <c r="DO108" s="136"/>
      <c r="DP108" s="136"/>
      <c r="DQ108" s="136"/>
      <c r="DR108" s="136"/>
      <c r="DS108" s="136"/>
      <c r="DT108" s="136"/>
      <c r="DU108" s="136"/>
      <c r="DV108" s="136"/>
      <c r="DW108" s="136"/>
      <c r="DX108" s="136"/>
      <c r="DY108" s="136"/>
      <c r="DZ108" s="136"/>
      <c r="EA108" s="136"/>
      <c r="EB108" s="136"/>
      <c r="EC108" s="136"/>
      <c r="ED108" s="136"/>
      <c r="EE108" s="136"/>
      <c r="EF108" s="136"/>
      <c r="EG108" s="136"/>
      <c r="EH108" s="136"/>
      <c r="EI108" s="136"/>
      <c r="EJ108" s="136"/>
      <c r="EK108" s="136"/>
      <c r="EL108" s="136"/>
      <c r="EM108" s="136"/>
      <c r="EN108" s="136"/>
      <c r="EO108" s="136"/>
      <c r="EP108" s="136"/>
      <c r="EQ108" s="136"/>
      <c r="ER108" s="136"/>
      <c r="ES108" s="136"/>
      <c r="ET108" s="136"/>
      <c r="EU108" s="136"/>
      <c r="EV108" s="136"/>
      <c r="EW108" s="136"/>
      <c r="EX108" s="136"/>
      <c r="EY108" s="136"/>
      <c r="EZ108" s="136"/>
      <c r="FA108" s="136"/>
      <c r="FB108" s="136"/>
      <c r="FC108" s="136"/>
      <c r="FD108" s="136"/>
      <c r="FE108" s="136"/>
      <c r="FF108" s="136"/>
      <c r="FG108" s="136"/>
      <c r="FH108" s="136"/>
      <c r="FI108" s="136"/>
      <c r="FJ108" s="136"/>
      <c r="FK108" s="136"/>
      <c r="FL108" s="136"/>
      <c r="FM108" s="136"/>
      <c r="FN108" s="136"/>
      <c r="FO108" s="136"/>
      <c r="FP108" s="136"/>
      <c r="FQ108" s="136"/>
      <c r="FR108" s="136"/>
      <c r="FS108" s="136"/>
      <c r="FT108" s="136"/>
      <c r="FU108" s="136"/>
      <c r="FV108" s="136"/>
      <c r="FW108" s="136"/>
      <c r="FX108" s="136"/>
      <c r="FY108" s="136"/>
      <c r="FZ108" s="136"/>
      <c r="GA108" s="136"/>
      <c r="GB108" s="136"/>
      <c r="GC108" s="136"/>
      <c r="GD108" s="136"/>
      <c r="GE108" s="136"/>
      <c r="GF108" s="136"/>
      <c r="GG108" s="136"/>
      <c r="GH108" s="136"/>
      <c r="GI108" s="136"/>
      <c r="GJ108" s="136"/>
      <c r="GK108" s="136"/>
      <c r="GL108" s="136"/>
      <c r="GM108" s="136"/>
      <c r="GN108" s="136"/>
      <c r="GO108" s="136"/>
      <c r="GP108" s="136"/>
      <c r="GQ108" s="136"/>
      <c r="GR108" s="136"/>
      <c r="GS108" s="136"/>
      <c r="GT108" s="136"/>
      <c r="GU108" s="136"/>
      <c r="GV108" s="136"/>
      <c r="GW108" s="136"/>
      <c r="GX108" s="136"/>
      <c r="GY108" s="136"/>
      <c r="GZ108" s="136"/>
      <c r="HA108" s="136"/>
      <c r="HB108" s="136"/>
      <c r="HC108" s="136"/>
      <c r="HD108" s="136"/>
      <c r="HE108" s="136"/>
      <c r="HF108" s="136"/>
      <c r="HG108" s="136"/>
      <c r="HH108" s="136"/>
      <c r="HI108" s="136"/>
      <c r="HJ108" s="136"/>
      <c r="HK108" s="136"/>
      <c r="HL108" s="136"/>
      <c r="HM108" s="136"/>
      <c r="HN108" s="136"/>
      <c r="HO108" s="136"/>
      <c r="HP108" s="136"/>
      <c r="HQ108" s="136"/>
      <c r="HR108" s="136"/>
      <c r="HS108" s="136"/>
      <c r="HT108" s="136"/>
      <c r="HU108" s="136"/>
      <c r="HV108" s="136"/>
      <c r="HW108" s="136"/>
      <c r="HX108" s="136"/>
      <c r="HY108" s="136"/>
      <c r="HZ108" s="136"/>
      <c r="IA108" s="136"/>
      <c r="IB108" s="136"/>
      <c r="IC108" s="136"/>
      <c r="ID108" s="136"/>
      <c r="IE108" s="136"/>
      <c r="IF108" s="136"/>
      <c r="IG108" s="136"/>
      <c r="IH108" s="136"/>
      <c r="II108" s="136"/>
      <c r="IJ108" s="136"/>
      <c r="IK108" s="136"/>
      <c r="IL108" s="136"/>
      <c r="IM108" s="136"/>
      <c r="IN108" s="136"/>
      <c r="IO108" s="136"/>
      <c r="IP108" s="136"/>
      <c r="IQ108" s="136"/>
      <c r="IR108" s="136"/>
      <c r="IS108" s="136"/>
      <c r="IT108" s="136"/>
      <c r="IU108" s="136"/>
      <c r="IV108" s="136"/>
      <c r="IW108" s="136"/>
      <c r="IX108" s="136"/>
      <c r="IY108" s="136"/>
      <c r="IZ108" s="136"/>
      <c r="JA108" s="136"/>
      <c r="JB108" s="136"/>
      <c r="JC108" s="136"/>
      <c r="JD108" s="136"/>
      <c r="JE108" s="136"/>
      <c r="JF108" s="136"/>
      <c r="JG108" s="136"/>
      <c r="JH108" s="136"/>
      <c r="JI108" s="136"/>
      <c r="JJ108" s="136"/>
      <c r="JK108" s="136"/>
      <c r="JL108" s="136"/>
      <c r="JM108" s="136"/>
      <c r="JN108" s="136"/>
      <c r="JO108" s="136"/>
      <c r="JP108" s="136"/>
      <c r="JQ108" s="136"/>
      <c r="JR108" s="136"/>
      <c r="JS108" s="136"/>
      <c r="JT108" s="136"/>
      <c r="JU108" s="136"/>
      <c r="JV108" s="136"/>
      <c r="JW108" s="136"/>
      <c r="JX108" s="136"/>
      <c r="JY108" s="136"/>
      <c r="JZ108" s="136"/>
      <c r="KA108" s="136"/>
      <c r="KB108" s="136"/>
      <c r="KC108" s="136"/>
      <c r="KD108" s="136"/>
      <c r="KE108" s="136"/>
      <c r="KF108" s="136"/>
      <c r="KG108" s="136"/>
      <c r="KH108" s="136"/>
      <c r="KI108" s="136"/>
      <c r="KJ108" s="136"/>
      <c r="KK108" s="136"/>
      <c r="KL108" s="136"/>
      <c r="KM108" s="136"/>
      <c r="KN108" s="136"/>
      <c r="KO108" s="136"/>
      <c r="KP108" s="136"/>
      <c r="KQ108" s="136"/>
      <c r="KR108" s="136"/>
      <c r="KS108" s="136"/>
      <c r="KT108" s="136"/>
      <c r="KU108" s="136"/>
      <c r="KV108" s="136"/>
      <c r="KW108" s="136"/>
      <c r="KX108" s="136"/>
      <c r="KY108" s="136"/>
      <c r="KZ108" s="136"/>
      <c r="LA108" s="136"/>
      <c r="LB108" s="136"/>
      <c r="LC108" s="136"/>
      <c r="LD108" s="136"/>
      <c r="LE108" s="136"/>
      <c r="LF108" s="136"/>
      <c r="LG108" s="136"/>
      <c r="LH108" s="136"/>
      <c r="LI108" s="136"/>
      <c r="LJ108" s="136"/>
      <c r="LK108" s="136"/>
      <c r="LL108" s="136"/>
      <c r="LM108" s="136"/>
      <c r="LN108" s="136"/>
      <c r="LO108" s="136"/>
      <c r="LP108" s="136"/>
      <c r="LQ108" s="136"/>
      <c r="LR108" s="136"/>
      <c r="LS108" s="136"/>
      <c r="LT108" s="136"/>
      <c r="LU108" s="136"/>
      <c r="LV108" s="136"/>
      <c r="LW108" s="136"/>
      <c r="LX108" s="136"/>
      <c r="LY108" s="136"/>
      <c r="LZ108" s="136"/>
      <c r="MA108" s="136"/>
      <c r="MB108" s="136"/>
      <c r="MC108" s="136"/>
      <c r="MD108" s="136"/>
      <c r="ME108" s="136"/>
      <c r="MF108" s="136"/>
      <c r="MG108" s="136"/>
      <c r="MH108" s="136"/>
      <c r="MI108" s="136"/>
      <c r="MJ108" s="136"/>
      <c r="MK108" s="136"/>
      <c r="ML108" s="136"/>
      <c r="MM108" s="136"/>
      <c r="MN108" s="136"/>
      <c r="MO108" s="136"/>
      <c r="MP108" s="136"/>
      <c r="MQ108" s="136"/>
      <c r="MR108" s="136"/>
      <c r="MS108" s="136"/>
      <c r="MT108" s="136"/>
      <c r="MU108" s="136"/>
      <c r="MV108" s="136"/>
      <c r="MW108" s="136"/>
      <c r="MX108" s="136"/>
      <c r="MY108" s="136"/>
      <c r="MZ108" s="136"/>
      <c r="NA108" s="136"/>
      <c r="NB108" s="136"/>
      <c r="NC108" s="136"/>
      <c r="ND108" s="136"/>
      <c r="NE108" s="136"/>
      <c r="NF108" s="136"/>
      <c r="NG108" s="136"/>
      <c r="NH108" s="136"/>
      <c r="NI108" s="136"/>
      <c r="NJ108" s="136"/>
      <c r="NK108" s="136"/>
      <c r="NL108" s="136"/>
      <c r="NM108" s="136"/>
      <c r="NN108" s="136"/>
      <c r="NO108" s="136"/>
      <c r="NP108" s="136"/>
      <c r="NQ108" s="136"/>
      <c r="NR108" s="136"/>
      <c r="NS108" s="136"/>
      <c r="NT108" s="136"/>
      <c r="NU108" s="136"/>
      <c r="NV108" s="136"/>
      <c r="NW108" s="136"/>
      <c r="NX108" s="136"/>
      <c r="NY108" s="136"/>
      <c r="NZ108" s="136"/>
      <c r="OA108" s="136"/>
      <c r="OB108" s="136"/>
      <c r="OC108" s="136"/>
      <c r="OD108" s="136"/>
      <c r="OE108" s="136"/>
      <c r="OF108" s="136"/>
      <c r="OG108" s="136"/>
      <c r="OH108" s="136"/>
      <c r="OI108" s="136"/>
      <c r="OJ108" s="136"/>
      <c r="OK108" s="136"/>
      <c r="OL108" s="136"/>
      <c r="OM108" s="136"/>
      <c r="ON108" s="136"/>
      <c r="OO108" s="136"/>
      <c r="OP108" s="136"/>
      <c r="OQ108" s="136"/>
      <c r="OR108" s="136"/>
      <c r="OS108" s="136"/>
      <c r="OT108" s="136"/>
      <c r="OU108" s="136"/>
      <c r="OV108" s="136"/>
      <c r="OW108" s="136"/>
      <c r="OX108" s="136"/>
      <c r="OY108" s="136"/>
      <c r="OZ108" s="136"/>
      <c r="PA108" s="136"/>
      <c r="PB108" s="136"/>
      <c r="PC108" s="136"/>
      <c r="PD108" s="136"/>
      <c r="PE108" s="136"/>
      <c r="PF108" s="136"/>
    </row>
    <row r="109" spans="1:422" s="45" customFormat="1">
      <c r="A109" s="134"/>
      <c r="B109" s="134"/>
      <c r="C109" s="136"/>
      <c r="D109" s="136"/>
      <c r="E109" s="136"/>
      <c r="F109" s="136"/>
      <c r="G109" s="136"/>
      <c r="H109" s="136"/>
      <c r="I109" s="136"/>
      <c r="J109" s="136"/>
      <c r="K109" s="136"/>
      <c r="L109" s="136"/>
      <c r="M109" s="136"/>
      <c r="N109" s="136"/>
      <c r="O109" s="136"/>
      <c r="P109" s="136"/>
      <c r="Q109" s="136"/>
      <c r="R109" s="136"/>
      <c r="S109" s="136"/>
      <c r="T109" s="136"/>
      <c r="U109" s="136"/>
      <c r="V109" s="136"/>
      <c r="W109" s="136"/>
      <c r="X109" s="136"/>
      <c r="Y109" s="136"/>
      <c r="Z109" s="136"/>
      <c r="AA109" s="136"/>
      <c r="AB109" s="136"/>
      <c r="AC109" s="136"/>
      <c r="AD109" s="136"/>
      <c r="AE109" s="136"/>
      <c r="AF109" s="136"/>
      <c r="AG109" s="136"/>
      <c r="AH109" s="136"/>
      <c r="AI109" s="136"/>
      <c r="AJ109" s="136"/>
      <c r="AK109" s="136"/>
      <c r="AL109" s="136"/>
      <c r="AM109" s="136"/>
      <c r="AN109" s="136"/>
      <c r="AO109" s="136"/>
      <c r="AP109" s="136"/>
      <c r="AQ109" s="136"/>
      <c r="AR109" s="136"/>
      <c r="AS109" s="136"/>
      <c r="AT109" s="136"/>
      <c r="AU109" s="136"/>
      <c r="AV109" s="136"/>
      <c r="AW109" s="136"/>
      <c r="AX109" s="136"/>
      <c r="AY109" s="136"/>
      <c r="AZ109" s="136"/>
      <c r="BA109" s="136"/>
      <c r="BB109" s="136"/>
      <c r="BC109" s="136"/>
      <c r="BD109" s="136"/>
      <c r="BE109" s="136"/>
      <c r="BF109" s="136"/>
      <c r="BG109" s="136"/>
      <c r="BH109" s="136"/>
      <c r="BI109" s="136"/>
      <c r="BJ109" s="136"/>
      <c r="BK109" s="136"/>
      <c r="BL109" s="136"/>
      <c r="BM109" s="136"/>
      <c r="BN109" s="136"/>
      <c r="BO109" s="136"/>
      <c r="BP109" s="136"/>
      <c r="BQ109" s="136"/>
      <c r="BR109" s="136"/>
      <c r="BS109" s="136"/>
      <c r="BT109" s="136"/>
      <c r="BU109" s="136"/>
      <c r="BV109" s="136"/>
      <c r="BW109" s="136"/>
      <c r="BX109" s="136"/>
      <c r="BY109" s="136"/>
      <c r="BZ109" s="136"/>
      <c r="CA109" s="136"/>
      <c r="CB109" s="136"/>
      <c r="CC109" s="136"/>
      <c r="CD109" s="136"/>
      <c r="CE109" s="136"/>
      <c r="CF109" s="136"/>
      <c r="CG109" s="136"/>
      <c r="CH109" s="136"/>
      <c r="CI109" s="136"/>
      <c r="CJ109" s="136"/>
      <c r="CK109" s="136"/>
      <c r="CL109" s="136"/>
      <c r="CM109" s="136"/>
      <c r="CN109" s="136"/>
      <c r="CO109" s="136"/>
      <c r="CP109" s="136"/>
      <c r="CQ109" s="136"/>
      <c r="CR109" s="136"/>
      <c r="CS109" s="136"/>
      <c r="CT109" s="136"/>
      <c r="CU109" s="136"/>
      <c r="CV109" s="136"/>
      <c r="CW109" s="136"/>
      <c r="CX109" s="136"/>
      <c r="CY109" s="136"/>
      <c r="CZ109" s="136"/>
      <c r="DA109" s="136"/>
      <c r="DB109" s="136"/>
      <c r="DC109" s="136"/>
      <c r="DD109" s="136"/>
      <c r="DE109" s="136"/>
      <c r="DF109" s="136"/>
      <c r="DG109" s="136"/>
      <c r="DH109" s="136"/>
      <c r="DI109" s="136"/>
      <c r="DJ109" s="136"/>
      <c r="DK109" s="136"/>
      <c r="DL109" s="136"/>
      <c r="DM109" s="136"/>
      <c r="DN109" s="136"/>
      <c r="DO109" s="136"/>
      <c r="DP109" s="136"/>
      <c r="DQ109" s="136"/>
      <c r="DR109" s="136"/>
      <c r="DS109" s="136"/>
      <c r="DT109" s="136"/>
      <c r="DU109" s="136"/>
      <c r="DV109" s="136"/>
      <c r="DW109" s="136"/>
      <c r="DX109" s="136"/>
      <c r="DY109" s="136"/>
      <c r="DZ109" s="136"/>
      <c r="EA109" s="136"/>
      <c r="EB109" s="136"/>
      <c r="EC109" s="136"/>
      <c r="ED109" s="136"/>
      <c r="EE109" s="136"/>
      <c r="EF109" s="136"/>
      <c r="EG109" s="136"/>
      <c r="EH109" s="136"/>
      <c r="EI109" s="136"/>
      <c r="EJ109" s="136"/>
      <c r="EK109" s="136"/>
      <c r="EL109" s="136"/>
      <c r="EM109" s="136"/>
      <c r="EN109" s="136"/>
      <c r="EO109" s="136"/>
      <c r="EP109" s="136"/>
      <c r="EQ109" s="136"/>
      <c r="ER109" s="136"/>
      <c r="ES109" s="136"/>
      <c r="ET109" s="136"/>
      <c r="EU109" s="136"/>
      <c r="EV109" s="136"/>
      <c r="EW109" s="136"/>
      <c r="EX109" s="136"/>
      <c r="EY109" s="136"/>
      <c r="EZ109" s="136"/>
      <c r="FA109" s="136"/>
      <c r="FB109" s="136"/>
      <c r="FC109" s="136"/>
      <c r="FD109" s="136"/>
      <c r="FE109" s="136"/>
      <c r="FF109" s="136"/>
      <c r="FG109" s="136"/>
      <c r="FH109" s="136"/>
      <c r="FI109" s="136"/>
      <c r="FJ109" s="136"/>
      <c r="FK109" s="136"/>
      <c r="FL109" s="136"/>
      <c r="FM109" s="136"/>
      <c r="FN109" s="136"/>
      <c r="FO109" s="136"/>
      <c r="FP109" s="136"/>
      <c r="FQ109" s="136"/>
      <c r="FR109" s="136"/>
      <c r="FS109" s="136"/>
      <c r="FT109" s="136"/>
      <c r="FU109" s="136"/>
      <c r="FV109" s="136"/>
      <c r="FW109" s="136"/>
      <c r="FX109" s="136"/>
      <c r="FY109" s="136"/>
      <c r="FZ109" s="136"/>
      <c r="GA109" s="136"/>
      <c r="GB109" s="136"/>
      <c r="GC109" s="136"/>
      <c r="GD109" s="136"/>
      <c r="GE109" s="136"/>
      <c r="GF109" s="136"/>
      <c r="GG109" s="136"/>
      <c r="GH109" s="136"/>
      <c r="GI109" s="136"/>
      <c r="GJ109" s="136"/>
      <c r="GK109" s="136"/>
      <c r="GL109" s="136"/>
      <c r="GM109" s="136"/>
      <c r="GN109" s="136"/>
      <c r="GO109" s="136"/>
      <c r="GP109" s="136"/>
      <c r="GQ109" s="136"/>
      <c r="GR109" s="136"/>
      <c r="GS109" s="136"/>
      <c r="GT109" s="136"/>
      <c r="GU109" s="136"/>
      <c r="GV109" s="136"/>
      <c r="GW109" s="136"/>
      <c r="GX109" s="136"/>
      <c r="GY109" s="136"/>
      <c r="GZ109" s="136"/>
      <c r="HA109" s="136"/>
      <c r="HB109" s="136"/>
      <c r="HC109" s="136"/>
      <c r="HD109" s="136"/>
      <c r="HE109" s="136"/>
      <c r="HF109" s="136"/>
      <c r="HG109" s="136"/>
      <c r="HH109" s="136"/>
      <c r="HI109" s="136"/>
      <c r="HJ109" s="136"/>
      <c r="HK109" s="136"/>
      <c r="HL109" s="136"/>
      <c r="HM109" s="136"/>
      <c r="HN109" s="136"/>
      <c r="HO109" s="136"/>
      <c r="HP109" s="136"/>
      <c r="HQ109" s="136"/>
      <c r="HR109" s="136"/>
      <c r="HS109" s="136"/>
      <c r="HT109" s="136"/>
      <c r="HU109" s="136"/>
      <c r="HV109" s="136"/>
      <c r="HW109" s="136"/>
      <c r="HX109" s="136"/>
      <c r="HY109" s="136"/>
      <c r="HZ109" s="136"/>
      <c r="IA109" s="136"/>
      <c r="IB109" s="136"/>
      <c r="IC109" s="136"/>
      <c r="ID109" s="136"/>
      <c r="IE109" s="136"/>
      <c r="IF109" s="136"/>
      <c r="IG109" s="136"/>
      <c r="IH109" s="136"/>
      <c r="II109" s="136"/>
      <c r="IJ109" s="136"/>
      <c r="IK109" s="136"/>
      <c r="IL109" s="136"/>
      <c r="IM109" s="136"/>
      <c r="IN109" s="136"/>
      <c r="IO109" s="136"/>
      <c r="IP109" s="136"/>
      <c r="IQ109" s="136"/>
      <c r="IR109" s="136"/>
      <c r="IS109" s="136"/>
      <c r="IT109" s="136"/>
      <c r="IU109" s="136"/>
      <c r="IV109" s="136"/>
      <c r="IW109" s="136"/>
      <c r="IX109" s="136"/>
      <c r="IY109" s="136"/>
      <c r="IZ109" s="136"/>
      <c r="JA109" s="136"/>
      <c r="JB109" s="136"/>
      <c r="JC109" s="136"/>
      <c r="JD109" s="136"/>
      <c r="JE109" s="136"/>
      <c r="JF109" s="136"/>
      <c r="JG109" s="136"/>
      <c r="JH109" s="136"/>
      <c r="JI109" s="136"/>
      <c r="JJ109" s="136"/>
      <c r="JK109" s="136"/>
      <c r="JL109" s="136"/>
      <c r="JM109" s="136"/>
      <c r="JN109" s="136"/>
      <c r="JO109" s="136"/>
      <c r="JP109" s="136"/>
      <c r="JQ109" s="136"/>
      <c r="JR109" s="136"/>
      <c r="JS109" s="136"/>
      <c r="JT109" s="136"/>
      <c r="JU109" s="136"/>
      <c r="JV109" s="136"/>
      <c r="JW109" s="136"/>
      <c r="JX109" s="136"/>
      <c r="JY109" s="136"/>
      <c r="JZ109" s="136"/>
      <c r="KA109" s="136"/>
      <c r="KB109" s="136"/>
      <c r="KC109" s="136"/>
      <c r="KD109" s="136"/>
      <c r="KE109" s="136"/>
      <c r="KF109" s="136"/>
      <c r="KG109" s="136"/>
      <c r="KH109" s="136"/>
      <c r="KI109" s="136"/>
      <c r="KJ109" s="136"/>
      <c r="KK109" s="136"/>
      <c r="KL109" s="136"/>
      <c r="KM109" s="136"/>
      <c r="KN109" s="136"/>
      <c r="KO109" s="136"/>
      <c r="KP109" s="136"/>
      <c r="KQ109" s="136"/>
      <c r="KR109" s="136"/>
      <c r="KS109" s="136"/>
      <c r="KT109" s="136"/>
      <c r="KU109" s="136"/>
      <c r="KV109" s="136"/>
      <c r="KW109" s="136"/>
      <c r="KX109" s="136"/>
      <c r="KY109" s="136"/>
      <c r="KZ109" s="136"/>
      <c r="LA109" s="136"/>
      <c r="LB109" s="136"/>
      <c r="LC109" s="136"/>
      <c r="LD109" s="136"/>
      <c r="LE109" s="136"/>
      <c r="LF109" s="136"/>
      <c r="LG109" s="136"/>
      <c r="LH109" s="136"/>
      <c r="LI109" s="136"/>
      <c r="LJ109" s="136"/>
      <c r="LK109" s="136"/>
      <c r="LL109" s="136"/>
      <c r="LM109" s="136"/>
      <c r="LN109" s="136"/>
      <c r="LO109" s="136"/>
      <c r="LP109" s="136"/>
      <c r="LQ109" s="136"/>
      <c r="LR109" s="136"/>
      <c r="LS109" s="136"/>
      <c r="LT109" s="136"/>
      <c r="LU109" s="136"/>
      <c r="LV109" s="136"/>
      <c r="LW109" s="136"/>
      <c r="LX109" s="136"/>
      <c r="LY109" s="136"/>
      <c r="LZ109" s="136"/>
      <c r="MA109" s="136"/>
      <c r="MB109" s="136"/>
      <c r="MC109" s="136"/>
      <c r="MD109" s="136"/>
      <c r="ME109" s="136"/>
      <c r="MF109" s="136"/>
      <c r="MG109" s="136"/>
      <c r="MH109" s="136"/>
      <c r="MI109" s="136"/>
      <c r="MJ109" s="136"/>
      <c r="MK109" s="136"/>
      <c r="ML109" s="136"/>
      <c r="MM109" s="136"/>
      <c r="MN109" s="136"/>
      <c r="MO109" s="136"/>
      <c r="MP109" s="136"/>
      <c r="MQ109" s="136"/>
      <c r="MR109" s="136"/>
      <c r="MS109" s="136"/>
      <c r="MT109" s="136"/>
      <c r="MU109" s="136"/>
      <c r="MV109" s="136"/>
      <c r="MW109" s="136"/>
      <c r="MX109" s="136"/>
      <c r="MY109" s="136"/>
      <c r="MZ109" s="136"/>
      <c r="NA109" s="136"/>
      <c r="NB109" s="136"/>
      <c r="NC109" s="136"/>
      <c r="ND109" s="136"/>
      <c r="NE109" s="136"/>
      <c r="NF109" s="136"/>
      <c r="NG109" s="136"/>
      <c r="NH109" s="136"/>
      <c r="NI109" s="136"/>
      <c r="NJ109" s="136"/>
      <c r="NK109" s="136"/>
      <c r="NL109" s="136"/>
      <c r="NM109" s="136"/>
      <c r="NN109" s="136"/>
      <c r="NO109" s="136"/>
      <c r="NP109" s="136"/>
      <c r="NQ109" s="136"/>
      <c r="NR109" s="136"/>
      <c r="NS109" s="136"/>
      <c r="NT109" s="136"/>
      <c r="NU109" s="136"/>
      <c r="NV109" s="136"/>
      <c r="NW109" s="136"/>
      <c r="NX109" s="136"/>
      <c r="NY109" s="136"/>
      <c r="NZ109" s="136"/>
      <c r="OA109" s="136"/>
      <c r="OB109" s="136"/>
      <c r="OC109" s="136"/>
      <c r="OD109" s="136"/>
      <c r="OE109" s="136"/>
      <c r="OF109" s="136"/>
      <c r="OG109" s="136"/>
      <c r="OH109" s="136"/>
      <c r="OI109" s="136"/>
      <c r="OJ109" s="136"/>
      <c r="OK109" s="136"/>
      <c r="OL109" s="136"/>
      <c r="OM109" s="136"/>
      <c r="ON109" s="136"/>
      <c r="OO109" s="136"/>
      <c r="OP109" s="136"/>
      <c r="OQ109" s="136"/>
      <c r="OR109" s="136"/>
      <c r="OS109" s="136"/>
      <c r="OT109" s="136"/>
      <c r="OU109" s="136"/>
      <c r="OV109" s="136"/>
      <c r="OW109" s="136"/>
      <c r="OX109" s="136"/>
      <c r="OY109" s="136"/>
      <c r="OZ109" s="136"/>
      <c r="PA109" s="136"/>
      <c r="PB109" s="136"/>
      <c r="PC109" s="136"/>
      <c r="PD109" s="136"/>
      <c r="PE109" s="136"/>
      <c r="PF109" s="136"/>
    </row>
    <row r="110" spans="1:422" s="45" customFormat="1">
      <c r="A110" s="134"/>
      <c r="B110" s="134"/>
      <c r="C110" s="136"/>
      <c r="D110" s="136"/>
      <c r="E110" s="136"/>
      <c r="F110" s="136"/>
      <c r="G110" s="136"/>
      <c r="H110" s="136"/>
      <c r="I110" s="136"/>
      <c r="J110" s="136"/>
      <c r="K110" s="136"/>
      <c r="L110" s="136"/>
      <c r="M110" s="136"/>
      <c r="N110" s="136"/>
      <c r="O110" s="136"/>
      <c r="P110" s="136"/>
      <c r="Q110" s="136"/>
      <c r="R110" s="136"/>
      <c r="S110" s="136"/>
      <c r="T110" s="136"/>
      <c r="U110" s="136"/>
      <c r="V110" s="136"/>
      <c r="W110" s="136"/>
      <c r="X110" s="136"/>
      <c r="Y110" s="136"/>
      <c r="Z110" s="136"/>
      <c r="AA110" s="136"/>
      <c r="AB110" s="136"/>
      <c r="AC110" s="136"/>
      <c r="AD110" s="136"/>
      <c r="AE110" s="136"/>
      <c r="AF110" s="136"/>
      <c r="AG110" s="136"/>
      <c r="AH110" s="136"/>
      <c r="AI110" s="136"/>
      <c r="AJ110" s="136"/>
      <c r="AK110" s="136"/>
      <c r="AL110" s="136"/>
      <c r="AM110" s="136"/>
      <c r="AN110" s="136"/>
      <c r="AO110" s="136"/>
      <c r="AP110" s="136"/>
      <c r="AQ110" s="136"/>
      <c r="AR110" s="136"/>
      <c r="AS110" s="136"/>
      <c r="AT110" s="136"/>
      <c r="AU110" s="136"/>
      <c r="AV110" s="136"/>
      <c r="AW110" s="136"/>
      <c r="AX110" s="136"/>
      <c r="AY110" s="136"/>
      <c r="AZ110" s="136"/>
      <c r="BA110" s="136"/>
      <c r="BB110" s="136"/>
      <c r="BC110" s="136"/>
      <c r="BD110" s="136"/>
      <c r="BE110" s="136"/>
      <c r="BF110" s="136"/>
      <c r="BG110" s="136"/>
      <c r="BH110" s="136"/>
      <c r="BI110" s="136"/>
      <c r="BJ110" s="136"/>
      <c r="BK110" s="136"/>
      <c r="BL110" s="136"/>
      <c r="BM110" s="136"/>
      <c r="BN110" s="136"/>
      <c r="BO110" s="136"/>
      <c r="BP110" s="136"/>
      <c r="BQ110" s="136"/>
      <c r="BR110" s="136"/>
      <c r="BS110" s="136"/>
      <c r="BT110" s="136"/>
      <c r="BU110" s="136"/>
      <c r="BV110" s="136"/>
      <c r="BW110" s="136"/>
      <c r="BX110" s="136"/>
      <c r="BY110" s="136"/>
      <c r="BZ110" s="136"/>
      <c r="CA110" s="136"/>
      <c r="CB110" s="136"/>
      <c r="CC110" s="136"/>
      <c r="CD110" s="136"/>
      <c r="CE110" s="136"/>
      <c r="CF110" s="136"/>
      <c r="CG110" s="136"/>
      <c r="CH110" s="136"/>
      <c r="CI110" s="136"/>
      <c r="CJ110" s="136"/>
      <c r="CK110" s="136"/>
      <c r="CL110" s="136"/>
      <c r="CM110" s="136"/>
      <c r="CN110" s="136"/>
      <c r="CO110" s="136"/>
      <c r="CP110" s="136"/>
      <c r="CQ110" s="136"/>
      <c r="CR110" s="136"/>
      <c r="CS110" s="136"/>
      <c r="CT110" s="136"/>
      <c r="CU110" s="136"/>
      <c r="CV110" s="136"/>
      <c r="CW110" s="136"/>
      <c r="CX110" s="136"/>
      <c r="CY110" s="136"/>
      <c r="CZ110" s="136"/>
      <c r="DA110" s="136"/>
      <c r="DB110" s="136"/>
      <c r="DC110" s="136"/>
      <c r="DD110" s="136"/>
      <c r="DE110" s="136"/>
      <c r="DF110" s="136"/>
      <c r="DG110" s="136"/>
      <c r="DH110" s="136"/>
      <c r="DI110" s="136"/>
      <c r="DJ110" s="136"/>
      <c r="DK110" s="136"/>
      <c r="DL110" s="136"/>
      <c r="DM110" s="136"/>
      <c r="DN110" s="136"/>
      <c r="DO110" s="136"/>
      <c r="DP110" s="136"/>
      <c r="DQ110" s="136"/>
      <c r="DR110" s="136"/>
      <c r="DS110" s="136"/>
      <c r="DT110" s="136"/>
      <c r="DU110" s="136"/>
      <c r="DV110" s="136"/>
      <c r="DW110" s="136"/>
      <c r="DX110" s="136"/>
      <c r="DY110" s="136"/>
      <c r="DZ110" s="136"/>
      <c r="EA110" s="136"/>
      <c r="EB110" s="136"/>
      <c r="EC110" s="136"/>
      <c r="ED110" s="136"/>
      <c r="EE110" s="136"/>
      <c r="EF110" s="136"/>
      <c r="EG110" s="136"/>
      <c r="EH110" s="136"/>
      <c r="EI110" s="136"/>
      <c r="EJ110" s="136"/>
      <c r="EK110" s="136"/>
      <c r="EL110" s="136"/>
      <c r="EM110" s="136"/>
      <c r="EN110" s="136"/>
      <c r="EO110" s="136"/>
      <c r="EP110" s="136"/>
      <c r="EQ110" s="136"/>
      <c r="ER110" s="136"/>
      <c r="ES110" s="136"/>
      <c r="ET110" s="136"/>
      <c r="EU110" s="136"/>
      <c r="EV110" s="136"/>
      <c r="EW110" s="136"/>
      <c r="EX110" s="136"/>
      <c r="EY110" s="136"/>
      <c r="EZ110" s="136"/>
      <c r="FA110" s="136"/>
      <c r="FB110" s="136"/>
      <c r="FC110" s="136"/>
      <c r="FD110" s="136"/>
      <c r="FE110" s="136"/>
      <c r="FF110" s="136"/>
      <c r="FG110" s="136"/>
      <c r="FH110" s="136"/>
      <c r="FI110" s="136"/>
      <c r="FJ110" s="136"/>
      <c r="FK110" s="136"/>
      <c r="FL110" s="136"/>
      <c r="FM110" s="136"/>
      <c r="FN110" s="136"/>
      <c r="FO110" s="136"/>
      <c r="FP110" s="136"/>
      <c r="FQ110" s="136"/>
      <c r="FR110" s="136"/>
      <c r="FS110" s="136"/>
      <c r="FT110" s="136"/>
      <c r="FU110" s="136"/>
      <c r="FV110" s="136"/>
      <c r="FW110" s="136"/>
      <c r="FX110" s="136"/>
      <c r="FY110" s="136"/>
      <c r="FZ110" s="136"/>
      <c r="GA110" s="136"/>
      <c r="GB110" s="136"/>
      <c r="GC110" s="136"/>
      <c r="GD110" s="136"/>
      <c r="GE110" s="136"/>
      <c r="GF110" s="136"/>
      <c r="GG110" s="136"/>
      <c r="GH110" s="136"/>
      <c r="GI110" s="136"/>
      <c r="GJ110" s="136"/>
      <c r="GK110" s="136"/>
      <c r="GL110" s="136"/>
      <c r="GM110" s="136"/>
      <c r="GN110" s="136"/>
      <c r="GO110" s="136"/>
      <c r="GP110" s="136"/>
      <c r="GQ110" s="136"/>
      <c r="GR110" s="136"/>
      <c r="GS110" s="136"/>
      <c r="GT110" s="136"/>
      <c r="GU110" s="136"/>
      <c r="GV110" s="136"/>
      <c r="GW110" s="136"/>
      <c r="GX110" s="136"/>
      <c r="GY110" s="136"/>
      <c r="GZ110" s="136"/>
      <c r="HA110" s="136"/>
      <c r="HB110" s="136"/>
      <c r="HC110" s="136"/>
      <c r="HD110" s="136"/>
      <c r="HE110" s="136"/>
      <c r="HF110" s="136"/>
      <c r="HG110" s="136"/>
      <c r="HH110" s="136"/>
      <c r="HI110" s="136"/>
      <c r="HJ110" s="136"/>
      <c r="HK110" s="136"/>
      <c r="HL110" s="136"/>
      <c r="HM110" s="136"/>
      <c r="HN110" s="136"/>
      <c r="HO110" s="136"/>
      <c r="HP110" s="136"/>
      <c r="HQ110" s="136"/>
      <c r="HR110" s="136"/>
      <c r="HS110" s="136"/>
      <c r="HT110" s="136"/>
      <c r="HU110" s="136"/>
      <c r="HV110" s="136"/>
      <c r="HW110" s="136"/>
      <c r="HX110" s="136"/>
      <c r="HY110" s="136"/>
      <c r="HZ110" s="136"/>
      <c r="IA110" s="136"/>
      <c r="IB110" s="136"/>
      <c r="IC110" s="136"/>
      <c r="ID110" s="136"/>
      <c r="IE110" s="136"/>
      <c r="IF110" s="136"/>
      <c r="IG110" s="136"/>
      <c r="IH110" s="136"/>
      <c r="II110" s="136"/>
      <c r="IJ110" s="136"/>
      <c r="IK110" s="136"/>
      <c r="IL110" s="136"/>
      <c r="IM110" s="136"/>
      <c r="IN110" s="136"/>
      <c r="IO110" s="136"/>
      <c r="IP110" s="136"/>
      <c r="IQ110" s="136"/>
      <c r="IR110" s="136"/>
      <c r="IS110" s="136"/>
      <c r="IT110" s="136"/>
      <c r="IU110" s="136"/>
      <c r="IV110" s="136"/>
      <c r="IW110" s="136"/>
      <c r="IX110" s="136"/>
      <c r="IY110" s="136"/>
      <c r="IZ110" s="136"/>
      <c r="JA110" s="136"/>
      <c r="JB110" s="136"/>
      <c r="JC110" s="136"/>
      <c r="JD110" s="136"/>
      <c r="JE110" s="136"/>
      <c r="JF110" s="136"/>
      <c r="JG110" s="136"/>
      <c r="JH110" s="136"/>
      <c r="JI110" s="136"/>
      <c r="JJ110" s="136"/>
      <c r="JK110" s="136"/>
      <c r="JL110" s="136"/>
      <c r="JM110" s="136"/>
      <c r="JN110" s="136"/>
      <c r="JO110" s="136"/>
      <c r="JP110" s="136"/>
      <c r="JQ110" s="136"/>
      <c r="JR110" s="136"/>
      <c r="JS110" s="136"/>
      <c r="JT110" s="136"/>
      <c r="JU110" s="136"/>
      <c r="JV110" s="136"/>
      <c r="JW110" s="136"/>
      <c r="JX110" s="136"/>
      <c r="JY110" s="136"/>
      <c r="JZ110" s="136"/>
      <c r="KA110" s="136"/>
      <c r="KB110" s="136"/>
      <c r="KC110" s="136"/>
      <c r="KD110" s="136"/>
      <c r="KE110" s="136"/>
      <c r="KF110" s="136"/>
      <c r="KG110" s="136"/>
      <c r="KH110" s="136"/>
      <c r="KI110" s="136"/>
      <c r="KJ110" s="136"/>
      <c r="KK110" s="136"/>
      <c r="KL110" s="136"/>
      <c r="KM110" s="136"/>
      <c r="KN110" s="136"/>
      <c r="KO110" s="136"/>
      <c r="KP110" s="136"/>
      <c r="KQ110" s="136"/>
      <c r="KR110" s="136"/>
      <c r="KS110" s="136"/>
      <c r="KT110" s="136"/>
      <c r="KU110" s="136"/>
      <c r="KV110" s="136"/>
      <c r="KW110" s="136"/>
      <c r="KX110" s="136"/>
      <c r="KY110" s="136"/>
      <c r="KZ110" s="136"/>
      <c r="LA110" s="136"/>
      <c r="LB110" s="136"/>
      <c r="LC110" s="136"/>
      <c r="LD110" s="136"/>
      <c r="LE110" s="136"/>
      <c r="LF110" s="136"/>
      <c r="LG110" s="136"/>
      <c r="LH110" s="136"/>
      <c r="LI110" s="136"/>
      <c r="LJ110" s="136"/>
      <c r="LK110" s="136"/>
      <c r="LL110" s="136"/>
      <c r="LM110" s="136"/>
      <c r="LN110" s="136"/>
      <c r="LO110" s="136"/>
      <c r="LP110" s="136"/>
      <c r="LQ110" s="136"/>
      <c r="LR110" s="136"/>
      <c r="LS110" s="136"/>
      <c r="LT110" s="136"/>
      <c r="LU110" s="136"/>
      <c r="LV110" s="136"/>
      <c r="LW110" s="136"/>
      <c r="LX110" s="136"/>
      <c r="LY110" s="136"/>
      <c r="LZ110" s="136"/>
      <c r="MA110" s="136"/>
      <c r="MB110" s="136"/>
      <c r="MC110" s="136"/>
      <c r="MD110" s="136"/>
      <c r="ME110" s="136"/>
      <c r="MF110" s="136"/>
      <c r="MG110" s="136"/>
      <c r="MH110" s="136"/>
      <c r="MI110" s="136"/>
      <c r="MJ110" s="136"/>
      <c r="MK110" s="136"/>
      <c r="ML110" s="136"/>
      <c r="MM110" s="136"/>
      <c r="MN110" s="136"/>
      <c r="MO110" s="136"/>
      <c r="MP110" s="136"/>
      <c r="MQ110" s="136"/>
      <c r="MR110" s="136"/>
      <c r="MS110" s="136"/>
      <c r="MT110" s="136"/>
      <c r="MU110" s="136"/>
      <c r="MV110" s="136"/>
      <c r="MW110" s="136"/>
      <c r="MX110" s="136"/>
      <c r="MY110" s="136"/>
      <c r="MZ110" s="136"/>
      <c r="NA110" s="136"/>
      <c r="NB110" s="136"/>
      <c r="NC110" s="136"/>
      <c r="ND110" s="136"/>
      <c r="NE110" s="136"/>
      <c r="NF110" s="136"/>
      <c r="NG110" s="136"/>
      <c r="NH110" s="136"/>
      <c r="NI110" s="136"/>
      <c r="NJ110" s="136"/>
      <c r="NK110" s="136"/>
      <c r="NL110" s="136"/>
      <c r="NM110" s="136"/>
      <c r="NN110" s="136"/>
      <c r="NO110" s="136"/>
      <c r="NP110" s="136"/>
      <c r="NQ110" s="136"/>
      <c r="NR110" s="136"/>
      <c r="NS110" s="136"/>
      <c r="NT110" s="136"/>
      <c r="NU110" s="136"/>
      <c r="NV110" s="136"/>
      <c r="NW110" s="136"/>
      <c r="NX110" s="136"/>
      <c r="NY110" s="136"/>
      <c r="NZ110" s="136"/>
      <c r="OA110" s="136"/>
      <c r="OB110" s="136"/>
      <c r="OC110" s="136"/>
      <c r="OD110" s="136"/>
      <c r="OE110" s="136"/>
      <c r="OF110" s="136"/>
      <c r="OG110" s="136"/>
      <c r="OH110" s="136"/>
      <c r="OI110" s="136"/>
      <c r="OJ110" s="136"/>
      <c r="OK110" s="136"/>
      <c r="OL110" s="136"/>
      <c r="OM110" s="136"/>
      <c r="ON110" s="136"/>
      <c r="OO110" s="136"/>
      <c r="OP110" s="136"/>
      <c r="OQ110" s="136"/>
      <c r="OR110" s="136"/>
      <c r="OS110" s="136"/>
      <c r="OT110" s="136"/>
      <c r="OU110" s="136"/>
      <c r="OV110" s="136"/>
      <c r="OW110" s="136"/>
      <c r="OX110" s="136"/>
      <c r="OY110" s="136"/>
      <c r="OZ110" s="136"/>
      <c r="PA110" s="136"/>
      <c r="PB110" s="136"/>
      <c r="PC110" s="136"/>
      <c r="PD110" s="136"/>
      <c r="PE110" s="136"/>
      <c r="PF110" s="136"/>
    </row>
    <row r="111" spans="1:422" s="45" customFormat="1">
      <c r="A111" s="134"/>
      <c r="B111" s="134"/>
      <c r="C111" s="136"/>
      <c r="D111" s="136"/>
      <c r="E111" s="136"/>
      <c r="F111" s="136"/>
      <c r="G111" s="136"/>
      <c r="H111" s="136"/>
      <c r="I111" s="136"/>
      <c r="J111" s="136"/>
      <c r="K111" s="136"/>
      <c r="L111" s="136"/>
      <c r="M111" s="136"/>
      <c r="N111" s="136"/>
      <c r="O111" s="136"/>
      <c r="P111" s="136"/>
      <c r="Q111" s="136"/>
      <c r="R111" s="136"/>
      <c r="S111" s="136"/>
      <c r="T111" s="136"/>
      <c r="U111" s="136"/>
      <c r="V111" s="136"/>
      <c r="W111" s="136"/>
      <c r="X111" s="136"/>
      <c r="Y111" s="136"/>
      <c r="Z111" s="136"/>
      <c r="AA111" s="136"/>
      <c r="AB111" s="136"/>
      <c r="AC111" s="136"/>
      <c r="AD111" s="136"/>
      <c r="AE111" s="136"/>
      <c r="AF111" s="136"/>
      <c r="AG111" s="136"/>
      <c r="AH111" s="136"/>
      <c r="AI111" s="136"/>
      <c r="AJ111" s="136"/>
      <c r="AK111" s="136"/>
      <c r="AL111" s="136"/>
      <c r="AM111" s="136"/>
      <c r="AN111" s="136"/>
      <c r="AO111" s="136"/>
      <c r="AP111" s="136"/>
      <c r="AQ111" s="136"/>
      <c r="AR111" s="136"/>
      <c r="AS111" s="136"/>
      <c r="AT111" s="136"/>
      <c r="AU111" s="136"/>
      <c r="AV111" s="136"/>
      <c r="AW111" s="136"/>
      <c r="AX111" s="136"/>
      <c r="AY111" s="136"/>
      <c r="AZ111" s="136"/>
      <c r="BA111" s="136"/>
      <c r="BB111" s="136"/>
      <c r="BC111" s="136"/>
      <c r="BD111" s="136"/>
      <c r="BE111" s="136"/>
      <c r="BF111" s="136"/>
      <c r="BG111" s="136"/>
      <c r="BH111" s="136"/>
      <c r="BI111" s="136"/>
      <c r="BJ111" s="136"/>
      <c r="BK111" s="136"/>
      <c r="BL111" s="136"/>
      <c r="BM111" s="136"/>
      <c r="BN111" s="136"/>
      <c r="BO111" s="136"/>
      <c r="BP111" s="136"/>
      <c r="BQ111" s="136"/>
      <c r="BR111" s="136"/>
      <c r="BS111" s="136"/>
      <c r="BT111" s="136"/>
      <c r="BU111" s="136"/>
      <c r="BV111" s="136"/>
      <c r="BW111" s="136"/>
      <c r="BX111" s="136"/>
      <c r="BY111" s="136"/>
      <c r="BZ111" s="136"/>
      <c r="CA111" s="136"/>
      <c r="CB111" s="136"/>
      <c r="CC111" s="136"/>
      <c r="CD111" s="136"/>
      <c r="CE111" s="136"/>
      <c r="CF111" s="136"/>
      <c r="CG111" s="136"/>
      <c r="CH111" s="136"/>
      <c r="CI111" s="136"/>
      <c r="CJ111" s="136"/>
      <c r="CK111" s="136"/>
      <c r="CL111" s="136"/>
      <c r="CM111" s="136"/>
      <c r="CN111" s="136"/>
      <c r="CO111" s="136"/>
      <c r="CP111" s="136"/>
      <c r="CQ111" s="136"/>
      <c r="CR111" s="136"/>
      <c r="CS111" s="136"/>
      <c r="CT111" s="136"/>
      <c r="CU111" s="136"/>
      <c r="CV111" s="136"/>
      <c r="CW111" s="136"/>
      <c r="CX111" s="136"/>
      <c r="CY111" s="136"/>
      <c r="CZ111" s="136"/>
      <c r="DA111" s="136"/>
      <c r="DB111" s="136"/>
      <c r="DC111" s="136"/>
      <c r="DD111" s="136"/>
      <c r="DE111" s="136"/>
      <c r="DF111" s="136"/>
      <c r="DG111" s="136"/>
      <c r="DH111" s="136"/>
      <c r="DI111" s="136"/>
      <c r="DJ111" s="136"/>
      <c r="DK111" s="136"/>
      <c r="DL111" s="136"/>
      <c r="DM111" s="136"/>
      <c r="DN111" s="136"/>
      <c r="DO111" s="136"/>
      <c r="DP111" s="136"/>
      <c r="DQ111" s="136"/>
      <c r="DR111" s="136"/>
      <c r="DS111" s="136"/>
      <c r="DT111" s="136"/>
      <c r="DU111" s="136"/>
      <c r="DV111" s="136"/>
      <c r="DW111" s="136"/>
      <c r="DX111" s="136"/>
      <c r="DY111" s="136"/>
      <c r="DZ111" s="136"/>
      <c r="EA111" s="136"/>
      <c r="EB111" s="136"/>
      <c r="EC111" s="136"/>
      <c r="ED111" s="136"/>
      <c r="EE111" s="136"/>
      <c r="EF111" s="136"/>
      <c r="EG111" s="136"/>
      <c r="EH111" s="136"/>
      <c r="EI111" s="136"/>
      <c r="EJ111" s="136"/>
      <c r="EK111" s="136"/>
      <c r="EL111" s="136"/>
      <c r="EM111" s="136"/>
      <c r="EN111" s="136"/>
      <c r="EO111" s="136"/>
      <c r="EP111" s="136"/>
      <c r="EQ111" s="136"/>
      <c r="ER111" s="136"/>
      <c r="ES111" s="136"/>
      <c r="ET111" s="136"/>
      <c r="EU111" s="136"/>
      <c r="EV111" s="136"/>
      <c r="EW111" s="136"/>
      <c r="EX111" s="136"/>
      <c r="EY111" s="136"/>
      <c r="EZ111" s="136"/>
      <c r="FA111" s="136"/>
      <c r="FB111" s="136"/>
      <c r="FC111" s="136"/>
      <c r="FD111" s="136"/>
      <c r="FE111" s="136"/>
      <c r="FF111" s="136"/>
      <c r="FG111" s="136"/>
      <c r="FH111" s="136"/>
      <c r="FI111" s="136"/>
      <c r="FJ111" s="136"/>
      <c r="FK111" s="136"/>
      <c r="FL111" s="136"/>
      <c r="FM111" s="136"/>
      <c r="FN111" s="136"/>
      <c r="FO111" s="136"/>
      <c r="FP111" s="136"/>
      <c r="FQ111" s="136"/>
      <c r="FR111" s="136"/>
      <c r="FS111" s="136"/>
      <c r="FT111" s="136"/>
      <c r="FU111" s="136"/>
      <c r="FV111" s="136"/>
      <c r="FW111" s="136"/>
      <c r="FX111" s="136"/>
      <c r="FY111" s="136"/>
      <c r="FZ111" s="136"/>
      <c r="GA111" s="136"/>
      <c r="GB111" s="136"/>
      <c r="GC111" s="136"/>
      <c r="GD111" s="136"/>
      <c r="GE111" s="136"/>
      <c r="GF111" s="136"/>
      <c r="GG111" s="136"/>
      <c r="GH111" s="136"/>
      <c r="GI111" s="136"/>
      <c r="GJ111" s="136"/>
      <c r="GK111" s="136"/>
      <c r="GL111" s="136"/>
      <c r="GM111" s="136"/>
      <c r="GN111" s="136"/>
      <c r="GO111" s="136"/>
      <c r="GP111" s="136"/>
      <c r="GQ111" s="136"/>
      <c r="GR111" s="136"/>
      <c r="GS111" s="136"/>
      <c r="GT111" s="136"/>
      <c r="GU111" s="136"/>
      <c r="GV111" s="136"/>
      <c r="GW111" s="136"/>
      <c r="GX111" s="136"/>
      <c r="GY111" s="136"/>
      <c r="GZ111" s="136"/>
      <c r="HA111" s="136"/>
      <c r="HB111" s="136"/>
      <c r="HC111" s="136"/>
      <c r="HD111" s="136"/>
      <c r="HE111" s="136"/>
      <c r="HF111" s="136"/>
      <c r="HG111" s="136"/>
      <c r="HH111" s="136"/>
      <c r="HI111" s="136"/>
      <c r="HJ111" s="136"/>
      <c r="HK111" s="136"/>
      <c r="HL111" s="136"/>
      <c r="HM111" s="136"/>
      <c r="HN111" s="136"/>
      <c r="HO111" s="136"/>
      <c r="HP111" s="136"/>
      <c r="HQ111" s="136"/>
      <c r="HR111" s="136"/>
      <c r="HS111" s="136"/>
      <c r="HT111" s="136"/>
      <c r="HU111" s="136"/>
      <c r="HV111" s="136"/>
      <c r="HW111" s="136"/>
      <c r="HX111" s="136"/>
      <c r="HY111" s="136"/>
      <c r="HZ111" s="136"/>
      <c r="IA111" s="136"/>
      <c r="IB111" s="136"/>
      <c r="IC111" s="136"/>
      <c r="ID111" s="136"/>
      <c r="IE111" s="136"/>
      <c r="IF111" s="136"/>
      <c r="IG111" s="136"/>
      <c r="IH111" s="136"/>
      <c r="II111" s="136"/>
      <c r="IJ111" s="136"/>
      <c r="IK111" s="136"/>
      <c r="IL111" s="136"/>
      <c r="IM111" s="136"/>
      <c r="IN111" s="136"/>
      <c r="IO111" s="136"/>
      <c r="IP111" s="136"/>
      <c r="IQ111" s="136"/>
      <c r="IR111" s="136"/>
      <c r="IS111" s="136"/>
      <c r="IT111" s="136"/>
      <c r="IU111" s="136"/>
      <c r="IV111" s="136"/>
      <c r="IW111" s="136"/>
      <c r="IX111" s="136"/>
      <c r="IY111" s="136"/>
      <c r="IZ111" s="136"/>
      <c r="JA111" s="136"/>
      <c r="JB111" s="136"/>
      <c r="JC111" s="136"/>
      <c r="JD111" s="136"/>
      <c r="JE111" s="136"/>
      <c r="JF111" s="136"/>
      <c r="JG111" s="136"/>
      <c r="JH111" s="136"/>
      <c r="JI111" s="136"/>
      <c r="JJ111" s="136"/>
      <c r="JK111" s="136"/>
      <c r="JL111" s="136"/>
      <c r="JM111" s="136"/>
      <c r="JN111" s="136"/>
      <c r="JO111" s="136"/>
      <c r="JP111" s="136"/>
      <c r="JQ111" s="136"/>
      <c r="JR111" s="136"/>
      <c r="JS111" s="136"/>
      <c r="JT111" s="136"/>
      <c r="JU111" s="136"/>
      <c r="JV111" s="136"/>
      <c r="JW111" s="136"/>
      <c r="JX111" s="136"/>
      <c r="JY111" s="136"/>
      <c r="JZ111" s="136"/>
      <c r="KA111" s="136"/>
      <c r="KB111" s="136"/>
      <c r="KC111" s="136"/>
      <c r="KD111" s="136"/>
      <c r="KE111" s="136"/>
      <c r="KF111" s="136"/>
      <c r="KG111" s="136"/>
      <c r="KH111" s="136"/>
      <c r="KI111" s="136"/>
      <c r="KJ111" s="136"/>
      <c r="KK111" s="136"/>
      <c r="KL111" s="136"/>
      <c r="KM111" s="136"/>
      <c r="KN111" s="136"/>
      <c r="KO111" s="136"/>
      <c r="KP111" s="136"/>
      <c r="KQ111" s="136"/>
      <c r="KR111" s="136"/>
      <c r="KS111" s="136"/>
      <c r="KT111" s="136"/>
      <c r="KU111" s="136"/>
      <c r="KV111" s="136"/>
      <c r="KW111" s="136"/>
      <c r="KX111" s="136"/>
      <c r="KY111" s="136"/>
      <c r="KZ111" s="136"/>
      <c r="LA111" s="136"/>
      <c r="LB111" s="136"/>
      <c r="LC111" s="136"/>
      <c r="LD111" s="136"/>
      <c r="LE111" s="136"/>
      <c r="LF111" s="136"/>
      <c r="LG111" s="136"/>
      <c r="LH111" s="136"/>
      <c r="LI111" s="136"/>
      <c r="LJ111" s="136"/>
      <c r="LK111" s="136"/>
      <c r="LL111" s="136"/>
      <c r="LM111" s="136"/>
      <c r="LN111" s="136"/>
      <c r="LO111" s="136"/>
      <c r="LP111" s="136"/>
      <c r="LQ111" s="136"/>
      <c r="LR111" s="136"/>
      <c r="LS111" s="136"/>
      <c r="LT111" s="136"/>
      <c r="LU111" s="136"/>
      <c r="LV111" s="136"/>
      <c r="LW111" s="136"/>
      <c r="LX111" s="136"/>
      <c r="LY111" s="136"/>
      <c r="LZ111" s="136"/>
      <c r="MA111" s="136"/>
      <c r="MB111" s="136"/>
      <c r="MC111" s="136"/>
      <c r="MD111" s="136"/>
      <c r="ME111" s="136"/>
      <c r="MF111" s="136"/>
      <c r="MG111" s="136"/>
      <c r="MH111" s="136"/>
      <c r="MI111" s="136"/>
      <c r="MJ111" s="136"/>
      <c r="MK111" s="136"/>
      <c r="ML111" s="136"/>
      <c r="MM111" s="136"/>
      <c r="MN111" s="136"/>
      <c r="MO111" s="136"/>
      <c r="MP111" s="136"/>
      <c r="MQ111" s="136"/>
      <c r="MR111" s="136"/>
      <c r="MS111" s="136"/>
      <c r="MT111" s="136"/>
      <c r="MU111" s="136"/>
      <c r="MV111" s="136"/>
      <c r="MW111" s="136"/>
      <c r="MX111" s="136"/>
      <c r="MY111" s="136"/>
      <c r="MZ111" s="136"/>
      <c r="NA111" s="136"/>
      <c r="NB111" s="136"/>
      <c r="NC111" s="136"/>
      <c r="ND111" s="136"/>
      <c r="NE111" s="136"/>
      <c r="NF111" s="136"/>
      <c r="NG111" s="136"/>
      <c r="NH111" s="136"/>
      <c r="NI111" s="136"/>
      <c r="NJ111" s="136"/>
      <c r="NK111" s="136"/>
      <c r="NL111" s="136"/>
      <c r="NM111" s="136"/>
      <c r="NN111" s="136"/>
      <c r="NO111" s="136"/>
      <c r="NP111" s="136"/>
      <c r="NQ111" s="136"/>
      <c r="NR111" s="136"/>
      <c r="NS111" s="136"/>
      <c r="NT111" s="136"/>
      <c r="NU111" s="136"/>
      <c r="NV111" s="136"/>
      <c r="NW111" s="136"/>
      <c r="NX111" s="136"/>
      <c r="NY111" s="136"/>
      <c r="NZ111" s="136"/>
      <c r="OA111" s="136"/>
      <c r="OB111" s="136"/>
      <c r="OC111" s="136"/>
      <c r="OD111" s="136"/>
      <c r="OE111" s="136"/>
      <c r="OF111" s="136"/>
      <c r="OG111" s="136"/>
      <c r="OH111" s="136"/>
      <c r="OI111" s="136"/>
      <c r="OJ111" s="136"/>
      <c r="OK111" s="136"/>
      <c r="OL111" s="136"/>
      <c r="OM111" s="136"/>
      <c r="ON111" s="136"/>
      <c r="OO111" s="136"/>
      <c r="OP111" s="136"/>
      <c r="OQ111" s="136"/>
      <c r="OR111" s="136"/>
      <c r="OS111" s="136"/>
      <c r="OT111" s="136"/>
      <c r="OU111" s="136"/>
      <c r="OV111" s="136"/>
      <c r="OW111" s="136"/>
      <c r="OX111" s="136"/>
      <c r="OY111" s="136"/>
      <c r="OZ111" s="136"/>
      <c r="PA111" s="136"/>
      <c r="PB111" s="136"/>
      <c r="PC111" s="136"/>
      <c r="PD111" s="136"/>
      <c r="PE111" s="136"/>
      <c r="PF111" s="136"/>
    </row>
    <row r="112" spans="1:422" s="45" customFormat="1">
      <c r="A112" s="134"/>
      <c r="B112" s="134"/>
      <c r="C112" s="136"/>
      <c r="D112" s="136"/>
      <c r="E112" s="136"/>
      <c r="F112" s="136"/>
      <c r="G112" s="136"/>
      <c r="H112" s="136"/>
      <c r="I112" s="136"/>
      <c r="J112" s="136"/>
      <c r="K112" s="136"/>
      <c r="L112" s="136"/>
      <c r="M112" s="136"/>
      <c r="N112" s="136"/>
      <c r="O112" s="136"/>
      <c r="P112" s="136"/>
      <c r="Q112" s="136"/>
      <c r="R112" s="136"/>
      <c r="S112" s="136"/>
      <c r="T112" s="136"/>
      <c r="U112" s="136"/>
      <c r="V112" s="136"/>
      <c r="W112" s="136"/>
      <c r="X112" s="136"/>
      <c r="Y112" s="136"/>
      <c r="Z112" s="136"/>
      <c r="AA112" s="136"/>
      <c r="AB112" s="136"/>
      <c r="AC112" s="136"/>
      <c r="AD112" s="136"/>
      <c r="AE112" s="136"/>
      <c r="AF112" s="136"/>
      <c r="AG112" s="136"/>
      <c r="AH112" s="136"/>
      <c r="AI112" s="136"/>
      <c r="AJ112" s="136"/>
      <c r="AK112" s="136"/>
      <c r="AL112" s="136"/>
      <c r="AM112" s="136"/>
      <c r="AN112" s="136"/>
      <c r="AO112" s="136"/>
      <c r="AP112" s="136"/>
      <c r="AQ112" s="136"/>
      <c r="AR112" s="136"/>
      <c r="AS112" s="136"/>
      <c r="AT112" s="136"/>
      <c r="AU112" s="136"/>
      <c r="AV112" s="136"/>
      <c r="AW112" s="136"/>
      <c r="AX112" s="136"/>
      <c r="AY112" s="136"/>
      <c r="AZ112" s="136"/>
      <c r="BA112" s="136"/>
      <c r="BB112" s="136"/>
      <c r="BC112" s="136"/>
      <c r="BD112" s="136"/>
      <c r="BE112" s="136"/>
      <c r="BF112" s="136"/>
      <c r="BG112" s="136"/>
      <c r="BH112" s="136"/>
      <c r="BI112" s="136"/>
      <c r="BJ112" s="136"/>
      <c r="BK112" s="136"/>
      <c r="BL112" s="136"/>
      <c r="BM112" s="136"/>
      <c r="BN112" s="136"/>
      <c r="BO112" s="136"/>
      <c r="BP112" s="136"/>
      <c r="BQ112" s="136"/>
      <c r="BR112" s="136"/>
      <c r="BS112" s="136"/>
      <c r="BT112" s="136"/>
      <c r="BU112" s="136"/>
      <c r="BV112" s="136"/>
      <c r="BW112" s="136"/>
      <c r="BX112" s="136"/>
      <c r="BY112" s="136"/>
      <c r="BZ112" s="136"/>
      <c r="CA112" s="136"/>
      <c r="CB112" s="136"/>
      <c r="CC112" s="136"/>
      <c r="CD112" s="136"/>
      <c r="CE112" s="136"/>
      <c r="CF112" s="136"/>
      <c r="CG112" s="136"/>
      <c r="CH112" s="136"/>
      <c r="CI112" s="136"/>
      <c r="CJ112" s="136"/>
      <c r="CK112" s="136"/>
      <c r="CL112" s="136"/>
      <c r="CM112" s="136"/>
      <c r="CN112" s="136"/>
      <c r="CO112" s="136"/>
      <c r="CP112" s="136"/>
      <c r="CQ112" s="136"/>
      <c r="CR112" s="136"/>
      <c r="CS112" s="136"/>
      <c r="CT112" s="136"/>
      <c r="CU112" s="136"/>
      <c r="CV112" s="136"/>
      <c r="CW112" s="136"/>
      <c r="CX112" s="136"/>
      <c r="CY112" s="136"/>
      <c r="CZ112" s="136"/>
      <c r="DA112" s="136"/>
      <c r="DB112" s="136"/>
      <c r="DC112" s="136"/>
      <c r="DD112" s="136"/>
      <c r="DE112" s="136"/>
      <c r="DF112" s="136"/>
      <c r="DG112" s="136"/>
      <c r="DH112" s="136"/>
      <c r="DI112" s="136"/>
      <c r="DJ112" s="136"/>
      <c r="DK112" s="136"/>
      <c r="DL112" s="136"/>
      <c r="DM112" s="136"/>
      <c r="DN112" s="136"/>
      <c r="DO112" s="136"/>
      <c r="DP112" s="136"/>
      <c r="DQ112" s="136"/>
      <c r="DR112" s="136"/>
      <c r="DS112" s="136"/>
      <c r="DT112" s="136"/>
      <c r="DU112" s="136"/>
      <c r="DV112" s="136"/>
      <c r="DW112" s="136"/>
      <c r="DX112" s="136"/>
      <c r="DY112" s="136"/>
      <c r="DZ112" s="136"/>
      <c r="EA112" s="136"/>
      <c r="EB112" s="136"/>
      <c r="EC112" s="136"/>
      <c r="ED112" s="136"/>
      <c r="EE112" s="136"/>
      <c r="EF112" s="136"/>
      <c r="EG112" s="136"/>
      <c r="EH112" s="136"/>
      <c r="EI112" s="136"/>
      <c r="EJ112" s="136"/>
      <c r="EK112" s="136"/>
      <c r="EL112" s="136"/>
      <c r="EM112" s="136"/>
      <c r="EN112" s="136"/>
      <c r="EO112" s="136"/>
      <c r="EP112" s="136"/>
      <c r="EQ112" s="136"/>
      <c r="ER112" s="136"/>
      <c r="ES112" s="136"/>
      <c r="ET112" s="136"/>
      <c r="EU112" s="136"/>
      <c r="EV112" s="136"/>
      <c r="EW112" s="136"/>
      <c r="EX112" s="136"/>
      <c r="EY112" s="136"/>
      <c r="EZ112" s="136"/>
      <c r="FA112" s="136"/>
      <c r="FB112" s="136"/>
      <c r="FC112" s="136"/>
      <c r="FD112" s="136"/>
      <c r="FE112" s="136"/>
      <c r="FF112" s="136"/>
      <c r="FG112" s="136"/>
      <c r="FH112" s="136"/>
      <c r="FI112" s="136"/>
      <c r="FJ112" s="136"/>
      <c r="FK112" s="136"/>
      <c r="FL112" s="136"/>
      <c r="FM112" s="136"/>
      <c r="FN112" s="136"/>
      <c r="FO112" s="136"/>
      <c r="FP112" s="136"/>
      <c r="FQ112" s="136"/>
      <c r="FR112" s="136"/>
      <c r="FS112" s="136"/>
      <c r="FT112" s="136"/>
      <c r="FU112" s="136"/>
      <c r="FV112" s="136"/>
      <c r="FW112" s="136"/>
      <c r="FX112" s="136"/>
      <c r="FY112" s="136"/>
      <c r="FZ112" s="136"/>
      <c r="GA112" s="136"/>
      <c r="GB112" s="136"/>
      <c r="GC112" s="136"/>
      <c r="GD112" s="136"/>
      <c r="GE112" s="136"/>
      <c r="GF112" s="136"/>
      <c r="GG112" s="136"/>
      <c r="GH112" s="136"/>
      <c r="GI112" s="136"/>
      <c r="GJ112" s="136"/>
      <c r="GK112" s="136"/>
      <c r="GL112" s="136"/>
      <c r="GM112" s="136"/>
      <c r="GN112" s="136"/>
      <c r="GO112" s="136"/>
      <c r="GP112" s="136"/>
      <c r="GQ112" s="136"/>
      <c r="GR112" s="136"/>
      <c r="GS112" s="136"/>
      <c r="GT112" s="136"/>
      <c r="GU112" s="136"/>
      <c r="GV112" s="136"/>
      <c r="GW112" s="136"/>
      <c r="GX112" s="136"/>
      <c r="GY112" s="136"/>
      <c r="GZ112" s="136"/>
      <c r="HA112" s="136"/>
      <c r="HB112" s="136"/>
      <c r="HC112" s="136"/>
      <c r="HD112" s="136"/>
      <c r="HE112" s="136"/>
      <c r="HF112" s="136"/>
      <c r="HG112" s="136"/>
      <c r="HH112" s="136"/>
      <c r="HI112" s="136"/>
      <c r="HJ112" s="136"/>
      <c r="HK112" s="136"/>
      <c r="HL112" s="136"/>
      <c r="HM112" s="136"/>
      <c r="HN112" s="136"/>
      <c r="HO112" s="136"/>
      <c r="HP112" s="136"/>
      <c r="HQ112" s="136"/>
      <c r="HR112" s="136"/>
      <c r="HS112" s="136"/>
      <c r="HT112" s="136"/>
      <c r="HU112" s="136"/>
      <c r="HV112" s="136"/>
      <c r="HW112" s="136"/>
      <c r="HX112" s="136"/>
      <c r="HY112" s="136"/>
      <c r="HZ112" s="136"/>
      <c r="IA112" s="136"/>
      <c r="IB112" s="136"/>
      <c r="IC112" s="136"/>
      <c r="ID112" s="136"/>
      <c r="IE112" s="136"/>
      <c r="IF112" s="136"/>
      <c r="IG112" s="136"/>
      <c r="IH112" s="136"/>
      <c r="II112" s="136"/>
      <c r="IJ112" s="136"/>
      <c r="IK112" s="136"/>
      <c r="IL112" s="136"/>
      <c r="IM112" s="136"/>
      <c r="IN112" s="136"/>
      <c r="IO112" s="136"/>
      <c r="IP112" s="136"/>
      <c r="IQ112" s="136"/>
      <c r="IR112" s="136"/>
      <c r="IS112" s="136"/>
      <c r="IT112" s="136"/>
      <c r="IU112" s="136"/>
      <c r="IV112" s="136"/>
      <c r="IW112" s="136"/>
      <c r="IX112" s="136"/>
      <c r="IY112" s="136"/>
      <c r="IZ112" s="136"/>
      <c r="JA112" s="136"/>
      <c r="JB112" s="136"/>
      <c r="JC112" s="136"/>
      <c r="JD112" s="136"/>
      <c r="JE112" s="136"/>
      <c r="JF112" s="136"/>
      <c r="JG112" s="136"/>
      <c r="JH112" s="136"/>
      <c r="JI112" s="136"/>
      <c r="JJ112" s="136"/>
      <c r="JK112" s="136"/>
      <c r="JL112" s="136"/>
      <c r="JM112" s="136"/>
      <c r="JN112" s="136"/>
      <c r="JO112" s="136"/>
      <c r="JP112" s="136"/>
      <c r="JQ112" s="136"/>
      <c r="JR112" s="136"/>
      <c r="JS112" s="136"/>
      <c r="JT112" s="136"/>
      <c r="JU112" s="136"/>
      <c r="JV112" s="136"/>
      <c r="JW112" s="136"/>
      <c r="JX112" s="136"/>
      <c r="JY112" s="136"/>
      <c r="JZ112" s="136"/>
      <c r="KA112" s="136"/>
      <c r="KB112" s="136"/>
      <c r="KC112" s="136"/>
      <c r="KD112" s="136"/>
      <c r="KE112" s="136"/>
      <c r="KF112" s="136"/>
      <c r="KG112" s="136"/>
      <c r="KH112" s="136"/>
      <c r="KI112" s="136"/>
      <c r="KJ112" s="136"/>
      <c r="KK112" s="136"/>
      <c r="KL112" s="136"/>
      <c r="KM112" s="136"/>
      <c r="KN112" s="136"/>
      <c r="KO112" s="136"/>
      <c r="KP112" s="136"/>
      <c r="KQ112" s="136"/>
      <c r="KR112" s="136"/>
      <c r="KS112" s="136"/>
      <c r="KT112" s="136"/>
      <c r="KU112" s="136"/>
      <c r="KV112" s="136"/>
      <c r="KW112" s="136"/>
      <c r="KX112" s="136"/>
      <c r="KY112" s="136"/>
      <c r="KZ112" s="136"/>
      <c r="LA112" s="136"/>
      <c r="LB112" s="136"/>
      <c r="LC112" s="136"/>
      <c r="LD112" s="136"/>
      <c r="LE112" s="136"/>
      <c r="LF112" s="136"/>
      <c r="LG112" s="136"/>
      <c r="LH112" s="136"/>
      <c r="LI112" s="136"/>
      <c r="LJ112" s="136"/>
      <c r="LK112" s="136"/>
      <c r="LL112" s="136"/>
      <c r="LM112" s="136"/>
      <c r="LN112" s="136"/>
      <c r="LO112" s="136"/>
      <c r="LP112" s="136"/>
      <c r="LQ112" s="136"/>
      <c r="LR112" s="136"/>
      <c r="LS112" s="136"/>
      <c r="LT112" s="136"/>
      <c r="LU112" s="136"/>
      <c r="LV112" s="136"/>
      <c r="LW112" s="136"/>
      <c r="LX112" s="136"/>
      <c r="LY112" s="136"/>
      <c r="LZ112" s="136"/>
      <c r="MA112" s="136"/>
      <c r="MB112" s="136"/>
      <c r="MC112" s="136"/>
      <c r="MD112" s="136"/>
      <c r="ME112" s="136"/>
      <c r="MF112" s="136"/>
      <c r="MG112" s="136"/>
      <c r="MH112" s="136"/>
      <c r="MI112" s="136"/>
      <c r="MJ112" s="136"/>
      <c r="MK112" s="136"/>
      <c r="ML112" s="136"/>
      <c r="MM112" s="136"/>
      <c r="MN112" s="136"/>
      <c r="MO112" s="136"/>
      <c r="MP112" s="136"/>
      <c r="MQ112" s="136"/>
      <c r="MR112" s="136"/>
      <c r="MS112" s="136"/>
      <c r="MT112" s="136"/>
      <c r="MU112" s="136"/>
      <c r="MV112" s="136"/>
      <c r="MW112" s="136"/>
      <c r="MX112" s="136"/>
      <c r="MY112" s="136"/>
      <c r="MZ112" s="136"/>
      <c r="NA112" s="136"/>
      <c r="NB112" s="136"/>
      <c r="NC112" s="136"/>
      <c r="ND112" s="136"/>
      <c r="NE112" s="136"/>
      <c r="NF112" s="136"/>
      <c r="NG112" s="136"/>
      <c r="NH112" s="136"/>
      <c r="NI112" s="136"/>
      <c r="NJ112" s="136"/>
      <c r="NK112" s="136"/>
      <c r="NL112" s="136"/>
      <c r="NM112" s="136"/>
      <c r="NN112" s="136"/>
      <c r="NO112" s="136"/>
      <c r="NP112" s="136"/>
      <c r="NQ112" s="136"/>
      <c r="NR112" s="136"/>
      <c r="NS112" s="136"/>
      <c r="NT112" s="136"/>
      <c r="NU112" s="136"/>
      <c r="NV112" s="136"/>
      <c r="NW112" s="136"/>
      <c r="NX112" s="136"/>
      <c r="NY112" s="136"/>
      <c r="NZ112" s="136"/>
      <c r="OA112" s="136"/>
      <c r="OB112" s="136"/>
      <c r="OC112" s="136"/>
      <c r="OD112" s="136"/>
      <c r="OE112" s="136"/>
      <c r="OF112" s="136"/>
      <c r="OG112" s="136"/>
      <c r="OH112" s="136"/>
      <c r="OI112" s="136"/>
      <c r="OJ112" s="136"/>
      <c r="OK112" s="136"/>
      <c r="OL112" s="136"/>
      <c r="OM112" s="136"/>
      <c r="ON112" s="136"/>
      <c r="OO112" s="136"/>
      <c r="OP112" s="136"/>
      <c r="OQ112" s="136"/>
      <c r="OR112" s="136"/>
      <c r="OS112" s="136"/>
      <c r="OT112" s="136"/>
      <c r="OU112" s="136"/>
      <c r="OV112" s="136"/>
      <c r="OW112" s="136"/>
      <c r="OX112" s="136"/>
      <c r="OY112" s="136"/>
      <c r="OZ112" s="136"/>
      <c r="PA112" s="136"/>
      <c r="PB112" s="136"/>
      <c r="PC112" s="136"/>
      <c r="PD112" s="136"/>
      <c r="PE112" s="136"/>
      <c r="PF112" s="136"/>
    </row>
    <row r="113" spans="1:422" s="45" customFormat="1">
      <c r="A113" s="134"/>
      <c r="B113" s="134"/>
      <c r="C113" s="136"/>
      <c r="D113" s="136"/>
      <c r="E113" s="136"/>
      <c r="F113" s="136"/>
      <c r="G113" s="136"/>
      <c r="H113" s="136"/>
      <c r="I113" s="136"/>
      <c r="J113" s="136"/>
      <c r="K113" s="136"/>
      <c r="L113" s="136"/>
      <c r="M113" s="136"/>
      <c r="N113" s="136"/>
      <c r="O113" s="136"/>
      <c r="P113" s="136"/>
      <c r="Q113" s="136"/>
      <c r="R113" s="136"/>
      <c r="S113" s="136"/>
      <c r="T113" s="136"/>
      <c r="U113" s="136"/>
      <c r="V113" s="136"/>
      <c r="W113" s="136"/>
      <c r="X113" s="136"/>
      <c r="Y113" s="136"/>
      <c r="Z113" s="136"/>
      <c r="AA113" s="136"/>
      <c r="AB113" s="136"/>
      <c r="AC113" s="136"/>
      <c r="AD113" s="136"/>
      <c r="AE113" s="136"/>
      <c r="AF113" s="136"/>
      <c r="AG113" s="136"/>
      <c r="AH113" s="136"/>
      <c r="AI113" s="136"/>
      <c r="AJ113" s="136"/>
      <c r="AK113" s="136"/>
      <c r="AL113" s="136"/>
      <c r="AM113" s="136"/>
      <c r="AN113" s="136"/>
      <c r="AO113" s="136"/>
      <c r="AP113" s="136"/>
      <c r="AQ113" s="136"/>
      <c r="AR113" s="136"/>
      <c r="AS113" s="136"/>
      <c r="AT113" s="136"/>
      <c r="AU113" s="136"/>
      <c r="AV113" s="136"/>
      <c r="AW113" s="136"/>
      <c r="AX113" s="136"/>
      <c r="AY113" s="136"/>
      <c r="AZ113" s="136"/>
      <c r="BA113" s="136"/>
      <c r="BB113" s="136"/>
      <c r="BC113" s="136"/>
      <c r="BD113" s="136"/>
      <c r="BE113" s="136"/>
      <c r="BF113" s="136"/>
      <c r="BG113" s="136"/>
      <c r="BH113" s="136"/>
      <c r="BI113" s="136"/>
      <c r="BJ113" s="136"/>
      <c r="BK113" s="136"/>
      <c r="BL113" s="136"/>
      <c r="BM113" s="136"/>
      <c r="BN113" s="136"/>
      <c r="BO113" s="136"/>
      <c r="BP113" s="136"/>
      <c r="BQ113" s="136"/>
      <c r="BR113" s="136"/>
      <c r="BS113" s="136"/>
      <c r="BT113" s="136"/>
      <c r="BU113" s="136"/>
      <c r="BV113" s="136"/>
      <c r="BW113" s="136"/>
      <c r="BX113" s="136"/>
      <c r="BY113" s="136"/>
      <c r="BZ113" s="136"/>
      <c r="CA113" s="136"/>
      <c r="CB113" s="136"/>
      <c r="CC113" s="136"/>
      <c r="CD113" s="136"/>
      <c r="CE113" s="136"/>
      <c r="CF113" s="136"/>
      <c r="CG113" s="136"/>
      <c r="CH113" s="136"/>
      <c r="CI113" s="136"/>
      <c r="CJ113" s="136"/>
      <c r="CK113" s="136"/>
      <c r="CL113" s="136"/>
      <c r="CM113" s="136"/>
      <c r="CN113" s="136"/>
      <c r="CO113" s="136"/>
      <c r="CP113" s="136"/>
      <c r="CQ113" s="136"/>
      <c r="CR113" s="136"/>
      <c r="CS113" s="136"/>
      <c r="CT113" s="136"/>
      <c r="CU113" s="136"/>
      <c r="CV113" s="136"/>
      <c r="CW113" s="136"/>
      <c r="CX113" s="136"/>
      <c r="CY113" s="136"/>
      <c r="CZ113" s="136"/>
      <c r="DA113" s="136"/>
      <c r="DB113" s="136"/>
      <c r="DC113" s="136"/>
      <c r="DD113" s="136"/>
      <c r="DE113" s="136"/>
      <c r="DF113" s="136"/>
      <c r="DG113" s="136"/>
      <c r="DH113" s="136"/>
      <c r="DI113" s="136"/>
      <c r="DJ113" s="136"/>
      <c r="DK113" s="136"/>
      <c r="DL113" s="136"/>
      <c r="DM113" s="136"/>
      <c r="DN113" s="136"/>
      <c r="DO113" s="136"/>
      <c r="DP113" s="136"/>
      <c r="DQ113" s="136"/>
      <c r="DR113" s="136"/>
      <c r="DS113" s="136"/>
      <c r="DT113" s="136"/>
      <c r="DU113" s="136"/>
      <c r="DV113" s="136"/>
      <c r="DW113" s="136"/>
      <c r="DX113" s="136"/>
      <c r="DY113" s="136"/>
      <c r="DZ113" s="136"/>
      <c r="EA113" s="136"/>
      <c r="EB113" s="136"/>
      <c r="EC113" s="136"/>
      <c r="ED113" s="136"/>
      <c r="EE113" s="136"/>
      <c r="EF113" s="136"/>
      <c r="EG113" s="136"/>
      <c r="EH113" s="136"/>
      <c r="EI113" s="136"/>
      <c r="EJ113" s="136"/>
      <c r="EK113" s="136"/>
      <c r="EL113" s="136"/>
      <c r="EM113" s="136"/>
      <c r="EN113" s="136"/>
      <c r="EO113" s="136"/>
      <c r="EP113" s="136"/>
      <c r="EQ113" s="136"/>
      <c r="ER113" s="136"/>
      <c r="ES113" s="136"/>
      <c r="ET113" s="136"/>
      <c r="EU113" s="136"/>
      <c r="EV113" s="136"/>
      <c r="EW113" s="136"/>
      <c r="EX113" s="136"/>
      <c r="EY113" s="136"/>
      <c r="EZ113" s="136"/>
      <c r="FA113" s="136"/>
      <c r="FB113" s="136"/>
      <c r="FC113" s="136"/>
      <c r="FD113" s="136"/>
      <c r="FE113" s="136"/>
      <c r="FF113" s="136"/>
      <c r="FG113" s="136"/>
      <c r="FH113" s="136"/>
      <c r="FI113" s="136"/>
      <c r="FJ113" s="136"/>
      <c r="FK113" s="136"/>
      <c r="FL113" s="136"/>
      <c r="FM113" s="136"/>
      <c r="FN113" s="136"/>
      <c r="FO113" s="136"/>
      <c r="FP113" s="136"/>
      <c r="FQ113" s="136"/>
      <c r="FR113" s="136"/>
      <c r="FS113" s="136"/>
      <c r="FT113" s="136"/>
      <c r="FU113" s="136"/>
      <c r="FV113" s="136"/>
      <c r="FW113" s="136"/>
      <c r="FX113" s="136"/>
      <c r="FY113" s="136"/>
      <c r="FZ113" s="136"/>
      <c r="GA113" s="136"/>
      <c r="GB113" s="136"/>
      <c r="GC113" s="136"/>
      <c r="GD113" s="136"/>
      <c r="GE113" s="136"/>
      <c r="GF113" s="136"/>
      <c r="GG113" s="136"/>
      <c r="GH113" s="136"/>
      <c r="GI113" s="136"/>
      <c r="GJ113" s="136"/>
      <c r="GK113" s="136"/>
      <c r="GL113" s="136"/>
      <c r="GM113" s="136"/>
      <c r="GN113" s="136"/>
      <c r="GO113" s="136"/>
      <c r="GP113" s="136"/>
      <c r="GQ113" s="136"/>
      <c r="GR113" s="136"/>
      <c r="GS113" s="136"/>
      <c r="GT113" s="136"/>
      <c r="GU113" s="136"/>
      <c r="GV113" s="136"/>
      <c r="GW113" s="136"/>
      <c r="GX113" s="136"/>
      <c r="GY113" s="136"/>
      <c r="GZ113" s="136"/>
      <c r="HA113" s="136"/>
      <c r="HB113" s="136"/>
      <c r="HC113" s="136"/>
      <c r="HD113" s="136"/>
      <c r="HE113" s="136"/>
      <c r="HF113" s="136"/>
      <c r="HG113" s="136"/>
      <c r="HH113" s="136"/>
      <c r="HI113" s="136"/>
      <c r="HJ113" s="136"/>
      <c r="HK113" s="136"/>
      <c r="HL113" s="136"/>
      <c r="HM113" s="136"/>
      <c r="HN113" s="136"/>
      <c r="HO113" s="136"/>
      <c r="HP113" s="136"/>
      <c r="HQ113" s="136"/>
      <c r="HR113" s="136"/>
      <c r="HS113" s="136"/>
      <c r="HT113" s="136"/>
      <c r="HU113" s="136"/>
      <c r="HV113" s="136"/>
      <c r="HW113" s="136"/>
      <c r="HX113" s="136"/>
      <c r="HY113" s="136"/>
      <c r="HZ113" s="136"/>
      <c r="IA113" s="136"/>
      <c r="IB113" s="136"/>
      <c r="IC113" s="136"/>
      <c r="ID113" s="136"/>
      <c r="IE113" s="136"/>
      <c r="IF113" s="136"/>
      <c r="IG113" s="136"/>
      <c r="IH113" s="136"/>
      <c r="II113" s="136"/>
      <c r="IJ113" s="136"/>
      <c r="IK113" s="136"/>
      <c r="IL113" s="136"/>
      <c r="IM113" s="136"/>
      <c r="IN113" s="136"/>
      <c r="IO113" s="136"/>
      <c r="IP113" s="136"/>
      <c r="IQ113" s="136"/>
      <c r="IR113" s="136"/>
      <c r="IS113" s="136"/>
      <c r="IT113" s="136"/>
      <c r="IU113" s="136"/>
      <c r="IV113" s="136"/>
      <c r="IW113" s="136"/>
      <c r="IX113" s="136"/>
      <c r="IY113" s="136"/>
      <c r="IZ113" s="136"/>
      <c r="JA113" s="136"/>
      <c r="JB113" s="136"/>
      <c r="JC113" s="136"/>
      <c r="JD113" s="136"/>
      <c r="JE113" s="136"/>
      <c r="JF113" s="136"/>
      <c r="JG113" s="136"/>
      <c r="JH113" s="136"/>
      <c r="JI113" s="136"/>
      <c r="JJ113" s="136"/>
      <c r="JK113" s="136"/>
      <c r="JL113" s="136"/>
      <c r="JM113" s="136"/>
      <c r="JN113" s="136"/>
      <c r="JO113" s="136"/>
      <c r="JP113" s="136"/>
      <c r="JQ113" s="136"/>
      <c r="JR113" s="136"/>
      <c r="JS113" s="136"/>
      <c r="JT113" s="136"/>
      <c r="JU113" s="136"/>
      <c r="JV113" s="136"/>
      <c r="JW113" s="136"/>
      <c r="JX113" s="136"/>
      <c r="JY113" s="136"/>
      <c r="JZ113" s="136"/>
      <c r="KA113" s="136"/>
      <c r="KB113" s="136"/>
      <c r="KC113" s="136"/>
      <c r="KD113" s="136"/>
      <c r="KE113" s="136"/>
      <c r="KF113" s="136"/>
      <c r="KG113" s="136"/>
      <c r="KH113" s="136"/>
      <c r="KI113" s="136"/>
      <c r="KJ113" s="136"/>
      <c r="KK113" s="136"/>
      <c r="KL113" s="136"/>
      <c r="KM113" s="136"/>
      <c r="KN113" s="136"/>
      <c r="KO113" s="136"/>
      <c r="KP113" s="136"/>
      <c r="KQ113" s="136"/>
      <c r="KR113" s="136"/>
      <c r="KS113" s="136"/>
      <c r="KT113" s="136"/>
      <c r="KU113" s="136"/>
      <c r="KV113" s="136"/>
      <c r="KW113" s="136"/>
      <c r="KX113" s="136"/>
      <c r="KY113" s="136"/>
      <c r="KZ113" s="136"/>
      <c r="LA113" s="136"/>
      <c r="LB113" s="136"/>
      <c r="LC113" s="136"/>
      <c r="LD113" s="136"/>
      <c r="LE113" s="136"/>
      <c r="LF113" s="136"/>
      <c r="LG113" s="136"/>
      <c r="LH113" s="136"/>
      <c r="LI113" s="136"/>
      <c r="LJ113" s="136"/>
      <c r="LK113" s="136"/>
      <c r="LL113" s="136"/>
      <c r="LM113" s="136"/>
      <c r="LN113" s="136"/>
      <c r="LO113" s="136"/>
      <c r="LP113" s="136"/>
      <c r="LQ113" s="136"/>
      <c r="LR113" s="136"/>
      <c r="LS113" s="136"/>
      <c r="LT113" s="136"/>
      <c r="LU113" s="136"/>
      <c r="LV113" s="136"/>
      <c r="LW113" s="136"/>
      <c r="LX113" s="136"/>
      <c r="LY113" s="136"/>
      <c r="LZ113" s="136"/>
      <c r="MA113" s="136"/>
      <c r="MB113" s="136"/>
      <c r="MC113" s="136"/>
      <c r="MD113" s="136"/>
      <c r="ME113" s="136"/>
      <c r="MF113" s="136"/>
      <c r="MG113" s="136"/>
      <c r="MH113" s="136"/>
      <c r="MI113" s="136"/>
      <c r="MJ113" s="136"/>
      <c r="MK113" s="136"/>
      <c r="ML113" s="136"/>
      <c r="MM113" s="136"/>
      <c r="MN113" s="136"/>
      <c r="MO113" s="136"/>
      <c r="MP113" s="136"/>
      <c r="MQ113" s="136"/>
      <c r="MR113" s="136"/>
      <c r="MS113" s="136"/>
      <c r="MT113" s="136"/>
      <c r="MU113" s="136"/>
      <c r="MV113" s="136"/>
      <c r="MW113" s="136"/>
      <c r="MX113" s="136"/>
      <c r="MY113" s="136"/>
      <c r="MZ113" s="136"/>
      <c r="NA113" s="136"/>
      <c r="NB113" s="136"/>
      <c r="NC113" s="136"/>
      <c r="ND113" s="136"/>
      <c r="NE113" s="136"/>
      <c r="NF113" s="136"/>
      <c r="NG113" s="136"/>
      <c r="NH113" s="136"/>
      <c r="NI113" s="136"/>
      <c r="NJ113" s="136"/>
      <c r="NK113" s="136"/>
      <c r="NL113" s="136"/>
      <c r="NM113" s="136"/>
      <c r="NN113" s="136"/>
      <c r="NO113" s="136"/>
      <c r="NP113" s="136"/>
      <c r="NQ113" s="136"/>
      <c r="NR113" s="136"/>
      <c r="NS113" s="136"/>
      <c r="NT113" s="136"/>
      <c r="NU113" s="136"/>
      <c r="NV113" s="136"/>
      <c r="NW113" s="136"/>
      <c r="NX113" s="136"/>
      <c r="NY113" s="136"/>
      <c r="NZ113" s="136"/>
      <c r="OA113" s="136"/>
      <c r="OB113" s="136"/>
      <c r="OC113" s="136"/>
      <c r="OD113" s="136"/>
      <c r="OE113" s="136"/>
      <c r="OF113" s="136"/>
      <c r="OG113" s="136"/>
      <c r="OH113" s="136"/>
      <c r="OI113" s="136"/>
      <c r="OJ113" s="136"/>
      <c r="OK113" s="136"/>
      <c r="OL113" s="136"/>
      <c r="OM113" s="136"/>
      <c r="ON113" s="136"/>
      <c r="OO113" s="136"/>
      <c r="OP113" s="136"/>
      <c r="OQ113" s="136"/>
      <c r="OR113" s="136"/>
      <c r="OS113" s="136"/>
      <c r="OT113" s="136"/>
      <c r="OU113" s="136"/>
      <c r="OV113" s="136"/>
      <c r="OW113" s="136"/>
      <c r="OX113" s="136"/>
      <c r="OY113" s="136"/>
      <c r="OZ113" s="136"/>
      <c r="PA113" s="136"/>
      <c r="PB113" s="136"/>
      <c r="PC113" s="136"/>
      <c r="PD113" s="136"/>
      <c r="PE113" s="136"/>
      <c r="PF113" s="136"/>
    </row>
    <row r="114" spans="1:422" s="45" customFormat="1">
      <c r="A114" s="134"/>
      <c r="B114" s="134"/>
      <c r="C114" s="136"/>
      <c r="D114" s="136"/>
      <c r="E114" s="136"/>
      <c r="F114" s="136"/>
      <c r="G114" s="136"/>
      <c r="H114" s="136"/>
      <c r="I114" s="136"/>
      <c r="J114" s="136"/>
      <c r="K114" s="136"/>
      <c r="L114" s="136"/>
      <c r="M114" s="136"/>
      <c r="N114" s="136"/>
      <c r="O114" s="136"/>
      <c r="P114" s="136"/>
      <c r="Q114" s="136"/>
      <c r="R114" s="136"/>
      <c r="S114" s="136"/>
      <c r="T114" s="136"/>
      <c r="U114" s="136"/>
      <c r="V114" s="136"/>
      <c r="W114" s="136"/>
      <c r="X114" s="136"/>
      <c r="Y114" s="136"/>
      <c r="Z114" s="136"/>
      <c r="AA114" s="136"/>
      <c r="AB114" s="136"/>
      <c r="AC114" s="136"/>
      <c r="AD114" s="136"/>
      <c r="AE114" s="136"/>
      <c r="AF114" s="136"/>
      <c r="AG114" s="136"/>
      <c r="AH114" s="136"/>
      <c r="AI114" s="136"/>
      <c r="AJ114" s="136"/>
      <c r="AK114" s="136"/>
      <c r="AL114" s="136"/>
      <c r="AM114" s="136"/>
      <c r="AN114" s="136"/>
      <c r="AO114" s="136"/>
      <c r="AP114" s="136"/>
      <c r="AQ114" s="136"/>
      <c r="AR114" s="136"/>
      <c r="AS114" s="136"/>
      <c r="AT114" s="136"/>
      <c r="AU114" s="136"/>
      <c r="AV114" s="136"/>
      <c r="AW114" s="136"/>
      <c r="AX114" s="136"/>
      <c r="AY114" s="136"/>
      <c r="AZ114" s="136"/>
      <c r="BA114" s="136"/>
      <c r="BB114" s="136"/>
      <c r="BC114" s="136"/>
      <c r="BD114" s="136"/>
      <c r="BE114" s="136"/>
      <c r="BF114" s="136"/>
      <c r="BG114" s="136"/>
      <c r="BH114" s="136"/>
      <c r="BI114" s="136"/>
      <c r="BJ114" s="136"/>
      <c r="BK114" s="136"/>
      <c r="BL114" s="136"/>
      <c r="BM114" s="136"/>
      <c r="BN114" s="136"/>
      <c r="BO114" s="136"/>
      <c r="BP114" s="136"/>
      <c r="BQ114" s="136"/>
      <c r="BR114" s="136"/>
      <c r="BS114" s="136"/>
      <c r="BT114" s="136"/>
      <c r="BU114" s="136"/>
      <c r="BV114" s="136"/>
      <c r="BW114" s="136"/>
      <c r="BX114" s="136"/>
      <c r="BY114" s="136"/>
      <c r="BZ114" s="136"/>
      <c r="CA114" s="136"/>
      <c r="CB114" s="136"/>
      <c r="CC114" s="136"/>
      <c r="CD114" s="136"/>
      <c r="CE114" s="136"/>
      <c r="CF114" s="136"/>
      <c r="CG114" s="136"/>
      <c r="CH114" s="136"/>
      <c r="CI114" s="136"/>
      <c r="CJ114" s="136"/>
      <c r="CK114" s="136"/>
      <c r="CL114" s="136"/>
      <c r="CM114" s="136"/>
      <c r="CN114" s="136"/>
      <c r="CO114" s="136"/>
      <c r="CP114" s="136"/>
      <c r="CQ114" s="136"/>
      <c r="CR114" s="136"/>
      <c r="CS114" s="136"/>
      <c r="CT114" s="136"/>
      <c r="CU114" s="136"/>
      <c r="CV114" s="136"/>
      <c r="CW114" s="136"/>
      <c r="CX114" s="136"/>
      <c r="CY114" s="136"/>
      <c r="CZ114" s="136"/>
      <c r="DA114" s="136"/>
      <c r="DB114" s="136"/>
      <c r="DC114" s="136"/>
      <c r="DD114" s="136"/>
      <c r="DE114" s="136"/>
      <c r="DF114" s="136"/>
      <c r="DG114" s="136"/>
      <c r="DH114" s="136"/>
      <c r="DI114" s="136"/>
      <c r="DJ114" s="136"/>
      <c r="DK114" s="136"/>
      <c r="DL114" s="136"/>
      <c r="DM114" s="136"/>
      <c r="DN114" s="136"/>
      <c r="DO114" s="136"/>
      <c r="DP114" s="136"/>
      <c r="DQ114" s="136"/>
      <c r="DR114" s="136"/>
      <c r="DS114" s="136"/>
      <c r="DT114" s="136"/>
      <c r="DU114" s="136"/>
      <c r="DV114" s="136"/>
      <c r="DW114" s="136"/>
      <c r="DX114" s="136"/>
      <c r="DY114" s="136"/>
      <c r="DZ114" s="136"/>
      <c r="EA114" s="136"/>
      <c r="EB114" s="136"/>
      <c r="EC114" s="136"/>
      <c r="ED114" s="136"/>
      <c r="EE114" s="136"/>
      <c r="EF114" s="136"/>
      <c r="EG114" s="136"/>
      <c r="EH114" s="136"/>
      <c r="EI114" s="136"/>
      <c r="EJ114" s="136"/>
      <c r="EK114" s="136"/>
      <c r="EL114" s="136"/>
      <c r="EM114" s="136"/>
      <c r="EN114" s="136"/>
      <c r="EO114" s="136"/>
      <c r="EP114" s="136"/>
      <c r="EQ114" s="136"/>
      <c r="ER114" s="136"/>
      <c r="ES114" s="136"/>
      <c r="ET114" s="136"/>
      <c r="EU114" s="136"/>
      <c r="EV114" s="136"/>
      <c r="EW114" s="136"/>
      <c r="EX114" s="136"/>
      <c r="EY114" s="136"/>
      <c r="EZ114" s="136"/>
      <c r="FA114" s="136"/>
      <c r="FB114" s="136"/>
      <c r="FC114" s="136"/>
      <c r="FD114" s="136"/>
      <c r="FE114" s="136"/>
      <c r="FF114" s="136"/>
      <c r="FG114" s="136"/>
      <c r="FH114" s="136"/>
      <c r="FI114" s="136"/>
      <c r="FJ114" s="136"/>
      <c r="FK114" s="136"/>
      <c r="FL114" s="136"/>
      <c r="FM114" s="136"/>
      <c r="FN114" s="136"/>
      <c r="FO114" s="136"/>
      <c r="FP114" s="136"/>
      <c r="FQ114" s="136"/>
      <c r="FR114" s="136"/>
      <c r="FS114" s="136"/>
      <c r="FT114" s="136"/>
      <c r="FU114" s="136"/>
      <c r="FV114" s="136"/>
      <c r="FW114" s="136"/>
      <c r="FX114" s="136"/>
      <c r="FY114" s="136"/>
      <c r="FZ114" s="136"/>
      <c r="GA114" s="136"/>
      <c r="GB114" s="136"/>
      <c r="GC114" s="136"/>
      <c r="GD114" s="136"/>
      <c r="GE114" s="136"/>
      <c r="GF114" s="136"/>
      <c r="GG114" s="136"/>
      <c r="GH114" s="136"/>
      <c r="GI114" s="136"/>
      <c r="GJ114" s="136"/>
      <c r="GK114" s="136"/>
      <c r="GL114" s="136"/>
      <c r="GM114" s="136"/>
      <c r="GN114" s="136"/>
      <c r="GO114" s="136"/>
      <c r="GP114" s="136"/>
      <c r="GQ114" s="136"/>
      <c r="GR114" s="136"/>
      <c r="GS114" s="136"/>
      <c r="GT114" s="136"/>
      <c r="GU114" s="136"/>
      <c r="GV114" s="136"/>
      <c r="GW114" s="136"/>
      <c r="GX114" s="136"/>
      <c r="GY114" s="136"/>
      <c r="GZ114" s="136"/>
      <c r="HA114" s="136"/>
      <c r="HB114" s="136"/>
      <c r="HC114" s="136"/>
      <c r="HD114" s="136"/>
      <c r="HE114" s="136"/>
      <c r="HF114" s="136"/>
      <c r="HG114" s="136"/>
      <c r="HH114" s="136"/>
      <c r="HI114" s="136"/>
      <c r="HJ114" s="136"/>
      <c r="HK114" s="136"/>
      <c r="HL114" s="136"/>
      <c r="HM114" s="136"/>
      <c r="HN114" s="136"/>
      <c r="HO114" s="136"/>
      <c r="HP114" s="136"/>
      <c r="HQ114" s="136"/>
      <c r="HR114" s="136"/>
      <c r="HS114" s="136"/>
      <c r="HT114" s="136"/>
      <c r="HU114" s="136"/>
      <c r="HV114" s="136"/>
      <c r="HW114" s="136"/>
      <c r="HX114" s="136"/>
      <c r="HY114" s="136"/>
      <c r="HZ114" s="136"/>
      <c r="IA114" s="136"/>
      <c r="IB114" s="136"/>
      <c r="IC114" s="136"/>
      <c r="ID114" s="136"/>
      <c r="IE114" s="136"/>
      <c r="IF114" s="136"/>
      <c r="IG114" s="136"/>
      <c r="IH114" s="136"/>
      <c r="II114" s="136"/>
      <c r="IJ114" s="136"/>
      <c r="IK114" s="136"/>
      <c r="IL114" s="136"/>
      <c r="IM114" s="136"/>
      <c r="IN114" s="136"/>
      <c r="IO114" s="136"/>
      <c r="IP114" s="136"/>
      <c r="IQ114" s="136"/>
      <c r="IR114" s="136"/>
      <c r="IS114" s="136"/>
      <c r="IT114" s="136"/>
      <c r="IU114" s="136"/>
      <c r="IV114" s="136"/>
      <c r="IW114" s="136"/>
      <c r="IX114" s="136"/>
      <c r="IY114" s="136"/>
      <c r="IZ114" s="136"/>
      <c r="JA114" s="136"/>
      <c r="JB114" s="136"/>
      <c r="JC114" s="136"/>
      <c r="JD114" s="136"/>
      <c r="JE114" s="136"/>
      <c r="JF114" s="136"/>
      <c r="JG114" s="136"/>
      <c r="JH114" s="136"/>
      <c r="JI114" s="136"/>
      <c r="JJ114" s="136"/>
      <c r="JK114" s="136"/>
      <c r="JL114" s="136"/>
      <c r="JM114" s="136"/>
      <c r="JN114" s="136"/>
      <c r="JO114" s="136"/>
      <c r="JP114" s="136"/>
      <c r="JQ114" s="136"/>
      <c r="JR114" s="136"/>
      <c r="JS114" s="136"/>
      <c r="JT114" s="136"/>
      <c r="JU114" s="136"/>
      <c r="JV114" s="136"/>
      <c r="JW114" s="136"/>
      <c r="JX114" s="136"/>
      <c r="JY114" s="136"/>
      <c r="JZ114" s="136"/>
      <c r="KA114" s="136"/>
      <c r="KB114" s="136"/>
      <c r="KC114" s="136"/>
      <c r="KD114" s="136"/>
      <c r="KE114" s="136"/>
      <c r="KF114" s="136"/>
      <c r="KG114" s="136"/>
      <c r="KH114" s="136"/>
      <c r="KI114" s="136"/>
      <c r="KJ114" s="136"/>
      <c r="KK114" s="136"/>
      <c r="KL114" s="136"/>
      <c r="KM114" s="136"/>
      <c r="KN114" s="136"/>
      <c r="KO114" s="136"/>
      <c r="KP114" s="136"/>
      <c r="KQ114" s="136"/>
      <c r="KR114" s="136"/>
      <c r="KS114" s="136"/>
      <c r="KT114" s="136"/>
      <c r="KU114" s="136"/>
      <c r="KV114" s="136"/>
      <c r="KW114" s="136"/>
      <c r="KX114" s="136"/>
      <c r="KY114" s="136"/>
      <c r="KZ114" s="136"/>
      <c r="LA114" s="136"/>
      <c r="LB114" s="136"/>
      <c r="LC114" s="136"/>
      <c r="LD114" s="136"/>
      <c r="LE114" s="136"/>
      <c r="LF114" s="136"/>
      <c r="LG114" s="136"/>
      <c r="LH114" s="136"/>
      <c r="LI114" s="136"/>
      <c r="LJ114" s="136"/>
      <c r="LK114" s="136"/>
      <c r="LL114" s="136"/>
      <c r="LM114" s="136"/>
      <c r="LN114" s="136"/>
      <c r="LO114" s="136"/>
      <c r="LP114" s="136"/>
      <c r="LQ114" s="136"/>
      <c r="LR114" s="136"/>
      <c r="LS114" s="136"/>
      <c r="LT114" s="136"/>
      <c r="LU114" s="136"/>
      <c r="LV114" s="136"/>
      <c r="LW114" s="136"/>
      <c r="LX114" s="136"/>
      <c r="LY114" s="136"/>
      <c r="LZ114" s="136"/>
      <c r="MA114" s="136"/>
      <c r="MB114" s="136"/>
      <c r="MC114" s="136"/>
      <c r="MD114" s="136"/>
      <c r="ME114" s="136"/>
      <c r="MF114" s="136"/>
      <c r="MG114" s="136"/>
      <c r="MH114" s="136"/>
      <c r="MI114" s="136"/>
      <c r="MJ114" s="136"/>
      <c r="MK114" s="136"/>
      <c r="ML114" s="136"/>
      <c r="MM114" s="136"/>
      <c r="MN114" s="136"/>
      <c r="MO114" s="136"/>
      <c r="MP114" s="136"/>
      <c r="MQ114" s="136"/>
      <c r="MR114" s="136"/>
      <c r="MS114" s="136"/>
      <c r="MT114" s="136"/>
      <c r="MU114" s="136"/>
      <c r="MV114" s="136"/>
      <c r="MW114" s="136"/>
      <c r="MX114" s="136"/>
      <c r="MY114" s="136"/>
      <c r="MZ114" s="136"/>
      <c r="NA114" s="136"/>
      <c r="NB114" s="136"/>
      <c r="NC114" s="136"/>
      <c r="ND114" s="136"/>
      <c r="NE114" s="136"/>
      <c r="NF114" s="136"/>
      <c r="NG114" s="136"/>
      <c r="NH114" s="136"/>
      <c r="NI114" s="136"/>
      <c r="NJ114" s="136"/>
      <c r="NK114" s="136"/>
      <c r="NL114" s="136"/>
      <c r="NM114" s="136"/>
      <c r="NN114" s="136"/>
      <c r="NO114" s="136"/>
      <c r="NP114" s="136"/>
      <c r="NQ114" s="136"/>
      <c r="NR114" s="136"/>
      <c r="NS114" s="136"/>
      <c r="NT114" s="136"/>
      <c r="NU114" s="136"/>
      <c r="NV114" s="136"/>
      <c r="NW114" s="136"/>
      <c r="NX114" s="136"/>
      <c r="NY114" s="136"/>
      <c r="NZ114" s="136"/>
      <c r="OA114" s="136"/>
      <c r="OB114" s="136"/>
      <c r="OC114" s="136"/>
      <c r="OD114" s="136"/>
      <c r="OE114" s="136"/>
      <c r="OF114" s="136"/>
      <c r="OG114" s="136"/>
      <c r="OH114" s="136"/>
      <c r="OI114" s="136"/>
      <c r="OJ114" s="136"/>
      <c r="OK114" s="136"/>
      <c r="OL114" s="136"/>
      <c r="OM114" s="136"/>
      <c r="ON114" s="136"/>
      <c r="OO114" s="136"/>
      <c r="OP114" s="136"/>
      <c r="OQ114" s="136"/>
      <c r="OR114" s="136"/>
      <c r="OS114" s="136"/>
      <c r="OT114" s="136"/>
      <c r="OU114" s="136"/>
      <c r="OV114" s="136"/>
      <c r="OW114" s="136"/>
      <c r="OX114" s="136"/>
      <c r="OY114" s="136"/>
      <c r="OZ114" s="136"/>
      <c r="PA114" s="136"/>
      <c r="PB114" s="136"/>
      <c r="PC114" s="136"/>
      <c r="PD114" s="136"/>
      <c r="PE114" s="136"/>
      <c r="PF114" s="136"/>
    </row>
    <row r="115" spans="1:422" s="45" customFormat="1">
      <c r="A115" s="134"/>
      <c r="B115" s="134"/>
      <c r="C115" s="136"/>
      <c r="D115" s="136"/>
      <c r="E115" s="136"/>
      <c r="F115" s="136"/>
      <c r="G115" s="136"/>
      <c r="H115" s="136"/>
      <c r="I115" s="136"/>
      <c r="J115" s="136"/>
      <c r="K115" s="136"/>
      <c r="L115" s="136"/>
      <c r="M115" s="136"/>
      <c r="N115" s="136"/>
      <c r="O115" s="136"/>
      <c r="P115" s="136"/>
      <c r="Q115" s="136"/>
      <c r="R115" s="136"/>
      <c r="S115" s="136"/>
      <c r="T115" s="136"/>
      <c r="U115" s="136"/>
      <c r="V115" s="136"/>
      <c r="W115" s="136"/>
      <c r="X115" s="136"/>
      <c r="Y115" s="136"/>
      <c r="Z115" s="136"/>
      <c r="AA115" s="136"/>
      <c r="AB115" s="136"/>
      <c r="AC115" s="136"/>
      <c r="AD115" s="136"/>
      <c r="AE115" s="136"/>
      <c r="AF115" s="136"/>
      <c r="AG115" s="136"/>
      <c r="AH115" s="136"/>
      <c r="AI115" s="136"/>
      <c r="AJ115" s="136"/>
      <c r="AK115" s="136"/>
      <c r="AL115" s="136"/>
      <c r="AM115" s="136"/>
      <c r="AN115" s="136"/>
      <c r="AO115" s="136"/>
      <c r="AP115" s="136"/>
      <c r="AQ115" s="136"/>
      <c r="AR115" s="136"/>
      <c r="AS115" s="136"/>
      <c r="AT115" s="136"/>
      <c r="AU115" s="136"/>
      <c r="AV115" s="136"/>
      <c r="AW115" s="136"/>
      <c r="AX115" s="136"/>
      <c r="AY115" s="136"/>
      <c r="AZ115" s="136"/>
      <c r="BA115" s="136"/>
      <c r="BB115" s="136"/>
      <c r="BC115" s="136"/>
      <c r="BD115" s="136"/>
      <c r="BE115" s="136"/>
      <c r="BF115" s="136"/>
      <c r="BG115" s="136"/>
      <c r="BH115" s="136"/>
      <c r="BI115" s="136"/>
      <c r="BJ115" s="136"/>
      <c r="BK115" s="136"/>
      <c r="BL115" s="136"/>
      <c r="BM115" s="136"/>
      <c r="BN115" s="136"/>
      <c r="BO115" s="136"/>
      <c r="BP115" s="136"/>
      <c r="BQ115" s="136"/>
      <c r="BR115" s="136"/>
      <c r="BS115" s="136"/>
      <c r="BT115" s="136"/>
      <c r="BU115" s="136"/>
      <c r="BV115" s="136"/>
      <c r="BW115" s="136"/>
      <c r="BX115" s="136"/>
      <c r="BY115" s="136"/>
      <c r="BZ115" s="136"/>
      <c r="CA115" s="136"/>
      <c r="CB115" s="136"/>
      <c r="CC115" s="136"/>
      <c r="CD115" s="136"/>
      <c r="CE115" s="136"/>
      <c r="CF115" s="136"/>
      <c r="CG115" s="136"/>
      <c r="CH115" s="136"/>
      <c r="CI115" s="136"/>
      <c r="CJ115" s="136"/>
      <c r="CK115" s="136"/>
      <c r="CL115" s="136"/>
      <c r="CM115" s="136"/>
      <c r="CN115" s="136"/>
      <c r="CO115" s="136"/>
      <c r="CP115" s="136"/>
      <c r="CQ115" s="136"/>
      <c r="CR115" s="136"/>
      <c r="CS115" s="136"/>
      <c r="CT115" s="136"/>
      <c r="CU115" s="136"/>
      <c r="CV115" s="136"/>
      <c r="CW115" s="136"/>
      <c r="CX115" s="136"/>
      <c r="CY115" s="136"/>
      <c r="CZ115" s="136"/>
      <c r="DA115" s="136"/>
      <c r="DB115" s="136"/>
      <c r="DC115" s="136"/>
      <c r="DD115" s="136"/>
      <c r="DE115" s="136"/>
      <c r="DF115" s="136"/>
      <c r="DG115" s="136"/>
      <c r="DH115" s="136"/>
      <c r="DI115" s="136"/>
      <c r="DJ115" s="136"/>
      <c r="DK115" s="136"/>
      <c r="DL115" s="136"/>
      <c r="DM115" s="136"/>
      <c r="DN115" s="136"/>
      <c r="DO115" s="136"/>
      <c r="DP115" s="136"/>
      <c r="DQ115" s="136"/>
      <c r="DR115" s="136"/>
      <c r="DS115" s="136"/>
      <c r="DT115" s="136"/>
      <c r="DU115" s="136"/>
      <c r="DV115" s="136"/>
      <c r="DW115" s="136"/>
      <c r="DX115" s="136"/>
      <c r="DY115" s="136"/>
      <c r="DZ115" s="136"/>
      <c r="EA115" s="136"/>
      <c r="EB115" s="136"/>
      <c r="EC115" s="136"/>
      <c r="ED115" s="136"/>
      <c r="EE115" s="136"/>
      <c r="EF115" s="136"/>
      <c r="EG115" s="136"/>
      <c r="EH115" s="136"/>
      <c r="EI115" s="136"/>
      <c r="EJ115" s="136"/>
      <c r="EK115" s="136"/>
      <c r="EL115" s="136"/>
      <c r="EM115" s="136"/>
      <c r="EN115" s="136"/>
      <c r="EO115" s="136"/>
      <c r="EP115" s="136"/>
      <c r="EQ115" s="136"/>
      <c r="ER115" s="136"/>
      <c r="ES115" s="136"/>
      <c r="ET115" s="136"/>
      <c r="EU115" s="136"/>
      <c r="EV115" s="136"/>
      <c r="EW115" s="136"/>
      <c r="EX115" s="136"/>
      <c r="EY115" s="136"/>
      <c r="EZ115" s="136"/>
      <c r="FA115" s="136"/>
      <c r="FB115" s="136"/>
      <c r="FC115" s="136"/>
      <c r="FD115" s="136"/>
      <c r="FE115" s="136"/>
      <c r="FF115" s="136"/>
      <c r="FG115" s="136"/>
      <c r="FH115" s="136"/>
      <c r="FI115" s="136"/>
      <c r="FJ115" s="136"/>
      <c r="FK115" s="136"/>
      <c r="FL115" s="136"/>
      <c r="FM115" s="136"/>
      <c r="FN115" s="136"/>
      <c r="FO115" s="136"/>
      <c r="FP115" s="136"/>
      <c r="FQ115" s="136"/>
      <c r="FR115" s="136"/>
      <c r="FS115" s="136"/>
      <c r="FT115" s="136"/>
      <c r="FU115" s="136"/>
      <c r="FV115" s="136"/>
      <c r="FW115" s="136"/>
      <c r="FX115" s="136"/>
      <c r="FY115" s="136"/>
      <c r="FZ115" s="136"/>
      <c r="GA115" s="136"/>
      <c r="GB115" s="136"/>
      <c r="GC115" s="136"/>
      <c r="GD115" s="136"/>
      <c r="GE115" s="136"/>
      <c r="GF115" s="136"/>
      <c r="GG115" s="136"/>
      <c r="GH115" s="136"/>
      <c r="GI115" s="136"/>
      <c r="GJ115" s="136"/>
      <c r="GK115" s="136"/>
      <c r="GL115" s="136"/>
      <c r="GM115" s="136"/>
      <c r="GN115" s="136"/>
      <c r="GO115" s="136"/>
      <c r="GP115" s="136"/>
      <c r="GQ115" s="136"/>
      <c r="GR115" s="136"/>
      <c r="GS115" s="136"/>
      <c r="GT115" s="136"/>
      <c r="GU115" s="136"/>
      <c r="GV115" s="136"/>
      <c r="GW115" s="136"/>
      <c r="GX115" s="136"/>
      <c r="GY115" s="136"/>
      <c r="GZ115" s="136"/>
      <c r="HA115" s="136"/>
      <c r="HB115" s="136"/>
      <c r="HC115" s="136"/>
      <c r="HD115" s="136"/>
      <c r="HE115" s="136"/>
      <c r="HF115" s="136"/>
      <c r="HG115" s="136"/>
      <c r="HH115" s="136"/>
      <c r="HI115" s="136"/>
      <c r="HJ115" s="136"/>
      <c r="HK115" s="136"/>
      <c r="HL115" s="136"/>
      <c r="HM115" s="136"/>
      <c r="HN115" s="136"/>
      <c r="HO115" s="136"/>
      <c r="HP115" s="136"/>
      <c r="HQ115" s="136"/>
      <c r="HR115" s="136"/>
      <c r="HS115" s="136"/>
      <c r="HT115" s="136"/>
      <c r="HU115" s="136"/>
      <c r="HV115" s="136"/>
      <c r="HW115" s="136"/>
      <c r="HX115" s="136"/>
      <c r="HY115" s="136"/>
      <c r="HZ115" s="136"/>
      <c r="IA115" s="136"/>
      <c r="IB115" s="136"/>
      <c r="IC115" s="136"/>
      <c r="ID115" s="136"/>
      <c r="IE115" s="136"/>
      <c r="IF115" s="136"/>
      <c r="IG115" s="136"/>
      <c r="IH115" s="136"/>
      <c r="II115" s="136"/>
      <c r="IJ115" s="136"/>
      <c r="IK115" s="136"/>
      <c r="IL115" s="136"/>
      <c r="IM115" s="136"/>
      <c r="IN115" s="136"/>
      <c r="IO115" s="136"/>
      <c r="IP115" s="136"/>
      <c r="IQ115" s="136"/>
      <c r="IR115" s="136"/>
      <c r="IS115" s="136"/>
      <c r="IT115" s="136"/>
      <c r="IU115" s="136"/>
      <c r="IV115" s="136"/>
      <c r="IW115" s="136"/>
      <c r="IX115" s="136"/>
      <c r="IY115" s="136"/>
      <c r="IZ115" s="136"/>
      <c r="JA115" s="136"/>
      <c r="JB115" s="136"/>
      <c r="JC115" s="136"/>
      <c r="JD115" s="136"/>
      <c r="JE115" s="136"/>
      <c r="JF115" s="136"/>
      <c r="JG115" s="136"/>
      <c r="JH115" s="136"/>
      <c r="JI115" s="136"/>
      <c r="JJ115" s="136"/>
      <c r="JK115" s="136"/>
      <c r="JL115" s="136"/>
      <c r="JM115" s="136"/>
      <c r="JN115" s="136"/>
      <c r="JO115" s="136"/>
      <c r="JP115" s="136"/>
      <c r="JQ115" s="136"/>
      <c r="JR115" s="136"/>
      <c r="JS115" s="136"/>
      <c r="JT115" s="136"/>
      <c r="JU115" s="136"/>
      <c r="JV115" s="136"/>
      <c r="JW115" s="136"/>
      <c r="JX115" s="136"/>
      <c r="JY115" s="136"/>
      <c r="JZ115" s="136"/>
      <c r="KA115" s="136"/>
      <c r="KB115" s="136"/>
      <c r="KC115" s="136"/>
      <c r="KD115" s="136"/>
      <c r="KE115" s="136"/>
      <c r="KF115" s="136"/>
      <c r="KG115" s="136"/>
      <c r="KH115" s="136"/>
      <c r="KI115" s="136"/>
      <c r="KJ115" s="136"/>
      <c r="KK115" s="136"/>
      <c r="KL115" s="136"/>
      <c r="KM115" s="136"/>
      <c r="KN115" s="136"/>
      <c r="KO115" s="136"/>
      <c r="KP115" s="136"/>
      <c r="KQ115" s="136"/>
      <c r="KR115" s="136"/>
      <c r="KS115" s="136"/>
      <c r="KT115" s="136"/>
      <c r="KU115" s="136"/>
      <c r="KV115" s="136"/>
      <c r="KW115" s="136"/>
      <c r="KX115" s="136"/>
      <c r="KY115" s="136"/>
      <c r="KZ115" s="136"/>
      <c r="LA115" s="136"/>
      <c r="LB115" s="136"/>
      <c r="LC115" s="136"/>
      <c r="LD115" s="136"/>
      <c r="LE115" s="136"/>
      <c r="LF115" s="136"/>
      <c r="LG115" s="136"/>
      <c r="LH115" s="136"/>
      <c r="LI115" s="136"/>
      <c r="LJ115" s="136"/>
      <c r="LK115" s="136"/>
      <c r="LL115" s="136"/>
      <c r="LM115" s="136"/>
      <c r="LN115" s="136"/>
      <c r="LO115" s="136"/>
      <c r="LP115" s="136"/>
      <c r="LQ115" s="136"/>
      <c r="LR115" s="136"/>
      <c r="LS115" s="136"/>
      <c r="LT115" s="136"/>
      <c r="LU115" s="136"/>
      <c r="LV115" s="136"/>
      <c r="LW115" s="136"/>
      <c r="LX115" s="136"/>
      <c r="LY115" s="136"/>
      <c r="LZ115" s="136"/>
      <c r="MA115" s="136"/>
      <c r="MB115" s="136"/>
      <c r="MC115" s="136"/>
      <c r="MD115" s="136"/>
      <c r="ME115" s="136"/>
      <c r="MF115" s="136"/>
      <c r="MG115" s="136"/>
      <c r="MH115" s="136"/>
      <c r="MI115" s="136"/>
      <c r="MJ115" s="136"/>
      <c r="MK115" s="136"/>
      <c r="ML115" s="136"/>
      <c r="MM115" s="136"/>
      <c r="MN115" s="136"/>
      <c r="MO115" s="136"/>
      <c r="MP115" s="136"/>
      <c r="MQ115" s="136"/>
      <c r="MR115" s="136"/>
      <c r="MS115" s="136"/>
      <c r="MT115" s="136"/>
      <c r="MU115" s="136"/>
      <c r="MV115" s="136"/>
      <c r="MW115" s="136"/>
      <c r="MX115" s="136"/>
      <c r="MY115" s="136"/>
      <c r="MZ115" s="136"/>
      <c r="NA115" s="136"/>
      <c r="NB115" s="136"/>
      <c r="NC115" s="136"/>
      <c r="ND115" s="136"/>
      <c r="NE115" s="136"/>
      <c r="NF115" s="136"/>
      <c r="NG115" s="136"/>
      <c r="NH115" s="136"/>
      <c r="NI115" s="136"/>
      <c r="NJ115" s="136"/>
      <c r="NK115" s="136"/>
      <c r="NL115" s="136"/>
      <c r="NM115" s="136"/>
      <c r="NN115" s="136"/>
      <c r="NO115" s="136"/>
      <c r="NP115" s="136"/>
      <c r="NQ115" s="136"/>
      <c r="NR115" s="136"/>
      <c r="NS115" s="136"/>
      <c r="NT115" s="136"/>
      <c r="NU115" s="136"/>
      <c r="NV115" s="136"/>
      <c r="NW115" s="136"/>
      <c r="NX115" s="136"/>
      <c r="NY115" s="136"/>
      <c r="NZ115" s="136"/>
      <c r="OA115" s="136"/>
      <c r="OB115" s="136"/>
      <c r="OC115" s="136"/>
      <c r="OD115" s="136"/>
      <c r="OE115" s="136"/>
      <c r="OF115" s="136"/>
      <c r="OG115" s="136"/>
      <c r="OH115" s="136"/>
      <c r="OI115" s="136"/>
      <c r="OJ115" s="136"/>
      <c r="OK115" s="136"/>
      <c r="OL115" s="136"/>
      <c r="OM115" s="136"/>
      <c r="ON115" s="136"/>
      <c r="OO115" s="136"/>
      <c r="OP115" s="136"/>
      <c r="OQ115" s="136"/>
      <c r="OR115" s="136"/>
      <c r="OS115" s="136"/>
      <c r="OT115" s="136"/>
      <c r="OU115" s="136"/>
      <c r="OV115" s="136"/>
      <c r="OW115" s="136"/>
      <c r="OX115" s="136"/>
      <c r="OY115" s="136"/>
      <c r="OZ115" s="136"/>
      <c r="PA115" s="136"/>
      <c r="PB115" s="136"/>
      <c r="PC115" s="136"/>
      <c r="PD115" s="136"/>
      <c r="PE115" s="136"/>
      <c r="PF115" s="136"/>
    </row>
    <row r="116" spans="1:422" s="45" customFormat="1">
      <c r="A116" s="134"/>
      <c r="B116" s="134"/>
      <c r="C116" s="136"/>
      <c r="D116" s="136"/>
      <c r="E116" s="136"/>
      <c r="F116" s="136"/>
      <c r="G116" s="136"/>
      <c r="H116" s="136"/>
      <c r="I116" s="136"/>
      <c r="J116" s="136"/>
      <c r="K116" s="136"/>
      <c r="L116" s="136"/>
      <c r="M116" s="136"/>
      <c r="N116" s="136"/>
      <c r="O116" s="136"/>
      <c r="P116" s="136"/>
      <c r="Q116" s="136"/>
      <c r="R116" s="136"/>
      <c r="S116" s="136"/>
      <c r="T116" s="136"/>
      <c r="U116" s="136"/>
      <c r="V116" s="136"/>
      <c r="W116" s="136"/>
      <c r="X116" s="136"/>
      <c r="Y116" s="136"/>
      <c r="Z116" s="136"/>
      <c r="AA116" s="136"/>
      <c r="AB116" s="136"/>
      <c r="AC116" s="136"/>
      <c r="AD116" s="136"/>
      <c r="AE116" s="136"/>
      <c r="AF116" s="136"/>
      <c r="AG116" s="136"/>
      <c r="AH116" s="136"/>
      <c r="AI116" s="136"/>
      <c r="AJ116" s="136"/>
      <c r="AK116" s="136"/>
      <c r="AL116" s="136"/>
      <c r="AM116" s="136"/>
      <c r="AN116" s="136"/>
      <c r="AO116" s="136"/>
      <c r="AP116" s="136"/>
      <c r="AQ116" s="136"/>
      <c r="AR116" s="136"/>
      <c r="AS116" s="136"/>
      <c r="AT116" s="136"/>
      <c r="AU116" s="136"/>
      <c r="AV116" s="136"/>
      <c r="AW116" s="136"/>
      <c r="AX116" s="136"/>
      <c r="AY116" s="136"/>
      <c r="AZ116" s="136"/>
      <c r="BA116" s="136"/>
      <c r="BB116" s="136"/>
      <c r="BC116" s="136"/>
      <c r="BD116" s="136"/>
      <c r="BE116" s="136"/>
      <c r="BF116" s="136"/>
      <c r="BG116" s="136"/>
      <c r="BH116" s="136"/>
      <c r="BI116" s="136"/>
      <c r="BJ116" s="136"/>
      <c r="BK116" s="136"/>
      <c r="BL116" s="136"/>
      <c r="BM116" s="136"/>
      <c r="BN116" s="136"/>
      <c r="BO116" s="136"/>
      <c r="BP116" s="136"/>
      <c r="BQ116" s="136"/>
      <c r="BR116" s="136"/>
      <c r="BS116" s="136"/>
      <c r="BT116" s="136"/>
      <c r="BU116" s="136"/>
      <c r="BV116" s="136"/>
      <c r="BW116" s="136"/>
      <c r="BX116" s="136"/>
      <c r="BY116" s="136"/>
      <c r="BZ116" s="136"/>
      <c r="CA116" s="136"/>
      <c r="CB116" s="136"/>
      <c r="CC116" s="136"/>
      <c r="CD116" s="136"/>
      <c r="CE116" s="136"/>
      <c r="CF116" s="136"/>
      <c r="CG116" s="136"/>
      <c r="CH116" s="136"/>
      <c r="CI116" s="136"/>
      <c r="CJ116" s="136"/>
      <c r="CK116" s="136"/>
      <c r="CL116" s="136"/>
      <c r="CM116" s="136"/>
      <c r="CN116" s="136"/>
      <c r="CO116" s="136"/>
      <c r="CP116" s="136"/>
      <c r="CQ116" s="136"/>
      <c r="CR116" s="136"/>
      <c r="CS116" s="136"/>
      <c r="CT116" s="136"/>
      <c r="CU116" s="136"/>
      <c r="CV116" s="136"/>
      <c r="CW116" s="136"/>
      <c r="CX116" s="136"/>
      <c r="CY116" s="136"/>
      <c r="CZ116" s="136"/>
      <c r="DA116" s="136"/>
      <c r="DB116" s="136"/>
      <c r="DC116" s="136"/>
      <c r="DD116" s="136"/>
      <c r="DE116" s="136"/>
      <c r="DF116" s="136"/>
      <c r="DG116" s="136"/>
      <c r="DH116" s="136"/>
      <c r="DI116" s="136"/>
      <c r="DJ116" s="136"/>
      <c r="DK116" s="136"/>
      <c r="DL116" s="136"/>
      <c r="DM116" s="136"/>
      <c r="DN116" s="136"/>
      <c r="DO116" s="136"/>
      <c r="DP116" s="136"/>
      <c r="DQ116" s="136"/>
      <c r="DR116" s="136"/>
      <c r="DS116" s="136"/>
      <c r="DT116" s="136"/>
      <c r="DU116" s="136"/>
      <c r="DV116" s="136"/>
      <c r="DW116" s="136"/>
      <c r="DX116" s="136"/>
      <c r="DY116" s="136"/>
      <c r="DZ116" s="136"/>
      <c r="EA116" s="136"/>
      <c r="EB116" s="136"/>
      <c r="EC116" s="136"/>
      <c r="ED116" s="136"/>
      <c r="EE116" s="136"/>
      <c r="EF116" s="136"/>
      <c r="EG116" s="136"/>
      <c r="EH116" s="136"/>
      <c r="EI116" s="136"/>
      <c r="EJ116" s="136"/>
      <c r="EK116" s="136"/>
      <c r="EL116" s="136"/>
      <c r="EM116" s="136"/>
      <c r="EN116" s="136"/>
      <c r="EO116" s="136"/>
      <c r="EP116" s="136"/>
      <c r="EQ116" s="136"/>
      <c r="ER116" s="136"/>
      <c r="ES116" s="136"/>
      <c r="ET116" s="136"/>
      <c r="EU116" s="136"/>
      <c r="EV116" s="136"/>
      <c r="EW116" s="136"/>
      <c r="EX116" s="136"/>
      <c r="EY116" s="136"/>
      <c r="EZ116" s="136"/>
      <c r="FA116" s="136"/>
      <c r="FB116" s="136"/>
      <c r="FC116" s="136"/>
      <c r="FD116" s="136"/>
      <c r="FE116" s="136"/>
      <c r="FF116" s="136"/>
      <c r="FG116" s="136"/>
      <c r="FH116" s="136"/>
      <c r="FI116" s="136"/>
      <c r="FJ116" s="136"/>
      <c r="FK116" s="136"/>
      <c r="FL116" s="136"/>
      <c r="FM116" s="136"/>
      <c r="FN116" s="136"/>
      <c r="FO116" s="136"/>
      <c r="FP116" s="136"/>
      <c r="FQ116" s="136"/>
      <c r="FR116" s="136"/>
      <c r="FS116" s="136"/>
      <c r="FT116" s="136"/>
      <c r="FU116" s="136"/>
      <c r="FV116" s="136"/>
      <c r="FW116" s="136"/>
      <c r="FX116" s="136"/>
      <c r="FY116" s="136"/>
      <c r="FZ116" s="136"/>
      <c r="GA116" s="136"/>
      <c r="GB116" s="136"/>
      <c r="GC116" s="136"/>
      <c r="GD116" s="136"/>
      <c r="GE116" s="136"/>
      <c r="GF116" s="136"/>
      <c r="GG116" s="136"/>
      <c r="GH116" s="136"/>
      <c r="GI116" s="136"/>
      <c r="GJ116" s="136"/>
      <c r="GK116" s="136"/>
      <c r="GL116" s="136"/>
      <c r="GM116" s="136"/>
      <c r="GN116" s="136"/>
      <c r="GO116" s="136"/>
      <c r="GP116" s="136"/>
      <c r="GQ116" s="136"/>
      <c r="GR116" s="136"/>
      <c r="GS116" s="136"/>
      <c r="GT116" s="136"/>
      <c r="GU116" s="136"/>
      <c r="GV116" s="136"/>
      <c r="GW116" s="136"/>
      <c r="GX116" s="136"/>
      <c r="GY116" s="136"/>
      <c r="GZ116" s="136"/>
      <c r="HA116" s="136"/>
      <c r="HB116" s="136"/>
      <c r="HC116" s="136"/>
      <c r="HD116" s="136"/>
      <c r="HE116" s="136"/>
      <c r="HF116" s="136"/>
      <c r="HG116" s="136"/>
      <c r="HH116" s="136"/>
      <c r="HI116" s="136"/>
      <c r="HJ116" s="136"/>
      <c r="HK116" s="136"/>
      <c r="HL116" s="136"/>
      <c r="HM116" s="136"/>
      <c r="HN116" s="136"/>
      <c r="HO116" s="136"/>
      <c r="HP116" s="136"/>
      <c r="HQ116" s="136"/>
      <c r="HR116" s="136"/>
      <c r="HS116" s="136"/>
      <c r="HT116" s="136"/>
      <c r="HU116" s="136"/>
      <c r="HV116" s="136"/>
      <c r="HW116" s="136"/>
      <c r="HX116" s="136"/>
      <c r="HY116" s="136"/>
      <c r="HZ116" s="136"/>
      <c r="IA116" s="136"/>
      <c r="IB116" s="136"/>
      <c r="IC116" s="136"/>
      <c r="ID116" s="136"/>
      <c r="IE116" s="136"/>
      <c r="IF116" s="136"/>
      <c r="IG116" s="136"/>
      <c r="IH116" s="136"/>
      <c r="II116" s="136"/>
      <c r="IJ116" s="136"/>
      <c r="IK116" s="136"/>
      <c r="IL116" s="136"/>
      <c r="IM116" s="136"/>
      <c r="IN116" s="136"/>
      <c r="IO116" s="136"/>
      <c r="IP116" s="136"/>
      <c r="IQ116" s="136"/>
      <c r="IR116" s="136"/>
      <c r="IS116" s="136"/>
      <c r="IT116" s="136"/>
      <c r="IU116" s="136"/>
      <c r="IV116" s="136"/>
      <c r="IW116" s="136"/>
      <c r="IX116" s="136"/>
      <c r="IY116" s="136"/>
      <c r="IZ116" s="136"/>
      <c r="JA116" s="136"/>
      <c r="JB116" s="136"/>
      <c r="JC116" s="136"/>
      <c r="JD116" s="136"/>
      <c r="JE116" s="136"/>
      <c r="JF116" s="136"/>
      <c r="JG116" s="136"/>
      <c r="JH116" s="136"/>
      <c r="JI116" s="136"/>
      <c r="JJ116" s="136"/>
      <c r="JK116" s="136"/>
      <c r="JL116" s="136"/>
      <c r="JM116" s="136"/>
      <c r="JN116" s="136"/>
      <c r="JO116" s="136"/>
      <c r="JP116" s="136"/>
      <c r="JQ116" s="136"/>
      <c r="JR116" s="136"/>
      <c r="JS116" s="136"/>
      <c r="JT116" s="136"/>
      <c r="JU116" s="136"/>
      <c r="JV116" s="136"/>
      <c r="JW116" s="136"/>
      <c r="JX116" s="136"/>
      <c r="JY116" s="136"/>
      <c r="JZ116" s="136"/>
      <c r="KA116" s="136"/>
      <c r="KB116" s="136"/>
      <c r="KC116" s="136"/>
      <c r="KD116" s="136"/>
      <c r="KE116" s="136"/>
      <c r="KF116" s="136"/>
      <c r="KG116" s="136"/>
      <c r="KH116" s="136"/>
      <c r="KI116" s="136"/>
      <c r="KJ116" s="136"/>
      <c r="KK116" s="136"/>
      <c r="KL116" s="136"/>
      <c r="KM116" s="136"/>
      <c r="KN116" s="136"/>
      <c r="KO116" s="136"/>
      <c r="KP116" s="136"/>
      <c r="KQ116" s="136"/>
      <c r="KR116" s="136"/>
      <c r="KS116" s="136"/>
      <c r="KT116" s="136"/>
      <c r="KU116" s="136"/>
      <c r="KV116" s="136"/>
      <c r="KW116" s="136"/>
      <c r="KX116" s="136"/>
      <c r="KY116" s="136"/>
      <c r="KZ116" s="136"/>
      <c r="LA116" s="136"/>
      <c r="LB116" s="136"/>
      <c r="LC116" s="136"/>
      <c r="LD116" s="136"/>
      <c r="LE116" s="136"/>
      <c r="LF116" s="136"/>
      <c r="LG116" s="136"/>
      <c r="LH116" s="136"/>
      <c r="LI116" s="136"/>
      <c r="LJ116" s="136"/>
      <c r="LK116" s="136"/>
      <c r="LL116" s="136"/>
      <c r="LM116" s="136"/>
      <c r="LN116" s="136"/>
      <c r="LO116" s="136"/>
      <c r="LP116" s="136"/>
      <c r="LQ116" s="136"/>
      <c r="LR116" s="136"/>
      <c r="LS116" s="136"/>
      <c r="LT116" s="136"/>
      <c r="LU116" s="136"/>
      <c r="LV116" s="136"/>
      <c r="LW116" s="136"/>
      <c r="LX116" s="136"/>
      <c r="LY116" s="136"/>
      <c r="LZ116" s="136"/>
      <c r="MA116" s="136"/>
      <c r="MB116" s="136"/>
      <c r="MC116" s="136"/>
      <c r="MD116" s="136"/>
      <c r="ME116" s="136"/>
      <c r="MF116" s="136"/>
      <c r="MG116" s="136"/>
      <c r="MH116" s="136"/>
      <c r="MI116" s="136"/>
      <c r="MJ116" s="136"/>
      <c r="MK116" s="136"/>
      <c r="ML116" s="136"/>
      <c r="MM116" s="136"/>
      <c r="MN116" s="136"/>
      <c r="MO116" s="136"/>
      <c r="MP116" s="136"/>
      <c r="MQ116" s="136"/>
      <c r="MR116" s="136"/>
      <c r="MS116" s="136"/>
      <c r="MT116" s="136"/>
      <c r="MU116" s="136"/>
      <c r="MV116" s="136"/>
      <c r="MW116" s="136"/>
      <c r="MX116" s="136"/>
      <c r="MY116" s="136"/>
      <c r="MZ116" s="136"/>
      <c r="NA116" s="136"/>
      <c r="NB116" s="136"/>
      <c r="NC116" s="136"/>
      <c r="ND116" s="136"/>
      <c r="NE116" s="136"/>
      <c r="NF116" s="136"/>
      <c r="NG116" s="136"/>
      <c r="NH116" s="136"/>
      <c r="NI116" s="136"/>
      <c r="NJ116" s="136"/>
      <c r="NK116" s="136"/>
      <c r="NL116" s="136"/>
      <c r="NM116" s="136"/>
      <c r="NN116" s="136"/>
      <c r="NO116" s="136"/>
      <c r="NP116" s="136"/>
      <c r="NQ116" s="136"/>
      <c r="NR116" s="136"/>
      <c r="NS116" s="136"/>
      <c r="NT116" s="136"/>
      <c r="NU116" s="136"/>
      <c r="NV116" s="136"/>
      <c r="NW116" s="136"/>
      <c r="NX116" s="136"/>
      <c r="NY116" s="136"/>
      <c r="NZ116" s="136"/>
      <c r="OA116" s="136"/>
      <c r="OB116" s="136"/>
      <c r="OC116" s="136"/>
      <c r="OD116" s="136"/>
      <c r="OE116" s="136"/>
      <c r="OF116" s="136"/>
      <c r="OG116" s="136"/>
      <c r="OH116" s="136"/>
      <c r="OI116" s="136"/>
      <c r="OJ116" s="136"/>
      <c r="OK116" s="136"/>
      <c r="OL116" s="136"/>
      <c r="OM116" s="136"/>
      <c r="ON116" s="136"/>
      <c r="OO116" s="136"/>
      <c r="OP116" s="136"/>
      <c r="OQ116" s="136"/>
      <c r="OR116" s="136"/>
      <c r="OS116" s="136"/>
      <c r="OT116" s="136"/>
      <c r="OU116" s="136"/>
      <c r="OV116" s="136"/>
      <c r="OW116" s="136"/>
      <c r="OX116" s="136"/>
      <c r="OY116" s="136"/>
      <c r="OZ116" s="136"/>
      <c r="PA116" s="136"/>
      <c r="PB116" s="136"/>
      <c r="PC116" s="136"/>
      <c r="PD116" s="136"/>
      <c r="PE116" s="136"/>
      <c r="PF116" s="136"/>
    </row>
    <row r="117" spans="1:422" s="45" customFormat="1">
      <c r="A117" s="134"/>
      <c r="B117" s="134"/>
      <c r="C117" s="136"/>
      <c r="D117" s="136"/>
      <c r="E117" s="136"/>
      <c r="F117" s="136"/>
      <c r="G117" s="136"/>
      <c r="H117" s="136"/>
      <c r="I117" s="136"/>
      <c r="J117" s="136"/>
      <c r="K117" s="136"/>
      <c r="L117" s="136"/>
      <c r="M117" s="136"/>
      <c r="N117" s="136"/>
      <c r="O117" s="136"/>
      <c r="P117" s="136"/>
      <c r="Q117" s="136"/>
      <c r="R117" s="136"/>
      <c r="S117" s="136"/>
      <c r="T117" s="136"/>
      <c r="U117" s="136"/>
      <c r="V117" s="136"/>
      <c r="W117" s="136"/>
      <c r="X117" s="136"/>
      <c r="Y117" s="136"/>
      <c r="Z117" s="136"/>
      <c r="AA117" s="136"/>
      <c r="AB117" s="136"/>
      <c r="AC117" s="136"/>
      <c r="AD117" s="136"/>
      <c r="AE117" s="136"/>
      <c r="AF117" s="136"/>
      <c r="AG117" s="136"/>
      <c r="AH117" s="136"/>
      <c r="AI117" s="136"/>
      <c r="AJ117" s="136"/>
      <c r="AK117" s="136"/>
      <c r="AL117" s="136"/>
      <c r="AM117" s="136"/>
      <c r="AN117" s="136"/>
      <c r="AO117" s="136"/>
      <c r="AP117" s="136"/>
      <c r="AQ117" s="136"/>
      <c r="AR117" s="136"/>
      <c r="AS117" s="136"/>
      <c r="AT117" s="136"/>
      <c r="AU117" s="136"/>
      <c r="AV117" s="136"/>
      <c r="AW117" s="136"/>
      <c r="AX117" s="136"/>
      <c r="AY117" s="136"/>
      <c r="AZ117" s="136"/>
      <c r="BA117" s="136"/>
      <c r="BB117" s="136"/>
      <c r="BC117" s="136"/>
      <c r="BD117" s="136"/>
      <c r="BE117" s="136"/>
      <c r="BF117" s="136"/>
      <c r="BG117" s="136"/>
      <c r="BH117" s="136"/>
      <c r="BI117" s="136"/>
      <c r="BJ117" s="136"/>
      <c r="BK117" s="136"/>
      <c r="BL117" s="136"/>
      <c r="BM117" s="136"/>
      <c r="BN117" s="136"/>
      <c r="BO117" s="136"/>
      <c r="BP117" s="136"/>
      <c r="BQ117" s="136"/>
      <c r="BR117" s="136"/>
      <c r="BS117" s="136"/>
      <c r="BT117" s="136"/>
      <c r="BU117" s="136"/>
      <c r="BV117" s="136"/>
      <c r="BW117" s="136"/>
      <c r="BX117" s="136"/>
      <c r="BY117" s="136"/>
      <c r="BZ117" s="136"/>
      <c r="CA117" s="136"/>
      <c r="CB117" s="136"/>
      <c r="CC117" s="136"/>
      <c r="CD117" s="136"/>
      <c r="CE117" s="136"/>
      <c r="CF117" s="136"/>
      <c r="CG117" s="136"/>
      <c r="CH117" s="136"/>
      <c r="CI117" s="136"/>
      <c r="CJ117" s="136"/>
      <c r="CK117" s="136"/>
      <c r="CL117" s="136"/>
      <c r="CM117" s="136"/>
      <c r="CN117" s="136"/>
      <c r="CO117" s="136"/>
      <c r="CP117" s="136"/>
      <c r="CQ117" s="136"/>
      <c r="CR117" s="136"/>
      <c r="CS117" s="136"/>
      <c r="CT117" s="136"/>
      <c r="CU117" s="136"/>
      <c r="CV117" s="136"/>
      <c r="CW117" s="136"/>
      <c r="CX117" s="136"/>
      <c r="CY117" s="136"/>
      <c r="CZ117" s="136"/>
      <c r="DA117" s="136"/>
      <c r="DB117" s="136"/>
      <c r="DC117" s="136"/>
      <c r="DD117" s="136"/>
      <c r="DE117" s="136"/>
      <c r="DF117" s="136"/>
      <c r="DG117" s="136"/>
      <c r="DH117" s="136"/>
      <c r="DI117" s="136"/>
      <c r="DJ117" s="136"/>
      <c r="DK117" s="136"/>
      <c r="DL117" s="136"/>
      <c r="DM117" s="136"/>
      <c r="DN117" s="136"/>
      <c r="DO117" s="136"/>
      <c r="DP117" s="136"/>
      <c r="DQ117" s="136"/>
      <c r="DR117" s="136"/>
      <c r="DS117" s="136"/>
      <c r="DT117" s="136"/>
      <c r="DU117" s="136"/>
      <c r="DV117" s="136"/>
      <c r="DW117" s="136"/>
      <c r="DX117" s="136"/>
      <c r="DY117" s="136"/>
      <c r="DZ117" s="136"/>
      <c r="EA117" s="136"/>
      <c r="EB117" s="136"/>
      <c r="EC117" s="136"/>
      <c r="ED117" s="136"/>
      <c r="EE117" s="136"/>
      <c r="EF117" s="136"/>
      <c r="EG117" s="136"/>
      <c r="EH117" s="136"/>
      <c r="EI117" s="136"/>
      <c r="EJ117" s="136"/>
      <c r="EK117" s="136"/>
      <c r="EL117" s="136"/>
      <c r="EM117" s="136"/>
      <c r="EN117" s="136"/>
      <c r="EO117" s="136"/>
      <c r="EP117" s="136"/>
      <c r="EQ117" s="136"/>
      <c r="ER117" s="136"/>
      <c r="ES117" s="136"/>
      <c r="ET117" s="136"/>
      <c r="EU117" s="136"/>
      <c r="EV117" s="136"/>
      <c r="EW117" s="136"/>
      <c r="EX117" s="136"/>
      <c r="EY117" s="136"/>
      <c r="EZ117" s="136"/>
      <c r="FA117" s="136"/>
      <c r="FB117" s="136"/>
      <c r="FC117" s="136"/>
      <c r="FD117" s="136"/>
      <c r="FE117" s="136"/>
      <c r="FF117" s="136"/>
      <c r="FG117" s="136"/>
      <c r="FH117" s="136"/>
      <c r="FI117" s="136"/>
      <c r="FJ117" s="136"/>
      <c r="FK117" s="136"/>
      <c r="FL117" s="136"/>
      <c r="FM117" s="136"/>
      <c r="FN117" s="136"/>
      <c r="FO117" s="136"/>
      <c r="FP117" s="136"/>
      <c r="FQ117" s="136"/>
      <c r="FR117" s="136"/>
      <c r="FS117" s="136"/>
      <c r="FT117" s="136"/>
      <c r="FU117" s="136"/>
      <c r="FV117" s="136"/>
      <c r="FW117" s="136"/>
      <c r="FX117" s="136"/>
      <c r="FY117" s="136"/>
      <c r="FZ117" s="136"/>
      <c r="GA117" s="136"/>
      <c r="GB117" s="136"/>
      <c r="GC117" s="136"/>
      <c r="GD117" s="136"/>
      <c r="GE117" s="136"/>
      <c r="GF117" s="136"/>
      <c r="GG117" s="136"/>
      <c r="GH117" s="136"/>
      <c r="GI117" s="136"/>
      <c r="GJ117" s="136"/>
      <c r="GK117" s="136"/>
      <c r="GL117" s="136"/>
      <c r="GM117" s="136"/>
      <c r="GN117" s="136"/>
      <c r="GO117" s="136"/>
      <c r="GP117" s="136"/>
      <c r="GQ117" s="136"/>
      <c r="GR117" s="136"/>
      <c r="GS117" s="136"/>
      <c r="GT117" s="136"/>
      <c r="GU117" s="136"/>
      <c r="GV117" s="136"/>
      <c r="GW117" s="136"/>
      <c r="GX117" s="136"/>
      <c r="GY117" s="136"/>
      <c r="GZ117" s="136"/>
      <c r="HA117" s="136"/>
      <c r="HB117" s="136"/>
      <c r="HC117" s="136"/>
      <c r="HD117" s="136"/>
      <c r="HE117" s="136"/>
      <c r="HF117" s="136"/>
      <c r="HG117" s="136"/>
      <c r="HH117" s="136"/>
      <c r="HI117" s="136"/>
      <c r="HJ117" s="136"/>
      <c r="HK117" s="136"/>
      <c r="HL117" s="136"/>
      <c r="HM117" s="136"/>
      <c r="HN117" s="136"/>
      <c r="HO117" s="136"/>
      <c r="HP117" s="136"/>
      <c r="HQ117" s="136"/>
      <c r="HR117" s="136"/>
      <c r="HS117" s="136"/>
      <c r="HT117" s="136"/>
      <c r="HU117" s="136"/>
      <c r="HV117" s="136"/>
      <c r="HW117" s="136"/>
      <c r="HX117" s="136"/>
      <c r="HY117" s="136"/>
      <c r="HZ117" s="136"/>
      <c r="IA117" s="136"/>
      <c r="IB117" s="136"/>
      <c r="IC117" s="136"/>
      <c r="ID117" s="136"/>
      <c r="IE117" s="136"/>
      <c r="IF117" s="136"/>
      <c r="IG117" s="136"/>
      <c r="IH117" s="136"/>
      <c r="II117" s="136"/>
      <c r="IJ117" s="136"/>
      <c r="IK117" s="136"/>
      <c r="IL117" s="136"/>
      <c r="IM117" s="136"/>
      <c r="IN117" s="136"/>
      <c r="IO117" s="136"/>
      <c r="IP117" s="136"/>
      <c r="IQ117" s="136"/>
      <c r="IR117" s="136"/>
      <c r="IS117" s="136"/>
      <c r="IT117" s="136"/>
      <c r="IU117" s="136"/>
      <c r="IV117" s="136"/>
      <c r="IW117" s="136"/>
      <c r="IX117" s="136"/>
      <c r="IY117" s="136"/>
      <c r="IZ117" s="136"/>
      <c r="JA117" s="136"/>
      <c r="JB117" s="136"/>
      <c r="JC117" s="136"/>
      <c r="JD117" s="136"/>
      <c r="JE117" s="136"/>
      <c r="JF117" s="136"/>
      <c r="JG117" s="136"/>
      <c r="JH117" s="136"/>
      <c r="JI117" s="136"/>
      <c r="JJ117" s="136"/>
      <c r="JK117" s="136"/>
      <c r="JL117" s="136"/>
      <c r="JM117" s="136"/>
      <c r="JN117" s="136"/>
      <c r="JO117" s="136"/>
      <c r="JP117" s="136"/>
      <c r="JQ117" s="136"/>
      <c r="JR117" s="136"/>
      <c r="JS117" s="136"/>
      <c r="JT117" s="136"/>
      <c r="JU117" s="136"/>
      <c r="JV117" s="136"/>
      <c r="JW117" s="136"/>
      <c r="JX117" s="136"/>
      <c r="JY117" s="136"/>
      <c r="JZ117" s="136"/>
      <c r="KA117" s="136"/>
      <c r="KB117" s="136"/>
      <c r="KC117" s="136"/>
      <c r="KD117" s="136"/>
      <c r="KE117" s="136"/>
      <c r="KF117" s="136"/>
      <c r="KG117" s="136"/>
      <c r="KH117" s="136"/>
      <c r="KI117" s="136"/>
      <c r="KJ117" s="136"/>
      <c r="KK117" s="136"/>
      <c r="KL117" s="136"/>
      <c r="KM117" s="136"/>
      <c r="KN117" s="136"/>
      <c r="KO117" s="136"/>
      <c r="KP117" s="136"/>
      <c r="KQ117" s="136"/>
      <c r="KR117" s="136"/>
      <c r="KS117" s="136"/>
      <c r="KT117" s="136"/>
      <c r="KU117" s="136"/>
      <c r="KV117" s="136"/>
      <c r="KW117" s="136"/>
      <c r="KX117" s="136"/>
      <c r="KY117" s="136"/>
      <c r="KZ117" s="136"/>
      <c r="LA117" s="136"/>
      <c r="LB117" s="136"/>
      <c r="LC117" s="136"/>
      <c r="LD117" s="136"/>
      <c r="LE117" s="136"/>
      <c r="LF117" s="136"/>
      <c r="LG117" s="136"/>
      <c r="LH117" s="136"/>
      <c r="LI117" s="136"/>
      <c r="LJ117" s="136"/>
      <c r="LK117" s="136"/>
      <c r="LL117" s="136"/>
      <c r="LM117" s="136"/>
      <c r="LN117" s="136"/>
      <c r="LO117" s="136"/>
      <c r="LP117" s="136"/>
      <c r="LQ117" s="136"/>
      <c r="LR117" s="136"/>
      <c r="LS117" s="136"/>
      <c r="LT117" s="136"/>
      <c r="LU117" s="136"/>
      <c r="LV117" s="136"/>
      <c r="LW117" s="136"/>
      <c r="LX117" s="136"/>
      <c r="LY117" s="136"/>
      <c r="LZ117" s="136"/>
      <c r="MA117" s="136"/>
      <c r="MB117" s="136"/>
      <c r="MC117" s="136"/>
      <c r="MD117" s="136"/>
      <c r="ME117" s="136"/>
      <c r="MF117" s="136"/>
      <c r="MG117" s="136"/>
      <c r="MH117" s="136"/>
      <c r="MI117" s="136"/>
      <c r="MJ117" s="136"/>
      <c r="MK117" s="136"/>
      <c r="ML117" s="136"/>
      <c r="MM117" s="136"/>
      <c r="MN117" s="136"/>
      <c r="MO117" s="136"/>
      <c r="MP117" s="136"/>
      <c r="MQ117" s="136"/>
      <c r="MR117" s="136"/>
      <c r="MS117" s="136"/>
      <c r="MT117" s="136"/>
      <c r="MU117" s="136"/>
      <c r="MV117" s="136"/>
      <c r="MW117" s="136"/>
      <c r="MX117" s="136"/>
      <c r="MY117" s="136"/>
      <c r="MZ117" s="136"/>
      <c r="NA117" s="136"/>
      <c r="NB117" s="136"/>
      <c r="NC117" s="136"/>
      <c r="ND117" s="136"/>
      <c r="NE117" s="136"/>
      <c r="NF117" s="136"/>
      <c r="NG117" s="136"/>
      <c r="NH117" s="136"/>
      <c r="NI117" s="136"/>
      <c r="NJ117" s="136"/>
      <c r="NK117" s="136"/>
      <c r="NL117" s="136"/>
      <c r="NM117" s="136"/>
      <c r="NN117" s="136"/>
      <c r="NO117" s="136"/>
      <c r="NP117" s="136"/>
      <c r="NQ117" s="136"/>
      <c r="NR117" s="136"/>
      <c r="NS117" s="136"/>
      <c r="NT117" s="136"/>
      <c r="NU117" s="136"/>
      <c r="NV117" s="136"/>
      <c r="NW117" s="136"/>
      <c r="NX117" s="136"/>
      <c r="NY117" s="136"/>
      <c r="NZ117" s="136"/>
      <c r="OA117" s="136"/>
      <c r="OB117" s="136"/>
      <c r="OC117" s="136"/>
      <c r="OD117" s="136"/>
      <c r="OE117" s="136"/>
      <c r="OF117" s="136"/>
      <c r="OG117" s="136"/>
      <c r="OH117" s="136"/>
      <c r="OI117" s="136"/>
      <c r="OJ117" s="136"/>
      <c r="OK117" s="136"/>
      <c r="OL117" s="136"/>
      <c r="OM117" s="136"/>
      <c r="ON117" s="136"/>
      <c r="OO117" s="136"/>
      <c r="OP117" s="136"/>
      <c r="OQ117" s="136"/>
      <c r="OR117" s="136"/>
      <c r="OS117" s="136"/>
      <c r="OT117" s="136"/>
      <c r="OU117" s="136"/>
      <c r="OV117" s="136"/>
      <c r="OW117" s="136"/>
      <c r="OX117" s="136"/>
      <c r="OY117" s="136"/>
      <c r="OZ117" s="136"/>
      <c r="PA117" s="136"/>
      <c r="PB117" s="136"/>
      <c r="PC117" s="136"/>
      <c r="PD117" s="136"/>
      <c r="PE117" s="136"/>
      <c r="PF117" s="136"/>
    </row>
    <row r="118" spans="1:422" s="45" customFormat="1">
      <c r="A118" s="134"/>
      <c r="B118" s="134"/>
      <c r="C118" s="136"/>
      <c r="D118" s="136"/>
      <c r="E118" s="136"/>
      <c r="F118" s="136"/>
      <c r="G118" s="136"/>
      <c r="H118" s="136"/>
      <c r="I118" s="136"/>
      <c r="J118" s="136"/>
      <c r="K118" s="136"/>
      <c r="L118" s="136"/>
      <c r="M118" s="136"/>
      <c r="N118" s="136"/>
      <c r="O118" s="136"/>
      <c r="P118" s="136"/>
      <c r="Q118" s="136"/>
      <c r="R118" s="136"/>
      <c r="S118" s="136"/>
      <c r="T118" s="136"/>
      <c r="U118" s="136"/>
      <c r="V118" s="136"/>
      <c r="W118" s="136"/>
      <c r="X118" s="136"/>
      <c r="Y118" s="136"/>
      <c r="Z118" s="136"/>
      <c r="AA118" s="136"/>
      <c r="AB118" s="136"/>
      <c r="AC118" s="136"/>
      <c r="AD118" s="136"/>
      <c r="AE118" s="136"/>
      <c r="AF118" s="136"/>
      <c r="AG118" s="136"/>
      <c r="AH118" s="136"/>
      <c r="AI118" s="136"/>
      <c r="AJ118" s="136"/>
      <c r="AK118" s="136"/>
      <c r="AL118" s="136"/>
      <c r="AM118" s="136"/>
      <c r="AN118" s="136"/>
      <c r="AO118" s="136"/>
      <c r="AP118" s="136"/>
      <c r="AQ118" s="136"/>
      <c r="AR118" s="136"/>
      <c r="AS118" s="136"/>
      <c r="AT118" s="136"/>
      <c r="AU118" s="136"/>
      <c r="AV118" s="136"/>
      <c r="AW118" s="136"/>
      <c r="AX118" s="136"/>
      <c r="AY118" s="136"/>
      <c r="AZ118" s="136"/>
      <c r="BA118" s="136"/>
      <c r="BB118" s="136"/>
      <c r="BC118" s="136"/>
      <c r="BD118" s="136"/>
      <c r="BE118" s="136"/>
      <c r="BF118" s="136"/>
      <c r="BG118" s="136"/>
      <c r="BH118" s="136"/>
      <c r="BI118" s="136"/>
      <c r="BJ118" s="136"/>
      <c r="BK118" s="136"/>
      <c r="BL118" s="136"/>
      <c r="BM118" s="136"/>
      <c r="BN118" s="136"/>
      <c r="BO118" s="136"/>
      <c r="BP118" s="136"/>
      <c r="BQ118" s="136"/>
      <c r="BR118" s="136"/>
      <c r="BS118" s="136"/>
      <c r="BT118" s="136"/>
      <c r="BU118" s="136"/>
      <c r="BV118" s="136"/>
      <c r="BW118" s="136"/>
      <c r="BX118" s="136"/>
      <c r="BY118" s="136"/>
      <c r="BZ118" s="136"/>
      <c r="CA118" s="136"/>
      <c r="CB118" s="136"/>
      <c r="CC118" s="136"/>
      <c r="CD118" s="136"/>
      <c r="CE118" s="136"/>
      <c r="CF118" s="136"/>
      <c r="CG118" s="136"/>
      <c r="CH118" s="136"/>
      <c r="CI118" s="136"/>
      <c r="CJ118" s="136"/>
      <c r="CK118" s="136"/>
      <c r="CL118" s="136"/>
      <c r="CM118" s="136"/>
      <c r="CN118" s="136"/>
      <c r="CO118" s="136"/>
      <c r="CP118" s="136"/>
      <c r="CQ118" s="136"/>
      <c r="CR118" s="136"/>
      <c r="CS118" s="136"/>
      <c r="CT118" s="136"/>
      <c r="CU118" s="136"/>
      <c r="CV118" s="136"/>
      <c r="CW118" s="136"/>
      <c r="CX118" s="136"/>
      <c r="CY118" s="136"/>
      <c r="CZ118" s="136"/>
      <c r="DA118" s="136"/>
      <c r="DB118" s="136"/>
      <c r="DC118" s="136"/>
      <c r="DD118" s="136"/>
      <c r="DE118" s="136"/>
      <c r="DF118" s="136"/>
      <c r="DG118" s="136"/>
      <c r="DH118" s="136"/>
      <c r="DI118" s="136"/>
      <c r="DJ118" s="136"/>
      <c r="DK118" s="136"/>
      <c r="DL118" s="136"/>
      <c r="DM118" s="136"/>
      <c r="DN118" s="136"/>
      <c r="DO118" s="136"/>
      <c r="DP118" s="136"/>
      <c r="DQ118" s="136"/>
      <c r="DR118" s="136"/>
      <c r="DS118" s="136"/>
      <c r="DT118" s="136"/>
      <c r="DU118" s="136"/>
      <c r="DV118" s="136"/>
      <c r="DW118" s="136"/>
      <c r="DX118" s="136"/>
      <c r="DY118" s="136"/>
      <c r="DZ118" s="136"/>
      <c r="EA118" s="136"/>
      <c r="EB118" s="136"/>
      <c r="EC118" s="136"/>
      <c r="ED118" s="136"/>
      <c r="EE118" s="136"/>
      <c r="EF118" s="136"/>
      <c r="EG118" s="136"/>
      <c r="EH118" s="136"/>
      <c r="EI118" s="136"/>
      <c r="EJ118" s="136"/>
      <c r="EK118" s="136"/>
      <c r="EL118" s="136"/>
      <c r="EM118" s="136"/>
      <c r="EN118" s="136"/>
      <c r="EO118" s="136"/>
      <c r="EP118" s="136"/>
      <c r="EQ118" s="136"/>
      <c r="ER118" s="136"/>
      <c r="ES118" s="136"/>
      <c r="ET118" s="136"/>
      <c r="EU118" s="136"/>
      <c r="EV118" s="136"/>
      <c r="EW118" s="136"/>
      <c r="EX118" s="136"/>
      <c r="EY118" s="136"/>
      <c r="EZ118" s="136"/>
      <c r="FA118" s="136"/>
      <c r="FB118" s="136"/>
      <c r="FC118" s="136"/>
      <c r="FD118" s="136"/>
      <c r="FE118" s="136"/>
      <c r="FF118" s="136"/>
      <c r="FG118" s="136"/>
      <c r="FH118" s="136"/>
      <c r="FI118" s="136"/>
      <c r="FJ118" s="136"/>
      <c r="FK118" s="136"/>
      <c r="FL118" s="136"/>
      <c r="FM118" s="136"/>
      <c r="FN118" s="136"/>
      <c r="FO118" s="136"/>
      <c r="FP118" s="136"/>
      <c r="FQ118" s="136"/>
      <c r="FR118" s="136"/>
      <c r="FS118" s="136"/>
      <c r="FT118" s="136"/>
      <c r="FU118" s="136"/>
      <c r="FV118" s="136"/>
      <c r="FW118" s="136"/>
      <c r="FX118" s="136"/>
      <c r="FY118" s="136"/>
      <c r="FZ118" s="136"/>
      <c r="GA118" s="136"/>
      <c r="GB118" s="136"/>
      <c r="GC118" s="136"/>
      <c r="GD118" s="136"/>
      <c r="GE118" s="136"/>
      <c r="GF118" s="136"/>
      <c r="GG118" s="136"/>
      <c r="GH118" s="136"/>
      <c r="GI118" s="136"/>
      <c r="GJ118" s="136"/>
      <c r="GK118" s="136"/>
      <c r="GL118" s="136"/>
      <c r="GM118" s="136"/>
      <c r="GN118" s="136"/>
      <c r="GO118" s="136"/>
      <c r="GP118" s="136"/>
      <c r="GQ118" s="136"/>
      <c r="GR118" s="136"/>
      <c r="GS118" s="136"/>
      <c r="GT118" s="136"/>
      <c r="GU118" s="136"/>
      <c r="GV118" s="136"/>
      <c r="GW118" s="136"/>
      <c r="GX118" s="136"/>
      <c r="GY118" s="136"/>
      <c r="GZ118" s="136"/>
      <c r="HA118" s="136"/>
      <c r="HB118" s="136"/>
      <c r="HC118" s="136"/>
      <c r="HD118" s="136"/>
      <c r="HE118" s="136"/>
      <c r="HF118" s="136"/>
      <c r="HG118" s="136"/>
      <c r="HH118" s="136"/>
      <c r="HI118" s="136"/>
      <c r="HJ118" s="136"/>
      <c r="HK118" s="136"/>
      <c r="HL118" s="136"/>
      <c r="HM118" s="136"/>
      <c r="HN118" s="136"/>
      <c r="HO118" s="136"/>
      <c r="HP118" s="136"/>
      <c r="HQ118" s="136"/>
      <c r="HR118" s="136"/>
      <c r="HS118" s="136"/>
      <c r="HT118" s="136"/>
      <c r="HU118" s="136"/>
      <c r="HV118" s="136"/>
      <c r="HW118" s="136"/>
      <c r="HX118" s="136"/>
      <c r="HY118" s="136"/>
      <c r="HZ118" s="136"/>
      <c r="IA118" s="136"/>
      <c r="IB118" s="136"/>
      <c r="IC118" s="136"/>
      <c r="ID118" s="136"/>
      <c r="IE118" s="136"/>
      <c r="IF118" s="136"/>
      <c r="IG118" s="136"/>
      <c r="IH118" s="136"/>
      <c r="II118" s="136"/>
      <c r="IJ118" s="136"/>
      <c r="IK118" s="136"/>
      <c r="IL118" s="136"/>
      <c r="IM118" s="136"/>
      <c r="IN118" s="136"/>
      <c r="IO118" s="136"/>
      <c r="IP118" s="136"/>
      <c r="IQ118" s="136"/>
      <c r="IR118" s="136"/>
      <c r="IS118" s="136"/>
      <c r="IT118" s="136"/>
      <c r="IU118" s="136"/>
      <c r="IV118" s="136"/>
      <c r="IW118" s="136"/>
      <c r="IX118" s="136"/>
      <c r="IY118" s="136"/>
      <c r="IZ118" s="136"/>
      <c r="JA118" s="136"/>
      <c r="JB118" s="136"/>
      <c r="JC118" s="136"/>
      <c r="JD118" s="136"/>
      <c r="JE118" s="136"/>
      <c r="JF118" s="136"/>
      <c r="JG118" s="136"/>
      <c r="JH118" s="136"/>
      <c r="JI118" s="136"/>
      <c r="JJ118" s="136"/>
      <c r="JK118" s="136"/>
      <c r="JL118" s="136"/>
      <c r="JM118" s="136"/>
      <c r="JN118" s="136"/>
      <c r="JO118" s="136"/>
      <c r="JP118" s="136"/>
      <c r="JQ118" s="136"/>
      <c r="JR118" s="136"/>
      <c r="JS118" s="136"/>
      <c r="JT118" s="136"/>
      <c r="JU118" s="136"/>
      <c r="JV118" s="136"/>
      <c r="JW118" s="136"/>
      <c r="JX118" s="136"/>
      <c r="JY118" s="136"/>
      <c r="JZ118" s="136"/>
      <c r="KA118" s="136"/>
      <c r="KB118" s="136"/>
      <c r="KC118" s="136"/>
      <c r="KD118" s="136"/>
      <c r="KE118" s="136"/>
      <c r="KF118" s="136"/>
      <c r="KG118" s="136"/>
      <c r="KH118" s="136"/>
      <c r="KI118" s="136"/>
      <c r="KJ118" s="136"/>
      <c r="KK118" s="136"/>
      <c r="KL118" s="136"/>
      <c r="KM118" s="136"/>
      <c r="KN118" s="136"/>
      <c r="KO118" s="136"/>
      <c r="KP118" s="136"/>
      <c r="KQ118" s="136"/>
      <c r="KR118" s="136"/>
      <c r="KS118" s="136"/>
      <c r="KT118" s="136"/>
      <c r="KU118" s="136"/>
      <c r="KV118" s="136"/>
      <c r="KW118" s="136"/>
      <c r="KX118" s="136"/>
      <c r="KY118" s="136"/>
      <c r="KZ118" s="136"/>
      <c r="LA118" s="136"/>
      <c r="LB118" s="136"/>
      <c r="LC118" s="136"/>
      <c r="LD118" s="136"/>
      <c r="LE118" s="136"/>
      <c r="LF118" s="136"/>
      <c r="LG118" s="136"/>
      <c r="LH118" s="136"/>
      <c r="LI118" s="136"/>
      <c r="LJ118" s="136"/>
      <c r="LK118" s="136"/>
      <c r="LL118" s="136"/>
      <c r="LM118" s="136"/>
      <c r="LN118" s="136"/>
      <c r="LO118" s="136"/>
      <c r="LP118" s="136"/>
      <c r="LQ118" s="136"/>
      <c r="LR118" s="136"/>
      <c r="LS118" s="136"/>
      <c r="LT118" s="136"/>
      <c r="LU118" s="136"/>
      <c r="LV118" s="136"/>
      <c r="LW118" s="136"/>
      <c r="LX118" s="136"/>
      <c r="LY118" s="136"/>
      <c r="LZ118" s="136"/>
      <c r="MA118" s="136"/>
      <c r="MB118" s="136"/>
      <c r="MC118" s="136"/>
      <c r="MD118" s="136"/>
      <c r="ME118" s="136"/>
      <c r="MF118" s="136"/>
      <c r="MG118" s="136"/>
      <c r="MH118" s="136"/>
      <c r="MI118" s="136"/>
      <c r="MJ118" s="136"/>
      <c r="MK118" s="136"/>
      <c r="ML118" s="136"/>
      <c r="MM118" s="136"/>
      <c r="MN118" s="136"/>
      <c r="MO118" s="136"/>
      <c r="MP118" s="136"/>
      <c r="MQ118" s="136"/>
      <c r="MR118" s="136"/>
      <c r="MS118" s="136"/>
      <c r="MT118" s="136"/>
      <c r="MU118" s="136"/>
      <c r="MV118" s="136"/>
      <c r="MW118" s="136"/>
      <c r="MX118" s="136"/>
      <c r="MY118" s="136"/>
      <c r="MZ118" s="136"/>
      <c r="NA118" s="136"/>
      <c r="NB118" s="136"/>
      <c r="NC118" s="136"/>
      <c r="ND118" s="136"/>
      <c r="NE118" s="136"/>
      <c r="NF118" s="136"/>
      <c r="NG118" s="136"/>
      <c r="NH118" s="136"/>
      <c r="NI118" s="136"/>
      <c r="NJ118" s="136"/>
      <c r="NK118" s="136"/>
      <c r="NL118" s="136"/>
      <c r="NM118" s="136"/>
      <c r="NN118" s="136"/>
      <c r="NO118" s="136"/>
      <c r="NP118" s="136"/>
      <c r="NQ118" s="136"/>
      <c r="NR118" s="136"/>
      <c r="NS118" s="136"/>
      <c r="NT118" s="136"/>
      <c r="NU118" s="136"/>
      <c r="NV118" s="136"/>
      <c r="NW118" s="136"/>
      <c r="NX118" s="136"/>
      <c r="NY118" s="136"/>
      <c r="NZ118" s="136"/>
      <c r="OA118" s="136"/>
      <c r="OB118" s="136"/>
      <c r="OC118" s="136"/>
      <c r="OD118" s="136"/>
      <c r="OE118" s="136"/>
      <c r="OF118" s="136"/>
      <c r="OG118" s="136"/>
      <c r="OH118" s="136"/>
      <c r="OI118" s="136"/>
      <c r="OJ118" s="136"/>
      <c r="OK118" s="136"/>
      <c r="OL118" s="136"/>
      <c r="OM118" s="136"/>
      <c r="ON118" s="136"/>
      <c r="OO118" s="136"/>
      <c r="OP118" s="136"/>
      <c r="OQ118" s="136"/>
      <c r="OR118" s="136"/>
      <c r="OS118" s="136"/>
      <c r="OT118" s="136"/>
      <c r="OU118" s="136"/>
      <c r="OV118" s="136"/>
      <c r="OW118" s="136"/>
      <c r="OX118" s="136"/>
      <c r="OY118" s="136"/>
      <c r="OZ118" s="136"/>
      <c r="PA118" s="136"/>
      <c r="PB118" s="136"/>
      <c r="PC118" s="136"/>
      <c r="PD118" s="136"/>
      <c r="PE118" s="136"/>
      <c r="PF118" s="136"/>
    </row>
    <row r="119" spans="1:422" s="45" customFormat="1">
      <c r="A119" s="134"/>
      <c r="B119" s="134"/>
      <c r="C119" s="136"/>
      <c r="D119" s="136"/>
      <c r="E119" s="136"/>
      <c r="F119" s="136"/>
      <c r="G119" s="136"/>
      <c r="H119" s="136"/>
      <c r="I119" s="136"/>
      <c r="J119" s="136"/>
      <c r="K119" s="136"/>
      <c r="L119" s="136"/>
      <c r="M119" s="136"/>
      <c r="N119" s="136"/>
      <c r="O119" s="136"/>
      <c r="P119" s="136"/>
      <c r="Q119" s="136"/>
      <c r="R119" s="136"/>
      <c r="S119" s="136"/>
      <c r="T119" s="136"/>
      <c r="U119" s="136"/>
      <c r="V119" s="136"/>
      <c r="W119" s="136"/>
      <c r="X119" s="136"/>
      <c r="Y119" s="136"/>
      <c r="Z119" s="136"/>
      <c r="AA119" s="136"/>
      <c r="AB119" s="136"/>
      <c r="AC119" s="136"/>
      <c r="AD119" s="136"/>
      <c r="AE119" s="136"/>
      <c r="AF119" s="136"/>
      <c r="AG119" s="136"/>
      <c r="AH119" s="136"/>
      <c r="AI119" s="136"/>
      <c r="AJ119" s="136"/>
      <c r="AK119" s="136"/>
      <c r="AL119" s="136"/>
      <c r="AM119" s="136"/>
      <c r="AN119" s="136"/>
      <c r="AO119" s="136"/>
      <c r="AP119" s="136"/>
      <c r="AQ119" s="136"/>
      <c r="AR119" s="136"/>
      <c r="AS119" s="136"/>
      <c r="AT119" s="136"/>
      <c r="AU119" s="136"/>
      <c r="AV119" s="136"/>
      <c r="AW119" s="136"/>
      <c r="AX119" s="136"/>
      <c r="AY119" s="136"/>
      <c r="AZ119" s="136"/>
      <c r="BA119" s="136"/>
      <c r="BB119" s="136"/>
      <c r="BC119" s="136"/>
      <c r="BD119" s="136"/>
      <c r="BE119" s="136"/>
      <c r="BF119" s="136"/>
      <c r="BG119" s="136"/>
      <c r="BH119" s="136"/>
      <c r="BI119" s="136"/>
      <c r="BJ119" s="136"/>
      <c r="BK119" s="136"/>
      <c r="BL119" s="136"/>
      <c r="BM119" s="136"/>
      <c r="BN119" s="136"/>
      <c r="BO119" s="136"/>
      <c r="BP119" s="136"/>
      <c r="BQ119" s="136"/>
      <c r="BR119" s="136"/>
      <c r="BS119" s="136"/>
      <c r="BT119" s="136"/>
      <c r="BU119" s="136"/>
      <c r="BV119" s="136"/>
      <c r="BW119" s="136"/>
      <c r="BX119" s="136"/>
      <c r="BY119" s="136"/>
      <c r="BZ119" s="136"/>
      <c r="CA119" s="136"/>
      <c r="CB119" s="136"/>
      <c r="CC119" s="136"/>
      <c r="CD119" s="136"/>
      <c r="CE119" s="136"/>
      <c r="CF119" s="136"/>
      <c r="CG119" s="136"/>
      <c r="CH119" s="136"/>
      <c r="CI119" s="136"/>
      <c r="CJ119" s="136"/>
      <c r="CK119" s="136"/>
      <c r="CL119" s="136"/>
      <c r="CM119" s="136"/>
      <c r="CN119" s="136"/>
      <c r="CO119" s="136"/>
      <c r="CP119" s="136"/>
      <c r="CQ119" s="136"/>
      <c r="CR119" s="136"/>
      <c r="CS119" s="136"/>
      <c r="CT119" s="136"/>
      <c r="CU119" s="136"/>
      <c r="CV119" s="136"/>
      <c r="CW119" s="136"/>
      <c r="CX119" s="136"/>
      <c r="CY119" s="136"/>
      <c r="CZ119" s="136"/>
      <c r="DA119" s="136"/>
      <c r="DB119" s="136"/>
      <c r="DC119" s="136"/>
      <c r="DD119" s="136"/>
      <c r="DE119" s="136"/>
      <c r="DF119" s="136"/>
      <c r="DG119" s="136"/>
      <c r="DH119" s="136"/>
      <c r="DI119" s="136"/>
      <c r="DJ119" s="136"/>
      <c r="DK119" s="136"/>
      <c r="DL119" s="136"/>
      <c r="DM119" s="136"/>
      <c r="DN119" s="136"/>
      <c r="DO119" s="136"/>
      <c r="DP119" s="136"/>
      <c r="DQ119" s="136"/>
      <c r="DR119" s="136"/>
      <c r="DS119" s="136"/>
      <c r="DT119" s="136"/>
      <c r="DU119" s="136"/>
      <c r="DV119" s="136"/>
      <c r="DW119" s="136"/>
      <c r="DX119" s="136"/>
      <c r="DY119" s="136"/>
      <c r="DZ119" s="136"/>
      <c r="EA119" s="136"/>
      <c r="EB119" s="136"/>
      <c r="EC119" s="136"/>
      <c r="ED119" s="136"/>
      <c r="EE119" s="136"/>
      <c r="EF119" s="136"/>
      <c r="EG119" s="136"/>
      <c r="EH119" s="136"/>
      <c r="EI119" s="136"/>
      <c r="EJ119" s="136"/>
      <c r="EK119" s="136"/>
      <c r="EL119" s="136"/>
      <c r="EM119" s="136"/>
      <c r="EN119" s="136"/>
      <c r="EO119" s="136"/>
      <c r="EP119" s="136"/>
      <c r="EQ119" s="136"/>
      <c r="ER119" s="136"/>
      <c r="ES119" s="136"/>
      <c r="ET119" s="136"/>
      <c r="EU119" s="136"/>
      <c r="EV119" s="136"/>
      <c r="EW119" s="136"/>
      <c r="EX119" s="136"/>
      <c r="EY119" s="136"/>
      <c r="EZ119" s="136"/>
      <c r="FA119" s="136"/>
      <c r="FB119" s="136"/>
      <c r="FC119" s="136"/>
      <c r="FD119" s="136"/>
      <c r="FE119" s="136"/>
      <c r="FF119" s="136"/>
      <c r="FG119" s="136"/>
      <c r="FH119" s="136"/>
      <c r="FI119" s="136"/>
      <c r="FJ119" s="136"/>
      <c r="FK119" s="136"/>
      <c r="FL119" s="136"/>
      <c r="FM119" s="136"/>
      <c r="FN119" s="136"/>
      <c r="FO119" s="136"/>
      <c r="FP119" s="136"/>
      <c r="FQ119" s="136"/>
      <c r="FR119" s="136"/>
      <c r="FS119" s="136"/>
      <c r="FT119" s="136"/>
      <c r="FU119" s="136"/>
      <c r="FV119" s="136"/>
      <c r="FW119" s="136"/>
      <c r="FX119" s="136"/>
      <c r="FY119" s="136"/>
      <c r="FZ119" s="136"/>
      <c r="GA119" s="136"/>
      <c r="GB119" s="136"/>
      <c r="GC119" s="136"/>
      <c r="GD119" s="136"/>
      <c r="GE119" s="136"/>
      <c r="GF119" s="136"/>
      <c r="GG119" s="136"/>
      <c r="GH119" s="136"/>
      <c r="GI119" s="136"/>
      <c r="GJ119" s="136"/>
      <c r="GK119" s="136"/>
      <c r="GL119" s="136"/>
      <c r="GM119" s="136"/>
      <c r="GN119" s="136"/>
      <c r="GO119" s="136"/>
      <c r="GP119" s="136"/>
      <c r="GQ119" s="136"/>
      <c r="GR119" s="136"/>
      <c r="GS119" s="136"/>
      <c r="GT119" s="136"/>
      <c r="GU119" s="136"/>
      <c r="GV119" s="136"/>
      <c r="GW119" s="136"/>
      <c r="GX119" s="136"/>
      <c r="GY119" s="136"/>
      <c r="GZ119" s="136"/>
      <c r="HA119" s="136"/>
      <c r="HB119" s="136"/>
      <c r="HC119" s="136"/>
      <c r="HD119" s="136"/>
      <c r="HE119" s="136"/>
      <c r="HF119" s="136"/>
      <c r="HG119" s="136"/>
      <c r="HH119" s="136"/>
      <c r="HI119" s="136"/>
      <c r="HJ119" s="136"/>
      <c r="HK119" s="136"/>
      <c r="HL119" s="136"/>
      <c r="HM119" s="136"/>
      <c r="HN119" s="136"/>
      <c r="HO119" s="136"/>
      <c r="HP119" s="136"/>
      <c r="HQ119" s="136"/>
      <c r="HR119" s="136"/>
      <c r="HS119" s="136"/>
      <c r="HT119" s="136"/>
      <c r="HU119" s="136"/>
      <c r="HV119" s="136"/>
      <c r="HW119" s="136"/>
      <c r="HX119" s="136"/>
      <c r="HY119" s="136"/>
      <c r="HZ119" s="136"/>
      <c r="IA119" s="136"/>
      <c r="IB119" s="136"/>
      <c r="IC119" s="136"/>
      <c r="ID119" s="136"/>
      <c r="IE119" s="136"/>
      <c r="IF119" s="136"/>
      <c r="IG119" s="136"/>
      <c r="IH119" s="136"/>
      <c r="II119" s="136"/>
      <c r="IJ119" s="136"/>
      <c r="IK119" s="136"/>
      <c r="IL119" s="136"/>
      <c r="IM119" s="136"/>
      <c r="IN119" s="136"/>
      <c r="IO119" s="136"/>
      <c r="IP119" s="136"/>
      <c r="IQ119" s="136"/>
      <c r="IR119" s="136"/>
      <c r="IS119" s="136"/>
      <c r="IT119" s="136"/>
      <c r="IU119" s="136"/>
      <c r="IV119" s="136"/>
      <c r="IW119" s="136"/>
      <c r="IX119" s="136"/>
      <c r="IY119" s="136"/>
      <c r="IZ119" s="136"/>
      <c r="JA119" s="136"/>
      <c r="JB119" s="136"/>
      <c r="JC119" s="136"/>
      <c r="JD119" s="136"/>
      <c r="JE119" s="136"/>
      <c r="JF119" s="136"/>
      <c r="JG119" s="136"/>
      <c r="JH119" s="136"/>
      <c r="JI119" s="136"/>
      <c r="JJ119" s="136"/>
      <c r="JK119" s="136"/>
      <c r="JL119" s="136"/>
      <c r="JM119" s="136"/>
      <c r="JN119" s="136"/>
      <c r="JO119" s="136"/>
      <c r="JP119" s="136"/>
      <c r="JQ119" s="136"/>
      <c r="JR119" s="136"/>
      <c r="JS119" s="136"/>
      <c r="JT119" s="136"/>
      <c r="JU119" s="136"/>
      <c r="JV119" s="136"/>
      <c r="JW119" s="136"/>
      <c r="JX119" s="136"/>
      <c r="JY119" s="136"/>
      <c r="JZ119" s="136"/>
      <c r="KA119" s="136"/>
      <c r="KB119" s="136"/>
      <c r="KC119" s="136"/>
      <c r="KD119" s="136"/>
      <c r="KE119" s="136"/>
      <c r="KF119" s="136"/>
      <c r="KG119" s="136"/>
      <c r="KH119" s="136"/>
      <c r="KI119" s="136"/>
      <c r="KJ119" s="136"/>
      <c r="KK119" s="136"/>
      <c r="KL119" s="136"/>
      <c r="KM119" s="136"/>
      <c r="KN119" s="136"/>
      <c r="KO119" s="136"/>
      <c r="KP119" s="136"/>
      <c r="KQ119" s="136"/>
      <c r="KR119" s="136"/>
      <c r="KS119" s="136"/>
      <c r="KT119" s="136"/>
      <c r="KU119" s="136"/>
      <c r="KV119" s="136"/>
      <c r="KW119" s="136"/>
      <c r="KX119" s="136"/>
      <c r="KY119" s="136"/>
      <c r="KZ119" s="136"/>
      <c r="LA119" s="136"/>
      <c r="LB119" s="136"/>
      <c r="LC119" s="136"/>
      <c r="LD119" s="136"/>
      <c r="LE119" s="136"/>
      <c r="LF119" s="136"/>
      <c r="LG119" s="136"/>
      <c r="LH119" s="136"/>
      <c r="LI119" s="136"/>
      <c r="LJ119" s="136"/>
      <c r="LK119" s="136"/>
      <c r="LL119" s="136"/>
      <c r="LM119" s="136"/>
      <c r="LN119" s="136"/>
      <c r="LO119" s="136"/>
      <c r="LP119" s="136"/>
      <c r="LQ119" s="136"/>
      <c r="LR119" s="136"/>
      <c r="LS119" s="136"/>
      <c r="LT119" s="136"/>
      <c r="LU119" s="136"/>
      <c r="LV119" s="136"/>
      <c r="LW119" s="136"/>
      <c r="LX119" s="136"/>
      <c r="LY119" s="136"/>
      <c r="LZ119" s="136"/>
      <c r="MA119" s="136"/>
      <c r="MB119" s="136"/>
      <c r="MC119" s="136"/>
      <c r="MD119" s="136"/>
      <c r="ME119" s="136"/>
      <c r="MF119" s="136"/>
      <c r="MG119" s="136"/>
      <c r="MH119" s="136"/>
      <c r="MI119" s="136"/>
      <c r="MJ119" s="136"/>
      <c r="MK119" s="136"/>
      <c r="ML119" s="136"/>
      <c r="MM119" s="136"/>
      <c r="MN119" s="136"/>
      <c r="MO119" s="136"/>
      <c r="MP119" s="136"/>
      <c r="MQ119" s="136"/>
      <c r="MR119" s="136"/>
      <c r="MS119" s="136"/>
      <c r="MT119" s="136"/>
      <c r="MU119" s="136"/>
      <c r="MV119" s="136"/>
      <c r="MW119" s="136"/>
      <c r="MX119" s="136"/>
      <c r="MY119" s="136"/>
      <c r="MZ119" s="136"/>
      <c r="NA119" s="136"/>
      <c r="NB119" s="136"/>
      <c r="NC119" s="136"/>
      <c r="ND119" s="136"/>
      <c r="NE119" s="136"/>
      <c r="NF119" s="136"/>
      <c r="NG119" s="136"/>
      <c r="NH119" s="136"/>
      <c r="NI119" s="136"/>
      <c r="NJ119" s="136"/>
      <c r="NK119" s="136"/>
      <c r="NL119" s="136"/>
      <c r="NM119" s="136"/>
      <c r="NN119" s="136"/>
      <c r="NO119" s="136"/>
      <c r="NP119" s="136"/>
      <c r="NQ119" s="136"/>
      <c r="NR119" s="136"/>
      <c r="NS119" s="136"/>
      <c r="NT119" s="136"/>
      <c r="NU119" s="136"/>
      <c r="NV119" s="136"/>
      <c r="NW119" s="136"/>
      <c r="NX119" s="136"/>
      <c r="NY119" s="136"/>
      <c r="NZ119" s="136"/>
      <c r="OA119" s="136"/>
      <c r="OB119" s="136"/>
      <c r="OC119" s="136"/>
      <c r="OD119" s="136"/>
      <c r="OE119" s="136"/>
      <c r="OF119" s="136"/>
      <c r="OG119" s="136"/>
      <c r="OH119" s="136"/>
      <c r="OI119" s="136"/>
      <c r="OJ119" s="136"/>
      <c r="OK119" s="136"/>
      <c r="OL119" s="136"/>
      <c r="OM119" s="136"/>
      <c r="ON119" s="136"/>
      <c r="OO119" s="136"/>
      <c r="OP119" s="136"/>
      <c r="OQ119" s="136"/>
      <c r="OR119" s="136"/>
      <c r="OS119" s="136"/>
      <c r="OT119" s="136"/>
      <c r="OU119" s="136"/>
      <c r="OV119" s="136"/>
      <c r="OW119" s="136"/>
      <c r="OX119" s="136"/>
      <c r="OY119" s="136"/>
      <c r="OZ119" s="136"/>
      <c r="PA119" s="136"/>
      <c r="PB119" s="136"/>
      <c r="PC119" s="136"/>
      <c r="PD119" s="136"/>
      <c r="PE119" s="136"/>
      <c r="PF119" s="136"/>
    </row>
    <row r="120" spans="1:422" s="45" customFormat="1">
      <c r="A120" s="134"/>
      <c r="B120" s="134"/>
      <c r="C120" s="136"/>
      <c r="D120" s="136"/>
      <c r="E120" s="136"/>
      <c r="F120" s="136"/>
      <c r="G120" s="136"/>
      <c r="H120" s="136"/>
      <c r="I120" s="136"/>
      <c r="J120" s="136"/>
      <c r="K120" s="136"/>
      <c r="L120" s="136"/>
      <c r="M120" s="136"/>
      <c r="N120" s="136"/>
      <c r="O120" s="136"/>
      <c r="P120" s="136"/>
      <c r="Q120" s="136"/>
      <c r="R120" s="136"/>
      <c r="S120" s="136"/>
      <c r="T120" s="136"/>
      <c r="U120" s="136"/>
      <c r="V120" s="136"/>
      <c r="W120" s="136"/>
      <c r="X120" s="136"/>
      <c r="Y120" s="136"/>
      <c r="Z120" s="136"/>
      <c r="AA120" s="136"/>
      <c r="AB120" s="136"/>
      <c r="AC120" s="136"/>
      <c r="AD120" s="136"/>
      <c r="AE120" s="136"/>
      <c r="AF120" s="136"/>
      <c r="AG120" s="136"/>
      <c r="AH120" s="136"/>
      <c r="AI120" s="136"/>
      <c r="AJ120" s="136"/>
      <c r="AK120" s="136"/>
      <c r="AL120" s="136"/>
      <c r="AM120" s="136"/>
      <c r="AN120" s="136"/>
      <c r="AO120" s="136"/>
      <c r="AP120" s="136"/>
      <c r="AQ120" s="136"/>
      <c r="AR120" s="136"/>
      <c r="AS120" s="136"/>
      <c r="AT120" s="136"/>
      <c r="AU120" s="136"/>
      <c r="AV120" s="136"/>
      <c r="AW120" s="136"/>
      <c r="AX120" s="136"/>
      <c r="AY120" s="136"/>
      <c r="AZ120" s="136"/>
      <c r="BA120" s="136"/>
      <c r="BB120" s="136"/>
      <c r="BC120" s="136"/>
      <c r="BD120" s="136"/>
      <c r="BE120" s="136"/>
      <c r="BF120" s="136"/>
      <c r="BG120" s="136"/>
      <c r="BH120" s="136"/>
      <c r="BI120" s="136"/>
      <c r="BJ120" s="136"/>
      <c r="BK120" s="136"/>
      <c r="BL120" s="136"/>
      <c r="BM120" s="136"/>
      <c r="BN120" s="136"/>
      <c r="BO120" s="136"/>
      <c r="BP120" s="136"/>
      <c r="BQ120" s="136"/>
      <c r="BR120" s="136"/>
      <c r="BS120" s="136"/>
      <c r="BT120" s="136"/>
      <c r="BU120" s="136"/>
      <c r="BV120" s="136"/>
      <c r="BW120" s="136"/>
      <c r="BX120" s="136"/>
      <c r="BY120" s="136"/>
      <c r="BZ120" s="136"/>
      <c r="CA120" s="136"/>
      <c r="CB120" s="136"/>
      <c r="CC120" s="136"/>
      <c r="CD120" s="136"/>
      <c r="CE120" s="136"/>
      <c r="CF120" s="136"/>
      <c r="CG120" s="136"/>
      <c r="CH120" s="136"/>
      <c r="CI120" s="136"/>
      <c r="CJ120" s="136"/>
      <c r="CK120" s="136"/>
      <c r="CL120" s="136"/>
      <c r="CM120" s="136"/>
      <c r="CN120" s="136"/>
      <c r="CO120" s="136"/>
      <c r="CP120" s="136"/>
      <c r="CQ120" s="136"/>
      <c r="CR120" s="136"/>
      <c r="CS120" s="136"/>
      <c r="CT120" s="136"/>
      <c r="CU120" s="136"/>
      <c r="CV120" s="136"/>
      <c r="CW120" s="136"/>
      <c r="CX120" s="136"/>
      <c r="CY120" s="136"/>
      <c r="CZ120" s="136"/>
      <c r="DA120" s="136"/>
      <c r="DB120" s="136"/>
      <c r="DC120" s="136"/>
      <c r="DD120" s="136"/>
      <c r="DE120" s="136"/>
      <c r="DF120" s="136"/>
      <c r="DG120" s="136"/>
      <c r="DH120" s="136"/>
      <c r="DI120" s="136"/>
      <c r="DJ120" s="136"/>
      <c r="DK120" s="136"/>
      <c r="DL120" s="136"/>
      <c r="DM120" s="136"/>
      <c r="DN120" s="136"/>
      <c r="DO120" s="136"/>
      <c r="DP120" s="136"/>
      <c r="DQ120" s="136"/>
      <c r="DR120" s="136"/>
      <c r="DS120" s="136"/>
      <c r="DT120" s="136"/>
      <c r="DU120" s="136"/>
      <c r="DV120" s="136"/>
      <c r="DW120" s="136"/>
      <c r="DX120" s="136"/>
      <c r="DY120" s="136"/>
      <c r="DZ120" s="136"/>
      <c r="EA120" s="136"/>
      <c r="EB120" s="136"/>
      <c r="EC120" s="136"/>
      <c r="ED120" s="136"/>
      <c r="EE120" s="136"/>
      <c r="EF120" s="136"/>
      <c r="EG120" s="136"/>
      <c r="EH120" s="136"/>
      <c r="EI120" s="136"/>
      <c r="EJ120" s="136"/>
      <c r="EK120" s="136"/>
      <c r="EL120" s="136"/>
      <c r="EM120" s="136"/>
      <c r="EN120" s="136"/>
      <c r="EO120" s="136"/>
      <c r="EP120" s="136"/>
      <c r="EQ120" s="136"/>
      <c r="ER120" s="136"/>
      <c r="ES120" s="136"/>
      <c r="ET120" s="136"/>
      <c r="EU120" s="136"/>
      <c r="EV120" s="136"/>
      <c r="EW120" s="136"/>
      <c r="EX120" s="136"/>
      <c r="EY120" s="136"/>
      <c r="EZ120" s="136"/>
      <c r="FA120" s="136"/>
      <c r="FB120" s="136"/>
      <c r="FC120" s="136"/>
      <c r="FD120" s="136"/>
      <c r="FE120" s="136"/>
      <c r="FF120" s="136"/>
      <c r="FG120" s="136"/>
      <c r="FH120" s="136"/>
      <c r="FI120" s="136"/>
      <c r="FJ120" s="136"/>
      <c r="FK120" s="136"/>
      <c r="FL120" s="136"/>
      <c r="FM120" s="136"/>
      <c r="FN120" s="136"/>
      <c r="FO120" s="136"/>
      <c r="FP120" s="136"/>
      <c r="FQ120" s="136"/>
      <c r="FR120" s="136"/>
      <c r="FS120" s="136"/>
      <c r="FT120" s="136"/>
      <c r="FU120" s="136"/>
      <c r="FV120" s="136"/>
      <c r="FW120" s="136"/>
      <c r="FX120" s="136"/>
      <c r="FY120" s="136"/>
      <c r="FZ120" s="136"/>
      <c r="GA120" s="136"/>
      <c r="GB120" s="136"/>
      <c r="GC120" s="136"/>
      <c r="GD120" s="136"/>
      <c r="GE120" s="136"/>
      <c r="GF120" s="136"/>
      <c r="GG120" s="136"/>
      <c r="GH120" s="136"/>
      <c r="GI120" s="136"/>
      <c r="GJ120" s="136"/>
      <c r="GK120" s="136"/>
      <c r="GL120" s="136"/>
      <c r="GM120" s="136"/>
      <c r="GN120" s="136"/>
      <c r="GO120" s="136"/>
      <c r="GP120" s="136"/>
      <c r="GQ120" s="136"/>
      <c r="GR120" s="136"/>
      <c r="GS120" s="136"/>
      <c r="GT120" s="136"/>
      <c r="GU120" s="136"/>
      <c r="GV120" s="136"/>
      <c r="GW120" s="136"/>
      <c r="GX120" s="136"/>
      <c r="GY120" s="136"/>
      <c r="GZ120" s="136"/>
      <c r="HA120" s="136"/>
      <c r="HB120" s="136"/>
      <c r="HC120" s="136"/>
      <c r="HD120" s="136"/>
      <c r="HE120" s="136"/>
      <c r="HF120" s="136"/>
      <c r="HG120" s="136"/>
      <c r="HH120" s="136"/>
      <c r="HI120" s="136"/>
      <c r="HJ120" s="136"/>
      <c r="HK120" s="136"/>
      <c r="HL120" s="136"/>
      <c r="HM120" s="136"/>
      <c r="HN120" s="136"/>
      <c r="HO120" s="136"/>
      <c r="HP120" s="136"/>
      <c r="HQ120" s="136"/>
      <c r="HR120" s="136"/>
      <c r="HS120" s="136"/>
      <c r="HT120" s="136"/>
      <c r="HU120" s="136"/>
      <c r="HV120" s="136"/>
      <c r="HW120" s="136"/>
      <c r="HX120" s="136"/>
      <c r="HY120" s="136"/>
      <c r="HZ120" s="136"/>
      <c r="IA120" s="136"/>
      <c r="IB120" s="136"/>
      <c r="IC120" s="136"/>
      <c r="ID120" s="136"/>
      <c r="IE120" s="136"/>
      <c r="IF120" s="136"/>
      <c r="IG120" s="136"/>
      <c r="IH120" s="136"/>
      <c r="II120" s="136"/>
      <c r="IJ120" s="136"/>
      <c r="IK120" s="136"/>
      <c r="IL120" s="136"/>
      <c r="IM120" s="136"/>
      <c r="IN120" s="136"/>
      <c r="IO120" s="136"/>
      <c r="IP120" s="136"/>
      <c r="IQ120" s="136"/>
      <c r="IR120" s="136"/>
      <c r="IS120" s="136"/>
      <c r="IT120" s="136"/>
      <c r="IU120" s="136"/>
      <c r="IV120" s="136"/>
      <c r="IW120" s="136"/>
      <c r="IX120" s="136"/>
      <c r="IY120" s="136"/>
      <c r="IZ120" s="136"/>
      <c r="JA120" s="136"/>
      <c r="JB120" s="136"/>
      <c r="JC120" s="136"/>
      <c r="JD120" s="136"/>
      <c r="JE120" s="136"/>
      <c r="JF120" s="136"/>
      <c r="JG120" s="136"/>
      <c r="JH120" s="136"/>
      <c r="JI120" s="136"/>
      <c r="JJ120" s="136"/>
      <c r="JK120" s="136"/>
      <c r="JL120" s="136"/>
      <c r="JM120" s="136"/>
      <c r="JN120" s="136"/>
      <c r="JO120" s="136"/>
      <c r="JP120" s="136"/>
      <c r="JQ120" s="136"/>
      <c r="JR120" s="136"/>
      <c r="JS120" s="136"/>
      <c r="JT120" s="136"/>
      <c r="JU120" s="136"/>
      <c r="JV120" s="136"/>
      <c r="JW120" s="136"/>
      <c r="JX120" s="136"/>
      <c r="JY120" s="136"/>
      <c r="JZ120" s="136"/>
      <c r="KA120" s="136"/>
      <c r="KB120" s="136"/>
      <c r="KC120" s="136"/>
      <c r="KD120" s="136"/>
      <c r="KE120" s="136"/>
      <c r="KF120" s="136"/>
      <c r="KG120" s="136"/>
      <c r="KH120" s="136"/>
      <c r="KI120" s="136"/>
      <c r="KJ120" s="136"/>
      <c r="KK120" s="136"/>
      <c r="KL120" s="136"/>
      <c r="KM120" s="136"/>
      <c r="KN120" s="136"/>
      <c r="KO120" s="136"/>
      <c r="KP120" s="136"/>
      <c r="KQ120" s="136"/>
      <c r="KR120" s="136"/>
      <c r="KS120" s="136"/>
      <c r="KT120" s="136"/>
      <c r="KU120" s="136"/>
      <c r="KV120" s="136"/>
      <c r="KW120" s="136"/>
      <c r="KX120" s="136"/>
      <c r="KY120" s="136"/>
      <c r="KZ120" s="136"/>
      <c r="LA120" s="136"/>
      <c r="LB120" s="136"/>
      <c r="LC120" s="136"/>
      <c r="LD120" s="136"/>
      <c r="LE120" s="136"/>
      <c r="LF120" s="136"/>
      <c r="LG120" s="136"/>
      <c r="LH120" s="136"/>
      <c r="LI120" s="136"/>
      <c r="LJ120" s="136"/>
      <c r="LK120" s="136"/>
      <c r="LL120" s="136"/>
      <c r="LM120" s="136"/>
      <c r="LN120" s="136"/>
      <c r="LO120" s="136"/>
      <c r="LP120" s="136"/>
      <c r="LQ120" s="136"/>
      <c r="LR120" s="136"/>
      <c r="LS120" s="136"/>
      <c r="LT120" s="136"/>
      <c r="LU120" s="136"/>
      <c r="LV120" s="136"/>
      <c r="LW120" s="136"/>
      <c r="LX120" s="136"/>
      <c r="LY120" s="136"/>
      <c r="LZ120" s="136"/>
      <c r="MA120" s="136"/>
      <c r="MB120" s="136"/>
      <c r="MC120" s="136"/>
      <c r="MD120" s="136"/>
      <c r="ME120" s="136"/>
      <c r="MF120" s="136"/>
      <c r="MG120" s="136"/>
      <c r="MH120" s="136"/>
      <c r="MI120" s="136"/>
      <c r="MJ120" s="136"/>
      <c r="MK120" s="136"/>
      <c r="ML120" s="136"/>
      <c r="MM120" s="136"/>
      <c r="MN120" s="136"/>
      <c r="MO120" s="136"/>
      <c r="MP120" s="136"/>
      <c r="MQ120" s="136"/>
      <c r="MR120" s="136"/>
      <c r="MS120" s="136"/>
      <c r="MT120" s="136"/>
      <c r="MU120" s="136"/>
      <c r="MV120" s="136"/>
      <c r="MW120" s="136"/>
      <c r="MX120" s="136"/>
      <c r="MY120" s="136"/>
      <c r="MZ120" s="136"/>
      <c r="NA120" s="136"/>
      <c r="NB120" s="136"/>
      <c r="NC120" s="136"/>
      <c r="ND120" s="136"/>
      <c r="NE120" s="136"/>
      <c r="NF120" s="136"/>
      <c r="NG120" s="136"/>
      <c r="NH120" s="136"/>
      <c r="NI120" s="136"/>
      <c r="NJ120" s="136"/>
      <c r="NK120" s="136"/>
      <c r="NL120" s="136"/>
      <c r="NM120" s="136"/>
      <c r="NN120" s="136"/>
      <c r="NO120" s="136"/>
      <c r="NP120" s="136"/>
      <c r="NQ120" s="136"/>
      <c r="NR120" s="136"/>
      <c r="NS120" s="136"/>
      <c r="NT120" s="136"/>
      <c r="NU120" s="136"/>
      <c r="NV120" s="136"/>
      <c r="NW120" s="136"/>
      <c r="NX120" s="136"/>
      <c r="NY120" s="136"/>
      <c r="NZ120" s="136"/>
      <c r="OA120" s="136"/>
      <c r="OB120" s="136"/>
      <c r="OC120" s="136"/>
      <c r="OD120" s="136"/>
      <c r="OE120" s="136"/>
      <c r="OF120" s="136"/>
      <c r="OG120" s="136"/>
      <c r="OH120" s="136"/>
      <c r="OI120" s="136"/>
      <c r="OJ120" s="136"/>
      <c r="OK120" s="136"/>
      <c r="OL120" s="136"/>
      <c r="OM120" s="136"/>
      <c r="ON120" s="136"/>
      <c r="OO120" s="136"/>
      <c r="OP120" s="136"/>
      <c r="OQ120" s="136"/>
      <c r="OR120" s="136"/>
      <c r="OS120" s="136"/>
      <c r="OT120" s="136"/>
      <c r="OU120" s="136"/>
      <c r="OV120" s="136"/>
      <c r="OW120" s="136"/>
      <c r="OX120" s="136"/>
      <c r="OY120" s="136"/>
      <c r="OZ120" s="136"/>
      <c r="PA120" s="136"/>
      <c r="PB120" s="136"/>
      <c r="PC120" s="136"/>
      <c r="PD120" s="136"/>
      <c r="PE120" s="136"/>
      <c r="PF120" s="136"/>
    </row>
    <row r="121" spans="1:422" s="45" customFormat="1">
      <c r="A121" s="134"/>
      <c r="B121" s="134"/>
      <c r="C121" s="136"/>
      <c r="D121" s="136"/>
      <c r="E121" s="136"/>
      <c r="F121" s="136"/>
      <c r="G121" s="136"/>
      <c r="H121" s="136"/>
      <c r="I121" s="136"/>
      <c r="J121" s="136"/>
      <c r="K121" s="136"/>
      <c r="L121" s="136"/>
      <c r="M121" s="136"/>
      <c r="N121" s="136"/>
      <c r="O121" s="136"/>
      <c r="P121" s="136"/>
      <c r="Q121" s="136"/>
      <c r="R121" s="136"/>
      <c r="S121" s="136"/>
      <c r="T121" s="136"/>
      <c r="U121" s="136"/>
      <c r="V121" s="136"/>
      <c r="W121" s="136"/>
      <c r="X121" s="136"/>
      <c r="Y121" s="136"/>
      <c r="Z121" s="136"/>
      <c r="AA121" s="136"/>
      <c r="AB121" s="136"/>
      <c r="AC121" s="136"/>
      <c r="AD121" s="136"/>
      <c r="AE121" s="136"/>
      <c r="AF121" s="136"/>
      <c r="AG121" s="136"/>
      <c r="AH121" s="136"/>
      <c r="AI121" s="136"/>
      <c r="AJ121" s="136"/>
      <c r="AK121" s="136"/>
      <c r="AL121" s="136"/>
      <c r="AM121" s="136"/>
      <c r="AN121" s="136"/>
      <c r="AO121" s="136"/>
      <c r="AP121" s="136"/>
      <c r="AQ121" s="136"/>
      <c r="AR121" s="136"/>
      <c r="AS121" s="136"/>
      <c r="AT121" s="136"/>
      <c r="AU121" s="136"/>
      <c r="AV121" s="136"/>
      <c r="AW121" s="136"/>
      <c r="AX121" s="136"/>
      <c r="AY121" s="136"/>
      <c r="AZ121" s="136"/>
      <c r="BA121" s="136"/>
      <c r="BB121" s="136"/>
      <c r="BC121" s="136"/>
      <c r="BD121" s="136"/>
      <c r="BE121" s="136"/>
      <c r="BF121" s="136"/>
      <c r="BG121" s="136"/>
      <c r="BH121" s="136"/>
      <c r="BI121" s="136"/>
      <c r="BJ121" s="136"/>
      <c r="BK121" s="136"/>
      <c r="BL121" s="136"/>
      <c r="BM121" s="136"/>
      <c r="BN121" s="136"/>
      <c r="BO121" s="136"/>
      <c r="BP121" s="136"/>
      <c r="BQ121" s="136"/>
      <c r="BR121" s="136"/>
      <c r="BS121" s="136"/>
      <c r="BT121" s="136"/>
      <c r="BU121" s="136"/>
      <c r="BV121" s="136"/>
      <c r="BW121" s="136"/>
      <c r="BX121" s="136"/>
      <c r="BY121" s="136"/>
      <c r="BZ121" s="136"/>
      <c r="CA121" s="136"/>
      <c r="CB121" s="136"/>
      <c r="CC121" s="136"/>
      <c r="CD121" s="136"/>
      <c r="CE121" s="136"/>
      <c r="CF121" s="136"/>
      <c r="CG121" s="136"/>
      <c r="CH121" s="136"/>
      <c r="CI121" s="136"/>
      <c r="CJ121" s="136"/>
      <c r="CK121" s="136"/>
      <c r="CL121" s="136"/>
      <c r="CM121" s="136"/>
      <c r="CN121" s="136"/>
      <c r="CO121" s="136"/>
      <c r="CP121" s="136"/>
      <c r="CQ121" s="136"/>
      <c r="CR121" s="136"/>
      <c r="CS121" s="136"/>
      <c r="CT121" s="136"/>
      <c r="CU121" s="136"/>
      <c r="CV121" s="136"/>
      <c r="CW121" s="136"/>
      <c r="CX121" s="136"/>
      <c r="CY121" s="136"/>
      <c r="CZ121" s="136"/>
      <c r="DA121" s="136"/>
      <c r="DB121" s="136"/>
      <c r="DC121" s="136"/>
      <c r="DD121" s="136"/>
      <c r="DE121" s="136"/>
      <c r="DF121" s="136"/>
      <c r="DG121" s="136"/>
      <c r="DH121" s="136"/>
      <c r="DI121" s="136"/>
      <c r="DJ121" s="136"/>
      <c r="DK121" s="136"/>
      <c r="DL121" s="136"/>
      <c r="DM121" s="136"/>
      <c r="DN121" s="136"/>
      <c r="DO121" s="136"/>
      <c r="DP121" s="136"/>
      <c r="DQ121" s="136"/>
      <c r="DR121" s="136"/>
      <c r="DS121" s="136"/>
      <c r="DT121" s="136"/>
      <c r="DU121" s="136"/>
      <c r="DV121" s="136"/>
      <c r="DW121" s="136"/>
      <c r="DX121" s="136"/>
      <c r="DY121" s="136"/>
      <c r="DZ121" s="136"/>
      <c r="EA121" s="136"/>
      <c r="EB121" s="136"/>
      <c r="EC121" s="136"/>
      <c r="ED121" s="136"/>
      <c r="EE121" s="136"/>
      <c r="EF121" s="136"/>
      <c r="EG121" s="136"/>
      <c r="EH121" s="136"/>
      <c r="EI121" s="136"/>
      <c r="EJ121" s="136"/>
      <c r="EK121" s="136"/>
      <c r="EL121" s="136"/>
      <c r="EM121" s="136"/>
      <c r="EN121" s="136"/>
      <c r="EO121" s="136"/>
      <c r="EP121" s="136"/>
      <c r="EQ121" s="136"/>
      <c r="ER121" s="136"/>
      <c r="ES121" s="136"/>
      <c r="ET121" s="136"/>
      <c r="EU121" s="136"/>
      <c r="EV121" s="136"/>
      <c r="EW121" s="136"/>
      <c r="EX121" s="136"/>
      <c r="EY121" s="136"/>
      <c r="EZ121" s="136"/>
      <c r="FA121" s="136"/>
      <c r="FB121" s="136"/>
      <c r="FC121" s="136"/>
      <c r="FD121" s="136"/>
      <c r="FE121" s="136"/>
      <c r="FF121" s="136"/>
      <c r="FG121" s="136"/>
      <c r="FH121" s="136"/>
      <c r="FI121" s="136"/>
      <c r="FJ121" s="136"/>
      <c r="FK121" s="136"/>
      <c r="FL121" s="136"/>
      <c r="FM121" s="136"/>
      <c r="FN121" s="136"/>
      <c r="FO121" s="136"/>
      <c r="FP121" s="136"/>
      <c r="FQ121" s="136"/>
      <c r="FR121" s="136"/>
      <c r="FS121" s="136"/>
      <c r="FT121" s="136"/>
      <c r="FU121" s="136"/>
      <c r="FV121" s="136"/>
      <c r="FW121" s="136"/>
      <c r="FX121" s="136"/>
      <c r="FY121" s="136"/>
      <c r="FZ121" s="136"/>
      <c r="GA121" s="136"/>
      <c r="GB121" s="136"/>
      <c r="GC121" s="136"/>
      <c r="GD121" s="136"/>
      <c r="GE121" s="136"/>
      <c r="GF121" s="136"/>
      <c r="GG121" s="136"/>
      <c r="GH121" s="136"/>
      <c r="GI121" s="136"/>
      <c r="GJ121" s="136"/>
      <c r="GK121" s="136"/>
      <c r="GL121" s="136"/>
      <c r="GM121" s="136"/>
      <c r="GN121" s="136"/>
      <c r="GO121" s="136"/>
      <c r="GP121" s="136"/>
      <c r="GQ121" s="136"/>
      <c r="GR121" s="136"/>
      <c r="GS121" s="136"/>
      <c r="GT121" s="136"/>
      <c r="GU121" s="136"/>
      <c r="GV121" s="136"/>
      <c r="GW121" s="136"/>
      <c r="GX121" s="136"/>
      <c r="GY121" s="136"/>
      <c r="GZ121" s="136"/>
      <c r="HA121" s="136"/>
      <c r="HB121" s="136"/>
      <c r="HC121" s="136"/>
      <c r="HD121" s="136"/>
      <c r="HE121" s="136"/>
      <c r="HF121" s="136"/>
      <c r="HG121" s="136"/>
      <c r="HH121" s="136"/>
      <c r="HI121" s="136"/>
      <c r="HJ121" s="136"/>
      <c r="HK121" s="136"/>
      <c r="HL121" s="136"/>
      <c r="HM121" s="136"/>
      <c r="HN121" s="136"/>
      <c r="HO121" s="136"/>
      <c r="HP121" s="136"/>
      <c r="HQ121" s="136"/>
      <c r="HR121" s="136"/>
      <c r="HS121" s="136"/>
      <c r="HT121" s="136"/>
      <c r="HU121" s="136"/>
      <c r="HV121" s="136"/>
      <c r="HW121" s="136"/>
      <c r="HX121" s="136"/>
      <c r="HY121" s="136"/>
      <c r="HZ121" s="136"/>
      <c r="IA121" s="136"/>
      <c r="IB121" s="136"/>
      <c r="IC121" s="136"/>
      <c r="ID121" s="136"/>
      <c r="IE121" s="136"/>
      <c r="IF121" s="136"/>
      <c r="IG121" s="136"/>
      <c r="IH121" s="136"/>
      <c r="II121" s="136"/>
      <c r="IJ121" s="136"/>
      <c r="IK121" s="136"/>
      <c r="IL121" s="136"/>
      <c r="IM121" s="136"/>
      <c r="IN121" s="136"/>
      <c r="IO121" s="136"/>
      <c r="IP121" s="136"/>
      <c r="IQ121" s="136"/>
      <c r="IR121" s="136"/>
      <c r="IS121" s="136"/>
      <c r="IT121" s="136"/>
      <c r="IU121" s="136"/>
      <c r="IV121" s="136"/>
      <c r="IW121" s="136"/>
      <c r="IX121" s="136"/>
      <c r="IY121" s="136"/>
      <c r="IZ121" s="136"/>
      <c r="JA121" s="136"/>
      <c r="JB121" s="136"/>
      <c r="JC121" s="136"/>
      <c r="JD121" s="136"/>
      <c r="JE121" s="136"/>
      <c r="JF121" s="136"/>
      <c r="JG121" s="136"/>
      <c r="JH121" s="136"/>
      <c r="JI121" s="136"/>
      <c r="JJ121" s="136"/>
      <c r="JK121" s="136"/>
      <c r="JL121" s="136"/>
      <c r="JM121" s="136"/>
      <c r="JN121" s="136"/>
      <c r="JO121" s="136"/>
      <c r="JP121" s="136"/>
      <c r="JQ121" s="136"/>
      <c r="JR121" s="136"/>
      <c r="JS121" s="136"/>
      <c r="JT121" s="136"/>
      <c r="JU121" s="136"/>
      <c r="JV121" s="136"/>
      <c r="JW121" s="136"/>
      <c r="JX121" s="136"/>
      <c r="JY121" s="136"/>
      <c r="JZ121" s="136"/>
      <c r="KA121" s="136"/>
      <c r="KB121" s="136"/>
      <c r="KC121" s="136"/>
      <c r="KD121" s="136"/>
      <c r="KE121" s="136"/>
      <c r="KF121" s="136"/>
      <c r="KG121" s="136"/>
      <c r="KH121" s="136"/>
      <c r="KI121" s="136"/>
      <c r="KJ121" s="136"/>
      <c r="KK121" s="136"/>
      <c r="KL121" s="136"/>
      <c r="KM121" s="136"/>
      <c r="KN121" s="136"/>
      <c r="KO121" s="136"/>
      <c r="KP121" s="136"/>
      <c r="KQ121" s="136"/>
      <c r="KR121" s="136"/>
      <c r="KS121" s="136"/>
      <c r="KT121" s="136"/>
      <c r="KU121" s="136"/>
      <c r="KV121" s="136"/>
      <c r="KW121" s="136"/>
      <c r="KX121" s="136"/>
      <c r="KY121" s="136"/>
      <c r="KZ121" s="136"/>
      <c r="LA121" s="136"/>
      <c r="LB121" s="136"/>
      <c r="LC121" s="136"/>
      <c r="LD121" s="136"/>
      <c r="LE121" s="136"/>
      <c r="LF121" s="136"/>
      <c r="LG121" s="136"/>
      <c r="LH121" s="136"/>
      <c r="LI121" s="136"/>
      <c r="LJ121" s="136"/>
      <c r="LK121" s="136"/>
      <c r="LL121" s="136"/>
      <c r="LM121" s="136"/>
      <c r="LN121" s="136"/>
      <c r="LO121" s="136"/>
      <c r="LP121" s="136"/>
      <c r="LQ121" s="136"/>
      <c r="LR121" s="136"/>
      <c r="LS121" s="136"/>
      <c r="LT121" s="136"/>
      <c r="LU121" s="136"/>
      <c r="LV121" s="136"/>
      <c r="LW121" s="136"/>
      <c r="LX121" s="136"/>
      <c r="LY121" s="136"/>
      <c r="LZ121" s="136"/>
      <c r="MA121" s="136"/>
      <c r="MB121" s="136"/>
      <c r="MC121" s="136"/>
      <c r="MD121" s="136"/>
      <c r="ME121" s="136"/>
      <c r="MF121" s="136"/>
      <c r="MG121" s="136"/>
      <c r="MH121" s="136"/>
      <c r="MI121" s="136"/>
      <c r="MJ121" s="136"/>
      <c r="MK121" s="136"/>
      <c r="ML121" s="136"/>
      <c r="MM121" s="136"/>
      <c r="MN121" s="136"/>
      <c r="MO121" s="136"/>
      <c r="MP121" s="136"/>
      <c r="MQ121" s="136"/>
      <c r="MR121" s="136"/>
      <c r="MS121" s="136"/>
      <c r="MT121" s="136"/>
      <c r="MU121" s="136"/>
      <c r="MV121" s="136"/>
      <c r="MW121" s="136"/>
      <c r="MX121" s="136"/>
      <c r="MY121" s="136"/>
      <c r="MZ121" s="136"/>
      <c r="NA121" s="136"/>
      <c r="NB121" s="136"/>
      <c r="NC121" s="136"/>
      <c r="ND121" s="136"/>
      <c r="NE121" s="136"/>
      <c r="NF121" s="136"/>
      <c r="NG121" s="136"/>
      <c r="NH121" s="136"/>
      <c r="NI121" s="136"/>
      <c r="NJ121" s="136"/>
      <c r="NK121" s="136"/>
      <c r="NL121" s="136"/>
      <c r="NM121" s="136"/>
      <c r="NN121" s="136"/>
      <c r="NO121" s="136"/>
      <c r="NP121" s="136"/>
      <c r="NQ121" s="136"/>
      <c r="NR121" s="136"/>
      <c r="NS121" s="136"/>
      <c r="NT121" s="136"/>
      <c r="NU121" s="136"/>
      <c r="NV121" s="136"/>
      <c r="NW121" s="136"/>
      <c r="NX121" s="136"/>
      <c r="NY121" s="136"/>
      <c r="NZ121" s="136"/>
      <c r="OA121" s="136"/>
      <c r="OB121" s="136"/>
      <c r="OC121" s="136"/>
      <c r="OD121" s="136"/>
      <c r="OE121" s="136"/>
      <c r="OF121" s="136"/>
      <c r="OG121" s="136"/>
      <c r="OH121" s="136"/>
      <c r="OI121" s="136"/>
      <c r="OJ121" s="136"/>
      <c r="OK121" s="136"/>
      <c r="OL121" s="136"/>
      <c r="OM121" s="136"/>
      <c r="ON121" s="136"/>
      <c r="OO121" s="136"/>
      <c r="OP121" s="136"/>
      <c r="OQ121" s="136"/>
      <c r="OR121" s="136"/>
      <c r="OS121" s="136"/>
      <c r="OT121" s="136"/>
      <c r="OU121" s="136"/>
      <c r="OV121" s="136"/>
      <c r="OW121" s="136"/>
      <c r="OX121" s="136"/>
      <c r="OY121" s="136"/>
      <c r="OZ121" s="136"/>
      <c r="PA121" s="136"/>
      <c r="PB121" s="136"/>
      <c r="PC121" s="136"/>
      <c r="PD121" s="136"/>
      <c r="PE121" s="136"/>
      <c r="PF121" s="136"/>
    </row>
    <row r="122" spans="1:422" s="45" customFormat="1">
      <c r="A122" s="134"/>
      <c r="B122" s="134"/>
      <c r="C122" s="136"/>
      <c r="D122" s="136"/>
      <c r="E122" s="136"/>
      <c r="F122" s="136"/>
      <c r="G122" s="136"/>
      <c r="H122" s="136"/>
      <c r="I122" s="136"/>
      <c r="J122" s="136"/>
      <c r="K122" s="136"/>
      <c r="L122" s="136"/>
      <c r="M122" s="136"/>
      <c r="N122" s="136"/>
      <c r="O122" s="136"/>
      <c r="P122" s="136"/>
      <c r="Q122" s="136"/>
      <c r="R122" s="136"/>
      <c r="S122" s="136"/>
      <c r="T122" s="136"/>
      <c r="U122" s="136"/>
      <c r="V122" s="136"/>
      <c r="W122" s="136"/>
      <c r="X122" s="136"/>
      <c r="Y122" s="136"/>
      <c r="Z122" s="136"/>
      <c r="AA122" s="136"/>
      <c r="AB122" s="136"/>
      <c r="AC122" s="136"/>
      <c r="AD122" s="136"/>
      <c r="AE122" s="136"/>
      <c r="AF122" s="136"/>
      <c r="AG122" s="136"/>
      <c r="AH122" s="136"/>
      <c r="AI122" s="136"/>
      <c r="AJ122" s="136"/>
      <c r="AK122" s="136"/>
      <c r="AL122" s="136"/>
      <c r="AM122" s="136"/>
      <c r="AN122" s="136"/>
      <c r="AO122" s="136"/>
      <c r="AP122" s="136"/>
      <c r="AQ122" s="136"/>
      <c r="AR122" s="136"/>
      <c r="AS122" s="136"/>
      <c r="AT122" s="136"/>
      <c r="AU122" s="136"/>
      <c r="AV122" s="136"/>
      <c r="AW122" s="136"/>
      <c r="AX122" s="136"/>
      <c r="AY122" s="136"/>
      <c r="AZ122" s="136"/>
      <c r="BA122" s="136"/>
      <c r="BB122" s="136"/>
      <c r="BC122" s="136"/>
      <c r="BD122" s="136"/>
      <c r="BE122" s="136"/>
      <c r="BF122" s="136"/>
      <c r="BG122" s="136"/>
      <c r="BH122" s="136"/>
      <c r="BI122" s="136"/>
      <c r="BJ122" s="136"/>
      <c r="BK122" s="136"/>
      <c r="BL122" s="136"/>
      <c r="BM122" s="136"/>
      <c r="BN122" s="136"/>
      <c r="BO122" s="136"/>
      <c r="BP122" s="136"/>
      <c r="BQ122" s="136"/>
      <c r="BR122" s="136"/>
      <c r="BS122" s="136"/>
      <c r="BT122" s="136"/>
      <c r="BU122" s="136"/>
      <c r="BV122" s="136"/>
      <c r="BW122" s="136"/>
      <c r="BX122" s="136"/>
      <c r="BY122" s="136"/>
      <c r="BZ122" s="136"/>
      <c r="CA122" s="136"/>
      <c r="CB122" s="136"/>
      <c r="CC122" s="136"/>
      <c r="CD122" s="136"/>
      <c r="CE122" s="136"/>
      <c r="CF122" s="136"/>
      <c r="CG122" s="136"/>
      <c r="CH122" s="136"/>
      <c r="CI122" s="136"/>
      <c r="CJ122" s="136"/>
      <c r="CK122" s="136"/>
      <c r="CL122" s="136"/>
      <c r="CM122" s="136"/>
      <c r="CN122" s="136"/>
      <c r="CO122" s="136"/>
      <c r="CP122" s="136"/>
      <c r="CQ122" s="136"/>
      <c r="CR122" s="136"/>
      <c r="CS122" s="136"/>
      <c r="CT122" s="136"/>
      <c r="CU122" s="136"/>
      <c r="CV122" s="136"/>
      <c r="CW122" s="136"/>
      <c r="CX122" s="136"/>
      <c r="CY122" s="136"/>
      <c r="CZ122" s="136"/>
      <c r="DA122" s="136"/>
      <c r="DB122" s="136"/>
      <c r="DC122" s="136"/>
      <c r="DD122" s="136"/>
      <c r="DE122" s="136"/>
      <c r="DF122" s="136"/>
      <c r="DG122" s="136"/>
      <c r="DH122" s="136"/>
      <c r="DI122" s="136"/>
      <c r="DJ122" s="136"/>
      <c r="DK122" s="136"/>
      <c r="DL122" s="136"/>
      <c r="DM122" s="136"/>
      <c r="DN122" s="136"/>
      <c r="DO122" s="136"/>
      <c r="DP122" s="136"/>
      <c r="DQ122" s="136"/>
      <c r="DR122" s="136"/>
      <c r="DS122" s="136"/>
      <c r="DT122" s="136"/>
      <c r="DU122" s="136"/>
      <c r="DV122" s="136"/>
      <c r="DW122" s="136"/>
      <c r="DX122" s="136"/>
      <c r="DY122" s="136"/>
      <c r="DZ122" s="136"/>
      <c r="EA122" s="136"/>
      <c r="EB122" s="136"/>
      <c r="EC122" s="136"/>
      <c r="ED122" s="136"/>
      <c r="EE122" s="136"/>
      <c r="EF122" s="136"/>
      <c r="EG122" s="136"/>
      <c r="EH122" s="136"/>
      <c r="EI122" s="136"/>
      <c r="EJ122" s="136"/>
      <c r="EK122" s="136"/>
      <c r="EL122" s="136"/>
      <c r="EM122" s="136"/>
      <c r="EN122" s="136"/>
      <c r="EO122" s="136"/>
      <c r="EP122" s="136"/>
      <c r="EQ122" s="136"/>
      <c r="ER122" s="136"/>
      <c r="ES122" s="136"/>
      <c r="ET122" s="136"/>
      <c r="EU122" s="136"/>
      <c r="EV122" s="136"/>
      <c r="EW122" s="136"/>
      <c r="EX122" s="136"/>
      <c r="EY122" s="136"/>
      <c r="EZ122" s="136"/>
      <c r="FA122" s="136"/>
      <c r="FB122" s="136"/>
      <c r="FC122" s="136"/>
      <c r="FD122" s="136"/>
      <c r="FE122" s="136"/>
      <c r="FF122" s="136"/>
      <c r="FG122" s="136"/>
      <c r="FH122" s="136"/>
      <c r="FI122" s="136"/>
      <c r="FJ122" s="136"/>
      <c r="FK122" s="136"/>
      <c r="FL122" s="136"/>
      <c r="FM122" s="136"/>
      <c r="FN122" s="136"/>
      <c r="FO122" s="136"/>
      <c r="FP122" s="136"/>
      <c r="FQ122" s="136"/>
      <c r="FR122" s="136"/>
      <c r="FS122" s="136"/>
      <c r="FT122" s="136"/>
      <c r="FU122" s="136"/>
      <c r="FV122" s="136"/>
      <c r="FW122" s="136"/>
      <c r="FX122" s="136"/>
      <c r="FY122" s="136"/>
      <c r="FZ122" s="136"/>
      <c r="GA122" s="136"/>
      <c r="GB122" s="136"/>
      <c r="GC122" s="136"/>
      <c r="GD122" s="136"/>
      <c r="GE122" s="136"/>
      <c r="GF122" s="136"/>
      <c r="GG122" s="136"/>
      <c r="GH122" s="136"/>
      <c r="GI122" s="136"/>
      <c r="GJ122" s="136"/>
      <c r="GK122" s="136"/>
      <c r="GL122" s="136"/>
      <c r="GM122" s="136"/>
      <c r="GN122" s="136"/>
      <c r="GO122" s="136"/>
      <c r="GP122" s="136"/>
      <c r="GQ122" s="136"/>
      <c r="GR122" s="136"/>
      <c r="GS122" s="136"/>
      <c r="GT122" s="136"/>
      <c r="GU122" s="136"/>
      <c r="GV122" s="136"/>
      <c r="GW122" s="136"/>
      <c r="GX122" s="136"/>
      <c r="GY122" s="136"/>
      <c r="GZ122" s="136"/>
      <c r="HA122" s="136"/>
      <c r="HB122" s="136"/>
      <c r="HC122" s="136"/>
      <c r="HD122" s="136"/>
      <c r="HE122" s="136"/>
      <c r="HF122" s="136"/>
      <c r="HG122" s="136"/>
      <c r="HH122" s="136"/>
      <c r="HI122" s="136"/>
      <c r="HJ122" s="136"/>
      <c r="HK122" s="136"/>
      <c r="HL122" s="136"/>
      <c r="HM122" s="136"/>
      <c r="HN122" s="136"/>
      <c r="HO122" s="136"/>
      <c r="HP122" s="136"/>
      <c r="HQ122" s="136"/>
      <c r="HR122" s="136"/>
      <c r="HS122" s="136"/>
      <c r="HT122" s="136"/>
      <c r="HU122" s="136"/>
      <c r="HV122" s="136"/>
      <c r="HW122" s="136"/>
      <c r="HX122" s="136"/>
      <c r="HY122" s="136"/>
      <c r="HZ122" s="136"/>
      <c r="IA122" s="136"/>
      <c r="IB122" s="136"/>
      <c r="IC122" s="136"/>
      <c r="ID122" s="136"/>
      <c r="IE122" s="136"/>
      <c r="IF122" s="136"/>
      <c r="IG122" s="136"/>
      <c r="IH122" s="136"/>
      <c r="II122" s="136"/>
      <c r="IJ122" s="136"/>
      <c r="IK122" s="136"/>
      <c r="IL122" s="136"/>
      <c r="IM122" s="136"/>
      <c r="IN122" s="136"/>
      <c r="IO122" s="136"/>
      <c r="IP122" s="136"/>
      <c r="IQ122" s="136"/>
      <c r="IR122" s="136"/>
      <c r="IS122" s="136"/>
      <c r="IT122" s="136"/>
      <c r="IU122" s="136"/>
      <c r="IV122" s="136"/>
      <c r="IW122" s="136"/>
      <c r="IX122" s="136"/>
      <c r="IY122" s="136"/>
      <c r="IZ122" s="136"/>
      <c r="JA122" s="136"/>
      <c r="JB122" s="136"/>
      <c r="JC122" s="136"/>
      <c r="JD122" s="136"/>
      <c r="JE122" s="136"/>
      <c r="JF122" s="136"/>
      <c r="JG122" s="136"/>
      <c r="JH122" s="136"/>
      <c r="JI122" s="136"/>
      <c r="JJ122" s="136"/>
      <c r="JK122" s="136"/>
      <c r="JL122" s="136"/>
      <c r="JM122" s="136"/>
      <c r="JN122" s="136"/>
      <c r="JO122" s="136"/>
      <c r="JP122" s="136"/>
      <c r="JQ122" s="136"/>
      <c r="JR122" s="136"/>
      <c r="JS122" s="136"/>
      <c r="JT122" s="136"/>
      <c r="JU122" s="136"/>
      <c r="JV122" s="136"/>
      <c r="JW122" s="136"/>
      <c r="JX122" s="136"/>
      <c r="JY122" s="136"/>
      <c r="JZ122" s="136"/>
      <c r="KA122" s="136"/>
      <c r="KB122" s="136"/>
      <c r="KC122" s="136"/>
      <c r="KD122" s="136"/>
      <c r="KE122" s="136"/>
      <c r="KF122" s="136"/>
      <c r="KG122" s="136"/>
      <c r="KH122" s="136"/>
      <c r="KI122" s="136"/>
      <c r="KJ122" s="136"/>
      <c r="KK122" s="136"/>
      <c r="KL122" s="136"/>
      <c r="KM122" s="136"/>
      <c r="KN122" s="136"/>
      <c r="KO122" s="136"/>
      <c r="KP122" s="136"/>
      <c r="KQ122" s="136"/>
      <c r="KR122" s="136"/>
      <c r="KS122" s="136"/>
      <c r="KT122" s="136"/>
      <c r="KU122" s="136"/>
      <c r="KV122" s="136"/>
      <c r="KW122" s="136"/>
      <c r="KX122" s="136"/>
      <c r="KY122" s="136"/>
      <c r="KZ122" s="136"/>
      <c r="LA122" s="136"/>
      <c r="LB122" s="136"/>
      <c r="LC122" s="136"/>
      <c r="LD122" s="136"/>
      <c r="LE122" s="136"/>
      <c r="LF122" s="136"/>
      <c r="LG122" s="136"/>
      <c r="LH122" s="136"/>
      <c r="LI122" s="136"/>
      <c r="LJ122" s="136"/>
      <c r="LK122" s="136"/>
      <c r="LL122" s="136"/>
      <c r="LM122" s="136"/>
      <c r="LN122" s="136"/>
      <c r="LO122" s="136"/>
      <c r="LP122" s="136"/>
      <c r="LQ122" s="136"/>
      <c r="LR122" s="136"/>
      <c r="LS122" s="136"/>
      <c r="LT122" s="136"/>
      <c r="LU122" s="136"/>
      <c r="LV122" s="136"/>
      <c r="LW122" s="136"/>
      <c r="LX122" s="136"/>
      <c r="LY122" s="136"/>
      <c r="LZ122" s="136"/>
      <c r="MA122" s="136"/>
      <c r="MB122" s="136"/>
      <c r="MC122" s="136"/>
      <c r="MD122" s="136"/>
      <c r="ME122" s="136"/>
      <c r="MF122" s="136"/>
      <c r="MG122" s="136"/>
      <c r="MH122" s="136"/>
      <c r="MI122" s="136"/>
      <c r="MJ122" s="136"/>
      <c r="MK122" s="136"/>
      <c r="ML122" s="136"/>
      <c r="MM122" s="136"/>
      <c r="MN122" s="136"/>
      <c r="MO122" s="136"/>
      <c r="MP122" s="136"/>
      <c r="MQ122" s="136"/>
      <c r="MR122" s="136"/>
      <c r="MS122" s="136"/>
      <c r="MT122" s="136"/>
      <c r="MU122" s="136"/>
      <c r="MV122" s="136"/>
      <c r="MW122" s="136"/>
      <c r="MX122" s="136"/>
      <c r="MY122" s="136"/>
      <c r="MZ122" s="136"/>
      <c r="NA122" s="136"/>
      <c r="NB122" s="136"/>
      <c r="NC122" s="136"/>
      <c r="ND122" s="136"/>
      <c r="NE122" s="136"/>
      <c r="NF122" s="136"/>
      <c r="NG122" s="136"/>
      <c r="NH122" s="136"/>
      <c r="NI122" s="136"/>
      <c r="NJ122" s="136"/>
      <c r="NK122" s="136"/>
      <c r="NL122" s="136"/>
      <c r="NM122" s="136"/>
      <c r="NN122" s="136"/>
      <c r="NO122" s="136"/>
      <c r="NP122" s="136"/>
      <c r="NQ122" s="136"/>
      <c r="NR122" s="136"/>
      <c r="NS122" s="136"/>
      <c r="NT122" s="136"/>
      <c r="NU122" s="136"/>
      <c r="NV122" s="136"/>
      <c r="NW122" s="136"/>
      <c r="NX122" s="136"/>
      <c r="NY122" s="136"/>
      <c r="NZ122" s="136"/>
      <c r="OA122" s="136"/>
      <c r="OB122" s="136"/>
      <c r="OC122" s="136"/>
      <c r="OD122" s="136"/>
      <c r="OE122" s="136"/>
      <c r="OF122" s="136"/>
      <c r="OG122" s="136"/>
      <c r="OH122" s="136"/>
      <c r="OI122" s="136"/>
      <c r="OJ122" s="136"/>
      <c r="OK122" s="136"/>
      <c r="OL122" s="136"/>
      <c r="OM122" s="136"/>
      <c r="ON122" s="136"/>
      <c r="OO122" s="136"/>
      <c r="OP122" s="136"/>
      <c r="OQ122" s="136"/>
      <c r="OR122" s="136"/>
      <c r="OS122" s="136"/>
      <c r="OT122" s="136"/>
      <c r="OU122" s="136"/>
      <c r="OV122" s="136"/>
      <c r="OW122" s="136"/>
      <c r="OX122" s="136"/>
      <c r="OY122" s="136"/>
      <c r="OZ122" s="136"/>
      <c r="PA122" s="136"/>
      <c r="PB122" s="136"/>
      <c r="PC122" s="136"/>
      <c r="PD122" s="136"/>
      <c r="PE122" s="136"/>
      <c r="PF122" s="136"/>
    </row>
    <row r="123" spans="1:422" s="45" customFormat="1">
      <c r="A123" s="134"/>
      <c r="B123" s="134"/>
      <c r="C123" s="136"/>
      <c r="D123" s="136"/>
      <c r="E123" s="136"/>
      <c r="F123" s="136"/>
      <c r="G123" s="136"/>
      <c r="H123" s="136"/>
      <c r="I123" s="136"/>
      <c r="J123" s="136"/>
      <c r="K123" s="136"/>
      <c r="L123" s="136"/>
      <c r="M123" s="136"/>
      <c r="N123" s="136"/>
      <c r="O123" s="136"/>
      <c r="P123" s="136"/>
      <c r="Q123" s="136"/>
      <c r="R123" s="136"/>
      <c r="S123" s="136"/>
      <c r="T123" s="136"/>
      <c r="U123" s="136"/>
      <c r="V123" s="136"/>
      <c r="W123" s="136"/>
      <c r="X123" s="136"/>
      <c r="Y123" s="136"/>
      <c r="Z123" s="136"/>
      <c r="AA123" s="136"/>
      <c r="AB123" s="136"/>
      <c r="AC123" s="136"/>
      <c r="AD123" s="136"/>
      <c r="AE123" s="136"/>
      <c r="AF123" s="136"/>
      <c r="AG123" s="136"/>
      <c r="AH123" s="136"/>
      <c r="AI123" s="136"/>
      <c r="AJ123" s="136"/>
      <c r="AK123" s="136"/>
      <c r="AL123" s="136"/>
      <c r="AM123" s="136"/>
      <c r="AN123" s="136"/>
      <c r="AO123" s="136"/>
      <c r="AP123" s="136"/>
      <c r="AQ123" s="136"/>
      <c r="AR123" s="136"/>
      <c r="AS123" s="136"/>
      <c r="AT123" s="136"/>
      <c r="AU123" s="136"/>
      <c r="AV123" s="136"/>
      <c r="AW123" s="136"/>
      <c r="AX123" s="136"/>
      <c r="AY123" s="136"/>
      <c r="AZ123" s="136"/>
      <c r="BA123" s="136"/>
      <c r="BB123" s="136"/>
      <c r="BC123" s="136"/>
      <c r="BD123" s="136"/>
      <c r="BE123" s="136"/>
      <c r="BF123" s="136"/>
      <c r="BG123" s="136"/>
      <c r="BH123" s="136"/>
      <c r="BI123" s="136"/>
      <c r="BJ123" s="136"/>
      <c r="BK123" s="136"/>
      <c r="BL123" s="136"/>
      <c r="BM123" s="136"/>
      <c r="BN123" s="136"/>
      <c r="BO123" s="136"/>
      <c r="BP123" s="136"/>
      <c r="BQ123" s="136"/>
      <c r="BR123" s="136"/>
      <c r="BS123" s="136"/>
      <c r="BT123" s="136"/>
      <c r="BU123" s="136"/>
      <c r="BV123" s="136"/>
      <c r="BW123" s="136"/>
      <c r="BX123" s="136"/>
      <c r="BY123" s="136"/>
      <c r="BZ123" s="136"/>
      <c r="CA123" s="136"/>
      <c r="CB123" s="136"/>
      <c r="CC123" s="136"/>
      <c r="CD123" s="136"/>
      <c r="CE123" s="136"/>
      <c r="CF123" s="136"/>
      <c r="CG123" s="136"/>
      <c r="CH123" s="136"/>
      <c r="CI123" s="136"/>
      <c r="CJ123" s="136"/>
      <c r="CK123" s="136"/>
      <c r="CL123" s="136"/>
      <c r="CM123" s="136"/>
      <c r="CN123" s="136"/>
      <c r="CO123" s="136"/>
      <c r="CP123" s="136"/>
      <c r="CQ123" s="136"/>
      <c r="CR123" s="136"/>
      <c r="CS123" s="136"/>
      <c r="CT123" s="136"/>
      <c r="CU123" s="136"/>
      <c r="CV123" s="136"/>
      <c r="CW123" s="136"/>
      <c r="CX123" s="136"/>
      <c r="CY123" s="136"/>
      <c r="CZ123" s="136"/>
      <c r="DA123" s="136"/>
      <c r="DB123" s="136"/>
      <c r="DC123" s="136"/>
      <c r="DD123" s="136"/>
      <c r="DE123" s="136"/>
      <c r="DF123" s="136"/>
      <c r="DG123" s="136"/>
      <c r="DH123" s="136"/>
      <c r="DI123" s="136"/>
      <c r="DJ123" s="136"/>
      <c r="DK123" s="136"/>
      <c r="DL123" s="136"/>
      <c r="DM123" s="136"/>
      <c r="DN123" s="136"/>
      <c r="DO123" s="136"/>
      <c r="DP123" s="136"/>
      <c r="DQ123" s="136"/>
      <c r="DR123" s="136"/>
      <c r="DS123" s="136"/>
      <c r="DT123" s="136"/>
      <c r="DU123" s="136"/>
      <c r="DV123" s="136"/>
      <c r="DW123" s="136"/>
      <c r="DX123" s="136"/>
      <c r="DY123" s="136"/>
      <c r="DZ123" s="136"/>
      <c r="EA123" s="136"/>
      <c r="EB123" s="136"/>
      <c r="EC123" s="136"/>
      <c r="ED123" s="136"/>
      <c r="EE123" s="136"/>
      <c r="EF123" s="136"/>
      <c r="EG123" s="136"/>
      <c r="EH123" s="136"/>
      <c r="EI123" s="136"/>
      <c r="EJ123" s="136"/>
      <c r="EK123" s="136"/>
      <c r="EL123" s="136"/>
      <c r="EM123" s="136"/>
      <c r="EN123" s="136"/>
      <c r="EO123" s="136"/>
      <c r="EP123" s="136"/>
      <c r="EQ123" s="136"/>
      <c r="ER123" s="136"/>
      <c r="ES123" s="136"/>
      <c r="ET123" s="136"/>
      <c r="EU123" s="136"/>
      <c r="EV123" s="136"/>
      <c r="EW123" s="136"/>
      <c r="EX123" s="136"/>
      <c r="EY123" s="136"/>
      <c r="EZ123" s="136"/>
      <c r="FA123" s="136"/>
      <c r="FB123" s="136"/>
      <c r="FC123" s="136"/>
      <c r="FD123" s="136"/>
      <c r="FE123" s="136"/>
      <c r="FF123" s="136"/>
      <c r="FG123" s="136"/>
      <c r="FH123" s="136"/>
      <c r="FI123" s="136"/>
      <c r="FJ123" s="136"/>
      <c r="FK123" s="136"/>
      <c r="FL123" s="136"/>
      <c r="FM123" s="136"/>
      <c r="FN123" s="136"/>
      <c r="FO123" s="136"/>
      <c r="FP123" s="136"/>
      <c r="FQ123" s="136"/>
      <c r="FR123" s="136"/>
      <c r="FS123" s="136"/>
      <c r="FT123" s="136"/>
      <c r="FU123" s="136"/>
      <c r="FV123" s="136"/>
      <c r="FW123" s="136"/>
      <c r="FX123" s="136"/>
      <c r="FY123" s="136"/>
      <c r="FZ123" s="136"/>
      <c r="GA123" s="136"/>
      <c r="GB123" s="136"/>
      <c r="GC123" s="136"/>
      <c r="GD123" s="136"/>
      <c r="GE123" s="136"/>
      <c r="GF123" s="136"/>
      <c r="GG123" s="136"/>
      <c r="GH123" s="136"/>
      <c r="GI123" s="136"/>
      <c r="GJ123" s="136"/>
      <c r="GK123" s="136"/>
      <c r="GL123" s="136"/>
      <c r="GM123" s="136"/>
      <c r="GN123" s="136"/>
      <c r="GO123" s="136"/>
      <c r="GP123" s="136"/>
      <c r="GQ123" s="136"/>
      <c r="GR123" s="136"/>
      <c r="GS123" s="136"/>
      <c r="GT123" s="136"/>
      <c r="GU123" s="136"/>
      <c r="GV123" s="136"/>
      <c r="GW123" s="136"/>
      <c r="GX123" s="136"/>
      <c r="GY123" s="136"/>
      <c r="GZ123" s="136"/>
      <c r="HA123" s="136"/>
      <c r="HB123" s="136"/>
      <c r="HC123" s="136"/>
      <c r="HD123" s="136"/>
      <c r="HE123" s="136"/>
      <c r="HF123" s="136"/>
      <c r="HG123" s="136"/>
      <c r="HH123" s="136"/>
      <c r="HI123" s="136"/>
      <c r="HJ123" s="136"/>
      <c r="HK123" s="136"/>
      <c r="HL123" s="136"/>
      <c r="HM123" s="136"/>
      <c r="HN123" s="136"/>
      <c r="HO123" s="136"/>
      <c r="HP123" s="136"/>
      <c r="HQ123" s="136"/>
      <c r="HR123" s="136"/>
      <c r="HS123" s="136"/>
      <c r="HT123" s="136"/>
      <c r="HU123" s="136"/>
      <c r="HV123" s="136"/>
      <c r="HW123" s="136"/>
      <c r="HX123" s="136"/>
      <c r="HY123" s="136"/>
      <c r="HZ123" s="136"/>
      <c r="IA123" s="136"/>
      <c r="IB123" s="136"/>
      <c r="IC123" s="136"/>
      <c r="ID123" s="136"/>
      <c r="IE123" s="136"/>
      <c r="IF123" s="136"/>
      <c r="IG123" s="136"/>
      <c r="IH123" s="136"/>
      <c r="II123" s="136"/>
      <c r="IJ123" s="136"/>
      <c r="IK123" s="136"/>
      <c r="IL123" s="136"/>
      <c r="IM123" s="136"/>
      <c r="IN123" s="136"/>
      <c r="IO123" s="136"/>
      <c r="IP123" s="136"/>
      <c r="IQ123" s="136"/>
      <c r="IR123" s="136"/>
      <c r="IS123" s="136"/>
      <c r="IT123" s="136"/>
      <c r="IU123" s="136"/>
      <c r="IV123" s="136"/>
      <c r="IW123" s="136"/>
      <c r="IX123" s="136"/>
      <c r="IY123" s="136"/>
      <c r="IZ123" s="136"/>
      <c r="JA123" s="136"/>
      <c r="JB123" s="136"/>
      <c r="JC123" s="136"/>
      <c r="JD123" s="136"/>
      <c r="JE123" s="136"/>
      <c r="JF123" s="136"/>
      <c r="JG123" s="136"/>
      <c r="JH123" s="136"/>
      <c r="JI123" s="136"/>
      <c r="JJ123" s="136"/>
      <c r="JK123" s="136"/>
      <c r="JL123" s="136"/>
      <c r="JM123" s="136"/>
      <c r="JN123" s="136"/>
      <c r="JO123" s="136"/>
      <c r="JP123" s="136"/>
      <c r="JQ123" s="136"/>
      <c r="JR123" s="136"/>
      <c r="JS123" s="136"/>
      <c r="JT123" s="136"/>
      <c r="JU123" s="136"/>
      <c r="JV123" s="136"/>
      <c r="JW123" s="136"/>
      <c r="JX123" s="136"/>
      <c r="JY123" s="136"/>
      <c r="JZ123" s="136"/>
      <c r="KA123" s="136"/>
      <c r="KB123" s="136"/>
      <c r="KC123" s="136"/>
      <c r="KD123" s="136"/>
      <c r="KE123" s="136"/>
      <c r="KF123" s="136"/>
      <c r="KG123" s="136"/>
      <c r="KH123" s="136"/>
      <c r="KI123" s="136"/>
      <c r="KJ123" s="136"/>
      <c r="KK123" s="136"/>
      <c r="KL123" s="136"/>
      <c r="KM123" s="136"/>
      <c r="KN123" s="136"/>
      <c r="KO123" s="136"/>
      <c r="KP123" s="136"/>
      <c r="KQ123" s="136"/>
      <c r="KR123" s="136"/>
      <c r="KS123" s="136"/>
      <c r="KT123" s="136"/>
      <c r="KU123" s="136"/>
      <c r="KV123" s="136"/>
      <c r="KW123" s="136"/>
      <c r="KX123" s="136"/>
      <c r="KY123" s="136"/>
      <c r="KZ123" s="136"/>
      <c r="LA123" s="136"/>
      <c r="LB123" s="136"/>
      <c r="LC123" s="136"/>
      <c r="LD123" s="136"/>
      <c r="LE123" s="136"/>
      <c r="LF123" s="136"/>
      <c r="LG123" s="136"/>
      <c r="LH123" s="136"/>
      <c r="LI123" s="136"/>
      <c r="LJ123" s="136"/>
      <c r="LK123" s="136"/>
      <c r="LL123" s="136"/>
      <c r="LM123" s="136"/>
      <c r="LN123" s="136"/>
      <c r="LO123" s="136"/>
      <c r="LP123" s="136"/>
      <c r="LQ123" s="136"/>
      <c r="LR123" s="136"/>
      <c r="LS123" s="136"/>
      <c r="LT123" s="136"/>
      <c r="LU123" s="136"/>
      <c r="LV123" s="136"/>
      <c r="LW123" s="136"/>
      <c r="LX123" s="136"/>
      <c r="LY123" s="136"/>
      <c r="LZ123" s="136"/>
      <c r="MA123" s="136"/>
      <c r="MB123" s="136"/>
      <c r="MC123" s="136"/>
      <c r="MD123" s="136"/>
      <c r="ME123" s="136"/>
      <c r="MF123" s="136"/>
      <c r="MG123" s="136"/>
      <c r="MH123" s="136"/>
      <c r="MI123" s="136"/>
      <c r="MJ123" s="136"/>
      <c r="MK123" s="136"/>
      <c r="ML123" s="136"/>
      <c r="MM123" s="136"/>
      <c r="MN123" s="136"/>
      <c r="MO123" s="136"/>
      <c r="MP123" s="136"/>
      <c r="MQ123" s="136"/>
      <c r="MR123" s="136"/>
      <c r="MS123" s="136"/>
      <c r="MT123" s="136"/>
      <c r="MU123" s="136"/>
      <c r="MV123" s="136"/>
      <c r="MW123" s="136"/>
      <c r="MX123" s="136"/>
      <c r="MY123" s="136"/>
      <c r="MZ123" s="136"/>
      <c r="NA123" s="136"/>
      <c r="NB123" s="136"/>
      <c r="NC123" s="136"/>
      <c r="ND123" s="136"/>
      <c r="NE123" s="136"/>
      <c r="NF123" s="136"/>
      <c r="NG123" s="136"/>
      <c r="NH123" s="136"/>
      <c r="NI123" s="136"/>
      <c r="NJ123" s="136"/>
      <c r="NK123" s="136"/>
      <c r="NL123" s="136"/>
      <c r="NM123" s="136"/>
      <c r="NN123" s="136"/>
      <c r="NO123" s="136"/>
      <c r="NP123" s="136"/>
      <c r="NQ123" s="136"/>
      <c r="NR123" s="136"/>
      <c r="NS123" s="136"/>
      <c r="NT123" s="136"/>
      <c r="NU123" s="136"/>
      <c r="NV123" s="136"/>
      <c r="NW123" s="136"/>
      <c r="NX123" s="136"/>
      <c r="NY123" s="136"/>
      <c r="NZ123" s="136"/>
      <c r="OA123" s="136"/>
      <c r="OB123" s="136"/>
      <c r="OC123" s="136"/>
      <c r="OD123" s="136"/>
      <c r="OE123" s="136"/>
      <c r="OF123" s="136"/>
      <c r="OG123" s="136"/>
      <c r="OH123" s="136"/>
      <c r="OI123" s="136"/>
      <c r="OJ123" s="136"/>
      <c r="OK123" s="136"/>
      <c r="OL123" s="136"/>
      <c r="OM123" s="136"/>
      <c r="ON123" s="136"/>
      <c r="OO123" s="136"/>
      <c r="OP123" s="136"/>
      <c r="OQ123" s="136"/>
      <c r="OR123" s="136"/>
      <c r="OS123" s="136"/>
      <c r="OT123" s="136"/>
      <c r="OU123" s="136"/>
      <c r="OV123" s="136"/>
      <c r="OW123" s="136"/>
      <c r="OX123" s="136"/>
      <c r="OY123" s="136"/>
      <c r="OZ123" s="136"/>
      <c r="PA123" s="136"/>
      <c r="PB123" s="136"/>
      <c r="PC123" s="136"/>
      <c r="PD123" s="136"/>
      <c r="PE123" s="136"/>
      <c r="PF123" s="136"/>
    </row>
    <row r="124" spans="1:422" s="45" customFormat="1">
      <c r="A124" s="134"/>
      <c r="B124" s="134"/>
      <c r="C124" s="136"/>
      <c r="D124" s="136"/>
      <c r="E124" s="136"/>
      <c r="F124" s="136"/>
      <c r="G124" s="136"/>
      <c r="H124" s="136"/>
      <c r="I124" s="136"/>
      <c r="J124" s="136"/>
      <c r="K124" s="136"/>
      <c r="L124" s="136"/>
      <c r="M124" s="136"/>
      <c r="N124" s="136"/>
      <c r="O124" s="136"/>
      <c r="P124" s="136"/>
      <c r="Q124" s="136"/>
      <c r="R124" s="136"/>
      <c r="S124" s="136"/>
      <c r="T124" s="136"/>
      <c r="U124" s="136"/>
      <c r="V124" s="136"/>
      <c r="W124" s="136"/>
      <c r="X124" s="136"/>
      <c r="Y124" s="136"/>
      <c r="Z124" s="136"/>
      <c r="AA124" s="136"/>
      <c r="AB124" s="136"/>
      <c r="AC124" s="136"/>
      <c r="AD124" s="136"/>
      <c r="AE124" s="136"/>
      <c r="AF124" s="136"/>
      <c r="AG124" s="136"/>
      <c r="AH124" s="136"/>
      <c r="AI124" s="136"/>
      <c r="AJ124" s="136"/>
      <c r="AK124" s="136"/>
      <c r="AL124" s="136"/>
      <c r="AM124" s="136"/>
      <c r="AN124" s="136"/>
      <c r="AO124" s="136"/>
      <c r="AP124" s="136"/>
      <c r="AQ124" s="136"/>
      <c r="AR124" s="136"/>
      <c r="AS124" s="136"/>
      <c r="AT124" s="136"/>
      <c r="AU124" s="136"/>
      <c r="AV124" s="136"/>
      <c r="AW124" s="136"/>
      <c r="AX124" s="136"/>
      <c r="AY124" s="136"/>
      <c r="AZ124" s="136"/>
      <c r="BA124" s="136"/>
      <c r="BB124" s="136"/>
      <c r="BC124" s="136"/>
      <c r="BD124" s="136"/>
      <c r="BE124" s="136"/>
      <c r="BF124" s="136"/>
      <c r="BG124" s="136"/>
      <c r="BH124" s="136"/>
      <c r="BI124" s="136"/>
      <c r="BJ124" s="136"/>
      <c r="BK124" s="136"/>
      <c r="BL124" s="136"/>
      <c r="BM124" s="136"/>
      <c r="BN124" s="136"/>
      <c r="BO124" s="136"/>
      <c r="BP124" s="136"/>
      <c r="BQ124" s="136"/>
      <c r="BR124" s="136"/>
      <c r="BS124" s="136"/>
      <c r="BT124" s="136"/>
      <c r="BU124" s="136"/>
      <c r="BV124" s="136"/>
      <c r="BW124" s="136"/>
      <c r="BX124" s="136"/>
      <c r="BY124" s="136"/>
      <c r="BZ124" s="136"/>
      <c r="CA124" s="136"/>
      <c r="CB124" s="136"/>
      <c r="CC124" s="136"/>
      <c r="CD124" s="136"/>
      <c r="CE124" s="136"/>
      <c r="CF124" s="136"/>
      <c r="CG124" s="136"/>
      <c r="CH124" s="136"/>
      <c r="CI124" s="136"/>
      <c r="CJ124" s="136"/>
      <c r="CK124" s="136"/>
      <c r="CL124" s="136"/>
      <c r="CM124" s="136"/>
      <c r="CN124" s="136"/>
      <c r="CO124" s="136"/>
      <c r="CP124" s="136"/>
      <c r="CQ124" s="136"/>
      <c r="CR124" s="136"/>
      <c r="CS124" s="136"/>
      <c r="CT124" s="136"/>
      <c r="CU124" s="136"/>
      <c r="CV124" s="136"/>
      <c r="CW124" s="136"/>
      <c r="CX124" s="136"/>
      <c r="CY124" s="136"/>
      <c r="CZ124" s="136"/>
      <c r="DA124" s="136"/>
      <c r="DB124" s="136"/>
      <c r="DC124" s="136"/>
      <c r="DD124" s="136"/>
      <c r="DE124" s="136"/>
      <c r="DF124" s="136"/>
      <c r="DG124" s="136"/>
      <c r="DH124" s="136"/>
      <c r="DI124" s="136"/>
      <c r="DJ124" s="136"/>
      <c r="DK124" s="136"/>
      <c r="DL124" s="136"/>
      <c r="DM124" s="136"/>
      <c r="DN124" s="136"/>
      <c r="DO124" s="136"/>
      <c r="DP124" s="136"/>
      <c r="DQ124" s="136"/>
      <c r="DR124" s="136"/>
      <c r="DS124" s="136"/>
      <c r="DT124" s="136"/>
      <c r="DU124" s="136"/>
      <c r="DV124" s="136"/>
      <c r="DW124" s="136"/>
      <c r="DX124" s="136"/>
      <c r="DY124" s="136"/>
      <c r="DZ124" s="136"/>
      <c r="EA124" s="136"/>
      <c r="EB124" s="136"/>
      <c r="EC124" s="136"/>
      <c r="ED124" s="136"/>
      <c r="EE124" s="136"/>
      <c r="EF124" s="136"/>
      <c r="EG124" s="136"/>
      <c r="EH124" s="136"/>
      <c r="EI124" s="136"/>
      <c r="EJ124" s="136"/>
      <c r="EK124" s="136"/>
      <c r="EL124" s="136"/>
      <c r="EM124" s="136"/>
      <c r="EN124" s="136"/>
      <c r="EO124" s="136"/>
      <c r="EP124" s="136"/>
      <c r="EQ124" s="136"/>
      <c r="ER124" s="136"/>
      <c r="ES124" s="136"/>
      <c r="ET124" s="136"/>
      <c r="EU124" s="136"/>
      <c r="EV124" s="136"/>
      <c r="EW124" s="136"/>
      <c r="EX124" s="136"/>
      <c r="EY124" s="136"/>
      <c r="EZ124" s="136"/>
      <c r="FA124" s="136"/>
      <c r="FB124" s="136"/>
      <c r="FC124" s="136"/>
      <c r="FD124" s="136"/>
      <c r="FE124" s="136"/>
      <c r="FF124" s="136"/>
      <c r="FG124" s="136"/>
      <c r="FH124" s="136"/>
      <c r="FI124" s="136"/>
      <c r="FJ124" s="136"/>
      <c r="FK124" s="136"/>
      <c r="FL124" s="136"/>
      <c r="FM124" s="136"/>
      <c r="FN124" s="136"/>
      <c r="FO124" s="136"/>
      <c r="FP124" s="136"/>
      <c r="FQ124" s="136"/>
      <c r="FR124" s="136"/>
      <c r="FS124" s="136"/>
      <c r="FT124" s="136"/>
      <c r="FU124" s="136"/>
      <c r="FV124" s="136"/>
      <c r="FW124" s="136"/>
      <c r="FX124" s="136"/>
      <c r="FY124" s="136"/>
      <c r="FZ124" s="136"/>
      <c r="GA124" s="136"/>
      <c r="GB124" s="136"/>
      <c r="GC124" s="136"/>
      <c r="GD124" s="136"/>
      <c r="GE124" s="136"/>
      <c r="GF124" s="136"/>
      <c r="GG124" s="136"/>
      <c r="GH124" s="136"/>
      <c r="GI124" s="136"/>
      <c r="GJ124" s="136"/>
      <c r="GK124" s="136"/>
      <c r="GL124" s="136"/>
      <c r="GM124" s="136"/>
      <c r="GN124" s="136"/>
      <c r="GO124" s="136"/>
      <c r="GP124" s="136"/>
      <c r="GQ124" s="136"/>
      <c r="GR124" s="136"/>
      <c r="GS124" s="136"/>
      <c r="GT124" s="136"/>
      <c r="GU124" s="136"/>
      <c r="GV124" s="136"/>
      <c r="GW124" s="136"/>
      <c r="GX124" s="136"/>
      <c r="GY124" s="136"/>
      <c r="GZ124" s="136"/>
      <c r="HA124" s="136"/>
      <c r="HB124" s="136"/>
      <c r="HC124" s="136"/>
      <c r="HD124" s="136"/>
      <c r="HE124" s="136"/>
      <c r="HF124" s="136"/>
      <c r="HG124" s="136"/>
      <c r="HH124" s="136"/>
      <c r="HI124" s="136"/>
      <c r="HJ124" s="136"/>
      <c r="HK124" s="136"/>
      <c r="HL124" s="136"/>
      <c r="HM124" s="136"/>
      <c r="HN124" s="136"/>
      <c r="HO124" s="136"/>
      <c r="HP124" s="136"/>
      <c r="HQ124" s="136"/>
      <c r="HR124" s="136"/>
      <c r="HS124" s="136"/>
      <c r="HT124" s="136"/>
      <c r="HU124" s="136"/>
      <c r="HV124" s="136"/>
      <c r="HW124" s="136"/>
      <c r="HX124" s="136"/>
      <c r="HY124" s="136"/>
      <c r="HZ124" s="136"/>
      <c r="IA124" s="136"/>
      <c r="IB124" s="136"/>
      <c r="IC124" s="136"/>
      <c r="ID124" s="136"/>
      <c r="IE124" s="136"/>
      <c r="IF124" s="136"/>
      <c r="IG124" s="136"/>
      <c r="IH124" s="136"/>
      <c r="II124" s="136"/>
      <c r="IJ124" s="136"/>
      <c r="IK124" s="136"/>
      <c r="IL124" s="136"/>
      <c r="IM124" s="136"/>
      <c r="IN124" s="136"/>
      <c r="IO124" s="136"/>
      <c r="IP124" s="136"/>
      <c r="IQ124" s="136"/>
      <c r="IR124" s="136"/>
      <c r="IS124" s="136"/>
      <c r="IT124" s="136"/>
      <c r="IU124" s="136"/>
      <c r="IV124" s="136"/>
      <c r="IW124" s="136"/>
      <c r="IX124" s="136"/>
      <c r="IY124" s="136"/>
      <c r="IZ124" s="136"/>
      <c r="JA124" s="136"/>
      <c r="JB124" s="136"/>
      <c r="JC124" s="136"/>
      <c r="JD124" s="136"/>
      <c r="JE124" s="136"/>
      <c r="JF124" s="136"/>
      <c r="JG124" s="136"/>
      <c r="JH124" s="136"/>
      <c r="JI124" s="136"/>
      <c r="JJ124" s="136"/>
      <c r="JK124" s="136"/>
      <c r="JL124" s="136"/>
      <c r="JM124" s="136"/>
      <c r="JN124" s="136"/>
      <c r="JO124" s="136"/>
      <c r="JP124" s="136"/>
      <c r="JQ124" s="136"/>
      <c r="JR124" s="136"/>
      <c r="JS124" s="136"/>
      <c r="JT124" s="136"/>
      <c r="JU124" s="136"/>
      <c r="JV124" s="136"/>
      <c r="JW124" s="136"/>
      <c r="JX124" s="136"/>
      <c r="JY124" s="136"/>
      <c r="JZ124" s="136"/>
      <c r="KA124" s="136"/>
      <c r="KB124" s="136"/>
      <c r="KC124" s="136"/>
      <c r="KD124" s="136"/>
      <c r="KE124" s="136"/>
      <c r="KF124" s="136"/>
      <c r="KG124" s="136"/>
      <c r="KH124" s="136"/>
      <c r="KI124" s="136"/>
      <c r="KJ124" s="136"/>
      <c r="KK124" s="136"/>
      <c r="KL124" s="136"/>
      <c r="KM124" s="136"/>
      <c r="KN124" s="136"/>
      <c r="KO124" s="136"/>
      <c r="KP124" s="136"/>
      <c r="KQ124" s="136"/>
      <c r="KR124" s="136"/>
      <c r="KS124" s="136"/>
      <c r="KT124" s="136"/>
      <c r="KU124" s="136"/>
      <c r="KV124" s="136"/>
      <c r="KW124" s="136"/>
      <c r="KX124" s="136"/>
      <c r="KY124" s="136"/>
      <c r="KZ124" s="136"/>
      <c r="LA124" s="136"/>
      <c r="LB124" s="136"/>
      <c r="LC124" s="136"/>
      <c r="LD124" s="136"/>
      <c r="LE124" s="136"/>
      <c r="LF124" s="136"/>
      <c r="LG124" s="136"/>
      <c r="LH124" s="136"/>
      <c r="LI124" s="136"/>
      <c r="LJ124" s="136"/>
      <c r="LK124" s="136"/>
      <c r="LL124" s="136"/>
      <c r="LM124" s="136"/>
      <c r="LN124" s="136"/>
      <c r="LO124" s="136"/>
      <c r="LP124" s="136"/>
      <c r="LQ124" s="136"/>
      <c r="LR124" s="136"/>
      <c r="LS124" s="136"/>
      <c r="LT124" s="136"/>
      <c r="LU124" s="136"/>
      <c r="LV124" s="136"/>
      <c r="LW124" s="136"/>
      <c r="LX124" s="136"/>
      <c r="LY124" s="136"/>
      <c r="LZ124" s="136"/>
      <c r="MA124" s="136"/>
      <c r="MB124" s="136"/>
      <c r="MC124" s="136"/>
      <c r="MD124" s="136"/>
      <c r="ME124" s="136"/>
      <c r="MF124" s="136"/>
      <c r="MG124" s="136"/>
      <c r="MH124" s="136"/>
      <c r="MI124" s="136"/>
      <c r="MJ124" s="136"/>
      <c r="MK124" s="136"/>
      <c r="ML124" s="136"/>
      <c r="MM124" s="136"/>
      <c r="MN124" s="136"/>
      <c r="MO124" s="136"/>
      <c r="MP124" s="136"/>
      <c r="MQ124" s="136"/>
      <c r="MR124" s="136"/>
      <c r="MS124" s="136"/>
      <c r="MT124" s="136"/>
      <c r="MU124" s="136"/>
      <c r="MV124" s="136"/>
      <c r="MW124" s="136"/>
      <c r="MX124" s="136"/>
      <c r="MY124" s="136"/>
      <c r="MZ124" s="136"/>
      <c r="NA124" s="136"/>
      <c r="NB124" s="136"/>
      <c r="NC124" s="136"/>
      <c r="ND124" s="136"/>
      <c r="NE124" s="136"/>
      <c r="NF124" s="136"/>
      <c r="NG124" s="136"/>
      <c r="NH124" s="136"/>
      <c r="NI124" s="136"/>
      <c r="NJ124" s="136"/>
      <c r="NK124" s="136"/>
      <c r="NL124" s="136"/>
      <c r="NM124" s="136"/>
      <c r="NN124" s="136"/>
      <c r="NO124" s="136"/>
      <c r="NP124" s="136"/>
      <c r="NQ124" s="136"/>
      <c r="NR124" s="136"/>
      <c r="NS124" s="136"/>
      <c r="NT124" s="136"/>
      <c r="NU124" s="136"/>
      <c r="NV124" s="136"/>
      <c r="NW124" s="136"/>
      <c r="NX124" s="136"/>
      <c r="NY124" s="136"/>
      <c r="NZ124" s="136"/>
      <c r="OA124" s="136"/>
      <c r="OB124" s="136"/>
      <c r="OC124" s="136"/>
      <c r="OD124" s="136"/>
      <c r="OE124" s="136"/>
      <c r="OF124" s="136"/>
      <c r="OG124" s="136"/>
      <c r="OH124" s="136"/>
      <c r="OI124" s="136"/>
      <c r="OJ124" s="136"/>
      <c r="OK124" s="136"/>
      <c r="OL124" s="136"/>
      <c r="OM124" s="136"/>
      <c r="ON124" s="136"/>
      <c r="OO124" s="136"/>
      <c r="OP124" s="136"/>
      <c r="OQ124" s="136"/>
      <c r="OR124" s="136"/>
      <c r="OS124" s="136"/>
      <c r="OT124" s="136"/>
      <c r="OU124" s="136"/>
      <c r="OV124" s="136"/>
      <c r="OW124" s="136"/>
      <c r="OX124" s="136"/>
      <c r="OY124" s="136"/>
      <c r="OZ124" s="136"/>
      <c r="PA124" s="136"/>
      <c r="PB124" s="136"/>
      <c r="PC124" s="136"/>
      <c r="PD124" s="136"/>
      <c r="PE124" s="136"/>
      <c r="PF124" s="136"/>
    </row>
    <row r="125" spans="1:422" s="45" customFormat="1">
      <c r="A125" s="134"/>
      <c r="B125" s="134"/>
      <c r="C125" s="136"/>
      <c r="D125" s="136"/>
      <c r="E125" s="136"/>
      <c r="F125" s="136"/>
      <c r="G125" s="136"/>
      <c r="H125" s="136"/>
      <c r="I125" s="136"/>
      <c r="J125" s="136"/>
      <c r="K125" s="136"/>
      <c r="L125" s="136"/>
      <c r="M125" s="136"/>
      <c r="N125" s="136"/>
      <c r="O125" s="136"/>
      <c r="P125" s="136"/>
      <c r="Q125" s="136"/>
      <c r="R125" s="136"/>
      <c r="S125" s="136"/>
      <c r="T125" s="136"/>
      <c r="U125" s="136"/>
      <c r="V125" s="136"/>
      <c r="W125" s="136"/>
      <c r="X125" s="136"/>
      <c r="Y125" s="136"/>
      <c r="Z125" s="136"/>
      <c r="AA125" s="136"/>
      <c r="AB125" s="136"/>
      <c r="AC125" s="136"/>
      <c r="AD125" s="136"/>
      <c r="AE125" s="136"/>
      <c r="AF125" s="136"/>
      <c r="AG125" s="136"/>
      <c r="AH125" s="136"/>
      <c r="AI125" s="136"/>
      <c r="AJ125" s="136"/>
      <c r="AK125" s="136"/>
      <c r="AL125" s="136"/>
      <c r="AM125" s="136"/>
      <c r="AN125" s="136"/>
      <c r="AO125" s="136"/>
      <c r="AP125" s="136"/>
      <c r="AQ125" s="136"/>
      <c r="AR125" s="136"/>
      <c r="AS125" s="136"/>
      <c r="AT125" s="136"/>
      <c r="AU125" s="136"/>
      <c r="AV125" s="136"/>
      <c r="AW125" s="136"/>
      <c r="AX125" s="136"/>
      <c r="AY125" s="136"/>
      <c r="AZ125" s="136"/>
      <c r="BA125" s="136"/>
      <c r="BB125" s="136"/>
      <c r="BC125" s="136"/>
      <c r="BD125" s="136"/>
      <c r="BE125" s="136"/>
      <c r="BF125" s="136"/>
      <c r="BG125" s="136"/>
      <c r="BH125" s="136"/>
      <c r="BI125" s="136"/>
      <c r="BJ125" s="136"/>
      <c r="BK125" s="136"/>
      <c r="BL125" s="136"/>
      <c r="BM125" s="136"/>
      <c r="BN125" s="136"/>
      <c r="BO125" s="136"/>
      <c r="BP125" s="136"/>
      <c r="BQ125" s="136"/>
      <c r="BR125" s="136"/>
      <c r="BS125" s="136"/>
      <c r="BT125" s="136"/>
      <c r="BU125" s="136"/>
      <c r="BV125" s="136"/>
      <c r="BW125" s="136"/>
      <c r="BX125" s="136"/>
      <c r="BY125" s="136"/>
      <c r="BZ125" s="136"/>
      <c r="CA125" s="136"/>
      <c r="CB125" s="136"/>
      <c r="CC125" s="136"/>
      <c r="CD125" s="136"/>
      <c r="CE125" s="136"/>
      <c r="CF125" s="136"/>
      <c r="CG125" s="136"/>
      <c r="CH125" s="136"/>
      <c r="CI125" s="136"/>
      <c r="CJ125" s="136"/>
      <c r="CK125" s="136"/>
      <c r="CL125" s="136"/>
      <c r="CM125" s="136"/>
      <c r="CN125" s="136"/>
      <c r="CO125" s="136"/>
      <c r="CP125" s="136"/>
      <c r="CQ125" s="136"/>
      <c r="CR125" s="136"/>
      <c r="CS125" s="136"/>
      <c r="CT125" s="136"/>
      <c r="CU125" s="136"/>
      <c r="CV125" s="136"/>
      <c r="CW125" s="136"/>
      <c r="CX125" s="136"/>
      <c r="CY125" s="136"/>
      <c r="CZ125" s="136"/>
      <c r="DA125" s="136"/>
      <c r="DB125" s="136"/>
      <c r="DC125" s="136"/>
      <c r="DD125" s="136"/>
      <c r="DE125" s="136"/>
      <c r="DF125" s="136"/>
      <c r="DG125" s="136"/>
      <c r="DH125" s="136"/>
      <c r="DI125" s="136"/>
      <c r="DJ125" s="136"/>
      <c r="DK125" s="136"/>
      <c r="DL125" s="136"/>
      <c r="DM125" s="136"/>
      <c r="DN125" s="136"/>
      <c r="DO125" s="136"/>
      <c r="DP125" s="136"/>
      <c r="DQ125" s="136"/>
      <c r="DR125" s="136"/>
      <c r="DS125" s="136"/>
      <c r="DT125" s="136"/>
      <c r="DU125" s="136"/>
      <c r="DV125" s="136"/>
      <c r="DW125" s="136"/>
      <c r="DX125" s="136"/>
      <c r="DY125" s="136"/>
      <c r="DZ125" s="136"/>
      <c r="EA125" s="136"/>
      <c r="EB125" s="136"/>
      <c r="EC125" s="136"/>
      <c r="ED125" s="136"/>
      <c r="EE125" s="136"/>
      <c r="EF125" s="136"/>
      <c r="EG125" s="136"/>
      <c r="EH125" s="136"/>
      <c r="EI125" s="136"/>
      <c r="EJ125" s="136"/>
      <c r="EK125" s="136"/>
      <c r="EL125" s="136"/>
      <c r="EM125" s="136"/>
      <c r="EN125" s="136"/>
      <c r="EO125" s="136"/>
      <c r="EP125" s="136"/>
      <c r="EQ125" s="136"/>
      <c r="ER125" s="136"/>
      <c r="ES125" s="136"/>
      <c r="ET125" s="136"/>
      <c r="EU125" s="136"/>
      <c r="EV125" s="136"/>
      <c r="EW125" s="136"/>
      <c r="EX125" s="136"/>
      <c r="EY125" s="136"/>
      <c r="EZ125" s="136"/>
      <c r="FA125" s="136"/>
      <c r="FB125" s="136"/>
      <c r="FC125" s="136"/>
      <c r="FD125" s="136"/>
      <c r="FE125" s="136"/>
      <c r="FF125" s="136"/>
      <c r="FG125" s="136"/>
      <c r="FH125" s="136"/>
      <c r="FI125" s="136"/>
      <c r="FJ125" s="136"/>
      <c r="FK125" s="136"/>
      <c r="FL125" s="136"/>
      <c r="FM125" s="136"/>
      <c r="FN125" s="136"/>
      <c r="FO125" s="136"/>
      <c r="FP125" s="136"/>
      <c r="FQ125" s="136"/>
      <c r="FR125" s="136"/>
      <c r="FS125" s="136"/>
      <c r="FT125" s="136"/>
      <c r="FU125" s="136"/>
      <c r="FV125" s="136"/>
      <c r="FW125" s="136"/>
      <c r="FX125" s="136"/>
      <c r="FY125" s="136"/>
      <c r="FZ125" s="136"/>
      <c r="GA125" s="136"/>
      <c r="GB125" s="136"/>
      <c r="GC125" s="136"/>
      <c r="GD125" s="136"/>
      <c r="GE125" s="136"/>
      <c r="GF125" s="136"/>
      <c r="GG125" s="136"/>
      <c r="GH125" s="136"/>
      <c r="GI125" s="136"/>
      <c r="GJ125" s="136"/>
      <c r="GK125" s="136"/>
      <c r="GL125" s="136"/>
      <c r="GM125" s="136"/>
      <c r="GN125" s="136"/>
      <c r="GO125" s="136"/>
      <c r="GP125" s="136"/>
      <c r="GQ125" s="136"/>
      <c r="GR125" s="136"/>
      <c r="GS125" s="136"/>
      <c r="GT125" s="136"/>
      <c r="GU125" s="136"/>
      <c r="GV125" s="136"/>
      <c r="GW125" s="136"/>
      <c r="GX125" s="136"/>
      <c r="GY125" s="136"/>
      <c r="GZ125" s="136"/>
      <c r="HA125" s="136"/>
      <c r="HB125" s="136"/>
      <c r="HC125" s="136"/>
      <c r="HD125" s="136"/>
      <c r="HE125" s="136"/>
      <c r="HF125" s="136"/>
      <c r="HG125" s="136"/>
      <c r="HH125" s="136"/>
      <c r="HI125" s="136"/>
      <c r="HJ125" s="136"/>
      <c r="HK125" s="136"/>
      <c r="HL125" s="136"/>
      <c r="HM125" s="136"/>
      <c r="HN125" s="136"/>
      <c r="HO125" s="136"/>
      <c r="HP125" s="136"/>
      <c r="HQ125" s="136"/>
      <c r="HR125" s="136"/>
      <c r="HS125" s="136"/>
      <c r="HT125" s="136"/>
      <c r="HU125" s="136"/>
      <c r="HV125" s="136"/>
      <c r="HW125" s="136"/>
      <c r="HX125" s="136"/>
      <c r="HY125" s="136"/>
      <c r="HZ125" s="136"/>
      <c r="IA125" s="136"/>
      <c r="IB125" s="136"/>
      <c r="IC125" s="136"/>
      <c r="ID125" s="136"/>
      <c r="IE125" s="136"/>
      <c r="IF125" s="136"/>
      <c r="IG125" s="136"/>
      <c r="IH125" s="136"/>
      <c r="II125" s="136"/>
      <c r="IJ125" s="136"/>
      <c r="IK125" s="136"/>
      <c r="IL125" s="136"/>
      <c r="IM125" s="136"/>
      <c r="IN125" s="136"/>
      <c r="IO125" s="136"/>
      <c r="IP125" s="136"/>
      <c r="IQ125" s="136"/>
      <c r="IR125" s="136"/>
      <c r="IS125" s="136"/>
      <c r="IT125" s="136"/>
      <c r="IU125" s="136"/>
      <c r="IV125" s="136"/>
      <c r="IW125" s="136"/>
      <c r="IX125" s="136"/>
      <c r="IY125" s="136"/>
      <c r="IZ125" s="136"/>
      <c r="JA125" s="136"/>
      <c r="JB125" s="136"/>
      <c r="JC125" s="136"/>
      <c r="JD125" s="136"/>
      <c r="JE125" s="136"/>
      <c r="JF125" s="136"/>
      <c r="JG125" s="136"/>
      <c r="JH125" s="136"/>
      <c r="JI125" s="136"/>
      <c r="JJ125" s="136"/>
      <c r="JK125" s="136"/>
      <c r="JL125" s="136"/>
      <c r="JM125" s="136"/>
      <c r="JN125" s="136"/>
      <c r="JO125" s="136"/>
      <c r="JP125" s="136"/>
      <c r="JQ125" s="136"/>
      <c r="JR125" s="136"/>
      <c r="JS125" s="136"/>
      <c r="JT125" s="136"/>
      <c r="JU125" s="136"/>
      <c r="JV125" s="136"/>
      <c r="JW125" s="136"/>
      <c r="JX125" s="136"/>
      <c r="JY125" s="136"/>
      <c r="JZ125" s="136"/>
      <c r="KA125" s="136"/>
      <c r="KB125" s="136"/>
      <c r="KC125" s="136"/>
      <c r="KD125" s="136"/>
      <c r="KE125" s="136"/>
      <c r="KF125" s="136"/>
      <c r="KG125" s="136"/>
      <c r="KH125" s="136"/>
      <c r="KI125" s="136"/>
      <c r="KJ125" s="136"/>
      <c r="KK125" s="136"/>
      <c r="KL125" s="136"/>
      <c r="KM125" s="136"/>
      <c r="KN125" s="136"/>
      <c r="KO125" s="136"/>
      <c r="KP125" s="136"/>
      <c r="KQ125" s="136"/>
      <c r="KR125" s="136"/>
      <c r="KS125" s="136"/>
      <c r="KT125" s="136"/>
      <c r="KU125" s="136"/>
      <c r="KV125" s="136"/>
      <c r="KW125" s="136"/>
      <c r="KX125" s="136"/>
      <c r="KY125" s="136"/>
      <c r="KZ125" s="136"/>
      <c r="LA125" s="136"/>
      <c r="LB125" s="136"/>
      <c r="LC125" s="136"/>
      <c r="LD125" s="136"/>
      <c r="LE125" s="136"/>
      <c r="LF125" s="136"/>
      <c r="LG125" s="136"/>
      <c r="LH125" s="136"/>
      <c r="LI125" s="136"/>
      <c r="LJ125" s="136"/>
      <c r="LK125" s="136"/>
      <c r="LL125" s="136"/>
      <c r="LM125" s="136"/>
      <c r="LN125" s="136"/>
      <c r="LO125" s="136"/>
      <c r="LP125" s="136"/>
      <c r="LQ125" s="136"/>
      <c r="LR125" s="136"/>
      <c r="LS125" s="136"/>
      <c r="LT125" s="136"/>
      <c r="LU125" s="136"/>
      <c r="LV125" s="136"/>
      <c r="LW125" s="136"/>
      <c r="LX125" s="136"/>
      <c r="LY125" s="136"/>
      <c r="LZ125" s="136"/>
      <c r="MA125" s="136"/>
      <c r="MB125" s="136"/>
      <c r="MC125" s="136"/>
      <c r="MD125" s="136"/>
      <c r="ME125" s="136"/>
      <c r="MF125" s="136"/>
      <c r="MG125" s="136"/>
      <c r="MH125" s="136"/>
      <c r="MI125" s="136"/>
      <c r="MJ125" s="136"/>
      <c r="MK125" s="136"/>
      <c r="ML125" s="136"/>
      <c r="MM125" s="136"/>
      <c r="MN125" s="136"/>
      <c r="MO125" s="136"/>
      <c r="MP125" s="136"/>
      <c r="MQ125" s="136"/>
      <c r="MR125" s="136"/>
      <c r="MS125" s="136"/>
      <c r="MT125" s="136"/>
      <c r="MU125" s="136"/>
      <c r="MV125" s="136"/>
      <c r="MW125" s="136"/>
      <c r="MX125" s="136"/>
      <c r="MY125" s="136"/>
      <c r="MZ125" s="136"/>
      <c r="NA125" s="136"/>
      <c r="NB125" s="136"/>
      <c r="NC125" s="136"/>
      <c r="ND125" s="136"/>
      <c r="NE125" s="136"/>
      <c r="NF125" s="136"/>
      <c r="NG125" s="136"/>
      <c r="NH125" s="136"/>
      <c r="NI125" s="136"/>
      <c r="NJ125" s="136"/>
      <c r="NK125" s="136"/>
      <c r="NL125" s="136"/>
      <c r="NM125" s="136"/>
      <c r="NN125" s="136"/>
      <c r="NO125" s="136"/>
      <c r="NP125" s="136"/>
      <c r="NQ125" s="136"/>
      <c r="NR125" s="136"/>
      <c r="NS125" s="136"/>
      <c r="NT125" s="136"/>
      <c r="NU125" s="136"/>
      <c r="NV125" s="136"/>
      <c r="NW125" s="136"/>
      <c r="NX125" s="136"/>
      <c r="NY125" s="136"/>
      <c r="NZ125" s="136"/>
      <c r="OA125" s="136"/>
      <c r="OB125" s="136"/>
      <c r="OC125" s="136"/>
      <c r="OD125" s="136"/>
      <c r="OE125" s="136"/>
      <c r="OF125" s="136"/>
      <c r="OG125" s="136"/>
      <c r="OH125" s="136"/>
      <c r="OI125" s="136"/>
      <c r="OJ125" s="136"/>
      <c r="OK125" s="136"/>
      <c r="OL125" s="136"/>
      <c r="OM125" s="136"/>
      <c r="ON125" s="136"/>
      <c r="OO125" s="136"/>
      <c r="OP125" s="136"/>
      <c r="OQ125" s="136"/>
      <c r="OR125" s="136"/>
      <c r="OS125" s="136"/>
      <c r="OT125" s="136"/>
      <c r="OU125" s="136"/>
      <c r="OV125" s="136"/>
      <c r="OW125" s="136"/>
      <c r="OX125" s="136"/>
      <c r="OY125" s="136"/>
      <c r="OZ125" s="136"/>
      <c r="PA125" s="136"/>
      <c r="PB125" s="136"/>
      <c r="PC125" s="136"/>
      <c r="PD125" s="136"/>
      <c r="PE125" s="136"/>
      <c r="PF125" s="136"/>
    </row>
    <row r="126" spans="1:422" s="45" customFormat="1">
      <c r="A126" s="134"/>
      <c r="B126" s="134"/>
      <c r="C126" s="136"/>
      <c r="D126" s="136"/>
      <c r="E126" s="136"/>
      <c r="F126" s="136"/>
      <c r="G126" s="136"/>
      <c r="H126" s="136"/>
      <c r="I126" s="136"/>
      <c r="J126" s="136"/>
      <c r="K126" s="136"/>
      <c r="L126" s="136"/>
      <c r="M126" s="136"/>
      <c r="N126" s="136"/>
      <c r="O126" s="136"/>
      <c r="P126" s="136"/>
      <c r="Q126" s="136"/>
      <c r="R126" s="136"/>
      <c r="S126" s="136"/>
      <c r="T126" s="136"/>
      <c r="U126" s="136"/>
      <c r="V126" s="136"/>
      <c r="W126" s="136"/>
      <c r="X126" s="136"/>
      <c r="Y126" s="136"/>
      <c r="Z126" s="136"/>
      <c r="AA126" s="136"/>
      <c r="AB126" s="136"/>
      <c r="AC126" s="136"/>
      <c r="AD126" s="136"/>
      <c r="AE126" s="136"/>
      <c r="AF126" s="136"/>
      <c r="AG126" s="136"/>
      <c r="AH126" s="136"/>
      <c r="AI126" s="136"/>
      <c r="AJ126" s="136"/>
      <c r="AK126" s="136"/>
      <c r="AL126" s="136"/>
      <c r="AM126" s="136"/>
      <c r="AN126" s="136"/>
      <c r="AO126" s="136"/>
      <c r="AP126" s="136"/>
      <c r="AQ126" s="136"/>
      <c r="AR126" s="136"/>
      <c r="AS126" s="136"/>
      <c r="AT126" s="136"/>
      <c r="AU126" s="136"/>
      <c r="AV126" s="136"/>
      <c r="AW126" s="136"/>
      <c r="AX126" s="136"/>
      <c r="AY126" s="136"/>
      <c r="AZ126" s="136"/>
      <c r="BA126" s="136"/>
      <c r="BB126" s="136"/>
      <c r="BC126" s="136"/>
      <c r="BD126" s="136"/>
      <c r="BE126" s="136"/>
      <c r="BF126" s="136"/>
      <c r="BG126" s="136"/>
      <c r="BH126" s="136"/>
      <c r="BI126" s="136"/>
      <c r="BJ126" s="136"/>
      <c r="BK126" s="136"/>
      <c r="BL126" s="136"/>
      <c r="BM126" s="136"/>
      <c r="BN126" s="136"/>
      <c r="BO126" s="136"/>
      <c r="BP126" s="136"/>
      <c r="BQ126" s="136"/>
      <c r="BR126" s="136"/>
      <c r="BS126" s="136"/>
      <c r="BT126" s="136"/>
      <c r="BU126" s="136"/>
      <c r="BV126" s="136"/>
      <c r="BW126" s="136"/>
      <c r="BX126" s="136"/>
      <c r="BY126" s="136"/>
      <c r="BZ126" s="136"/>
      <c r="CA126" s="136"/>
      <c r="CB126" s="136"/>
      <c r="CC126" s="136"/>
      <c r="CD126" s="136"/>
      <c r="CE126" s="136"/>
      <c r="CF126" s="136"/>
      <c r="CG126" s="136"/>
      <c r="CH126" s="136"/>
      <c r="CI126" s="136"/>
      <c r="CJ126" s="136"/>
      <c r="CK126" s="136"/>
      <c r="CL126" s="136"/>
      <c r="CM126" s="136"/>
      <c r="CN126" s="136"/>
      <c r="CO126" s="136"/>
      <c r="CP126" s="136"/>
      <c r="CQ126" s="136"/>
      <c r="CR126" s="136"/>
      <c r="CS126" s="136"/>
      <c r="CT126" s="136"/>
      <c r="CU126" s="136"/>
      <c r="CV126" s="136"/>
      <c r="CW126" s="136"/>
      <c r="CX126" s="136"/>
      <c r="CY126" s="136"/>
      <c r="CZ126" s="136"/>
      <c r="DA126" s="136"/>
      <c r="DB126" s="136"/>
      <c r="DC126" s="136"/>
      <c r="DD126" s="136"/>
      <c r="DE126" s="136"/>
      <c r="DF126" s="136"/>
      <c r="DG126" s="136"/>
      <c r="DH126" s="136"/>
      <c r="DI126" s="136"/>
      <c r="DJ126" s="136"/>
      <c r="DK126" s="136"/>
      <c r="DL126" s="136"/>
      <c r="DM126" s="136"/>
      <c r="DN126" s="136"/>
      <c r="DO126" s="136"/>
      <c r="DP126" s="136"/>
      <c r="DQ126" s="136"/>
      <c r="DR126" s="136"/>
      <c r="DS126" s="136"/>
      <c r="DT126" s="136"/>
      <c r="DU126" s="136"/>
      <c r="DV126" s="136"/>
      <c r="DW126" s="136"/>
      <c r="DX126" s="136"/>
      <c r="DY126" s="136"/>
      <c r="DZ126" s="136"/>
      <c r="EA126" s="136"/>
      <c r="EB126" s="136"/>
      <c r="EC126" s="136"/>
      <c r="ED126" s="136"/>
      <c r="EE126" s="136"/>
      <c r="EF126" s="136"/>
      <c r="EG126" s="136"/>
      <c r="EH126" s="136"/>
      <c r="EI126" s="136"/>
      <c r="EJ126" s="136"/>
      <c r="EK126" s="136"/>
      <c r="EL126" s="136"/>
      <c r="EM126" s="136"/>
      <c r="EN126" s="136"/>
      <c r="EO126" s="136"/>
      <c r="EP126" s="136"/>
      <c r="EQ126" s="136"/>
      <c r="ER126" s="136"/>
      <c r="ES126" s="136"/>
      <c r="ET126" s="136"/>
      <c r="EU126" s="136"/>
      <c r="EV126" s="136"/>
      <c r="EW126" s="136"/>
      <c r="EX126" s="136"/>
      <c r="EY126" s="136"/>
      <c r="EZ126" s="136"/>
      <c r="FA126" s="136"/>
      <c r="FB126" s="136"/>
      <c r="FC126" s="136"/>
      <c r="FD126" s="136"/>
      <c r="FE126" s="136"/>
      <c r="FF126" s="136"/>
      <c r="FG126" s="136"/>
      <c r="FH126" s="136"/>
      <c r="FI126" s="136"/>
      <c r="FJ126" s="136"/>
      <c r="FK126" s="136"/>
      <c r="FL126" s="136"/>
      <c r="FM126" s="136"/>
      <c r="FN126" s="136"/>
      <c r="FO126" s="136"/>
      <c r="FP126" s="136"/>
      <c r="FQ126" s="136"/>
      <c r="FR126" s="136"/>
      <c r="FS126" s="136"/>
      <c r="FT126" s="136"/>
      <c r="FU126" s="136"/>
      <c r="FV126" s="136"/>
      <c r="FW126" s="136"/>
      <c r="FX126" s="136"/>
      <c r="FY126" s="136"/>
      <c r="FZ126" s="136"/>
      <c r="GA126" s="136"/>
      <c r="GB126" s="136"/>
      <c r="GC126" s="136"/>
      <c r="GD126" s="136"/>
      <c r="GE126" s="136"/>
      <c r="GF126" s="136"/>
      <c r="GG126" s="136"/>
      <c r="GH126" s="136"/>
      <c r="GI126" s="136"/>
      <c r="GJ126" s="136"/>
      <c r="GK126" s="136"/>
      <c r="GL126" s="136"/>
      <c r="GM126" s="136"/>
      <c r="GN126" s="136"/>
      <c r="GO126" s="136"/>
      <c r="GP126" s="136"/>
      <c r="GQ126" s="136"/>
      <c r="GR126" s="136"/>
      <c r="GS126" s="136"/>
      <c r="GT126" s="136"/>
      <c r="GU126" s="136"/>
      <c r="GV126" s="136"/>
      <c r="GW126" s="136"/>
      <c r="GX126" s="136"/>
      <c r="GY126" s="136"/>
      <c r="GZ126" s="136"/>
      <c r="HA126" s="136"/>
      <c r="HB126" s="136"/>
      <c r="HC126" s="136"/>
      <c r="HD126" s="136"/>
      <c r="HE126" s="136"/>
      <c r="HF126" s="136"/>
      <c r="HG126" s="136"/>
      <c r="HH126" s="136"/>
      <c r="HI126" s="136"/>
      <c r="HJ126" s="136"/>
      <c r="HK126" s="136"/>
      <c r="HL126" s="136"/>
      <c r="HM126" s="136"/>
      <c r="HN126" s="136"/>
      <c r="HO126" s="136"/>
      <c r="HP126" s="136"/>
      <c r="HQ126" s="136"/>
      <c r="HR126" s="136"/>
      <c r="HS126" s="136"/>
      <c r="HT126" s="136"/>
      <c r="HU126" s="136"/>
      <c r="HV126" s="136"/>
      <c r="HW126" s="136"/>
      <c r="HX126" s="136"/>
      <c r="HY126" s="136"/>
      <c r="HZ126" s="136"/>
      <c r="IA126" s="136"/>
      <c r="IB126" s="136"/>
      <c r="IC126" s="136"/>
      <c r="ID126" s="136"/>
      <c r="IE126" s="136"/>
      <c r="IF126" s="136"/>
      <c r="IG126" s="136"/>
      <c r="IH126" s="136"/>
      <c r="II126" s="136"/>
      <c r="IJ126" s="136"/>
      <c r="IK126" s="136"/>
      <c r="IL126" s="136"/>
      <c r="IM126" s="136"/>
      <c r="IN126" s="136"/>
      <c r="IO126" s="136"/>
      <c r="IP126" s="136"/>
      <c r="IQ126" s="136"/>
      <c r="IR126" s="136"/>
      <c r="IS126" s="136"/>
      <c r="IT126" s="136"/>
      <c r="IU126" s="136"/>
      <c r="IV126" s="136"/>
      <c r="IW126" s="136"/>
      <c r="IX126" s="136"/>
      <c r="IY126" s="136"/>
      <c r="IZ126" s="136"/>
      <c r="JA126" s="136"/>
      <c r="JB126" s="136"/>
      <c r="JC126" s="136"/>
      <c r="JD126" s="136"/>
      <c r="JE126" s="136"/>
      <c r="JF126" s="136"/>
      <c r="JG126" s="136"/>
      <c r="JH126" s="136"/>
      <c r="JI126" s="136"/>
      <c r="JJ126" s="136"/>
      <c r="JK126" s="136"/>
      <c r="JL126" s="136"/>
      <c r="JM126" s="136"/>
      <c r="JN126" s="136"/>
      <c r="JO126" s="136"/>
      <c r="JP126" s="136"/>
      <c r="JQ126" s="136"/>
      <c r="JR126" s="136"/>
      <c r="JS126" s="136"/>
      <c r="JT126" s="136"/>
      <c r="JU126" s="136"/>
      <c r="JV126" s="136"/>
      <c r="JW126" s="136"/>
      <c r="JX126" s="136"/>
      <c r="JY126" s="136"/>
      <c r="JZ126" s="136"/>
      <c r="KA126" s="136"/>
      <c r="KB126" s="136"/>
      <c r="KC126" s="136"/>
      <c r="KD126" s="136"/>
      <c r="KE126" s="136"/>
      <c r="KF126" s="136"/>
      <c r="KG126" s="136"/>
      <c r="KH126" s="136"/>
      <c r="KI126" s="136"/>
      <c r="KJ126" s="136"/>
      <c r="KK126" s="136"/>
      <c r="KL126" s="136"/>
      <c r="KM126" s="136"/>
      <c r="KN126" s="136"/>
      <c r="KO126" s="136"/>
      <c r="KP126" s="136"/>
      <c r="KQ126" s="136"/>
      <c r="KR126" s="136"/>
      <c r="KS126" s="136"/>
      <c r="KT126" s="136"/>
      <c r="KU126" s="136"/>
      <c r="KV126" s="136"/>
      <c r="KW126" s="136"/>
      <c r="KX126" s="136"/>
      <c r="KY126" s="136"/>
      <c r="KZ126" s="136"/>
      <c r="LA126" s="136"/>
      <c r="LB126" s="136"/>
      <c r="LC126" s="136"/>
      <c r="LD126" s="136"/>
      <c r="LE126" s="136"/>
      <c r="LF126" s="136"/>
      <c r="LG126" s="136"/>
      <c r="LH126" s="136"/>
      <c r="LI126" s="136"/>
      <c r="LJ126" s="136"/>
      <c r="LK126" s="136"/>
      <c r="LL126" s="136"/>
      <c r="LM126" s="136"/>
      <c r="LN126" s="136"/>
      <c r="LO126" s="136"/>
      <c r="LP126" s="136"/>
      <c r="LQ126" s="136"/>
      <c r="LR126" s="136"/>
      <c r="LS126" s="136"/>
      <c r="LT126" s="136"/>
      <c r="LU126" s="136"/>
      <c r="LV126" s="136"/>
      <c r="LW126" s="136"/>
      <c r="LX126" s="136"/>
      <c r="LY126" s="136"/>
      <c r="LZ126" s="136"/>
      <c r="MA126" s="136"/>
      <c r="MB126" s="136"/>
      <c r="MC126" s="136"/>
      <c r="MD126" s="136"/>
      <c r="ME126" s="136"/>
      <c r="MF126" s="136"/>
      <c r="MG126" s="136"/>
      <c r="MH126" s="136"/>
      <c r="MI126" s="136"/>
      <c r="MJ126" s="136"/>
      <c r="MK126" s="136"/>
      <c r="ML126" s="136"/>
      <c r="MM126" s="136"/>
      <c r="MN126" s="136"/>
      <c r="MO126" s="136"/>
      <c r="MP126" s="136"/>
      <c r="MQ126" s="136"/>
      <c r="MR126" s="136"/>
      <c r="MS126" s="136"/>
      <c r="MT126" s="136"/>
      <c r="MU126" s="136"/>
      <c r="MV126" s="136"/>
      <c r="MW126" s="136"/>
      <c r="MX126" s="136"/>
      <c r="MY126" s="136"/>
      <c r="MZ126" s="136"/>
      <c r="NA126" s="136"/>
      <c r="NB126" s="136"/>
      <c r="NC126" s="136"/>
      <c r="ND126" s="136"/>
      <c r="NE126" s="136"/>
      <c r="NF126" s="136"/>
      <c r="NG126" s="136"/>
      <c r="NH126" s="136"/>
      <c r="NI126" s="136"/>
      <c r="NJ126" s="136"/>
      <c r="NK126" s="136"/>
      <c r="NL126" s="136"/>
      <c r="NM126" s="136"/>
      <c r="NN126" s="136"/>
      <c r="NO126" s="136"/>
      <c r="NP126" s="136"/>
      <c r="NQ126" s="136"/>
      <c r="NR126" s="136"/>
      <c r="NS126" s="136"/>
      <c r="NT126" s="136"/>
      <c r="NU126" s="136"/>
      <c r="NV126" s="136"/>
      <c r="NW126" s="136"/>
      <c r="NX126" s="136"/>
      <c r="NY126" s="136"/>
      <c r="NZ126" s="136"/>
      <c r="OA126" s="136"/>
      <c r="OB126" s="136"/>
      <c r="OC126" s="136"/>
      <c r="OD126" s="136"/>
      <c r="OE126" s="136"/>
      <c r="OF126" s="136"/>
      <c r="OG126" s="136"/>
      <c r="OH126" s="136"/>
      <c r="OI126" s="136"/>
      <c r="OJ126" s="136"/>
      <c r="OK126" s="136"/>
      <c r="OL126" s="136"/>
      <c r="OM126" s="136"/>
      <c r="ON126" s="136"/>
      <c r="OO126" s="136"/>
      <c r="OP126" s="136"/>
      <c r="OQ126" s="136"/>
      <c r="OR126" s="136"/>
      <c r="OS126" s="136"/>
      <c r="OT126" s="136"/>
      <c r="OU126" s="136"/>
      <c r="OV126" s="136"/>
      <c r="OW126" s="136"/>
      <c r="OX126" s="136"/>
      <c r="OY126" s="136"/>
      <c r="OZ126" s="136"/>
      <c r="PA126" s="136"/>
      <c r="PB126" s="136"/>
      <c r="PC126" s="136"/>
      <c r="PD126" s="136"/>
      <c r="PE126" s="136"/>
      <c r="PF126" s="136"/>
    </row>
    <row r="127" spans="1:422" s="45" customFormat="1">
      <c r="A127" s="134"/>
      <c r="B127" s="134"/>
      <c r="C127" s="136"/>
      <c r="D127" s="136"/>
      <c r="E127" s="136"/>
      <c r="F127" s="136"/>
      <c r="G127" s="136"/>
      <c r="H127" s="136"/>
      <c r="I127" s="136"/>
      <c r="J127" s="136"/>
      <c r="K127" s="136"/>
      <c r="L127" s="136"/>
      <c r="M127" s="136"/>
      <c r="N127" s="136"/>
      <c r="O127" s="136"/>
      <c r="P127" s="136"/>
      <c r="Q127" s="136"/>
      <c r="R127" s="136"/>
      <c r="S127" s="136"/>
      <c r="T127" s="136"/>
      <c r="U127" s="136"/>
      <c r="V127" s="136"/>
      <c r="W127" s="136"/>
      <c r="X127" s="136"/>
      <c r="Y127" s="136"/>
      <c r="Z127" s="136"/>
      <c r="AA127" s="136"/>
      <c r="AB127" s="136"/>
      <c r="AC127" s="136"/>
      <c r="AD127" s="136"/>
      <c r="AE127" s="136"/>
      <c r="AF127" s="136"/>
      <c r="AG127" s="136"/>
      <c r="AH127" s="136"/>
      <c r="AI127" s="136"/>
      <c r="AJ127" s="136"/>
      <c r="AK127" s="136"/>
      <c r="AL127" s="136"/>
      <c r="AM127" s="136"/>
      <c r="AN127" s="136"/>
      <c r="AO127" s="136"/>
      <c r="AP127" s="136"/>
      <c r="AQ127" s="136"/>
      <c r="AR127" s="136"/>
      <c r="AS127" s="136"/>
      <c r="AT127" s="136"/>
      <c r="AU127" s="136"/>
      <c r="AV127" s="136"/>
      <c r="AW127" s="136"/>
      <c r="AX127" s="136"/>
      <c r="AY127" s="136"/>
      <c r="AZ127" s="136"/>
      <c r="BA127" s="136"/>
      <c r="BB127" s="136"/>
      <c r="BC127" s="136"/>
      <c r="BD127" s="136"/>
      <c r="BE127" s="136"/>
      <c r="BF127" s="136"/>
      <c r="BG127" s="136"/>
      <c r="BH127" s="136"/>
      <c r="BI127" s="136"/>
      <c r="BJ127" s="136"/>
      <c r="BK127" s="136"/>
      <c r="BL127" s="136"/>
      <c r="BM127" s="136"/>
      <c r="BN127" s="136"/>
      <c r="BO127" s="136"/>
      <c r="BP127" s="136"/>
      <c r="BQ127" s="136"/>
      <c r="BR127" s="136"/>
      <c r="BS127" s="136"/>
      <c r="BT127" s="136"/>
      <c r="BU127" s="136"/>
      <c r="BV127" s="136"/>
      <c r="BW127" s="136"/>
      <c r="BX127" s="136"/>
      <c r="BY127" s="136"/>
      <c r="BZ127" s="136"/>
      <c r="CA127" s="136"/>
      <c r="CB127" s="136"/>
      <c r="CC127" s="136"/>
      <c r="CD127" s="136"/>
      <c r="CE127" s="136"/>
      <c r="CF127" s="136"/>
      <c r="CG127" s="136"/>
      <c r="CH127" s="136"/>
      <c r="CI127" s="136"/>
      <c r="CJ127" s="136"/>
      <c r="CK127" s="136"/>
      <c r="CL127" s="136"/>
      <c r="CM127" s="136"/>
      <c r="CN127" s="136"/>
      <c r="CO127" s="136"/>
      <c r="CP127" s="136"/>
      <c r="CQ127" s="136"/>
      <c r="CR127" s="136"/>
      <c r="CS127" s="136"/>
      <c r="CT127" s="136"/>
      <c r="CU127" s="136"/>
      <c r="CV127" s="136"/>
      <c r="CW127" s="136"/>
      <c r="CX127" s="136"/>
      <c r="CY127" s="136"/>
      <c r="CZ127" s="136"/>
      <c r="DA127" s="136"/>
      <c r="DB127" s="136"/>
      <c r="DC127" s="136"/>
      <c r="DD127" s="136"/>
      <c r="DE127" s="136"/>
      <c r="DF127" s="136"/>
      <c r="DG127" s="136"/>
      <c r="DH127" s="136"/>
      <c r="DI127" s="136"/>
      <c r="DJ127" s="136"/>
      <c r="DK127" s="136"/>
      <c r="DL127" s="136"/>
      <c r="DM127" s="136"/>
      <c r="DN127" s="136"/>
      <c r="DO127" s="136"/>
      <c r="DP127" s="136"/>
      <c r="DQ127" s="136"/>
      <c r="DR127" s="136"/>
      <c r="DS127" s="136"/>
      <c r="DT127" s="136"/>
      <c r="DU127" s="136"/>
      <c r="DV127" s="136"/>
      <c r="DW127" s="136"/>
      <c r="DX127" s="136"/>
      <c r="DY127" s="136"/>
      <c r="DZ127" s="136"/>
      <c r="EA127" s="136"/>
      <c r="EB127" s="136"/>
      <c r="EC127" s="136"/>
      <c r="ED127" s="136"/>
      <c r="EE127" s="136"/>
      <c r="EF127" s="136"/>
      <c r="EG127" s="136"/>
      <c r="EH127" s="136"/>
      <c r="EI127" s="136"/>
      <c r="EJ127" s="136"/>
      <c r="EK127" s="136"/>
      <c r="EL127" s="136"/>
      <c r="EM127" s="136"/>
      <c r="EN127" s="136"/>
      <c r="EO127" s="136"/>
      <c r="EP127" s="136"/>
      <c r="EQ127" s="136"/>
      <c r="ER127" s="136"/>
      <c r="ES127" s="136"/>
      <c r="ET127" s="136"/>
      <c r="EU127" s="136"/>
      <c r="EV127" s="136"/>
      <c r="EW127" s="136"/>
      <c r="EX127" s="136"/>
      <c r="EY127" s="136"/>
      <c r="EZ127" s="136"/>
      <c r="FA127" s="136"/>
      <c r="FB127" s="136"/>
      <c r="FC127" s="136"/>
      <c r="FD127" s="136"/>
      <c r="FE127" s="136"/>
      <c r="FF127" s="136"/>
      <c r="FG127" s="136"/>
      <c r="FH127" s="136"/>
      <c r="FI127" s="136"/>
      <c r="FJ127" s="136"/>
      <c r="FK127" s="136"/>
      <c r="FL127" s="136"/>
      <c r="FM127" s="136"/>
      <c r="FN127" s="136"/>
      <c r="FO127" s="136"/>
      <c r="FP127" s="136"/>
      <c r="FQ127" s="136"/>
      <c r="FR127" s="136"/>
      <c r="FS127" s="136"/>
      <c r="FT127" s="136"/>
      <c r="FU127" s="136"/>
      <c r="FV127" s="136"/>
      <c r="FW127" s="136"/>
      <c r="FX127" s="136"/>
      <c r="FY127" s="136"/>
      <c r="FZ127" s="136"/>
      <c r="GA127" s="136"/>
      <c r="GB127" s="136"/>
      <c r="GC127" s="136"/>
      <c r="GD127" s="136"/>
      <c r="GE127" s="136"/>
      <c r="GF127" s="136"/>
      <c r="GG127" s="136"/>
      <c r="GH127" s="136"/>
      <c r="GI127" s="136"/>
      <c r="GJ127" s="136"/>
      <c r="GK127" s="136"/>
      <c r="GL127" s="136"/>
      <c r="GM127" s="136"/>
      <c r="GN127" s="136"/>
      <c r="GO127" s="136"/>
      <c r="GP127" s="136"/>
      <c r="GQ127" s="136"/>
      <c r="GR127" s="136"/>
      <c r="GS127" s="136"/>
      <c r="GT127" s="136"/>
      <c r="GU127" s="136"/>
      <c r="GV127" s="136"/>
      <c r="GW127" s="136"/>
      <c r="GX127" s="136"/>
      <c r="GY127" s="136"/>
      <c r="GZ127" s="136"/>
      <c r="HA127" s="136"/>
      <c r="HB127" s="136"/>
      <c r="HC127" s="136"/>
      <c r="HD127" s="136"/>
      <c r="HE127" s="136"/>
      <c r="HF127" s="136"/>
      <c r="HG127" s="136"/>
      <c r="HH127" s="136"/>
      <c r="HI127" s="136"/>
      <c r="HJ127" s="136"/>
      <c r="HK127" s="136"/>
      <c r="HL127" s="136"/>
      <c r="HM127" s="136"/>
      <c r="HN127" s="136"/>
      <c r="HO127" s="136"/>
      <c r="HP127" s="136"/>
      <c r="HQ127" s="136"/>
      <c r="HR127" s="136"/>
      <c r="HS127" s="136"/>
      <c r="HT127" s="136"/>
      <c r="HU127" s="136"/>
      <c r="HV127" s="136"/>
      <c r="HW127" s="136"/>
      <c r="HX127" s="136"/>
      <c r="HY127" s="136"/>
      <c r="HZ127" s="136"/>
      <c r="IA127" s="136"/>
      <c r="IB127" s="136"/>
      <c r="IC127" s="136"/>
      <c r="ID127" s="136"/>
      <c r="IE127" s="136"/>
      <c r="IF127" s="136"/>
      <c r="IG127" s="136"/>
      <c r="IH127" s="136"/>
      <c r="II127" s="136"/>
      <c r="IJ127" s="136"/>
      <c r="IK127" s="136"/>
      <c r="IL127" s="136"/>
      <c r="IM127" s="136"/>
      <c r="IN127" s="136"/>
      <c r="IO127" s="136"/>
      <c r="IP127" s="136"/>
      <c r="IQ127" s="136"/>
      <c r="IR127" s="136"/>
      <c r="IS127" s="136"/>
      <c r="IT127" s="136"/>
      <c r="IU127" s="136"/>
      <c r="IV127" s="136"/>
      <c r="IW127" s="136"/>
      <c r="IX127" s="136"/>
      <c r="IY127" s="136"/>
      <c r="IZ127" s="136"/>
      <c r="JA127" s="136"/>
      <c r="JB127" s="136"/>
      <c r="JC127" s="136"/>
      <c r="JD127" s="136"/>
      <c r="JE127" s="136"/>
      <c r="JF127" s="136"/>
      <c r="JG127" s="136"/>
      <c r="JH127" s="136"/>
      <c r="JI127" s="136"/>
      <c r="JJ127" s="136"/>
      <c r="JK127" s="136"/>
      <c r="JL127" s="136"/>
      <c r="JM127" s="136"/>
      <c r="JN127" s="136"/>
      <c r="JO127" s="136"/>
      <c r="JP127" s="136"/>
      <c r="JQ127" s="136"/>
      <c r="JR127" s="136"/>
      <c r="JS127" s="136"/>
      <c r="JT127" s="136"/>
      <c r="JU127" s="136"/>
      <c r="JV127" s="136"/>
      <c r="JW127" s="136"/>
      <c r="JX127" s="136"/>
      <c r="JY127" s="136"/>
      <c r="JZ127" s="136"/>
      <c r="KA127" s="136"/>
      <c r="KB127" s="136"/>
      <c r="KC127" s="136"/>
      <c r="KD127" s="136"/>
      <c r="KE127" s="136"/>
      <c r="KF127" s="136"/>
      <c r="KG127" s="136"/>
      <c r="KH127" s="136"/>
      <c r="KI127" s="136"/>
      <c r="KJ127" s="136"/>
      <c r="KK127" s="136"/>
      <c r="KL127" s="136"/>
      <c r="KM127" s="136"/>
      <c r="KN127" s="136"/>
      <c r="KO127" s="136"/>
      <c r="KP127" s="136"/>
      <c r="KQ127" s="136"/>
      <c r="KR127" s="136"/>
      <c r="KS127" s="136"/>
      <c r="KT127" s="136"/>
      <c r="KU127" s="136"/>
      <c r="KV127" s="136"/>
      <c r="KW127" s="136"/>
      <c r="KX127" s="136"/>
      <c r="KY127" s="136"/>
      <c r="KZ127" s="136"/>
      <c r="LA127" s="136"/>
      <c r="LB127" s="136"/>
      <c r="LC127" s="136"/>
      <c r="LD127" s="136"/>
      <c r="LE127" s="136"/>
      <c r="LF127" s="136"/>
      <c r="LG127" s="136"/>
      <c r="LH127" s="136"/>
      <c r="LI127" s="136"/>
      <c r="LJ127" s="136"/>
      <c r="LK127" s="136"/>
      <c r="LL127" s="136"/>
      <c r="LM127" s="136"/>
      <c r="LN127" s="136"/>
      <c r="LO127" s="136"/>
      <c r="LP127" s="136"/>
      <c r="LQ127" s="136"/>
      <c r="LR127" s="136"/>
      <c r="LS127" s="136"/>
      <c r="LT127" s="136"/>
      <c r="LU127" s="136"/>
      <c r="LV127" s="136"/>
      <c r="LW127" s="136"/>
      <c r="LX127" s="136"/>
      <c r="LY127" s="136"/>
      <c r="LZ127" s="136"/>
      <c r="MA127" s="136"/>
      <c r="MB127" s="136"/>
      <c r="MC127" s="136"/>
      <c r="MD127" s="136"/>
      <c r="ME127" s="136"/>
      <c r="MF127" s="136"/>
      <c r="MG127" s="136"/>
      <c r="MH127" s="136"/>
      <c r="MI127" s="136"/>
      <c r="MJ127" s="136"/>
      <c r="MK127" s="136"/>
      <c r="ML127" s="136"/>
      <c r="MM127" s="136"/>
      <c r="MN127" s="136"/>
      <c r="MO127" s="136"/>
      <c r="MP127" s="136"/>
      <c r="MQ127" s="136"/>
      <c r="MR127" s="136"/>
      <c r="MS127" s="136"/>
      <c r="MT127" s="136"/>
      <c r="MU127" s="136"/>
      <c r="MV127" s="136"/>
      <c r="MW127" s="136"/>
      <c r="MX127" s="136"/>
      <c r="MY127" s="136"/>
      <c r="MZ127" s="136"/>
      <c r="NA127" s="136"/>
      <c r="NB127" s="136"/>
      <c r="NC127" s="136"/>
      <c r="ND127" s="136"/>
      <c r="NE127" s="136"/>
      <c r="NF127" s="136"/>
      <c r="NG127" s="136"/>
      <c r="NH127" s="136"/>
      <c r="NI127" s="136"/>
      <c r="NJ127" s="136"/>
      <c r="NK127" s="136"/>
      <c r="NL127" s="136"/>
      <c r="NM127" s="136"/>
      <c r="NN127" s="136"/>
      <c r="NO127" s="136"/>
      <c r="NP127" s="136"/>
      <c r="NQ127" s="136"/>
      <c r="NR127" s="136"/>
      <c r="NS127" s="136"/>
      <c r="NT127" s="136"/>
      <c r="NU127" s="136"/>
      <c r="NV127" s="136"/>
      <c r="NW127" s="136"/>
      <c r="NX127" s="136"/>
      <c r="NY127" s="136"/>
      <c r="NZ127" s="136"/>
      <c r="OA127" s="136"/>
      <c r="OB127" s="136"/>
      <c r="OC127" s="136"/>
      <c r="OD127" s="136"/>
      <c r="OE127" s="136"/>
      <c r="OF127" s="136"/>
      <c r="OG127" s="136"/>
      <c r="OH127" s="136"/>
      <c r="OI127" s="136"/>
      <c r="OJ127" s="136"/>
      <c r="OK127" s="136"/>
      <c r="OL127" s="136"/>
      <c r="OM127" s="136"/>
      <c r="ON127" s="136"/>
      <c r="OO127" s="136"/>
      <c r="OP127" s="136"/>
      <c r="OQ127" s="136"/>
      <c r="OR127" s="136"/>
      <c r="OS127" s="136"/>
      <c r="OT127" s="136"/>
      <c r="OU127" s="136"/>
      <c r="OV127" s="136"/>
      <c r="OW127" s="136"/>
      <c r="OX127" s="136"/>
      <c r="OY127" s="136"/>
      <c r="OZ127" s="136"/>
      <c r="PA127" s="136"/>
      <c r="PB127" s="136"/>
      <c r="PC127" s="136"/>
      <c r="PD127" s="136"/>
      <c r="PE127" s="136"/>
      <c r="PF127" s="136"/>
    </row>
    <row r="128" spans="1:422" s="45" customFormat="1">
      <c r="A128" s="134"/>
      <c r="B128" s="134"/>
      <c r="C128" s="136"/>
      <c r="D128" s="136"/>
      <c r="E128" s="136"/>
      <c r="F128" s="136"/>
      <c r="G128" s="136"/>
      <c r="H128" s="136"/>
      <c r="I128" s="136"/>
      <c r="J128" s="136"/>
      <c r="K128" s="136"/>
      <c r="L128" s="136"/>
      <c r="M128" s="136"/>
      <c r="N128" s="136"/>
      <c r="O128" s="136"/>
      <c r="P128" s="136"/>
      <c r="Q128" s="136"/>
      <c r="R128" s="136"/>
      <c r="S128" s="136"/>
      <c r="T128" s="136"/>
      <c r="U128" s="136"/>
      <c r="V128" s="136"/>
      <c r="W128" s="136"/>
      <c r="X128" s="136"/>
      <c r="Y128" s="136"/>
      <c r="Z128" s="136"/>
      <c r="AA128" s="136"/>
      <c r="AB128" s="136"/>
      <c r="AC128" s="136"/>
      <c r="AD128" s="136"/>
      <c r="AE128" s="136"/>
      <c r="AF128" s="136"/>
      <c r="AG128" s="136"/>
      <c r="AH128" s="136"/>
      <c r="AI128" s="136"/>
      <c r="AJ128" s="136"/>
      <c r="AK128" s="136"/>
      <c r="AL128" s="136"/>
      <c r="AM128" s="136"/>
      <c r="AN128" s="136"/>
      <c r="AO128" s="136"/>
      <c r="AP128" s="136"/>
      <c r="AQ128" s="136"/>
      <c r="AR128" s="136"/>
      <c r="AS128" s="136"/>
      <c r="AT128" s="136"/>
      <c r="AU128" s="136"/>
      <c r="AV128" s="136"/>
      <c r="AW128" s="136"/>
      <c r="AX128" s="136"/>
      <c r="AY128" s="136"/>
      <c r="AZ128" s="136"/>
      <c r="BA128" s="136"/>
      <c r="BB128" s="136"/>
      <c r="BC128" s="136"/>
      <c r="BD128" s="136"/>
      <c r="BE128" s="136"/>
      <c r="BF128" s="136"/>
      <c r="BG128" s="136"/>
      <c r="BH128" s="136"/>
      <c r="BI128" s="136"/>
      <c r="BJ128" s="136"/>
      <c r="BK128" s="136"/>
      <c r="BL128" s="136"/>
      <c r="BM128" s="136"/>
      <c r="BN128" s="136"/>
      <c r="BO128" s="136"/>
      <c r="BP128" s="136"/>
      <c r="BQ128" s="136"/>
      <c r="BR128" s="136"/>
      <c r="BS128" s="136"/>
      <c r="BT128" s="136"/>
      <c r="BU128" s="136"/>
      <c r="BV128" s="136"/>
      <c r="BW128" s="136"/>
      <c r="BX128" s="136"/>
      <c r="BY128" s="136"/>
      <c r="BZ128" s="136"/>
      <c r="CA128" s="136"/>
      <c r="CB128" s="136"/>
      <c r="CC128" s="136"/>
      <c r="CD128" s="136"/>
      <c r="CE128" s="136"/>
      <c r="CF128" s="136"/>
      <c r="CG128" s="136"/>
      <c r="CH128" s="136"/>
      <c r="CI128" s="136"/>
      <c r="CJ128" s="136"/>
      <c r="CK128" s="136"/>
      <c r="CL128" s="136"/>
      <c r="CM128" s="136"/>
      <c r="CN128" s="136"/>
      <c r="CO128" s="136"/>
      <c r="CP128" s="136"/>
      <c r="CQ128" s="136"/>
      <c r="CR128" s="136"/>
      <c r="CS128" s="136"/>
      <c r="CT128" s="136"/>
      <c r="CU128" s="136"/>
      <c r="CV128" s="136"/>
      <c r="CW128" s="136"/>
      <c r="CX128" s="136"/>
      <c r="CY128" s="136"/>
      <c r="CZ128" s="136"/>
      <c r="DA128" s="136"/>
      <c r="DB128" s="136"/>
      <c r="DC128" s="136"/>
      <c r="DD128" s="136"/>
      <c r="DE128" s="136"/>
      <c r="DF128" s="136"/>
      <c r="DG128" s="136"/>
      <c r="DH128" s="136"/>
      <c r="DI128" s="136"/>
      <c r="DJ128" s="136"/>
      <c r="DK128" s="136"/>
      <c r="DL128" s="136"/>
      <c r="DM128" s="136"/>
      <c r="DN128" s="136"/>
      <c r="DO128" s="136"/>
      <c r="DP128" s="136"/>
      <c r="DQ128" s="136"/>
      <c r="DR128" s="136"/>
      <c r="DS128" s="136"/>
      <c r="DT128" s="136"/>
      <c r="DU128" s="136"/>
      <c r="DV128" s="136"/>
      <c r="DW128" s="136"/>
      <c r="DX128" s="136"/>
      <c r="DY128" s="136"/>
      <c r="DZ128" s="136"/>
      <c r="EA128" s="136"/>
      <c r="EB128" s="136"/>
      <c r="EC128" s="136"/>
      <c r="ED128" s="136"/>
      <c r="EE128" s="136"/>
      <c r="EF128" s="136"/>
      <c r="EG128" s="136"/>
      <c r="EH128" s="136"/>
      <c r="EI128" s="136"/>
      <c r="EJ128" s="136"/>
      <c r="EK128" s="136"/>
      <c r="EL128" s="136"/>
      <c r="EM128" s="136"/>
      <c r="EN128" s="136"/>
      <c r="EO128" s="136"/>
      <c r="EP128" s="136"/>
      <c r="EQ128" s="136"/>
      <c r="ER128" s="136"/>
      <c r="ES128" s="136"/>
      <c r="ET128" s="136"/>
      <c r="EU128" s="136"/>
      <c r="EV128" s="136"/>
      <c r="EW128" s="136"/>
      <c r="EX128" s="136"/>
      <c r="EY128" s="136"/>
      <c r="EZ128" s="136"/>
      <c r="FA128" s="136"/>
      <c r="FB128" s="136"/>
      <c r="FC128" s="136"/>
      <c r="FD128" s="136"/>
      <c r="FE128" s="136"/>
      <c r="FF128" s="136"/>
      <c r="FG128" s="136"/>
      <c r="FH128" s="136"/>
      <c r="FI128" s="136"/>
      <c r="FJ128" s="136"/>
      <c r="FK128" s="136"/>
      <c r="FL128" s="136"/>
      <c r="FM128" s="136"/>
      <c r="FN128" s="136"/>
      <c r="FO128" s="136"/>
      <c r="FP128" s="136"/>
      <c r="FQ128" s="136"/>
      <c r="FR128" s="136"/>
      <c r="FS128" s="136"/>
      <c r="FT128" s="136"/>
      <c r="FU128" s="136"/>
      <c r="FV128" s="136"/>
      <c r="FW128" s="136"/>
      <c r="FX128" s="136"/>
      <c r="FY128" s="136"/>
      <c r="FZ128" s="136"/>
      <c r="GA128" s="136"/>
      <c r="GB128" s="136"/>
      <c r="GC128" s="136"/>
      <c r="GD128" s="136"/>
      <c r="GE128" s="136"/>
      <c r="GF128" s="136"/>
      <c r="GG128" s="136"/>
      <c r="GH128" s="136"/>
      <c r="GI128" s="136"/>
      <c r="GJ128" s="136"/>
      <c r="GK128" s="136"/>
      <c r="GL128" s="136"/>
      <c r="GM128" s="136"/>
      <c r="GN128" s="136"/>
      <c r="GO128" s="136"/>
      <c r="GP128" s="136"/>
      <c r="GQ128" s="136"/>
      <c r="GR128" s="136"/>
      <c r="GS128" s="136"/>
      <c r="GT128" s="136"/>
      <c r="GU128" s="136"/>
      <c r="GV128" s="136"/>
      <c r="GW128" s="136"/>
      <c r="GX128" s="136"/>
      <c r="GY128" s="136"/>
      <c r="GZ128" s="136"/>
      <c r="HA128" s="136"/>
      <c r="HB128" s="136"/>
      <c r="HC128" s="136"/>
      <c r="HD128" s="136"/>
      <c r="HE128" s="136"/>
      <c r="HF128" s="136"/>
      <c r="HG128" s="136"/>
      <c r="HH128" s="136"/>
      <c r="HI128" s="136"/>
      <c r="HJ128" s="136"/>
      <c r="HK128" s="136"/>
      <c r="HL128" s="136"/>
      <c r="HM128" s="136"/>
      <c r="HN128" s="136"/>
      <c r="HO128" s="136"/>
      <c r="HP128" s="136"/>
      <c r="HQ128" s="136"/>
      <c r="HR128" s="136"/>
      <c r="HS128" s="136"/>
      <c r="HT128" s="136"/>
      <c r="HU128" s="136"/>
      <c r="HV128" s="136"/>
      <c r="HW128" s="136"/>
      <c r="HX128" s="136"/>
      <c r="HY128" s="136"/>
      <c r="HZ128" s="136"/>
      <c r="IA128" s="136"/>
      <c r="IB128" s="136"/>
      <c r="IC128" s="136"/>
      <c r="ID128" s="136"/>
      <c r="IE128" s="136"/>
      <c r="IF128" s="136"/>
      <c r="IG128" s="136"/>
      <c r="IH128" s="136"/>
      <c r="II128" s="136"/>
      <c r="IJ128" s="136"/>
      <c r="IK128" s="136"/>
      <c r="IL128" s="136"/>
      <c r="IM128" s="136"/>
      <c r="IN128" s="136"/>
      <c r="IO128" s="136"/>
      <c r="IP128" s="136"/>
      <c r="IQ128" s="136"/>
      <c r="IR128" s="136"/>
      <c r="IS128" s="136"/>
      <c r="IT128" s="136"/>
      <c r="IU128" s="136"/>
      <c r="IV128" s="136"/>
      <c r="IW128" s="136"/>
      <c r="IX128" s="136"/>
      <c r="IY128" s="136"/>
      <c r="IZ128" s="136"/>
      <c r="JA128" s="136"/>
      <c r="JB128" s="136"/>
      <c r="JC128" s="136"/>
      <c r="JD128" s="136"/>
      <c r="JE128" s="136"/>
      <c r="JF128" s="136"/>
      <c r="JG128" s="136"/>
      <c r="JH128" s="136"/>
      <c r="JI128" s="136"/>
      <c r="JJ128" s="136"/>
      <c r="JK128" s="136"/>
      <c r="JL128" s="136"/>
      <c r="JM128" s="136"/>
      <c r="JN128" s="136"/>
      <c r="JO128" s="136"/>
      <c r="JP128" s="136"/>
      <c r="JQ128" s="136"/>
      <c r="JR128" s="136"/>
      <c r="JS128" s="136"/>
      <c r="JT128" s="136"/>
      <c r="JU128" s="136"/>
      <c r="JV128" s="136"/>
      <c r="JW128" s="136"/>
      <c r="JX128" s="136"/>
      <c r="JY128" s="136"/>
      <c r="JZ128" s="136"/>
      <c r="KA128" s="136"/>
      <c r="KB128" s="136"/>
      <c r="KC128" s="136"/>
      <c r="KD128" s="136"/>
      <c r="KE128" s="136"/>
      <c r="KF128" s="136"/>
      <c r="KG128" s="136"/>
      <c r="KH128" s="136"/>
      <c r="KI128" s="136"/>
      <c r="KJ128" s="136"/>
      <c r="KK128" s="136"/>
      <c r="KL128" s="136"/>
      <c r="KM128" s="136"/>
      <c r="KN128" s="136"/>
      <c r="KO128" s="136"/>
      <c r="KP128" s="136"/>
      <c r="KQ128" s="136"/>
      <c r="KR128" s="136"/>
      <c r="KS128" s="136"/>
      <c r="KT128" s="136"/>
      <c r="KU128" s="136"/>
      <c r="KV128" s="136"/>
      <c r="KW128" s="136"/>
      <c r="KX128" s="136"/>
      <c r="KY128" s="136"/>
      <c r="KZ128" s="136"/>
      <c r="LA128" s="136"/>
      <c r="LB128" s="136"/>
      <c r="LC128" s="136"/>
      <c r="LD128" s="136"/>
      <c r="LE128" s="136"/>
      <c r="LF128" s="136"/>
      <c r="LG128" s="136"/>
      <c r="LH128" s="136"/>
      <c r="LI128" s="136"/>
      <c r="LJ128" s="136"/>
      <c r="LK128" s="136"/>
      <c r="LL128" s="136"/>
      <c r="LM128" s="136"/>
      <c r="LN128" s="136"/>
      <c r="LO128" s="136"/>
      <c r="LP128" s="136"/>
      <c r="LQ128" s="136"/>
      <c r="LR128" s="136"/>
      <c r="LS128" s="136"/>
      <c r="LT128" s="136"/>
      <c r="LU128" s="136"/>
      <c r="LV128" s="136"/>
      <c r="LW128" s="136"/>
      <c r="LX128" s="136"/>
      <c r="LY128" s="136"/>
      <c r="LZ128" s="136"/>
      <c r="MA128" s="136"/>
      <c r="MB128" s="136"/>
      <c r="MC128" s="136"/>
      <c r="MD128" s="136"/>
      <c r="ME128" s="136"/>
      <c r="MF128" s="136"/>
      <c r="MG128" s="136"/>
      <c r="MH128" s="136"/>
      <c r="MI128" s="136"/>
      <c r="MJ128" s="136"/>
      <c r="MK128" s="136"/>
      <c r="ML128" s="136"/>
      <c r="MM128" s="136"/>
      <c r="MN128" s="136"/>
      <c r="MO128" s="136"/>
      <c r="MP128" s="136"/>
      <c r="MQ128" s="136"/>
      <c r="MR128" s="136"/>
      <c r="MS128" s="136"/>
      <c r="MT128" s="136"/>
      <c r="MU128" s="136"/>
      <c r="MV128" s="136"/>
      <c r="MW128" s="136"/>
      <c r="MX128" s="136"/>
      <c r="MY128" s="136"/>
      <c r="MZ128" s="136"/>
      <c r="NA128" s="136"/>
      <c r="NB128" s="136"/>
      <c r="NC128" s="136"/>
      <c r="ND128" s="136"/>
      <c r="NE128" s="136"/>
      <c r="NF128" s="136"/>
      <c r="NG128" s="136"/>
      <c r="NH128" s="136"/>
      <c r="NI128" s="136"/>
      <c r="NJ128" s="136"/>
      <c r="NK128" s="136"/>
      <c r="NL128" s="136"/>
      <c r="NM128" s="136"/>
      <c r="NN128" s="136"/>
      <c r="NO128" s="136"/>
      <c r="NP128" s="136"/>
      <c r="NQ128" s="136"/>
      <c r="NR128" s="136"/>
      <c r="NS128" s="136"/>
      <c r="NT128" s="136"/>
      <c r="NU128" s="136"/>
      <c r="NV128" s="136"/>
      <c r="NW128" s="136"/>
      <c r="NX128" s="136"/>
      <c r="NY128" s="136"/>
      <c r="NZ128" s="136"/>
      <c r="OA128" s="136"/>
      <c r="OB128" s="136"/>
      <c r="OC128" s="136"/>
      <c r="OD128" s="136"/>
      <c r="OE128" s="136"/>
      <c r="OF128" s="136"/>
      <c r="OG128" s="136"/>
      <c r="OH128" s="136"/>
      <c r="OI128" s="136"/>
      <c r="OJ128" s="136"/>
      <c r="OK128" s="136"/>
      <c r="OL128" s="136"/>
      <c r="OM128" s="136"/>
      <c r="ON128" s="136"/>
      <c r="OO128" s="136"/>
      <c r="OP128" s="136"/>
      <c r="OQ128" s="136"/>
      <c r="OR128" s="136"/>
      <c r="OS128" s="136"/>
      <c r="OT128" s="136"/>
      <c r="OU128" s="136"/>
      <c r="OV128" s="136"/>
      <c r="OW128" s="136"/>
      <c r="OX128" s="136"/>
      <c r="OY128" s="136"/>
      <c r="OZ128" s="136"/>
      <c r="PA128" s="136"/>
      <c r="PB128" s="136"/>
      <c r="PC128" s="136"/>
      <c r="PD128" s="136"/>
      <c r="PE128" s="136"/>
      <c r="PF128" s="136"/>
    </row>
    <row r="129" spans="1:422" s="45" customFormat="1">
      <c r="A129" s="134"/>
      <c r="B129" s="134"/>
      <c r="C129" s="136"/>
      <c r="D129" s="136"/>
      <c r="E129" s="136"/>
      <c r="F129" s="136"/>
      <c r="G129" s="136"/>
      <c r="H129" s="136"/>
      <c r="I129" s="136"/>
      <c r="J129" s="136"/>
      <c r="K129" s="136"/>
      <c r="L129" s="136"/>
      <c r="M129" s="136"/>
      <c r="N129" s="136"/>
      <c r="O129" s="136"/>
      <c r="P129" s="136"/>
      <c r="Q129" s="136"/>
      <c r="R129" s="136"/>
      <c r="S129" s="136"/>
      <c r="T129" s="136"/>
      <c r="U129" s="136"/>
      <c r="V129" s="136"/>
      <c r="W129" s="136"/>
      <c r="X129" s="136"/>
      <c r="Y129" s="136"/>
      <c r="Z129" s="136"/>
      <c r="AA129" s="136"/>
      <c r="AB129" s="136"/>
      <c r="AC129" s="136"/>
      <c r="AD129" s="136"/>
      <c r="AE129" s="136"/>
      <c r="AF129" s="136"/>
      <c r="AG129" s="136"/>
      <c r="AH129" s="136"/>
      <c r="AI129" s="136"/>
      <c r="AJ129" s="136"/>
      <c r="AK129" s="136"/>
      <c r="AL129" s="136"/>
      <c r="AM129" s="136"/>
      <c r="AN129" s="136"/>
      <c r="AO129" s="136"/>
      <c r="AP129" s="136"/>
      <c r="AQ129" s="136"/>
      <c r="AR129" s="136"/>
      <c r="AS129" s="136"/>
      <c r="AT129" s="136"/>
      <c r="AU129" s="136"/>
      <c r="AV129" s="136"/>
      <c r="AW129" s="136"/>
      <c r="AX129" s="136"/>
      <c r="AY129" s="136"/>
      <c r="AZ129" s="136"/>
      <c r="BA129" s="136"/>
      <c r="BB129" s="136"/>
      <c r="BC129" s="136"/>
      <c r="BD129" s="136"/>
      <c r="BE129" s="136"/>
      <c r="BF129" s="136"/>
      <c r="BG129" s="136"/>
      <c r="BH129" s="136"/>
      <c r="BI129" s="136"/>
      <c r="BJ129" s="136"/>
      <c r="BK129" s="136"/>
      <c r="BL129" s="136"/>
      <c r="BM129" s="136"/>
      <c r="BN129" s="136"/>
      <c r="BO129" s="136"/>
      <c r="BP129" s="136"/>
      <c r="BQ129" s="136"/>
      <c r="BR129" s="136"/>
      <c r="BS129" s="136"/>
      <c r="BT129" s="136"/>
      <c r="BU129" s="136"/>
      <c r="BV129" s="136"/>
      <c r="BW129" s="136"/>
      <c r="BX129" s="136"/>
      <c r="BY129" s="136"/>
      <c r="BZ129" s="136"/>
      <c r="CA129" s="136"/>
      <c r="CB129" s="136"/>
      <c r="CC129" s="136"/>
      <c r="CD129" s="136"/>
      <c r="CE129" s="136"/>
      <c r="CF129" s="136"/>
      <c r="CG129" s="136"/>
      <c r="CH129" s="136"/>
      <c r="CI129" s="136"/>
      <c r="CJ129" s="136"/>
      <c r="CK129" s="136"/>
      <c r="CL129" s="136"/>
      <c r="CM129" s="136"/>
      <c r="CN129" s="136"/>
      <c r="CO129" s="136"/>
      <c r="CP129" s="136"/>
      <c r="CQ129" s="136"/>
      <c r="CR129" s="136"/>
      <c r="CS129" s="136"/>
      <c r="CT129" s="136"/>
      <c r="CU129" s="136"/>
      <c r="CV129" s="136"/>
      <c r="CW129" s="136"/>
      <c r="CX129" s="136"/>
      <c r="CY129" s="136"/>
      <c r="CZ129" s="136"/>
      <c r="DA129" s="136"/>
      <c r="DB129" s="136"/>
      <c r="DC129" s="136"/>
      <c r="DD129" s="136"/>
      <c r="DE129" s="136"/>
      <c r="DF129" s="136"/>
      <c r="DG129" s="136"/>
      <c r="DH129" s="136"/>
      <c r="DI129" s="136"/>
      <c r="DJ129" s="136"/>
      <c r="DK129" s="136"/>
      <c r="DL129" s="136"/>
      <c r="DM129" s="136"/>
      <c r="DN129" s="136"/>
      <c r="DO129" s="136"/>
      <c r="DP129" s="136"/>
      <c r="DQ129" s="136"/>
      <c r="DR129" s="136"/>
      <c r="DS129" s="136"/>
      <c r="DT129" s="136"/>
      <c r="DU129" s="136"/>
      <c r="DV129" s="136"/>
      <c r="DW129" s="136"/>
      <c r="DX129" s="136"/>
      <c r="DY129" s="136"/>
      <c r="DZ129" s="136"/>
      <c r="EA129" s="136"/>
      <c r="EB129" s="136"/>
      <c r="EC129" s="136"/>
      <c r="ED129" s="136"/>
      <c r="EE129" s="136"/>
      <c r="EF129" s="136"/>
      <c r="EG129" s="136"/>
      <c r="EH129" s="136"/>
      <c r="EI129" s="136"/>
      <c r="EJ129" s="136"/>
      <c r="EK129" s="136"/>
      <c r="EL129" s="136"/>
      <c r="EM129" s="136"/>
      <c r="EN129" s="136"/>
      <c r="EO129" s="136"/>
      <c r="EP129" s="136"/>
      <c r="EQ129" s="136"/>
      <c r="ER129" s="136"/>
      <c r="ES129" s="136"/>
      <c r="ET129" s="136"/>
      <c r="EU129" s="136"/>
      <c r="EV129" s="136"/>
      <c r="EW129" s="136"/>
      <c r="EX129" s="136"/>
      <c r="EY129" s="136"/>
      <c r="EZ129" s="136"/>
      <c r="FA129" s="136"/>
      <c r="FB129" s="136"/>
      <c r="FC129" s="136"/>
      <c r="FD129" s="136"/>
      <c r="FE129" s="136"/>
      <c r="FF129" s="136"/>
      <c r="FG129" s="136"/>
      <c r="FH129" s="136"/>
      <c r="FI129" s="136"/>
      <c r="FJ129" s="136"/>
      <c r="FK129" s="136"/>
      <c r="FL129" s="136"/>
      <c r="FM129" s="136"/>
      <c r="FN129" s="136"/>
      <c r="FO129" s="136"/>
      <c r="FP129" s="136"/>
      <c r="FQ129" s="136"/>
      <c r="FR129" s="136"/>
      <c r="FS129" s="136"/>
      <c r="FT129" s="136"/>
      <c r="FU129" s="136"/>
      <c r="FV129" s="136"/>
      <c r="FW129" s="136"/>
      <c r="FX129" s="136"/>
      <c r="FY129" s="136"/>
      <c r="FZ129" s="136"/>
      <c r="GA129" s="136"/>
      <c r="GB129" s="136"/>
      <c r="GC129" s="136"/>
      <c r="GD129" s="136"/>
      <c r="GE129" s="136"/>
      <c r="GF129" s="136"/>
      <c r="GG129" s="136"/>
      <c r="GH129" s="136"/>
      <c r="GI129" s="136"/>
      <c r="GJ129" s="136"/>
      <c r="GK129" s="136"/>
      <c r="GL129" s="136"/>
      <c r="GM129" s="136"/>
      <c r="GN129" s="136"/>
      <c r="GO129" s="136"/>
      <c r="GP129" s="136"/>
      <c r="GQ129" s="136"/>
      <c r="GR129" s="136"/>
      <c r="GS129" s="136"/>
      <c r="GT129" s="136"/>
      <c r="GU129" s="136"/>
      <c r="GV129" s="136"/>
      <c r="GW129" s="136"/>
      <c r="GX129" s="136"/>
      <c r="GY129" s="136"/>
      <c r="GZ129" s="136"/>
      <c r="HA129" s="136"/>
      <c r="HB129" s="136"/>
      <c r="HC129" s="136"/>
      <c r="HD129" s="136"/>
      <c r="HE129" s="136"/>
      <c r="HF129" s="136"/>
      <c r="HG129" s="136"/>
      <c r="HH129" s="136"/>
      <c r="HI129" s="136"/>
      <c r="HJ129" s="136"/>
      <c r="HK129" s="136"/>
      <c r="HL129" s="136"/>
      <c r="HM129" s="136"/>
      <c r="HN129" s="136"/>
      <c r="HO129" s="136"/>
      <c r="HP129" s="136"/>
      <c r="HQ129" s="136"/>
      <c r="HR129" s="136"/>
      <c r="HS129" s="136"/>
      <c r="HT129" s="136"/>
      <c r="HU129" s="136"/>
      <c r="HV129" s="136"/>
      <c r="HW129" s="136"/>
      <c r="HX129" s="136"/>
      <c r="HY129" s="136"/>
      <c r="HZ129" s="136"/>
      <c r="IA129" s="136"/>
      <c r="IB129" s="136"/>
      <c r="IC129" s="136"/>
      <c r="ID129" s="136"/>
      <c r="IE129" s="136"/>
      <c r="IF129" s="136"/>
      <c r="IG129" s="136"/>
      <c r="IH129" s="136"/>
      <c r="II129" s="136"/>
      <c r="IJ129" s="136"/>
      <c r="IK129" s="136"/>
      <c r="IL129" s="136"/>
      <c r="IM129" s="136"/>
      <c r="IN129" s="136"/>
      <c r="IO129" s="136"/>
      <c r="IP129" s="136"/>
      <c r="IQ129" s="136"/>
      <c r="IR129" s="136"/>
      <c r="IS129" s="136"/>
      <c r="IT129" s="136"/>
      <c r="IU129" s="136"/>
      <c r="IV129" s="136"/>
      <c r="IW129" s="136"/>
      <c r="IX129" s="136"/>
      <c r="IY129" s="136"/>
      <c r="IZ129" s="136"/>
      <c r="JA129" s="136"/>
      <c r="JB129" s="136"/>
      <c r="JC129" s="136"/>
      <c r="JD129" s="136"/>
      <c r="JE129" s="136"/>
      <c r="JF129" s="136"/>
      <c r="JG129" s="136"/>
      <c r="JH129" s="136"/>
      <c r="JI129" s="136"/>
      <c r="JJ129" s="136"/>
      <c r="JK129" s="136"/>
      <c r="JL129" s="136"/>
      <c r="JM129" s="136"/>
      <c r="JN129" s="136"/>
      <c r="JO129" s="136"/>
      <c r="JP129" s="136"/>
      <c r="JQ129" s="136"/>
      <c r="JR129" s="136"/>
      <c r="JS129" s="136"/>
      <c r="JT129" s="136"/>
      <c r="JU129" s="136"/>
      <c r="JV129" s="136"/>
      <c r="JW129" s="136"/>
      <c r="JX129" s="136"/>
      <c r="JY129" s="136"/>
      <c r="JZ129" s="136"/>
      <c r="KA129" s="136"/>
      <c r="KB129" s="136"/>
      <c r="KC129" s="136"/>
      <c r="KD129" s="136"/>
      <c r="KE129" s="136"/>
      <c r="KF129" s="136"/>
      <c r="KG129" s="136"/>
      <c r="KH129" s="136"/>
      <c r="KI129" s="136"/>
      <c r="KJ129" s="136"/>
      <c r="KK129" s="136"/>
      <c r="KL129" s="136"/>
      <c r="KM129" s="136"/>
      <c r="KN129" s="136"/>
      <c r="KO129" s="136"/>
      <c r="KP129" s="136"/>
      <c r="KQ129" s="136"/>
      <c r="KR129" s="136"/>
      <c r="KS129" s="136"/>
      <c r="KT129" s="136"/>
      <c r="KU129" s="136"/>
      <c r="KV129" s="136"/>
      <c r="KW129" s="136"/>
      <c r="KX129" s="136"/>
      <c r="KY129" s="136"/>
      <c r="KZ129" s="136"/>
      <c r="LA129" s="136"/>
      <c r="LB129" s="136"/>
      <c r="LC129" s="136"/>
      <c r="LD129" s="136"/>
      <c r="LE129" s="136"/>
      <c r="LF129" s="136"/>
      <c r="LG129" s="136"/>
      <c r="LH129" s="136"/>
      <c r="LI129" s="136"/>
      <c r="LJ129" s="136"/>
      <c r="LK129" s="136"/>
      <c r="LL129" s="136"/>
      <c r="LM129" s="136"/>
      <c r="LN129" s="136"/>
      <c r="LO129" s="136"/>
      <c r="LP129" s="136"/>
      <c r="LQ129" s="136"/>
      <c r="LR129" s="136"/>
      <c r="LS129" s="136"/>
      <c r="LT129" s="136"/>
      <c r="LU129" s="136"/>
      <c r="LV129" s="136"/>
      <c r="LW129" s="136"/>
      <c r="LX129" s="136"/>
      <c r="LY129" s="136"/>
      <c r="LZ129" s="136"/>
      <c r="MA129" s="136"/>
      <c r="MB129" s="136"/>
      <c r="MC129" s="136"/>
      <c r="MD129" s="136"/>
      <c r="ME129" s="136"/>
      <c r="MF129" s="136"/>
      <c r="MG129" s="136"/>
      <c r="MH129" s="136"/>
      <c r="MI129" s="136"/>
      <c r="MJ129" s="136"/>
      <c r="MK129" s="136"/>
      <c r="ML129" s="136"/>
      <c r="MM129" s="136"/>
      <c r="MN129" s="136"/>
      <c r="MO129" s="136"/>
      <c r="MP129" s="136"/>
      <c r="MQ129" s="136"/>
      <c r="MR129" s="136"/>
      <c r="MS129" s="136"/>
      <c r="MT129" s="136"/>
      <c r="MU129" s="136"/>
      <c r="MV129" s="136"/>
      <c r="MW129" s="136"/>
      <c r="MX129" s="136"/>
      <c r="MY129" s="136"/>
      <c r="MZ129" s="136"/>
      <c r="NA129" s="136"/>
      <c r="NB129" s="136"/>
      <c r="NC129" s="136"/>
      <c r="ND129" s="136"/>
      <c r="NE129" s="136"/>
      <c r="NF129" s="136"/>
      <c r="NG129" s="136"/>
      <c r="NH129" s="136"/>
      <c r="NI129" s="136"/>
      <c r="NJ129" s="136"/>
      <c r="NK129" s="136"/>
      <c r="NL129" s="136"/>
      <c r="NM129" s="136"/>
      <c r="NN129" s="136"/>
      <c r="NO129" s="136"/>
      <c r="NP129" s="136"/>
      <c r="NQ129" s="136"/>
      <c r="NR129" s="136"/>
      <c r="NS129" s="136"/>
      <c r="NT129" s="136"/>
      <c r="NU129" s="136"/>
      <c r="NV129" s="136"/>
      <c r="NW129" s="136"/>
      <c r="NX129" s="136"/>
      <c r="NY129" s="136"/>
      <c r="NZ129" s="136"/>
      <c r="OA129" s="136"/>
      <c r="OB129" s="136"/>
      <c r="OC129" s="136"/>
      <c r="OD129" s="136"/>
      <c r="OE129" s="136"/>
      <c r="OF129" s="136"/>
      <c r="OG129" s="136"/>
      <c r="OH129" s="136"/>
      <c r="OI129" s="136"/>
      <c r="OJ129" s="136"/>
      <c r="OK129" s="136"/>
      <c r="OL129" s="136"/>
      <c r="OM129" s="136"/>
      <c r="ON129" s="136"/>
      <c r="OO129" s="136"/>
      <c r="OP129" s="136"/>
      <c r="OQ129" s="136"/>
      <c r="OR129" s="136"/>
      <c r="OS129" s="136"/>
      <c r="OT129" s="136"/>
      <c r="OU129" s="136"/>
      <c r="OV129" s="136"/>
      <c r="OW129" s="136"/>
      <c r="OX129" s="136"/>
      <c r="OY129" s="136"/>
      <c r="OZ129" s="136"/>
      <c r="PA129" s="136"/>
      <c r="PB129" s="136"/>
      <c r="PC129" s="136"/>
      <c r="PD129" s="136"/>
      <c r="PE129" s="136"/>
      <c r="PF129" s="136"/>
    </row>
    <row r="130" spans="1:422" s="45" customFormat="1">
      <c r="A130" s="134"/>
      <c r="B130" s="134"/>
      <c r="C130" s="136"/>
      <c r="D130" s="136"/>
      <c r="E130" s="136"/>
      <c r="F130" s="136"/>
      <c r="G130" s="136"/>
      <c r="H130" s="136"/>
      <c r="I130" s="136"/>
      <c r="J130" s="136"/>
      <c r="K130" s="136"/>
      <c r="L130" s="136"/>
      <c r="M130" s="136"/>
      <c r="N130" s="136"/>
      <c r="O130" s="136"/>
      <c r="P130" s="136"/>
      <c r="Q130" s="136"/>
      <c r="R130" s="136"/>
      <c r="S130" s="136"/>
      <c r="T130" s="136"/>
      <c r="U130" s="136"/>
      <c r="V130" s="136"/>
      <c r="W130" s="136"/>
      <c r="X130" s="136"/>
      <c r="Y130" s="136"/>
      <c r="Z130" s="136"/>
      <c r="AA130" s="136"/>
      <c r="AB130" s="136"/>
      <c r="AC130" s="136"/>
      <c r="AD130" s="136"/>
      <c r="AE130" s="136"/>
      <c r="AF130" s="136"/>
      <c r="AG130" s="136"/>
      <c r="AH130" s="136"/>
      <c r="AI130" s="136"/>
      <c r="AJ130" s="136"/>
      <c r="AK130" s="136"/>
      <c r="AL130" s="136"/>
      <c r="AM130" s="136"/>
      <c r="AN130" s="136"/>
      <c r="AO130" s="136"/>
      <c r="AP130" s="136"/>
      <c r="AQ130" s="136"/>
      <c r="AR130" s="136"/>
      <c r="AS130" s="136"/>
      <c r="AT130" s="136"/>
      <c r="AU130" s="136"/>
      <c r="AV130" s="136"/>
      <c r="AW130" s="136"/>
      <c r="AX130" s="136"/>
      <c r="AY130" s="136"/>
      <c r="AZ130" s="136"/>
      <c r="BA130" s="136"/>
      <c r="BB130" s="136"/>
      <c r="BC130" s="136"/>
      <c r="BD130" s="136"/>
      <c r="BE130" s="136"/>
      <c r="BF130" s="136"/>
      <c r="BG130" s="136"/>
      <c r="BH130" s="136"/>
      <c r="BI130" s="136"/>
      <c r="BJ130" s="136"/>
      <c r="BK130" s="136"/>
      <c r="BL130" s="136"/>
      <c r="BM130" s="136"/>
      <c r="BN130" s="136"/>
      <c r="BO130" s="136"/>
      <c r="BP130" s="136"/>
      <c r="BQ130" s="136"/>
      <c r="BR130" s="136"/>
      <c r="BS130" s="136"/>
      <c r="BT130" s="136"/>
      <c r="BU130" s="136"/>
      <c r="BV130" s="136"/>
      <c r="BW130" s="136"/>
      <c r="BX130" s="136"/>
      <c r="BY130" s="136"/>
      <c r="BZ130" s="136"/>
      <c r="CA130" s="136"/>
      <c r="CB130" s="136"/>
      <c r="CC130" s="136"/>
      <c r="CD130" s="136"/>
      <c r="CE130" s="136"/>
      <c r="CF130" s="136"/>
      <c r="CG130" s="136"/>
      <c r="CH130" s="136"/>
      <c r="CI130" s="136"/>
      <c r="CJ130" s="136"/>
      <c r="CK130" s="136"/>
      <c r="CL130" s="136"/>
      <c r="CM130" s="136"/>
      <c r="CN130" s="136"/>
      <c r="CO130" s="136"/>
      <c r="CP130" s="136"/>
      <c r="CQ130" s="136"/>
      <c r="CR130" s="136"/>
      <c r="CS130" s="136"/>
      <c r="CT130" s="136"/>
      <c r="CU130" s="136"/>
      <c r="CV130" s="136"/>
      <c r="CW130" s="136"/>
      <c r="CX130" s="136"/>
      <c r="CY130" s="136"/>
      <c r="CZ130" s="136"/>
      <c r="DA130" s="136"/>
      <c r="DB130" s="136"/>
      <c r="DC130" s="136"/>
      <c r="DD130" s="136"/>
      <c r="DE130" s="136"/>
      <c r="DF130" s="136"/>
      <c r="DG130" s="136"/>
      <c r="DH130" s="136"/>
      <c r="DI130" s="136"/>
      <c r="DJ130" s="136"/>
      <c r="DK130" s="136"/>
      <c r="DL130" s="136"/>
      <c r="DM130" s="136"/>
      <c r="DN130" s="136"/>
      <c r="DO130" s="136"/>
      <c r="DP130" s="136"/>
      <c r="DQ130" s="136"/>
      <c r="DR130" s="136"/>
      <c r="DS130" s="136"/>
      <c r="DT130" s="136"/>
      <c r="DU130" s="136"/>
      <c r="DV130" s="136"/>
      <c r="DW130" s="136"/>
      <c r="DX130" s="136"/>
      <c r="DY130" s="136"/>
      <c r="DZ130" s="136"/>
      <c r="EA130" s="136"/>
      <c r="EB130" s="136"/>
      <c r="EC130" s="136"/>
      <c r="ED130" s="136"/>
      <c r="EE130" s="136"/>
      <c r="EF130" s="136"/>
      <c r="EG130" s="136"/>
      <c r="EH130" s="136"/>
      <c r="EI130" s="136"/>
      <c r="EJ130" s="136"/>
      <c r="EK130" s="136"/>
      <c r="EL130" s="136"/>
      <c r="EM130" s="136"/>
      <c r="EN130" s="136"/>
      <c r="EO130" s="136"/>
      <c r="EP130" s="136"/>
      <c r="EQ130" s="136"/>
      <c r="ER130" s="136"/>
      <c r="ES130" s="136"/>
      <c r="ET130" s="136"/>
      <c r="EU130" s="136"/>
      <c r="EV130" s="136"/>
      <c r="EW130" s="136"/>
      <c r="EX130" s="136"/>
      <c r="EY130" s="136"/>
      <c r="EZ130" s="136"/>
      <c r="FA130" s="136"/>
      <c r="FB130" s="136"/>
      <c r="FC130" s="136"/>
      <c r="FD130" s="136"/>
      <c r="FE130" s="136"/>
      <c r="FF130" s="136"/>
      <c r="FG130" s="136"/>
      <c r="FH130" s="136"/>
      <c r="FI130" s="136"/>
      <c r="FJ130" s="136"/>
      <c r="FK130" s="136"/>
      <c r="FL130" s="136"/>
      <c r="FM130" s="136"/>
      <c r="FN130" s="136"/>
      <c r="FO130" s="136"/>
      <c r="FP130" s="136"/>
      <c r="FQ130" s="136"/>
      <c r="FR130" s="136"/>
      <c r="FS130" s="136"/>
      <c r="FT130" s="136"/>
      <c r="FU130" s="136"/>
      <c r="FV130" s="136"/>
      <c r="FW130" s="136"/>
      <c r="FX130" s="136"/>
      <c r="FY130" s="136"/>
      <c r="FZ130" s="136"/>
      <c r="GA130" s="136"/>
      <c r="GB130" s="136"/>
      <c r="GC130" s="136"/>
      <c r="GD130" s="136"/>
      <c r="GE130" s="136"/>
      <c r="GF130" s="136"/>
      <c r="GG130" s="136"/>
      <c r="GH130" s="136"/>
      <c r="GI130" s="136"/>
      <c r="GJ130" s="136"/>
      <c r="GK130" s="136"/>
      <c r="GL130" s="136"/>
      <c r="GM130" s="136"/>
      <c r="GN130" s="136"/>
      <c r="GO130" s="136"/>
      <c r="GP130" s="136"/>
      <c r="GQ130" s="136"/>
      <c r="GR130" s="136"/>
      <c r="GS130" s="136"/>
      <c r="GT130" s="136"/>
      <c r="GU130" s="136"/>
      <c r="GV130" s="136"/>
      <c r="GW130" s="136"/>
      <c r="GX130" s="136"/>
      <c r="GY130" s="136"/>
      <c r="GZ130" s="136"/>
      <c r="HA130" s="136"/>
      <c r="HB130" s="136"/>
      <c r="HC130" s="136"/>
      <c r="HD130" s="136"/>
      <c r="HE130" s="136"/>
      <c r="HF130" s="136"/>
      <c r="HG130" s="136"/>
      <c r="HH130" s="136"/>
      <c r="HI130" s="136"/>
      <c r="HJ130" s="136"/>
      <c r="HK130" s="136"/>
      <c r="HL130" s="136"/>
      <c r="HM130" s="136"/>
      <c r="HN130" s="136"/>
      <c r="HO130" s="136"/>
      <c r="HP130" s="136"/>
      <c r="HQ130" s="136"/>
      <c r="HR130" s="136"/>
      <c r="HS130" s="136"/>
      <c r="HT130" s="136"/>
      <c r="HU130" s="136"/>
      <c r="HV130" s="136"/>
      <c r="HW130" s="136"/>
      <c r="HX130" s="136"/>
      <c r="HY130" s="136"/>
      <c r="HZ130" s="136"/>
      <c r="IA130" s="136"/>
      <c r="IB130" s="136"/>
      <c r="IC130" s="136"/>
      <c r="ID130" s="136"/>
      <c r="IE130" s="136"/>
      <c r="IF130" s="136"/>
      <c r="IG130" s="136"/>
      <c r="IH130" s="136"/>
      <c r="II130" s="136"/>
      <c r="IJ130" s="136"/>
      <c r="IK130" s="136"/>
      <c r="IL130" s="136"/>
      <c r="IM130" s="136"/>
      <c r="IN130" s="136"/>
      <c r="IO130" s="136"/>
      <c r="IP130" s="136"/>
      <c r="IQ130" s="136"/>
      <c r="IR130" s="136"/>
      <c r="IS130" s="136"/>
      <c r="IT130" s="136"/>
      <c r="IU130" s="136"/>
      <c r="IV130" s="136"/>
      <c r="IW130" s="136"/>
      <c r="IX130" s="136"/>
      <c r="IY130" s="136"/>
      <c r="IZ130" s="136"/>
      <c r="JA130" s="136"/>
      <c r="JB130" s="136"/>
      <c r="JC130" s="136"/>
      <c r="JD130" s="136"/>
      <c r="JE130" s="136"/>
      <c r="JF130" s="136"/>
      <c r="JG130" s="136"/>
      <c r="JH130" s="136"/>
      <c r="JI130" s="136"/>
      <c r="JJ130" s="136"/>
      <c r="JK130" s="136"/>
      <c r="JL130" s="136"/>
      <c r="JM130" s="136"/>
      <c r="JN130" s="136"/>
      <c r="JO130" s="136"/>
      <c r="JP130" s="136"/>
      <c r="JQ130" s="136"/>
      <c r="JR130" s="136"/>
      <c r="JS130" s="136"/>
      <c r="JT130" s="136"/>
      <c r="JU130" s="136"/>
      <c r="JV130" s="136"/>
      <c r="JW130" s="136"/>
      <c r="JX130" s="136"/>
      <c r="JY130" s="136"/>
      <c r="JZ130" s="136"/>
      <c r="KA130" s="136"/>
      <c r="KB130" s="136"/>
      <c r="KC130" s="136"/>
      <c r="KD130" s="136"/>
      <c r="KE130" s="136"/>
      <c r="KF130" s="136"/>
      <c r="KG130" s="136"/>
      <c r="KH130" s="136"/>
      <c r="KI130" s="136"/>
      <c r="KJ130" s="136"/>
      <c r="KK130" s="136"/>
      <c r="KL130" s="136"/>
      <c r="KM130" s="136"/>
      <c r="KN130" s="136"/>
      <c r="KO130" s="136"/>
      <c r="KP130" s="136"/>
      <c r="KQ130" s="136"/>
      <c r="KR130" s="136"/>
      <c r="KS130" s="136"/>
      <c r="KT130" s="136"/>
      <c r="KU130" s="136"/>
      <c r="KV130" s="136"/>
      <c r="KW130" s="136"/>
      <c r="KX130" s="136"/>
      <c r="KY130" s="136"/>
      <c r="KZ130" s="136"/>
      <c r="LA130" s="136"/>
      <c r="LB130" s="136"/>
      <c r="LC130" s="136"/>
      <c r="LD130" s="136"/>
      <c r="LE130" s="136"/>
      <c r="LF130" s="136"/>
      <c r="LG130" s="136"/>
      <c r="LH130" s="136"/>
      <c r="LI130" s="136"/>
      <c r="LJ130" s="136"/>
      <c r="LK130" s="136"/>
      <c r="LL130" s="136"/>
      <c r="LM130" s="136"/>
      <c r="LN130" s="136"/>
      <c r="LO130" s="136"/>
      <c r="LP130" s="136"/>
      <c r="LQ130" s="136"/>
      <c r="LR130" s="136"/>
      <c r="LS130" s="136"/>
      <c r="LT130" s="136"/>
      <c r="LU130" s="136"/>
      <c r="LV130" s="136"/>
      <c r="LW130" s="136"/>
      <c r="LX130" s="136"/>
      <c r="LY130" s="136"/>
      <c r="LZ130" s="136"/>
      <c r="MA130" s="136"/>
      <c r="MB130" s="136"/>
      <c r="MC130" s="136"/>
      <c r="MD130" s="136"/>
      <c r="ME130" s="136"/>
      <c r="MF130" s="136"/>
      <c r="MG130" s="136"/>
      <c r="MH130" s="136"/>
      <c r="MI130" s="136"/>
      <c r="MJ130" s="136"/>
      <c r="MK130" s="136"/>
      <c r="ML130" s="136"/>
      <c r="MM130" s="136"/>
      <c r="MN130" s="136"/>
      <c r="MO130" s="136"/>
      <c r="MP130" s="136"/>
      <c r="MQ130" s="136"/>
      <c r="MR130" s="136"/>
      <c r="MS130" s="136"/>
      <c r="MT130" s="136"/>
      <c r="MU130" s="136"/>
      <c r="MV130" s="136"/>
      <c r="MW130" s="136"/>
      <c r="MX130" s="136"/>
      <c r="MY130" s="136"/>
      <c r="MZ130" s="136"/>
      <c r="NA130" s="136"/>
      <c r="NB130" s="136"/>
      <c r="NC130" s="136"/>
      <c r="ND130" s="136"/>
      <c r="NE130" s="136"/>
      <c r="NF130" s="136"/>
      <c r="NG130" s="136"/>
      <c r="NH130" s="136"/>
      <c r="NI130" s="136"/>
      <c r="NJ130" s="136"/>
      <c r="NK130" s="136"/>
      <c r="NL130" s="136"/>
      <c r="NM130" s="136"/>
      <c r="NN130" s="136"/>
      <c r="NO130" s="136"/>
      <c r="NP130" s="136"/>
      <c r="NQ130" s="136"/>
      <c r="NR130" s="136"/>
      <c r="NS130" s="136"/>
      <c r="NT130" s="136"/>
      <c r="NU130" s="136"/>
      <c r="NV130" s="136"/>
      <c r="NW130" s="136"/>
      <c r="NX130" s="136"/>
      <c r="NY130" s="136"/>
      <c r="NZ130" s="136"/>
      <c r="OA130" s="136"/>
      <c r="OB130" s="136"/>
      <c r="OC130" s="136"/>
      <c r="OD130" s="136"/>
      <c r="OE130" s="136"/>
      <c r="OF130" s="136"/>
      <c r="OG130" s="136"/>
      <c r="OH130" s="136"/>
      <c r="OI130" s="136"/>
      <c r="OJ130" s="136"/>
      <c r="OK130" s="136"/>
      <c r="OL130" s="136"/>
      <c r="OM130" s="136"/>
      <c r="ON130" s="136"/>
      <c r="OO130" s="136"/>
      <c r="OP130" s="136"/>
      <c r="OQ130" s="136"/>
      <c r="OR130" s="136"/>
      <c r="OS130" s="136"/>
      <c r="OT130" s="136"/>
      <c r="OU130" s="136"/>
      <c r="OV130" s="136"/>
      <c r="OW130" s="136"/>
      <c r="OX130" s="136"/>
      <c r="OY130" s="136"/>
      <c r="OZ130" s="136"/>
      <c r="PA130" s="136"/>
      <c r="PB130" s="136"/>
      <c r="PC130" s="136"/>
      <c r="PD130" s="136"/>
      <c r="PE130" s="136"/>
      <c r="PF130" s="136"/>
    </row>
    <row r="131" spans="1:422" s="45" customFormat="1">
      <c r="A131" s="134"/>
      <c r="B131" s="134"/>
      <c r="C131" s="136"/>
      <c r="D131" s="136"/>
      <c r="E131" s="136"/>
      <c r="F131" s="136"/>
      <c r="G131" s="136"/>
      <c r="H131" s="136"/>
      <c r="I131" s="136"/>
      <c r="J131" s="136"/>
      <c r="K131" s="136"/>
      <c r="L131" s="136"/>
      <c r="M131" s="136"/>
      <c r="N131" s="136"/>
      <c r="O131" s="136"/>
      <c r="P131" s="136"/>
      <c r="Q131" s="136"/>
      <c r="R131" s="136"/>
      <c r="S131" s="136"/>
      <c r="T131" s="136"/>
      <c r="U131" s="136"/>
      <c r="V131" s="136"/>
      <c r="W131" s="136"/>
      <c r="X131" s="136"/>
      <c r="Y131" s="136"/>
      <c r="Z131" s="136"/>
      <c r="AA131" s="136"/>
      <c r="AB131" s="136"/>
      <c r="AC131" s="136"/>
      <c r="AD131" s="136"/>
      <c r="AE131" s="136"/>
      <c r="AF131" s="136"/>
      <c r="AG131" s="136"/>
      <c r="AH131" s="136"/>
      <c r="AI131" s="136"/>
      <c r="AJ131" s="136"/>
      <c r="AK131" s="136"/>
      <c r="AL131" s="136"/>
      <c r="AM131" s="136"/>
      <c r="AN131" s="136"/>
      <c r="AO131" s="136"/>
      <c r="AP131" s="136"/>
      <c r="AQ131" s="136"/>
      <c r="AR131" s="136"/>
      <c r="AS131" s="136"/>
      <c r="AT131" s="136"/>
      <c r="AU131" s="136"/>
      <c r="AV131" s="136"/>
      <c r="AW131" s="136"/>
      <c r="AX131" s="136"/>
      <c r="AY131" s="136"/>
      <c r="AZ131" s="136"/>
      <c r="BA131" s="136"/>
      <c r="BB131" s="136"/>
      <c r="BC131" s="136"/>
      <c r="BD131" s="136"/>
      <c r="BE131" s="136"/>
      <c r="BF131" s="136"/>
      <c r="BG131" s="136"/>
      <c r="BH131" s="136"/>
      <c r="BI131" s="136"/>
      <c r="BJ131" s="136"/>
      <c r="BK131" s="136"/>
      <c r="BL131" s="136"/>
      <c r="BM131" s="136"/>
      <c r="BN131" s="136"/>
      <c r="BO131" s="136"/>
      <c r="BP131" s="136"/>
      <c r="BQ131" s="136"/>
      <c r="BR131" s="136"/>
      <c r="BS131" s="136"/>
      <c r="BT131" s="136"/>
      <c r="BU131" s="136"/>
      <c r="BV131" s="136"/>
      <c r="BW131" s="136"/>
      <c r="BX131" s="136"/>
      <c r="BY131" s="136"/>
      <c r="BZ131" s="136"/>
      <c r="CA131" s="136"/>
      <c r="CB131" s="136"/>
      <c r="CC131" s="136"/>
      <c r="CD131" s="136"/>
      <c r="CE131" s="136"/>
      <c r="CF131" s="136"/>
      <c r="CG131" s="136"/>
      <c r="CH131" s="136"/>
      <c r="CI131" s="136"/>
      <c r="CJ131" s="136"/>
      <c r="CK131" s="136"/>
      <c r="CL131" s="136"/>
      <c r="CM131" s="136"/>
      <c r="CN131" s="136"/>
      <c r="CO131" s="136"/>
      <c r="CP131" s="136"/>
      <c r="CQ131" s="136"/>
      <c r="CR131" s="136"/>
      <c r="CS131" s="136"/>
      <c r="CT131" s="136"/>
      <c r="CU131" s="136"/>
      <c r="CV131" s="136"/>
      <c r="CW131" s="136"/>
      <c r="CX131" s="136"/>
      <c r="CY131" s="136"/>
      <c r="CZ131" s="136"/>
      <c r="DA131" s="136"/>
      <c r="DB131" s="136"/>
      <c r="DC131" s="136"/>
      <c r="DD131" s="136"/>
      <c r="DE131" s="136"/>
      <c r="DF131" s="136"/>
      <c r="DG131" s="136"/>
      <c r="DH131" s="136"/>
      <c r="DI131" s="136"/>
      <c r="DJ131" s="136"/>
      <c r="DK131" s="136"/>
      <c r="DL131" s="136"/>
      <c r="DM131" s="136"/>
      <c r="DN131" s="136"/>
      <c r="DO131" s="136"/>
      <c r="DP131" s="136"/>
      <c r="DQ131" s="136"/>
      <c r="DR131" s="136"/>
      <c r="DS131" s="136"/>
      <c r="DT131" s="136"/>
      <c r="DU131" s="136"/>
      <c r="DV131" s="136"/>
      <c r="DW131" s="136"/>
      <c r="DX131" s="136"/>
      <c r="DY131" s="136"/>
      <c r="DZ131" s="136"/>
      <c r="EA131" s="136"/>
      <c r="EB131" s="136"/>
      <c r="EC131" s="136"/>
      <c r="ED131" s="136"/>
      <c r="EE131" s="136"/>
      <c r="EF131" s="136"/>
      <c r="EG131" s="136"/>
      <c r="EH131" s="136"/>
      <c r="EI131" s="136"/>
      <c r="EJ131" s="136"/>
      <c r="EK131" s="136"/>
      <c r="EL131" s="136"/>
      <c r="EM131" s="136"/>
      <c r="EN131" s="136"/>
      <c r="EO131" s="136"/>
      <c r="EP131" s="136"/>
      <c r="EQ131" s="136"/>
      <c r="ER131" s="136"/>
      <c r="ES131" s="136"/>
      <c r="ET131" s="136"/>
      <c r="EU131" s="136"/>
      <c r="EV131" s="136"/>
      <c r="EW131" s="136"/>
      <c r="EX131" s="136"/>
      <c r="EY131" s="136"/>
      <c r="EZ131" s="136"/>
      <c r="FA131" s="136"/>
      <c r="FB131" s="136"/>
      <c r="FC131" s="136"/>
      <c r="FD131" s="136"/>
      <c r="FE131" s="136"/>
      <c r="FF131" s="136"/>
      <c r="FG131" s="136"/>
      <c r="FH131" s="136"/>
      <c r="FI131" s="136"/>
      <c r="FJ131" s="136"/>
      <c r="FK131" s="136"/>
      <c r="FL131" s="136"/>
      <c r="FM131" s="136"/>
      <c r="FN131" s="136"/>
      <c r="FO131" s="136"/>
      <c r="FP131" s="136"/>
      <c r="FQ131" s="136"/>
      <c r="FR131" s="136"/>
      <c r="FS131" s="136"/>
      <c r="FT131" s="136"/>
      <c r="FU131" s="136"/>
      <c r="FV131" s="136"/>
      <c r="FW131" s="136"/>
      <c r="FX131" s="136"/>
      <c r="FY131" s="136"/>
      <c r="FZ131" s="136"/>
      <c r="GA131" s="136"/>
      <c r="GB131" s="136"/>
      <c r="GC131" s="136"/>
      <c r="GD131" s="136"/>
      <c r="GE131" s="136"/>
      <c r="GF131" s="136"/>
      <c r="GG131" s="136"/>
      <c r="GH131" s="136"/>
      <c r="GI131" s="136"/>
      <c r="GJ131" s="136"/>
      <c r="GK131" s="136"/>
      <c r="GL131" s="136"/>
      <c r="GM131" s="136"/>
      <c r="GN131" s="136"/>
      <c r="GO131" s="136"/>
      <c r="GP131" s="136"/>
      <c r="GQ131" s="136"/>
      <c r="GR131" s="136"/>
      <c r="GS131" s="136"/>
      <c r="GT131" s="136"/>
      <c r="GU131" s="136"/>
      <c r="GV131" s="136"/>
      <c r="GW131" s="136"/>
      <c r="GX131" s="136"/>
      <c r="GY131" s="136"/>
      <c r="GZ131" s="136"/>
      <c r="HA131" s="136"/>
      <c r="HB131" s="136"/>
      <c r="HC131" s="136"/>
      <c r="HD131" s="136"/>
      <c r="HE131" s="136"/>
      <c r="HF131" s="136"/>
      <c r="HG131" s="136"/>
      <c r="HH131" s="136"/>
      <c r="HI131" s="136"/>
      <c r="HJ131" s="136"/>
      <c r="HK131" s="136"/>
      <c r="HL131" s="136"/>
      <c r="HM131" s="136"/>
      <c r="HN131" s="136"/>
      <c r="HO131" s="136"/>
      <c r="HP131" s="136"/>
      <c r="HQ131" s="136"/>
      <c r="HR131" s="136"/>
      <c r="HS131" s="136"/>
      <c r="HT131" s="136"/>
      <c r="HU131" s="136"/>
      <c r="HV131" s="136"/>
      <c r="HW131" s="136"/>
      <c r="HX131" s="136"/>
      <c r="HY131" s="136"/>
      <c r="HZ131" s="136"/>
      <c r="IA131" s="136"/>
      <c r="IB131" s="136"/>
      <c r="IC131" s="136"/>
      <c r="ID131" s="136"/>
      <c r="IE131" s="136"/>
      <c r="IF131" s="136"/>
      <c r="IG131" s="136"/>
      <c r="IH131" s="136"/>
      <c r="II131" s="136"/>
      <c r="IJ131" s="136"/>
      <c r="IK131" s="136"/>
      <c r="IL131" s="136"/>
      <c r="IM131" s="136"/>
      <c r="IN131" s="136"/>
      <c r="IO131" s="136"/>
      <c r="IP131" s="136"/>
      <c r="IQ131" s="136"/>
      <c r="IR131" s="136"/>
      <c r="IS131" s="136"/>
      <c r="IT131" s="136"/>
      <c r="IU131" s="136"/>
      <c r="IV131" s="136"/>
      <c r="IW131" s="136"/>
      <c r="IX131" s="136"/>
      <c r="IY131" s="136"/>
      <c r="IZ131" s="136"/>
      <c r="JA131" s="136"/>
      <c r="JB131" s="136"/>
      <c r="JC131" s="136"/>
      <c r="JD131" s="136"/>
      <c r="JE131" s="136"/>
      <c r="JF131" s="136"/>
      <c r="JG131" s="136"/>
      <c r="JH131" s="136"/>
      <c r="JI131" s="136"/>
      <c r="JJ131" s="136"/>
      <c r="JK131" s="136"/>
      <c r="JL131" s="136"/>
      <c r="JM131" s="136"/>
      <c r="JN131" s="136"/>
      <c r="JO131" s="136"/>
      <c r="JP131" s="136"/>
      <c r="JQ131" s="136"/>
      <c r="JR131" s="136"/>
      <c r="JS131" s="136"/>
      <c r="JT131" s="136"/>
      <c r="JU131" s="136"/>
      <c r="JV131" s="136"/>
      <c r="JW131" s="136"/>
      <c r="JX131" s="136"/>
      <c r="JY131" s="136"/>
      <c r="JZ131" s="136"/>
      <c r="KA131" s="136"/>
      <c r="KB131" s="136"/>
      <c r="KC131" s="136"/>
      <c r="KD131" s="136"/>
      <c r="KE131" s="136"/>
      <c r="KF131" s="136"/>
      <c r="KG131" s="136"/>
      <c r="KH131" s="136"/>
      <c r="KI131" s="136"/>
      <c r="KJ131" s="136"/>
      <c r="KK131" s="136"/>
      <c r="KL131" s="136"/>
      <c r="KM131" s="136"/>
      <c r="KN131" s="136"/>
      <c r="KO131" s="136"/>
      <c r="KP131" s="136"/>
      <c r="KQ131" s="136"/>
      <c r="KR131" s="136"/>
      <c r="KS131" s="136"/>
      <c r="KT131" s="136"/>
      <c r="KU131" s="136"/>
      <c r="KV131" s="136"/>
      <c r="KW131" s="136"/>
      <c r="KX131" s="136"/>
      <c r="KY131" s="136"/>
      <c r="KZ131" s="136"/>
      <c r="LA131" s="136"/>
      <c r="LB131" s="136"/>
      <c r="LC131" s="136"/>
      <c r="LD131" s="136"/>
      <c r="LE131" s="136"/>
      <c r="LF131" s="136"/>
      <c r="LG131" s="136"/>
      <c r="LH131" s="136"/>
      <c r="LI131" s="136"/>
      <c r="LJ131" s="136"/>
      <c r="LK131" s="136"/>
      <c r="LL131" s="136"/>
      <c r="LM131" s="136"/>
      <c r="LN131" s="136"/>
      <c r="LO131" s="136"/>
      <c r="LP131" s="136"/>
      <c r="LQ131" s="136"/>
      <c r="LR131" s="136"/>
      <c r="LS131" s="136"/>
      <c r="LT131" s="136"/>
      <c r="LU131" s="136"/>
      <c r="LV131" s="136"/>
      <c r="LW131" s="136"/>
      <c r="LX131" s="136"/>
      <c r="LY131" s="136"/>
      <c r="LZ131" s="136"/>
      <c r="MA131" s="136"/>
      <c r="MB131" s="136"/>
      <c r="MC131" s="136"/>
      <c r="MD131" s="136"/>
      <c r="ME131" s="136"/>
      <c r="MF131" s="136"/>
      <c r="MG131" s="136"/>
      <c r="MH131" s="136"/>
      <c r="MI131" s="136"/>
      <c r="MJ131" s="136"/>
      <c r="MK131" s="136"/>
      <c r="ML131" s="136"/>
      <c r="MM131" s="136"/>
      <c r="MN131" s="136"/>
      <c r="MO131" s="136"/>
      <c r="MP131" s="136"/>
      <c r="MQ131" s="136"/>
      <c r="MR131" s="136"/>
      <c r="MS131" s="136"/>
      <c r="MT131" s="136"/>
      <c r="MU131" s="136"/>
      <c r="MV131" s="136"/>
      <c r="MW131" s="136"/>
      <c r="MX131" s="136"/>
      <c r="MY131" s="136"/>
      <c r="MZ131" s="136"/>
      <c r="NA131" s="136"/>
      <c r="NB131" s="136"/>
      <c r="NC131" s="136"/>
      <c r="ND131" s="136"/>
      <c r="NE131" s="136"/>
      <c r="NF131" s="136"/>
      <c r="NG131" s="136"/>
      <c r="NH131" s="136"/>
      <c r="NI131" s="136"/>
      <c r="NJ131" s="136"/>
      <c r="NK131" s="136"/>
      <c r="NL131" s="136"/>
      <c r="NM131" s="136"/>
      <c r="NN131" s="136"/>
      <c r="NO131" s="136"/>
      <c r="NP131" s="136"/>
      <c r="NQ131" s="136"/>
      <c r="NR131" s="136"/>
      <c r="NS131" s="136"/>
      <c r="NT131" s="136"/>
      <c r="NU131" s="136"/>
      <c r="NV131" s="136"/>
      <c r="NW131" s="136"/>
      <c r="NX131" s="136"/>
      <c r="NY131" s="136"/>
      <c r="NZ131" s="136"/>
      <c r="OA131" s="136"/>
      <c r="OB131" s="136"/>
      <c r="OC131" s="136"/>
      <c r="OD131" s="136"/>
      <c r="OE131" s="136"/>
      <c r="OF131" s="136"/>
      <c r="OG131" s="136"/>
      <c r="OH131" s="136"/>
      <c r="OI131" s="136"/>
      <c r="OJ131" s="136"/>
      <c r="OK131" s="136"/>
      <c r="OL131" s="136"/>
      <c r="OM131" s="136"/>
      <c r="ON131" s="136"/>
      <c r="OO131" s="136"/>
      <c r="OP131" s="136"/>
      <c r="OQ131" s="136"/>
      <c r="OR131" s="136"/>
      <c r="OS131" s="136"/>
      <c r="OT131" s="136"/>
      <c r="OU131" s="136"/>
      <c r="OV131" s="136"/>
      <c r="OW131" s="136"/>
      <c r="OX131" s="136"/>
      <c r="OY131" s="136"/>
      <c r="OZ131" s="136"/>
      <c r="PA131" s="136"/>
      <c r="PB131" s="136"/>
      <c r="PC131" s="136"/>
      <c r="PD131" s="136"/>
      <c r="PE131" s="136"/>
      <c r="PF131" s="136"/>
    </row>
    <row r="132" spans="1:422" s="45" customFormat="1">
      <c r="A132" s="134"/>
      <c r="B132" s="134"/>
      <c r="C132" s="136"/>
      <c r="D132" s="136"/>
      <c r="E132" s="136"/>
      <c r="F132" s="136"/>
      <c r="G132" s="136"/>
      <c r="H132" s="136"/>
      <c r="I132" s="136"/>
      <c r="J132" s="136"/>
      <c r="K132" s="136"/>
      <c r="L132" s="136"/>
      <c r="M132" s="136"/>
      <c r="N132" s="136"/>
      <c r="O132" s="136"/>
      <c r="P132" s="136"/>
      <c r="Q132" s="136"/>
      <c r="R132" s="136"/>
      <c r="S132" s="136"/>
      <c r="T132" s="136"/>
      <c r="U132" s="136"/>
      <c r="V132" s="136"/>
      <c r="W132" s="136"/>
      <c r="X132" s="136"/>
      <c r="Y132" s="136"/>
      <c r="Z132" s="136"/>
      <c r="AA132" s="136"/>
      <c r="AB132" s="136"/>
      <c r="AC132" s="136"/>
      <c r="AD132" s="136"/>
      <c r="AE132" s="136"/>
      <c r="AF132" s="136"/>
      <c r="AG132" s="136"/>
      <c r="AH132" s="136"/>
      <c r="AI132" s="136"/>
      <c r="AJ132" s="136"/>
      <c r="AK132" s="136"/>
      <c r="AL132" s="136"/>
      <c r="AM132" s="136"/>
      <c r="AN132" s="136"/>
      <c r="AO132" s="136"/>
      <c r="AP132" s="136"/>
      <c r="AQ132" s="136"/>
      <c r="AR132" s="136"/>
      <c r="AS132" s="136"/>
      <c r="AT132" s="136"/>
      <c r="AU132" s="136"/>
      <c r="AV132" s="136"/>
      <c r="AW132" s="136"/>
      <c r="AX132" s="136"/>
      <c r="AY132" s="136"/>
      <c r="AZ132" s="136"/>
      <c r="BA132" s="136"/>
      <c r="BB132" s="136"/>
      <c r="BC132" s="136"/>
      <c r="BD132" s="136"/>
      <c r="BE132" s="136"/>
      <c r="BF132" s="136"/>
      <c r="BG132" s="136"/>
      <c r="BH132" s="136"/>
      <c r="BI132" s="136"/>
      <c r="BJ132" s="136"/>
      <c r="BK132" s="136"/>
      <c r="BL132" s="136"/>
      <c r="BM132" s="136"/>
      <c r="BN132" s="136"/>
      <c r="BO132" s="136"/>
      <c r="BP132" s="136"/>
      <c r="BQ132" s="136"/>
      <c r="BR132" s="136"/>
      <c r="BS132" s="136"/>
      <c r="BT132" s="136"/>
      <c r="BU132" s="136"/>
      <c r="BV132" s="136"/>
      <c r="BW132" s="136"/>
      <c r="BX132" s="136"/>
      <c r="BY132" s="136"/>
      <c r="BZ132" s="136"/>
      <c r="CA132" s="136"/>
      <c r="CB132" s="136"/>
      <c r="CC132" s="136"/>
      <c r="CD132" s="136"/>
      <c r="CE132" s="136"/>
      <c r="CF132" s="136"/>
      <c r="CG132" s="136"/>
      <c r="CH132" s="136"/>
      <c r="CI132" s="136"/>
      <c r="CJ132" s="136"/>
      <c r="CK132" s="136"/>
      <c r="CL132" s="136"/>
      <c r="CM132" s="136"/>
      <c r="CN132" s="136"/>
      <c r="CO132" s="136"/>
      <c r="CP132" s="136"/>
      <c r="CQ132" s="136"/>
      <c r="CR132" s="136"/>
      <c r="CS132" s="136"/>
      <c r="CT132" s="136"/>
      <c r="CU132" s="136"/>
      <c r="CV132" s="136"/>
      <c r="CW132" s="136"/>
      <c r="CX132" s="136"/>
      <c r="CY132" s="136"/>
      <c r="CZ132" s="136"/>
      <c r="DA132" s="136"/>
      <c r="DB132" s="136"/>
      <c r="DC132" s="136"/>
      <c r="DD132" s="136"/>
      <c r="DE132" s="136"/>
      <c r="DF132" s="136"/>
      <c r="DG132" s="136"/>
      <c r="DH132" s="136"/>
      <c r="DI132" s="136"/>
      <c r="DJ132" s="136"/>
      <c r="DK132" s="136"/>
      <c r="DL132" s="136"/>
      <c r="DM132" s="136"/>
      <c r="DN132" s="136"/>
      <c r="DO132" s="136"/>
      <c r="DP132" s="136"/>
      <c r="DQ132" s="136"/>
      <c r="DR132" s="136"/>
      <c r="DS132" s="136"/>
      <c r="DT132" s="136"/>
      <c r="DU132" s="136"/>
      <c r="DV132" s="136"/>
      <c r="DW132" s="136"/>
      <c r="DX132" s="136"/>
      <c r="DY132" s="136"/>
      <c r="DZ132" s="136"/>
      <c r="EA132" s="136"/>
      <c r="EB132" s="136"/>
      <c r="EC132" s="136"/>
      <c r="ED132" s="136"/>
      <c r="EE132" s="136"/>
      <c r="EF132" s="136"/>
      <c r="EG132" s="136"/>
      <c r="EH132" s="136"/>
      <c r="EI132" s="136"/>
      <c r="EJ132" s="136"/>
      <c r="EK132" s="136"/>
      <c r="EL132" s="136"/>
      <c r="EM132" s="136"/>
      <c r="EN132" s="136"/>
      <c r="EO132" s="136"/>
      <c r="EP132" s="136"/>
      <c r="EQ132" s="136"/>
      <c r="ER132" s="136"/>
      <c r="ES132" s="136"/>
      <c r="ET132" s="136"/>
      <c r="EU132" s="136"/>
      <c r="EV132" s="136"/>
      <c r="EW132" s="136"/>
      <c r="EX132" s="136"/>
      <c r="EY132" s="136"/>
      <c r="EZ132" s="136"/>
      <c r="FA132" s="136"/>
      <c r="FB132" s="136"/>
      <c r="FC132" s="136"/>
      <c r="FD132" s="136"/>
      <c r="FE132" s="136"/>
      <c r="FF132" s="136"/>
      <c r="FG132" s="136"/>
      <c r="FH132" s="136"/>
      <c r="FI132" s="136"/>
      <c r="FJ132" s="136"/>
      <c r="FK132" s="136"/>
      <c r="FL132" s="136"/>
      <c r="FM132" s="136"/>
      <c r="FN132" s="136"/>
      <c r="FO132" s="136"/>
      <c r="FP132" s="136"/>
      <c r="FQ132" s="136"/>
      <c r="FR132" s="136"/>
      <c r="FS132" s="136"/>
      <c r="FT132" s="136"/>
      <c r="FU132" s="136"/>
      <c r="FV132" s="136"/>
      <c r="FW132" s="136"/>
      <c r="FX132" s="136"/>
      <c r="FY132" s="136"/>
      <c r="FZ132" s="136"/>
      <c r="GA132" s="136"/>
      <c r="GB132" s="136"/>
      <c r="GC132" s="136"/>
      <c r="GD132" s="136"/>
      <c r="GE132" s="136"/>
      <c r="GF132" s="136"/>
      <c r="GG132" s="136"/>
      <c r="GH132" s="136"/>
      <c r="GI132" s="136"/>
      <c r="GJ132" s="136"/>
      <c r="GK132" s="136"/>
      <c r="GL132" s="136"/>
      <c r="GM132" s="136"/>
      <c r="GN132" s="136"/>
      <c r="GO132" s="136"/>
      <c r="GP132" s="136"/>
      <c r="GQ132" s="136"/>
      <c r="GR132" s="136"/>
      <c r="GS132" s="136"/>
      <c r="GT132" s="136"/>
      <c r="GU132" s="136"/>
      <c r="GV132" s="136"/>
      <c r="GW132" s="136"/>
      <c r="GX132" s="136"/>
      <c r="GY132" s="136"/>
      <c r="GZ132" s="136"/>
      <c r="HA132" s="136"/>
      <c r="HB132" s="136"/>
      <c r="HC132" s="136"/>
      <c r="HD132" s="136"/>
      <c r="HE132" s="136"/>
      <c r="HF132" s="136"/>
      <c r="HG132" s="136"/>
      <c r="HH132" s="136"/>
      <c r="HI132" s="136"/>
      <c r="HJ132" s="136"/>
      <c r="HK132" s="136"/>
      <c r="HL132" s="136"/>
      <c r="HM132" s="136"/>
      <c r="HN132" s="136"/>
      <c r="HO132" s="136"/>
      <c r="HP132" s="136"/>
      <c r="HQ132" s="136"/>
      <c r="HR132" s="136"/>
      <c r="HS132" s="136"/>
      <c r="HT132" s="136"/>
      <c r="HU132" s="136"/>
      <c r="HV132" s="136"/>
      <c r="HW132" s="136"/>
      <c r="HX132" s="136"/>
      <c r="HY132" s="136"/>
      <c r="HZ132" s="136"/>
      <c r="IA132" s="136"/>
      <c r="IB132" s="136"/>
      <c r="IC132" s="136"/>
      <c r="ID132" s="136"/>
      <c r="IE132" s="136"/>
      <c r="IF132" s="136"/>
      <c r="IG132" s="136"/>
      <c r="IH132" s="136"/>
      <c r="II132" s="136"/>
      <c r="IJ132" s="136"/>
      <c r="IK132" s="136"/>
      <c r="IL132" s="136"/>
      <c r="IM132" s="136"/>
      <c r="IN132" s="136"/>
      <c r="IO132" s="136"/>
      <c r="IP132" s="136"/>
      <c r="IQ132" s="136"/>
      <c r="IR132" s="136"/>
      <c r="IS132" s="136"/>
      <c r="IT132" s="136"/>
      <c r="IU132" s="136"/>
      <c r="IV132" s="136"/>
      <c r="IW132" s="136"/>
      <c r="IX132" s="136"/>
      <c r="IY132" s="136"/>
      <c r="IZ132" s="136"/>
      <c r="JA132" s="136"/>
      <c r="JB132" s="136"/>
      <c r="JC132" s="136"/>
      <c r="JD132" s="136"/>
      <c r="JE132" s="136"/>
      <c r="JF132" s="136"/>
      <c r="JG132" s="136"/>
      <c r="JH132" s="136"/>
      <c r="JI132" s="136"/>
      <c r="JJ132" s="136"/>
      <c r="JK132" s="136"/>
      <c r="JL132" s="136"/>
      <c r="JM132" s="136"/>
      <c r="JN132" s="136"/>
      <c r="JO132" s="136"/>
      <c r="JP132" s="136"/>
      <c r="JQ132" s="136"/>
      <c r="JR132" s="136"/>
      <c r="JS132" s="136"/>
      <c r="JT132" s="136"/>
      <c r="JU132" s="136"/>
      <c r="JV132" s="136"/>
      <c r="JW132" s="136"/>
      <c r="JX132" s="136"/>
      <c r="JY132" s="136"/>
      <c r="JZ132" s="136"/>
      <c r="KA132" s="136"/>
      <c r="KB132" s="136"/>
      <c r="KC132" s="136"/>
      <c r="KD132" s="136"/>
      <c r="KE132" s="136"/>
      <c r="KF132" s="136"/>
      <c r="KG132" s="136"/>
      <c r="KH132" s="136"/>
      <c r="KI132" s="136"/>
      <c r="KJ132" s="136"/>
      <c r="KK132" s="136"/>
      <c r="KL132" s="136"/>
      <c r="KM132" s="136"/>
      <c r="KN132" s="136"/>
      <c r="KO132" s="136"/>
      <c r="KP132" s="136"/>
      <c r="KQ132" s="136"/>
      <c r="KR132" s="136"/>
      <c r="KS132" s="136"/>
      <c r="KT132" s="136"/>
      <c r="KU132" s="136"/>
      <c r="KV132" s="136"/>
      <c r="KW132" s="136"/>
      <c r="KX132" s="136"/>
      <c r="KY132" s="136"/>
      <c r="KZ132" s="136"/>
      <c r="LA132" s="136"/>
      <c r="LB132" s="136"/>
      <c r="LC132" s="136"/>
      <c r="LD132" s="136"/>
      <c r="LE132" s="136"/>
      <c r="LF132" s="136"/>
      <c r="LG132" s="136"/>
      <c r="LH132" s="136"/>
      <c r="LI132" s="136"/>
      <c r="LJ132" s="136"/>
      <c r="LK132" s="136"/>
      <c r="LL132" s="136"/>
      <c r="LM132" s="136"/>
      <c r="LN132" s="136"/>
      <c r="LO132" s="136"/>
      <c r="LP132" s="136"/>
      <c r="LQ132" s="136"/>
      <c r="LR132" s="136"/>
      <c r="LS132" s="136"/>
      <c r="LT132" s="136"/>
      <c r="LU132" s="136"/>
      <c r="LV132" s="136"/>
      <c r="LW132" s="136"/>
      <c r="LX132" s="136"/>
      <c r="LY132" s="136"/>
      <c r="LZ132" s="136"/>
      <c r="MA132" s="136"/>
      <c r="MB132" s="136"/>
      <c r="MC132" s="136"/>
      <c r="MD132" s="136"/>
      <c r="ME132" s="136"/>
      <c r="MF132" s="136"/>
      <c r="MG132" s="136"/>
      <c r="MH132" s="136"/>
      <c r="MI132" s="136"/>
      <c r="MJ132" s="136"/>
      <c r="MK132" s="136"/>
      <c r="ML132" s="136"/>
      <c r="MM132" s="136"/>
      <c r="MN132" s="136"/>
      <c r="MO132" s="136"/>
      <c r="MP132" s="136"/>
      <c r="MQ132" s="136"/>
      <c r="MR132" s="136"/>
      <c r="MS132" s="136"/>
      <c r="MT132" s="136"/>
      <c r="MU132" s="136"/>
      <c r="MV132" s="136"/>
      <c r="MW132" s="136"/>
      <c r="MX132" s="136"/>
      <c r="MY132" s="136"/>
      <c r="MZ132" s="136"/>
      <c r="NA132" s="136"/>
      <c r="NB132" s="136"/>
      <c r="NC132" s="136"/>
      <c r="ND132" s="136"/>
      <c r="NE132" s="136"/>
      <c r="NF132" s="136"/>
      <c r="NG132" s="136"/>
      <c r="NH132" s="136"/>
      <c r="NI132" s="136"/>
      <c r="NJ132" s="136"/>
      <c r="NK132" s="136"/>
      <c r="NL132" s="136"/>
      <c r="NM132" s="136"/>
      <c r="NN132" s="136"/>
      <c r="NO132" s="136"/>
      <c r="NP132" s="136"/>
      <c r="NQ132" s="136"/>
      <c r="NR132" s="136"/>
      <c r="NS132" s="136"/>
      <c r="NT132" s="136"/>
      <c r="NU132" s="136"/>
      <c r="NV132" s="136"/>
      <c r="NW132" s="136"/>
      <c r="NX132" s="136"/>
      <c r="NY132" s="136"/>
      <c r="NZ132" s="136"/>
      <c r="OA132" s="136"/>
      <c r="OB132" s="136"/>
      <c r="OC132" s="136"/>
      <c r="OD132" s="136"/>
      <c r="OE132" s="136"/>
      <c r="OF132" s="136"/>
      <c r="OG132" s="136"/>
      <c r="OH132" s="136"/>
      <c r="OI132" s="136"/>
      <c r="OJ132" s="136"/>
      <c r="OK132" s="136"/>
      <c r="OL132" s="136"/>
      <c r="OM132" s="136"/>
      <c r="ON132" s="136"/>
      <c r="OO132" s="136"/>
      <c r="OP132" s="136"/>
      <c r="OQ132" s="136"/>
      <c r="OR132" s="136"/>
      <c r="OS132" s="136"/>
      <c r="OT132" s="136"/>
      <c r="OU132" s="136"/>
      <c r="OV132" s="136"/>
      <c r="OW132" s="136"/>
      <c r="OX132" s="136"/>
      <c r="OY132" s="136"/>
      <c r="OZ132" s="136"/>
      <c r="PA132" s="136"/>
      <c r="PB132" s="136"/>
      <c r="PC132" s="136"/>
      <c r="PD132" s="136"/>
      <c r="PE132" s="136"/>
      <c r="PF132" s="136"/>
    </row>
    <row r="133" spans="1:422" s="45" customFormat="1">
      <c r="A133" s="134"/>
      <c r="B133" s="134"/>
      <c r="C133" s="136"/>
      <c r="D133" s="136"/>
      <c r="E133" s="136"/>
      <c r="F133" s="136"/>
      <c r="G133" s="136"/>
      <c r="H133" s="136"/>
      <c r="I133" s="136"/>
      <c r="J133" s="136"/>
      <c r="K133" s="136"/>
      <c r="L133" s="136"/>
      <c r="M133" s="136"/>
      <c r="N133" s="136"/>
      <c r="O133" s="136"/>
      <c r="P133" s="136"/>
      <c r="Q133" s="136"/>
      <c r="R133" s="136"/>
      <c r="S133" s="136"/>
      <c r="T133" s="136"/>
      <c r="U133" s="136"/>
      <c r="V133" s="136"/>
      <c r="W133" s="136"/>
      <c r="X133" s="136"/>
      <c r="Y133" s="136"/>
      <c r="Z133" s="136"/>
      <c r="AA133" s="136"/>
      <c r="AB133" s="136"/>
      <c r="AC133" s="136"/>
      <c r="AD133" s="136"/>
      <c r="AE133" s="136"/>
      <c r="AF133" s="136"/>
      <c r="AG133" s="136"/>
      <c r="AH133" s="136"/>
      <c r="AI133" s="136"/>
      <c r="AJ133" s="136"/>
      <c r="AK133" s="136"/>
      <c r="AL133" s="136"/>
      <c r="AM133" s="136"/>
      <c r="AN133" s="136"/>
      <c r="AO133" s="136"/>
      <c r="AP133" s="136"/>
      <c r="AQ133" s="136"/>
      <c r="AR133" s="136"/>
      <c r="AS133" s="136"/>
      <c r="AT133" s="136"/>
      <c r="AU133" s="136"/>
      <c r="AV133" s="136"/>
      <c r="AW133" s="136"/>
      <c r="AX133" s="136"/>
      <c r="AY133" s="136"/>
      <c r="AZ133" s="136"/>
      <c r="BA133" s="136"/>
      <c r="BB133" s="136"/>
      <c r="BC133" s="136"/>
      <c r="BD133" s="136"/>
      <c r="BE133" s="136"/>
      <c r="BF133" s="136"/>
      <c r="BG133" s="136"/>
      <c r="BH133" s="136"/>
      <c r="BI133" s="136"/>
      <c r="BJ133" s="136"/>
      <c r="BK133" s="136"/>
      <c r="BL133" s="136"/>
      <c r="BM133" s="136"/>
      <c r="BN133" s="136"/>
      <c r="BO133" s="136"/>
      <c r="BP133" s="136"/>
      <c r="BQ133" s="136"/>
      <c r="BR133" s="136"/>
      <c r="BS133" s="136"/>
      <c r="BT133" s="136"/>
      <c r="BU133" s="136"/>
      <c r="BV133" s="136"/>
      <c r="BW133" s="136"/>
      <c r="BX133" s="136"/>
      <c r="BY133" s="136"/>
      <c r="BZ133" s="136"/>
      <c r="CA133" s="136"/>
      <c r="CB133" s="136"/>
      <c r="CC133" s="136"/>
      <c r="CD133" s="136"/>
      <c r="CE133" s="136"/>
      <c r="CF133" s="136"/>
      <c r="CG133" s="136"/>
      <c r="CH133" s="136"/>
      <c r="CI133" s="136"/>
      <c r="CJ133" s="136"/>
      <c r="CK133" s="136"/>
      <c r="CL133" s="136"/>
      <c r="CM133" s="136"/>
      <c r="CN133" s="136"/>
      <c r="CO133" s="136"/>
      <c r="CP133" s="136"/>
      <c r="CQ133" s="136"/>
      <c r="CR133" s="136"/>
      <c r="CS133" s="136"/>
      <c r="CT133" s="136"/>
      <c r="CU133" s="136"/>
      <c r="CV133" s="136"/>
      <c r="CW133" s="136"/>
      <c r="CX133" s="136"/>
      <c r="CY133" s="136"/>
      <c r="CZ133" s="136"/>
      <c r="DA133" s="136"/>
      <c r="DB133" s="136"/>
      <c r="DC133" s="136"/>
      <c r="DD133" s="136"/>
      <c r="DE133" s="136"/>
      <c r="DF133" s="136"/>
      <c r="DG133" s="136"/>
      <c r="DH133" s="136"/>
      <c r="DI133" s="136"/>
      <c r="DJ133" s="136"/>
      <c r="DK133" s="136"/>
      <c r="DL133" s="136"/>
      <c r="DM133" s="136"/>
      <c r="DN133" s="136"/>
      <c r="DO133" s="136"/>
      <c r="DP133" s="136"/>
      <c r="DQ133" s="136"/>
      <c r="DR133" s="136"/>
      <c r="DS133" s="136"/>
      <c r="DT133" s="136"/>
      <c r="DU133" s="136"/>
      <c r="DV133" s="136"/>
      <c r="DW133" s="136"/>
      <c r="DX133" s="136"/>
      <c r="DY133" s="136"/>
      <c r="DZ133" s="136"/>
      <c r="EA133" s="136"/>
      <c r="EB133" s="136"/>
      <c r="EC133" s="136"/>
      <c r="ED133" s="136"/>
      <c r="EE133" s="136"/>
      <c r="EF133" s="136"/>
      <c r="EG133" s="136"/>
      <c r="EH133" s="136"/>
      <c r="EI133" s="136"/>
      <c r="EJ133" s="136"/>
      <c r="EK133" s="136"/>
      <c r="EL133" s="136"/>
      <c r="EM133" s="136"/>
      <c r="EN133" s="136"/>
      <c r="EO133" s="136"/>
      <c r="EP133" s="136"/>
      <c r="EQ133" s="136"/>
      <c r="ER133" s="136"/>
      <c r="ES133" s="136"/>
      <c r="ET133" s="136"/>
      <c r="EU133" s="136"/>
      <c r="EV133" s="136"/>
      <c r="EW133" s="136"/>
      <c r="EX133" s="136"/>
      <c r="EY133" s="136"/>
      <c r="EZ133" s="136"/>
      <c r="FA133" s="136"/>
      <c r="FB133" s="136"/>
      <c r="FC133" s="136"/>
      <c r="FD133" s="136"/>
      <c r="FE133" s="136"/>
      <c r="FF133" s="136"/>
      <c r="FG133" s="136"/>
      <c r="FH133" s="136"/>
      <c r="FI133" s="136"/>
      <c r="FJ133" s="136"/>
      <c r="FK133" s="136"/>
      <c r="FL133" s="136"/>
      <c r="FM133" s="136"/>
      <c r="FN133" s="136"/>
      <c r="FO133" s="136"/>
      <c r="FP133" s="136"/>
      <c r="FQ133" s="136"/>
      <c r="FR133" s="136"/>
      <c r="FS133" s="136"/>
      <c r="FT133" s="136"/>
      <c r="FU133" s="136"/>
      <c r="FV133" s="136"/>
      <c r="FW133" s="136"/>
      <c r="FX133" s="136"/>
      <c r="FY133" s="136"/>
      <c r="FZ133" s="136"/>
      <c r="GA133" s="136"/>
      <c r="GB133" s="136"/>
      <c r="GC133" s="136"/>
      <c r="GD133" s="136"/>
      <c r="GE133" s="136"/>
      <c r="GF133" s="136"/>
      <c r="GG133" s="136"/>
      <c r="GH133" s="136"/>
      <c r="GI133" s="136"/>
      <c r="GJ133" s="136"/>
      <c r="GK133" s="136"/>
      <c r="GL133" s="136"/>
      <c r="GM133" s="136"/>
      <c r="GN133" s="136"/>
      <c r="GO133" s="136"/>
      <c r="GP133" s="136"/>
      <c r="GQ133" s="136"/>
      <c r="GR133" s="136"/>
      <c r="GS133" s="136"/>
      <c r="GT133" s="136"/>
      <c r="GU133" s="136"/>
      <c r="GV133" s="136"/>
      <c r="GW133" s="136"/>
      <c r="GX133" s="136"/>
      <c r="GY133" s="136"/>
      <c r="GZ133" s="136"/>
      <c r="HA133" s="136"/>
      <c r="HB133" s="136"/>
      <c r="HC133" s="136"/>
      <c r="HD133" s="136"/>
      <c r="HE133" s="136"/>
      <c r="HF133" s="136"/>
      <c r="HG133" s="136"/>
      <c r="HH133" s="136"/>
      <c r="HI133" s="136"/>
      <c r="HJ133" s="136"/>
      <c r="HK133" s="136"/>
      <c r="HL133" s="136"/>
      <c r="HM133" s="136"/>
      <c r="HN133" s="136"/>
      <c r="HO133" s="136"/>
      <c r="HP133" s="136"/>
      <c r="HQ133" s="136"/>
      <c r="HR133" s="136"/>
      <c r="HS133" s="136"/>
      <c r="HT133" s="136"/>
      <c r="HU133" s="136"/>
      <c r="HV133" s="136"/>
      <c r="HW133" s="136"/>
      <c r="HX133" s="136"/>
      <c r="HY133" s="136"/>
      <c r="HZ133" s="136"/>
      <c r="IA133" s="136"/>
      <c r="IB133" s="136"/>
      <c r="IC133" s="136"/>
      <c r="ID133" s="136"/>
      <c r="IE133" s="136"/>
      <c r="IF133" s="136"/>
      <c r="IG133" s="136"/>
      <c r="IH133" s="136"/>
      <c r="II133" s="136"/>
      <c r="IJ133" s="136"/>
      <c r="IK133" s="136"/>
      <c r="IL133" s="136"/>
      <c r="IM133" s="136"/>
      <c r="IN133" s="136"/>
      <c r="IO133" s="136"/>
      <c r="IP133" s="136"/>
      <c r="IQ133" s="136"/>
      <c r="IR133" s="136"/>
      <c r="IS133" s="136"/>
      <c r="IT133" s="136"/>
      <c r="IU133" s="136"/>
      <c r="IV133" s="136"/>
      <c r="IW133" s="136"/>
      <c r="IX133" s="136"/>
      <c r="IY133" s="136"/>
      <c r="IZ133" s="136"/>
      <c r="JA133" s="136"/>
      <c r="JB133" s="136"/>
      <c r="JC133" s="136"/>
      <c r="JD133" s="136"/>
      <c r="JE133" s="136"/>
      <c r="JF133" s="136"/>
      <c r="JG133" s="136"/>
      <c r="JH133" s="136"/>
      <c r="JI133" s="136"/>
      <c r="JJ133" s="136"/>
      <c r="JK133" s="136"/>
      <c r="JL133" s="136"/>
      <c r="JM133" s="136"/>
      <c r="JN133" s="136"/>
      <c r="JO133" s="136"/>
      <c r="JP133" s="136"/>
      <c r="JQ133" s="136"/>
      <c r="JR133" s="136"/>
      <c r="JS133" s="136"/>
      <c r="JT133" s="136"/>
      <c r="JU133" s="136"/>
      <c r="JV133" s="136"/>
      <c r="JW133" s="136"/>
      <c r="JX133" s="136"/>
      <c r="JY133" s="136"/>
      <c r="JZ133" s="136"/>
      <c r="KA133" s="136"/>
      <c r="KB133" s="136"/>
      <c r="KC133" s="136"/>
      <c r="KD133" s="136"/>
      <c r="KE133" s="136"/>
      <c r="KF133" s="136"/>
      <c r="KG133" s="136"/>
      <c r="KH133" s="136"/>
      <c r="KI133" s="136"/>
      <c r="KJ133" s="136"/>
      <c r="KK133" s="136"/>
      <c r="KL133" s="136"/>
      <c r="KM133" s="136"/>
      <c r="KN133" s="136"/>
      <c r="KO133" s="136"/>
      <c r="KP133" s="136"/>
      <c r="KQ133" s="136"/>
      <c r="KR133" s="136"/>
      <c r="KS133" s="136"/>
      <c r="KT133" s="136"/>
      <c r="KU133" s="136"/>
      <c r="KV133" s="136"/>
      <c r="KW133" s="136"/>
      <c r="KX133" s="136"/>
      <c r="KY133" s="136"/>
      <c r="KZ133" s="136"/>
      <c r="LA133" s="136"/>
      <c r="LB133" s="136"/>
      <c r="LC133" s="136"/>
      <c r="LD133" s="136"/>
      <c r="LE133" s="136"/>
      <c r="LF133" s="136"/>
      <c r="LG133" s="136"/>
      <c r="LH133" s="136"/>
      <c r="LI133" s="136"/>
      <c r="LJ133" s="136"/>
      <c r="LK133" s="136"/>
      <c r="LL133" s="136"/>
      <c r="LM133" s="136"/>
      <c r="LN133" s="136"/>
      <c r="LO133" s="136"/>
      <c r="LP133" s="136"/>
      <c r="LQ133" s="136"/>
      <c r="LR133" s="136"/>
      <c r="LS133" s="136"/>
      <c r="LT133" s="136"/>
      <c r="LU133" s="136"/>
      <c r="LV133" s="136"/>
      <c r="LW133" s="136"/>
      <c r="LX133" s="136"/>
      <c r="LY133" s="136"/>
      <c r="LZ133" s="136"/>
      <c r="MA133" s="136"/>
      <c r="MB133" s="136"/>
      <c r="MC133" s="136"/>
      <c r="MD133" s="136"/>
      <c r="ME133" s="136"/>
      <c r="MF133" s="136"/>
      <c r="MG133" s="136"/>
      <c r="MH133" s="136"/>
      <c r="MI133" s="136"/>
      <c r="MJ133" s="136"/>
      <c r="MK133" s="136"/>
      <c r="ML133" s="136"/>
      <c r="MM133" s="136"/>
      <c r="MN133" s="136"/>
      <c r="MO133" s="136"/>
      <c r="MP133" s="136"/>
      <c r="MQ133" s="136"/>
      <c r="MR133" s="136"/>
      <c r="MS133" s="136"/>
      <c r="MT133" s="136"/>
      <c r="MU133" s="136"/>
      <c r="MV133" s="136"/>
      <c r="MW133" s="136"/>
      <c r="MX133" s="136"/>
      <c r="MY133" s="136"/>
      <c r="MZ133" s="136"/>
      <c r="NA133" s="136"/>
      <c r="NB133" s="136"/>
      <c r="NC133" s="136"/>
      <c r="ND133" s="136"/>
      <c r="NE133" s="136"/>
      <c r="NF133" s="136"/>
      <c r="NG133" s="136"/>
      <c r="NH133" s="136"/>
      <c r="NI133" s="136"/>
      <c r="NJ133" s="136"/>
      <c r="NK133" s="136"/>
      <c r="NL133" s="136"/>
      <c r="NM133" s="136"/>
      <c r="NN133" s="136"/>
      <c r="NO133" s="136"/>
      <c r="NP133" s="136"/>
      <c r="NQ133" s="136"/>
      <c r="NR133" s="136"/>
      <c r="NS133" s="136"/>
      <c r="NT133" s="136"/>
      <c r="NU133" s="136"/>
      <c r="NV133" s="136"/>
      <c r="NW133" s="136"/>
      <c r="NX133" s="136"/>
      <c r="NY133" s="136"/>
      <c r="NZ133" s="136"/>
      <c r="OA133" s="136"/>
      <c r="OB133" s="136"/>
      <c r="OC133" s="136"/>
      <c r="OD133" s="136"/>
      <c r="OE133" s="136"/>
      <c r="OF133" s="136"/>
      <c r="OG133" s="136"/>
      <c r="OH133" s="136"/>
      <c r="OI133" s="136"/>
      <c r="OJ133" s="136"/>
      <c r="OK133" s="136"/>
      <c r="OL133" s="136"/>
      <c r="OM133" s="136"/>
      <c r="ON133" s="136"/>
      <c r="OO133" s="136"/>
      <c r="OP133" s="136"/>
      <c r="OQ133" s="136"/>
      <c r="OR133" s="136"/>
      <c r="OS133" s="136"/>
      <c r="OT133" s="136"/>
      <c r="OU133" s="136"/>
      <c r="OV133" s="136"/>
      <c r="OW133" s="136"/>
      <c r="OX133" s="136"/>
      <c r="OY133" s="136"/>
      <c r="OZ133" s="136"/>
      <c r="PA133" s="136"/>
      <c r="PB133" s="136"/>
      <c r="PC133" s="136"/>
      <c r="PD133" s="136"/>
      <c r="PE133" s="136"/>
      <c r="PF133" s="136"/>
    </row>
    <row r="134" spans="1:422" s="45" customFormat="1">
      <c r="A134" s="134"/>
      <c r="B134" s="134"/>
      <c r="C134" s="136"/>
      <c r="D134" s="136"/>
      <c r="E134" s="136"/>
      <c r="F134" s="136"/>
      <c r="G134" s="136"/>
      <c r="H134" s="136"/>
      <c r="I134" s="136"/>
      <c r="J134" s="136"/>
      <c r="K134" s="136"/>
      <c r="L134" s="136"/>
      <c r="M134" s="136"/>
      <c r="N134" s="136"/>
      <c r="O134" s="136"/>
      <c r="P134" s="136"/>
      <c r="Q134" s="136"/>
      <c r="R134" s="136"/>
      <c r="S134" s="136"/>
      <c r="T134" s="136"/>
      <c r="U134" s="136"/>
      <c r="V134" s="136"/>
      <c r="W134" s="136"/>
      <c r="X134" s="136"/>
      <c r="Y134" s="136"/>
      <c r="Z134" s="136"/>
      <c r="AA134" s="136"/>
      <c r="AB134" s="136"/>
      <c r="AC134" s="136"/>
      <c r="AD134" s="136"/>
      <c r="AE134" s="136"/>
      <c r="AF134" s="136"/>
      <c r="AG134" s="136"/>
      <c r="AH134" s="136"/>
      <c r="AI134" s="136"/>
      <c r="AJ134" s="136"/>
      <c r="AK134" s="136"/>
      <c r="AL134" s="136"/>
      <c r="AM134" s="136"/>
      <c r="AN134" s="136"/>
      <c r="AO134" s="136"/>
      <c r="AP134" s="136"/>
      <c r="AQ134" s="136"/>
      <c r="AR134" s="136"/>
      <c r="AS134" s="136"/>
      <c r="AT134" s="136"/>
      <c r="AU134" s="136"/>
      <c r="AV134" s="136"/>
      <c r="AW134" s="136"/>
      <c r="AX134" s="136"/>
      <c r="AY134" s="136"/>
      <c r="AZ134" s="136"/>
      <c r="BA134" s="136"/>
      <c r="BB134" s="136"/>
      <c r="BC134" s="136"/>
      <c r="BD134" s="136"/>
      <c r="BE134" s="136"/>
      <c r="BF134" s="136"/>
      <c r="BG134" s="136"/>
      <c r="BH134" s="136"/>
      <c r="BI134" s="136"/>
      <c r="BJ134" s="136"/>
      <c r="BK134" s="136"/>
      <c r="BL134" s="136"/>
      <c r="BM134" s="136"/>
      <c r="BN134" s="136"/>
      <c r="BO134" s="136"/>
      <c r="BP134" s="136"/>
      <c r="BQ134" s="136"/>
      <c r="BR134" s="136"/>
      <c r="BS134" s="136"/>
      <c r="BT134" s="136"/>
      <c r="BU134" s="136"/>
      <c r="BV134" s="136"/>
      <c r="BW134" s="136"/>
      <c r="BX134" s="136"/>
      <c r="BY134" s="136"/>
      <c r="BZ134" s="136"/>
      <c r="CA134" s="136"/>
      <c r="CB134" s="136"/>
      <c r="CC134" s="136"/>
      <c r="CD134" s="136"/>
      <c r="CE134" s="136"/>
      <c r="CF134" s="136"/>
      <c r="CG134" s="136"/>
      <c r="CH134" s="136"/>
      <c r="CI134" s="136"/>
      <c r="CJ134" s="136"/>
      <c r="CK134" s="136"/>
      <c r="CL134" s="136"/>
      <c r="CM134" s="136"/>
      <c r="CN134" s="136"/>
      <c r="CO134" s="136"/>
      <c r="CP134" s="136"/>
      <c r="CQ134" s="136"/>
      <c r="CR134" s="136"/>
      <c r="CS134" s="136"/>
      <c r="CT134" s="136"/>
      <c r="CU134" s="136"/>
      <c r="CV134" s="136"/>
      <c r="CW134" s="136"/>
      <c r="CX134" s="136"/>
      <c r="CY134" s="136"/>
      <c r="CZ134" s="136"/>
      <c r="DA134" s="136"/>
      <c r="DB134" s="136"/>
      <c r="DC134" s="136"/>
      <c r="DD134" s="136"/>
      <c r="DE134" s="136"/>
      <c r="DF134" s="136"/>
      <c r="DG134" s="136"/>
      <c r="DH134" s="136"/>
      <c r="DI134" s="136"/>
      <c r="DJ134" s="136"/>
      <c r="DK134" s="136"/>
      <c r="DL134" s="136"/>
      <c r="DM134" s="136"/>
      <c r="DN134" s="136"/>
      <c r="DO134" s="136"/>
      <c r="DP134" s="136"/>
      <c r="DQ134" s="136"/>
      <c r="DR134" s="136"/>
      <c r="DS134" s="136"/>
      <c r="DT134" s="136"/>
      <c r="DU134" s="136"/>
      <c r="DV134" s="136"/>
      <c r="DW134" s="136"/>
      <c r="DX134" s="136"/>
      <c r="DY134" s="136"/>
      <c r="DZ134" s="136"/>
      <c r="EA134" s="136"/>
      <c r="EB134" s="136"/>
      <c r="EC134" s="136"/>
      <c r="ED134" s="136"/>
      <c r="EE134" s="136"/>
      <c r="EF134" s="136"/>
      <c r="EG134" s="136"/>
      <c r="EH134" s="136"/>
      <c r="EI134" s="136"/>
      <c r="EJ134" s="136"/>
      <c r="EK134" s="136"/>
      <c r="EL134" s="136"/>
      <c r="EM134" s="136"/>
      <c r="EN134" s="136"/>
      <c r="EO134" s="136"/>
      <c r="EP134" s="136"/>
      <c r="EQ134" s="136"/>
      <c r="ER134" s="136"/>
      <c r="ES134" s="136"/>
      <c r="ET134" s="136"/>
      <c r="EU134" s="136"/>
      <c r="EV134" s="136"/>
      <c r="EW134" s="136"/>
      <c r="EX134" s="136"/>
      <c r="EY134" s="136"/>
      <c r="EZ134" s="136"/>
      <c r="FA134" s="136"/>
      <c r="FB134" s="136"/>
      <c r="FC134" s="136"/>
      <c r="FD134" s="136"/>
      <c r="FE134" s="136"/>
      <c r="FF134" s="136"/>
      <c r="FG134" s="136"/>
      <c r="FH134" s="136"/>
      <c r="FI134" s="136"/>
      <c r="FJ134" s="136"/>
      <c r="FK134" s="136"/>
      <c r="FL134" s="136"/>
      <c r="FM134" s="136"/>
      <c r="FN134" s="136"/>
      <c r="FO134" s="136"/>
      <c r="FP134" s="136"/>
      <c r="FQ134" s="136"/>
      <c r="FR134" s="136"/>
      <c r="FS134" s="136"/>
      <c r="FT134" s="136"/>
      <c r="FU134" s="136"/>
      <c r="FV134" s="136"/>
      <c r="FW134" s="136"/>
      <c r="FX134" s="136"/>
      <c r="FY134" s="136"/>
      <c r="FZ134" s="136"/>
      <c r="GA134" s="136"/>
      <c r="GB134" s="136"/>
      <c r="GC134" s="136"/>
      <c r="GD134" s="136"/>
      <c r="GE134" s="136"/>
      <c r="GF134" s="136"/>
      <c r="GG134" s="136"/>
      <c r="GH134" s="136"/>
      <c r="GI134" s="136"/>
      <c r="GJ134" s="136"/>
      <c r="GK134" s="136"/>
      <c r="GL134" s="136"/>
      <c r="GM134" s="136"/>
      <c r="GN134" s="136"/>
      <c r="GO134" s="136"/>
      <c r="GP134" s="136"/>
      <c r="GQ134" s="136"/>
      <c r="GR134" s="136"/>
      <c r="GS134" s="136"/>
      <c r="GT134" s="136"/>
      <c r="GU134" s="136"/>
      <c r="GV134" s="136"/>
      <c r="GW134" s="136"/>
      <c r="GX134" s="136"/>
      <c r="GY134" s="136"/>
      <c r="GZ134" s="136"/>
      <c r="HA134" s="136"/>
      <c r="HB134" s="136"/>
      <c r="HC134" s="136"/>
      <c r="HD134" s="136"/>
      <c r="HE134" s="136"/>
      <c r="HF134" s="136"/>
      <c r="HG134" s="136"/>
      <c r="HH134" s="136"/>
      <c r="HI134" s="136"/>
      <c r="HJ134" s="136"/>
      <c r="HK134" s="136"/>
      <c r="HL134" s="136"/>
      <c r="HM134" s="136"/>
      <c r="HN134" s="136"/>
      <c r="HO134" s="136"/>
      <c r="HP134" s="136"/>
      <c r="HQ134" s="136"/>
      <c r="HR134" s="136"/>
      <c r="HS134" s="136"/>
      <c r="HT134" s="136"/>
      <c r="HU134" s="136"/>
      <c r="HV134" s="136"/>
      <c r="HW134" s="136"/>
      <c r="HX134" s="136"/>
      <c r="HY134" s="136"/>
      <c r="HZ134" s="136"/>
      <c r="IA134" s="136"/>
      <c r="IB134" s="136"/>
      <c r="IC134" s="136"/>
      <c r="ID134" s="136"/>
      <c r="IE134" s="136"/>
      <c r="IF134" s="136"/>
      <c r="IG134" s="136"/>
      <c r="IH134" s="136"/>
      <c r="II134" s="136"/>
      <c r="IJ134" s="136"/>
      <c r="IK134" s="136"/>
      <c r="IL134" s="136"/>
      <c r="IM134" s="136"/>
      <c r="IN134" s="136"/>
      <c r="IO134" s="136"/>
      <c r="IP134" s="136"/>
      <c r="IQ134" s="136"/>
      <c r="IR134" s="136"/>
      <c r="IS134" s="136"/>
      <c r="IT134" s="136"/>
      <c r="IU134" s="136"/>
      <c r="IV134" s="136"/>
      <c r="IW134" s="136"/>
      <c r="IX134" s="136"/>
      <c r="IY134" s="136"/>
      <c r="IZ134" s="136"/>
      <c r="JA134" s="136"/>
      <c r="JB134" s="136"/>
      <c r="JC134" s="136"/>
      <c r="JD134" s="136"/>
      <c r="JE134" s="136"/>
      <c r="JF134" s="136"/>
      <c r="JG134" s="136"/>
      <c r="JH134" s="136"/>
      <c r="JI134" s="136"/>
      <c r="JJ134" s="136"/>
      <c r="JK134" s="136"/>
      <c r="JL134" s="136"/>
      <c r="JM134" s="136"/>
      <c r="JN134" s="136"/>
      <c r="JO134" s="136"/>
      <c r="JP134" s="136"/>
      <c r="JQ134" s="136"/>
      <c r="JR134" s="136"/>
      <c r="JS134" s="136"/>
      <c r="JT134" s="136"/>
      <c r="JU134" s="136"/>
      <c r="JV134" s="136"/>
      <c r="JW134" s="136"/>
      <c r="JX134" s="136"/>
      <c r="JY134" s="136"/>
      <c r="JZ134" s="136"/>
      <c r="KA134" s="136"/>
      <c r="KB134" s="136"/>
      <c r="KC134" s="136"/>
      <c r="KD134" s="136"/>
      <c r="KE134" s="136"/>
      <c r="KF134" s="136"/>
      <c r="KG134" s="136"/>
      <c r="KH134" s="136"/>
      <c r="KI134" s="136"/>
      <c r="KJ134" s="136"/>
      <c r="KK134" s="136"/>
      <c r="KL134" s="136"/>
      <c r="KM134" s="136"/>
      <c r="KN134" s="136"/>
      <c r="KO134" s="136"/>
      <c r="KP134" s="136"/>
      <c r="KQ134" s="136"/>
      <c r="KR134" s="136"/>
      <c r="KS134" s="136"/>
      <c r="KT134" s="136"/>
      <c r="KU134" s="136"/>
      <c r="KV134" s="136"/>
      <c r="KW134" s="136"/>
      <c r="KX134" s="136"/>
      <c r="KY134" s="136"/>
      <c r="KZ134" s="136"/>
      <c r="LA134" s="136"/>
      <c r="LB134" s="136"/>
      <c r="LC134" s="136"/>
      <c r="LD134" s="136"/>
      <c r="LE134" s="136"/>
      <c r="LF134" s="136"/>
      <c r="LG134" s="136"/>
      <c r="LH134" s="136"/>
      <c r="LI134" s="136"/>
      <c r="LJ134" s="136"/>
      <c r="LK134" s="136"/>
      <c r="LL134" s="136"/>
      <c r="LM134" s="136"/>
      <c r="LN134" s="136"/>
      <c r="LO134" s="136"/>
      <c r="LP134" s="136"/>
      <c r="LQ134" s="136"/>
      <c r="LR134" s="136"/>
      <c r="LS134" s="136"/>
      <c r="LT134" s="136"/>
      <c r="LU134" s="136"/>
      <c r="LV134" s="136"/>
      <c r="LW134" s="136"/>
      <c r="LX134" s="136"/>
      <c r="LY134" s="136"/>
      <c r="LZ134" s="136"/>
      <c r="MA134" s="136"/>
      <c r="MB134" s="136"/>
      <c r="MC134" s="136"/>
      <c r="MD134" s="136"/>
      <c r="ME134" s="136"/>
      <c r="MF134" s="136"/>
      <c r="MG134" s="136"/>
      <c r="MH134" s="136"/>
      <c r="MI134" s="136"/>
      <c r="MJ134" s="136"/>
      <c r="MK134" s="136"/>
      <c r="ML134" s="136"/>
      <c r="MM134" s="136"/>
      <c r="MN134" s="136"/>
      <c r="MO134" s="136"/>
      <c r="MP134" s="136"/>
      <c r="MQ134" s="136"/>
      <c r="MR134" s="136"/>
      <c r="MS134" s="136"/>
      <c r="MT134" s="136"/>
      <c r="MU134" s="136"/>
      <c r="MV134" s="136"/>
      <c r="MW134" s="136"/>
      <c r="MX134" s="136"/>
      <c r="MY134" s="136"/>
      <c r="MZ134" s="136"/>
      <c r="NA134" s="136"/>
      <c r="NB134" s="136"/>
      <c r="NC134" s="136"/>
      <c r="ND134" s="136"/>
      <c r="NE134" s="136"/>
      <c r="NF134" s="136"/>
      <c r="NG134" s="136"/>
      <c r="NH134" s="136"/>
      <c r="NI134" s="136"/>
      <c r="NJ134" s="136"/>
      <c r="NK134" s="136"/>
      <c r="NL134" s="136"/>
      <c r="NM134" s="136"/>
      <c r="NN134" s="136"/>
      <c r="NO134" s="136"/>
      <c r="NP134" s="136"/>
      <c r="NQ134" s="136"/>
      <c r="NR134" s="136"/>
      <c r="NS134" s="136"/>
      <c r="NT134" s="136"/>
      <c r="NU134" s="136"/>
      <c r="NV134" s="136"/>
      <c r="NW134" s="136"/>
      <c r="NX134" s="136"/>
      <c r="NY134" s="136"/>
      <c r="NZ134" s="136"/>
      <c r="OA134" s="136"/>
      <c r="OB134" s="136"/>
      <c r="OC134" s="136"/>
      <c r="OD134" s="136"/>
      <c r="OE134" s="136"/>
      <c r="OF134" s="136"/>
      <c r="OG134" s="136"/>
      <c r="OH134" s="136"/>
      <c r="OI134" s="136"/>
      <c r="OJ134" s="136"/>
      <c r="OK134" s="136"/>
      <c r="OL134" s="136"/>
      <c r="OM134" s="136"/>
      <c r="ON134" s="136"/>
      <c r="OO134" s="136"/>
      <c r="OP134" s="136"/>
      <c r="OQ134" s="136"/>
      <c r="OR134" s="136"/>
      <c r="OS134" s="136"/>
      <c r="OT134" s="136"/>
      <c r="OU134" s="136"/>
      <c r="OV134" s="136"/>
      <c r="OW134" s="136"/>
      <c r="OX134" s="136"/>
      <c r="OY134" s="136"/>
      <c r="OZ134" s="136"/>
      <c r="PA134" s="136"/>
      <c r="PB134" s="136"/>
      <c r="PC134" s="136"/>
      <c r="PD134" s="136"/>
      <c r="PE134" s="136"/>
      <c r="PF134" s="136"/>
    </row>
    <row r="135" spans="1:422" s="45" customFormat="1">
      <c r="A135" s="134"/>
      <c r="B135" s="134"/>
      <c r="C135" s="136"/>
      <c r="D135" s="136"/>
      <c r="E135" s="136"/>
      <c r="F135" s="136"/>
      <c r="G135" s="136"/>
      <c r="H135" s="136"/>
      <c r="I135" s="136"/>
      <c r="J135" s="136"/>
      <c r="K135" s="136"/>
      <c r="L135" s="136"/>
      <c r="M135" s="136"/>
      <c r="N135" s="136"/>
      <c r="O135" s="136"/>
      <c r="P135" s="136"/>
      <c r="Q135" s="136"/>
      <c r="R135" s="136"/>
      <c r="S135" s="136"/>
      <c r="T135" s="136"/>
      <c r="U135" s="136"/>
      <c r="V135" s="136"/>
      <c r="W135" s="136"/>
      <c r="X135" s="136"/>
      <c r="Y135" s="136"/>
      <c r="Z135" s="136"/>
      <c r="AA135" s="136"/>
      <c r="AB135" s="136"/>
      <c r="AC135" s="136"/>
      <c r="AD135" s="136"/>
      <c r="AE135" s="136"/>
      <c r="AF135" s="136"/>
      <c r="AG135" s="136"/>
      <c r="AH135" s="136"/>
      <c r="AI135" s="136"/>
      <c r="AJ135" s="136"/>
      <c r="AK135" s="136"/>
      <c r="AL135" s="136"/>
      <c r="AM135" s="136"/>
      <c r="AN135" s="136"/>
      <c r="AO135" s="136"/>
      <c r="AP135" s="136"/>
      <c r="AQ135" s="136"/>
      <c r="AR135" s="136"/>
      <c r="AS135" s="136"/>
      <c r="AT135" s="136"/>
      <c r="AU135" s="136"/>
      <c r="AV135" s="136"/>
      <c r="AW135" s="136"/>
      <c r="AX135" s="136"/>
      <c r="AY135" s="136"/>
      <c r="AZ135" s="136"/>
      <c r="BA135" s="136"/>
      <c r="BB135" s="136"/>
      <c r="BC135" s="136"/>
      <c r="BD135" s="136"/>
      <c r="BE135" s="136"/>
      <c r="BF135" s="136"/>
      <c r="BG135" s="136"/>
      <c r="BH135" s="136"/>
      <c r="BI135" s="136"/>
      <c r="BJ135" s="136"/>
      <c r="BK135" s="136"/>
      <c r="BL135" s="136"/>
      <c r="BM135" s="136"/>
      <c r="BN135" s="136"/>
      <c r="BO135" s="136"/>
      <c r="BP135" s="136"/>
      <c r="BQ135" s="136"/>
      <c r="BR135" s="136"/>
      <c r="BS135" s="136"/>
      <c r="BT135" s="136"/>
      <c r="BU135" s="136"/>
      <c r="BV135" s="136"/>
      <c r="BW135" s="136"/>
      <c r="BX135" s="136"/>
      <c r="BY135" s="136"/>
      <c r="BZ135" s="136"/>
      <c r="CA135" s="136"/>
      <c r="CB135" s="136"/>
      <c r="CC135" s="136"/>
      <c r="CD135" s="136"/>
      <c r="CE135" s="136"/>
      <c r="CF135" s="136"/>
      <c r="CG135" s="136"/>
      <c r="CH135" s="136"/>
      <c r="CI135" s="136"/>
      <c r="CJ135" s="136"/>
      <c r="CK135" s="136"/>
      <c r="CL135" s="136"/>
      <c r="CM135" s="136"/>
      <c r="CN135" s="136"/>
      <c r="CO135" s="136"/>
      <c r="CP135" s="136"/>
      <c r="CQ135" s="136"/>
      <c r="CR135" s="136"/>
      <c r="CS135" s="136"/>
      <c r="CT135" s="136"/>
      <c r="CU135" s="136"/>
      <c r="CV135" s="136"/>
      <c r="CW135" s="136"/>
      <c r="CX135" s="136"/>
      <c r="CY135" s="136"/>
      <c r="CZ135" s="136"/>
      <c r="DA135" s="136"/>
      <c r="DB135" s="136"/>
      <c r="DC135" s="136"/>
      <c r="DD135" s="136"/>
      <c r="DE135" s="136"/>
      <c r="DF135" s="136"/>
      <c r="DG135" s="136"/>
      <c r="DH135" s="136"/>
      <c r="DI135" s="136"/>
      <c r="DJ135" s="136"/>
      <c r="DK135" s="136"/>
      <c r="DL135" s="136"/>
      <c r="DM135" s="136"/>
      <c r="DN135" s="136"/>
      <c r="DO135" s="136"/>
      <c r="DP135" s="136"/>
      <c r="DQ135" s="136"/>
      <c r="DR135" s="136"/>
      <c r="DS135" s="136"/>
      <c r="DT135" s="136"/>
      <c r="DU135" s="136"/>
      <c r="DV135" s="136"/>
      <c r="DW135" s="136"/>
      <c r="DX135" s="136"/>
      <c r="DY135" s="136"/>
      <c r="DZ135" s="136"/>
      <c r="EA135" s="136"/>
      <c r="EB135" s="136"/>
      <c r="EC135" s="136"/>
      <c r="ED135" s="136"/>
      <c r="EE135" s="136"/>
      <c r="EF135" s="136"/>
      <c r="EG135" s="136"/>
      <c r="EH135" s="136"/>
      <c r="EI135" s="136"/>
      <c r="EJ135" s="136"/>
      <c r="EK135" s="136"/>
      <c r="EL135" s="136"/>
      <c r="EM135" s="136"/>
      <c r="EN135" s="136"/>
      <c r="EO135" s="136"/>
      <c r="EP135" s="136"/>
      <c r="EQ135" s="136"/>
      <c r="ER135" s="136"/>
      <c r="ES135" s="136"/>
      <c r="ET135" s="136"/>
      <c r="EU135" s="136"/>
      <c r="EV135" s="136"/>
      <c r="EW135" s="136"/>
      <c r="EX135" s="136"/>
      <c r="EY135" s="136"/>
      <c r="EZ135" s="136"/>
      <c r="FA135" s="136"/>
      <c r="FB135" s="136"/>
      <c r="FC135" s="136"/>
      <c r="FD135" s="136"/>
      <c r="FE135" s="136"/>
      <c r="FF135" s="136"/>
      <c r="FG135" s="136"/>
      <c r="FH135" s="136"/>
      <c r="FI135" s="136"/>
      <c r="FJ135" s="136"/>
      <c r="FK135" s="136"/>
      <c r="FL135" s="136"/>
      <c r="FM135" s="136"/>
      <c r="FN135" s="136"/>
      <c r="FO135" s="136"/>
      <c r="FP135" s="136"/>
      <c r="FQ135" s="136"/>
      <c r="FR135" s="136"/>
      <c r="FS135" s="136"/>
      <c r="FT135" s="136"/>
      <c r="FU135" s="136"/>
      <c r="FV135" s="136"/>
      <c r="FW135" s="136"/>
      <c r="FX135" s="136"/>
      <c r="FY135" s="136"/>
      <c r="FZ135" s="136"/>
      <c r="GA135" s="136"/>
      <c r="GB135" s="136"/>
      <c r="GC135" s="136"/>
      <c r="GD135" s="136"/>
      <c r="GE135" s="136"/>
      <c r="GF135" s="136"/>
      <c r="GG135" s="136"/>
      <c r="GH135" s="136"/>
      <c r="GI135" s="136"/>
      <c r="GJ135" s="136"/>
      <c r="GK135" s="136"/>
      <c r="GL135" s="136"/>
      <c r="GM135" s="136"/>
      <c r="GN135" s="136"/>
      <c r="GO135" s="136"/>
      <c r="GP135" s="136"/>
      <c r="GQ135" s="136"/>
      <c r="GR135" s="136"/>
      <c r="GS135" s="136"/>
      <c r="GT135" s="136"/>
      <c r="GU135" s="136"/>
      <c r="GV135" s="136"/>
      <c r="GW135" s="136"/>
      <c r="GX135" s="136"/>
      <c r="GY135" s="136"/>
      <c r="GZ135" s="136"/>
      <c r="HA135" s="136"/>
      <c r="HB135" s="136"/>
      <c r="HC135" s="136"/>
      <c r="HD135" s="136"/>
      <c r="HE135" s="136"/>
      <c r="HF135" s="136"/>
      <c r="HG135" s="136"/>
      <c r="HH135" s="136"/>
      <c r="HI135" s="136"/>
      <c r="HJ135" s="136"/>
      <c r="HK135" s="136"/>
      <c r="HL135" s="136"/>
      <c r="HM135" s="136"/>
      <c r="HN135" s="136"/>
      <c r="HO135" s="136"/>
      <c r="HP135" s="136"/>
      <c r="HQ135" s="136"/>
      <c r="HR135" s="136"/>
      <c r="HS135" s="136"/>
      <c r="HT135" s="136"/>
      <c r="HU135" s="136"/>
      <c r="HV135" s="136"/>
      <c r="HW135" s="136"/>
      <c r="HX135" s="136"/>
      <c r="HY135" s="136"/>
      <c r="HZ135" s="136"/>
      <c r="IA135" s="136"/>
      <c r="IB135" s="136"/>
      <c r="IC135" s="136"/>
      <c r="ID135" s="136"/>
      <c r="IE135" s="136"/>
      <c r="IF135" s="136"/>
      <c r="IG135" s="136"/>
      <c r="IH135" s="136"/>
      <c r="II135" s="136"/>
      <c r="IJ135" s="136"/>
      <c r="IK135" s="136"/>
      <c r="IL135" s="136"/>
      <c r="IM135" s="136"/>
      <c r="IN135" s="136"/>
      <c r="IO135" s="136"/>
      <c r="IP135" s="136"/>
      <c r="IQ135" s="136"/>
      <c r="IR135" s="136"/>
      <c r="IS135" s="136"/>
      <c r="IT135" s="136"/>
      <c r="IU135" s="136"/>
      <c r="IV135" s="136"/>
      <c r="IW135" s="136"/>
      <c r="IX135" s="136"/>
      <c r="IY135" s="136"/>
      <c r="IZ135" s="136"/>
      <c r="JA135" s="136"/>
      <c r="JB135" s="136"/>
      <c r="JC135" s="136"/>
      <c r="JD135" s="136"/>
      <c r="JE135" s="136"/>
      <c r="JF135" s="136"/>
      <c r="JG135" s="136"/>
      <c r="JH135" s="136"/>
      <c r="JI135" s="136"/>
      <c r="JJ135" s="136"/>
      <c r="JK135" s="136"/>
      <c r="JL135" s="136"/>
      <c r="JM135" s="136"/>
      <c r="JN135" s="136"/>
      <c r="JO135" s="136"/>
      <c r="JP135" s="136"/>
      <c r="JQ135" s="136"/>
      <c r="JR135" s="136"/>
      <c r="JS135" s="136"/>
      <c r="JT135" s="136"/>
      <c r="JU135" s="136"/>
      <c r="JV135" s="136"/>
      <c r="JW135" s="136"/>
      <c r="JX135" s="136"/>
      <c r="JY135" s="136"/>
      <c r="JZ135" s="136"/>
      <c r="KA135" s="136"/>
      <c r="KB135" s="136"/>
      <c r="KC135" s="136"/>
      <c r="KD135" s="136"/>
      <c r="KE135" s="136"/>
      <c r="KF135" s="136"/>
      <c r="KG135" s="136"/>
      <c r="KH135" s="136"/>
      <c r="KI135" s="136"/>
      <c r="KJ135" s="136"/>
      <c r="KK135" s="136"/>
      <c r="KL135" s="136"/>
      <c r="KM135" s="136"/>
      <c r="KN135" s="136"/>
      <c r="KO135" s="136"/>
      <c r="KP135" s="136"/>
      <c r="KQ135" s="136"/>
      <c r="KR135" s="136"/>
      <c r="KS135" s="136"/>
      <c r="KT135" s="136"/>
      <c r="KU135" s="136"/>
      <c r="KV135" s="136"/>
      <c r="KW135" s="136"/>
      <c r="KX135" s="136"/>
      <c r="KY135" s="136"/>
      <c r="KZ135" s="136"/>
      <c r="LA135" s="136"/>
      <c r="LB135" s="136"/>
      <c r="LC135" s="136"/>
      <c r="LD135" s="136"/>
      <c r="LE135" s="136"/>
      <c r="LF135" s="136"/>
      <c r="LG135" s="136"/>
      <c r="LH135" s="136"/>
      <c r="LI135" s="136"/>
      <c r="LJ135" s="136"/>
      <c r="LK135" s="136"/>
      <c r="LL135" s="136"/>
      <c r="LM135" s="136"/>
      <c r="LN135" s="136"/>
      <c r="LO135" s="136"/>
      <c r="LP135" s="136"/>
      <c r="LQ135" s="136"/>
      <c r="LR135" s="136"/>
      <c r="LS135" s="136"/>
      <c r="LT135" s="136"/>
      <c r="LU135" s="136"/>
      <c r="LV135" s="136"/>
      <c r="LW135" s="136"/>
      <c r="LX135" s="136"/>
      <c r="LY135" s="136"/>
      <c r="LZ135" s="136"/>
      <c r="MA135" s="136"/>
      <c r="MB135" s="136"/>
      <c r="MC135" s="136"/>
      <c r="MD135" s="136"/>
      <c r="ME135" s="136"/>
      <c r="MF135" s="136"/>
      <c r="MG135" s="136"/>
      <c r="MH135" s="136"/>
      <c r="MI135" s="136"/>
      <c r="MJ135" s="136"/>
      <c r="MK135" s="136"/>
      <c r="ML135" s="136"/>
      <c r="MM135" s="136"/>
      <c r="MN135" s="136"/>
      <c r="MO135" s="136"/>
      <c r="MP135" s="136"/>
      <c r="MQ135" s="136"/>
      <c r="MR135" s="136"/>
      <c r="MS135" s="136"/>
      <c r="MT135" s="136"/>
      <c r="MU135" s="136"/>
      <c r="MV135" s="136"/>
      <c r="MW135" s="136"/>
      <c r="MX135" s="136"/>
      <c r="MY135" s="136"/>
      <c r="MZ135" s="136"/>
      <c r="NA135" s="136"/>
      <c r="NB135" s="136"/>
      <c r="NC135" s="136"/>
      <c r="ND135" s="136"/>
      <c r="NE135" s="136"/>
      <c r="NF135" s="136"/>
      <c r="NG135" s="136"/>
      <c r="NH135" s="136"/>
      <c r="NI135" s="136"/>
      <c r="NJ135" s="136"/>
      <c r="NK135" s="136"/>
      <c r="NL135" s="136"/>
      <c r="NM135" s="136"/>
      <c r="NN135" s="136"/>
      <c r="NO135" s="136"/>
      <c r="NP135" s="136"/>
      <c r="NQ135" s="136"/>
      <c r="NR135" s="136"/>
      <c r="NS135" s="136"/>
      <c r="NT135" s="136"/>
      <c r="NU135" s="136"/>
      <c r="NV135" s="136"/>
      <c r="NW135" s="136"/>
      <c r="NX135" s="136"/>
      <c r="NY135" s="136"/>
      <c r="NZ135" s="136"/>
      <c r="OA135" s="136"/>
      <c r="OB135" s="136"/>
      <c r="OC135" s="136"/>
      <c r="OD135" s="136"/>
      <c r="OE135" s="136"/>
      <c r="OF135" s="136"/>
      <c r="OG135" s="136"/>
      <c r="OH135" s="136"/>
      <c r="OI135" s="136"/>
      <c r="OJ135" s="136"/>
      <c r="OK135" s="136"/>
      <c r="OL135" s="136"/>
      <c r="OM135" s="136"/>
      <c r="ON135" s="136"/>
      <c r="OO135" s="136"/>
      <c r="OP135" s="136"/>
      <c r="OQ135" s="136"/>
      <c r="OR135" s="136"/>
      <c r="OS135" s="136"/>
      <c r="OT135" s="136"/>
      <c r="OU135" s="136"/>
      <c r="OV135" s="136"/>
      <c r="OW135" s="136"/>
      <c r="OX135" s="136"/>
      <c r="OY135" s="136"/>
      <c r="OZ135" s="136"/>
      <c r="PA135" s="136"/>
      <c r="PB135" s="136"/>
      <c r="PC135" s="136"/>
      <c r="PD135" s="136"/>
      <c r="PE135" s="136"/>
      <c r="PF135" s="136"/>
    </row>
    <row r="136" spans="1:422" s="45" customFormat="1">
      <c r="A136" s="134"/>
      <c r="B136" s="134"/>
      <c r="C136" s="136"/>
      <c r="D136" s="136"/>
      <c r="E136" s="136"/>
      <c r="F136" s="136"/>
      <c r="G136" s="136"/>
      <c r="H136" s="136"/>
      <c r="I136" s="136"/>
      <c r="J136" s="136"/>
      <c r="K136" s="136"/>
      <c r="L136" s="136"/>
      <c r="M136" s="136"/>
      <c r="N136" s="136"/>
      <c r="O136" s="136"/>
      <c r="P136" s="136"/>
      <c r="Q136" s="136"/>
      <c r="R136" s="136"/>
      <c r="S136" s="136"/>
      <c r="T136" s="136"/>
      <c r="U136" s="136"/>
      <c r="V136" s="136"/>
      <c r="W136" s="136"/>
      <c r="X136" s="136"/>
      <c r="Y136" s="136"/>
      <c r="Z136" s="136"/>
      <c r="AA136" s="136"/>
      <c r="AB136" s="136"/>
      <c r="AC136" s="136"/>
      <c r="AD136" s="136"/>
      <c r="AE136" s="136"/>
      <c r="AF136" s="136"/>
      <c r="AG136" s="136"/>
      <c r="AH136" s="136"/>
      <c r="AI136" s="136"/>
      <c r="AJ136" s="136"/>
      <c r="AK136" s="136"/>
      <c r="AL136" s="136"/>
      <c r="AM136" s="136"/>
      <c r="AN136" s="136"/>
      <c r="AO136" s="136"/>
      <c r="AP136" s="136"/>
      <c r="AQ136" s="136"/>
      <c r="AR136" s="136"/>
      <c r="AS136" s="136"/>
      <c r="AT136" s="136"/>
      <c r="AU136" s="136"/>
      <c r="AV136" s="136"/>
      <c r="AW136" s="136"/>
      <c r="AX136" s="136"/>
      <c r="AY136" s="136"/>
      <c r="AZ136" s="136"/>
      <c r="BA136" s="136"/>
      <c r="BB136" s="136"/>
      <c r="BC136" s="136"/>
      <c r="BD136" s="136"/>
      <c r="BE136" s="136"/>
      <c r="BF136" s="136"/>
      <c r="BG136" s="136"/>
      <c r="BH136" s="136"/>
      <c r="BI136" s="136"/>
      <c r="BJ136" s="136"/>
      <c r="BK136" s="136"/>
      <c r="BL136" s="136"/>
      <c r="BM136" s="136"/>
      <c r="BN136" s="136"/>
      <c r="BO136" s="136"/>
      <c r="BP136" s="136"/>
      <c r="BQ136" s="136"/>
      <c r="BR136" s="136"/>
      <c r="BS136" s="136"/>
      <c r="BT136" s="136"/>
      <c r="BU136" s="136"/>
      <c r="BV136" s="136"/>
      <c r="BW136" s="136"/>
      <c r="BX136" s="136"/>
      <c r="BY136" s="136"/>
      <c r="BZ136" s="136"/>
      <c r="CA136" s="136"/>
      <c r="CB136" s="136"/>
      <c r="CC136" s="136"/>
      <c r="CD136" s="136"/>
      <c r="CE136" s="136"/>
      <c r="CF136" s="136"/>
      <c r="CG136" s="136"/>
      <c r="CH136" s="136"/>
      <c r="CI136" s="136"/>
      <c r="CJ136" s="136"/>
      <c r="CK136" s="136"/>
      <c r="CL136" s="136"/>
      <c r="CM136" s="136"/>
      <c r="CN136" s="136"/>
      <c r="CO136" s="136"/>
      <c r="CP136" s="136"/>
      <c r="CQ136" s="136"/>
      <c r="CR136" s="136"/>
      <c r="CS136" s="136"/>
      <c r="CT136" s="136"/>
      <c r="CU136" s="136"/>
      <c r="CV136" s="136"/>
      <c r="CW136" s="136"/>
      <c r="CX136" s="136"/>
      <c r="CY136" s="136"/>
      <c r="CZ136" s="136"/>
      <c r="DA136" s="136"/>
      <c r="DB136" s="136"/>
      <c r="DC136" s="136"/>
      <c r="DD136" s="136"/>
      <c r="DE136" s="136"/>
      <c r="DF136" s="136"/>
      <c r="DG136" s="136"/>
      <c r="DH136" s="136"/>
      <c r="DI136" s="136"/>
      <c r="DJ136" s="136"/>
      <c r="DK136" s="136"/>
      <c r="DL136" s="136"/>
      <c r="DM136" s="136"/>
      <c r="DN136" s="136"/>
      <c r="DO136" s="136"/>
      <c r="DP136" s="136"/>
      <c r="DQ136" s="136"/>
      <c r="DR136" s="136"/>
      <c r="DS136" s="136"/>
      <c r="DT136" s="136"/>
      <c r="DU136" s="136"/>
      <c r="DV136" s="136"/>
      <c r="DW136" s="136"/>
      <c r="DX136" s="136"/>
      <c r="DY136" s="136"/>
      <c r="DZ136" s="136"/>
      <c r="EA136" s="136"/>
      <c r="EB136" s="136"/>
      <c r="EC136" s="136"/>
      <c r="ED136" s="136"/>
      <c r="EE136" s="136"/>
      <c r="EF136" s="136"/>
      <c r="EG136" s="136"/>
      <c r="EH136" s="136"/>
      <c r="EI136" s="136"/>
      <c r="EJ136" s="136"/>
      <c r="EK136" s="136"/>
      <c r="EL136" s="136"/>
      <c r="EM136" s="136"/>
      <c r="EN136" s="136"/>
      <c r="EO136" s="136"/>
      <c r="EP136" s="136"/>
      <c r="EQ136" s="136"/>
      <c r="ER136" s="136"/>
      <c r="ES136" s="136"/>
      <c r="ET136" s="136"/>
      <c r="EU136" s="136"/>
      <c r="EV136" s="136"/>
      <c r="EW136" s="136"/>
      <c r="EX136" s="136"/>
      <c r="EY136" s="136"/>
      <c r="EZ136" s="136"/>
      <c r="FA136" s="136"/>
      <c r="FB136" s="136"/>
      <c r="FC136" s="136"/>
      <c r="FD136" s="136"/>
      <c r="FE136" s="136"/>
      <c r="FF136" s="136"/>
      <c r="FG136" s="136"/>
      <c r="FH136" s="136"/>
      <c r="FI136" s="136"/>
      <c r="FJ136" s="136"/>
      <c r="FK136" s="136"/>
      <c r="FL136" s="136"/>
      <c r="FM136" s="136"/>
      <c r="FN136" s="136"/>
      <c r="FO136" s="136"/>
      <c r="FP136" s="136"/>
      <c r="FQ136" s="136"/>
      <c r="FR136" s="136"/>
      <c r="FS136" s="136"/>
      <c r="FT136" s="136"/>
      <c r="FU136" s="136"/>
      <c r="FV136" s="136"/>
      <c r="FW136" s="136"/>
      <c r="FX136" s="136"/>
      <c r="FY136" s="136"/>
      <c r="FZ136" s="136"/>
      <c r="GA136" s="136"/>
      <c r="GB136" s="136"/>
      <c r="GC136" s="136"/>
      <c r="GD136" s="136"/>
      <c r="GE136" s="136"/>
      <c r="GF136" s="136"/>
      <c r="GG136" s="136"/>
      <c r="GH136" s="136"/>
      <c r="GI136" s="136"/>
      <c r="GJ136" s="136"/>
      <c r="GK136" s="136"/>
      <c r="GL136" s="136"/>
      <c r="GM136" s="136"/>
      <c r="GN136" s="136"/>
      <c r="GO136" s="136"/>
      <c r="GP136" s="136"/>
      <c r="GQ136" s="136"/>
      <c r="GR136" s="136"/>
      <c r="GS136" s="136"/>
      <c r="GT136" s="136"/>
      <c r="GU136" s="136"/>
      <c r="GV136" s="136"/>
      <c r="GW136" s="136"/>
      <c r="GX136" s="136"/>
      <c r="GY136" s="136"/>
      <c r="GZ136" s="136"/>
      <c r="HA136" s="136"/>
      <c r="HB136" s="136"/>
      <c r="HC136" s="136"/>
      <c r="HD136" s="136"/>
      <c r="HE136" s="136"/>
      <c r="HF136" s="136"/>
      <c r="HG136" s="136"/>
      <c r="HH136" s="136"/>
      <c r="HI136" s="136"/>
      <c r="HJ136" s="136"/>
      <c r="HK136" s="136"/>
      <c r="HL136" s="136"/>
      <c r="HM136" s="136"/>
      <c r="HN136" s="136"/>
      <c r="HO136" s="136"/>
      <c r="HP136" s="136"/>
      <c r="HQ136" s="136"/>
      <c r="HR136" s="136"/>
      <c r="HS136" s="136"/>
      <c r="HT136" s="136"/>
      <c r="HU136" s="136"/>
      <c r="HV136" s="136"/>
      <c r="HW136" s="136"/>
      <c r="HX136" s="136"/>
      <c r="HY136" s="136"/>
      <c r="HZ136" s="136"/>
      <c r="IA136" s="136"/>
      <c r="IB136" s="136"/>
      <c r="IC136" s="136"/>
      <c r="ID136" s="136"/>
      <c r="IE136" s="136"/>
      <c r="IF136" s="136"/>
      <c r="IG136" s="136"/>
      <c r="IH136" s="136"/>
      <c r="II136" s="136"/>
      <c r="IJ136" s="136"/>
      <c r="IK136" s="136"/>
      <c r="IL136" s="136"/>
      <c r="IM136" s="136"/>
      <c r="IN136" s="136"/>
      <c r="IO136" s="136"/>
      <c r="IP136" s="136"/>
      <c r="IQ136" s="136"/>
      <c r="IR136" s="136"/>
      <c r="IS136" s="136"/>
      <c r="IT136" s="136"/>
      <c r="IU136" s="136"/>
      <c r="IV136" s="136"/>
      <c r="IW136" s="136"/>
      <c r="IX136" s="136"/>
      <c r="IY136" s="136"/>
      <c r="IZ136" s="136"/>
      <c r="JA136" s="136"/>
      <c r="JB136" s="136"/>
      <c r="JC136" s="136"/>
      <c r="JD136" s="136"/>
      <c r="JE136" s="136"/>
      <c r="JF136" s="136"/>
      <c r="JG136" s="136"/>
      <c r="JH136" s="136"/>
      <c r="JI136" s="136"/>
      <c r="JJ136" s="136"/>
      <c r="JK136" s="136"/>
      <c r="JL136" s="136"/>
      <c r="JM136" s="136"/>
      <c r="JN136" s="136"/>
      <c r="JO136" s="136"/>
      <c r="JP136" s="136"/>
      <c r="JQ136" s="136"/>
      <c r="JR136" s="136"/>
      <c r="JS136" s="136"/>
      <c r="JT136" s="136"/>
      <c r="JU136" s="136"/>
      <c r="JV136" s="136"/>
      <c r="JW136" s="136"/>
      <c r="JX136" s="136"/>
      <c r="JY136" s="136"/>
      <c r="JZ136" s="136"/>
      <c r="KA136" s="136"/>
      <c r="KB136" s="136"/>
      <c r="KC136" s="136"/>
      <c r="KD136" s="136"/>
      <c r="KE136" s="136"/>
      <c r="KF136" s="136"/>
      <c r="KG136" s="136"/>
      <c r="KH136" s="136"/>
      <c r="KI136" s="136"/>
      <c r="KJ136" s="136"/>
      <c r="KK136" s="136"/>
      <c r="KL136" s="136"/>
      <c r="KM136" s="136"/>
      <c r="KN136" s="136"/>
      <c r="KO136" s="136"/>
      <c r="KP136" s="136"/>
      <c r="KQ136" s="136"/>
      <c r="KR136" s="136"/>
      <c r="KS136" s="136"/>
      <c r="KT136" s="136"/>
      <c r="KU136" s="136"/>
      <c r="KV136" s="136"/>
      <c r="KW136" s="136"/>
      <c r="KX136" s="136"/>
      <c r="KY136" s="136"/>
      <c r="KZ136" s="136"/>
      <c r="LA136" s="136"/>
      <c r="LB136" s="136"/>
      <c r="LC136" s="136"/>
      <c r="LD136" s="136"/>
      <c r="LE136" s="136"/>
      <c r="LF136" s="136"/>
      <c r="LG136" s="136"/>
      <c r="LH136" s="136"/>
      <c r="LI136" s="136"/>
      <c r="LJ136" s="136"/>
      <c r="LK136" s="136"/>
      <c r="LL136" s="136"/>
      <c r="LM136" s="136"/>
      <c r="LN136" s="136"/>
      <c r="LO136" s="136"/>
      <c r="LP136" s="136"/>
      <c r="LQ136" s="136"/>
      <c r="LR136" s="136"/>
      <c r="LS136" s="136"/>
      <c r="LT136" s="136"/>
      <c r="LU136" s="136"/>
      <c r="LV136" s="136"/>
      <c r="LW136" s="136"/>
      <c r="LX136" s="136"/>
      <c r="LY136" s="136"/>
      <c r="LZ136" s="136"/>
      <c r="MA136" s="136"/>
      <c r="MB136" s="136"/>
      <c r="MC136" s="136"/>
      <c r="MD136" s="136"/>
      <c r="ME136" s="136"/>
      <c r="MF136" s="136"/>
      <c r="MG136" s="136"/>
      <c r="MH136" s="136"/>
      <c r="MI136" s="136"/>
      <c r="MJ136" s="136"/>
      <c r="MK136" s="136"/>
      <c r="ML136" s="136"/>
      <c r="MM136" s="136"/>
      <c r="MN136" s="136"/>
      <c r="MO136" s="136"/>
      <c r="MP136" s="136"/>
      <c r="MQ136" s="136"/>
      <c r="MR136" s="136"/>
      <c r="MS136" s="136"/>
      <c r="MT136" s="136"/>
      <c r="MU136" s="136"/>
      <c r="MV136" s="136"/>
      <c r="MW136" s="136"/>
      <c r="MX136" s="136"/>
      <c r="MY136" s="136"/>
      <c r="MZ136" s="136"/>
      <c r="NA136" s="136"/>
      <c r="NB136" s="136"/>
      <c r="NC136" s="136"/>
      <c r="ND136" s="136"/>
      <c r="NE136" s="136"/>
      <c r="NF136" s="136"/>
      <c r="NG136" s="136"/>
      <c r="NH136" s="136"/>
      <c r="NI136" s="136"/>
      <c r="NJ136" s="136"/>
      <c r="NK136" s="136"/>
      <c r="NL136" s="136"/>
      <c r="NM136" s="136"/>
      <c r="NN136" s="136"/>
      <c r="NO136" s="136"/>
      <c r="NP136" s="136"/>
      <c r="NQ136" s="136"/>
      <c r="NR136" s="136"/>
      <c r="NS136" s="136"/>
      <c r="NT136" s="136"/>
      <c r="NU136" s="136"/>
      <c r="NV136" s="136"/>
      <c r="NW136" s="136"/>
      <c r="NX136" s="136"/>
      <c r="NY136" s="136"/>
      <c r="NZ136" s="136"/>
      <c r="OA136" s="136"/>
      <c r="OB136" s="136"/>
      <c r="OC136" s="136"/>
      <c r="OD136" s="136"/>
      <c r="OE136" s="136"/>
      <c r="OF136" s="136"/>
      <c r="OG136" s="136"/>
      <c r="OH136" s="136"/>
      <c r="OI136" s="136"/>
      <c r="OJ136" s="136"/>
      <c r="OK136" s="136"/>
      <c r="OL136" s="136"/>
      <c r="OM136" s="136"/>
      <c r="ON136" s="136"/>
      <c r="OO136" s="136"/>
      <c r="OP136" s="136"/>
      <c r="OQ136" s="136"/>
      <c r="OR136" s="136"/>
      <c r="OS136" s="136"/>
      <c r="OT136" s="136"/>
      <c r="OU136" s="136"/>
      <c r="OV136" s="136"/>
      <c r="OW136" s="136"/>
      <c r="OX136" s="136"/>
      <c r="OY136" s="136"/>
      <c r="OZ136" s="136"/>
      <c r="PA136" s="136"/>
      <c r="PB136" s="136"/>
      <c r="PC136" s="136"/>
      <c r="PD136" s="136"/>
      <c r="PE136" s="136"/>
      <c r="PF136" s="136"/>
    </row>
    <row r="137" spans="1:422" s="45" customFormat="1">
      <c r="A137" s="134"/>
      <c r="B137" s="134"/>
      <c r="C137" s="136"/>
      <c r="D137" s="136"/>
      <c r="E137" s="136"/>
      <c r="F137" s="136"/>
      <c r="G137" s="136"/>
      <c r="H137" s="136"/>
      <c r="I137" s="136"/>
      <c r="J137" s="136"/>
      <c r="K137" s="136"/>
      <c r="L137" s="136"/>
      <c r="M137" s="136"/>
      <c r="N137" s="136"/>
      <c r="O137" s="136"/>
      <c r="P137" s="136"/>
      <c r="Q137" s="136"/>
      <c r="R137" s="136"/>
      <c r="S137" s="136"/>
      <c r="T137" s="136"/>
      <c r="U137" s="136"/>
      <c r="V137" s="136"/>
      <c r="W137" s="136"/>
      <c r="X137" s="136"/>
      <c r="Y137" s="136"/>
      <c r="Z137" s="136"/>
      <c r="AA137" s="136"/>
      <c r="AB137" s="136"/>
      <c r="AC137" s="136"/>
      <c r="AD137" s="136"/>
      <c r="AE137" s="136"/>
      <c r="AF137" s="136"/>
      <c r="AG137" s="136"/>
      <c r="AH137" s="136"/>
      <c r="AI137" s="136"/>
      <c r="AJ137" s="136"/>
      <c r="AK137" s="136"/>
      <c r="AL137" s="136"/>
      <c r="AM137" s="136"/>
      <c r="AN137" s="136"/>
      <c r="AO137" s="136"/>
      <c r="AP137" s="136"/>
      <c r="AQ137" s="136"/>
      <c r="AR137" s="136"/>
      <c r="AS137" s="136"/>
      <c r="AT137" s="136"/>
      <c r="AU137" s="136"/>
      <c r="AV137" s="136"/>
      <c r="AW137" s="136"/>
      <c r="AX137" s="136"/>
      <c r="AY137" s="136"/>
      <c r="AZ137" s="136"/>
      <c r="BA137" s="136"/>
      <c r="BB137" s="136"/>
      <c r="BC137" s="136"/>
      <c r="BD137" s="136"/>
      <c r="BE137" s="136"/>
      <c r="BF137" s="136"/>
      <c r="BG137" s="136"/>
      <c r="BH137" s="136"/>
      <c r="BI137" s="136"/>
      <c r="BJ137" s="136"/>
      <c r="BK137" s="136"/>
      <c r="BL137" s="136"/>
      <c r="BM137" s="136"/>
      <c r="BN137" s="136"/>
      <c r="BO137" s="136"/>
      <c r="BP137" s="136"/>
      <c r="BQ137" s="136"/>
      <c r="BR137" s="136"/>
      <c r="BS137" s="136"/>
      <c r="BT137" s="136"/>
      <c r="BU137" s="136"/>
      <c r="BV137" s="136"/>
      <c r="BW137" s="136"/>
      <c r="BX137" s="136"/>
      <c r="BY137" s="136"/>
      <c r="BZ137" s="136"/>
      <c r="CA137" s="136"/>
      <c r="CB137" s="136"/>
      <c r="CC137" s="136"/>
      <c r="CD137" s="136"/>
      <c r="CE137" s="136"/>
      <c r="CF137" s="136"/>
      <c r="CG137" s="136"/>
      <c r="CH137" s="136"/>
      <c r="CI137" s="136"/>
      <c r="CJ137" s="136"/>
      <c r="CK137" s="136"/>
      <c r="CL137" s="136"/>
      <c r="CM137" s="136"/>
      <c r="CN137" s="136"/>
      <c r="CO137" s="136"/>
      <c r="CP137" s="136"/>
      <c r="CQ137" s="136"/>
      <c r="CR137" s="136"/>
      <c r="CS137" s="136"/>
      <c r="CT137" s="136"/>
      <c r="CU137" s="136"/>
      <c r="CV137" s="136"/>
      <c r="CW137" s="136"/>
      <c r="CX137" s="136"/>
      <c r="CY137" s="136"/>
      <c r="CZ137" s="136"/>
      <c r="DA137" s="136"/>
      <c r="DB137" s="136"/>
      <c r="DC137" s="136"/>
      <c r="DD137" s="136"/>
      <c r="DE137" s="136"/>
      <c r="DF137" s="136"/>
      <c r="DG137" s="136"/>
      <c r="DH137" s="136"/>
      <c r="DI137" s="136"/>
      <c r="DJ137" s="136"/>
      <c r="DK137" s="136"/>
      <c r="DL137" s="136"/>
      <c r="DM137" s="136"/>
      <c r="DN137" s="136"/>
      <c r="DO137" s="136"/>
      <c r="DP137" s="136"/>
      <c r="DQ137" s="136"/>
      <c r="DR137" s="136"/>
      <c r="DS137" s="136"/>
      <c r="DT137" s="136"/>
      <c r="DU137" s="136"/>
      <c r="DV137" s="136"/>
      <c r="DW137" s="136"/>
      <c r="DX137" s="136"/>
      <c r="DY137" s="136"/>
      <c r="DZ137" s="136"/>
      <c r="EA137" s="136"/>
      <c r="EB137" s="136"/>
      <c r="EC137" s="136"/>
      <c r="ED137" s="136"/>
      <c r="EE137" s="136"/>
      <c r="EF137" s="136"/>
      <c r="EG137" s="136"/>
      <c r="EH137" s="136"/>
      <c r="EI137" s="136"/>
      <c r="EJ137" s="136"/>
      <c r="EK137" s="136"/>
      <c r="EL137" s="136"/>
      <c r="EM137" s="136"/>
      <c r="EN137" s="136"/>
      <c r="EO137" s="136"/>
      <c r="EP137" s="136"/>
      <c r="EQ137" s="136"/>
      <c r="ER137" s="136"/>
      <c r="ES137" s="136"/>
      <c r="ET137" s="136"/>
      <c r="EU137" s="136"/>
      <c r="EV137" s="136"/>
      <c r="EW137" s="136"/>
      <c r="EX137" s="136"/>
      <c r="EY137" s="136"/>
      <c r="EZ137" s="136"/>
      <c r="FA137" s="136"/>
      <c r="FB137" s="136"/>
      <c r="FC137" s="136"/>
      <c r="FD137" s="136"/>
      <c r="FE137" s="136"/>
      <c r="FF137" s="136"/>
      <c r="FG137" s="136"/>
      <c r="FH137" s="136"/>
      <c r="FI137" s="136"/>
      <c r="FJ137" s="136"/>
      <c r="FK137" s="136"/>
      <c r="FL137" s="136"/>
      <c r="FM137" s="136"/>
      <c r="FN137" s="136"/>
      <c r="FO137" s="136"/>
      <c r="FP137" s="136"/>
      <c r="FQ137" s="136"/>
      <c r="FR137" s="136"/>
      <c r="FS137" s="136"/>
      <c r="FT137" s="136"/>
      <c r="FU137" s="136"/>
      <c r="FV137" s="136"/>
      <c r="FW137" s="136"/>
      <c r="FX137" s="136"/>
      <c r="FY137" s="136"/>
      <c r="FZ137" s="136"/>
      <c r="GA137" s="136"/>
      <c r="GB137" s="136"/>
      <c r="GC137" s="136"/>
      <c r="GD137" s="136"/>
      <c r="GE137" s="136"/>
      <c r="GF137" s="136"/>
      <c r="GG137" s="136"/>
      <c r="GH137" s="136"/>
      <c r="GI137" s="136"/>
      <c r="GJ137" s="136"/>
      <c r="GK137" s="136"/>
      <c r="GL137" s="136"/>
      <c r="GM137" s="136"/>
      <c r="GN137" s="136"/>
      <c r="GO137" s="136"/>
      <c r="GP137" s="136"/>
      <c r="GQ137" s="136"/>
      <c r="GR137" s="136"/>
      <c r="GS137" s="136"/>
      <c r="GT137" s="136"/>
      <c r="GU137" s="136"/>
      <c r="GV137" s="136"/>
      <c r="GW137" s="136"/>
      <c r="GX137" s="136"/>
      <c r="GY137" s="136"/>
      <c r="GZ137" s="136"/>
      <c r="HA137" s="136"/>
      <c r="HB137" s="136"/>
      <c r="HC137" s="136"/>
      <c r="HD137" s="136"/>
      <c r="HE137" s="136"/>
      <c r="HF137" s="136"/>
      <c r="HG137" s="136"/>
      <c r="HH137" s="136"/>
      <c r="HI137" s="136"/>
      <c r="HJ137" s="136"/>
      <c r="HK137" s="136"/>
      <c r="HL137" s="136"/>
      <c r="HM137" s="136"/>
      <c r="HN137" s="136"/>
      <c r="HO137" s="136"/>
      <c r="HP137" s="136"/>
      <c r="HQ137" s="136"/>
      <c r="HR137" s="136"/>
      <c r="HS137" s="136"/>
      <c r="HT137" s="136"/>
      <c r="HU137" s="136"/>
      <c r="HV137" s="136"/>
      <c r="HW137" s="136"/>
      <c r="HX137" s="136"/>
      <c r="HY137" s="136"/>
      <c r="HZ137" s="136"/>
      <c r="IA137" s="136"/>
      <c r="IB137" s="136"/>
      <c r="IC137" s="136"/>
      <c r="ID137" s="136"/>
      <c r="IE137" s="136"/>
      <c r="IF137" s="136"/>
      <c r="IG137" s="136"/>
      <c r="IH137" s="136"/>
      <c r="II137" s="136"/>
      <c r="IJ137" s="136"/>
      <c r="IK137" s="136"/>
      <c r="IL137" s="136"/>
      <c r="IM137" s="136"/>
      <c r="IN137" s="136"/>
      <c r="IO137" s="136"/>
      <c r="IP137" s="136"/>
      <c r="IQ137" s="136"/>
      <c r="IR137" s="136"/>
      <c r="IS137" s="136"/>
      <c r="IT137" s="136"/>
      <c r="IU137" s="136"/>
      <c r="IV137" s="136"/>
      <c r="IW137" s="136"/>
      <c r="IX137" s="136"/>
      <c r="IY137" s="136"/>
      <c r="IZ137" s="136"/>
      <c r="JA137" s="136"/>
      <c r="JB137" s="136"/>
      <c r="JC137" s="136"/>
      <c r="JD137" s="136"/>
      <c r="JE137" s="136"/>
      <c r="JF137" s="136"/>
      <c r="JG137" s="136"/>
      <c r="JH137" s="136"/>
      <c r="JI137" s="136"/>
      <c r="JJ137" s="136"/>
      <c r="JK137" s="136"/>
      <c r="JL137" s="136"/>
      <c r="JM137" s="136"/>
      <c r="JN137" s="136"/>
      <c r="JO137" s="136"/>
      <c r="JP137" s="136"/>
      <c r="JQ137" s="136"/>
      <c r="JR137" s="136"/>
      <c r="JS137" s="136"/>
      <c r="JT137" s="136"/>
      <c r="JU137" s="136"/>
      <c r="JV137" s="136"/>
      <c r="JW137" s="136"/>
      <c r="JX137" s="136"/>
      <c r="JY137" s="136"/>
      <c r="JZ137" s="136"/>
      <c r="KA137" s="136"/>
      <c r="KB137" s="136"/>
      <c r="KC137" s="136"/>
      <c r="KD137" s="136"/>
      <c r="KE137" s="136"/>
      <c r="KF137" s="136"/>
      <c r="KG137" s="136"/>
      <c r="KH137" s="136"/>
      <c r="KI137" s="136"/>
      <c r="KJ137" s="136"/>
      <c r="KK137" s="136"/>
      <c r="KL137" s="136"/>
      <c r="KM137" s="136"/>
      <c r="KN137" s="136"/>
      <c r="KO137" s="136"/>
      <c r="KP137" s="136"/>
      <c r="KQ137" s="136"/>
      <c r="KR137" s="136"/>
      <c r="KS137" s="136"/>
      <c r="KT137" s="136"/>
      <c r="KU137" s="136"/>
      <c r="KV137" s="136"/>
      <c r="KW137" s="136"/>
      <c r="KX137" s="136"/>
      <c r="KY137" s="136"/>
      <c r="KZ137" s="136"/>
      <c r="LA137" s="136"/>
      <c r="LB137" s="136"/>
      <c r="LC137" s="136"/>
      <c r="LD137" s="136"/>
      <c r="LE137" s="136"/>
      <c r="LF137" s="136"/>
      <c r="LG137" s="136"/>
      <c r="LH137" s="136"/>
      <c r="LI137" s="136"/>
      <c r="LJ137" s="136"/>
      <c r="LK137" s="136"/>
      <c r="LL137" s="136"/>
      <c r="LM137" s="136"/>
      <c r="LN137" s="136"/>
      <c r="LO137" s="136"/>
      <c r="LP137" s="136"/>
      <c r="LQ137" s="136"/>
      <c r="LR137" s="136"/>
      <c r="LS137" s="136"/>
      <c r="LT137" s="136"/>
      <c r="LU137" s="136"/>
      <c r="LV137" s="136"/>
      <c r="LW137" s="136"/>
      <c r="LX137" s="136"/>
      <c r="LY137" s="136"/>
      <c r="LZ137" s="136"/>
      <c r="MA137" s="136"/>
      <c r="MB137" s="136"/>
      <c r="MC137" s="136"/>
      <c r="MD137" s="136"/>
      <c r="ME137" s="136"/>
      <c r="MF137" s="136"/>
      <c r="MG137" s="136"/>
      <c r="MH137" s="136"/>
      <c r="MI137" s="136"/>
      <c r="MJ137" s="136"/>
      <c r="MK137" s="136"/>
      <c r="ML137" s="136"/>
      <c r="MM137" s="136"/>
      <c r="MN137" s="136"/>
      <c r="MO137" s="136"/>
      <c r="MP137" s="136"/>
      <c r="MQ137" s="136"/>
      <c r="MR137" s="136"/>
      <c r="MS137" s="136"/>
      <c r="MT137" s="136"/>
      <c r="MU137" s="136"/>
      <c r="MV137" s="136"/>
      <c r="MW137" s="136"/>
      <c r="MX137" s="136"/>
      <c r="MY137" s="136"/>
      <c r="MZ137" s="136"/>
      <c r="NA137" s="136"/>
      <c r="NB137" s="136"/>
      <c r="NC137" s="136"/>
      <c r="ND137" s="136"/>
      <c r="NE137" s="136"/>
      <c r="NF137" s="136"/>
      <c r="NG137" s="136"/>
      <c r="NH137" s="136"/>
      <c r="NI137" s="136"/>
      <c r="NJ137" s="136"/>
      <c r="NK137" s="136"/>
      <c r="NL137" s="136"/>
      <c r="NM137" s="136"/>
      <c r="NN137" s="136"/>
      <c r="NO137" s="136"/>
      <c r="NP137" s="136"/>
      <c r="NQ137" s="136"/>
      <c r="NR137" s="136"/>
      <c r="NS137" s="136"/>
      <c r="NT137" s="136"/>
      <c r="NU137" s="136"/>
      <c r="NV137" s="136"/>
      <c r="NW137" s="136"/>
      <c r="NX137" s="136"/>
      <c r="NY137" s="136"/>
      <c r="NZ137" s="136"/>
      <c r="OA137" s="136"/>
      <c r="OB137" s="136"/>
      <c r="OC137" s="136"/>
      <c r="OD137" s="136"/>
      <c r="OE137" s="136"/>
      <c r="OF137" s="136"/>
      <c r="OG137" s="136"/>
      <c r="OH137" s="136"/>
      <c r="OI137" s="136"/>
      <c r="OJ137" s="136"/>
      <c r="OK137" s="136"/>
      <c r="OL137" s="136"/>
      <c r="OM137" s="136"/>
      <c r="ON137" s="136"/>
      <c r="OO137" s="136"/>
      <c r="OP137" s="136"/>
      <c r="OQ137" s="136"/>
      <c r="OR137" s="136"/>
      <c r="OS137" s="136"/>
      <c r="OT137" s="136"/>
      <c r="OU137" s="136"/>
      <c r="OV137" s="136"/>
      <c r="OW137" s="136"/>
      <c r="OX137" s="136"/>
      <c r="OY137" s="136"/>
      <c r="OZ137" s="136"/>
      <c r="PA137" s="136"/>
      <c r="PB137" s="136"/>
      <c r="PC137" s="136"/>
      <c r="PD137" s="136"/>
      <c r="PE137" s="136"/>
      <c r="PF137" s="136"/>
    </row>
    <row r="138" spans="1:422" s="45" customFormat="1">
      <c r="A138" s="134"/>
      <c r="B138" s="134"/>
      <c r="C138" s="136"/>
      <c r="D138" s="136"/>
      <c r="E138" s="136"/>
      <c r="F138" s="136"/>
      <c r="G138" s="136"/>
      <c r="H138" s="136"/>
      <c r="I138" s="136"/>
      <c r="J138" s="136"/>
      <c r="K138" s="136"/>
      <c r="L138" s="136"/>
      <c r="M138" s="136"/>
      <c r="N138" s="136"/>
      <c r="O138" s="136"/>
      <c r="P138" s="136"/>
      <c r="Q138" s="136"/>
      <c r="R138" s="136"/>
      <c r="S138" s="136"/>
      <c r="T138" s="136"/>
      <c r="U138" s="136"/>
      <c r="V138" s="136"/>
      <c r="W138" s="136"/>
      <c r="X138" s="136"/>
      <c r="Y138" s="136"/>
      <c r="Z138" s="136"/>
      <c r="AA138" s="136"/>
      <c r="AB138" s="136"/>
      <c r="AC138" s="136"/>
      <c r="AD138" s="136"/>
      <c r="AE138" s="136"/>
      <c r="AF138" s="136"/>
      <c r="AG138" s="136"/>
      <c r="AH138" s="136"/>
      <c r="AI138" s="136"/>
      <c r="AJ138" s="136"/>
      <c r="AK138" s="136"/>
      <c r="AL138" s="136"/>
      <c r="AM138" s="136"/>
      <c r="AN138" s="136"/>
      <c r="AO138" s="136"/>
      <c r="AP138" s="136"/>
      <c r="AQ138" s="136"/>
      <c r="AR138" s="136"/>
      <c r="AS138" s="136"/>
      <c r="AT138" s="136"/>
      <c r="AU138" s="136"/>
      <c r="AV138" s="136"/>
      <c r="AW138" s="136"/>
      <c r="AX138" s="136"/>
      <c r="AY138" s="136"/>
      <c r="AZ138" s="136"/>
      <c r="BA138" s="136"/>
      <c r="BB138" s="136"/>
      <c r="BC138" s="136"/>
      <c r="BD138" s="136"/>
      <c r="BE138" s="136"/>
      <c r="BF138" s="136"/>
      <c r="BG138" s="136"/>
      <c r="BH138" s="136"/>
      <c r="BI138" s="136"/>
      <c r="BJ138" s="136"/>
      <c r="BK138" s="136"/>
      <c r="BL138" s="136"/>
      <c r="BM138" s="136"/>
      <c r="BN138" s="136"/>
      <c r="BO138" s="136"/>
      <c r="BP138" s="136"/>
      <c r="BQ138" s="136"/>
      <c r="BR138" s="136"/>
      <c r="BS138" s="136"/>
      <c r="BT138" s="136"/>
      <c r="BU138" s="136"/>
      <c r="BV138" s="136"/>
      <c r="BW138" s="136"/>
      <c r="BX138" s="136"/>
      <c r="BY138" s="136"/>
      <c r="BZ138" s="136"/>
      <c r="CA138" s="136"/>
      <c r="CB138" s="136"/>
      <c r="CC138" s="136"/>
      <c r="CD138" s="136"/>
      <c r="CE138" s="136"/>
      <c r="CF138" s="136"/>
      <c r="CG138" s="136"/>
      <c r="CH138" s="136"/>
      <c r="CI138" s="136"/>
      <c r="CJ138" s="136"/>
      <c r="CK138" s="136"/>
      <c r="CL138" s="136"/>
      <c r="CM138" s="136"/>
      <c r="CN138" s="136"/>
      <c r="CO138" s="136"/>
      <c r="CP138" s="136"/>
      <c r="CQ138" s="136"/>
      <c r="CR138" s="136"/>
      <c r="CS138" s="136"/>
      <c r="CT138" s="136"/>
      <c r="CU138" s="136"/>
      <c r="CV138" s="136"/>
      <c r="CW138" s="136"/>
      <c r="CX138" s="136"/>
      <c r="CY138" s="136"/>
      <c r="CZ138" s="136"/>
      <c r="DA138" s="136"/>
      <c r="DB138" s="136"/>
      <c r="DC138" s="136"/>
      <c r="DD138" s="136"/>
      <c r="DE138" s="136"/>
      <c r="DF138" s="136"/>
      <c r="DG138" s="136"/>
      <c r="DH138" s="136"/>
      <c r="DI138" s="136"/>
      <c r="DJ138" s="136"/>
      <c r="DK138" s="136"/>
      <c r="DL138" s="136"/>
      <c r="DM138" s="136"/>
      <c r="DN138" s="136"/>
      <c r="DO138" s="136"/>
      <c r="DP138" s="136"/>
      <c r="DQ138" s="136"/>
      <c r="DR138" s="136"/>
      <c r="DS138" s="136"/>
      <c r="DT138" s="136"/>
      <c r="DU138" s="136"/>
      <c r="DV138" s="136"/>
      <c r="DW138" s="136"/>
      <c r="DX138" s="136"/>
      <c r="DY138" s="136"/>
      <c r="DZ138" s="136"/>
      <c r="EA138" s="136"/>
      <c r="EB138" s="136"/>
      <c r="EC138" s="136"/>
      <c r="ED138" s="136"/>
      <c r="EE138" s="136"/>
      <c r="EF138" s="136"/>
      <c r="EG138" s="136"/>
      <c r="EH138" s="136"/>
      <c r="EI138" s="136"/>
      <c r="EJ138" s="136"/>
      <c r="EK138" s="136"/>
      <c r="EL138" s="136"/>
      <c r="EM138" s="136"/>
      <c r="EN138" s="136"/>
      <c r="EO138" s="136"/>
      <c r="EP138" s="136"/>
      <c r="EQ138" s="136"/>
      <c r="ER138" s="136"/>
      <c r="ES138" s="136"/>
      <c r="ET138" s="136"/>
      <c r="EU138" s="136"/>
      <c r="EV138" s="136"/>
      <c r="EW138" s="136"/>
      <c r="EX138" s="136"/>
      <c r="EY138" s="136"/>
      <c r="EZ138" s="136"/>
      <c r="FA138" s="136"/>
      <c r="FB138" s="136"/>
      <c r="FC138" s="136"/>
      <c r="FD138" s="136"/>
      <c r="FE138" s="136"/>
      <c r="FF138" s="136"/>
      <c r="FG138" s="136"/>
      <c r="FH138" s="136"/>
      <c r="FI138" s="136"/>
      <c r="FJ138" s="136"/>
      <c r="FK138" s="136"/>
      <c r="FL138" s="136"/>
      <c r="FM138" s="136"/>
      <c r="FN138" s="136"/>
      <c r="FO138" s="136"/>
      <c r="FP138" s="136"/>
      <c r="FQ138" s="136"/>
      <c r="FR138" s="136"/>
      <c r="FS138" s="136"/>
      <c r="FT138" s="136"/>
      <c r="FU138" s="136"/>
      <c r="FV138" s="136"/>
      <c r="FW138" s="136"/>
      <c r="FX138" s="136"/>
      <c r="FY138" s="136"/>
      <c r="FZ138" s="136"/>
      <c r="GA138" s="136"/>
      <c r="GB138" s="136"/>
      <c r="GC138" s="136"/>
      <c r="GD138" s="136"/>
      <c r="GE138" s="136"/>
      <c r="GF138" s="136"/>
      <c r="GG138" s="136"/>
      <c r="GH138" s="136"/>
      <c r="GI138" s="136"/>
      <c r="GJ138" s="136"/>
      <c r="GK138" s="136"/>
      <c r="GL138" s="136"/>
      <c r="GM138" s="136"/>
      <c r="GN138" s="136"/>
      <c r="GO138" s="136"/>
      <c r="GP138" s="136"/>
      <c r="GQ138" s="136"/>
      <c r="GR138" s="136"/>
      <c r="GS138" s="136"/>
      <c r="GT138" s="136"/>
      <c r="GU138" s="136"/>
      <c r="GV138" s="136"/>
      <c r="GW138" s="136"/>
      <c r="GX138" s="136"/>
      <c r="GY138" s="136"/>
      <c r="GZ138" s="136"/>
      <c r="HA138" s="136"/>
      <c r="HB138" s="136"/>
      <c r="HC138" s="136"/>
      <c r="HD138" s="136"/>
      <c r="HE138" s="136"/>
      <c r="HF138" s="136"/>
      <c r="HG138" s="136"/>
      <c r="HH138" s="136"/>
      <c r="HI138" s="136"/>
      <c r="HJ138" s="136"/>
      <c r="HK138" s="136"/>
      <c r="HL138" s="136"/>
      <c r="HM138" s="136"/>
      <c r="HN138" s="136"/>
      <c r="HO138" s="136"/>
      <c r="HP138" s="136"/>
      <c r="HQ138" s="136"/>
      <c r="HR138" s="136"/>
      <c r="HS138" s="136"/>
      <c r="HT138" s="136"/>
      <c r="HU138" s="136"/>
      <c r="HV138" s="136"/>
      <c r="HW138" s="136"/>
      <c r="HX138" s="136"/>
      <c r="HY138" s="136"/>
      <c r="HZ138" s="136"/>
      <c r="IA138" s="136"/>
      <c r="IB138" s="136"/>
      <c r="IC138" s="136"/>
      <c r="ID138" s="136"/>
      <c r="IE138" s="136"/>
      <c r="IF138" s="136"/>
      <c r="IG138" s="136"/>
      <c r="IH138" s="136"/>
      <c r="II138" s="136"/>
      <c r="IJ138" s="136"/>
      <c r="IK138" s="136"/>
      <c r="IL138" s="136"/>
      <c r="IM138" s="136"/>
      <c r="IN138" s="136"/>
      <c r="IO138" s="136"/>
      <c r="IP138" s="136"/>
      <c r="IQ138" s="136"/>
      <c r="IR138" s="136"/>
      <c r="IS138" s="136"/>
      <c r="IT138" s="136"/>
      <c r="IU138" s="136"/>
      <c r="IV138" s="136"/>
      <c r="IW138" s="136"/>
      <c r="IX138" s="136"/>
      <c r="IY138" s="136"/>
      <c r="IZ138" s="136"/>
      <c r="JA138" s="136"/>
      <c r="JB138" s="136"/>
      <c r="JC138" s="136"/>
      <c r="JD138" s="136"/>
      <c r="JE138" s="136"/>
      <c r="JF138" s="136"/>
      <c r="JG138" s="136"/>
      <c r="JH138" s="136"/>
      <c r="JI138" s="136"/>
      <c r="JJ138" s="136"/>
      <c r="JK138" s="136"/>
      <c r="JL138" s="136"/>
      <c r="JM138" s="136"/>
      <c r="JN138" s="136"/>
      <c r="JO138" s="136"/>
      <c r="JP138" s="136"/>
      <c r="JQ138" s="136"/>
      <c r="JR138" s="136"/>
      <c r="JS138" s="136"/>
      <c r="JT138" s="136"/>
      <c r="JU138" s="136"/>
      <c r="JV138" s="136"/>
      <c r="JW138" s="136"/>
      <c r="JX138" s="136"/>
      <c r="JY138" s="136"/>
      <c r="JZ138" s="136"/>
      <c r="KA138" s="136"/>
      <c r="KB138" s="136"/>
      <c r="KC138" s="136"/>
      <c r="KD138" s="136"/>
      <c r="KE138" s="136"/>
      <c r="KF138" s="136"/>
      <c r="KG138" s="136"/>
      <c r="KH138" s="136"/>
      <c r="KI138" s="136"/>
      <c r="KJ138" s="136"/>
      <c r="KK138" s="136"/>
      <c r="KL138" s="136"/>
      <c r="KM138" s="136"/>
      <c r="KN138" s="136"/>
      <c r="KO138" s="136"/>
      <c r="KP138" s="136"/>
      <c r="KQ138" s="136"/>
      <c r="KR138" s="136"/>
      <c r="KS138" s="136"/>
      <c r="KT138" s="136"/>
      <c r="KU138" s="136"/>
      <c r="KV138" s="136"/>
      <c r="KW138" s="136"/>
      <c r="KX138" s="136"/>
      <c r="KY138" s="136"/>
      <c r="KZ138" s="136"/>
      <c r="LA138" s="136"/>
      <c r="LB138" s="136"/>
      <c r="LC138" s="136"/>
      <c r="LD138" s="136"/>
      <c r="LE138" s="136"/>
      <c r="LF138" s="136"/>
      <c r="LG138" s="136"/>
      <c r="LH138" s="136"/>
      <c r="LI138" s="136"/>
      <c r="LJ138" s="136"/>
      <c r="LK138" s="136"/>
      <c r="LL138" s="136"/>
      <c r="LM138" s="136"/>
      <c r="LN138" s="136"/>
      <c r="LO138" s="136"/>
      <c r="LP138" s="136"/>
      <c r="LQ138" s="136"/>
      <c r="LR138" s="136"/>
      <c r="LS138" s="136"/>
      <c r="LT138" s="136"/>
      <c r="LU138" s="136"/>
      <c r="LV138" s="136"/>
      <c r="LW138" s="136"/>
      <c r="LX138" s="136"/>
      <c r="LY138" s="136"/>
      <c r="LZ138" s="136"/>
      <c r="MA138" s="136"/>
      <c r="MB138" s="136"/>
      <c r="MC138" s="136"/>
      <c r="MD138" s="136"/>
      <c r="ME138" s="136"/>
      <c r="MF138" s="136"/>
      <c r="MG138" s="136"/>
      <c r="MH138" s="136"/>
      <c r="MI138" s="136"/>
      <c r="MJ138" s="136"/>
      <c r="MK138" s="136"/>
      <c r="ML138" s="136"/>
      <c r="MM138" s="136"/>
      <c r="MN138" s="136"/>
      <c r="MO138" s="136"/>
      <c r="MP138" s="136"/>
      <c r="MQ138" s="136"/>
      <c r="MR138" s="136"/>
      <c r="MS138" s="136"/>
      <c r="MT138" s="136"/>
      <c r="MU138" s="136"/>
      <c r="MV138" s="136"/>
      <c r="MW138" s="136"/>
      <c r="MX138" s="136"/>
      <c r="MY138" s="136"/>
      <c r="MZ138" s="136"/>
      <c r="NA138" s="136"/>
      <c r="NB138" s="136"/>
      <c r="NC138" s="136"/>
      <c r="ND138" s="136"/>
      <c r="NE138" s="136"/>
      <c r="NF138" s="136"/>
      <c r="NG138" s="136"/>
      <c r="NH138" s="136"/>
      <c r="NI138" s="136"/>
      <c r="NJ138" s="136"/>
      <c r="NK138" s="136"/>
      <c r="NL138" s="136"/>
      <c r="NM138" s="136"/>
      <c r="NN138" s="136"/>
      <c r="NO138" s="136"/>
      <c r="NP138" s="136"/>
      <c r="NQ138" s="136"/>
      <c r="NR138" s="136"/>
      <c r="NS138" s="136"/>
      <c r="NT138" s="136"/>
      <c r="NU138" s="136"/>
      <c r="NV138" s="136"/>
      <c r="NW138" s="136"/>
      <c r="NX138" s="136"/>
      <c r="NY138" s="136"/>
      <c r="NZ138" s="136"/>
      <c r="OA138" s="136"/>
      <c r="OB138" s="136"/>
      <c r="OC138" s="136"/>
      <c r="OD138" s="136"/>
      <c r="OE138" s="136"/>
      <c r="OF138" s="136"/>
      <c r="OG138" s="136"/>
      <c r="OH138" s="136"/>
      <c r="OI138" s="136"/>
      <c r="OJ138" s="136"/>
      <c r="OK138" s="136"/>
      <c r="OL138" s="136"/>
      <c r="OM138" s="136"/>
      <c r="ON138" s="136"/>
      <c r="OO138" s="136"/>
      <c r="OP138" s="136"/>
      <c r="OQ138" s="136"/>
      <c r="OR138" s="136"/>
      <c r="OS138" s="136"/>
      <c r="OT138" s="136"/>
      <c r="OU138" s="136"/>
      <c r="OV138" s="136"/>
      <c r="OW138" s="136"/>
      <c r="OX138" s="136"/>
      <c r="OY138" s="136"/>
      <c r="OZ138" s="136"/>
      <c r="PA138" s="136"/>
      <c r="PB138" s="136"/>
      <c r="PC138" s="136"/>
      <c r="PD138" s="136"/>
      <c r="PE138" s="136"/>
      <c r="PF138" s="136"/>
    </row>
    <row r="139" spans="1:422" s="45" customFormat="1">
      <c r="A139" s="134"/>
      <c r="B139" s="134"/>
      <c r="C139" s="136"/>
      <c r="D139" s="136"/>
      <c r="E139" s="136"/>
      <c r="F139" s="136"/>
      <c r="G139" s="136"/>
      <c r="H139" s="136"/>
      <c r="I139" s="136"/>
      <c r="J139" s="136"/>
      <c r="K139" s="136"/>
      <c r="L139" s="136"/>
      <c r="M139" s="136"/>
      <c r="N139" s="136"/>
      <c r="O139" s="136"/>
      <c r="P139" s="136"/>
      <c r="Q139" s="136"/>
      <c r="R139" s="136"/>
      <c r="S139" s="136"/>
      <c r="T139" s="136"/>
      <c r="U139" s="136"/>
      <c r="V139" s="136"/>
      <c r="W139" s="136"/>
      <c r="X139" s="136"/>
      <c r="Y139" s="136"/>
      <c r="Z139" s="136"/>
      <c r="AA139" s="136"/>
      <c r="AB139" s="136"/>
      <c r="AC139" s="136"/>
      <c r="AD139" s="136"/>
      <c r="AE139" s="136"/>
      <c r="AF139" s="136"/>
      <c r="AG139" s="136"/>
      <c r="AH139" s="136"/>
      <c r="AI139" s="136"/>
      <c r="AJ139" s="136"/>
      <c r="AK139" s="136"/>
      <c r="AL139" s="136"/>
      <c r="AM139" s="136"/>
      <c r="AN139" s="136"/>
      <c r="AO139" s="136"/>
      <c r="AP139" s="136"/>
      <c r="AQ139" s="136"/>
      <c r="AR139" s="136"/>
      <c r="AS139" s="136"/>
      <c r="AT139" s="136"/>
      <c r="AU139" s="136"/>
      <c r="AV139" s="136"/>
      <c r="AW139" s="136"/>
      <c r="AX139" s="136"/>
      <c r="AY139" s="136"/>
      <c r="AZ139" s="136"/>
      <c r="BA139" s="136"/>
      <c r="BB139" s="136"/>
      <c r="BC139" s="136"/>
      <c r="BD139" s="136"/>
      <c r="BE139" s="136"/>
      <c r="BF139" s="136"/>
      <c r="BG139" s="136"/>
      <c r="BH139" s="136"/>
      <c r="BI139" s="136"/>
      <c r="BJ139" s="136"/>
      <c r="BK139" s="136"/>
      <c r="BL139" s="136"/>
      <c r="BM139" s="136"/>
      <c r="BN139" s="136"/>
      <c r="BO139" s="136"/>
      <c r="BP139" s="136"/>
      <c r="BQ139" s="136"/>
      <c r="BR139" s="136"/>
      <c r="BS139" s="136"/>
      <c r="BT139" s="136"/>
      <c r="BU139" s="136"/>
      <c r="BV139" s="136"/>
      <c r="BW139" s="136"/>
      <c r="BX139" s="136"/>
      <c r="BY139" s="136"/>
      <c r="BZ139" s="136"/>
      <c r="CA139" s="136"/>
      <c r="CB139" s="136"/>
      <c r="CC139" s="136"/>
      <c r="CD139" s="136"/>
      <c r="CE139" s="136"/>
      <c r="CF139" s="136"/>
      <c r="CG139" s="136"/>
      <c r="CH139" s="136"/>
      <c r="CI139" s="136"/>
      <c r="CJ139" s="136"/>
      <c r="CK139" s="136"/>
      <c r="CL139" s="136"/>
      <c r="CM139" s="136"/>
      <c r="CN139" s="136"/>
      <c r="CO139" s="136"/>
      <c r="CP139" s="136"/>
      <c r="CQ139" s="136"/>
      <c r="CR139" s="136"/>
      <c r="CS139" s="136"/>
      <c r="CT139" s="136"/>
      <c r="CU139" s="136"/>
      <c r="CV139" s="136"/>
      <c r="CW139" s="136"/>
      <c r="CX139" s="136"/>
      <c r="CY139" s="136"/>
      <c r="CZ139" s="136"/>
      <c r="DA139" s="136"/>
      <c r="DB139" s="136"/>
      <c r="DC139" s="136"/>
      <c r="DD139" s="136"/>
      <c r="DE139" s="136"/>
      <c r="DF139" s="136"/>
      <c r="DG139" s="136"/>
      <c r="DH139" s="136"/>
      <c r="DI139" s="136"/>
      <c r="DJ139" s="136"/>
      <c r="DK139" s="136"/>
      <c r="DL139" s="136"/>
      <c r="DM139" s="136"/>
      <c r="DN139" s="136"/>
      <c r="DO139" s="136"/>
      <c r="DP139" s="136"/>
      <c r="DQ139" s="136"/>
      <c r="DR139" s="136"/>
      <c r="DS139" s="136"/>
      <c r="DT139" s="136"/>
      <c r="DU139" s="136"/>
      <c r="DV139" s="136"/>
      <c r="DW139" s="136"/>
      <c r="DX139" s="136"/>
      <c r="DY139" s="136"/>
      <c r="DZ139" s="136"/>
      <c r="EA139" s="136"/>
      <c r="EB139" s="136"/>
      <c r="EC139" s="136"/>
      <c r="ED139" s="136"/>
      <c r="EE139" s="136"/>
      <c r="EF139" s="136"/>
      <c r="EG139" s="136"/>
      <c r="EH139" s="136"/>
      <c r="EI139" s="136"/>
      <c r="EJ139" s="136"/>
      <c r="EK139" s="136"/>
      <c r="EL139" s="136"/>
      <c r="EM139" s="136"/>
      <c r="EN139" s="136"/>
      <c r="EO139" s="136"/>
      <c r="EP139" s="136"/>
      <c r="EQ139" s="136"/>
      <c r="ER139" s="136"/>
      <c r="ES139" s="136"/>
      <c r="ET139" s="136"/>
      <c r="EU139" s="136"/>
      <c r="EV139" s="136"/>
      <c r="EW139" s="136"/>
      <c r="EX139" s="136"/>
      <c r="EY139" s="136"/>
      <c r="EZ139" s="136"/>
      <c r="FA139" s="136"/>
      <c r="FB139" s="136"/>
      <c r="FC139" s="136"/>
      <c r="FD139" s="136"/>
      <c r="FE139" s="136"/>
      <c r="FF139" s="136"/>
      <c r="FG139" s="136"/>
      <c r="FH139" s="136"/>
      <c r="FI139" s="136"/>
      <c r="FJ139" s="136"/>
      <c r="FK139" s="136"/>
      <c r="FL139" s="136"/>
      <c r="FM139" s="136"/>
      <c r="FN139" s="136"/>
      <c r="FO139" s="136"/>
      <c r="FP139" s="136"/>
      <c r="FQ139" s="136"/>
      <c r="FR139" s="136"/>
      <c r="FS139" s="136"/>
      <c r="FT139" s="136"/>
      <c r="FU139" s="136"/>
      <c r="FV139" s="136"/>
      <c r="FW139" s="136"/>
      <c r="FX139" s="136"/>
      <c r="FY139" s="136"/>
      <c r="FZ139" s="136"/>
      <c r="GA139" s="136"/>
      <c r="GB139" s="136"/>
      <c r="GC139" s="136"/>
      <c r="GD139" s="136"/>
      <c r="GE139" s="136"/>
      <c r="GF139" s="136"/>
      <c r="GG139" s="136"/>
      <c r="GH139" s="136"/>
      <c r="GI139" s="136"/>
      <c r="GJ139" s="136"/>
      <c r="GK139" s="136"/>
      <c r="GL139" s="136"/>
      <c r="GM139" s="136"/>
      <c r="GN139" s="136"/>
      <c r="GO139" s="136"/>
      <c r="GP139" s="136"/>
      <c r="GQ139" s="136"/>
      <c r="GR139" s="136"/>
      <c r="GS139" s="136"/>
      <c r="GT139" s="136"/>
      <c r="GU139" s="136"/>
      <c r="GV139" s="136"/>
      <c r="GW139" s="136"/>
      <c r="GX139" s="136"/>
      <c r="GY139" s="136"/>
      <c r="GZ139" s="136"/>
      <c r="HA139" s="136"/>
      <c r="HB139" s="136"/>
      <c r="HC139" s="136"/>
      <c r="HD139" s="136"/>
      <c r="HE139" s="136"/>
      <c r="HF139" s="136"/>
      <c r="HG139" s="136"/>
      <c r="HH139" s="136"/>
      <c r="HI139" s="136"/>
      <c r="HJ139" s="136"/>
      <c r="HK139" s="136"/>
      <c r="HL139" s="136"/>
      <c r="HM139" s="136"/>
      <c r="HN139" s="136"/>
      <c r="HO139" s="136"/>
      <c r="HP139" s="136"/>
      <c r="HQ139" s="136"/>
      <c r="HR139" s="136"/>
      <c r="HS139" s="136"/>
      <c r="HT139" s="136"/>
      <c r="HU139" s="136"/>
      <c r="HV139" s="136"/>
      <c r="HW139" s="136"/>
      <c r="HX139" s="136"/>
      <c r="HY139" s="136"/>
      <c r="HZ139" s="136"/>
      <c r="IA139" s="136"/>
      <c r="IB139" s="136"/>
      <c r="IC139" s="136"/>
      <c r="ID139" s="136"/>
      <c r="IE139" s="136"/>
      <c r="IF139" s="136"/>
      <c r="IG139" s="136"/>
      <c r="IH139" s="136"/>
      <c r="II139" s="136"/>
      <c r="IJ139" s="136"/>
      <c r="IK139" s="136"/>
      <c r="IL139" s="136"/>
      <c r="IM139" s="136"/>
      <c r="IN139" s="136"/>
      <c r="IO139" s="136"/>
      <c r="IP139" s="136"/>
      <c r="IQ139" s="136"/>
      <c r="IR139" s="136"/>
      <c r="IS139" s="136"/>
      <c r="IT139" s="136"/>
      <c r="IU139" s="136"/>
      <c r="IV139" s="136"/>
      <c r="IW139" s="136"/>
      <c r="IX139" s="136"/>
      <c r="IY139" s="136"/>
      <c r="IZ139" s="136"/>
      <c r="JA139" s="136"/>
      <c r="JB139" s="136"/>
      <c r="JC139" s="136"/>
      <c r="JD139" s="136"/>
      <c r="JE139" s="136"/>
      <c r="JF139" s="136"/>
      <c r="JG139" s="136"/>
      <c r="JH139" s="136"/>
      <c r="JI139" s="136"/>
      <c r="JJ139" s="136"/>
      <c r="JK139" s="136"/>
      <c r="JL139" s="136"/>
      <c r="JM139" s="136"/>
      <c r="JN139" s="136"/>
      <c r="JO139" s="136"/>
      <c r="JP139" s="136"/>
      <c r="JQ139" s="136"/>
      <c r="JR139" s="136"/>
      <c r="JS139" s="136"/>
      <c r="JT139" s="136"/>
      <c r="JU139" s="136"/>
      <c r="JV139" s="136"/>
      <c r="JW139" s="136"/>
      <c r="JX139" s="136"/>
      <c r="JY139" s="136"/>
      <c r="JZ139" s="136"/>
      <c r="KA139" s="136"/>
      <c r="KB139" s="136"/>
      <c r="KC139" s="136"/>
      <c r="KD139" s="136"/>
      <c r="KE139" s="136"/>
      <c r="KF139" s="136"/>
      <c r="KG139" s="136"/>
      <c r="KH139" s="136"/>
      <c r="KI139" s="136"/>
      <c r="KJ139" s="136"/>
      <c r="KK139" s="136"/>
      <c r="KL139" s="136"/>
      <c r="KM139" s="136"/>
      <c r="KN139" s="136"/>
      <c r="KO139" s="136"/>
      <c r="KP139" s="136"/>
      <c r="KQ139" s="136"/>
      <c r="KR139" s="136"/>
      <c r="KS139" s="136"/>
      <c r="KT139" s="136"/>
      <c r="KU139" s="136"/>
      <c r="KV139" s="136"/>
      <c r="KW139" s="136"/>
      <c r="KX139" s="136"/>
      <c r="KY139" s="136"/>
      <c r="KZ139" s="136"/>
      <c r="LA139" s="136"/>
      <c r="LB139" s="136"/>
      <c r="LC139" s="136"/>
      <c r="LD139" s="136"/>
      <c r="LE139" s="136"/>
      <c r="LF139" s="136"/>
      <c r="LG139" s="136"/>
      <c r="LH139" s="136"/>
      <c r="LI139" s="136"/>
      <c r="LJ139" s="136"/>
      <c r="LK139" s="136"/>
      <c r="LL139" s="136"/>
      <c r="LM139" s="136"/>
      <c r="LN139" s="136"/>
      <c r="LO139" s="136"/>
      <c r="LP139" s="136"/>
      <c r="LQ139" s="136"/>
      <c r="LR139" s="136"/>
      <c r="LS139" s="136"/>
      <c r="LT139" s="136"/>
      <c r="LU139" s="136"/>
      <c r="LV139" s="136"/>
      <c r="LW139" s="136"/>
      <c r="LX139" s="136"/>
      <c r="LY139" s="136"/>
      <c r="LZ139" s="136"/>
      <c r="MA139" s="136"/>
      <c r="MB139" s="136"/>
      <c r="MC139" s="136"/>
      <c r="MD139" s="136"/>
      <c r="ME139" s="136"/>
      <c r="MF139" s="136"/>
      <c r="MG139" s="136"/>
      <c r="MH139" s="136"/>
      <c r="MI139" s="136"/>
      <c r="MJ139" s="136"/>
      <c r="MK139" s="136"/>
      <c r="ML139" s="136"/>
      <c r="MM139" s="136"/>
      <c r="MN139" s="136"/>
      <c r="MO139" s="136"/>
      <c r="MP139" s="136"/>
      <c r="MQ139" s="136"/>
      <c r="MR139" s="136"/>
      <c r="MS139" s="136"/>
      <c r="MT139" s="136"/>
      <c r="MU139" s="136"/>
      <c r="MV139" s="136"/>
      <c r="MW139" s="136"/>
      <c r="MX139" s="136"/>
      <c r="MY139" s="136"/>
      <c r="MZ139" s="136"/>
      <c r="NA139" s="136"/>
      <c r="NB139" s="136"/>
      <c r="NC139" s="136"/>
      <c r="ND139" s="136"/>
      <c r="NE139" s="136"/>
      <c r="NF139" s="136"/>
      <c r="NG139" s="136"/>
      <c r="NH139" s="136"/>
      <c r="NI139" s="136"/>
      <c r="NJ139" s="136"/>
      <c r="NK139" s="136"/>
      <c r="NL139" s="136"/>
      <c r="NM139" s="136"/>
      <c r="NN139" s="136"/>
      <c r="NO139" s="136"/>
      <c r="NP139" s="136"/>
      <c r="NQ139" s="136"/>
      <c r="NR139" s="136"/>
      <c r="NS139" s="136"/>
      <c r="NT139" s="136"/>
      <c r="NU139" s="136"/>
      <c r="NV139" s="136"/>
      <c r="NW139" s="136"/>
      <c r="NX139" s="136"/>
      <c r="NY139" s="136"/>
      <c r="NZ139" s="136"/>
      <c r="OA139" s="136"/>
      <c r="OB139" s="136"/>
      <c r="OC139" s="136"/>
      <c r="OD139" s="136"/>
      <c r="OE139" s="136"/>
      <c r="OF139" s="136"/>
      <c r="OG139" s="136"/>
      <c r="OH139" s="136"/>
      <c r="OI139" s="136"/>
      <c r="OJ139" s="136"/>
      <c r="OK139" s="136"/>
      <c r="OL139" s="136"/>
      <c r="OM139" s="136"/>
      <c r="ON139" s="136"/>
      <c r="OO139" s="136"/>
      <c r="OP139" s="136"/>
      <c r="OQ139" s="136"/>
      <c r="OR139" s="136"/>
      <c r="OS139" s="136"/>
      <c r="OT139" s="136"/>
      <c r="OU139" s="136"/>
      <c r="OV139" s="136"/>
      <c r="OW139" s="136"/>
      <c r="OX139" s="136"/>
      <c r="OY139" s="136"/>
      <c r="OZ139" s="136"/>
      <c r="PA139" s="136"/>
      <c r="PB139" s="136"/>
      <c r="PC139" s="136"/>
      <c r="PD139" s="136"/>
      <c r="PE139" s="136"/>
      <c r="PF139" s="136"/>
    </row>
    <row r="140" spans="1:422" s="45" customFormat="1">
      <c r="A140" s="134"/>
      <c r="B140" s="134"/>
      <c r="C140" s="136"/>
      <c r="D140" s="136"/>
      <c r="E140" s="136"/>
      <c r="F140" s="136"/>
      <c r="G140" s="136"/>
      <c r="H140" s="136"/>
      <c r="I140" s="136"/>
      <c r="J140" s="136"/>
      <c r="K140" s="136"/>
      <c r="L140" s="136"/>
      <c r="M140" s="136"/>
      <c r="N140" s="136"/>
      <c r="O140" s="136"/>
      <c r="P140" s="136"/>
      <c r="Q140" s="136"/>
      <c r="R140" s="136"/>
      <c r="S140" s="136"/>
      <c r="T140" s="136"/>
      <c r="U140" s="136"/>
      <c r="V140" s="136"/>
      <c r="W140" s="136"/>
      <c r="X140" s="136"/>
      <c r="Y140" s="136"/>
      <c r="Z140" s="136"/>
      <c r="AA140" s="136"/>
      <c r="AB140" s="136"/>
      <c r="AC140" s="136"/>
      <c r="AD140" s="136"/>
      <c r="AE140" s="136"/>
      <c r="AF140" s="136"/>
      <c r="AG140" s="136"/>
      <c r="AH140" s="136"/>
      <c r="AI140" s="136"/>
      <c r="AJ140" s="136"/>
      <c r="AK140" s="136"/>
      <c r="AL140" s="136"/>
      <c r="AM140" s="136"/>
      <c r="AN140" s="136"/>
      <c r="AO140" s="136"/>
      <c r="AP140" s="136"/>
      <c r="AQ140" s="136"/>
      <c r="AR140" s="136"/>
      <c r="AS140" s="136"/>
      <c r="AT140" s="136"/>
      <c r="AU140" s="136"/>
      <c r="AV140" s="136"/>
      <c r="AW140" s="136"/>
      <c r="AX140" s="136"/>
      <c r="AY140" s="136"/>
      <c r="AZ140" s="136"/>
      <c r="BA140" s="136"/>
      <c r="BB140" s="136"/>
      <c r="BC140" s="136"/>
      <c r="BD140" s="136"/>
      <c r="BE140" s="136"/>
      <c r="BF140" s="136"/>
      <c r="BG140" s="136"/>
      <c r="BH140" s="136"/>
      <c r="BI140" s="136"/>
      <c r="BJ140" s="136"/>
      <c r="BK140" s="136"/>
      <c r="BL140" s="136"/>
      <c r="BM140" s="136"/>
      <c r="BN140" s="136"/>
      <c r="BO140" s="136"/>
      <c r="BP140" s="136"/>
      <c r="BQ140" s="136"/>
      <c r="BR140" s="136"/>
      <c r="BS140" s="136"/>
      <c r="BT140" s="136"/>
      <c r="BU140" s="136"/>
      <c r="BV140" s="136"/>
      <c r="BW140" s="136"/>
      <c r="BX140" s="136"/>
      <c r="BY140" s="136"/>
      <c r="BZ140" s="136"/>
      <c r="CA140" s="136"/>
      <c r="CB140" s="136"/>
      <c r="CC140" s="136"/>
      <c r="CD140" s="136"/>
      <c r="CE140" s="136"/>
      <c r="CF140" s="136"/>
      <c r="CG140" s="136"/>
      <c r="CH140" s="136"/>
      <c r="CI140" s="136"/>
      <c r="CJ140" s="136"/>
      <c r="CK140" s="136"/>
      <c r="CL140" s="136"/>
      <c r="CM140" s="136"/>
      <c r="CN140" s="136"/>
      <c r="CO140" s="136"/>
      <c r="CP140" s="136"/>
      <c r="CQ140" s="136"/>
      <c r="CR140" s="136"/>
      <c r="CS140" s="136"/>
      <c r="CT140" s="136"/>
      <c r="CU140" s="136"/>
      <c r="CV140" s="136"/>
      <c r="CW140" s="136"/>
      <c r="CX140" s="136"/>
      <c r="CY140" s="136"/>
      <c r="CZ140" s="136"/>
      <c r="DA140" s="136"/>
      <c r="DB140" s="136"/>
      <c r="DC140" s="136"/>
      <c r="DD140" s="136"/>
      <c r="DE140" s="136"/>
      <c r="DF140" s="136"/>
      <c r="DG140" s="136"/>
      <c r="DH140" s="136"/>
      <c r="DI140" s="136"/>
      <c r="DJ140" s="136"/>
      <c r="DK140" s="136"/>
      <c r="DL140" s="136"/>
      <c r="DM140" s="136"/>
      <c r="DN140" s="136"/>
      <c r="DO140" s="136"/>
      <c r="DP140" s="136"/>
      <c r="DQ140" s="136"/>
      <c r="DR140" s="136"/>
      <c r="DS140" s="136"/>
      <c r="DT140" s="136"/>
      <c r="DU140" s="136"/>
      <c r="DV140" s="136"/>
      <c r="DW140" s="136"/>
      <c r="DX140" s="136"/>
      <c r="DY140" s="136"/>
      <c r="DZ140" s="136"/>
      <c r="EA140" s="136"/>
      <c r="EB140" s="136"/>
      <c r="EC140" s="136"/>
      <c r="ED140" s="136"/>
      <c r="EE140" s="136"/>
      <c r="EF140" s="136"/>
      <c r="EG140" s="136"/>
      <c r="EH140" s="136"/>
      <c r="EI140" s="136"/>
      <c r="EJ140" s="136"/>
      <c r="EK140" s="136"/>
      <c r="EL140" s="136"/>
      <c r="EM140" s="136"/>
      <c r="EN140" s="136"/>
      <c r="EO140" s="136"/>
      <c r="EP140" s="136"/>
      <c r="EQ140" s="136"/>
      <c r="ER140" s="136"/>
      <c r="ES140" s="136"/>
      <c r="ET140" s="136"/>
      <c r="EU140" s="136"/>
      <c r="EV140" s="136"/>
      <c r="EW140" s="136"/>
      <c r="EX140" s="136"/>
      <c r="EY140" s="136"/>
      <c r="EZ140" s="136"/>
      <c r="FA140" s="136"/>
      <c r="FB140" s="136"/>
      <c r="FC140" s="136"/>
      <c r="FD140" s="136"/>
      <c r="FE140" s="136"/>
      <c r="FF140" s="136"/>
      <c r="FG140" s="136"/>
      <c r="FH140" s="136"/>
      <c r="FI140" s="136"/>
      <c r="FJ140" s="136"/>
      <c r="FK140" s="136"/>
      <c r="FL140" s="136"/>
      <c r="FM140" s="136"/>
      <c r="FN140" s="136"/>
      <c r="FO140" s="136"/>
      <c r="FP140" s="136"/>
      <c r="FQ140" s="136"/>
      <c r="FR140" s="136"/>
      <c r="FS140" s="136"/>
      <c r="FT140" s="136"/>
      <c r="FU140" s="136"/>
      <c r="FV140" s="136"/>
      <c r="FW140" s="136"/>
      <c r="FX140" s="136"/>
      <c r="FY140" s="136"/>
      <c r="FZ140" s="136"/>
      <c r="GA140" s="136"/>
      <c r="GB140" s="136"/>
      <c r="GC140" s="136"/>
      <c r="GD140" s="136"/>
      <c r="GE140" s="136"/>
      <c r="GF140" s="136"/>
      <c r="GG140" s="136"/>
      <c r="GH140" s="136"/>
      <c r="GI140" s="136"/>
      <c r="GJ140" s="136"/>
      <c r="GK140" s="136"/>
      <c r="GL140" s="136"/>
      <c r="GM140" s="136"/>
      <c r="GN140" s="136"/>
      <c r="GO140" s="136"/>
      <c r="GP140" s="136"/>
      <c r="GQ140" s="136"/>
      <c r="GR140" s="136"/>
      <c r="GS140" s="136"/>
      <c r="GT140" s="136"/>
      <c r="GU140" s="136"/>
      <c r="GV140" s="136"/>
      <c r="GW140" s="136"/>
      <c r="GX140" s="136"/>
      <c r="GY140" s="136"/>
      <c r="GZ140" s="136"/>
      <c r="HA140" s="136"/>
      <c r="HB140" s="136"/>
      <c r="HC140" s="136"/>
      <c r="HD140" s="136"/>
      <c r="HE140" s="136"/>
      <c r="HF140" s="136"/>
      <c r="HG140" s="136"/>
      <c r="HH140" s="136"/>
      <c r="HI140" s="136"/>
      <c r="HJ140" s="136"/>
      <c r="HK140" s="136"/>
      <c r="HL140" s="136"/>
      <c r="HM140" s="136"/>
      <c r="HN140" s="136"/>
      <c r="HO140" s="136"/>
      <c r="HP140" s="136"/>
      <c r="HQ140" s="136"/>
      <c r="HR140" s="136"/>
      <c r="HS140" s="136"/>
      <c r="HT140" s="136"/>
      <c r="HU140" s="136"/>
      <c r="HV140" s="136"/>
      <c r="HW140" s="136"/>
      <c r="HX140" s="136"/>
      <c r="HY140" s="136"/>
      <c r="HZ140" s="136"/>
      <c r="IA140" s="136"/>
      <c r="IB140" s="136"/>
      <c r="IC140" s="136"/>
      <c r="ID140" s="136"/>
      <c r="IE140" s="136"/>
      <c r="IF140" s="136"/>
      <c r="IG140" s="136"/>
      <c r="IH140" s="136"/>
      <c r="II140" s="136"/>
      <c r="IJ140" s="136"/>
      <c r="IK140" s="136"/>
      <c r="IL140" s="136"/>
      <c r="IM140" s="136"/>
      <c r="IN140" s="136"/>
      <c r="IO140" s="136"/>
      <c r="IP140" s="136"/>
      <c r="IQ140" s="136"/>
      <c r="IR140" s="136"/>
      <c r="IS140" s="136"/>
      <c r="IT140" s="136"/>
      <c r="IU140" s="136"/>
      <c r="IV140" s="136"/>
      <c r="IW140" s="136"/>
      <c r="IX140" s="136"/>
      <c r="IY140" s="136"/>
      <c r="IZ140" s="136"/>
      <c r="JA140" s="136"/>
      <c r="JB140" s="136"/>
      <c r="JC140" s="136"/>
      <c r="JD140" s="136"/>
      <c r="JE140" s="136"/>
      <c r="JF140" s="136"/>
      <c r="JG140" s="136"/>
      <c r="JH140" s="136"/>
      <c r="JI140" s="136"/>
      <c r="JJ140" s="136"/>
      <c r="JK140" s="136"/>
      <c r="JL140" s="136"/>
      <c r="JM140" s="136"/>
      <c r="JN140" s="136"/>
      <c r="JO140" s="136"/>
      <c r="JP140" s="136"/>
      <c r="JQ140" s="136"/>
      <c r="JR140" s="136"/>
      <c r="JS140" s="136"/>
      <c r="JT140" s="136"/>
      <c r="JU140" s="136"/>
      <c r="JV140" s="136"/>
      <c r="JW140" s="136"/>
      <c r="JX140" s="136"/>
      <c r="JY140" s="136"/>
      <c r="JZ140" s="136"/>
      <c r="KA140" s="136"/>
      <c r="KB140" s="136"/>
      <c r="KC140" s="136"/>
      <c r="KD140" s="136"/>
      <c r="KE140" s="136"/>
      <c r="KF140" s="136"/>
      <c r="KG140" s="136"/>
      <c r="KH140" s="136"/>
      <c r="KI140" s="136"/>
      <c r="KJ140" s="136"/>
      <c r="KK140" s="136"/>
      <c r="KL140" s="136"/>
      <c r="KM140" s="136"/>
      <c r="KN140" s="136"/>
      <c r="KO140" s="136"/>
      <c r="KP140" s="136"/>
      <c r="KQ140" s="136"/>
      <c r="KR140" s="136"/>
      <c r="KS140" s="136"/>
      <c r="KT140" s="136"/>
      <c r="KU140" s="136"/>
      <c r="KV140" s="136"/>
      <c r="KW140" s="136"/>
      <c r="KX140" s="136"/>
      <c r="KY140" s="136"/>
      <c r="KZ140" s="136"/>
      <c r="LA140" s="136"/>
      <c r="LB140" s="136"/>
      <c r="LC140" s="136"/>
      <c r="LD140" s="136"/>
      <c r="LE140" s="136"/>
      <c r="LF140" s="136"/>
      <c r="LG140" s="136"/>
      <c r="LH140" s="136"/>
      <c r="LI140" s="136"/>
      <c r="LJ140" s="136"/>
      <c r="LK140" s="136"/>
      <c r="LL140" s="136"/>
      <c r="LM140" s="136"/>
      <c r="LN140" s="136"/>
      <c r="LO140" s="136"/>
      <c r="LP140" s="136"/>
      <c r="LQ140" s="136"/>
      <c r="LR140" s="136"/>
      <c r="LS140" s="136"/>
      <c r="LT140" s="136"/>
      <c r="LU140" s="136"/>
      <c r="LV140" s="136"/>
      <c r="LW140" s="136"/>
      <c r="LX140" s="136"/>
      <c r="LY140" s="136"/>
      <c r="LZ140" s="136"/>
      <c r="MA140" s="136"/>
      <c r="MB140" s="136"/>
      <c r="MC140" s="136"/>
      <c r="MD140" s="136"/>
      <c r="ME140" s="136"/>
      <c r="MF140" s="136"/>
      <c r="MG140" s="136"/>
      <c r="MH140" s="136"/>
      <c r="MI140" s="136"/>
      <c r="MJ140" s="136"/>
      <c r="MK140" s="136"/>
      <c r="ML140" s="136"/>
      <c r="MM140" s="136"/>
      <c r="MN140" s="136"/>
      <c r="MO140" s="136"/>
      <c r="MP140" s="136"/>
      <c r="MQ140" s="136"/>
      <c r="MR140" s="136"/>
      <c r="MS140" s="136"/>
      <c r="MT140" s="136"/>
      <c r="MU140" s="136"/>
      <c r="MV140" s="136"/>
      <c r="MW140" s="136"/>
      <c r="MX140" s="136"/>
      <c r="MY140" s="136"/>
      <c r="MZ140" s="136"/>
      <c r="NA140" s="136"/>
      <c r="NB140" s="136"/>
      <c r="NC140" s="136"/>
      <c r="ND140" s="136"/>
      <c r="NE140" s="136"/>
      <c r="NF140" s="136"/>
      <c r="NG140" s="136"/>
      <c r="NH140" s="136"/>
      <c r="NI140" s="136"/>
      <c r="NJ140" s="136"/>
      <c r="NK140" s="136"/>
      <c r="NL140" s="136"/>
      <c r="NM140" s="136"/>
      <c r="NN140" s="136"/>
      <c r="NO140" s="136"/>
      <c r="NP140" s="136"/>
      <c r="NQ140" s="136"/>
      <c r="NR140" s="136"/>
      <c r="NS140" s="136"/>
      <c r="NT140" s="136"/>
      <c r="NU140" s="136"/>
      <c r="NV140" s="136"/>
      <c r="NW140" s="136"/>
      <c r="NX140" s="136"/>
      <c r="NY140" s="136"/>
      <c r="NZ140" s="136"/>
      <c r="OA140" s="136"/>
      <c r="OB140" s="136"/>
      <c r="OC140" s="136"/>
      <c r="OD140" s="136"/>
      <c r="OE140" s="136"/>
      <c r="OF140" s="136"/>
      <c r="OG140" s="136"/>
      <c r="OH140" s="136"/>
      <c r="OI140" s="136"/>
      <c r="OJ140" s="136"/>
      <c r="OK140" s="136"/>
      <c r="OL140" s="136"/>
      <c r="OM140" s="136"/>
      <c r="ON140" s="136"/>
      <c r="OO140" s="136"/>
      <c r="OP140" s="136"/>
      <c r="OQ140" s="136"/>
      <c r="OR140" s="136"/>
      <c r="OS140" s="136"/>
      <c r="OT140" s="136"/>
      <c r="OU140" s="136"/>
      <c r="OV140" s="136"/>
      <c r="OW140" s="136"/>
      <c r="OX140" s="136"/>
      <c r="OY140" s="136"/>
      <c r="OZ140" s="136"/>
      <c r="PA140" s="136"/>
      <c r="PB140" s="136"/>
      <c r="PC140" s="136"/>
      <c r="PD140" s="136"/>
      <c r="PE140" s="136"/>
      <c r="PF140" s="136"/>
    </row>
    <row r="141" spans="1:422" s="45" customFormat="1">
      <c r="A141" s="134"/>
      <c r="B141" s="134"/>
      <c r="C141" s="136"/>
      <c r="D141" s="136"/>
      <c r="E141" s="136"/>
      <c r="F141" s="136"/>
      <c r="G141" s="136"/>
      <c r="H141" s="136"/>
      <c r="I141" s="136"/>
      <c r="J141" s="136"/>
      <c r="K141" s="136"/>
      <c r="L141" s="136"/>
      <c r="M141" s="136"/>
      <c r="N141" s="136"/>
      <c r="O141" s="136"/>
      <c r="P141" s="136"/>
      <c r="Q141" s="136"/>
      <c r="R141" s="136"/>
      <c r="S141" s="136"/>
      <c r="T141" s="136"/>
      <c r="U141" s="136"/>
      <c r="V141" s="136"/>
      <c r="W141" s="136"/>
      <c r="X141" s="136"/>
      <c r="Y141" s="136"/>
      <c r="Z141" s="136"/>
      <c r="AA141" s="136"/>
      <c r="AB141" s="136"/>
      <c r="AC141" s="136"/>
      <c r="AD141" s="136"/>
      <c r="AE141" s="136"/>
      <c r="AF141" s="136"/>
      <c r="AG141" s="136"/>
      <c r="AH141" s="136"/>
      <c r="AI141" s="136"/>
      <c r="AJ141" s="136"/>
      <c r="AK141" s="136"/>
      <c r="AL141" s="136"/>
      <c r="AM141" s="136"/>
      <c r="AN141" s="136"/>
      <c r="AO141" s="136"/>
      <c r="AP141" s="136"/>
      <c r="AQ141" s="136"/>
      <c r="AR141" s="136"/>
      <c r="AS141" s="136"/>
      <c r="AT141" s="136"/>
      <c r="AU141" s="136"/>
      <c r="AV141" s="136"/>
      <c r="AW141" s="136"/>
      <c r="AX141" s="136"/>
      <c r="AY141" s="136"/>
      <c r="AZ141" s="136"/>
      <c r="BA141" s="136"/>
      <c r="BB141" s="136"/>
      <c r="BC141" s="136"/>
      <c r="BD141" s="136"/>
      <c r="BE141" s="136"/>
      <c r="BF141" s="136"/>
      <c r="BG141" s="136"/>
      <c r="BH141" s="136"/>
      <c r="BI141" s="136"/>
      <c r="BJ141" s="136"/>
      <c r="BK141" s="136"/>
      <c r="BL141" s="136"/>
      <c r="BM141" s="136"/>
      <c r="BN141" s="136"/>
      <c r="BO141" s="136"/>
      <c r="BP141" s="136"/>
      <c r="BQ141" s="136"/>
      <c r="BR141" s="136"/>
      <c r="BS141" s="136"/>
      <c r="BT141" s="136"/>
      <c r="BU141" s="136"/>
      <c r="BV141" s="136"/>
      <c r="BW141" s="136"/>
      <c r="BX141" s="136"/>
      <c r="BY141" s="136"/>
      <c r="BZ141" s="136"/>
      <c r="CA141" s="136"/>
      <c r="CB141" s="136"/>
      <c r="CC141" s="136"/>
      <c r="CD141" s="136"/>
      <c r="CE141" s="136"/>
      <c r="CF141" s="136"/>
      <c r="CG141" s="136"/>
      <c r="CH141" s="136"/>
      <c r="CI141" s="136"/>
      <c r="CJ141" s="136"/>
      <c r="CK141" s="136"/>
      <c r="CL141" s="136"/>
      <c r="CM141" s="136"/>
      <c r="CN141" s="136"/>
      <c r="CO141" s="136"/>
      <c r="CP141" s="136"/>
      <c r="CQ141" s="136"/>
      <c r="CR141" s="136"/>
      <c r="CS141" s="136"/>
      <c r="CT141" s="136"/>
      <c r="CU141" s="136"/>
      <c r="CV141" s="136"/>
      <c r="CW141" s="136"/>
      <c r="CX141" s="136"/>
      <c r="CY141" s="136"/>
      <c r="CZ141" s="136"/>
      <c r="DA141" s="136"/>
      <c r="DB141" s="136"/>
      <c r="DC141" s="136"/>
      <c r="DD141" s="136"/>
      <c r="DE141" s="136"/>
      <c r="DF141" s="136"/>
      <c r="DG141" s="136"/>
      <c r="DH141" s="136"/>
      <c r="DI141" s="136"/>
      <c r="DJ141" s="136"/>
      <c r="DK141" s="136"/>
      <c r="DL141" s="136"/>
      <c r="DM141" s="136"/>
      <c r="DN141" s="136"/>
      <c r="DO141" s="136"/>
      <c r="DP141" s="136"/>
      <c r="DQ141" s="136"/>
      <c r="DR141" s="136"/>
      <c r="DS141" s="136"/>
      <c r="DT141" s="136"/>
      <c r="DU141" s="136"/>
      <c r="DV141" s="136"/>
      <c r="DW141" s="136"/>
      <c r="DX141" s="136"/>
      <c r="DY141" s="136"/>
      <c r="DZ141" s="136"/>
      <c r="EA141" s="136"/>
      <c r="EB141" s="136"/>
      <c r="EC141" s="136"/>
      <c r="ED141" s="136"/>
      <c r="EE141" s="136"/>
      <c r="EF141" s="136"/>
      <c r="EG141" s="136"/>
      <c r="EH141" s="136"/>
      <c r="EI141" s="136"/>
      <c r="EJ141" s="136"/>
      <c r="EK141" s="136"/>
      <c r="EL141" s="136"/>
      <c r="EM141" s="136"/>
      <c r="EN141" s="136"/>
      <c r="EO141" s="136"/>
      <c r="EP141" s="136"/>
      <c r="EQ141" s="136"/>
      <c r="ER141" s="136"/>
      <c r="ES141" s="136"/>
      <c r="ET141" s="136"/>
      <c r="EU141" s="136"/>
      <c r="EV141" s="136"/>
      <c r="EW141" s="136"/>
      <c r="EX141" s="136"/>
      <c r="EY141" s="136"/>
      <c r="EZ141" s="136"/>
      <c r="FA141" s="136"/>
      <c r="FB141" s="136"/>
      <c r="FC141" s="136"/>
      <c r="FD141" s="136"/>
      <c r="FE141" s="136"/>
      <c r="FF141" s="136"/>
      <c r="FG141" s="136"/>
      <c r="FH141" s="136"/>
      <c r="FI141" s="136"/>
      <c r="FJ141" s="136"/>
      <c r="FK141" s="136"/>
      <c r="FL141" s="136"/>
      <c r="FM141" s="136"/>
      <c r="FN141" s="136"/>
      <c r="FO141" s="136"/>
      <c r="FP141" s="136"/>
      <c r="FQ141" s="136"/>
      <c r="FR141" s="136"/>
      <c r="FS141" s="136"/>
      <c r="FT141" s="136"/>
      <c r="FU141" s="136"/>
      <c r="FV141" s="136"/>
      <c r="FW141" s="136"/>
      <c r="FX141" s="136"/>
      <c r="FY141" s="136"/>
      <c r="FZ141" s="136"/>
      <c r="GA141" s="136"/>
      <c r="GB141" s="136"/>
      <c r="GC141" s="136"/>
      <c r="GD141" s="136"/>
      <c r="GE141" s="136"/>
      <c r="GF141" s="136"/>
      <c r="GG141" s="136"/>
      <c r="GH141" s="136"/>
      <c r="GI141" s="136"/>
      <c r="GJ141" s="136"/>
      <c r="GK141" s="136"/>
      <c r="GL141" s="136"/>
      <c r="GM141" s="136"/>
      <c r="GN141" s="136"/>
      <c r="GO141" s="136"/>
      <c r="GP141" s="136"/>
      <c r="GQ141" s="136"/>
      <c r="GR141" s="136"/>
      <c r="GS141" s="136"/>
      <c r="GT141" s="136"/>
      <c r="GU141" s="136"/>
      <c r="GV141" s="136"/>
      <c r="GW141" s="136"/>
      <c r="GX141" s="136"/>
      <c r="GY141" s="136"/>
      <c r="GZ141" s="136"/>
      <c r="HA141" s="136"/>
      <c r="HB141" s="136"/>
      <c r="HC141" s="136"/>
      <c r="HD141" s="136"/>
      <c r="HE141" s="136"/>
      <c r="HF141" s="136"/>
      <c r="HG141" s="136"/>
      <c r="HH141" s="136"/>
      <c r="HI141" s="136"/>
      <c r="HJ141" s="136"/>
      <c r="HK141" s="136"/>
      <c r="HL141" s="136"/>
      <c r="HM141" s="136"/>
      <c r="HN141" s="136"/>
      <c r="HO141" s="136"/>
      <c r="HP141" s="136"/>
      <c r="HQ141" s="136"/>
      <c r="HR141" s="136"/>
      <c r="HS141" s="136"/>
      <c r="HT141" s="136"/>
      <c r="HU141" s="136"/>
      <c r="HV141" s="136"/>
      <c r="HW141" s="136"/>
      <c r="HX141" s="136"/>
      <c r="HY141" s="136"/>
      <c r="HZ141" s="136"/>
      <c r="IA141" s="136"/>
      <c r="IB141" s="136"/>
      <c r="IC141" s="136"/>
      <c r="ID141" s="136"/>
      <c r="IE141" s="136"/>
      <c r="IF141" s="136"/>
      <c r="IG141" s="136"/>
      <c r="IH141" s="136"/>
      <c r="II141" s="136"/>
      <c r="IJ141" s="136"/>
      <c r="IK141" s="136"/>
      <c r="IL141" s="136"/>
      <c r="IM141" s="136"/>
      <c r="IN141" s="136"/>
      <c r="IO141" s="136"/>
      <c r="IP141" s="136"/>
      <c r="IQ141" s="136"/>
      <c r="IR141" s="136"/>
      <c r="IS141" s="136"/>
      <c r="IT141" s="136"/>
      <c r="IU141" s="136"/>
      <c r="IV141" s="136"/>
      <c r="IW141" s="136"/>
      <c r="IX141" s="136"/>
      <c r="IY141" s="136"/>
      <c r="IZ141" s="136"/>
      <c r="JA141" s="136"/>
      <c r="JB141" s="136"/>
      <c r="JC141" s="136"/>
      <c r="JD141" s="136"/>
      <c r="JE141" s="136"/>
      <c r="JF141" s="136"/>
      <c r="JG141" s="136"/>
      <c r="JH141" s="136"/>
      <c r="JI141" s="136"/>
      <c r="JJ141" s="136"/>
      <c r="JK141" s="136"/>
      <c r="JL141" s="136"/>
      <c r="JM141" s="136"/>
      <c r="JN141" s="136"/>
      <c r="JO141" s="136"/>
      <c r="JP141" s="136"/>
      <c r="JQ141" s="136"/>
      <c r="JR141" s="136"/>
      <c r="JS141" s="136"/>
      <c r="JT141" s="136"/>
      <c r="JU141" s="136"/>
      <c r="JV141" s="136"/>
      <c r="JW141" s="136"/>
      <c r="JX141" s="136"/>
      <c r="JY141" s="136"/>
      <c r="JZ141" s="136"/>
      <c r="KA141" s="136"/>
      <c r="KB141" s="136"/>
      <c r="KC141" s="136"/>
      <c r="KD141" s="136"/>
      <c r="KE141" s="136"/>
      <c r="KF141" s="136"/>
      <c r="KG141" s="136"/>
      <c r="KH141" s="136"/>
      <c r="KI141" s="136"/>
      <c r="KJ141" s="136"/>
      <c r="KK141" s="136"/>
      <c r="KL141" s="136"/>
      <c r="KM141" s="136"/>
      <c r="KN141" s="136"/>
      <c r="KO141" s="136"/>
      <c r="KP141" s="136"/>
      <c r="KQ141" s="136"/>
      <c r="KR141" s="136"/>
      <c r="KS141" s="136"/>
      <c r="KT141" s="136"/>
      <c r="KU141" s="136"/>
      <c r="KV141" s="136"/>
      <c r="KW141" s="136"/>
      <c r="KX141" s="136"/>
      <c r="KY141" s="136"/>
      <c r="KZ141" s="136"/>
      <c r="LA141" s="136"/>
      <c r="LB141" s="136"/>
      <c r="LC141" s="136"/>
      <c r="LD141" s="136"/>
      <c r="LE141" s="136"/>
      <c r="LF141" s="136"/>
      <c r="LG141" s="136"/>
      <c r="LH141" s="136"/>
      <c r="LI141" s="136"/>
      <c r="LJ141" s="136"/>
      <c r="LK141" s="136"/>
      <c r="LL141" s="136"/>
      <c r="LM141" s="136"/>
      <c r="LN141" s="136"/>
      <c r="LO141" s="136"/>
      <c r="LP141" s="136"/>
      <c r="LQ141" s="136"/>
      <c r="LR141" s="136"/>
      <c r="LS141" s="136"/>
      <c r="LT141" s="136"/>
      <c r="LU141" s="136"/>
      <c r="LV141" s="136"/>
      <c r="LW141" s="136"/>
      <c r="LX141" s="136"/>
      <c r="LY141" s="136"/>
      <c r="LZ141" s="136"/>
      <c r="MA141" s="136"/>
      <c r="MB141" s="136"/>
      <c r="MC141" s="136"/>
      <c r="MD141" s="136"/>
      <c r="ME141" s="136"/>
      <c r="MF141" s="136"/>
      <c r="MG141" s="136"/>
      <c r="MH141" s="136"/>
      <c r="MI141" s="136"/>
      <c r="MJ141" s="136"/>
      <c r="MK141" s="136"/>
      <c r="ML141" s="136"/>
      <c r="MM141" s="136"/>
      <c r="MN141" s="136"/>
      <c r="MO141" s="136"/>
      <c r="MP141" s="136"/>
      <c r="MQ141" s="136"/>
      <c r="MR141" s="136"/>
      <c r="MS141" s="136"/>
      <c r="MT141" s="136"/>
      <c r="MU141" s="136"/>
      <c r="MV141" s="136"/>
      <c r="MW141" s="136"/>
      <c r="MX141" s="136"/>
      <c r="MY141" s="136"/>
      <c r="MZ141" s="136"/>
      <c r="NA141" s="136"/>
      <c r="NB141" s="136"/>
      <c r="NC141" s="136"/>
      <c r="ND141" s="136"/>
      <c r="NE141" s="136"/>
      <c r="NF141" s="136"/>
      <c r="NG141" s="136"/>
      <c r="NH141" s="136"/>
      <c r="NI141" s="136"/>
      <c r="NJ141" s="136"/>
      <c r="NK141" s="136"/>
      <c r="NL141" s="136"/>
      <c r="NM141" s="136"/>
      <c r="NN141" s="136"/>
      <c r="NO141" s="136"/>
      <c r="NP141" s="136"/>
      <c r="NQ141" s="136"/>
      <c r="NR141" s="136"/>
      <c r="NS141" s="136"/>
      <c r="NT141" s="136"/>
      <c r="NU141" s="136"/>
      <c r="NV141" s="136"/>
      <c r="NW141" s="136"/>
      <c r="NX141" s="136"/>
      <c r="NY141" s="136"/>
      <c r="NZ141" s="136"/>
      <c r="OA141" s="136"/>
      <c r="OB141" s="136"/>
      <c r="OC141" s="136"/>
      <c r="OD141" s="136"/>
      <c r="OE141" s="136"/>
      <c r="OF141" s="136"/>
      <c r="OG141" s="136"/>
      <c r="OH141" s="136"/>
      <c r="OI141" s="136"/>
      <c r="OJ141" s="136"/>
      <c r="OK141" s="136"/>
      <c r="OL141" s="136"/>
      <c r="OM141" s="136"/>
      <c r="ON141" s="136"/>
      <c r="OO141" s="136"/>
      <c r="OP141" s="136"/>
      <c r="OQ141" s="136"/>
      <c r="OR141" s="136"/>
      <c r="OS141" s="136"/>
      <c r="OT141" s="136"/>
      <c r="OU141" s="136"/>
      <c r="OV141" s="136"/>
      <c r="OW141" s="136"/>
      <c r="OX141" s="136"/>
      <c r="OY141" s="136"/>
      <c r="OZ141" s="136"/>
      <c r="PA141" s="136"/>
      <c r="PB141" s="136"/>
      <c r="PC141" s="136"/>
      <c r="PD141" s="136"/>
      <c r="PE141" s="136"/>
      <c r="PF141" s="136"/>
    </row>
    <row r="142" spans="1:422" s="45" customFormat="1">
      <c r="A142" s="134"/>
      <c r="B142" s="134"/>
      <c r="C142" s="136"/>
      <c r="D142" s="136"/>
      <c r="E142" s="136"/>
      <c r="F142" s="136"/>
      <c r="G142" s="136"/>
      <c r="H142" s="136"/>
      <c r="I142" s="136"/>
      <c r="J142" s="136"/>
      <c r="K142" s="136"/>
      <c r="L142" s="136"/>
      <c r="M142" s="136"/>
      <c r="N142" s="136"/>
      <c r="O142" s="136"/>
      <c r="P142" s="136"/>
      <c r="Q142" s="136"/>
      <c r="R142" s="136"/>
      <c r="S142" s="136"/>
      <c r="T142" s="136"/>
      <c r="U142" s="136"/>
      <c r="V142" s="136"/>
      <c r="W142" s="136"/>
      <c r="X142" s="136"/>
      <c r="Y142" s="136"/>
      <c r="Z142" s="136"/>
      <c r="AA142" s="136"/>
      <c r="AB142" s="136"/>
      <c r="AC142" s="136"/>
      <c r="AD142" s="136"/>
      <c r="AE142" s="136"/>
      <c r="AF142" s="136"/>
      <c r="AG142" s="136"/>
      <c r="AH142" s="136"/>
      <c r="AI142" s="136"/>
      <c r="AJ142" s="136"/>
      <c r="AK142" s="136"/>
      <c r="AL142" s="136"/>
      <c r="AM142" s="136"/>
      <c r="AN142" s="136"/>
      <c r="AO142" s="136"/>
      <c r="AP142" s="136"/>
      <c r="AQ142" s="136"/>
      <c r="AR142" s="136"/>
      <c r="AS142" s="136"/>
      <c r="AT142" s="136"/>
      <c r="AU142" s="136"/>
      <c r="AV142" s="136"/>
      <c r="AW142" s="136"/>
      <c r="AX142" s="136"/>
      <c r="AY142" s="136"/>
      <c r="AZ142" s="136"/>
      <c r="BA142" s="136"/>
      <c r="BB142" s="136"/>
      <c r="BC142" s="136"/>
      <c r="BD142" s="136"/>
      <c r="BE142" s="136"/>
      <c r="BF142" s="136"/>
      <c r="BG142" s="136"/>
      <c r="BH142" s="136"/>
      <c r="BI142" s="136"/>
      <c r="BJ142" s="136"/>
      <c r="BK142" s="136"/>
      <c r="BL142" s="136"/>
      <c r="BM142" s="136"/>
      <c r="BN142" s="136"/>
      <c r="BO142" s="136"/>
      <c r="BP142" s="136"/>
      <c r="BQ142" s="136"/>
      <c r="BR142" s="136"/>
      <c r="BS142" s="136"/>
      <c r="BT142" s="136"/>
      <c r="BU142" s="136"/>
      <c r="BV142" s="136"/>
      <c r="BW142" s="136"/>
      <c r="BX142" s="136"/>
      <c r="BY142" s="136"/>
      <c r="BZ142" s="136"/>
      <c r="CA142" s="136"/>
      <c r="CB142" s="136"/>
      <c r="CC142" s="136"/>
      <c r="CD142" s="136"/>
      <c r="CE142" s="136"/>
      <c r="CF142" s="136"/>
      <c r="CG142" s="136"/>
      <c r="CH142" s="136"/>
      <c r="CI142" s="136"/>
      <c r="CJ142" s="136"/>
      <c r="CK142" s="136"/>
      <c r="CL142" s="136"/>
      <c r="CM142" s="136"/>
      <c r="CN142" s="136"/>
      <c r="CO142" s="136"/>
      <c r="CP142" s="136"/>
      <c r="CQ142" s="136"/>
      <c r="CR142" s="136"/>
      <c r="CS142" s="136"/>
      <c r="CT142" s="136"/>
      <c r="CU142" s="136"/>
      <c r="CV142" s="136"/>
      <c r="CW142" s="136"/>
      <c r="CX142" s="136"/>
      <c r="CY142" s="136"/>
      <c r="CZ142" s="136"/>
      <c r="DA142" s="136"/>
      <c r="DB142" s="136"/>
      <c r="DC142" s="136"/>
      <c r="DD142" s="136"/>
      <c r="DE142" s="136"/>
      <c r="DF142" s="136"/>
      <c r="DG142" s="136"/>
      <c r="DH142" s="136"/>
      <c r="DI142" s="136"/>
      <c r="DJ142" s="136"/>
      <c r="DK142" s="136"/>
      <c r="DL142" s="136"/>
      <c r="DM142" s="136"/>
      <c r="DN142" s="136"/>
      <c r="DO142" s="136"/>
      <c r="DP142" s="136"/>
      <c r="DQ142" s="136"/>
      <c r="DR142" s="136"/>
      <c r="DS142" s="136"/>
      <c r="DT142" s="136"/>
      <c r="DU142" s="136"/>
      <c r="DV142" s="136"/>
      <c r="DW142" s="136"/>
      <c r="DX142" s="136"/>
      <c r="DY142" s="136"/>
      <c r="DZ142" s="136"/>
      <c r="EA142" s="136"/>
      <c r="EB142" s="136"/>
      <c r="EC142" s="136"/>
      <c r="ED142" s="136"/>
      <c r="EE142" s="136"/>
      <c r="EF142" s="136"/>
      <c r="EG142" s="136"/>
      <c r="EH142" s="136"/>
      <c r="EI142" s="136"/>
      <c r="EJ142" s="136"/>
      <c r="EK142" s="136"/>
      <c r="EL142" s="136"/>
      <c r="EM142" s="136"/>
      <c r="EN142" s="136"/>
      <c r="EO142" s="136"/>
      <c r="EP142" s="136"/>
      <c r="EQ142" s="136"/>
      <c r="ER142" s="136"/>
      <c r="ES142" s="136"/>
      <c r="ET142" s="136"/>
      <c r="EU142" s="136"/>
      <c r="EV142" s="136"/>
      <c r="EW142" s="136"/>
      <c r="EX142" s="136"/>
      <c r="EY142" s="136"/>
      <c r="EZ142" s="136"/>
      <c r="FA142" s="136"/>
      <c r="FB142" s="136"/>
      <c r="FC142" s="136"/>
      <c r="FD142" s="136"/>
      <c r="FE142" s="136"/>
      <c r="FF142" s="136"/>
      <c r="FG142" s="136"/>
      <c r="FH142" s="136"/>
      <c r="FI142" s="136"/>
      <c r="FJ142" s="136"/>
      <c r="FK142" s="136"/>
      <c r="FL142" s="136"/>
      <c r="FM142" s="136"/>
      <c r="FN142" s="136"/>
      <c r="FO142" s="136"/>
      <c r="FP142" s="136"/>
      <c r="FQ142" s="136"/>
      <c r="FR142" s="136"/>
      <c r="FS142" s="136"/>
      <c r="FT142" s="136"/>
      <c r="FU142" s="136"/>
      <c r="FV142" s="136"/>
      <c r="FW142" s="136"/>
      <c r="FX142" s="136"/>
      <c r="FY142" s="136"/>
      <c r="FZ142" s="136"/>
      <c r="GA142" s="136"/>
      <c r="GB142" s="136"/>
      <c r="GC142" s="136"/>
      <c r="GD142" s="136"/>
      <c r="GE142" s="136"/>
      <c r="GF142" s="136"/>
      <c r="GG142" s="136"/>
      <c r="GH142" s="136"/>
      <c r="GI142" s="136"/>
      <c r="GJ142" s="136"/>
      <c r="GK142" s="136"/>
      <c r="GL142" s="136"/>
      <c r="GM142" s="136"/>
      <c r="GN142" s="136"/>
      <c r="GO142" s="136"/>
      <c r="GP142" s="136"/>
      <c r="GQ142" s="136"/>
      <c r="GR142" s="136"/>
      <c r="GS142" s="136"/>
      <c r="GT142" s="136"/>
      <c r="GU142" s="136"/>
      <c r="GV142" s="136"/>
      <c r="GW142" s="136"/>
      <c r="GX142" s="136"/>
      <c r="GY142" s="136"/>
      <c r="GZ142" s="136"/>
      <c r="HA142" s="136"/>
      <c r="HB142" s="136"/>
      <c r="HC142" s="136"/>
      <c r="HD142" s="136"/>
      <c r="HE142" s="136"/>
      <c r="HF142" s="136"/>
      <c r="HG142" s="136"/>
      <c r="HH142" s="136"/>
      <c r="HI142" s="136"/>
      <c r="HJ142" s="136"/>
      <c r="HK142" s="136"/>
      <c r="HL142" s="136"/>
      <c r="HM142" s="136"/>
      <c r="HN142" s="136"/>
      <c r="HO142" s="136"/>
      <c r="HP142" s="136"/>
      <c r="HQ142" s="136"/>
      <c r="HR142" s="136"/>
      <c r="HS142" s="136"/>
      <c r="HT142" s="136"/>
      <c r="HU142" s="136"/>
      <c r="HV142" s="136"/>
      <c r="HW142" s="136"/>
      <c r="HX142" s="136"/>
      <c r="HY142" s="136"/>
      <c r="HZ142" s="136"/>
      <c r="IA142" s="136"/>
      <c r="IB142" s="136"/>
      <c r="IC142" s="136"/>
      <c r="ID142" s="136"/>
      <c r="IE142" s="136"/>
      <c r="IF142" s="136"/>
      <c r="IG142" s="136"/>
      <c r="IH142" s="136"/>
      <c r="II142" s="136"/>
      <c r="IJ142" s="136"/>
      <c r="IK142" s="136"/>
      <c r="IL142" s="136"/>
      <c r="IM142" s="136"/>
      <c r="IN142" s="136"/>
      <c r="IO142" s="136"/>
      <c r="IP142" s="136"/>
      <c r="IQ142" s="136"/>
      <c r="IR142" s="136"/>
      <c r="IS142" s="136"/>
      <c r="IT142" s="136"/>
      <c r="IU142" s="136"/>
      <c r="IV142" s="136"/>
      <c r="IW142" s="136"/>
      <c r="IX142" s="136"/>
      <c r="IY142" s="136"/>
      <c r="IZ142" s="136"/>
      <c r="JA142" s="136"/>
      <c r="JB142" s="136"/>
      <c r="JC142" s="136"/>
      <c r="JD142" s="136"/>
      <c r="JE142" s="136"/>
      <c r="JF142" s="136"/>
      <c r="JG142" s="136"/>
      <c r="JH142" s="136"/>
      <c r="JI142" s="136"/>
      <c r="JJ142" s="136"/>
      <c r="JK142" s="136"/>
      <c r="JL142" s="136"/>
      <c r="JM142" s="136"/>
      <c r="JN142" s="136"/>
      <c r="JO142" s="136"/>
      <c r="JP142" s="136"/>
      <c r="JQ142" s="136"/>
      <c r="JR142" s="136"/>
      <c r="JS142" s="136"/>
      <c r="JT142" s="136"/>
      <c r="JU142" s="136"/>
      <c r="JV142" s="136"/>
      <c r="JW142" s="136"/>
      <c r="JX142" s="136"/>
      <c r="JY142" s="136"/>
      <c r="JZ142" s="136"/>
      <c r="KA142" s="136"/>
      <c r="KB142" s="136"/>
      <c r="KC142" s="136"/>
      <c r="KD142" s="136"/>
      <c r="KE142" s="136"/>
      <c r="KF142" s="136"/>
      <c r="KG142" s="136"/>
      <c r="KH142" s="136"/>
      <c r="KI142" s="136"/>
      <c r="KJ142" s="136"/>
      <c r="KK142" s="136"/>
      <c r="KL142" s="136"/>
      <c r="KM142" s="136"/>
      <c r="KN142" s="136"/>
      <c r="KO142" s="136"/>
      <c r="KP142" s="136"/>
      <c r="KQ142" s="136"/>
      <c r="KR142" s="136"/>
      <c r="KS142" s="136"/>
      <c r="KT142" s="136"/>
      <c r="KU142" s="136"/>
      <c r="KV142" s="136"/>
      <c r="KW142" s="136"/>
      <c r="KX142" s="136"/>
      <c r="KY142" s="136"/>
      <c r="KZ142" s="136"/>
      <c r="LA142" s="136"/>
      <c r="LB142" s="136"/>
      <c r="LC142" s="136"/>
      <c r="LD142" s="136"/>
      <c r="LE142" s="136"/>
      <c r="LF142" s="136"/>
      <c r="LG142" s="136"/>
      <c r="LH142" s="136"/>
      <c r="LI142" s="136"/>
      <c r="LJ142" s="136"/>
      <c r="LK142" s="136"/>
      <c r="LL142" s="136"/>
      <c r="LM142" s="136"/>
      <c r="LN142" s="136"/>
      <c r="LO142" s="136"/>
      <c r="LP142" s="136"/>
      <c r="LQ142" s="136"/>
      <c r="LR142" s="136"/>
      <c r="LS142" s="136"/>
      <c r="LT142" s="136"/>
      <c r="LU142" s="136"/>
      <c r="LV142" s="136"/>
      <c r="LW142" s="136"/>
      <c r="LX142" s="136"/>
      <c r="LY142" s="136"/>
      <c r="LZ142" s="136"/>
      <c r="MA142" s="136"/>
      <c r="MB142" s="136"/>
      <c r="MC142" s="136"/>
      <c r="MD142" s="136"/>
      <c r="ME142" s="136"/>
      <c r="MF142" s="136"/>
      <c r="MG142" s="136"/>
      <c r="MH142" s="136"/>
      <c r="MI142" s="136"/>
      <c r="MJ142" s="136"/>
      <c r="MK142" s="136"/>
      <c r="ML142" s="136"/>
      <c r="MM142" s="136"/>
      <c r="MN142" s="136"/>
      <c r="MO142" s="136"/>
      <c r="MP142" s="136"/>
      <c r="MQ142" s="136"/>
      <c r="MR142" s="136"/>
      <c r="MS142" s="136"/>
      <c r="MT142" s="136"/>
      <c r="MU142" s="136"/>
      <c r="MV142" s="136"/>
      <c r="MW142" s="136"/>
      <c r="MX142" s="136"/>
      <c r="MY142" s="136"/>
      <c r="MZ142" s="136"/>
      <c r="NA142" s="136"/>
      <c r="NB142" s="136"/>
      <c r="NC142" s="136"/>
      <c r="ND142" s="136"/>
      <c r="NE142" s="136"/>
      <c r="NF142" s="136"/>
      <c r="NG142" s="136"/>
      <c r="NH142" s="136"/>
      <c r="NI142" s="136"/>
      <c r="NJ142" s="136"/>
      <c r="NK142" s="136"/>
      <c r="NL142" s="136"/>
      <c r="NM142" s="136"/>
      <c r="NN142" s="136"/>
      <c r="NO142" s="136"/>
      <c r="NP142" s="136"/>
      <c r="NQ142" s="136"/>
      <c r="NR142" s="136"/>
      <c r="NS142" s="136"/>
      <c r="NT142" s="136"/>
      <c r="NU142" s="136"/>
      <c r="NV142" s="136"/>
      <c r="NW142" s="136"/>
      <c r="NX142" s="136"/>
      <c r="NY142" s="136"/>
      <c r="NZ142" s="136"/>
      <c r="OA142" s="136"/>
      <c r="OB142" s="136"/>
      <c r="OC142" s="136"/>
      <c r="OD142" s="136"/>
      <c r="OE142" s="136"/>
      <c r="OF142" s="136"/>
      <c r="OG142" s="136"/>
      <c r="OH142" s="136"/>
      <c r="OI142" s="136"/>
      <c r="OJ142" s="136"/>
      <c r="OK142" s="136"/>
      <c r="OL142" s="136"/>
      <c r="OM142" s="136"/>
      <c r="ON142" s="136"/>
      <c r="OO142" s="136"/>
      <c r="OP142" s="136"/>
      <c r="OQ142" s="136"/>
      <c r="OR142" s="136"/>
      <c r="OS142" s="136"/>
      <c r="OT142" s="136"/>
      <c r="OU142" s="136"/>
      <c r="OV142" s="136"/>
      <c r="OW142" s="136"/>
      <c r="OX142" s="136"/>
      <c r="OY142" s="136"/>
      <c r="OZ142" s="136"/>
      <c r="PA142" s="136"/>
      <c r="PB142" s="136"/>
      <c r="PC142" s="136"/>
      <c r="PD142" s="136"/>
      <c r="PE142" s="136"/>
      <c r="PF142" s="136"/>
    </row>
    <row r="143" spans="1:422" s="45" customFormat="1">
      <c r="A143" s="134"/>
      <c r="B143" s="134"/>
      <c r="C143" s="136"/>
      <c r="D143" s="136"/>
      <c r="E143" s="136"/>
      <c r="F143" s="136"/>
      <c r="G143" s="136"/>
      <c r="H143" s="136"/>
      <c r="I143" s="136"/>
      <c r="J143" s="136"/>
      <c r="K143" s="136"/>
      <c r="L143" s="136"/>
      <c r="M143" s="136"/>
      <c r="N143" s="136"/>
      <c r="O143" s="136"/>
      <c r="P143" s="136"/>
      <c r="Q143" s="136"/>
      <c r="R143" s="136"/>
      <c r="S143" s="136"/>
      <c r="T143" s="136"/>
      <c r="U143" s="136"/>
      <c r="V143" s="136"/>
      <c r="W143" s="136"/>
      <c r="X143" s="136"/>
      <c r="Y143" s="136"/>
      <c r="Z143" s="136"/>
      <c r="AA143" s="136"/>
      <c r="AB143" s="136"/>
      <c r="AC143" s="136"/>
      <c r="AD143" s="136"/>
      <c r="AE143" s="136"/>
      <c r="AF143" s="136"/>
      <c r="AG143" s="136"/>
      <c r="AH143" s="136"/>
      <c r="AI143" s="136"/>
      <c r="AJ143" s="136"/>
      <c r="AK143" s="136"/>
      <c r="AL143" s="136"/>
      <c r="AM143" s="136"/>
      <c r="AN143" s="136"/>
      <c r="AO143" s="136"/>
      <c r="AP143" s="136"/>
      <c r="AQ143" s="136"/>
      <c r="AR143" s="136"/>
      <c r="AS143" s="136"/>
      <c r="AT143" s="136"/>
      <c r="AU143" s="136"/>
      <c r="AV143" s="136"/>
      <c r="AW143" s="136"/>
      <c r="AX143" s="136"/>
      <c r="AY143" s="136"/>
      <c r="AZ143" s="136"/>
      <c r="BA143" s="136"/>
      <c r="BB143" s="136"/>
      <c r="BC143" s="136"/>
      <c r="BD143" s="136"/>
      <c r="BE143" s="136"/>
      <c r="BF143" s="136"/>
      <c r="BG143" s="136"/>
      <c r="BH143" s="136"/>
      <c r="BI143" s="136"/>
      <c r="BJ143" s="136"/>
      <c r="BK143" s="136"/>
      <c r="BL143" s="136"/>
      <c r="BM143" s="136"/>
      <c r="BN143" s="136"/>
      <c r="BO143" s="136"/>
      <c r="BP143" s="136"/>
      <c r="BQ143" s="136"/>
      <c r="BR143" s="136"/>
      <c r="BS143" s="136"/>
      <c r="BT143" s="136"/>
      <c r="BU143" s="136"/>
      <c r="BV143" s="136"/>
      <c r="BW143" s="136"/>
      <c r="BX143" s="136"/>
      <c r="BY143" s="136"/>
      <c r="BZ143" s="136"/>
      <c r="CA143" s="136"/>
      <c r="CB143" s="136"/>
      <c r="CC143" s="136"/>
      <c r="CD143" s="136"/>
      <c r="CE143" s="136"/>
      <c r="CF143" s="136"/>
      <c r="CG143" s="136"/>
      <c r="CH143" s="136"/>
      <c r="CI143" s="136"/>
      <c r="CJ143" s="136"/>
      <c r="CK143" s="136"/>
      <c r="CL143" s="136"/>
      <c r="CM143" s="136"/>
      <c r="CN143" s="136"/>
      <c r="CO143" s="136"/>
      <c r="CP143" s="136"/>
      <c r="CQ143" s="136"/>
      <c r="CR143" s="136"/>
      <c r="CS143" s="136"/>
      <c r="CT143" s="136"/>
      <c r="CU143" s="136"/>
      <c r="CV143" s="136"/>
      <c r="CW143" s="136"/>
      <c r="CX143" s="136"/>
      <c r="CY143" s="136"/>
      <c r="CZ143" s="136"/>
      <c r="DA143" s="136"/>
      <c r="DB143" s="136"/>
      <c r="DC143" s="136"/>
      <c r="DD143" s="136"/>
      <c r="DE143" s="136"/>
      <c r="DF143" s="136"/>
      <c r="DG143" s="136"/>
      <c r="DH143" s="136"/>
      <c r="DI143" s="136"/>
      <c r="DJ143" s="136"/>
      <c r="DK143" s="136"/>
      <c r="DL143" s="136"/>
      <c r="DM143" s="136"/>
      <c r="DN143" s="136"/>
      <c r="DO143" s="136"/>
      <c r="DP143" s="136"/>
      <c r="DQ143" s="136"/>
      <c r="DR143" s="136"/>
      <c r="DS143" s="136"/>
      <c r="DT143" s="136"/>
      <c r="DU143" s="136"/>
      <c r="DV143" s="136"/>
      <c r="DW143" s="136"/>
      <c r="DX143" s="136"/>
      <c r="DY143" s="136"/>
      <c r="DZ143" s="136"/>
      <c r="EA143" s="136"/>
      <c r="EB143" s="136"/>
      <c r="EC143" s="136"/>
      <c r="ED143" s="136"/>
      <c r="EE143" s="136"/>
      <c r="EF143" s="136"/>
      <c r="EG143" s="136"/>
      <c r="EH143" s="136"/>
      <c r="EI143" s="136"/>
      <c r="EJ143" s="136"/>
      <c r="EK143" s="136"/>
      <c r="EL143" s="136"/>
      <c r="EM143" s="136"/>
      <c r="EN143" s="136"/>
      <c r="EO143" s="136"/>
      <c r="EP143" s="136"/>
      <c r="EQ143" s="136"/>
      <c r="ER143" s="136"/>
      <c r="ES143" s="136"/>
      <c r="ET143" s="136"/>
      <c r="EU143" s="136"/>
      <c r="EV143" s="136"/>
      <c r="EW143" s="136"/>
      <c r="EX143" s="136"/>
      <c r="EY143" s="136"/>
      <c r="EZ143" s="136"/>
      <c r="FA143" s="136"/>
      <c r="FB143" s="136"/>
      <c r="FC143" s="136"/>
      <c r="FD143" s="136"/>
      <c r="FE143" s="136"/>
      <c r="FF143" s="136"/>
      <c r="FG143" s="136"/>
      <c r="FH143" s="136"/>
      <c r="FI143" s="136"/>
      <c r="FJ143" s="136"/>
      <c r="FK143" s="136"/>
      <c r="FL143" s="136"/>
      <c r="FM143" s="136"/>
      <c r="FN143" s="136"/>
      <c r="FO143" s="136"/>
      <c r="FP143" s="136"/>
      <c r="FQ143" s="136"/>
      <c r="FR143" s="136"/>
      <c r="FS143" s="136"/>
      <c r="FT143" s="136"/>
      <c r="FU143" s="136"/>
      <c r="FV143" s="136"/>
      <c r="FW143" s="136"/>
      <c r="FX143" s="136"/>
      <c r="FY143" s="136"/>
      <c r="FZ143" s="136"/>
      <c r="GA143" s="136"/>
      <c r="GB143" s="136"/>
      <c r="GC143" s="136"/>
      <c r="GD143" s="136"/>
      <c r="GE143" s="136"/>
      <c r="GF143" s="136"/>
      <c r="GG143" s="136"/>
      <c r="GH143" s="136"/>
      <c r="GI143" s="136"/>
      <c r="GJ143" s="136"/>
      <c r="GK143" s="136"/>
      <c r="GL143" s="136"/>
      <c r="GM143" s="136"/>
      <c r="GN143" s="136"/>
      <c r="GO143" s="136"/>
      <c r="GP143" s="136"/>
      <c r="GQ143" s="136"/>
      <c r="GR143" s="136"/>
      <c r="GS143" s="136"/>
      <c r="GT143" s="136"/>
      <c r="GU143" s="136"/>
      <c r="GV143" s="136"/>
      <c r="GW143" s="136"/>
      <c r="GX143" s="136"/>
      <c r="GY143" s="136"/>
      <c r="GZ143" s="136"/>
      <c r="HA143" s="136"/>
      <c r="HB143" s="136"/>
      <c r="HC143" s="136"/>
      <c r="HD143" s="136"/>
      <c r="HE143" s="136"/>
      <c r="HF143" s="136"/>
      <c r="HG143" s="136"/>
      <c r="HH143" s="136"/>
      <c r="HI143" s="136"/>
      <c r="HJ143" s="136"/>
      <c r="HK143" s="136"/>
      <c r="HL143" s="136"/>
      <c r="HM143" s="136"/>
      <c r="HN143" s="136"/>
      <c r="HO143" s="136"/>
      <c r="HP143" s="136"/>
      <c r="HQ143" s="136"/>
      <c r="HR143" s="136"/>
      <c r="HS143" s="136"/>
      <c r="HT143" s="136"/>
      <c r="HU143" s="136"/>
      <c r="HV143" s="136"/>
      <c r="HW143" s="136"/>
      <c r="HX143" s="136"/>
      <c r="HY143" s="136"/>
      <c r="HZ143" s="136"/>
      <c r="IA143" s="136"/>
      <c r="IB143" s="136"/>
      <c r="IC143" s="136"/>
      <c r="ID143" s="136"/>
      <c r="IE143" s="136"/>
      <c r="IF143" s="136"/>
      <c r="IG143" s="136"/>
      <c r="IH143" s="136"/>
      <c r="II143" s="136"/>
      <c r="IJ143" s="136"/>
      <c r="IK143" s="136"/>
      <c r="IL143" s="136"/>
      <c r="IM143" s="136"/>
      <c r="IN143" s="136"/>
      <c r="IO143" s="136"/>
      <c r="IP143" s="136"/>
      <c r="IQ143" s="136"/>
      <c r="IR143" s="136"/>
      <c r="IS143" s="136"/>
      <c r="IT143" s="136"/>
      <c r="IU143" s="136"/>
      <c r="IV143" s="136"/>
      <c r="IW143" s="136"/>
      <c r="IX143" s="136"/>
      <c r="IY143" s="136"/>
      <c r="IZ143" s="136"/>
      <c r="JA143" s="136"/>
      <c r="JB143" s="136"/>
      <c r="JC143" s="136"/>
      <c r="JD143" s="136"/>
      <c r="JE143" s="136"/>
      <c r="JF143" s="136"/>
      <c r="JG143" s="136"/>
      <c r="JH143" s="136"/>
      <c r="JI143" s="136"/>
      <c r="JJ143" s="136"/>
      <c r="JK143" s="136"/>
      <c r="JL143" s="136"/>
      <c r="JM143" s="136"/>
      <c r="JN143" s="136"/>
      <c r="JO143" s="136"/>
      <c r="JP143" s="136"/>
      <c r="JQ143" s="136"/>
      <c r="JR143" s="136"/>
      <c r="JS143" s="136"/>
      <c r="JT143" s="136"/>
      <c r="JU143" s="136"/>
      <c r="JV143" s="136"/>
      <c r="JW143" s="136"/>
      <c r="JX143" s="136"/>
      <c r="JY143" s="136"/>
      <c r="JZ143" s="136"/>
      <c r="KA143" s="136"/>
      <c r="KB143" s="136"/>
      <c r="KC143" s="136"/>
      <c r="KD143" s="136"/>
      <c r="KE143" s="136"/>
      <c r="KF143" s="136"/>
      <c r="KG143" s="136"/>
      <c r="KH143" s="136"/>
      <c r="KI143" s="136"/>
      <c r="KJ143" s="136"/>
      <c r="KK143" s="136"/>
      <c r="KL143" s="136"/>
      <c r="KM143" s="136"/>
      <c r="KN143" s="136"/>
      <c r="KO143" s="136"/>
      <c r="KP143" s="136"/>
      <c r="KQ143" s="136"/>
      <c r="KR143" s="136"/>
      <c r="KS143" s="136"/>
      <c r="KT143" s="136"/>
      <c r="KU143" s="136"/>
      <c r="KV143" s="136"/>
      <c r="KW143" s="136"/>
      <c r="KX143" s="136"/>
      <c r="KY143" s="136"/>
      <c r="KZ143" s="136"/>
      <c r="LA143" s="136"/>
      <c r="LB143" s="136"/>
      <c r="LC143" s="136"/>
      <c r="LD143" s="136"/>
      <c r="LE143" s="136"/>
      <c r="LF143" s="136"/>
      <c r="LG143" s="136"/>
      <c r="LH143" s="136"/>
      <c r="LI143" s="136"/>
      <c r="LJ143" s="136"/>
      <c r="LK143" s="136"/>
      <c r="LL143" s="136"/>
      <c r="LM143" s="136"/>
      <c r="LN143" s="136"/>
      <c r="LO143" s="136"/>
      <c r="LP143" s="136"/>
      <c r="LQ143" s="136"/>
      <c r="LR143" s="136"/>
      <c r="LS143" s="136"/>
      <c r="LT143" s="136"/>
      <c r="LU143" s="136"/>
      <c r="LV143" s="136"/>
      <c r="LW143" s="136"/>
      <c r="LX143" s="136"/>
      <c r="LY143" s="136"/>
      <c r="LZ143" s="136"/>
      <c r="MA143" s="136"/>
      <c r="MB143" s="136"/>
      <c r="MC143" s="136"/>
      <c r="MD143" s="136"/>
      <c r="ME143" s="136"/>
      <c r="MF143" s="136"/>
      <c r="MG143" s="136"/>
      <c r="MH143" s="136"/>
      <c r="MI143" s="136"/>
      <c r="MJ143" s="136"/>
      <c r="MK143" s="136"/>
      <c r="ML143" s="136"/>
      <c r="MM143" s="136"/>
      <c r="MN143" s="136"/>
      <c r="MO143" s="136"/>
      <c r="MP143" s="136"/>
      <c r="MQ143" s="136"/>
      <c r="MR143" s="136"/>
      <c r="MS143" s="136"/>
      <c r="MT143" s="136"/>
      <c r="MU143" s="136"/>
      <c r="MV143" s="136"/>
      <c r="MW143" s="136"/>
      <c r="MX143" s="136"/>
      <c r="MY143" s="136"/>
      <c r="MZ143" s="136"/>
      <c r="NA143" s="136"/>
      <c r="NB143" s="136"/>
      <c r="NC143" s="136"/>
      <c r="ND143" s="136"/>
      <c r="NE143" s="136"/>
      <c r="NF143" s="136"/>
      <c r="NG143" s="136"/>
      <c r="NH143" s="136"/>
      <c r="NI143" s="136"/>
      <c r="NJ143" s="136"/>
      <c r="NK143" s="136"/>
      <c r="NL143" s="136"/>
      <c r="NM143" s="136"/>
      <c r="NN143" s="136"/>
      <c r="NO143" s="136"/>
      <c r="NP143" s="136"/>
      <c r="NQ143" s="136"/>
      <c r="NR143" s="136"/>
      <c r="NS143" s="136"/>
      <c r="NT143" s="136"/>
      <c r="NU143" s="136"/>
      <c r="NV143" s="136"/>
      <c r="NW143" s="136"/>
      <c r="NX143" s="136"/>
      <c r="NY143" s="136"/>
      <c r="NZ143" s="136"/>
      <c r="OA143" s="136"/>
      <c r="OB143" s="136"/>
      <c r="OC143" s="136"/>
      <c r="OD143" s="136"/>
      <c r="OE143" s="136"/>
      <c r="OF143" s="136"/>
      <c r="OG143" s="136"/>
      <c r="OH143" s="136"/>
      <c r="OI143" s="136"/>
      <c r="OJ143" s="136"/>
      <c r="OK143" s="136"/>
      <c r="OL143" s="136"/>
      <c r="OM143" s="136"/>
      <c r="ON143" s="136"/>
      <c r="OO143" s="136"/>
      <c r="OP143" s="136"/>
      <c r="OQ143" s="136"/>
      <c r="OR143" s="136"/>
      <c r="OS143" s="136"/>
      <c r="OT143" s="136"/>
      <c r="OU143" s="136"/>
      <c r="OV143" s="136"/>
      <c r="OW143" s="136"/>
      <c r="OX143" s="136"/>
      <c r="OY143" s="136"/>
      <c r="OZ143" s="136"/>
      <c r="PA143" s="136"/>
      <c r="PB143" s="136"/>
      <c r="PC143" s="136"/>
      <c r="PD143" s="136"/>
      <c r="PE143" s="136"/>
      <c r="PF143" s="136"/>
    </row>
    <row r="144" spans="1:422" s="45" customFormat="1">
      <c r="A144" s="134"/>
      <c r="B144" s="134"/>
      <c r="C144" s="136"/>
      <c r="D144" s="136"/>
      <c r="E144" s="136"/>
      <c r="F144" s="136"/>
      <c r="G144" s="136"/>
      <c r="H144" s="136"/>
      <c r="I144" s="136"/>
      <c r="J144" s="136"/>
      <c r="K144" s="136"/>
      <c r="L144" s="136"/>
      <c r="M144" s="136"/>
      <c r="N144" s="136"/>
      <c r="O144" s="136"/>
      <c r="P144" s="136"/>
      <c r="Q144" s="136"/>
      <c r="R144" s="136"/>
      <c r="S144" s="136"/>
      <c r="T144" s="136"/>
      <c r="U144" s="136"/>
      <c r="V144" s="136"/>
      <c r="W144" s="136"/>
      <c r="X144" s="136"/>
      <c r="Y144" s="136"/>
      <c r="Z144" s="136"/>
      <c r="AA144" s="136"/>
      <c r="AB144" s="136"/>
      <c r="AC144" s="136"/>
      <c r="AD144" s="136"/>
      <c r="AE144" s="136"/>
      <c r="AF144" s="136"/>
      <c r="AG144" s="136"/>
      <c r="AH144" s="136"/>
      <c r="AI144" s="136"/>
      <c r="AJ144" s="136"/>
      <c r="AK144" s="136"/>
      <c r="AL144" s="136"/>
      <c r="AM144" s="136"/>
      <c r="AN144" s="136"/>
      <c r="AO144" s="136"/>
      <c r="AP144" s="136"/>
      <c r="AQ144" s="136"/>
      <c r="AR144" s="136"/>
      <c r="AS144" s="136"/>
      <c r="AT144" s="136"/>
      <c r="AU144" s="136"/>
      <c r="AV144" s="136"/>
      <c r="AW144" s="136"/>
      <c r="AX144" s="136"/>
      <c r="AY144" s="136"/>
      <c r="AZ144" s="136"/>
      <c r="BA144" s="136"/>
      <c r="BB144" s="136"/>
      <c r="BC144" s="136"/>
      <c r="BD144" s="136"/>
      <c r="BE144" s="136"/>
      <c r="BF144" s="136"/>
      <c r="BG144" s="136"/>
      <c r="BH144" s="136"/>
      <c r="BI144" s="136"/>
      <c r="BJ144" s="136"/>
      <c r="BK144" s="136"/>
      <c r="BL144" s="136"/>
      <c r="BM144" s="136"/>
      <c r="BN144" s="136"/>
      <c r="BO144" s="136"/>
      <c r="BP144" s="136"/>
      <c r="BQ144" s="136"/>
      <c r="BR144" s="136"/>
      <c r="BS144" s="136"/>
      <c r="BT144" s="136"/>
      <c r="BU144" s="136"/>
      <c r="BV144" s="136"/>
      <c r="BW144" s="136"/>
      <c r="BX144" s="136"/>
      <c r="BY144" s="136"/>
      <c r="BZ144" s="136"/>
      <c r="CA144" s="136"/>
      <c r="CB144" s="136"/>
      <c r="CC144" s="136"/>
      <c r="CD144" s="136"/>
      <c r="CE144" s="136"/>
      <c r="CF144" s="136"/>
      <c r="CG144" s="136"/>
      <c r="CH144" s="136"/>
      <c r="CI144" s="136"/>
      <c r="CJ144" s="136"/>
      <c r="CK144" s="136"/>
      <c r="CL144" s="136"/>
      <c r="CM144" s="136"/>
      <c r="CN144" s="136"/>
      <c r="CO144" s="136"/>
      <c r="CP144" s="136"/>
      <c r="CQ144" s="136"/>
      <c r="CR144" s="136"/>
      <c r="CS144" s="136"/>
      <c r="CT144" s="136"/>
      <c r="CU144" s="136"/>
      <c r="CV144" s="136"/>
      <c r="CW144" s="136"/>
      <c r="CX144" s="136"/>
      <c r="CY144" s="136"/>
      <c r="CZ144" s="136"/>
      <c r="DA144" s="136"/>
      <c r="DB144" s="136"/>
      <c r="DC144" s="136"/>
      <c r="DD144" s="136"/>
      <c r="DE144" s="136"/>
      <c r="DF144" s="136"/>
      <c r="DG144" s="136"/>
      <c r="DH144" s="136"/>
      <c r="DI144" s="136"/>
      <c r="DJ144" s="136"/>
      <c r="DK144" s="136"/>
      <c r="DL144" s="136"/>
      <c r="DM144" s="136"/>
      <c r="DN144" s="136"/>
      <c r="DO144" s="136"/>
      <c r="DP144" s="136"/>
      <c r="DQ144" s="136"/>
      <c r="DR144" s="136"/>
      <c r="DS144" s="136"/>
      <c r="DT144" s="136"/>
      <c r="DU144" s="136"/>
      <c r="DV144" s="136"/>
      <c r="DW144" s="136"/>
      <c r="DX144" s="136"/>
      <c r="DY144" s="136"/>
      <c r="DZ144" s="136"/>
      <c r="EA144" s="136"/>
      <c r="EB144" s="136"/>
      <c r="EC144" s="136"/>
      <c r="ED144" s="136"/>
      <c r="EE144" s="136"/>
      <c r="EF144" s="136"/>
      <c r="EG144" s="136"/>
      <c r="EH144" s="136"/>
      <c r="EI144" s="136"/>
      <c r="EJ144" s="136"/>
      <c r="EK144" s="136"/>
      <c r="EL144" s="136"/>
      <c r="EM144" s="136"/>
      <c r="EN144" s="136"/>
      <c r="EO144" s="136"/>
      <c r="EP144" s="136"/>
      <c r="EQ144" s="136"/>
      <c r="ER144" s="136"/>
      <c r="ES144" s="136"/>
      <c r="ET144" s="136"/>
      <c r="EU144" s="136"/>
      <c r="EV144" s="136"/>
      <c r="EW144" s="136"/>
      <c r="EX144" s="136"/>
      <c r="EY144" s="136"/>
      <c r="EZ144" s="136"/>
      <c r="FA144" s="136"/>
      <c r="FB144" s="136"/>
      <c r="FC144" s="136"/>
      <c r="FD144" s="136"/>
      <c r="FE144" s="136"/>
      <c r="FF144" s="136"/>
      <c r="FG144" s="136"/>
      <c r="FH144" s="136"/>
      <c r="FI144" s="136"/>
      <c r="FJ144" s="136"/>
      <c r="FK144" s="136"/>
      <c r="FL144" s="136"/>
      <c r="FM144" s="136"/>
      <c r="FN144" s="136"/>
      <c r="FO144" s="136"/>
      <c r="FP144" s="136"/>
      <c r="FQ144" s="136"/>
      <c r="FR144" s="136"/>
      <c r="FS144" s="136"/>
      <c r="FT144" s="136"/>
      <c r="FU144" s="136"/>
      <c r="FV144" s="136"/>
      <c r="FW144" s="136"/>
      <c r="FX144" s="136"/>
      <c r="FY144" s="136"/>
      <c r="FZ144" s="136"/>
      <c r="GA144" s="136"/>
      <c r="GB144" s="136"/>
      <c r="GC144" s="136"/>
      <c r="GD144" s="136"/>
      <c r="GE144" s="136"/>
      <c r="GF144" s="136"/>
      <c r="GG144" s="136"/>
      <c r="GH144" s="136"/>
      <c r="GI144" s="136"/>
      <c r="GJ144" s="136"/>
      <c r="GK144" s="136"/>
      <c r="GL144" s="136"/>
      <c r="GM144" s="136"/>
      <c r="GN144" s="136"/>
      <c r="GO144" s="136"/>
      <c r="GP144" s="136"/>
      <c r="GQ144" s="136"/>
      <c r="GR144" s="136"/>
      <c r="GS144" s="136"/>
      <c r="GT144" s="136"/>
      <c r="GU144" s="136"/>
      <c r="GV144" s="136"/>
      <c r="GW144" s="136"/>
      <c r="GX144" s="136"/>
      <c r="GY144" s="136"/>
      <c r="GZ144" s="136"/>
      <c r="HA144" s="136"/>
      <c r="HB144" s="136"/>
      <c r="HC144" s="136"/>
      <c r="HD144" s="136"/>
      <c r="HE144" s="136"/>
      <c r="HF144" s="136"/>
      <c r="HG144" s="136"/>
      <c r="HH144" s="136"/>
      <c r="HI144" s="136"/>
      <c r="HJ144" s="136"/>
      <c r="HK144" s="136"/>
      <c r="HL144" s="136"/>
      <c r="HM144" s="136"/>
      <c r="HN144" s="136"/>
      <c r="HO144" s="136"/>
      <c r="HP144" s="136"/>
      <c r="HQ144" s="136"/>
      <c r="HR144" s="136"/>
      <c r="HS144" s="136"/>
      <c r="HT144" s="136"/>
      <c r="HU144" s="136"/>
      <c r="HV144" s="136"/>
      <c r="HW144" s="136"/>
      <c r="HX144" s="136"/>
      <c r="HY144" s="136"/>
      <c r="HZ144" s="136"/>
      <c r="IA144" s="136"/>
      <c r="IB144" s="136"/>
      <c r="IC144" s="136"/>
      <c r="ID144" s="136"/>
      <c r="IE144" s="136"/>
      <c r="IF144" s="136"/>
      <c r="IG144" s="136"/>
      <c r="IH144" s="136"/>
      <c r="II144" s="136"/>
      <c r="IJ144" s="136"/>
      <c r="IK144" s="136"/>
      <c r="IL144" s="136"/>
      <c r="IM144" s="136"/>
      <c r="IN144" s="136"/>
      <c r="IO144" s="136"/>
      <c r="IP144" s="136"/>
      <c r="IQ144" s="136"/>
      <c r="IR144" s="136"/>
      <c r="IS144" s="136"/>
      <c r="IT144" s="136"/>
      <c r="IU144" s="136"/>
      <c r="IV144" s="136"/>
      <c r="IW144" s="136"/>
      <c r="IX144" s="136"/>
      <c r="IY144" s="136"/>
      <c r="IZ144" s="136"/>
      <c r="JA144" s="136"/>
      <c r="JB144" s="136"/>
      <c r="JC144" s="136"/>
      <c r="JD144" s="136"/>
      <c r="JE144" s="136"/>
      <c r="JF144" s="136"/>
      <c r="JG144" s="136"/>
      <c r="JH144" s="136"/>
      <c r="JI144" s="136"/>
      <c r="JJ144" s="136"/>
      <c r="JK144" s="136"/>
      <c r="JL144" s="136"/>
      <c r="JM144" s="136"/>
      <c r="JN144" s="136"/>
      <c r="JO144" s="136"/>
      <c r="JP144" s="136"/>
      <c r="JQ144" s="136"/>
      <c r="JR144" s="136"/>
      <c r="JS144" s="136"/>
      <c r="JT144" s="136"/>
      <c r="JU144" s="136"/>
      <c r="JV144" s="136"/>
      <c r="JW144" s="136"/>
      <c r="JX144" s="136"/>
      <c r="JY144" s="136"/>
      <c r="JZ144" s="136"/>
      <c r="KA144" s="136"/>
      <c r="KB144" s="136"/>
      <c r="KC144" s="136"/>
      <c r="KD144" s="136"/>
      <c r="KE144" s="136"/>
      <c r="KF144" s="136"/>
      <c r="KG144" s="136"/>
      <c r="KH144" s="136"/>
      <c r="KI144" s="136"/>
      <c r="KJ144" s="136"/>
      <c r="KK144" s="136"/>
      <c r="KL144" s="136"/>
      <c r="KM144" s="136"/>
      <c r="KN144" s="136"/>
      <c r="KO144" s="136"/>
      <c r="KP144" s="136"/>
      <c r="KQ144" s="136"/>
      <c r="KR144" s="136"/>
      <c r="KS144" s="136"/>
      <c r="KT144" s="136"/>
      <c r="KU144" s="136"/>
      <c r="KV144" s="136"/>
      <c r="KW144" s="136"/>
      <c r="KX144" s="136"/>
      <c r="KY144" s="136"/>
      <c r="KZ144" s="136"/>
      <c r="LA144" s="136"/>
      <c r="LB144" s="136"/>
      <c r="LC144" s="136"/>
      <c r="LD144" s="136"/>
      <c r="LE144" s="136"/>
      <c r="LF144" s="136"/>
      <c r="LG144" s="136"/>
      <c r="LH144" s="136"/>
      <c r="LI144" s="136"/>
      <c r="LJ144" s="136"/>
      <c r="LK144" s="136"/>
      <c r="LL144" s="136"/>
      <c r="LM144" s="136"/>
      <c r="LN144" s="136"/>
      <c r="LO144" s="136"/>
      <c r="LP144" s="136"/>
      <c r="LQ144" s="136"/>
      <c r="LR144" s="136"/>
      <c r="LS144" s="136"/>
      <c r="LT144" s="136"/>
      <c r="LU144" s="136"/>
      <c r="LV144" s="136"/>
      <c r="LW144" s="136"/>
      <c r="LX144" s="136"/>
      <c r="LY144" s="136"/>
      <c r="LZ144" s="136"/>
      <c r="MA144" s="136"/>
      <c r="MB144" s="136"/>
      <c r="MC144" s="136"/>
      <c r="MD144" s="136"/>
      <c r="ME144" s="136"/>
      <c r="MF144" s="136"/>
      <c r="MG144" s="136"/>
      <c r="MH144" s="136"/>
      <c r="MI144" s="136"/>
      <c r="MJ144" s="136"/>
      <c r="MK144" s="136"/>
      <c r="ML144" s="136"/>
      <c r="MM144" s="136"/>
      <c r="MN144" s="136"/>
      <c r="MO144" s="136"/>
      <c r="MP144" s="136"/>
      <c r="MQ144" s="136"/>
      <c r="MR144" s="136"/>
      <c r="MS144" s="136"/>
      <c r="MT144" s="136"/>
      <c r="MU144" s="136"/>
      <c r="MV144" s="136"/>
      <c r="MW144" s="136"/>
      <c r="MX144" s="136"/>
      <c r="MY144" s="136"/>
      <c r="MZ144" s="136"/>
      <c r="NA144" s="136"/>
      <c r="NB144" s="136"/>
      <c r="NC144" s="136"/>
      <c r="ND144" s="136"/>
      <c r="NE144" s="136"/>
      <c r="NF144" s="136"/>
      <c r="NG144" s="136"/>
      <c r="NH144" s="136"/>
      <c r="NI144" s="136"/>
      <c r="NJ144" s="136"/>
      <c r="NK144" s="136"/>
      <c r="NL144" s="136"/>
      <c r="NM144" s="136"/>
      <c r="NN144" s="136"/>
      <c r="NO144" s="136"/>
      <c r="NP144" s="136"/>
      <c r="NQ144" s="136"/>
      <c r="NR144" s="136"/>
      <c r="NS144" s="136"/>
      <c r="NT144" s="136"/>
      <c r="NU144" s="136"/>
      <c r="NV144" s="136"/>
      <c r="NW144" s="136"/>
      <c r="NX144" s="136"/>
      <c r="NY144" s="136"/>
      <c r="NZ144" s="136"/>
      <c r="OA144" s="136"/>
      <c r="OB144" s="136"/>
      <c r="OC144" s="136"/>
      <c r="OD144" s="136"/>
      <c r="OE144" s="136"/>
      <c r="OF144" s="136"/>
      <c r="OG144" s="136"/>
      <c r="OH144" s="136"/>
      <c r="OI144" s="136"/>
      <c r="OJ144" s="136"/>
      <c r="OK144" s="136"/>
      <c r="OL144" s="136"/>
      <c r="OM144" s="136"/>
      <c r="ON144" s="136"/>
      <c r="OO144" s="136"/>
      <c r="OP144" s="136"/>
      <c r="OQ144" s="136"/>
      <c r="OR144" s="136"/>
      <c r="OS144" s="136"/>
      <c r="OT144" s="136"/>
      <c r="OU144" s="136"/>
      <c r="OV144" s="136"/>
      <c r="OW144" s="136"/>
      <c r="OX144" s="136"/>
      <c r="OY144" s="136"/>
      <c r="OZ144" s="136"/>
      <c r="PA144" s="136"/>
      <c r="PB144" s="136"/>
      <c r="PC144" s="136"/>
      <c r="PD144" s="136"/>
      <c r="PE144" s="136"/>
      <c r="PF144" s="136"/>
    </row>
    <row r="145" spans="1:422" s="45" customFormat="1">
      <c r="A145" s="134"/>
      <c r="B145" s="134"/>
      <c r="C145" s="136"/>
      <c r="D145" s="136"/>
      <c r="E145" s="136"/>
      <c r="F145" s="136"/>
      <c r="G145" s="136"/>
      <c r="H145" s="136"/>
      <c r="I145" s="136"/>
      <c r="J145" s="136"/>
      <c r="K145" s="136"/>
      <c r="L145" s="136"/>
      <c r="M145" s="136"/>
      <c r="N145" s="136"/>
      <c r="O145" s="136"/>
      <c r="P145" s="136"/>
      <c r="Q145" s="136"/>
      <c r="R145" s="136"/>
      <c r="S145" s="136"/>
      <c r="T145" s="136"/>
      <c r="U145" s="136"/>
      <c r="V145" s="136"/>
      <c r="W145" s="136"/>
      <c r="X145" s="136"/>
      <c r="Y145" s="136"/>
      <c r="Z145" s="136"/>
      <c r="AA145" s="136"/>
      <c r="AB145" s="136"/>
      <c r="AC145" s="136"/>
      <c r="AD145" s="136"/>
      <c r="AE145" s="136"/>
      <c r="AF145" s="136"/>
      <c r="AG145" s="136"/>
      <c r="AH145" s="136"/>
      <c r="AI145" s="136"/>
      <c r="AJ145" s="136"/>
      <c r="AK145" s="136"/>
      <c r="AL145" s="136"/>
      <c r="AM145" s="136"/>
      <c r="AN145" s="136"/>
      <c r="AO145" s="136"/>
      <c r="AP145" s="136"/>
      <c r="AQ145" s="136"/>
      <c r="AR145" s="136"/>
      <c r="AS145" s="136"/>
      <c r="AT145" s="136"/>
      <c r="AU145" s="136"/>
      <c r="AV145" s="136"/>
      <c r="AW145" s="136"/>
      <c r="AX145" s="136"/>
      <c r="AY145" s="136"/>
      <c r="AZ145" s="136"/>
      <c r="BA145" s="136"/>
      <c r="BB145" s="136"/>
      <c r="BC145" s="136"/>
      <c r="BD145" s="136"/>
      <c r="BE145" s="136"/>
      <c r="BF145" s="136"/>
      <c r="BG145" s="136"/>
      <c r="BH145" s="136"/>
      <c r="BI145" s="136"/>
      <c r="BJ145" s="136"/>
      <c r="BK145" s="136"/>
      <c r="BL145" s="136"/>
      <c r="BM145" s="136"/>
      <c r="BN145" s="136"/>
      <c r="BO145" s="136"/>
      <c r="BP145" s="136"/>
      <c r="BQ145" s="136"/>
      <c r="BR145" s="136"/>
      <c r="BS145" s="136"/>
      <c r="BT145" s="136"/>
      <c r="BU145" s="136"/>
      <c r="BV145" s="136"/>
      <c r="BW145" s="136"/>
      <c r="BX145" s="136"/>
      <c r="BY145" s="136"/>
      <c r="BZ145" s="136"/>
      <c r="CA145" s="136"/>
      <c r="CB145" s="136"/>
      <c r="CC145" s="136"/>
      <c r="CD145" s="136"/>
      <c r="CE145" s="136"/>
      <c r="CF145" s="136"/>
      <c r="CG145" s="136"/>
      <c r="CH145" s="136"/>
      <c r="CI145" s="136"/>
      <c r="CJ145" s="136"/>
      <c r="CK145" s="136"/>
      <c r="CL145" s="136"/>
      <c r="CM145" s="136"/>
      <c r="CN145" s="136"/>
      <c r="CO145" s="136"/>
      <c r="CP145" s="136"/>
      <c r="CQ145" s="136"/>
      <c r="CR145" s="136"/>
      <c r="CS145" s="136"/>
      <c r="CT145" s="136"/>
      <c r="CU145" s="136"/>
      <c r="CV145" s="136"/>
      <c r="CW145" s="136"/>
      <c r="CX145" s="136"/>
      <c r="CY145" s="136"/>
      <c r="CZ145" s="136"/>
      <c r="DA145" s="136"/>
      <c r="DB145" s="136"/>
      <c r="DC145" s="136"/>
      <c r="DD145" s="136"/>
      <c r="DE145" s="136"/>
      <c r="DF145" s="136"/>
      <c r="DG145" s="136"/>
      <c r="DH145" s="136"/>
      <c r="DI145" s="136"/>
      <c r="DJ145" s="136"/>
      <c r="DK145" s="136"/>
      <c r="DL145" s="136"/>
      <c r="DM145" s="136"/>
      <c r="DN145" s="136"/>
      <c r="DO145" s="136"/>
      <c r="DP145" s="136"/>
      <c r="DQ145" s="136"/>
      <c r="DR145" s="136"/>
      <c r="DS145" s="136"/>
      <c r="DT145" s="136"/>
      <c r="DU145" s="136"/>
      <c r="DV145" s="136"/>
      <c r="DW145" s="136"/>
      <c r="DX145" s="136"/>
      <c r="DY145" s="136"/>
      <c r="DZ145" s="136"/>
      <c r="EA145" s="136"/>
      <c r="EB145" s="136"/>
      <c r="EC145" s="136"/>
      <c r="ED145" s="136"/>
      <c r="EE145" s="136"/>
      <c r="EF145" s="136"/>
      <c r="EG145" s="136"/>
      <c r="EH145" s="136"/>
      <c r="EI145" s="136"/>
      <c r="EJ145" s="136"/>
      <c r="EK145" s="136"/>
      <c r="EL145" s="136"/>
      <c r="EM145" s="136"/>
      <c r="EN145" s="136"/>
      <c r="EO145" s="136"/>
      <c r="EP145" s="136"/>
      <c r="EQ145" s="136"/>
      <c r="ER145" s="136"/>
      <c r="ES145" s="136"/>
      <c r="ET145" s="136"/>
      <c r="EU145" s="136"/>
      <c r="EV145" s="136"/>
      <c r="EW145" s="136"/>
      <c r="EX145" s="136"/>
      <c r="EY145" s="136"/>
      <c r="EZ145" s="136"/>
      <c r="FA145" s="136"/>
      <c r="FB145" s="136"/>
      <c r="FC145" s="136"/>
      <c r="FD145" s="136"/>
      <c r="FE145" s="136"/>
      <c r="FF145" s="136"/>
      <c r="FG145" s="136"/>
      <c r="FH145" s="136"/>
      <c r="FI145" s="136"/>
      <c r="FJ145" s="136"/>
      <c r="FK145" s="136"/>
      <c r="FL145" s="136"/>
      <c r="FM145" s="136"/>
      <c r="FN145" s="136"/>
      <c r="FO145" s="136"/>
      <c r="FP145" s="136"/>
      <c r="FQ145" s="136"/>
      <c r="FR145" s="136"/>
      <c r="FS145" s="136"/>
      <c r="FT145" s="136"/>
      <c r="FU145" s="136"/>
      <c r="FV145" s="136"/>
      <c r="FW145" s="136"/>
      <c r="FX145" s="136"/>
      <c r="FY145" s="136"/>
      <c r="FZ145" s="136"/>
      <c r="GA145" s="136"/>
      <c r="GB145" s="136"/>
      <c r="GC145" s="136"/>
      <c r="GD145" s="136"/>
      <c r="GE145" s="136"/>
      <c r="GF145" s="136"/>
      <c r="GG145" s="136"/>
      <c r="GH145" s="136"/>
      <c r="GI145" s="136"/>
      <c r="GJ145" s="136"/>
      <c r="GK145" s="136"/>
      <c r="GL145" s="136"/>
      <c r="GM145" s="136"/>
      <c r="GN145" s="136"/>
      <c r="GO145" s="136"/>
      <c r="GP145" s="136"/>
      <c r="GQ145" s="136"/>
      <c r="GR145" s="136"/>
      <c r="GS145" s="136"/>
      <c r="GT145" s="136"/>
      <c r="GU145" s="136"/>
      <c r="GV145" s="136"/>
      <c r="GW145" s="136"/>
      <c r="GX145" s="136"/>
      <c r="GY145" s="136"/>
      <c r="GZ145" s="136"/>
      <c r="HA145" s="136"/>
      <c r="HB145" s="136"/>
      <c r="HC145" s="136"/>
      <c r="HD145" s="136"/>
      <c r="HE145" s="136"/>
      <c r="HF145" s="136"/>
      <c r="HG145" s="136"/>
      <c r="HH145" s="136"/>
      <c r="HI145" s="136"/>
      <c r="HJ145" s="136"/>
      <c r="HK145" s="136"/>
      <c r="HL145" s="136"/>
      <c r="HM145" s="136"/>
      <c r="HN145" s="136"/>
      <c r="HO145" s="136"/>
      <c r="HP145" s="136"/>
      <c r="HQ145" s="136"/>
      <c r="HR145" s="136"/>
      <c r="HS145" s="136"/>
      <c r="HT145" s="136"/>
      <c r="HU145" s="136"/>
      <c r="HV145" s="136"/>
      <c r="HW145" s="136"/>
      <c r="HX145" s="136"/>
      <c r="HY145" s="136"/>
      <c r="HZ145" s="136"/>
      <c r="IA145" s="136"/>
      <c r="IB145" s="136"/>
      <c r="IC145" s="136"/>
      <c r="ID145" s="136"/>
      <c r="IE145" s="136"/>
      <c r="IF145" s="136"/>
      <c r="IG145" s="136"/>
      <c r="IH145" s="136"/>
      <c r="II145" s="136"/>
      <c r="IJ145" s="136"/>
      <c r="IK145" s="136"/>
      <c r="IL145" s="136"/>
      <c r="IM145" s="136"/>
      <c r="IN145" s="136"/>
      <c r="IO145" s="136"/>
      <c r="IP145" s="136"/>
      <c r="IQ145" s="136"/>
      <c r="IR145" s="136"/>
      <c r="IS145" s="136"/>
      <c r="IT145" s="136"/>
      <c r="IU145" s="136"/>
      <c r="IV145" s="136"/>
      <c r="IW145" s="136"/>
      <c r="IX145" s="136"/>
      <c r="IY145" s="136"/>
      <c r="IZ145" s="136"/>
      <c r="JA145" s="136"/>
      <c r="JB145" s="136"/>
      <c r="JC145" s="136"/>
      <c r="JD145" s="136"/>
      <c r="JE145" s="136"/>
      <c r="JF145" s="136"/>
      <c r="JG145" s="136"/>
      <c r="JH145" s="136"/>
      <c r="JI145" s="136"/>
      <c r="JJ145" s="136"/>
      <c r="JK145" s="136"/>
      <c r="JL145" s="136"/>
      <c r="JM145" s="136"/>
      <c r="JN145" s="136"/>
      <c r="JO145" s="136"/>
      <c r="JP145" s="136"/>
      <c r="JQ145" s="136"/>
      <c r="JR145" s="136"/>
      <c r="JS145" s="136"/>
      <c r="JT145" s="136"/>
      <c r="JU145" s="136"/>
      <c r="JV145" s="136"/>
      <c r="JW145" s="136"/>
      <c r="JX145" s="136"/>
      <c r="JY145" s="136"/>
      <c r="JZ145" s="136"/>
      <c r="KA145" s="136"/>
      <c r="KB145" s="136"/>
      <c r="KC145" s="136"/>
      <c r="KD145" s="136"/>
      <c r="KE145" s="136"/>
      <c r="KF145" s="136"/>
      <c r="KG145" s="136"/>
      <c r="KH145" s="136"/>
      <c r="KI145" s="136"/>
      <c r="KJ145" s="136"/>
      <c r="KK145" s="136"/>
      <c r="KL145" s="136"/>
      <c r="KM145" s="136"/>
      <c r="KN145" s="136"/>
      <c r="KO145" s="136"/>
      <c r="KP145" s="136"/>
      <c r="KQ145" s="136"/>
      <c r="KR145" s="136"/>
      <c r="KS145" s="136"/>
      <c r="KT145" s="136"/>
      <c r="KU145" s="136"/>
      <c r="KV145" s="136"/>
      <c r="KW145" s="136"/>
      <c r="KX145" s="136"/>
      <c r="KY145" s="136"/>
      <c r="KZ145" s="136"/>
      <c r="LA145" s="136"/>
      <c r="LB145" s="136"/>
      <c r="LC145" s="136"/>
      <c r="LD145" s="136"/>
      <c r="LE145" s="136"/>
      <c r="LF145" s="136"/>
      <c r="LG145" s="136"/>
      <c r="LH145" s="136"/>
      <c r="LI145" s="136"/>
      <c r="LJ145" s="136"/>
      <c r="LK145" s="136"/>
      <c r="LL145" s="136"/>
      <c r="LM145" s="136"/>
      <c r="LN145" s="136"/>
      <c r="LO145" s="136"/>
      <c r="LP145" s="136"/>
      <c r="LQ145" s="136"/>
      <c r="LR145" s="136"/>
      <c r="LS145" s="136"/>
      <c r="LT145" s="136"/>
      <c r="LU145" s="136"/>
      <c r="LV145" s="136"/>
      <c r="LW145" s="136"/>
      <c r="LX145" s="136"/>
      <c r="LY145" s="136"/>
      <c r="LZ145" s="136"/>
      <c r="MA145" s="136"/>
      <c r="MB145" s="136"/>
      <c r="MC145" s="136"/>
      <c r="MD145" s="136"/>
      <c r="ME145" s="136"/>
      <c r="MF145" s="136"/>
      <c r="MG145" s="136"/>
      <c r="MH145" s="136"/>
      <c r="MI145" s="136"/>
      <c r="MJ145" s="136"/>
      <c r="MK145" s="136"/>
      <c r="ML145" s="136"/>
      <c r="MM145" s="136"/>
      <c r="MN145" s="136"/>
      <c r="MO145" s="136"/>
      <c r="MP145" s="136"/>
      <c r="MQ145" s="136"/>
      <c r="MR145" s="136"/>
      <c r="MS145" s="136"/>
      <c r="MT145" s="136"/>
      <c r="MU145" s="136"/>
      <c r="MV145" s="136"/>
      <c r="MW145" s="136"/>
      <c r="MX145" s="136"/>
      <c r="MY145" s="136"/>
      <c r="MZ145" s="136"/>
      <c r="NA145" s="136"/>
      <c r="NB145" s="136"/>
      <c r="NC145" s="136"/>
      <c r="ND145" s="136"/>
      <c r="NE145" s="136"/>
      <c r="NF145" s="136"/>
      <c r="NG145" s="136"/>
      <c r="NH145" s="136"/>
      <c r="NI145" s="136"/>
      <c r="NJ145" s="136"/>
      <c r="NK145" s="136"/>
      <c r="NL145" s="136"/>
      <c r="NM145" s="136"/>
      <c r="NN145" s="136"/>
      <c r="NO145" s="136"/>
      <c r="NP145" s="136"/>
      <c r="NQ145" s="136"/>
      <c r="NR145" s="136"/>
      <c r="NS145" s="136"/>
      <c r="NT145" s="136"/>
      <c r="NU145" s="136"/>
      <c r="NV145" s="136"/>
      <c r="NW145" s="136"/>
      <c r="NX145" s="136"/>
      <c r="NY145" s="136"/>
      <c r="NZ145" s="136"/>
      <c r="OA145" s="136"/>
      <c r="OB145" s="136"/>
      <c r="OC145" s="136"/>
      <c r="OD145" s="136"/>
      <c r="OE145" s="136"/>
      <c r="OF145" s="136"/>
      <c r="OG145" s="136"/>
      <c r="OH145" s="136"/>
      <c r="OI145" s="136"/>
      <c r="OJ145" s="136"/>
      <c r="OK145" s="136"/>
      <c r="OL145" s="136"/>
      <c r="OM145" s="136"/>
      <c r="ON145" s="136"/>
      <c r="OO145" s="136"/>
      <c r="OP145" s="136"/>
      <c r="OQ145" s="136"/>
      <c r="OR145" s="136"/>
      <c r="OS145" s="136"/>
      <c r="OT145" s="136"/>
      <c r="OU145" s="136"/>
      <c r="OV145" s="136"/>
      <c r="OW145" s="136"/>
      <c r="OX145" s="136"/>
      <c r="OY145" s="136"/>
      <c r="OZ145" s="136"/>
      <c r="PA145" s="136"/>
      <c r="PB145" s="136"/>
      <c r="PC145" s="136"/>
      <c r="PD145" s="136"/>
      <c r="PE145" s="136"/>
      <c r="PF145" s="136"/>
    </row>
    <row r="146" spans="1:422" s="45" customFormat="1">
      <c r="A146" s="134"/>
      <c r="B146" s="134"/>
      <c r="C146" s="136"/>
      <c r="D146" s="136"/>
      <c r="E146" s="136"/>
      <c r="F146" s="136"/>
      <c r="G146" s="136"/>
      <c r="H146" s="136"/>
      <c r="I146" s="136"/>
      <c r="J146" s="136"/>
      <c r="K146" s="136"/>
      <c r="L146" s="136"/>
      <c r="M146" s="136"/>
      <c r="N146" s="136"/>
      <c r="O146" s="136"/>
      <c r="P146" s="136"/>
      <c r="Q146" s="136"/>
      <c r="R146" s="136"/>
      <c r="S146" s="136"/>
      <c r="T146" s="136"/>
      <c r="U146" s="136"/>
      <c r="V146" s="136"/>
      <c r="W146" s="136"/>
      <c r="X146" s="136"/>
      <c r="Y146" s="136"/>
      <c r="Z146" s="136"/>
      <c r="AA146" s="136"/>
      <c r="AB146" s="136"/>
      <c r="AC146" s="136"/>
      <c r="AD146" s="136"/>
      <c r="AE146" s="136"/>
      <c r="AF146" s="136"/>
      <c r="AG146" s="136"/>
      <c r="AH146" s="136"/>
      <c r="AI146" s="136"/>
      <c r="AJ146" s="136"/>
      <c r="AK146" s="136"/>
      <c r="AL146" s="136"/>
      <c r="AM146" s="136"/>
      <c r="AN146" s="136"/>
      <c r="AO146" s="136"/>
      <c r="AP146" s="136"/>
      <c r="AQ146" s="136"/>
      <c r="AR146" s="136"/>
      <c r="AS146" s="136"/>
      <c r="AT146" s="136"/>
      <c r="AU146" s="136"/>
      <c r="AV146" s="136"/>
      <c r="AW146" s="136"/>
      <c r="AX146" s="136"/>
      <c r="AY146" s="136"/>
      <c r="AZ146" s="136"/>
      <c r="BA146" s="136"/>
      <c r="BB146" s="136"/>
      <c r="BC146" s="136"/>
      <c r="BD146" s="136"/>
      <c r="BE146" s="136"/>
      <c r="BF146" s="136"/>
      <c r="BG146" s="136"/>
      <c r="BH146" s="136"/>
      <c r="BI146" s="136"/>
      <c r="BJ146" s="136"/>
      <c r="BK146" s="136"/>
      <c r="BL146" s="136"/>
      <c r="BM146" s="136"/>
      <c r="BN146" s="136"/>
      <c r="BO146" s="136"/>
      <c r="BP146" s="136"/>
      <c r="BQ146" s="136"/>
      <c r="BR146" s="136"/>
      <c r="BS146" s="136"/>
      <c r="BT146" s="136"/>
      <c r="BU146" s="136"/>
      <c r="BV146" s="136"/>
      <c r="BW146" s="136"/>
      <c r="BX146" s="136"/>
      <c r="BY146" s="136"/>
      <c r="BZ146" s="136"/>
      <c r="CA146" s="136"/>
      <c r="CB146" s="136"/>
      <c r="CC146" s="136"/>
      <c r="CD146" s="136"/>
      <c r="CE146" s="136"/>
      <c r="CF146" s="136"/>
      <c r="CG146" s="136"/>
      <c r="CH146" s="136"/>
      <c r="CI146" s="136"/>
      <c r="CJ146" s="136"/>
      <c r="CK146" s="136"/>
      <c r="CL146" s="136"/>
      <c r="CM146" s="136"/>
      <c r="CN146" s="136"/>
      <c r="CO146" s="136"/>
      <c r="CP146" s="136"/>
      <c r="CQ146" s="136"/>
      <c r="CR146" s="136"/>
      <c r="CS146" s="136"/>
      <c r="CT146" s="136"/>
      <c r="CU146" s="136"/>
      <c r="CV146" s="136"/>
      <c r="CW146" s="136"/>
      <c r="CX146" s="136"/>
      <c r="CY146" s="136"/>
      <c r="CZ146" s="136"/>
      <c r="DA146" s="136"/>
      <c r="DB146" s="136"/>
      <c r="DC146" s="136"/>
      <c r="DD146" s="136"/>
      <c r="DE146" s="136"/>
      <c r="DF146" s="136"/>
      <c r="DG146" s="136"/>
      <c r="DH146" s="136"/>
      <c r="DI146" s="136"/>
      <c r="DJ146" s="136"/>
      <c r="DK146" s="136"/>
      <c r="DL146" s="136"/>
      <c r="DM146" s="136"/>
      <c r="DN146" s="136"/>
      <c r="DO146" s="136"/>
      <c r="DP146" s="136"/>
      <c r="DQ146" s="136"/>
      <c r="DR146" s="136"/>
      <c r="DS146" s="136"/>
      <c r="DT146" s="136"/>
      <c r="DU146" s="136"/>
      <c r="DV146" s="136"/>
      <c r="DW146" s="136"/>
      <c r="DX146" s="136"/>
      <c r="DY146" s="136"/>
      <c r="DZ146" s="136"/>
      <c r="EA146" s="136"/>
      <c r="EB146" s="136"/>
      <c r="EC146" s="136"/>
      <c r="ED146" s="136"/>
      <c r="EE146" s="136"/>
      <c r="EF146" s="136"/>
      <c r="EG146" s="136"/>
      <c r="EH146" s="136"/>
      <c r="EI146" s="136"/>
      <c r="EJ146" s="136"/>
      <c r="EK146" s="136"/>
      <c r="EL146" s="136"/>
      <c r="EM146" s="136"/>
      <c r="EN146" s="136"/>
      <c r="EO146" s="136"/>
      <c r="EP146" s="136"/>
      <c r="EQ146" s="136"/>
      <c r="ER146" s="136"/>
      <c r="ES146" s="136"/>
      <c r="ET146" s="136"/>
      <c r="EU146" s="136"/>
      <c r="EV146" s="136"/>
      <c r="EW146" s="136"/>
      <c r="EX146" s="136"/>
      <c r="EY146" s="136"/>
      <c r="EZ146" s="136"/>
      <c r="FA146" s="136"/>
      <c r="FB146" s="136"/>
      <c r="FC146" s="136"/>
      <c r="FD146" s="136"/>
      <c r="FE146" s="136"/>
      <c r="FF146" s="136"/>
      <c r="FG146" s="136"/>
      <c r="FH146" s="136"/>
      <c r="FI146" s="136"/>
      <c r="FJ146" s="136"/>
      <c r="FK146" s="136"/>
      <c r="FL146" s="136"/>
      <c r="FM146" s="136"/>
      <c r="FN146" s="136"/>
      <c r="FO146" s="136"/>
      <c r="FP146" s="136"/>
      <c r="FQ146" s="136"/>
      <c r="FR146" s="136"/>
      <c r="FS146" s="136"/>
      <c r="FT146" s="136"/>
      <c r="FU146" s="136"/>
      <c r="FV146" s="136"/>
      <c r="FW146" s="136"/>
      <c r="FX146" s="136"/>
      <c r="FY146" s="136"/>
      <c r="FZ146" s="136"/>
      <c r="GA146" s="136"/>
      <c r="GB146" s="136"/>
      <c r="GC146" s="136"/>
      <c r="GD146" s="136"/>
      <c r="GE146" s="136"/>
      <c r="GF146" s="136"/>
      <c r="GG146" s="136"/>
      <c r="GH146" s="136"/>
      <c r="GI146" s="136"/>
      <c r="GJ146" s="136"/>
      <c r="GK146" s="136"/>
      <c r="GL146" s="136"/>
      <c r="GM146" s="136"/>
      <c r="GN146" s="136"/>
      <c r="GO146" s="136"/>
      <c r="GP146" s="136"/>
      <c r="GQ146" s="136"/>
      <c r="GR146" s="136"/>
      <c r="GS146" s="136"/>
      <c r="GT146" s="136"/>
      <c r="GU146" s="136"/>
      <c r="GV146" s="136"/>
      <c r="GW146" s="136"/>
      <c r="GX146" s="136"/>
      <c r="GY146" s="136"/>
      <c r="GZ146" s="136"/>
      <c r="HA146" s="136"/>
      <c r="HB146" s="136"/>
      <c r="HC146" s="136"/>
      <c r="HD146" s="136"/>
      <c r="HE146" s="136"/>
      <c r="HF146" s="136"/>
      <c r="HG146" s="136"/>
      <c r="HH146" s="136"/>
      <c r="HI146" s="136"/>
      <c r="HJ146" s="136"/>
      <c r="HK146" s="136"/>
      <c r="HL146" s="136"/>
      <c r="HM146" s="136"/>
      <c r="HN146" s="136"/>
      <c r="HO146" s="136"/>
      <c r="HP146" s="136"/>
      <c r="HQ146" s="136"/>
      <c r="HR146" s="136"/>
      <c r="HS146" s="136"/>
      <c r="HT146" s="136"/>
      <c r="HU146" s="136"/>
      <c r="HV146" s="136"/>
      <c r="HW146" s="136"/>
      <c r="HX146" s="136"/>
      <c r="HY146" s="136"/>
      <c r="HZ146" s="136"/>
      <c r="IA146" s="136"/>
      <c r="IB146" s="136"/>
      <c r="IC146" s="136"/>
      <c r="ID146" s="136"/>
      <c r="IE146" s="136"/>
      <c r="IF146" s="136"/>
      <c r="IG146" s="136"/>
      <c r="IH146" s="136"/>
      <c r="II146" s="136"/>
      <c r="IJ146" s="136"/>
      <c r="IK146" s="136"/>
      <c r="IL146" s="136"/>
      <c r="IM146" s="136"/>
      <c r="IN146" s="136"/>
      <c r="IO146" s="136"/>
      <c r="IP146" s="136"/>
      <c r="IQ146" s="136"/>
      <c r="IR146" s="136"/>
      <c r="IS146" s="136"/>
      <c r="IT146" s="136"/>
      <c r="IU146" s="136"/>
      <c r="IV146" s="136"/>
      <c r="IW146" s="136"/>
      <c r="IX146" s="136"/>
      <c r="IY146" s="136"/>
      <c r="IZ146" s="136"/>
      <c r="JA146" s="136"/>
      <c r="JB146" s="136"/>
      <c r="JC146" s="136"/>
      <c r="JD146" s="136"/>
      <c r="JE146" s="136"/>
      <c r="JF146" s="136"/>
      <c r="JG146" s="136"/>
      <c r="JH146" s="136"/>
      <c r="JI146" s="136"/>
      <c r="JJ146" s="136"/>
      <c r="JK146" s="136"/>
      <c r="JL146" s="136"/>
      <c r="JM146" s="136"/>
      <c r="JN146" s="136"/>
      <c r="JO146" s="136"/>
      <c r="JP146" s="136"/>
      <c r="JQ146" s="136"/>
      <c r="JR146" s="136"/>
      <c r="JS146" s="136"/>
      <c r="JT146" s="136"/>
      <c r="JU146" s="136"/>
      <c r="JV146" s="136"/>
      <c r="JW146" s="136"/>
      <c r="JX146" s="136"/>
      <c r="JY146" s="136"/>
      <c r="JZ146" s="136"/>
      <c r="KA146" s="136"/>
      <c r="KB146" s="136"/>
      <c r="KC146" s="136"/>
      <c r="KD146" s="136"/>
      <c r="KE146" s="136"/>
      <c r="KF146" s="136"/>
      <c r="KG146" s="136"/>
      <c r="KH146" s="136"/>
      <c r="KI146" s="136"/>
      <c r="KJ146" s="136"/>
      <c r="KK146" s="136"/>
      <c r="KL146" s="136"/>
      <c r="KM146" s="136"/>
      <c r="KN146" s="136"/>
      <c r="KO146" s="136"/>
      <c r="KP146" s="136"/>
      <c r="KQ146" s="136"/>
      <c r="KR146" s="136"/>
      <c r="KS146" s="136"/>
      <c r="KT146" s="136"/>
      <c r="KU146" s="136"/>
      <c r="KV146" s="136"/>
      <c r="KW146" s="136"/>
      <c r="KX146" s="136"/>
      <c r="KY146" s="136"/>
      <c r="KZ146" s="136"/>
      <c r="LA146" s="136"/>
      <c r="LB146" s="136"/>
      <c r="LC146" s="136"/>
      <c r="LD146" s="136"/>
      <c r="LE146" s="136"/>
      <c r="LF146" s="136"/>
      <c r="LG146" s="136"/>
      <c r="LH146" s="136"/>
      <c r="LI146" s="136"/>
      <c r="LJ146" s="136"/>
      <c r="LK146" s="136"/>
      <c r="LL146" s="136"/>
      <c r="LM146" s="136"/>
      <c r="LN146" s="136"/>
      <c r="LO146" s="136"/>
      <c r="LP146" s="136"/>
      <c r="LQ146" s="136"/>
      <c r="LR146" s="136"/>
      <c r="LS146" s="136"/>
      <c r="LT146" s="136"/>
      <c r="LU146" s="136"/>
      <c r="LV146" s="136"/>
      <c r="LW146" s="136"/>
      <c r="LX146" s="136"/>
      <c r="LY146" s="136"/>
      <c r="LZ146" s="136"/>
      <c r="MA146" s="136"/>
      <c r="MB146" s="136"/>
      <c r="MC146" s="136"/>
      <c r="MD146" s="136"/>
      <c r="ME146" s="136"/>
      <c r="MF146" s="136"/>
      <c r="MG146" s="136"/>
      <c r="MH146" s="136"/>
      <c r="MI146" s="136"/>
      <c r="MJ146" s="136"/>
      <c r="MK146" s="136"/>
      <c r="ML146" s="136"/>
      <c r="MM146" s="136"/>
      <c r="MN146" s="136"/>
      <c r="MO146" s="136"/>
      <c r="MP146" s="136"/>
      <c r="MQ146" s="136"/>
      <c r="MR146" s="136"/>
      <c r="MS146" s="136"/>
      <c r="MT146" s="136"/>
      <c r="MU146" s="136"/>
      <c r="MV146" s="136"/>
      <c r="MW146" s="136"/>
      <c r="MX146" s="136"/>
      <c r="MY146" s="136"/>
      <c r="MZ146" s="136"/>
      <c r="NA146" s="136"/>
      <c r="NB146" s="136"/>
      <c r="NC146" s="136"/>
      <c r="ND146" s="136"/>
      <c r="NE146" s="136"/>
      <c r="NF146" s="136"/>
      <c r="NG146" s="136"/>
      <c r="NH146" s="136"/>
      <c r="NI146" s="136"/>
      <c r="NJ146" s="136"/>
      <c r="NK146" s="136"/>
      <c r="NL146" s="136"/>
      <c r="NM146" s="136"/>
      <c r="NN146" s="136"/>
      <c r="NO146" s="136"/>
      <c r="NP146" s="136"/>
      <c r="NQ146" s="136"/>
      <c r="NR146" s="136"/>
      <c r="NS146" s="136"/>
      <c r="NT146" s="136"/>
      <c r="NU146" s="136"/>
      <c r="NV146" s="136"/>
      <c r="NW146" s="136"/>
      <c r="NX146" s="136"/>
      <c r="NY146" s="136"/>
      <c r="NZ146" s="136"/>
      <c r="OA146" s="136"/>
      <c r="OB146" s="136"/>
      <c r="OC146" s="136"/>
      <c r="OD146" s="136"/>
      <c r="OE146" s="136"/>
      <c r="OF146" s="136"/>
      <c r="OG146" s="136"/>
      <c r="OH146" s="136"/>
      <c r="OI146" s="136"/>
      <c r="OJ146" s="136"/>
      <c r="OK146" s="136"/>
      <c r="OL146" s="136"/>
      <c r="OM146" s="136"/>
      <c r="ON146" s="136"/>
      <c r="OO146" s="136"/>
      <c r="OP146" s="136"/>
      <c r="OQ146" s="136"/>
      <c r="OR146" s="136"/>
      <c r="OS146" s="136"/>
      <c r="OT146" s="136"/>
      <c r="OU146" s="136"/>
      <c r="OV146" s="136"/>
      <c r="OW146" s="136"/>
      <c r="OX146" s="136"/>
      <c r="OY146" s="136"/>
      <c r="OZ146" s="136"/>
      <c r="PA146" s="136"/>
      <c r="PB146" s="136"/>
      <c r="PC146" s="136"/>
      <c r="PD146" s="136"/>
      <c r="PE146" s="136"/>
      <c r="PF146" s="136"/>
    </row>
    <row r="147" spans="1:422" s="45" customFormat="1">
      <c r="A147" s="134"/>
      <c r="B147" s="134"/>
      <c r="C147" s="136"/>
      <c r="D147" s="136"/>
      <c r="E147" s="136"/>
      <c r="F147" s="136"/>
      <c r="G147" s="136"/>
      <c r="H147" s="136"/>
      <c r="I147" s="136"/>
      <c r="J147" s="136"/>
      <c r="K147" s="136"/>
      <c r="L147" s="136"/>
      <c r="M147" s="136"/>
      <c r="N147" s="136"/>
      <c r="O147" s="136"/>
      <c r="P147" s="136"/>
      <c r="Q147" s="136"/>
      <c r="R147" s="136"/>
      <c r="S147" s="136"/>
      <c r="T147" s="136"/>
      <c r="U147" s="136"/>
      <c r="V147" s="136"/>
      <c r="W147" s="136"/>
      <c r="X147" s="136"/>
      <c r="Y147" s="136"/>
      <c r="Z147" s="136"/>
      <c r="AA147" s="136"/>
      <c r="AB147" s="136"/>
      <c r="AC147" s="136"/>
      <c r="AD147" s="136"/>
      <c r="AE147" s="136"/>
      <c r="AF147" s="136"/>
      <c r="AG147" s="136"/>
      <c r="AH147" s="136"/>
      <c r="AI147" s="136"/>
      <c r="AJ147" s="136"/>
      <c r="AK147" s="136"/>
      <c r="AL147" s="136"/>
      <c r="AM147" s="136"/>
      <c r="AN147" s="136"/>
      <c r="AO147" s="136"/>
      <c r="AP147" s="136"/>
      <c r="AQ147" s="136"/>
      <c r="AR147" s="136"/>
      <c r="AS147" s="136"/>
      <c r="AT147" s="136"/>
      <c r="AU147" s="136"/>
      <c r="AV147" s="136"/>
      <c r="AW147" s="136"/>
      <c r="AX147" s="136"/>
      <c r="AY147" s="136"/>
      <c r="AZ147" s="136"/>
      <c r="BA147" s="136"/>
      <c r="BB147" s="136"/>
      <c r="BC147" s="136"/>
      <c r="BD147" s="136"/>
      <c r="BE147" s="136"/>
      <c r="BF147" s="136"/>
      <c r="BG147" s="136"/>
      <c r="BH147" s="136"/>
      <c r="BI147" s="136"/>
      <c r="BJ147" s="136"/>
      <c r="BK147" s="136"/>
      <c r="BL147" s="136"/>
      <c r="BM147" s="136"/>
      <c r="BN147" s="136"/>
      <c r="BO147" s="136"/>
      <c r="BP147" s="136"/>
      <c r="BQ147" s="136"/>
      <c r="BR147" s="136"/>
      <c r="BS147" s="136"/>
      <c r="BT147" s="136"/>
      <c r="BU147" s="136"/>
      <c r="BV147" s="136"/>
      <c r="BW147" s="136"/>
      <c r="BX147" s="136"/>
      <c r="BY147" s="136"/>
      <c r="BZ147" s="136"/>
      <c r="CA147" s="136"/>
      <c r="CB147" s="136"/>
      <c r="CC147" s="136"/>
      <c r="CD147" s="136"/>
      <c r="CE147" s="136"/>
      <c r="CF147" s="136"/>
      <c r="CG147" s="136"/>
      <c r="CH147" s="136"/>
      <c r="CI147" s="136"/>
      <c r="CJ147" s="136"/>
      <c r="CK147" s="136"/>
      <c r="CL147" s="136"/>
      <c r="CM147" s="136"/>
      <c r="CN147" s="136"/>
      <c r="CO147" s="136"/>
      <c r="CP147" s="136"/>
      <c r="CQ147" s="136"/>
      <c r="CR147" s="136"/>
      <c r="CS147" s="136"/>
      <c r="CT147" s="136"/>
      <c r="CU147" s="136"/>
      <c r="CV147" s="136"/>
      <c r="CW147" s="136"/>
      <c r="CX147" s="136"/>
      <c r="CY147" s="136"/>
      <c r="CZ147" s="136"/>
      <c r="DA147" s="136"/>
      <c r="DB147" s="136"/>
      <c r="DC147" s="136"/>
      <c r="DD147" s="136"/>
      <c r="DE147" s="136"/>
      <c r="DF147" s="136"/>
      <c r="DG147" s="136"/>
      <c r="DH147" s="136"/>
      <c r="DI147" s="136"/>
      <c r="DJ147" s="136"/>
      <c r="DK147" s="136"/>
      <c r="DL147" s="136"/>
      <c r="DM147" s="136"/>
      <c r="DN147" s="136"/>
      <c r="DO147" s="136"/>
      <c r="DP147" s="136"/>
      <c r="DQ147" s="136"/>
      <c r="DR147" s="136"/>
      <c r="DS147" s="136"/>
      <c r="DT147" s="136"/>
      <c r="DU147" s="136"/>
      <c r="DV147" s="136"/>
      <c r="DW147" s="136"/>
      <c r="DX147" s="136"/>
      <c r="DY147" s="136"/>
      <c r="DZ147" s="136"/>
      <c r="EA147" s="136"/>
      <c r="EB147" s="136"/>
      <c r="EC147" s="136"/>
      <c r="ED147" s="136"/>
      <c r="EE147" s="136"/>
      <c r="EF147" s="136"/>
      <c r="EG147" s="136"/>
      <c r="EH147" s="136"/>
      <c r="EI147" s="136"/>
      <c r="EJ147" s="136"/>
      <c r="EK147" s="136"/>
      <c r="EL147" s="136"/>
      <c r="EM147" s="136"/>
      <c r="EN147" s="136"/>
      <c r="EO147" s="136"/>
      <c r="EP147" s="136"/>
      <c r="EQ147" s="136"/>
      <c r="ER147" s="136"/>
      <c r="ES147" s="136"/>
      <c r="ET147" s="136"/>
      <c r="EU147" s="136"/>
      <c r="EV147" s="136"/>
      <c r="EW147" s="136"/>
      <c r="EX147" s="136"/>
      <c r="EY147" s="136"/>
      <c r="EZ147" s="136"/>
      <c r="FA147" s="136"/>
      <c r="FB147" s="136"/>
      <c r="FC147" s="136"/>
      <c r="FD147" s="136"/>
      <c r="FE147" s="136"/>
      <c r="FF147" s="136"/>
      <c r="FG147" s="136"/>
      <c r="FH147" s="136"/>
      <c r="FI147" s="136"/>
      <c r="FJ147" s="136"/>
      <c r="FK147" s="136"/>
      <c r="FL147" s="136"/>
      <c r="FM147" s="136"/>
      <c r="FN147" s="136"/>
      <c r="FO147" s="136"/>
      <c r="FP147" s="136"/>
      <c r="FQ147" s="136"/>
      <c r="FR147" s="136"/>
      <c r="FS147" s="136"/>
      <c r="FT147" s="136"/>
      <c r="FU147" s="136"/>
      <c r="FV147" s="136"/>
      <c r="FW147" s="136"/>
      <c r="FX147" s="136"/>
      <c r="FY147" s="136"/>
      <c r="FZ147" s="136"/>
      <c r="GA147" s="136"/>
      <c r="GB147" s="136"/>
      <c r="GC147" s="136"/>
      <c r="GD147" s="136"/>
      <c r="GE147" s="136"/>
      <c r="GF147" s="136"/>
      <c r="GG147" s="136"/>
      <c r="GH147" s="136"/>
      <c r="GI147" s="136"/>
      <c r="GJ147" s="136"/>
      <c r="GK147" s="136"/>
      <c r="GL147" s="136"/>
      <c r="GM147" s="136"/>
      <c r="GN147" s="136"/>
      <c r="GO147" s="136"/>
      <c r="GP147" s="136"/>
      <c r="GQ147" s="136"/>
      <c r="GR147" s="136"/>
      <c r="GS147" s="136"/>
      <c r="GT147" s="136"/>
      <c r="GU147" s="136"/>
      <c r="GV147" s="136"/>
      <c r="GW147" s="136"/>
      <c r="GX147" s="136"/>
      <c r="GY147" s="136"/>
      <c r="GZ147" s="136"/>
      <c r="HA147" s="136"/>
      <c r="HB147" s="136"/>
      <c r="HC147" s="136"/>
      <c r="HD147" s="136"/>
      <c r="HE147" s="136"/>
      <c r="HF147" s="136"/>
      <c r="HG147" s="136"/>
      <c r="HH147" s="136"/>
      <c r="HI147" s="136"/>
      <c r="HJ147" s="136"/>
      <c r="HK147" s="136"/>
      <c r="HL147" s="136"/>
      <c r="HM147" s="136"/>
      <c r="HN147" s="136"/>
      <c r="HO147" s="136"/>
      <c r="HP147" s="136"/>
      <c r="HQ147" s="136"/>
      <c r="HR147" s="136"/>
      <c r="HS147" s="136"/>
      <c r="HT147" s="136"/>
      <c r="HU147" s="136"/>
      <c r="HV147" s="136"/>
      <c r="HW147" s="136"/>
      <c r="HX147" s="136"/>
      <c r="HY147" s="136"/>
      <c r="HZ147" s="136"/>
      <c r="IA147" s="136"/>
      <c r="IB147" s="136"/>
      <c r="IC147" s="136"/>
      <c r="ID147" s="136"/>
      <c r="IE147" s="136"/>
      <c r="IF147" s="136"/>
      <c r="IG147" s="136"/>
      <c r="IH147" s="136"/>
      <c r="II147" s="136"/>
      <c r="IJ147" s="136"/>
      <c r="IK147" s="136"/>
      <c r="IL147" s="136"/>
      <c r="IM147" s="136"/>
      <c r="IN147" s="136"/>
      <c r="IO147" s="136"/>
      <c r="IP147" s="136"/>
      <c r="IQ147" s="136"/>
      <c r="IR147" s="136"/>
      <c r="IS147" s="136"/>
      <c r="IT147" s="136"/>
      <c r="IU147" s="136"/>
      <c r="IV147" s="136"/>
      <c r="IW147" s="136"/>
      <c r="IX147" s="136"/>
      <c r="IY147" s="136"/>
      <c r="IZ147" s="136"/>
      <c r="JA147" s="136"/>
      <c r="JB147" s="136"/>
      <c r="JC147" s="136"/>
      <c r="JD147" s="136"/>
      <c r="JE147" s="136"/>
      <c r="JF147" s="136"/>
      <c r="JG147" s="136"/>
      <c r="JH147" s="136"/>
      <c r="JI147" s="136"/>
      <c r="JJ147" s="136"/>
      <c r="JK147" s="136"/>
      <c r="JL147" s="136"/>
      <c r="JM147" s="136"/>
      <c r="JN147" s="136"/>
      <c r="JO147" s="136"/>
      <c r="JP147" s="136"/>
      <c r="JQ147" s="136"/>
      <c r="JR147" s="136"/>
      <c r="JS147" s="136"/>
      <c r="JT147" s="136"/>
      <c r="JU147" s="136"/>
      <c r="JV147" s="136"/>
      <c r="JW147" s="136"/>
      <c r="JX147" s="136"/>
      <c r="JY147" s="136"/>
      <c r="JZ147" s="136"/>
      <c r="KA147" s="136"/>
      <c r="KB147" s="136"/>
      <c r="KC147" s="136"/>
      <c r="KD147" s="136"/>
      <c r="KE147" s="136"/>
      <c r="KF147" s="136"/>
      <c r="KG147" s="136"/>
      <c r="KH147" s="136"/>
      <c r="KI147" s="136"/>
      <c r="KJ147" s="136"/>
      <c r="KK147" s="136"/>
      <c r="KL147" s="136"/>
      <c r="KM147" s="136"/>
      <c r="KN147" s="136"/>
      <c r="KO147" s="136"/>
      <c r="KP147" s="136"/>
      <c r="KQ147" s="136"/>
      <c r="KR147" s="136"/>
      <c r="KS147" s="136"/>
      <c r="KT147" s="136"/>
      <c r="KU147" s="136"/>
      <c r="KV147" s="136"/>
      <c r="KW147" s="136"/>
      <c r="KX147" s="136"/>
      <c r="KY147" s="136"/>
      <c r="KZ147" s="136"/>
      <c r="LA147" s="136"/>
      <c r="LB147" s="136"/>
      <c r="LC147" s="136"/>
      <c r="LD147" s="136"/>
      <c r="LE147" s="136"/>
      <c r="LF147" s="136"/>
      <c r="LG147" s="136"/>
      <c r="LH147" s="136"/>
      <c r="LI147" s="136"/>
      <c r="LJ147" s="136"/>
      <c r="LK147" s="136"/>
      <c r="LL147" s="136"/>
      <c r="LM147" s="136"/>
      <c r="LN147" s="136"/>
      <c r="LO147" s="136"/>
      <c r="LP147" s="136"/>
      <c r="LQ147" s="136"/>
      <c r="LR147" s="136"/>
      <c r="LS147" s="136"/>
      <c r="LT147" s="136"/>
      <c r="LU147" s="136"/>
      <c r="LV147" s="136"/>
      <c r="LW147" s="136"/>
      <c r="LX147" s="136"/>
      <c r="LY147" s="136"/>
      <c r="LZ147" s="136"/>
      <c r="MA147" s="136"/>
      <c r="MB147" s="136"/>
      <c r="MC147" s="136"/>
      <c r="MD147" s="136"/>
      <c r="ME147" s="136"/>
      <c r="MF147" s="136"/>
      <c r="MG147" s="136"/>
      <c r="MH147" s="136"/>
      <c r="MI147" s="136"/>
      <c r="MJ147" s="136"/>
      <c r="MK147" s="136"/>
      <c r="ML147" s="136"/>
      <c r="MM147" s="136"/>
      <c r="MN147" s="136"/>
      <c r="MO147" s="136"/>
      <c r="MP147" s="136"/>
      <c r="MQ147" s="136"/>
      <c r="MR147" s="136"/>
      <c r="MS147" s="136"/>
      <c r="MT147" s="136"/>
      <c r="MU147" s="136"/>
      <c r="MV147" s="136"/>
      <c r="MW147" s="136"/>
      <c r="MX147" s="136"/>
      <c r="MY147" s="136"/>
      <c r="MZ147" s="136"/>
      <c r="NA147" s="136"/>
      <c r="NB147" s="136"/>
      <c r="NC147" s="136"/>
      <c r="ND147" s="136"/>
      <c r="NE147" s="136"/>
      <c r="NF147" s="136"/>
      <c r="NG147" s="136"/>
      <c r="NH147" s="136"/>
      <c r="NI147" s="136"/>
      <c r="NJ147" s="136"/>
      <c r="NK147" s="136"/>
      <c r="NL147" s="136"/>
      <c r="NM147" s="136"/>
      <c r="NN147" s="136"/>
      <c r="NO147" s="136"/>
      <c r="NP147" s="136"/>
      <c r="NQ147" s="136"/>
      <c r="NR147" s="136"/>
      <c r="NS147" s="136"/>
      <c r="NT147" s="136"/>
      <c r="NU147" s="136"/>
      <c r="NV147" s="136"/>
      <c r="NW147" s="136"/>
      <c r="NX147" s="136"/>
      <c r="NY147" s="136"/>
      <c r="NZ147" s="136"/>
      <c r="OA147" s="136"/>
      <c r="OB147" s="136"/>
      <c r="OC147" s="136"/>
      <c r="OD147" s="136"/>
      <c r="OE147" s="136"/>
      <c r="OF147" s="136"/>
      <c r="OG147" s="136"/>
      <c r="OH147" s="136"/>
      <c r="OI147" s="136"/>
      <c r="OJ147" s="136"/>
      <c r="OK147" s="136"/>
      <c r="OL147" s="136"/>
      <c r="OM147" s="136"/>
      <c r="ON147" s="136"/>
      <c r="OO147" s="136"/>
      <c r="OP147" s="136"/>
      <c r="OQ147" s="136"/>
      <c r="OR147" s="136"/>
      <c r="OS147" s="136"/>
      <c r="OT147" s="136"/>
      <c r="OU147" s="136"/>
      <c r="OV147" s="136"/>
      <c r="OW147" s="136"/>
      <c r="OX147" s="136"/>
      <c r="OY147" s="136"/>
      <c r="OZ147" s="136"/>
      <c r="PA147" s="136"/>
      <c r="PB147" s="136"/>
      <c r="PC147" s="136"/>
      <c r="PD147" s="136"/>
      <c r="PE147" s="136"/>
      <c r="PF147" s="136"/>
    </row>
    <row r="148" spans="1:422" s="45" customFormat="1">
      <c r="A148" s="134"/>
      <c r="B148" s="134"/>
      <c r="C148" s="136"/>
      <c r="D148" s="136"/>
      <c r="E148" s="136"/>
      <c r="F148" s="136"/>
      <c r="G148" s="136"/>
      <c r="H148" s="136"/>
      <c r="I148" s="136"/>
      <c r="J148" s="136"/>
      <c r="K148" s="136"/>
      <c r="L148" s="136"/>
      <c r="M148" s="136"/>
      <c r="N148" s="136"/>
      <c r="O148" s="136"/>
      <c r="P148" s="136"/>
      <c r="Q148" s="136"/>
      <c r="R148" s="136"/>
      <c r="S148" s="136"/>
      <c r="T148" s="136"/>
      <c r="U148" s="136"/>
      <c r="V148" s="136"/>
      <c r="W148" s="136"/>
      <c r="X148" s="136"/>
      <c r="Y148" s="136"/>
      <c r="Z148" s="136"/>
      <c r="AA148" s="136"/>
      <c r="AB148" s="136"/>
      <c r="AC148" s="136"/>
      <c r="AD148" s="136"/>
      <c r="AE148" s="136"/>
      <c r="AF148" s="136"/>
      <c r="AG148" s="136"/>
      <c r="AH148" s="136"/>
      <c r="AI148" s="136"/>
      <c r="AJ148" s="136"/>
      <c r="AK148" s="136"/>
      <c r="AL148" s="136"/>
      <c r="AM148" s="136"/>
      <c r="AN148" s="136"/>
      <c r="AO148" s="136"/>
      <c r="AP148" s="136"/>
      <c r="AQ148" s="136"/>
      <c r="AR148" s="136"/>
      <c r="AS148" s="136"/>
      <c r="AT148" s="136"/>
      <c r="AU148" s="136"/>
      <c r="AV148" s="136"/>
      <c r="AW148" s="136"/>
      <c r="AX148" s="136"/>
      <c r="AY148" s="136"/>
      <c r="AZ148" s="136"/>
      <c r="BA148" s="136"/>
      <c r="BB148" s="136"/>
      <c r="BC148" s="136"/>
      <c r="BD148" s="136"/>
      <c r="BE148" s="136"/>
      <c r="BF148" s="136"/>
      <c r="BG148" s="136"/>
      <c r="BH148" s="136"/>
      <c r="BI148" s="136"/>
      <c r="BJ148" s="136"/>
      <c r="BK148" s="136"/>
      <c r="BL148" s="136"/>
      <c r="BM148" s="136"/>
      <c r="BN148" s="136"/>
      <c r="BO148" s="136"/>
      <c r="BP148" s="136"/>
      <c r="BQ148" s="136"/>
      <c r="BR148" s="136"/>
      <c r="BS148" s="136"/>
      <c r="BT148" s="136"/>
      <c r="BU148" s="136"/>
      <c r="BV148" s="136"/>
      <c r="BW148" s="136"/>
      <c r="BX148" s="136"/>
      <c r="BY148" s="136"/>
      <c r="BZ148" s="136"/>
      <c r="CA148" s="136"/>
      <c r="CB148" s="136"/>
      <c r="CC148" s="136"/>
      <c r="CD148" s="136"/>
      <c r="CE148" s="136"/>
      <c r="CF148" s="136"/>
      <c r="CG148" s="136"/>
      <c r="CH148" s="136"/>
      <c r="CI148" s="136"/>
      <c r="CJ148" s="136"/>
      <c r="CK148" s="136"/>
      <c r="CL148" s="136"/>
      <c r="CM148" s="136"/>
      <c r="CN148" s="136"/>
      <c r="CO148" s="136"/>
      <c r="CP148" s="136"/>
      <c r="CQ148" s="136"/>
      <c r="CR148" s="136"/>
      <c r="CS148" s="136"/>
      <c r="CT148" s="136"/>
      <c r="CU148" s="136"/>
      <c r="CV148" s="136"/>
      <c r="CW148" s="136"/>
      <c r="CX148" s="136"/>
      <c r="CY148" s="136"/>
      <c r="CZ148" s="136"/>
      <c r="DA148" s="136"/>
      <c r="DB148" s="136"/>
      <c r="DC148" s="136"/>
      <c r="DD148" s="136"/>
      <c r="DE148" s="136"/>
      <c r="DF148" s="136"/>
      <c r="DG148" s="136"/>
      <c r="DH148" s="136"/>
      <c r="DI148" s="136"/>
      <c r="DJ148" s="136"/>
      <c r="DK148" s="136"/>
      <c r="DL148" s="136"/>
      <c r="DM148" s="136"/>
      <c r="DN148" s="136"/>
      <c r="DO148" s="136"/>
      <c r="DP148" s="136"/>
      <c r="DQ148" s="136"/>
      <c r="DR148" s="136"/>
      <c r="DS148" s="136"/>
      <c r="DT148" s="136"/>
      <c r="DU148" s="136"/>
      <c r="DV148" s="136"/>
      <c r="DW148" s="136"/>
      <c r="DX148" s="136"/>
      <c r="DY148" s="136"/>
      <c r="DZ148" s="136"/>
      <c r="EA148" s="136"/>
      <c r="EB148" s="136"/>
      <c r="EC148" s="136"/>
      <c r="ED148" s="136"/>
      <c r="EE148" s="136"/>
      <c r="EF148" s="136"/>
      <c r="EG148" s="136"/>
      <c r="EH148" s="136"/>
      <c r="EI148" s="136"/>
      <c r="EJ148" s="136"/>
      <c r="EK148" s="136"/>
      <c r="EL148" s="136"/>
      <c r="EM148" s="136"/>
      <c r="EN148" s="136"/>
      <c r="EO148" s="136"/>
      <c r="EP148" s="136"/>
      <c r="EQ148" s="136"/>
      <c r="ER148" s="136"/>
      <c r="ES148" s="136"/>
      <c r="ET148" s="136"/>
      <c r="EU148" s="136"/>
      <c r="EV148" s="136"/>
      <c r="EW148" s="136"/>
      <c r="EX148" s="136"/>
      <c r="EY148" s="136"/>
      <c r="EZ148" s="136"/>
      <c r="FA148" s="136"/>
      <c r="FB148" s="136"/>
      <c r="FC148" s="136"/>
      <c r="FD148" s="136"/>
      <c r="FE148" s="136"/>
      <c r="FF148" s="136"/>
      <c r="FG148" s="136"/>
      <c r="FH148" s="136"/>
      <c r="FI148" s="136"/>
      <c r="FJ148" s="136"/>
      <c r="FK148" s="136"/>
      <c r="FL148" s="136"/>
      <c r="FM148" s="136"/>
      <c r="FN148" s="136"/>
      <c r="FO148" s="136"/>
      <c r="FP148" s="136"/>
      <c r="FQ148" s="136"/>
      <c r="FR148" s="136"/>
      <c r="FS148" s="136"/>
      <c r="FT148" s="136"/>
      <c r="FU148" s="136"/>
      <c r="FV148" s="136"/>
      <c r="FW148" s="136"/>
      <c r="FX148" s="136"/>
      <c r="FY148" s="136"/>
      <c r="FZ148" s="136"/>
      <c r="GA148" s="136"/>
      <c r="GB148" s="136"/>
      <c r="GC148" s="136"/>
      <c r="GD148" s="136"/>
      <c r="GE148" s="136"/>
      <c r="GF148" s="136"/>
      <c r="GG148" s="136"/>
      <c r="GH148" s="136"/>
      <c r="GI148" s="136"/>
      <c r="GJ148" s="136"/>
      <c r="GK148" s="136"/>
      <c r="GL148" s="136"/>
      <c r="GM148" s="136"/>
      <c r="GN148" s="136"/>
      <c r="GO148" s="136"/>
      <c r="GP148" s="136"/>
      <c r="GQ148" s="136"/>
      <c r="GR148" s="136"/>
      <c r="GS148" s="136"/>
      <c r="GT148" s="136"/>
      <c r="GU148" s="136"/>
      <c r="GV148" s="136"/>
      <c r="GW148" s="136"/>
      <c r="GX148" s="136"/>
      <c r="GY148" s="136"/>
      <c r="GZ148" s="136"/>
      <c r="HA148" s="136"/>
      <c r="HB148" s="136"/>
      <c r="HC148" s="136"/>
      <c r="HD148" s="136"/>
      <c r="HE148" s="136"/>
      <c r="HF148" s="136"/>
      <c r="HG148" s="136"/>
      <c r="HH148" s="136"/>
      <c r="HI148" s="136"/>
      <c r="HJ148" s="136"/>
      <c r="HK148" s="136"/>
      <c r="HL148" s="136"/>
      <c r="HM148" s="136"/>
      <c r="HN148" s="136"/>
      <c r="HO148" s="136"/>
      <c r="HP148" s="136"/>
      <c r="HQ148" s="136"/>
      <c r="HR148" s="136"/>
      <c r="HS148" s="136"/>
      <c r="HT148" s="136"/>
      <c r="HU148" s="136"/>
      <c r="HV148" s="136"/>
      <c r="HW148" s="136"/>
      <c r="HX148" s="136"/>
      <c r="HY148" s="136"/>
      <c r="HZ148" s="136"/>
      <c r="IA148" s="136"/>
      <c r="IB148" s="136"/>
      <c r="IC148" s="136"/>
      <c r="ID148" s="136"/>
      <c r="IE148" s="136"/>
      <c r="IF148" s="136"/>
      <c r="IG148" s="136"/>
      <c r="IH148" s="136"/>
      <c r="II148" s="136"/>
      <c r="IJ148" s="136"/>
      <c r="IK148" s="136"/>
      <c r="IL148" s="136"/>
      <c r="IM148" s="136"/>
      <c r="IN148" s="136"/>
      <c r="IO148" s="136"/>
      <c r="IP148" s="136"/>
      <c r="IQ148" s="136"/>
      <c r="IR148" s="136"/>
      <c r="IS148" s="136"/>
      <c r="IT148" s="136"/>
      <c r="IU148" s="136"/>
      <c r="IV148" s="136"/>
      <c r="IW148" s="136"/>
      <c r="IX148" s="136"/>
      <c r="IY148" s="136"/>
      <c r="IZ148" s="136"/>
      <c r="JA148" s="136"/>
      <c r="JB148" s="136"/>
      <c r="JC148" s="136"/>
      <c r="JD148" s="136"/>
      <c r="JE148" s="136"/>
      <c r="JF148" s="136"/>
      <c r="JG148" s="136"/>
      <c r="JH148" s="136"/>
      <c r="JI148" s="136"/>
      <c r="JJ148" s="136"/>
      <c r="JK148" s="136"/>
      <c r="JL148" s="136"/>
      <c r="JM148" s="136"/>
      <c r="JN148" s="136"/>
      <c r="JO148" s="136"/>
      <c r="JP148" s="136"/>
      <c r="JQ148" s="136"/>
      <c r="JR148" s="136"/>
      <c r="JS148" s="136"/>
      <c r="JT148" s="136"/>
      <c r="JU148" s="136"/>
      <c r="JV148" s="136"/>
      <c r="JW148" s="136"/>
      <c r="JX148" s="136"/>
      <c r="JY148" s="136"/>
      <c r="JZ148" s="136"/>
      <c r="KA148" s="136"/>
      <c r="KB148" s="136"/>
      <c r="KC148" s="136"/>
      <c r="KD148" s="136"/>
      <c r="KE148" s="136"/>
      <c r="KF148" s="136"/>
      <c r="KG148" s="136"/>
      <c r="KH148" s="136"/>
      <c r="KI148" s="136"/>
      <c r="KJ148" s="136"/>
      <c r="KK148" s="136"/>
      <c r="KL148" s="136"/>
      <c r="KM148" s="136"/>
      <c r="KN148" s="136"/>
      <c r="KO148" s="136"/>
      <c r="KP148" s="136"/>
      <c r="KQ148" s="136"/>
      <c r="KR148" s="136"/>
      <c r="KS148" s="136"/>
      <c r="KT148" s="136"/>
      <c r="KU148" s="136"/>
      <c r="KV148" s="136"/>
      <c r="KW148" s="136"/>
      <c r="KX148" s="136"/>
      <c r="KY148" s="136"/>
      <c r="KZ148" s="136"/>
      <c r="LA148" s="136"/>
      <c r="LB148" s="136"/>
      <c r="LC148" s="136"/>
      <c r="LD148" s="136"/>
      <c r="LE148" s="136"/>
      <c r="LF148" s="136"/>
      <c r="LG148" s="136"/>
      <c r="LH148" s="136"/>
      <c r="LI148" s="136"/>
      <c r="LJ148" s="136"/>
      <c r="LK148" s="136"/>
      <c r="LL148" s="136"/>
      <c r="LM148" s="136"/>
      <c r="LN148" s="136"/>
      <c r="LO148" s="136"/>
      <c r="LP148" s="136"/>
      <c r="LQ148" s="136"/>
      <c r="LR148" s="136"/>
      <c r="LS148" s="136"/>
      <c r="LT148" s="136"/>
      <c r="LU148" s="136"/>
      <c r="LV148" s="136"/>
      <c r="LW148" s="136"/>
      <c r="LX148" s="136"/>
      <c r="LY148" s="136"/>
      <c r="LZ148" s="136"/>
      <c r="MA148" s="136"/>
      <c r="MB148" s="136"/>
      <c r="MC148" s="136"/>
      <c r="MD148" s="136"/>
      <c r="ME148" s="136"/>
      <c r="MF148" s="136"/>
      <c r="MG148" s="136"/>
      <c r="MH148" s="136"/>
      <c r="MI148" s="136"/>
      <c r="MJ148" s="136"/>
      <c r="MK148" s="136"/>
      <c r="ML148" s="136"/>
      <c r="MM148" s="136"/>
      <c r="MN148" s="136"/>
      <c r="MO148" s="136"/>
      <c r="MP148" s="136"/>
      <c r="MQ148" s="136"/>
      <c r="MR148" s="136"/>
      <c r="MS148" s="136"/>
      <c r="MT148" s="136"/>
      <c r="MU148" s="136"/>
      <c r="MV148" s="136"/>
      <c r="MW148" s="136"/>
      <c r="MX148" s="136"/>
      <c r="MY148" s="136"/>
      <c r="MZ148" s="136"/>
      <c r="NA148" s="136"/>
      <c r="NB148" s="136"/>
      <c r="NC148" s="136"/>
      <c r="ND148" s="136"/>
      <c r="NE148" s="136"/>
      <c r="NF148" s="136"/>
      <c r="NG148" s="136"/>
      <c r="NH148" s="136"/>
      <c r="NI148" s="136"/>
      <c r="NJ148" s="136"/>
      <c r="NK148" s="136"/>
      <c r="NL148" s="136"/>
      <c r="NM148" s="136"/>
      <c r="NN148" s="136"/>
      <c r="NO148" s="136"/>
      <c r="NP148" s="136"/>
      <c r="NQ148" s="136"/>
      <c r="NR148" s="136"/>
      <c r="NS148" s="136"/>
      <c r="NT148" s="136"/>
      <c r="NU148" s="136"/>
      <c r="NV148" s="136"/>
      <c r="NW148" s="136"/>
      <c r="NX148" s="136"/>
      <c r="NY148" s="136"/>
      <c r="NZ148" s="136"/>
      <c r="OA148" s="136"/>
      <c r="OB148" s="136"/>
      <c r="OC148" s="136"/>
      <c r="OD148" s="136"/>
      <c r="OE148" s="136"/>
      <c r="OF148" s="136"/>
      <c r="OG148" s="136"/>
      <c r="OH148" s="136"/>
      <c r="OI148" s="136"/>
      <c r="OJ148" s="136"/>
      <c r="OK148" s="136"/>
      <c r="OL148" s="136"/>
      <c r="OM148" s="136"/>
      <c r="ON148" s="136"/>
      <c r="OO148" s="136"/>
      <c r="OP148" s="136"/>
      <c r="OQ148" s="136"/>
      <c r="OR148" s="136"/>
      <c r="OS148" s="136"/>
      <c r="OT148" s="136"/>
      <c r="OU148" s="136"/>
      <c r="OV148" s="136"/>
      <c r="OW148" s="136"/>
      <c r="OX148" s="136"/>
      <c r="OY148" s="136"/>
      <c r="OZ148" s="136"/>
      <c r="PA148" s="136"/>
      <c r="PB148" s="136"/>
      <c r="PC148" s="136"/>
      <c r="PD148" s="136"/>
      <c r="PE148" s="136"/>
      <c r="PF148" s="136"/>
    </row>
    <row r="149" spans="1:422" s="45" customFormat="1">
      <c r="A149" s="134"/>
      <c r="B149" s="134"/>
      <c r="C149" s="136"/>
      <c r="D149" s="136"/>
      <c r="E149" s="136"/>
      <c r="F149" s="136"/>
      <c r="G149" s="136"/>
      <c r="H149" s="136"/>
      <c r="I149" s="136"/>
      <c r="J149" s="136"/>
      <c r="K149" s="136"/>
      <c r="L149" s="136"/>
      <c r="M149" s="136"/>
      <c r="N149" s="136"/>
      <c r="O149" s="136"/>
      <c r="P149" s="136"/>
      <c r="Q149" s="136"/>
      <c r="R149" s="136"/>
      <c r="S149" s="136"/>
      <c r="T149" s="136"/>
      <c r="U149" s="136"/>
      <c r="V149" s="136"/>
      <c r="W149" s="136"/>
      <c r="X149" s="136"/>
      <c r="Y149" s="136"/>
      <c r="Z149" s="136"/>
      <c r="AA149" s="136"/>
      <c r="AB149" s="136"/>
      <c r="AC149" s="136"/>
      <c r="AD149" s="136"/>
      <c r="AE149" s="136"/>
      <c r="AF149" s="136"/>
      <c r="AG149" s="136"/>
      <c r="AH149" s="136"/>
      <c r="AI149" s="136"/>
      <c r="AJ149" s="136"/>
      <c r="AK149" s="136"/>
      <c r="AL149" s="136"/>
      <c r="AM149" s="136"/>
      <c r="AN149" s="136"/>
      <c r="AO149" s="136"/>
      <c r="AP149" s="136"/>
      <c r="AQ149" s="136"/>
      <c r="AR149" s="136"/>
      <c r="AS149" s="136"/>
      <c r="AT149" s="136"/>
      <c r="AU149" s="136"/>
      <c r="AV149" s="136"/>
      <c r="AW149" s="136"/>
      <c r="AX149" s="136"/>
      <c r="AY149" s="136"/>
      <c r="AZ149" s="136"/>
      <c r="BA149" s="136"/>
      <c r="BB149" s="136"/>
      <c r="BC149" s="136"/>
      <c r="BD149" s="136"/>
      <c r="BE149" s="136"/>
      <c r="BF149" s="136"/>
      <c r="BG149" s="136"/>
      <c r="BH149" s="136"/>
      <c r="BI149" s="136"/>
      <c r="BJ149" s="136"/>
      <c r="BK149" s="136"/>
      <c r="BL149" s="136"/>
      <c r="BM149" s="136"/>
      <c r="BN149" s="136"/>
      <c r="BO149" s="136"/>
      <c r="BP149" s="136"/>
      <c r="BQ149" s="136"/>
      <c r="BR149" s="136"/>
      <c r="BS149" s="136"/>
      <c r="BT149" s="136"/>
      <c r="BU149" s="136"/>
      <c r="BV149" s="136"/>
      <c r="BW149" s="136"/>
      <c r="BX149" s="136"/>
      <c r="BY149" s="136"/>
      <c r="BZ149" s="136"/>
      <c r="CA149" s="136"/>
      <c r="CB149" s="136"/>
      <c r="CC149" s="136"/>
      <c r="CD149" s="136"/>
      <c r="CE149" s="136"/>
      <c r="CF149" s="136"/>
      <c r="CG149" s="136"/>
      <c r="CH149" s="136"/>
      <c r="CI149" s="136"/>
      <c r="CJ149" s="136"/>
      <c r="CK149" s="136"/>
      <c r="CL149" s="136"/>
      <c r="CM149" s="136"/>
      <c r="CN149" s="136"/>
      <c r="CO149" s="136"/>
      <c r="CP149" s="136"/>
      <c r="CQ149" s="136"/>
      <c r="CR149" s="136"/>
      <c r="CS149" s="136"/>
      <c r="CT149" s="136"/>
      <c r="CU149" s="136"/>
      <c r="CV149" s="136"/>
      <c r="CW149" s="136"/>
      <c r="CX149" s="136"/>
      <c r="CY149" s="136"/>
      <c r="CZ149" s="136"/>
      <c r="DA149" s="136"/>
      <c r="DB149" s="136"/>
      <c r="DC149" s="136"/>
      <c r="DD149" s="136"/>
      <c r="DE149" s="136"/>
      <c r="DF149" s="136"/>
      <c r="DG149" s="136"/>
      <c r="DH149" s="136"/>
      <c r="DI149" s="136"/>
      <c r="DJ149" s="136"/>
      <c r="DK149" s="136"/>
      <c r="DL149" s="136"/>
      <c r="DM149" s="136"/>
      <c r="DN149" s="136"/>
      <c r="DO149" s="136"/>
      <c r="DP149" s="136"/>
      <c r="DQ149" s="136"/>
      <c r="DR149" s="136"/>
      <c r="DS149" s="136"/>
      <c r="DT149" s="136"/>
      <c r="DU149" s="136"/>
      <c r="DV149" s="136"/>
      <c r="DW149" s="136"/>
      <c r="DX149" s="136"/>
      <c r="DY149" s="136"/>
      <c r="DZ149" s="136"/>
      <c r="EA149" s="136"/>
      <c r="EB149" s="136"/>
      <c r="EC149" s="136"/>
      <c r="ED149" s="136"/>
      <c r="EE149" s="136"/>
      <c r="EF149" s="136"/>
      <c r="EG149" s="136"/>
      <c r="EH149" s="136"/>
      <c r="EI149" s="136"/>
      <c r="EJ149" s="136"/>
      <c r="EK149" s="136"/>
      <c r="EL149" s="136"/>
      <c r="EM149" s="136"/>
      <c r="EN149" s="136"/>
      <c r="EO149" s="136"/>
      <c r="EP149" s="136"/>
      <c r="EQ149" s="136"/>
      <c r="ER149" s="136"/>
      <c r="ES149" s="136"/>
      <c r="ET149" s="136"/>
      <c r="EU149" s="136"/>
      <c r="EV149" s="136"/>
      <c r="EW149" s="136"/>
      <c r="EX149" s="136"/>
      <c r="EY149" s="136"/>
      <c r="EZ149" s="136"/>
      <c r="FA149" s="136"/>
      <c r="FB149" s="136"/>
      <c r="FC149" s="136"/>
      <c r="FD149" s="136"/>
      <c r="FE149" s="136"/>
      <c r="FF149" s="136"/>
      <c r="FG149" s="136"/>
      <c r="FH149" s="136"/>
      <c r="FI149" s="136"/>
      <c r="FJ149" s="136"/>
      <c r="FK149" s="136"/>
      <c r="FL149" s="136"/>
      <c r="FM149" s="136"/>
      <c r="FN149" s="136"/>
      <c r="FO149" s="136"/>
      <c r="FP149" s="136"/>
      <c r="FQ149" s="136"/>
      <c r="FR149" s="136"/>
      <c r="FS149" s="136"/>
      <c r="FT149" s="136"/>
      <c r="FU149" s="136"/>
      <c r="FV149" s="136"/>
      <c r="FW149" s="136"/>
      <c r="FX149" s="136"/>
      <c r="FY149" s="136"/>
      <c r="FZ149" s="136"/>
      <c r="GA149" s="136"/>
      <c r="GB149" s="136"/>
      <c r="GC149" s="136"/>
      <c r="GD149" s="136"/>
      <c r="GE149" s="136"/>
      <c r="GF149" s="136"/>
      <c r="GG149" s="136"/>
      <c r="GH149" s="136"/>
      <c r="GI149" s="136"/>
      <c r="GJ149" s="136"/>
      <c r="GK149" s="136"/>
      <c r="GL149" s="136"/>
      <c r="GM149" s="136"/>
      <c r="GN149" s="136"/>
      <c r="GO149" s="136"/>
      <c r="GP149" s="136"/>
      <c r="GQ149" s="136"/>
      <c r="GR149" s="136"/>
      <c r="GS149" s="136"/>
      <c r="GT149" s="136"/>
      <c r="GU149" s="136"/>
      <c r="GV149" s="136"/>
      <c r="GW149" s="136"/>
      <c r="GX149" s="136"/>
      <c r="GY149" s="136"/>
      <c r="GZ149" s="136"/>
      <c r="HA149" s="136"/>
      <c r="HB149" s="136"/>
      <c r="HC149" s="136"/>
      <c r="HD149" s="136"/>
      <c r="HE149" s="136"/>
      <c r="HF149" s="136"/>
      <c r="HG149" s="136"/>
      <c r="HH149" s="136"/>
      <c r="HI149" s="136"/>
      <c r="HJ149" s="136"/>
      <c r="HK149" s="136"/>
      <c r="HL149" s="136"/>
      <c r="HM149" s="136"/>
      <c r="HN149" s="136"/>
      <c r="HO149" s="136"/>
      <c r="HP149" s="136"/>
      <c r="HQ149" s="136"/>
      <c r="HR149" s="136"/>
      <c r="HS149" s="136"/>
      <c r="HT149" s="136"/>
      <c r="HU149" s="136"/>
      <c r="HV149" s="136"/>
      <c r="HW149" s="136"/>
      <c r="HX149" s="136"/>
      <c r="HY149" s="136"/>
      <c r="HZ149" s="136"/>
      <c r="IA149" s="136"/>
      <c r="IB149" s="136"/>
      <c r="IC149" s="136"/>
      <c r="ID149" s="136"/>
      <c r="IE149" s="136"/>
      <c r="IF149" s="136"/>
      <c r="IG149" s="136"/>
      <c r="IH149" s="136"/>
      <c r="II149" s="136"/>
      <c r="IJ149" s="136"/>
      <c r="IK149" s="136"/>
      <c r="IL149" s="136"/>
      <c r="IM149" s="136"/>
      <c r="IN149" s="136"/>
      <c r="IO149" s="136"/>
      <c r="IP149" s="136"/>
      <c r="IQ149" s="136"/>
      <c r="IR149" s="136"/>
      <c r="IS149" s="136"/>
      <c r="IT149" s="136"/>
      <c r="IU149" s="136"/>
      <c r="IV149" s="136"/>
      <c r="IW149" s="136"/>
      <c r="IX149" s="136"/>
      <c r="IY149" s="136"/>
      <c r="IZ149" s="136"/>
      <c r="JA149" s="136"/>
      <c r="JB149" s="136"/>
      <c r="JC149" s="136"/>
      <c r="JD149" s="136"/>
      <c r="JE149" s="136"/>
      <c r="JF149" s="136"/>
      <c r="JG149" s="136"/>
      <c r="JH149" s="136"/>
      <c r="JI149" s="136"/>
      <c r="JJ149" s="136"/>
      <c r="JK149" s="136"/>
      <c r="JL149" s="136"/>
      <c r="JM149" s="136"/>
      <c r="JN149" s="136"/>
      <c r="JO149" s="136"/>
      <c r="JP149" s="136"/>
      <c r="JQ149" s="136"/>
      <c r="JR149" s="136"/>
      <c r="JS149" s="136"/>
      <c r="JT149" s="136"/>
      <c r="JU149" s="136"/>
      <c r="JV149" s="136"/>
      <c r="JW149" s="136"/>
      <c r="JX149" s="136"/>
      <c r="JY149" s="136"/>
      <c r="JZ149" s="136"/>
      <c r="KA149" s="136"/>
      <c r="KB149" s="136"/>
      <c r="KC149" s="136"/>
      <c r="KD149" s="136"/>
      <c r="KE149" s="136"/>
      <c r="KF149" s="136"/>
      <c r="KG149" s="136"/>
      <c r="KH149" s="136"/>
      <c r="KI149" s="136"/>
      <c r="KJ149" s="136"/>
      <c r="KK149" s="136"/>
      <c r="KL149" s="136"/>
      <c r="KM149" s="136"/>
      <c r="KN149" s="136"/>
      <c r="KO149" s="136"/>
      <c r="KP149" s="136"/>
      <c r="KQ149" s="136"/>
      <c r="KR149" s="136"/>
      <c r="KS149" s="136"/>
      <c r="KT149" s="136"/>
      <c r="KU149" s="136"/>
      <c r="KV149" s="136"/>
      <c r="KW149" s="136"/>
      <c r="KX149" s="136"/>
      <c r="KY149" s="136"/>
      <c r="KZ149" s="136"/>
      <c r="LA149" s="136"/>
      <c r="LB149" s="136"/>
      <c r="LC149" s="136"/>
      <c r="LD149" s="136"/>
      <c r="LE149" s="136"/>
      <c r="LF149" s="136"/>
      <c r="LG149" s="136"/>
      <c r="LH149" s="136"/>
      <c r="LI149" s="136"/>
      <c r="LJ149" s="136"/>
      <c r="LK149" s="136"/>
      <c r="LL149" s="136"/>
      <c r="LM149" s="136"/>
      <c r="LN149" s="136"/>
      <c r="LO149" s="136"/>
      <c r="LP149" s="136"/>
      <c r="LQ149" s="136"/>
      <c r="LR149" s="136"/>
      <c r="LS149" s="136"/>
      <c r="LT149" s="136"/>
      <c r="LU149" s="136"/>
      <c r="LV149" s="136"/>
      <c r="LW149" s="136"/>
      <c r="LX149" s="136"/>
      <c r="LY149" s="136"/>
      <c r="LZ149" s="136"/>
      <c r="MA149" s="136"/>
      <c r="MB149" s="136"/>
      <c r="MC149" s="136"/>
      <c r="MD149" s="136"/>
      <c r="ME149" s="136"/>
      <c r="MF149" s="136"/>
      <c r="MG149" s="136"/>
      <c r="MH149" s="136"/>
      <c r="MI149" s="136"/>
      <c r="MJ149" s="136"/>
      <c r="MK149" s="136"/>
      <c r="ML149" s="136"/>
      <c r="MM149" s="136"/>
      <c r="MN149" s="136"/>
      <c r="MO149" s="136"/>
      <c r="MP149" s="136"/>
      <c r="MQ149" s="136"/>
      <c r="MR149" s="136"/>
      <c r="MS149" s="136"/>
      <c r="MT149" s="136"/>
      <c r="MU149" s="136"/>
      <c r="MV149" s="136"/>
      <c r="MW149" s="136"/>
      <c r="MX149" s="136"/>
      <c r="MY149" s="136"/>
      <c r="MZ149" s="136"/>
      <c r="NA149" s="136"/>
      <c r="NB149" s="136"/>
      <c r="NC149" s="136"/>
      <c r="ND149" s="136"/>
      <c r="NE149" s="136"/>
      <c r="NF149" s="136"/>
      <c r="NG149" s="136"/>
      <c r="NH149" s="136"/>
      <c r="NI149" s="136"/>
      <c r="NJ149" s="136"/>
      <c r="NK149" s="136"/>
      <c r="NL149" s="136"/>
      <c r="NM149" s="136"/>
      <c r="NN149" s="136"/>
      <c r="NO149" s="136"/>
      <c r="NP149" s="136"/>
      <c r="NQ149" s="136"/>
      <c r="NR149" s="136"/>
      <c r="NS149" s="136"/>
      <c r="NT149" s="136"/>
      <c r="NU149" s="136"/>
      <c r="NV149" s="136"/>
      <c r="NW149" s="136"/>
      <c r="NX149" s="136"/>
      <c r="NY149" s="136"/>
      <c r="NZ149" s="136"/>
      <c r="OA149" s="136"/>
      <c r="OB149" s="136"/>
      <c r="OC149" s="136"/>
      <c r="OD149" s="136"/>
      <c r="OE149" s="136"/>
      <c r="OF149" s="136"/>
      <c r="OG149" s="136"/>
      <c r="OH149" s="136"/>
      <c r="OI149" s="136"/>
      <c r="OJ149" s="136"/>
      <c r="OK149" s="136"/>
      <c r="OL149" s="136"/>
      <c r="OM149" s="136"/>
      <c r="ON149" s="136"/>
      <c r="OO149" s="136"/>
      <c r="OP149" s="136"/>
      <c r="OQ149" s="136"/>
      <c r="OR149" s="136"/>
      <c r="OS149" s="136"/>
      <c r="OT149" s="136"/>
      <c r="OU149" s="136"/>
      <c r="OV149" s="136"/>
      <c r="OW149" s="136"/>
      <c r="OX149" s="136"/>
      <c r="OY149" s="136"/>
      <c r="OZ149" s="136"/>
      <c r="PA149" s="136"/>
      <c r="PB149" s="136"/>
      <c r="PC149" s="136"/>
      <c r="PD149" s="136"/>
      <c r="PE149" s="136"/>
      <c r="PF149" s="136"/>
    </row>
    <row r="150" spans="1:422" s="45" customFormat="1">
      <c r="A150" s="134"/>
      <c r="B150" s="134"/>
      <c r="C150" s="136"/>
      <c r="D150" s="136"/>
      <c r="E150" s="136"/>
      <c r="F150" s="136"/>
      <c r="G150" s="136"/>
      <c r="H150" s="136"/>
      <c r="I150" s="136"/>
      <c r="J150" s="136"/>
      <c r="K150" s="136"/>
      <c r="L150" s="136"/>
      <c r="M150" s="136"/>
      <c r="N150" s="136"/>
      <c r="O150" s="136"/>
      <c r="P150" s="136"/>
      <c r="Q150" s="136"/>
      <c r="R150" s="136"/>
      <c r="S150" s="136"/>
      <c r="T150" s="136"/>
      <c r="U150" s="136"/>
      <c r="V150" s="136"/>
      <c r="W150" s="136"/>
      <c r="X150" s="136"/>
      <c r="Y150" s="136"/>
      <c r="Z150" s="136"/>
      <c r="AA150" s="136"/>
      <c r="AB150" s="136"/>
      <c r="AC150" s="136"/>
      <c r="AD150" s="136"/>
      <c r="AE150" s="136"/>
      <c r="AF150" s="136"/>
      <c r="AG150" s="136"/>
      <c r="AH150" s="136"/>
      <c r="AI150" s="136"/>
      <c r="AJ150" s="136"/>
      <c r="AK150" s="136"/>
      <c r="AL150" s="136"/>
      <c r="AM150" s="136"/>
      <c r="AN150" s="136"/>
      <c r="AO150" s="136"/>
      <c r="AP150" s="136"/>
      <c r="AQ150" s="136"/>
      <c r="AR150" s="136"/>
      <c r="AS150" s="136"/>
      <c r="AT150" s="136"/>
      <c r="AU150" s="136"/>
      <c r="AV150" s="136"/>
      <c r="AW150" s="136"/>
      <c r="AX150" s="136"/>
      <c r="AY150" s="136"/>
      <c r="AZ150" s="136"/>
      <c r="BA150" s="136"/>
      <c r="BB150" s="136"/>
      <c r="BC150" s="136"/>
      <c r="BD150" s="136"/>
      <c r="BE150" s="136"/>
      <c r="BF150" s="136"/>
      <c r="BG150" s="136"/>
      <c r="BH150" s="136"/>
      <c r="BI150" s="136"/>
      <c r="BJ150" s="136"/>
      <c r="BK150" s="136"/>
      <c r="BL150" s="136"/>
      <c r="BM150" s="136"/>
      <c r="BN150" s="136"/>
      <c r="BO150" s="136"/>
      <c r="BP150" s="136"/>
      <c r="BQ150" s="136"/>
      <c r="BR150" s="136"/>
      <c r="BS150" s="136"/>
      <c r="BT150" s="136"/>
      <c r="BU150" s="136"/>
      <c r="BV150" s="136"/>
      <c r="BW150" s="136"/>
      <c r="BX150" s="136"/>
      <c r="BY150" s="136"/>
      <c r="BZ150" s="136"/>
      <c r="CA150" s="136"/>
      <c r="CB150" s="136"/>
      <c r="CC150" s="136"/>
      <c r="CD150" s="136"/>
      <c r="CE150" s="136"/>
      <c r="CF150" s="136"/>
      <c r="CG150" s="136"/>
      <c r="CH150" s="136"/>
      <c r="CI150" s="136"/>
      <c r="CJ150" s="136"/>
      <c r="CK150" s="136"/>
      <c r="CL150" s="136"/>
      <c r="CM150" s="136"/>
      <c r="CN150" s="136"/>
      <c r="CO150" s="136"/>
      <c r="CP150" s="136"/>
      <c r="CQ150" s="136"/>
      <c r="CR150" s="136"/>
      <c r="CS150" s="136"/>
      <c r="CT150" s="136"/>
      <c r="CU150" s="136"/>
      <c r="CV150" s="136"/>
      <c r="CW150" s="136"/>
      <c r="CX150" s="136"/>
      <c r="CY150" s="136"/>
      <c r="CZ150" s="136"/>
      <c r="DA150" s="136"/>
      <c r="DB150" s="136"/>
      <c r="DC150" s="136"/>
      <c r="DD150" s="136"/>
      <c r="DE150" s="136"/>
      <c r="DF150" s="136"/>
      <c r="DG150" s="136"/>
      <c r="DH150" s="136"/>
      <c r="DI150" s="136"/>
      <c r="DJ150" s="136"/>
      <c r="DK150" s="136"/>
      <c r="DL150" s="136"/>
      <c r="DM150" s="136"/>
      <c r="DN150" s="136"/>
      <c r="DO150" s="136"/>
      <c r="DP150" s="136"/>
      <c r="DQ150" s="136"/>
      <c r="DR150" s="136"/>
      <c r="DS150" s="136"/>
      <c r="DT150" s="136"/>
      <c r="DU150" s="136"/>
      <c r="DV150" s="136"/>
      <c r="DW150" s="136"/>
      <c r="DX150" s="136"/>
      <c r="DY150" s="136"/>
      <c r="DZ150" s="136"/>
      <c r="EA150" s="136"/>
      <c r="EB150" s="136"/>
      <c r="EC150" s="136"/>
      <c r="ED150" s="136"/>
      <c r="EE150" s="136"/>
      <c r="EF150" s="136"/>
      <c r="EG150" s="136"/>
      <c r="EH150" s="136"/>
      <c r="EI150" s="136"/>
      <c r="EJ150" s="136"/>
      <c r="EK150" s="136"/>
      <c r="EL150" s="136"/>
      <c r="EM150" s="136"/>
      <c r="EN150" s="136"/>
      <c r="EO150" s="136"/>
      <c r="EP150" s="136"/>
      <c r="EQ150" s="136"/>
      <c r="ER150" s="136"/>
      <c r="ES150" s="136"/>
      <c r="ET150" s="136"/>
      <c r="EU150" s="136"/>
      <c r="EV150" s="136"/>
      <c r="EW150" s="136"/>
      <c r="EX150" s="136"/>
      <c r="EY150" s="136"/>
      <c r="EZ150" s="136"/>
      <c r="FA150" s="136"/>
      <c r="FB150" s="136"/>
      <c r="FC150" s="136"/>
      <c r="FD150" s="136"/>
      <c r="FE150" s="136"/>
      <c r="FF150" s="136"/>
      <c r="FG150" s="136"/>
      <c r="FH150" s="136"/>
      <c r="FI150" s="136"/>
      <c r="FJ150" s="136"/>
      <c r="FK150" s="136"/>
      <c r="FL150" s="136"/>
      <c r="FM150" s="136"/>
      <c r="FN150" s="136"/>
      <c r="FO150" s="136"/>
      <c r="FP150" s="136"/>
      <c r="FQ150" s="136"/>
      <c r="FR150" s="136"/>
      <c r="FS150" s="136"/>
      <c r="FT150" s="136"/>
      <c r="FU150" s="136"/>
      <c r="FV150" s="136"/>
      <c r="FW150" s="136"/>
      <c r="FX150" s="136"/>
      <c r="FY150" s="136"/>
      <c r="FZ150" s="136"/>
      <c r="GA150" s="136"/>
      <c r="GB150" s="136"/>
      <c r="GC150" s="136"/>
      <c r="GD150" s="136"/>
      <c r="GE150" s="136"/>
      <c r="GF150" s="136"/>
      <c r="GG150" s="136"/>
      <c r="GH150" s="136"/>
      <c r="GI150" s="136"/>
      <c r="GJ150" s="136"/>
      <c r="GK150" s="136"/>
      <c r="GL150" s="136"/>
      <c r="GM150" s="136"/>
      <c r="GN150" s="136"/>
      <c r="GO150" s="136"/>
      <c r="GP150" s="136"/>
      <c r="GQ150" s="136"/>
      <c r="GR150" s="136"/>
      <c r="GS150" s="136"/>
      <c r="GT150" s="136"/>
      <c r="GU150" s="136"/>
      <c r="GV150" s="136"/>
      <c r="GW150" s="136"/>
      <c r="GX150" s="136"/>
      <c r="GY150" s="136"/>
      <c r="GZ150" s="136"/>
      <c r="HA150" s="136"/>
      <c r="HB150" s="136"/>
      <c r="HC150" s="136"/>
      <c r="HD150" s="136"/>
      <c r="HE150" s="136"/>
      <c r="HF150" s="136"/>
      <c r="HG150" s="136"/>
      <c r="HH150" s="136"/>
      <c r="HI150" s="136"/>
      <c r="HJ150" s="136"/>
      <c r="HK150" s="136"/>
      <c r="HL150" s="136"/>
      <c r="HM150" s="136"/>
      <c r="HN150" s="136"/>
      <c r="HO150" s="136"/>
      <c r="HP150" s="136"/>
      <c r="HQ150" s="136"/>
      <c r="HR150" s="136"/>
      <c r="HS150" s="136"/>
      <c r="HT150" s="136"/>
      <c r="HU150" s="136"/>
      <c r="HV150" s="136"/>
      <c r="HW150" s="136"/>
      <c r="HX150" s="136"/>
      <c r="HY150" s="136"/>
      <c r="HZ150" s="136"/>
      <c r="IA150" s="136"/>
      <c r="IB150" s="136"/>
      <c r="IC150" s="136"/>
      <c r="ID150" s="136"/>
      <c r="IE150" s="136"/>
      <c r="IF150" s="136"/>
      <c r="IG150" s="136"/>
      <c r="IH150" s="136"/>
      <c r="II150" s="136"/>
      <c r="IJ150" s="136"/>
      <c r="IK150" s="136"/>
      <c r="IL150" s="136"/>
      <c r="IM150" s="136"/>
      <c r="IN150" s="136"/>
      <c r="IO150" s="136"/>
      <c r="IP150" s="136"/>
      <c r="IQ150" s="136"/>
      <c r="IR150" s="136"/>
      <c r="IS150" s="136"/>
      <c r="IT150" s="136"/>
      <c r="IU150" s="136"/>
      <c r="IV150" s="136"/>
      <c r="IW150" s="136"/>
      <c r="IX150" s="136"/>
      <c r="IY150" s="136"/>
      <c r="IZ150" s="136"/>
      <c r="JA150" s="136"/>
      <c r="JB150" s="136"/>
      <c r="JC150" s="136"/>
      <c r="JD150" s="136"/>
      <c r="JE150" s="136"/>
      <c r="JF150" s="136"/>
      <c r="JG150" s="136"/>
      <c r="JH150" s="136"/>
      <c r="JI150" s="136"/>
      <c r="JJ150" s="136"/>
      <c r="JK150" s="136"/>
      <c r="JL150" s="136"/>
      <c r="JM150" s="136"/>
      <c r="JN150" s="136"/>
      <c r="JO150" s="136"/>
      <c r="JP150" s="136"/>
      <c r="JQ150" s="136"/>
      <c r="JR150" s="136"/>
      <c r="JS150" s="136"/>
      <c r="JT150" s="136"/>
      <c r="JU150" s="136"/>
      <c r="JV150" s="136"/>
      <c r="JW150" s="136"/>
      <c r="JX150" s="136"/>
      <c r="JY150" s="136"/>
      <c r="JZ150" s="136"/>
      <c r="KA150" s="136"/>
      <c r="KB150" s="136"/>
      <c r="KC150" s="136"/>
      <c r="KD150" s="136"/>
      <c r="KE150" s="136"/>
      <c r="KF150" s="136"/>
      <c r="KG150" s="136"/>
      <c r="KH150" s="136"/>
      <c r="KI150" s="136"/>
      <c r="KJ150" s="136"/>
      <c r="KK150" s="136"/>
      <c r="KL150" s="136"/>
      <c r="KM150" s="136"/>
      <c r="KN150" s="136"/>
      <c r="KO150" s="136"/>
      <c r="KP150" s="136"/>
      <c r="KQ150" s="136"/>
      <c r="KR150" s="136"/>
      <c r="KS150" s="136"/>
      <c r="KT150" s="136"/>
      <c r="KU150" s="136"/>
      <c r="KV150" s="136"/>
      <c r="KW150" s="136"/>
      <c r="KX150" s="136"/>
      <c r="KY150" s="136"/>
      <c r="KZ150" s="136"/>
      <c r="LA150" s="136"/>
      <c r="LB150" s="136"/>
      <c r="LC150" s="136"/>
      <c r="LD150" s="136"/>
      <c r="LE150" s="136"/>
      <c r="LF150" s="136"/>
      <c r="LG150" s="136"/>
      <c r="LH150" s="136"/>
      <c r="LI150" s="136"/>
      <c r="LJ150" s="136"/>
      <c r="LK150" s="136"/>
      <c r="LL150" s="136"/>
      <c r="LM150" s="136"/>
      <c r="LN150" s="136"/>
      <c r="LO150" s="136"/>
      <c r="LP150" s="136"/>
      <c r="LQ150" s="136"/>
      <c r="LR150" s="136"/>
      <c r="LS150" s="136"/>
      <c r="LT150" s="136"/>
      <c r="LU150" s="136"/>
      <c r="LV150" s="136"/>
      <c r="LW150" s="136"/>
      <c r="LX150" s="136"/>
      <c r="LY150" s="136"/>
      <c r="LZ150" s="136"/>
      <c r="MA150" s="136"/>
      <c r="MB150" s="136"/>
      <c r="MC150" s="136"/>
      <c r="MD150" s="136"/>
      <c r="ME150" s="136"/>
      <c r="MF150" s="136"/>
      <c r="MG150" s="136"/>
      <c r="MH150" s="136"/>
      <c r="MI150" s="136"/>
      <c r="MJ150" s="136"/>
      <c r="MK150" s="136"/>
      <c r="ML150" s="136"/>
      <c r="MM150" s="136"/>
      <c r="MN150" s="136"/>
      <c r="MO150" s="136"/>
      <c r="MP150" s="136"/>
      <c r="MQ150" s="136"/>
      <c r="MR150" s="136"/>
      <c r="MS150" s="136"/>
      <c r="MT150" s="136"/>
      <c r="MU150" s="136"/>
      <c r="MV150" s="136"/>
      <c r="MW150" s="136"/>
      <c r="MX150" s="136"/>
      <c r="MY150" s="136"/>
      <c r="MZ150" s="136"/>
      <c r="NA150" s="136"/>
      <c r="NB150" s="136"/>
      <c r="NC150" s="136"/>
      <c r="ND150" s="136"/>
      <c r="NE150" s="136"/>
      <c r="NF150" s="136"/>
      <c r="NG150" s="136"/>
      <c r="NH150" s="136"/>
      <c r="NI150" s="136"/>
      <c r="NJ150" s="136"/>
      <c r="NK150" s="136"/>
      <c r="NL150" s="136"/>
      <c r="NM150" s="136"/>
      <c r="NN150" s="136"/>
      <c r="NO150" s="136"/>
      <c r="NP150" s="136"/>
      <c r="NQ150" s="136"/>
      <c r="NR150" s="136"/>
      <c r="NS150" s="136"/>
      <c r="NT150" s="136"/>
      <c r="NU150" s="136"/>
      <c r="NV150" s="136"/>
      <c r="NW150" s="136"/>
      <c r="NX150" s="136"/>
      <c r="NY150" s="136"/>
      <c r="NZ150" s="136"/>
      <c r="OA150" s="136"/>
      <c r="OB150" s="136"/>
      <c r="OC150" s="136"/>
      <c r="OD150" s="136"/>
      <c r="OE150" s="136"/>
      <c r="OF150" s="136"/>
      <c r="OG150" s="136"/>
      <c r="OH150" s="136"/>
      <c r="OI150" s="136"/>
      <c r="OJ150" s="136"/>
      <c r="OK150" s="136"/>
      <c r="OL150" s="136"/>
      <c r="OM150" s="136"/>
      <c r="ON150" s="136"/>
      <c r="OO150" s="136"/>
      <c r="OP150" s="136"/>
      <c r="OQ150" s="136"/>
      <c r="OR150" s="136"/>
      <c r="OS150" s="136"/>
      <c r="OT150" s="136"/>
      <c r="OU150" s="136"/>
      <c r="OV150" s="136"/>
      <c r="OW150" s="136"/>
      <c r="OX150" s="136"/>
      <c r="OY150" s="136"/>
      <c r="OZ150" s="136"/>
      <c r="PA150" s="136"/>
      <c r="PB150" s="136"/>
      <c r="PC150" s="136"/>
      <c r="PD150" s="136"/>
      <c r="PE150" s="136"/>
      <c r="PF150" s="136"/>
    </row>
    <row r="151" spans="1:422" s="45" customFormat="1">
      <c r="A151" s="134"/>
      <c r="B151" s="134"/>
      <c r="C151" s="136"/>
      <c r="D151" s="136"/>
      <c r="E151" s="136"/>
      <c r="F151" s="136"/>
      <c r="G151" s="136"/>
      <c r="H151" s="136"/>
      <c r="I151" s="136"/>
      <c r="J151" s="136"/>
      <c r="K151" s="136"/>
      <c r="L151" s="136"/>
      <c r="M151" s="136"/>
      <c r="N151" s="136"/>
      <c r="O151" s="136"/>
      <c r="P151" s="136"/>
      <c r="Q151" s="136"/>
      <c r="R151" s="136"/>
      <c r="S151" s="136"/>
      <c r="T151" s="136"/>
      <c r="U151" s="136"/>
      <c r="V151" s="136"/>
      <c r="W151" s="136"/>
      <c r="X151" s="136"/>
      <c r="Y151" s="136"/>
      <c r="Z151" s="136"/>
      <c r="AA151" s="136"/>
      <c r="AB151" s="136"/>
      <c r="AC151" s="136"/>
      <c r="AD151" s="136"/>
      <c r="AE151" s="136"/>
      <c r="AF151" s="136"/>
      <c r="AG151" s="136"/>
      <c r="AH151" s="136"/>
      <c r="AI151" s="136"/>
      <c r="AJ151" s="136"/>
      <c r="AK151" s="136"/>
      <c r="AL151" s="136"/>
      <c r="AM151" s="136"/>
      <c r="AN151" s="136"/>
      <c r="AO151" s="136"/>
      <c r="AP151" s="136"/>
      <c r="AQ151" s="136"/>
      <c r="AR151" s="136"/>
      <c r="AS151" s="136"/>
      <c r="AT151" s="136"/>
      <c r="AU151" s="136"/>
      <c r="AV151" s="136"/>
      <c r="AW151" s="136"/>
      <c r="AX151" s="136"/>
      <c r="AY151" s="136"/>
      <c r="AZ151" s="136"/>
      <c r="BA151" s="136"/>
      <c r="BB151" s="136"/>
      <c r="BC151" s="136"/>
      <c r="BD151" s="136"/>
      <c r="BE151" s="136"/>
      <c r="BF151" s="136"/>
      <c r="BG151" s="136"/>
      <c r="BH151" s="136"/>
      <c r="BI151" s="136"/>
      <c r="BJ151" s="136"/>
      <c r="BK151" s="136"/>
      <c r="BL151" s="136"/>
      <c r="BM151" s="136"/>
      <c r="BN151" s="136"/>
      <c r="BO151" s="136"/>
      <c r="BP151" s="136"/>
      <c r="BQ151" s="136"/>
      <c r="BR151" s="136"/>
      <c r="BS151" s="136"/>
      <c r="BT151" s="136"/>
      <c r="BU151" s="136"/>
      <c r="BV151" s="136"/>
      <c r="BW151" s="136"/>
      <c r="BX151" s="136"/>
      <c r="BY151" s="136"/>
      <c r="BZ151" s="136"/>
      <c r="CA151" s="136"/>
      <c r="CB151" s="136"/>
      <c r="CC151" s="136"/>
      <c r="CD151" s="136"/>
      <c r="CE151" s="136"/>
      <c r="CF151" s="136"/>
      <c r="CG151" s="136"/>
      <c r="CH151" s="136"/>
      <c r="CI151" s="136"/>
      <c r="CJ151" s="136"/>
      <c r="CK151" s="136"/>
      <c r="CL151" s="136"/>
      <c r="CM151" s="136"/>
      <c r="CN151" s="136"/>
      <c r="CO151" s="136"/>
      <c r="CP151" s="136"/>
      <c r="CQ151" s="136"/>
      <c r="CR151" s="136"/>
      <c r="CS151" s="136"/>
      <c r="CT151" s="136"/>
      <c r="CU151" s="136"/>
      <c r="CV151" s="136"/>
      <c r="CW151" s="136"/>
      <c r="CX151" s="136"/>
      <c r="CY151" s="136"/>
      <c r="CZ151" s="136"/>
      <c r="DA151" s="136"/>
      <c r="DB151" s="136"/>
      <c r="DC151" s="136"/>
      <c r="DD151" s="136"/>
      <c r="DE151" s="136"/>
      <c r="DF151" s="136"/>
      <c r="DG151" s="136"/>
      <c r="DH151" s="136"/>
      <c r="DI151" s="136"/>
      <c r="DJ151" s="136"/>
      <c r="DK151" s="136"/>
      <c r="DL151" s="136"/>
      <c r="DM151" s="136"/>
      <c r="DN151" s="136"/>
      <c r="DO151" s="136"/>
      <c r="DP151" s="136"/>
      <c r="DQ151" s="136"/>
      <c r="DR151" s="136"/>
      <c r="DS151" s="136"/>
      <c r="DT151" s="136"/>
      <c r="DU151" s="136"/>
      <c r="DV151" s="136"/>
      <c r="DW151" s="136"/>
      <c r="DX151" s="136"/>
      <c r="DY151" s="136"/>
      <c r="DZ151" s="136"/>
      <c r="EA151" s="136"/>
      <c r="EB151" s="136"/>
      <c r="EC151" s="136"/>
      <c r="ED151" s="136"/>
      <c r="EE151" s="136"/>
      <c r="EF151" s="136"/>
      <c r="EG151" s="136"/>
      <c r="EH151" s="136"/>
      <c r="EI151" s="136"/>
      <c r="EJ151" s="136"/>
      <c r="EK151" s="136"/>
      <c r="EL151" s="136"/>
      <c r="EM151" s="136"/>
      <c r="EN151" s="136"/>
      <c r="EO151" s="136"/>
      <c r="EP151" s="136"/>
      <c r="EQ151" s="136"/>
      <c r="ER151" s="136"/>
      <c r="ES151" s="136"/>
      <c r="ET151" s="136"/>
      <c r="EU151" s="136"/>
      <c r="EV151" s="136"/>
      <c r="EW151" s="136"/>
      <c r="EX151" s="136"/>
      <c r="EY151" s="136"/>
      <c r="EZ151" s="136"/>
      <c r="FA151" s="136"/>
      <c r="FB151" s="136"/>
      <c r="FC151" s="136"/>
      <c r="FD151" s="136"/>
      <c r="FE151" s="136"/>
      <c r="FF151" s="136"/>
      <c r="FG151" s="136"/>
      <c r="FH151" s="136"/>
      <c r="FI151" s="136"/>
      <c r="FJ151" s="136"/>
      <c r="FK151" s="136"/>
      <c r="FL151" s="136"/>
      <c r="FM151" s="136"/>
      <c r="FN151" s="136"/>
      <c r="FO151" s="136"/>
      <c r="FP151" s="136"/>
      <c r="FQ151" s="136"/>
      <c r="FR151" s="136"/>
      <c r="FS151" s="136"/>
      <c r="FT151" s="136"/>
      <c r="FU151" s="136"/>
      <c r="FV151" s="136"/>
      <c r="FW151" s="136"/>
      <c r="FX151" s="136"/>
      <c r="FY151" s="136"/>
      <c r="FZ151" s="136"/>
      <c r="GA151" s="136"/>
      <c r="GB151" s="136"/>
      <c r="GC151" s="136"/>
      <c r="GD151" s="136"/>
      <c r="GE151" s="136"/>
      <c r="GF151" s="136"/>
      <c r="GG151" s="136"/>
      <c r="GH151" s="136"/>
      <c r="GI151" s="136"/>
      <c r="GJ151" s="136"/>
      <c r="GK151" s="136"/>
      <c r="GL151" s="136"/>
      <c r="GM151" s="136"/>
      <c r="GN151" s="136"/>
      <c r="GO151" s="136"/>
      <c r="GP151" s="136"/>
      <c r="GQ151" s="136"/>
      <c r="GR151" s="136"/>
      <c r="GS151" s="136"/>
      <c r="GT151" s="136"/>
      <c r="GU151" s="136"/>
      <c r="GV151" s="136"/>
      <c r="GW151" s="136"/>
      <c r="GX151" s="136"/>
      <c r="GY151" s="136"/>
      <c r="GZ151" s="136"/>
      <c r="HA151" s="136"/>
      <c r="HB151" s="136"/>
      <c r="HC151" s="136"/>
      <c r="HD151" s="136"/>
      <c r="HE151" s="136"/>
      <c r="HF151" s="136"/>
      <c r="HG151" s="136"/>
      <c r="HH151" s="136"/>
      <c r="HI151" s="136"/>
      <c r="HJ151" s="136"/>
      <c r="HK151" s="136"/>
      <c r="HL151" s="136"/>
      <c r="HM151" s="136"/>
      <c r="HN151" s="136"/>
      <c r="HO151" s="136"/>
      <c r="HP151" s="136"/>
      <c r="HQ151" s="136"/>
      <c r="HR151" s="136"/>
      <c r="HS151" s="136"/>
      <c r="HT151" s="136"/>
      <c r="HU151" s="136"/>
      <c r="HV151" s="136"/>
      <c r="HW151" s="136"/>
      <c r="HX151" s="136"/>
      <c r="HY151" s="136"/>
      <c r="HZ151" s="136"/>
      <c r="IA151" s="136"/>
      <c r="IB151" s="136"/>
      <c r="IC151" s="136"/>
      <c r="ID151" s="136"/>
      <c r="IE151" s="136"/>
      <c r="IF151" s="136"/>
      <c r="IG151" s="136"/>
      <c r="IH151" s="136"/>
      <c r="II151" s="136"/>
      <c r="IJ151" s="136"/>
      <c r="IK151" s="136"/>
      <c r="IL151" s="136"/>
      <c r="IM151" s="136"/>
      <c r="IN151" s="136"/>
      <c r="IO151" s="136"/>
      <c r="IP151" s="136"/>
      <c r="IQ151" s="136"/>
      <c r="IR151" s="136"/>
      <c r="IS151" s="136"/>
      <c r="IT151" s="136"/>
      <c r="IU151" s="136"/>
      <c r="IV151" s="136"/>
      <c r="IW151" s="136"/>
      <c r="IX151" s="136"/>
      <c r="IY151" s="136"/>
      <c r="IZ151" s="136"/>
      <c r="JA151" s="136"/>
      <c r="JB151" s="136"/>
      <c r="JC151" s="136"/>
      <c r="JD151" s="136"/>
      <c r="JE151" s="136"/>
      <c r="JF151" s="136"/>
      <c r="JG151" s="136"/>
      <c r="JH151" s="136"/>
      <c r="JI151" s="136"/>
      <c r="JJ151" s="136"/>
      <c r="JK151" s="136"/>
      <c r="JL151" s="136"/>
      <c r="JM151" s="136"/>
      <c r="JN151" s="136"/>
      <c r="JO151" s="136"/>
      <c r="JP151" s="136"/>
      <c r="JQ151" s="136"/>
      <c r="JR151" s="136"/>
      <c r="JS151" s="136"/>
      <c r="JT151" s="136"/>
      <c r="JU151" s="136"/>
      <c r="JV151" s="136"/>
      <c r="JW151" s="136"/>
      <c r="JX151" s="136"/>
      <c r="JY151" s="136"/>
      <c r="JZ151" s="136"/>
      <c r="KA151" s="136"/>
      <c r="KB151" s="136"/>
      <c r="KC151" s="136"/>
      <c r="KD151" s="136"/>
      <c r="KE151" s="136"/>
      <c r="KF151" s="136"/>
      <c r="KG151" s="136"/>
      <c r="KH151" s="136"/>
      <c r="KI151" s="136"/>
      <c r="KJ151" s="136"/>
      <c r="KK151" s="136"/>
      <c r="KL151" s="136"/>
      <c r="KM151" s="136"/>
      <c r="KN151" s="136"/>
      <c r="KO151" s="136"/>
      <c r="KP151" s="136"/>
      <c r="KQ151" s="136"/>
      <c r="KR151" s="136"/>
      <c r="KS151" s="136"/>
      <c r="KT151" s="136"/>
      <c r="KU151" s="136"/>
      <c r="KV151" s="136"/>
      <c r="KW151" s="136"/>
      <c r="KX151" s="136"/>
      <c r="KY151" s="136"/>
      <c r="KZ151" s="136"/>
      <c r="LA151" s="136"/>
      <c r="LB151" s="136"/>
      <c r="LC151" s="136"/>
      <c r="LD151" s="136"/>
      <c r="LE151" s="136"/>
      <c r="LF151" s="136"/>
      <c r="LG151" s="136"/>
      <c r="LH151" s="136"/>
      <c r="LI151" s="136"/>
      <c r="LJ151" s="136"/>
      <c r="LK151" s="136"/>
      <c r="LL151" s="136"/>
      <c r="LM151" s="136"/>
      <c r="LN151" s="136"/>
      <c r="LO151" s="136"/>
      <c r="LP151" s="136"/>
      <c r="LQ151" s="136"/>
      <c r="LR151" s="136"/>
      <c r="LS151" s="136"/>
      <c r="LT151" s="136"/>
      <c r="LU151" s="136"/>
      <c r="LV151" s="136"/>
      <c r="LW151" s="136"/>
      <c r="LX151" s="136"/>
      <c r="LY151" s="136"/>
      <c r="LZ151" s="136"/>
      <c r="MA151" s="136"/>
      <c r="MB151" s="136"/>
      <c r="MC151" s="136"/>
      <c r="MD151" s="136"/>
      <c r="ME151" s="136"/>
      <c r="MF151" s="136"/>
      <c r="MG151" s="136"/>
      <c r="MH151" s="136"/>
      <c r="MI151" s="136"/>
      <c r="MJ151" s="136"/>
      <c r="MK151" s="136"/>
      <c r="ML151" s="136"/>
      <c r="MM151" s="136"/>
      <c r="MN151" s="136"/>
      <c r="MO151" s="136"/>
      <c r="MP151" s="136"/>
      <c r="MQ151" s="136"/>
      <c r="MR151" s="136"/>
      <c r="MS151" s="136"/>
      <c r="MT151" s="136"/>
      <c r="MU151" s="136"/>
      <c r="MV151" s="136"/>
      <c r="MW151" s="136"/>
      <c r="MX151" s="136"/>
      <c r="MY151" s="136"/>
      <c r="MZ151" s="136"/>
      <c r="NA151" s="136"/>
      <c r="NB151" s="136"/>
      <c r="NC151" s="136"/>
      <c r="ND151" s="136"/>
      <c r="NE151" s="136"/>
      <c r="NF151" s="136"/>
      <c r="NG151" s="136"/>
      <c r="NH151" s="136"/>
      <c r="NI151" s="136"/>
      <c r="NJ151" s="136"/>
      <c r="NK151" s="136"/>
      <c r="NL151" s="136"/>
      <c r="NM151" s="136"/>
      <c r="NN151" s="136"/>
      <c r="NO151" s="136"/>
      <c r="NP151" s="136"/>
      <c r="NQ151" s="136"/>
      <c r="NR151" s="136"/>
      <c r="NS151" s="136"/>
      <c r="NT151" s="136"/>
      <c r="NU151" s="136"/>
      <c r="NV151" s="136"/>
      <c r="NW151" s="136"/>
      <c r="NX151" s="136"/>
      <c r="NY151" s="136"/>
      <c r="NZ151" s="136"/>
      <c r="OA151" s="136"/>
      <c r="OB151" s="136"/>
      <c r="OC151" s="136"/>
      <c r="OD151" s="136"/>
      <c r="OE151" s="136"/>
      <c r="OF151" s="136"/>
      <c r="OG151" s="136"/>
      <c r="OH151" s="136"/>
      <c r="OI151" s="136"/>
      <c r="OJ151" s="136"/>
      <c r="OK151" s="136"/>
      <c r="OL151" s="136"/>
      <c r="OM151" s="136"/>
      <c r="ON151" s="136"/>
      <c r="OO151" s="136"/>
      <c r="OP151" s="136"/>
      <c r="OQ151" s="136"/>
      <c r="OR151" s="136"/>
      <c r="OS151" s="136"/>
      <c r="OT151" s="136"/>
      <c r="OU151" s="136"/>
      <c r="OV151" s="136"/>
      <c r="OW151" s="136"/>
      <c r="OX151" s="136"/>
      <c r="OY151" s="136"/>
      <c r="OZ151" s="136"/>
      <c r="PA151" s="136"/>
      <c r="PB151" s="136"/>
      <c r="PC151" s="136"/>
      <c r="PD151" s="136"/>
      <c r="PE151" s="136"/>
      <c r="PF151" s="136"/>
    </row>
    <row r="152" spans="1:422" s="45" customFormat="1">
      <c r="A152" s="134"/>
      <c r="B152" s="134"/>
      <c r="C152" s="136"/>
      <c r="D152" s="136"/>
      <c r="E152" s="136"/>
      <c r="F152" s="136"/>
      <c r="G152" s="136"/>
      <c r="H152" s="136"/>
      <c r="I152" s="136"/>
      <c r="J152" s="136"/>
      <c r="K152" s="136"/>
      <c r="L152" s="136"/>
      <c r="M152" s="136"/>
      <c r="N152" s="136"/>
      <c r="O152" s="136"/>
      <c r="P152" s="136"/>
      <c r="Q152" s="136"/>
      <c r="R152" s="136"/>
      <c r="S152" s="136"/>
      <c r="T152" s="136"/>
      <c r="U152" s="136"/>
      <c r="V152" s="136"/>
      <c r="W152" s="136"/>
      <c r="X152" s="136"/>
      <c r="Y152" s="136"/>
      <c r="Z152" s="136"/>
      <c r="AA152" s="136"/>
      <c r="AB152" s="136"/>
      <c r="AC152" s="136"/>
      <c r="AD152" s="136"/>
      <c r="AE152" s="136"/>
      <c r="AF152" s="136"/>
      <c r="AG152" s="136"/>
      <c r="AH152" s="136"/>
      <c r="AI152" s="136"/>
      <c r="AJ152" s="136"/>
      <c r="AK152" s="136"/>
      <c r="AL152" s="136"/>
      <c r="AM152" s="136"/>
      <c r="AN152" s="136"/>
      <c r="AO152" s="136"/>
      <c r="AP152" s="136"/>
      <c r="AQ152" s="136"/>
      <c r="AR152" s="136"/>
      <c r="AS152" s="136"/>
      <c r="AT152" s="136"/>
      <c r="AU152" s="136"/>
      <c r="AV152" s="136"/>
      <c r="AW152" s="136"/>
      <c r="AX152" s="136"/>
      <c r="AY152" s="136"/>
      <c r="AZ152" s="136"/>
      <c r="BA152" s="136"/>
      <c r="BB152" s="136"/>
      <c r="BC152" s="136"/>
      <c r="BD152" s="136"/>
      <c r="BE152" s="136"/>
      <c r="BF152" s="136"/>
      <c r="BG152" s="136"/>
      <c r="BH152" s="136"/>
      <c r="BI152" s="136"/>
      <c r="BJ152" s="136"/>
      <c r="BK152" s="136"/>
      <c r="BL152" s="136"/>
      <c r="BM152" s="136"/>
      <c r="BN152" s="136"/>
      <c r="BO152" s="136"/>
      <c r="BP152" s="136"/>
      <c r="BQ152" s="136"/>
      <c r="BR152" s="136"/>
      <c r="BS152" s="136"/>
      <c r="BT152" s="136"/>
      <c r="BU152" s="136"/>
      <c r="BV152" s="136"/>
      <c r="BW152" s="136"/>
      <c r="BX152" s="136"/>
      <c r="BY152" s="136"/>
      <c r="BZ152" s="136"/>
      <c r="CA152" s="136"/>
      <c r="CB152" s="136"/>
      <c r="CC152" s="136"/>
      <c r="CD152" s="136"/>
      <c r="CE152" s="136"/>
      <c r="CF152" s="136"/>
      <c r="CG152" s="136"/>
      <c r="CH152" s="136"/>
      <c r="CI152" s="136"/>
      <c r="CJ152" s="136"/>
      <c r="CK152" s="136"/>
      <c r="CL152" s="136"/>
      <c r="CM152" s="136"/>
      <c r="CN152" s="136"/>
      <c r="CO152" s="136"/>
      <c r="CP152" s="136"/>
      <c r="CQ152" s="136"/>
      <c r="CR152" s="136"/>
      <c r="CS152" s="136"/>
      <c r="CT152" s="136"/>
      <c r="CU152" s="136"/>
      <c r="CV152" s="136"/>
      <c r="CW152" s="136"/>
      <c r="CX152" s="136"/>
      <c r="CY152" s="136"/>
      <c r="CZ152" s="136"/>
      <c r="DA152" s="136"/>
      <c r="DB152" s="136"/>
      <c r="DC152" s="136"/>
      <c r="DD152" s="136"/>
      <c r="DE152" s="136"/>
      <c r="DF152" s="136"/>
      <c r="DG152" s="136"/>
      <c r="DH152" s="136"/>
      <c r="DI152" s="136"/>
      <c r="DJ152" s="136"/>
      <c r="DK152" s="136"/>
      <c r="DL152" s="136"/>
      <c r="DM152" s="136"/>
      <c r="DN152" s="136"/>
      <c r="DO152" s="136"/>
      <c r="DP152" s="136"/>
      <c r="DQ152" s="136"/>
      <c r="DR152" s="136"/>
      <c r="DS152" s="136"/>
      <c r="DT152" s="136"/>
      <c r="DU152" s="136"/>
      <c r="DV152" s="136"/>
      <c r="DW152" s="136"/>
      <c r="DX152" s="136"/>
      <c r="DY152" s="136"/>
      <c r="DZ152" s="136"/>
      <c r="EA152" s="136"/>
      <c r="EB152" s="136"/>
      <c r="EC152" s="136"/>
      <c r="ED152" s="136"/>
      <c r="EE152" s="136"/>
      <c r="EF152" s="136"/>
      <c r="EG152" s="136"/>
      <c r="EH152" s="136"/>
      <c r="EI152" s="136"/>
      <c r="EJ152" s="136"/>
      <c r="EK152" s="136"/>
      <c r="EL152" s="136"/>
      <c r="EM152" s="136"/>
      <c r="EN152" s="136"/>
      <c r="EO152" s="136"/>
      <c r="EP152" s="136"/>
      <c r="EQ152" s="136"/>
      <c r="ER152" s="136"/>
      <c r="ES152" s="136"/>
      <c r="ET152" s="136"/>
      <c r="EU152" s="136"/>
      <c r="EV152" s="136"/>
      <c r="EW152" s="136"/>
      <c r="EX152" s="136"/>
      <c r="EY152" s="136"/>
      <c r="EZ152" s="136"/>
      <c r="FA152" s="136"/>
      <c r="FB152" s="136"/>
      <c r="FC152" s="136"/>
      <c r="FD152" s="136"/>
      <c r="FE152" s="136"/>
      <c r="FF152" s="136"/>
      <c r="FG152" s="136"/>
      <c r="FH152" s="136"/>
      <c r="FI152" s="136"/>
      <c r="FJ152" s="136"/>
      <c r="FK152" s="136"/>
      <c r="FL152" s="136"/>
      <c r="FM152" s="136"/>
      <c r="FN152" s="136"/>
      <c r="FO152" s="136"/>
      <c r="FP152" s="136"/>
      <c r="FQ152" s="136"/>
      <c r="FR152" s="136"/>
      <c r="FS152" s="136"/>
      <c r="FT152" s="136"/>
      <c r="FU152" s="136"/>
      <c r="FV152" s="136"/>
      <c r="FW152" s="136"/>
      <c r="FX152" s="136"/>
      <c r="FY152" s="136"/>
      <c r="FZ152" s="136"/>
      <c r="GA152" s="136"/>
      <c r="GB152" s="136"/>
      <c r="GC152" s="136"/>
      <c r="GD152" s="136"/>
      <c r="GE152" s="136"/>
      <c r="GF152" s="136"/>
      <c r="GG152" s="136"/>
      <c r="GH152" s="136"/>
      <c r="GI152" s="136"/>
      <c r="GJ152" s="136"/>
      <c r="GK152" s="136"/>
      <c r="GL152" s="136"/>
      <c r="GM152" s="136"/>
      <c r="GN152" s="136"/>
      <c r="GO152" s="136"/>
      <c r="GP152" s="136"/>
      <c r="GQ152" s="136"/>
      <c r="GR152" s="136"/>
      <c r="GS152" s="136"/>
      <c r="GT152" s="136"/>
      <c r="GU152" s="136"/>
      <c r="GV152" s="136"/>
      <c r="GW152" s="136"/>
      <c r="GX152" s="136"/>
      <c r="GY152" s="136"/>
      <c r="GZ152" s="136"/>
      <c r="HA152" s="136"/>
      <c r="HB152" s="136"/>
      <c r="HC152" s="136"/>
      <c r="HD152" s="136"/>
      <c r="HE152" s="136"/>
      <c r="HF152" s="136"/>
      <c r="HG152" s="136"/>
      <c r="HH152" s="136"/>
      <c r="HI152" s="136"/>
      <c r="HJ152" s="136"/>
      <c r="HK152" s="136"/>
      <c r="HL152" s="136"/>
      <c r="HM152" s="136"/>
      <c r="HN152" s="136"/>
      <c r="HO152" s="136"/>
      <c r="HP152" s="136"/>
      <c r="HQ152" s="136"/>
      <c r="HR152" s="136"/>
      <c r="HS152" s="136"/>
      <c r="HT152" s="136"/>
      <c r="HU152" s="136"/>
      <c r="HV152" s="136"/>
      <c r="HW152" s="136"/>
      <c r="HX152" s="136"/>
      <c r="HY152" s="136"/>
      <c r="HZ152" s="136"/>
      <c r="IA152" s="136"/>
      <c r="IB152" s="136"/>
      <c r="IC152" s="136"/>
      <c r="ID152" s="136"/>
      <c r="IE152" s="136"/>
      <c r="IF152" s="136"/>
      <c r="IG152" s="136"/>
      <c r="IH152" s="136"/>
      <c r="II152" s="136"/>
      <c r="IJ152" s="136"/>
      <c r="IK152" s="136"/>
      <c r="IL152" s="136"/>
      <c r="IM152" s="136"/>
      <c r="IN152" s="136"/>
      <c r="IO152" s="136"/>
      <c r="IP152" s="136"/>
      <c r="IQ152" s="136"/>
      <c r="IR152" s="136"/>
      <c r="IS152" s="136"/>
      <c r="IT152" s="136"/>
      <c r="IU152" s="136"/>
      <c r="IV152" s="136"/>
      <c r="IW152" s="136"/>
      <c r="IX152" s="136"/>
      <c r="IY152" s="136"/>
      <c r="IZ152" s="136"/>
      <c r="JA152" s="136"/>
      <c r="JB152" s="136"/>
      <c r="JC152" s="136"/>
      <c r="JD152" s="136"/>
      <c r="JE152" s="136"/>
      <c r="JF152" s="136"/>
      <c r="JG152" s="136"/>
      <c r="JH152" s="136"/>
      <c r="JI152" s="136"/>
      <c r="JJ152" s="136"/>
      <c r="JK152" s="136"/>
      <c r="JL152" s="136"/>
      <c r="JM152" s="136"/>
      <c r="JN152" s="136"/>
      <c r="JO152" s="136"/>
      <c r="JP152" s="136"/>
      <c r="JQ152" s="136"/>
      <c r="JR152" s="136"/>
      <c r="JS152" s="136"/>
      <c r="JT152" s="136"/>
      <c r="JU152" s="136"/>
      <c r="JV152" s="136"/>
      <c r="JW152" s="136"/>
      <c r="JX152" s="136"/>
      <c r="JY152" s="136"/>
      <c r="JZ152" s="136"/>
      <c r="KA152" s="136"/>
      <c r="KB152" s="136"/>
      <c r="KC152" s="136"/>
      <c r="KD152" s="136"/>
      <c r="KE152" s="136"/>
      <c r="KF152" s="136"/>
      <c r="KG152" s="136"/>
      <c r="KH152" s="136"/>
      <c r="KI152" s="136"/>
      <c r="KJ152" s="136"/>
      <c r="KK152" s="136"/>
      <c r="KL152" s="136"/>
      <c r="KM152" s="136"/>
      <c r="KN152" s="136"/>
      <c r="KO152" s="136"/>
      <c r="KP152" s="136"/>
      <c r="KQ152" s="136"/>
      <c r="KR152" s="136"/>
      <c r="KS152" s="136"/>
      <c r="KT152" s="136"/>
      <c r="KU152" s="136"/>
      <c r="KV152" s="136"/>
      <c r="KW152" s="136"/>
      <c r="KX152" s="136"/>
      <c r="KY152" s="136"/>
      <c r="KZ152" s="136"/>
      <c r="LA152" s="136"/>
      <c r="LB152" s="136"/>
      <c r="LC152" s="136"/>
      <c r="LD152" s="136"/>
      <c r="LE152" s="136"/>
      <c r="LF152" s="136"/>
      <c r="LG152" s="136"/>
      <c r="LH152" s="136"/>
      <c r="LI152" s="136"/>
      <c r="LJ152" s="136"/>
      <c r="LK152" s="136"/>
      <c r="LL152" s="136"/>
      <c r="LM152" s="136"/>
      <c r="LN152" s="136"/>
      <c r="LO152" s="136"/>
      <c r="LP152" s="136"/>
      <c r="LQ152" s="136"/>
      <c r="LR152" s="136"/>
      <c r="LS152" s="136"/>
      <c r="LT152" s="136"/>
      <c r="LU152" s="136"/>
      <c r="LV152" s="136"/>
      <c r="LW152" s="136"/>
      <c r="LX152" s="136"/>
      <c r="LY152" s="136"/>
      <c r="LZ152" s="136"/>
      <c r="MA152" s="136"/>
      <c r="MB152" s="136"/>
      <c r="MC152" s="136"/>
      <c r="MD152" s="136"/>
      <c r="ME152" s="136"/>
      <c r="MF152" s="136"/>
      <c r="MG152" s="136"/>
      <c r="MH152" s="136"/>
      <c r="MI152" s="136"/>
      <c r="MJ152" s="136"/>
      <c r="MK152" s="136"/>
      <c r="ML152" s="136"/>
      <c r="MM152" s="136"/>
      <c r="MN152" s="136"/>
      <c r="MO152" s="136"/>
      <c r="MP152" s="136"/>
      <c r="MQ152" s="136"/>
      <c r="MR152" s="136"/>
      <c r="MS152" s="136"/>
      <c r="MT152" s="136"/>
      <c r="MU152" s="136"/>
      <c r="MV152" s="136"/>
      <c r="MW152" s="136"/>
      <c r="MX152" s="136"/>
      <c r="MY152" s="136"/>
      <c r="MZ152" s="136"/>
      <c r="NA152" s="136"/>
      <c r="NB152" s="136"/>
      <c r="NC152" s="136"/>
      <c r="ND152" s="136"/>
      <c r="NE152" s="136"/>
      <c r="NF152" s="136"/>
      <c r="NG152" s="136"/>
      <c r="NH152" s="136"/>
      <c r="NI152" s="136"/>
      <c r="NJ152" s="136"/>
      <c r="NK152" s="136"/>
      <c r="NL152" s="136"/>
      <c r="NM152" s="136"/>
      <c r="NN152" s="136"/>
      <c r="NO152" s="136"/>
      <c r="NP152" s="136"/>
      <c r="NQ152" s="136"/>
      <c r="NR152" s="136"/>
      <c r="NS152" s="136"/>
      <c r="NT152" s="136"/>
      <c r="NU152" s="136"/>
      <c r="NV152" s="136"/>
      <c r="NW152" s="136"/>
      <c r="NX152" s="136"/>
      <c r="NY152" s="136"/>
      <c r="NZ152" s="136"/>
      <c r="OA152" s="136"/>
      <c r="OB152" s="136"/>
      <c r="OC152" s="136"/>
      <c r="OD152" s="136"/>
      <c r="OE152" s="136"/>
      <c r="OF152" s="136"/>
      <c r="OG152" s="136"/>
      <c r="OH152" s="136"/>
      <c r="OI152" s="136"/>
      <c r="OJ152" s="136"/>
      <c r="OK152" s="136"/>
      <c r="OL152" s="136"/>
      <c r="OM152" s="136"/>
      <c r="ON152" s="136"/>
      <c r="OO152" s="136"/>
      <c r="OP152" s="136"/>
      <c r="OQ152" s="136"/>
      <c r="OR152" s="136"/>
      <c r="OS152" s="136"/>
      <c r="OT152" s="136"/>
      <c r="OU152" s="136"/>
      <c r="OV152" s="136"/>
      <c r="OW152" s="136"/>
      <c r="OX152" s="136"/>
      <c r="OY152" s="136"/>
      <c r="OZ152" s="136"/>
      <c r="PA152" s="136"/>
      <c r="PB152" s="136"/>
      <c r="PC152" s="136"/>
      <c r="PD152" s="136"/>
      <c r="PE152" s="136"/>
      <c r="PF152" s="136"/>
    </row>
    <row r="153" spans="1:422" s="45" customFormat="1">
      <c r="A153" s="134"/>
      <c r="B153" s="134"/>
      <c r="C153" s="136"/>
      <c r="D153" s="136"/>
      <c r="E153" s="136"/>
      <c r="F153" s="136"/>
      <c r="G153" s="136"/>
      <c r="H153" s="136"/>
      <c r="I153" s="136"/>
      <c r="J153" s="136"/>
      <c r="K153" s="136"/>
      <c r="L153" s="136"/>
      <c r="M153" s="136"/>
      <c r="N153" s="136"/>
      <c r="O153" s="136"/>
      <c r="P153" s="136"/>
      <c r="Q153" s="136"/>
      <c r="R153" s="136"/>
      <c r="S153" s="136"/>
      <c r="T153" s="136"/>
      <c r="U153" s="136"/>
      <c r="V153" s="136"/>
      <c r="W153" s="136"/>
      <c r="X153" s="136"/>
      <c r="Y153" s="136"/>
      <c r="Z153" s="136"/>
      <c r="AA153" s="136"/>
      <c r="AB153" s="136"/>
      <c r="AC153" s="136"/>
      <c r="AD153" s="136"/>
      <c r="AE153" s="136"/>
      <c r="AF153" s="136"/>
      <c r="AG153" s="136"/>
      <c r="AH153" s="136"/>
      <c r="AI153" s="136"/>
      <c r="AJ153" s="136"/>
      <c r="AK153" s="136"/>
      <c r="AL153" s="136"/>
      <c r="AM153" s="136"/>
      <c r="AN153" s="136"/>
      <c r="AO153" s="136"/>
      <c r="AP153" s="136"/>
      <c r="AQ153" s="136"/>
      <c r="AR153" s="136"/>
      <c r="AS153" s="136"/>
      <c r="AT153" s="136"/>
      <c r="AU153" s="136"/>
      <c r="AV153" s="136"/>
      <c r="AW153" s="136"/>
      <c r="AX153" s="136"/>
      <c r="AY153" s="136"/>
      <c r="AZ153" s="136"/>
      <c r="BA153" s="136"/>
      <c r="BB153" s="136"/>
      <c r="BC153" s="136"/>
      <c r="BD153" s="136"/>
      <c r="BE153" s="136"/>
      <c r="BF153" s="136"/>
      <c r="BG153" s="136"/>
      <c r="BH153" s="136"/>
      <c r="BI153" s="136"/>
      <c r="BJ153" s="136"/>
      <c r="BK153" s="136"/>
      <c r="BL153" s="136"/>
      <c r="BM153" s="136"/>
      <c r="BN153" s="136"/>
      <c r="BO153" s="136"/>
      <c r="BP153" s="136"/>
      <c r="BQ153" s="136"/>
      <c r="BR153" s="136"/>
      <c r="BS153" s="136"/>
      <c r="BT153" s="136"/>
      <c r="BU153" s="136"/>
      <c r="BV153" s="136"/>
      <c r="BW153" s="136"/>
      <c r="BX153" s="136"/>
      <c r="BY153" s="136"/>
      <c r="BZ153" s="136"/>
      <c r="CA153" s="136"/>
      <c r="CB153" s="136"/>
      <c r="CC153" s="136"/>
      <c r="CD153" s="136"/>
      <c r="CE153" s="136"/>
      <c r="CF153" s="136"/>
      <c r="CG153" s="136"/>
      <c r="CH153" s="136"/>
      <c r="CI153" s="136"/>
      <c r="CJ153" s="136"/>
      <c r="CK153" s="136"/>
      <c r="CL153" s="136"/>
      <c r="CM153" s="136"/>
      <c r="CN153" s="136"/>
      <c r="CO153" s="136"/>
      <c r="CP153" s="136"/>
      <c r="CQ153" s="136"/>
      <c r="CR153" s="136"/>
      <c r="CS153" s="136"/>
      <c r="CT153" s="136"/>
      <c r="CU153" s="136"/>
      <c r="CV153" s="136"/>
      <c r="CW153" s="136"/>
      <c r="CX153" s="136"/>
      <c r="CY153" s="136"/>
      <c r="CZ153" s="136"/>
      <c r="DA153" s="136"/>
      <c r="DB153" s="136"/>
      <c r="DC153" s="136"/>
      <c r="DD153" s="136"/>
      <c r="DE153" s="136"/>
      <c r="DF153" s="136"/>
      <c r="DG153" s="136"/>
      <c r="DH153" s="136"/>
      <c r="DI153" s="136"/>
      <c r="DJ153" s="136"/>
      <c r="DK153" s="136"/>
      <c r="DL153" s="136"/>
      <c r="DM153" s="136"/>
      <c r="DN153" s="136"/>
      <c r="DO153" s="136"/>
      <c r="DP153" s="136"/>
      <c r="DQ153" s="136"/>
      <c r="DR153" s="136"/>
      <c r="DS153" s="136"/>
      <c r="DT153" s="136"/>
      <c r="DU153" s="136"/>
      <c r="DV153" s="136"/>
      <c r="DW153" s="136"/>
      <c r="DX153" s="136"/>
      <c r="DY153" s="136"/>
      <c r="DZ153" s="136"/>
      <c r="EA153" s="136"/>
      <c r="EB153" s="136"/>
      <c r="EC153" s="136"/>
      <c r="ED153" s="136"/>
      <c r="EE153" s="136"/>
      <c r="EF153" s="136"/>
      <c r="EG153" s="136"/>
      <c r="EH153" s="136"/>
      <c r="EI153" s="136"/>
      <c r="EJ153" s="136"/>
      <c r="EK153" s="136"/>
      <c r="EL153" s="136"/>
      <c r="EM153" s="136"/>
      <c r="EN153" s="136"/>
      <c r="EO153" s="136"/>
      <c r="EP153" s="136"/>
      <c r="EQ153" s="136"/>
      <c r="ER153" s="136"/>
      <c r="ES153" s="136"/>
      <c r="ET153" s="136"/>
      <c r="EU153" s="136"/>
      <c r="EV153" s="136"/>
      <c r="EW153" s="136"/>
      <c r="EX153" s="136"/>
      <c r="EY153" s="136"/>
      <c r="EZ153" s="136"/>
      <c r="FA153" s="136"/>
      <c r="FB153" s="136"/>
      <c r="FC153" s="136"/>
      <c r="FD153" s="136"/>
      <c r="FE153" s="136"/>
      <c r="FF153" s="136"/>
      <c r="FG153" s="136"/>
      <c r="FH153" s="136"/>
      <c r="FI153" s="136"/>
      <c r="FJ153" s="136"/>
      <c r="FK153" s="136"/>
      <c r="FL153" s="136"/>
      <c r="FM153" s="136"/>
      <c r="FN153" s="136"/>
      <c r="FO153" s="136"/>
      <c r="FP153" s="136"/>
      <c r="FQ153" s="136"/>
      <c r="FR153" s="136"/>
      <c r="FS153" s="136"/>
      <c r="FT153" s="136"/>
      <c r="FU153" s="136"/>
      <c r="FV153" s="136"/>
      <c r="FW153" s="136"/>
      <c r="FX153" s="136"/>
      <c r="FY153" s="136"/>
      <c r="FZ153" s="136"/>
      <c r="GA153" s="136"/>
      <c r="GB153" s="136"/>
      <c r="GC153" s="136"/>
      <c r="GD153" s="136"/>
      <c r="GE153" s="136"/>
      <c r="GF153" s="136"/>
      <c r="GG153" s="136"/>
      <c r="GH153" s="136"/>
      <c r="GI153" s="136"/>
      <c r="GJ153" s="136"/>
      <c r="GK153" s="136"/>
      <c r="GL153" s="136"/>
      <c r="GM153" s="136"/>
      <c r="GN153" s="136"/>
      <c r="GO153" s="136"/>
      <c r="GP153" s="136"/>
      <c r="GQ153" s="136"/>
      <c r="GR153" s="136"/>
      <c r="GS153" s="136"/>
      <c r="GT153" s="136"/>
      <c r="GU153" s="136"/>
      <c r="GV153" s="136"/>
      <c r="GW153" s="136"/>
      <c r="GX153" s="136"/>
      <c r="GY153" s="136"/>
      <c r="GZ153" s="136"/>
      <c r="HA153" s="136"/>
      <c r="HB153" s="136"/>
      <c r="HC153" s="136"/>
      <c r="HD153" s="136"/>
      <c r="HE153" s="136"/>
      <c r="HF153" s="136"/>
      <c r="HG153" s="136"/>
      <c r="HH153" s="136"/>
      <c r="HI153" s="136"/>
      <c r="HJ153" s="136"/>
      <c r="HK153" s="136"/>
      <c r="HL153" s="136"/>
      <c r="HM153" s="136"/>
      <c r="HN153" s="136"/>
      <c r="HO153" s="136"/>
      <c r="HP153" s="136"/>
      <c r="HQ153" s="136"/>
      <c r="HR153" s="136"/>
      <c r="HS153" s="136"/>
      <c r="HT153" s="136"/>
      <c r="HU153" s="136"/>
      <c r="HV153" s="136"/>
      <c r="HW153" s="136"/>
      <c r="HX153" s="136"/>
      <c r="HY153" s="136"/>
      <c r="HZ153" s="136"/>
      <c r="IA153" s="136"/>
      <c r="IB153" s="136"/>
      <c r="IC153" s="136"/>
      <c r="ID153" s="136"/>
      <c r="IE153" s="136"/>
      <c r="IF153" s="136"/>
      <c r="IG153" s="136"/>
      <c r="IH153" s="136"/>
      <c r="II153" s="136"/>
      <c r="IJ153" s="136"/>
      <c r="IK153" s="136"/>
      <c r="IL153" s="136"/>
      <c r="IM153" s="136"/>
      <c r="IN153" s="136"/>
      <c r="IO153" s="136"/>
      <c r="IP153" s="136"/>
      <c r="IQ153" s="136"/>
      <c r="IR153" s="136"/>
      <c r="IS153" s="136"/>
      <c r="IT153" s="136"/>
      <c r="IU153" s="136"/>
      <c r="IV153" s="136"/>
      <c r="IW153" s="136"/>
      <c r="IX153" s="136"/>
      <c r="IY153" s="136"/>
      <c r="IZ153" s="136"/>
      <c r="JA153" s="136"/>
      <c r="JB153" s="136"/>
      <c r="JC153" s="136"/>
      <c r="JD153" s="136"/>
      <c r="JE153" s="136"/>
      <c r="JF153" s="136"/>
      <c r="JG153" s="136"/>
      <c r="JH153" s="136"/>
      <c r="JI153" s="136"/>
      <c r="JJ153" s="136"/>
      <c r="JK153" s="136"/>
      <c r="JL153" s="136"/>
      <c r="JM153" s="136"/>
      <c r="JN153" s="136"/>
      <c r="JO153" s="136"/>
      <c r="JP153" s="136"/>
      <c r="JQ153" s="136"/>
      <c r="JR153" s="136"/>
      <c r="JS153" s="136"/>
      <c r="JT153" s="136"/>
      <c r="JU153" s="136"/>
      <c r="JV153" s="136"/>
      <c r="JW153" s="136"/>
      <c r="JX153" s="136"/>
      <c r="JY153" s="136"/>
      <c r="JZ153" s="136"/>
      <c r="KA153" s="136"/>
      <c r="KB153" s="136"/>
      <c r="KC153" s="136"/>
      <c r="KD153" s="136"/>
      <c r="KE153" s="136"/>
      <c r="KF153" s="136"/>
      <c r="KG153" s="136"/>
      <c r="KH153" s="136"/>
      <c r="KI153" s="136"/>
      <c r="KJ153" s="136"/>
      <c r="KK153" s="136"/>
      <c r="KL153" s="136"/>
      <c r="KM153" s="136"/>
      <c r="KN153" s="136"/>
      <c r="KO153" s="136"/>
      <c r="KP153" s="136"/>
      <c r="KQ153" s="136"/>
      <c r="KR153" s="136"/>
      <c r="KS153" s="136"/>
      <c r="KT153" s="136"/>
      <c r="KU153" s="136"/>
      <c r="KV153" s="136"/>
      <c r="KW153" s="136"/>
      <c r="KX153" s="136"/>
      <c r="KY153" s="136"/>
      <c r="KZ153" s="136"/>
      <c r="LA153" s="136"/>
      <c r="LB153" s="136"/>
      <c r="LC153" s="136"/>
      <c r="LD153" s="136"/>
      <c r="LE153" s="136"/>
      <c r="LF153" s="136"/>
      <c r="LG153" s="136"/>
      <c r="LH153" s="136"/>
      <c r="LI153" s="136"/>
      <c r="LJ153" s="136"/>
      <c r="LK153" s="136"/>
      <c r="LL153" s="136"/>
      <c r="LM153" s="136"/>
      <c r="LN153" s="136"/>
      <c r="LO153" s="136"/>
      <c r="LP153" s="136"/>
      <c r="LQ153" s="136"/>
      <c r="LR153" s="136"/>
      <c r="LS153" s="136"/>
      <c r="LT153" s="136"/>
      <c r="LU153" s="136"/>
      <c r="LV153" s="136"/>
      <c r="LW153" s="136"/>
      <c r="LX153" s="136"/>
      <c r="LY153" s="136"/>
      <c r="LZ153" s="136"/>
      <c r="MA153" s="136"/>
      <c r="MB153" s="136"/>
      <c r="MC153" s="136"/>
      <c r="MD153" s="136"/>
      <c r="ME153" s="136"/>
      <c r="MF153" s="136"/>
      <c r="MG153" s="136"/>
      <c r="MH153" s="136"/>
      <c r="MI153" s="136"/>
      <c r="MJ153" s="136"/>
      <c r="MK153" s="136"/>
      <c r="ML153" s="136"/>
      <c r="MM153" s="136"/>
      <c r="MN153" s="136"/>
      <c r="MO153" s="136"/>
      <c r="MP153" s="136"/>
      <c r="MQ153" s="136"/>
      <c r="MR153" s="136"/>
      <c r="MS153" s="136"/>
      <c r="MT153" s="136"/>
      <c r="MU153" s="136"/>
      <c r="MV153" s="136"/>
      <c r="MW153" s="136"/>
      <c r="MX153" s="136"/>
      <c r="MY153" s="136"/>
      <c r="MZ153" s="136"/>
      <c r="NA153" s="136"/>
      <c r="NB153" s="136"/>
      <c r="NC153" s="136"/>
      <c r="ND153" s="136"/>
      <c r="NE153" s="136"/>
      <c r="NF153" s="136"/>
      <c r="NG153" s="136"/>
      <c r="NH153" s="136"/>
      <c r="NI153" s="136"/>
      <c r="NJ153" s="136"/>
      <c r="NK153" s="136"/>
      <c r="NL153" s="136"/>
      <c r="NM153" s="136"/>
      <c r="NN153" s="136"/>
      <c r="NO153" s="136"/>
      <c r="NP153" s="136"/>
      <c r="NQ153" s="136"/>
      <c r="NR153" s="136"/>
      <c r="NS153" s="136"/>
      <c r="NT153" s="136"/>
      <c r="NU153" s="136"/>
      <c r="NV153" s="136"/>
      <c r="NW153" s="136"/>
      <c r="NX153" s="136"/>
      <c r="NY153" s="136"/>
      <c r="NZ153" s="136"/>
      <c r="OA153" s="136"/>
      <c r="OB153" s="136"/>
      <c r="OC153" s="136"/>
      <c r="OD153" s="136"/>
      <c r="OE153" s="136"/>
      <c r="OF153" s="136"/>
      <c r="OG153" s="136"/>
      <c r="OH153" s="136"/>
      <c r="OI153" s="136"/>
      <c r="OJ153" s="136"/>
      <c r="OK153" s="136"/>
      <c r="OL153" s="136"/>
      <c r="OM153" s="136"/>
      <c r="ON153" s="136"/>
      <c r="OO153" s="136"/>
      <c r="OP153" s="136"/>
      <c r="OQ153" s="136"/>
      <c r="OR153" s="136"/>
      <c r="OS153" s="136"/>
      <c r="OT153" s="136"/>
      <c r="OU153" s="136"/>
      <c r="OV153" s="136"/>
      <c r="OW153" s="136"/>
      <c r="OX153" s="136"/>
      <c r="OY153" s="136"/>
      <c r="OZ153" s="136"/>
      <c r="PA153" s="136"/>
      <c r="PB153" s="136"/>
      <c r="PC153" s="136"/>
      <c r="PD153" s="136"/>
      <c r="PE153" s="136"/>
      <c r="PF153" s="136"/>
    </row>
    <row r="154" spans="1:422" s="45" customFormat="1">
      <c r="A154" s="134"/>
      <c r="B154" s="134"/>
      <c r="C154" s="136"/>
      <c r="D154" s="136"/>
      <c r="E154" s="136"/>
      <c r="F154" s="136"/>
      <c r="G154" s="136"/>
      <c r="H154" s="136"/>
      <c r="I154" s="136"/>
      <c r="J154" s="136"/>
      <c r="K154" s="136"/>
      <c r="L154" s="136"/>
      <c r="M154" s="136"/>
      <c r="N154" s="136"/>
      <c r="O154" s="136"/>
      <c r="P154" s="136"/>
      <c r="Q154" s="136"/>
      <c r="R154" s="136"/>
      <c r="S154" s="136"/>
      <c r="T154" s="136"/>
      <c r="U154" s="136"/>
      <c r="V154" s="136"/>
      <c r="W154" s="136"/>
      <c r="X154" s="136"/>
      <c r="Y154" s="136"/>
      <c r="Z154" s="136"/>
      <c r="AA154" s="136"/>
      <c r="AB154" s="136"/>
      <c r="AC154" s="136"/>
      <c r="AD154" s="136"/>
      <c r="AE154" s="136"/>
      <c r="AF154" s="136"/>
      <c r="AG154" s="136"/>
      <c r="AH154" s="136"/>
      <c r="AI154" s="136"/>
      <c r="AJ154" s="136"/>
      <c r="AK154" s="136"/>
      <c r="AL154" s="136"/>
      <c r="AM154" s="136"/>
      <c r="AN154" s="136"/>
      <c r="AO154" s="136"/>
      <c r="AP154" s="136"/>
      <c r="AQ154" s="136"/>
      <c r="AR154" s="136"/>
      <c r="AS154" s="136"/>
      <c r="AT154" s="136"/>
      <c r="AU154" s="136"/>
      <c r="AV154" s="136"/>
      <c r="AW154" s="136"/>
      <c r="AX154" s="136"/>
      <c r="AY154" s="136"/>
      <c r="AZ154" s="136"/>
      <c r="BA154" s="136"/>
      <c r="BB154" s="136"/>
      <c r="BC154" s="136"/>
      <c r="BD154" s="136"/>
      <c r="BE154" s="136"/>
      <c r="BF154" s="136"/>
      <c r="BG154" s="136"/>
      <c r="BH154" s="136"/>
      <c r="BI154" s="136"/>
      <c r="BJ154" s="136"/>
      <c r="BK154" s="136"/>
      <c r="BL154" s="136"/>
      <c r="BM154" s="136"/>
      <c r="BN154" s="136"/>
      <c r="BO154" s="136"/>
      <c r="BP154" s="136"/>
      <c r="BQ154" s="136"/>
      <c r="BR154" s="136"/>
      <c r="BS154" s="136"/>
      <c r="BT154" s="136"/>
      <c r="BU154" s="136"/>
      <c r="BV154" s="136"/>
      <c r="BW154" s="136"/>
      <c r="BX154" s="136"/>
      <c r="BY154" s="136"/>
      <c r="BZ154" s="136"/>
      <c r="CA154" s="136"/>
      <c r="CB154" s="136"/>
      <c r="CC154" s="136"/>
      <c r="CD154" s="136"/>
      <c r="CE154" s="136"/>
      <c r="CF154" s="136"/>
      <c r="CG154" s="136"/>
      <c r="CH154" s="136"/>
      <c r="CI154" s="136"/>
      <c r="CJ154" s="136"/>
      <c r="CK154" s="136"/>
      <c r="CL154" s="136"/>
      <c r="CM154" s="136"/>
      <c r="CN154" s="136"/>
      <c r="CO154" s="136"/>
      <c r="CP154" s="136"/>
      <c r="CQ154" s="136"/>
      <c r="CR154" s="136"/>
      <c r="CS154" s="136"/>
      <c r="CT154" s="136"/>
      <c r="CU154" s="136"/>
      <c r="CV154" s="136"/>
      <c r="CW154" s="136"/>
      <c r="CX154" s="136"/>
      <c r="CY154" s="136"/>
      <c r="CZ154" s="136"/>
      <c r="DA154" s="136"/>
      <c r="DB154" s="136"/>
      <c r="DC154" s="136"/>
      <c r="DD154" s="136"/>
      <c r="DE154" s="136"/>
      <c r="DF154" s="136"/>
      <c r="DG154" s="136"/>
      <c r="DH154" s="136"/>
      <c r="DI154" s="136"/>
      <c r="DJ154" s="136"/>
      <c r="DK154" s="136"/>
      <c r="DL154" s="136"/>
      <c r="DM154" s="136"/>
      <c r="DN154" s="136"/>
      <c r="DO154" s="136"/>
      <c r="DP154" s="136"/>
      <c r="DQ154" s="136"/>
      <c r="DR154" s="136"/>
      <c r="DS154" s="136"/>
      <c r="DT154" s="136"/>
      <c r="DU154" s="136"/>
      <c r="DV154" s="136"/>
      <c r="DW154" s="136"/>
      <c r="DX154" s="136"/>
      <c r="DY154" s="136"/>
      <c r="DZ154" s="136"/>
      <c r="EA154" s="136"/>
      <c r="EB154" s="136"/>
      <c r="EC154" s="136"/>
      <c r="ED154" s="136"/>
      <c r="EE154" s="136"/>
      <c r="EF154" s="136"/>
      <c r="EG154" s="136"/>
      <c r="EH154" s="136"/>
      <c r="EI154" s="136"/>
      <c r="EJ154" s="136"/>
      <c r="EK154" s="136"/>
      <c r="EL154" s="136"/>
      <c r="EM154" s="136"/>
      <c r="EN154" s="136"/>
      <c r="EO154" s="136"/>
      <c r="EP154" s="136"/>
      <c r="EQ154" s="136"/>
      <c r="ER154" s="136"/>
      <c r="ES154" s="136"/>
      <c r="ET154" s="136"/>
      <c r="EU154" s="136"/>
      <c r="EV154" s="136"/>
      <c r="EW154" s="136"/>
      <c r="EX154" s="136"/>
      <c r="EY154" s="136"/>
      <c r="EZ154" s="136"/>
      <c r="FA154" s="136"/>
      <c r="FB154" s="136"/>
      <c r="FC154" s="136"/>
      <c r="FD154" s="136"/>
      <c r="FE154" s="136"/>
      <c r="FF154" s="136"/>
      <c r="FG154" s="136"/>
      <c r="FH154" s="136"/>
      <c r="FI154" s="136"/>
      <c r="FJ154" s="136"/>
      <c r="FK154" s="136"/>
      <c r="FL154" s="136"/>
      <c r="FM154" s="136"/>
      <c r="FN154" s="136"/>
      <c r="FO154" s="136"/>
      <c r="FP154" s="136"/>
      <c r="FQ154" s="136"/>
      <c r="FR154" s="136"/>
      <c r="FS154" s="136"/>
      <c r="FT154" s="136"/>
      <c r="FU154" s="136"/>
      <c r="FV154" s="136"/>
      <c r="FW154" s="136"/>
      <c r="FX154" s="136"/>
      <c r="FY154" s="136"/>
      <c r="FZ154" s="136"/>
      <c r="GA154" s="136"/>
      <c r="GB154" s="136"/>
      <c r="GC154" s="136"/>
      <c r="GD154" s="136"/>
      <c r="GE154" s="136"/>
      <c r="GF154" s="136"/>
      <c r="GG154" s="136"/>
      <c r="GH154" s="136"/>
      <c r="GI154" s="136"/>
      <c r="GJ154" s="136"/>
      <c r="GK154" s="136"/>
      <c r="GL154" s="136"/>
      <c r="GM154" s="136"/>
      <c r="GN154" s="136"/>
      <c r="GO154" s="136"/>
      <c r="GP154" s="136"/>
      <c r="GQ154" s="136"/>
      <c r="GR154" s="136"/>
      <c r="GS154" s="136"/>
      <c r="GT154" s="136"/>
      <c r="GU154" s="136"/>
      <c r="GV154" s="136"/>
      <c r="GW154" s="136"/>
      <c r="GX154" s="136"/>
      <c r="GY154" s="136"/>
      <c r="GZ154" s="136"/>
      <c r="HA154" s="136"/>
      <c r="HB154" s="136"/>
      <c r="HC154" s="136"/>
      <c r="HD154" s="136"/>
      <c r="HE154" s="136"/>
      <c r="HF154" s="136"/>
      <c r="HG154" s="136"/>
      <c r="HH154" s="136"/>
      <c r="HI154" s="136"/>
      <c r="HJ154" s="136"/>
      <c r="HK154" s="136"/>
      <c r="HL154" s="136"/>
      <c r="HM154" s="136"/>
      <c r="HN154" s="136"/>
      <c r="HO154" s="136"/>
      <c r="HP154" s="136"/>
      <c r="HQ154" s="136"/>
      <c r="HR154" s="136"/>
      <c r="HS154" s="136"/>
      <c r="HT154" s="136"/>
      <c r="HU154" s="136"/>
      <c r="HV154" s="136"/>
      <c r="HW154" s="136"/>
      <c r="HX154" s="136"/>
      <c r="HY154" s="136"/>
      <c r="HZ154" s="136"/>
      <c r="IA154" s="136"/>
      <c r="IB154" s="136"/>
      <c r="IC154" s="136"/>
      <c r="ID154" s="136"/>
      <c r="IE154" s="136"/>
      <c r="IF154" s="136"/>
      <c r="IG154" s="136"/>
      <c r="IH154" s="136"/>
      <c r="II154" s="136"/>
      <c r="IJ154" s="136"/>
      <c r="IK154" s="136"/>
      <c r="IL154" s="136"/>
      <c r="IM154" s="136"/>
      <c r="IN154" s="136"/>
      <c r="IO154" s="136"/>
      <c r="IP154" s="136"/>
      <c r="IQ154" s="136"/>
      <c r="IR154" s="136"/>
      <c r="IS154" s="136"/>
      <c r="IT154" s="136"/>
      <c r="IU154" s="136"/>
      <c r="IV154" s="136"/>
      <c r="IW154" s="136"/>
      <c r="IX154" s="136"/>
      <c r="IY154" s="136"/>
      <c r="IZ154" s="136"/>
      <c r="JA154" s="136"/>
      <c r="JB154" s="136"/>
      <c r="JC154" s="136"/>
      <c r="JD154" s="136"/>
      <c r="JE154" s="136"/>
      <c r="JF154" s="136"/>
      <c r="JG154" s="136"/>
      <c r="JH154" s="136"/>
      <c r="JI154" s="136"/>
      <c r="JJ154" s="136"/>
      <c r="JK154" s="136"/>
      <c r="JL154" s="136"/>
      <c r="JM154" s="136"/>
      <c r="JN154" s="136"/>
      <c r="JO154" s="136"/>
      <c r="JP154" s="136"/>
      <c r="JQ154" s="136"/>
      <c r="JR154" s="136"/>
      <c r="JS154" s="136"/>
      <c r="JT154" s="136"/>
      <c r="JU154" s="136"/>
      <c r="JV154" s="136"/>
      <c r="JW154" s="136"/>
      <c r="JX154" s="136"/>
      <c r="JY154" s="136"/>
      <c r="JZ154" s="136"/>
      <c r="KA154" s="136"/>
      <c r="KB154" s="136"/>
      <c r="KC154" s="136"/>
      <c r="KD154" s="136"/>
      <c r="KE154" s="136"/>
      <c r="KF154" s="136"/>
      <c r="KG154" s="136"/>
      <c r="KH154" s="136"/>
      <c r="KI154" s="136"/>
      <c r="KJ154" s="136"/>
      <c r="KK154" s="136"/>
      <c r="KL154" s="136"/>
      <c r="KM154" s="136"/>
      <c r="KN154" s="136"/>
      <c r="KO154" s="136"/>
      <c r="KP154" s="136"/>
      <c r="KQ154" s="136"/>
      <c r="KR154" s="136"/>
      <c r="KS154" s="136"/>
      <c r="KT154" s="136"/>
      <c r="KU154" s="136"/>
      <c r="KV154" s="136"/>
      <c r="KW154" s="136"/>
      <c r="KX154" s="136"/>
      <c r="KY154" s="136"/>
      <c r="KZ154" s="136"/>
      <c r="LA154" s="136"/>
      <c r="LB154" s="136"/>
      <c r="LC154" s="136"/>
      <c r="LD154" s="136"/>
      <c r="LE154" s="136"/>
      <c r="LF154" s="136"/>
      <c r="LG154" s="136"/>
      <c r="LH154" s="136"/>
      <c r="LI154" s="136"/>
      <c r="LJ154" s="136"/>
      <c r="LK154" s="136"/>
      <c r="LL154" s="136"/>
      <c r="LM154" s="136"/>
      <c r="LN154" s="136"/>
      <c r="LO154" s="136"/>
      <c r="LP154" s="136"/>
      <c r="LQ154" s="136"/>
      <c r="LR154" s="136"/>
      <c r="LS154" s="136"/>
      <c r="LT154" s="136"/>
      <c r="LU154" s="136"/>
      <c r="LV154" s="136"/>
      <c r="LW154" s="136"/>
      <c r="LX154" s="136"/>
      <c r="LY154" s="136"/>
      <c r="LZ154" s="136"/>
      <c r="MA154" s="136"/>
      <c r="MB154" s="136"/>
      <c r="MC154" s="136"/>
      <c r="MD154" s="136"/>
      <c r="ME154" s="136"/>
      <c r="MF154" s="136"/>
      <c r="MG154" s="136"/>
      <c r="MH154" s="136"/>
      <c r="MI154" s="136"/>
      <c r="MJ154" s="136"/>
      <c r="MK154" s="136"/>
      <c r="ML154" s="136"/>
      <c r="MM154" s="136"/>
      <c r="MN154" s="136"/>
      <c r="MO154" s="136"/>
      <c r="MP154" s="136"/>
      <c r="MQ154" s="136"/>
      <c r="MR154" s="136"/>
      <c r="MS154" s="136"/>
      <c r="MT154" s="136"/>
      <c r="MU154" s="136"/>
      <c r="MV154" s="136"/>
      <c r="MW154" s="136"/>
      <c r="MX154" s="136"/>
      <c r="MY154" s="136"/>
      <c r="MZ154" s="136"/>
      <c r="NA154" s="136"/>
      <c r="NB154" s="136"/>
      <c r="NC154" s="136"/>
      <c r="ND154" s="136"/>
      <c r="NE154" s="136"/>
      <c r="NF154" s="136"/>
      <c r="NG154" s="136"/>
      <c r="NH154" s="136"/>
      <c r="NI154" s="136"/>
      <c r="NJ154" s="136"/>
      <c r="NK154" s="136"/>
      <c r="NL154" s="136"/>
      <c r="NM154" s="136"/>
      <c r="NN154" s="136"/>
      <c r="NO154" s="136"/>
      <c r="NP154" s="136"/>
      <c r="NQ154" s="136"/>
      <c r="NR154" s="136"/>
      <c r="NS154" s="136"/>
      <c r="NT154" s="136"/>
      <c r="NU154" s="136"/>
      <c r="NV154" s="136"/>
      <c r="NW154" s="136"/>
      <c r="NX154" s="136"/>
      <c r="NY154" s="136"/>
      <c r="NZ154" s="136"/>
      <c r="OA154" s="136"/>
      <c r="OB154" s="136"/>
      <c r="OC154" s="136"/>
      <c r="OD154" s="136"/>
      <c r="OE154" s="136"/>
      <c r="OF154" s="136"/>
      <c r="OG154" s="136"/>
      <c r="OH154" s="136"/>
      <c r="OI154" s="136"/>
      <c r="OJ154" s="136"/>
      <c r="OK154" s="136"/>
      <c r="OL154" s="136"/>
      <c r="OM154" s="136"/>
      <c r="ON154" s="136"/>
      <c r="OO154" s="136"/>
      <c r="OP154" s="136"/>
      <c r="OQ154" s="136"/>
      <c r="OR154" s="136"/>
      <c r="OS154" s="136"/>
      <c r="OT154" s="136"/>
      <c r="OU154" s="136"/>
      <c r="OV154" s="136"/>
      <c r="OW154" s="136"/>
      <c r="OX154" s="136"/>
      <c r="OY154" s="136"/>
      <c r="OZ154" s="136"/>
      <c r="PA154" s="136"/>
      <c r="PB154" s="136"/>
      <c r="PC154" s="136"/>
      <c r="PD154" s="136"/>
      <c r="PE154" s="136"/>
      <c r="PF154" s="136"/>
    </row>
    <row r="155" spans="1:422" s="45" customFormat="1">
      <c r="A155" s="134"/>
      <c r="B155" s="134"/>
      <c r="C155" s="136"/>
      <c r="D155" s="136"/>
      <c r="E155" s="136"/>
      <c r="F155" s="136"/>
      <c r="G155" s="136"/>
      <c r="H155" s="136"/>
      <c r="I155" s="136"/>
      <c r="J155" s="136"/>
      <c r="K155" s="136"/>
      <c r="L155" s="136"/>
      <c r="M155" s="136"/>
      <c r="N155" s="136"/>
      <c r="O155" s="136"/>
      <c r="P155" s="136"/>
      <c r="Q155" s="136"/>
      <c r="R155" s="136"/>
      <c r="S155" s="136"/>
      <c r="T155" s="136"/>
      <c r="U155" s="136"/>
      <c r="V155" s="136"/>
      <c r="W155" s="136"/>
      <c r="X155" s="136"/>
      <c r="Y155" s="136"/>
      <c r="Z155" s="136"/>
      <c r="AA155" s="136"/>
      <c r="AB155" s="136"/>
      <c r="AC155" s="136"/>
      <c r="AD155" s="136"/>
      <c r="AE155" s="136"/>
      <c r="AF155" s="136"/>
      <c r="AG155" s="136"/>
      <c r="AH155" s="136"/>
      <c r="AI155" s="136"/>
      <c r="AJ155" s="136"/>
      <c r="AK155" s="136"/>
      <c r="AL155" s="136"/>
      <c r="AM155" s="136"/>
      <c r="AN155" s="136"/>
      <c r="AO155" s="136"/>
      <c r="AP155" s="136"/>
      <c r="AQ155" s="136"/>
      <c r="AR155" s="136"/>
      <c r="AS155" s="136"/>
      <c r="AT155" s="136"/>
      <c r="AU155" s="136"/>
      <c r="AV155" s="136"/>
      <c r="AW155" s="136"/>
      <c r="AX155" s="136"/>
      <c r="AY155" s="136"/>
      <c r="AZ155" s="136"/>
      <c r="BA155" s="136"/>
      <c r="BB155" s="136"/>
      <c r="BC155" s="136"/>
      <c r="BD155" s="136"/>
      <c r="BE155" s="136"/>
      <c r="BF155" s="136"/>
      <c r="BG155" s="136"/>
      <c r="BH155" s="136"/>
      <c r="BI155" s="136"/>
      <c r="BJ155" s="136"/>
      <c r="BK155" s="136"/>
      <c r="BL155" s="136"/>
      <c r="BM155" s="136"/>
      <c r="BN155" s="136"/>
      <c r="BO155" s="136"/>
      <c r="BP155" s="136"/>
      <c r="BQ155" s="136"/>
      <c r="BR155" s="136"/>
      <c r="BS155" s="136"/>
      <c r="BT155" s="136"/>
      <c r="BU155" s="136"/>
      <c r="BV155" s="136"/>
      <c r="BW155" s="136"/>
      <c r="BX155" s="136"/>
      <c r="BY155" s="136"/>
      <c r="BZ155" s="136"/>
      <c r="CA155" s="136"/>
      <c r="CB155" s="136"/>
      <c r="CC155" s="136"/>
      <c r="CD155" s="136"/>
      <c r="CE155" s="136"/>
      <c r="CF155" s="136"/>
      <c r="CG155" s="136"/>
      <c r="CH155" s="136"/>
      <c r="CI155" s="136"/>
      <c r="CJ155" s="136"/>
      <c r="CK155" s="136"/>
      <c r="CL155" s="136"/>
      <c r="CM155" s="136"/>
      <c r="CN155" s="136"/>
      <c r="CO155" s="136"/>
      <c r="CP155" s="136"/>
      <c r="CQ155" s="136"/>
      <c r="CR155" s="136"/>
      <c r="CS155" s="136"/>
      <c r="CT155" s="136"/>
      <c r="CU155" s="136"/>
      <c r="CV155" s="136"/>
      <c r="CW155" s="136"/>
      <c r="CX155" s="136"/>
      <c r="CY155" s="136"/>
      <c r="CZ155" s="136"/>
      <c r="DA155" s="136"/>
      <c r="DB155" s="136"/>
      <c r="DC155" s="136"/>
      <c r="DD155" s="136"/>
      <c r="DE155" s="136"/>
      <c r="DF155" s="136"/>
      <c r="DG155" s="136"/>
      <c r="DH155" s="136"/>
      <c r="DI155" s="136"/>
      <c r="DJ155" s="136"/>
      <c r="DK155" s="136"/>
      <c r="DL155" s="136"/>
      <c r="DM155" s="136"/>
      <c r="DN155" s="136"/>
      <c r="DO155" s="136"/>
      <c r="DP155" s="136"/>
      <c r="DQ155" s="136"/>
      <c r="DR155" s="136"/>
      <c r="DS155" s="136"/>
      <c r="DT155" s="136"/>
      <c r="DU155" s="136"/>
      <c r="DV155" s="136"/>
      <c r="DW155" s="136"/>
      <c r="DX155" s="136"/>
      <c r="DY155" s="136"/>
      <c r="DZ155" s="136"/>
      <c r="EA155" s="136"/>
      <c r="EB155" s="136"/>
      <c r="EC155" s="136"/>
      <c r="ED155" s="136"/>
      <c r="EE155" s="136"/>
      <c r="EF155" s="136"/>
      <c r="EG155" s="136"/>
      <c r="EH155" s="136"/>
      <c r="EI155" s="136"/>
      <c r="EJ155" s="136"/>
      <c r="EK155" s="136"/>
      <c r="EL155" s="136"/>
      <c r="EM155" s="136"/>
      <c r="EN155" s="136"/>
      <c r="EO155" s="136"/>
      <c r="EP155" s="136"/>
      <c r="EQ155" s="136"/>
      <c r="ER155" s="136"/>
      <c r="ES155" s="136"/>
      <c r="ET155" s="136"/>
      <c r="EU155" s="136"/>
      <c r="EV155" s="136"/>
      <c r="EW155" s="136"/>
      <c r="EX155" s="136"/>
      <c r="EY155" s="136"/>
      <c r="EZ155" s="136"/>
      <c r="FA155" s="136"/>
      <c r="FB155" s="136"/>
      <c r="FC155" s="136"/>
      <c r="FD155" s="136"/>
      <c r="FE155" s="136"/>
      <c r="FF155" s="136"/>
      <c r="FG155" s="136"/>
      <c r="FH155" s="136"/>
      <c r="FI155" s="136"/>
      <c r="FJ155" s="136"/>
      <c r="FK155" s="136"/>
      <c r="FL155" s="136"/>
      <c r="FM155" s="136"/>
      <c r="FN155" s="136"/>
      <c r="FO155" s="136"/>
      <c r="FP155" s="136"/>
      <c r="FQ155" s="136"/>
      <c r="FR155" s="136"/>
      <c r="FS155" s="136"/>
      <c r="FT155" s="136"/>
      <c r="FU155" s="136"/>
      <c r="FV155" s="136"/>
      <c r="FW155" s="136"/>
      <c r="FX155" s="136"/>
      <c r="FY155" s="136"/>
      <c r="FZ155" s="136"/>
      <c r="GA155" s="136"/>
      <c r="GB155" s="136"/>
      <c r="GC155" s="136"/>
      <c r="GD155" s="136"/>
      <c r="GE155" s="136"/>
      <c r="GF155" s="136"/>
      <c r="GG155" s="136"/>
      <c r="GH155" s="136"/>
      <c r="GI155" s="136"/>
      <c r="GJ155" s="136"/>
      <c r="GK155" s="136"/>
      <c r="GL155" s="136"/>
      <c r="GM155" s="136"/>
      <c r="GN155" s="136"/>
      <c r="GO155" s="136"/>
      <c r="GP155" s="136"/>
      <c r="GQ155" s="136"/>
      <c r="GR155" s="136"/>
      <c r="GS155" s="136"/>
      <c r="GT155" s="136"/>
      <c r="GU155" s="136"/>
      <c r="GV155" s="136"/>
      <c r="GW155" s="136"/>
      <c r="GX155" s="136"/>
      <c r="GY155" s="136"/>
      <c r="GZ155" s="136"/>
      <c r="HA155" s="136"/>
      <c r="HB155" s="136"/>
      <c r="HC155" s="136"/>
      <c r="HD155" s="136"/>
      <c r="HE155" s="136"/>
      <c r="HF155" s="136"/>
      <c r="HG155" s="136"/>
      <c r="HH155" s="136"/>
      <c r="HI155" s="136"/>
      <c r="HJ155" s="136"/>
      <c r="HK155" s="136"/>
      <c r="HL155" s="136"/>
      <c r="HM155" s="136"/>
      <c r="HN155" s="136"/>
      <c r="HO155" s="136"/>
      <c r="HP155" s="136"/>
      <c r="HQ155" s="136"/>
      <c r="HR155" s="136"/>
      <c r="HS155" s="136"/>
      <c r="HT155" s="136"/>
      <c r="HU155" s="136"/>
      <c r="HV155" s="136"/>
      <c r="HW155" s="136"/>
      <c r="HX155" s="136"/>
      <c r="HY155" s="136"/>
      <c r="HZ155" s="136"/>
      <c r="IA155" s="136"/>
      <c r="IB155" s="136"/>
      <c r="IC155" s="136"/>
      <c r="ID155" s="136"/>
      <c r="IE155" s="136"/>
      <c r="IF155" s="136"/>
      <c r="IG155" s="136"/>
      <c r="IH155" s="136"/>
      <c r="II155" s="136"/>
      <c r="IJ155" s="136"/>
      <c r="IK155" s="136"/>
      <c r="IL155" s="136"/>
      <c r="IM155" s="136"/>
      <c r="IN155" s="136"/>
      <c r="IO155" s="136"/>
      <c r="IP155" s="136"/>
      <c r="IQ155" s="136"/>
      <c r="IR155" s="136"/>
      <c r="IS155" s="136"/>
      <c r="IT155" s="136"/>
      <c r="IU155" s="136"/>
      <c r="IV155" s="136"/>
      <c r="IW155" s="136"/>
      <c r="IX155" s="136"/>
      <c r="IY155" s="136"/>
      <c r="IZ155" s="136"/>
      <c r="JA155" s="136"/>
      <c r="JB155" s="136"/>
      <c r="JC155" s="136"/>
      <c r="JD155" s="136"/>
      <c r="JE155" s="136"/>
      <c r="JF155" s="136"/>
      <c r="JG155" s="136"/>
      <c r="JH155" s="136"/>
      <c r="JI155" s="136"/>
      <c r="JJ155" s="136"/>
      <c r="JK155" s="136"/>
      <c r="JL155" s="136"/>
      <c r="JM155" s="136"/>
      <c r="JN155" s="136"/>
      <c r="JO155" s="136"/>
      <c r="JP155" s="136"/>
      <c r="JQ155" s="136"/>
      <c r="JR155" s="136"/>
      <c r="JS155" s="136"/>
      <c r="JT155" s="136"/>
      <c r="JU155" s="136"/>
      <c r="JV155" s="136"/>
      <c r="JW155" s="136"/>
      <c r="JX155" s="136"/>
      <c r="JY155" s="136"/>
      <c r="JZ155" s="136"/>
      <c r="KA155" s="136"/>
      <c r="KB155" s="136"/>
      <c r="KC155" s="136"/>
      <c r="KD155" s="136"/>
      <c r="KE155" s="136"/>
      <c r="KF155" s="136"/>
      <c r="KG155" s="136"/>
      <c r="KH155" s="136"/>
      <c r="KI155" s="136"/>
      <c r="KJ155" s="136"/>
      <c r="KK155" s="136"/>
      <c r="KL155" s="136"/>
      <c r="KM155" s="136"/>
      <c r="KN155" s="136"/>
      <c r="KO155" s="136"/>
      <c r="KP155" s="136"/>
      <c r="KQ155" s="136"/>
      <c r="KR155" s="136"/>
      <c r="KS155" s="136"/>
      <c r="KT155" s="136"/>
      <c r="KU155" s="136"/>
      <c r="KV155" s="136"/>
      <c r="KW155" s="136"/>
      <c r="KX155" s="136"/>
      <c r="KY155" s="136"/>
      <c r="KZ155" s="136"/>
      <c r="LA155" s="136"/>
      <c r="LB155" s="136"/>
      <c r="LC155" s="136"/>
      <c r="LD155" s="136"/>
      <c r="LE155" s="136"/>
      <c r="LF155" s="136"/>
      <c r="LG155" s="136"/>
      <c r="LH155" s="136"/>
      <c r="LI155" s="136"/>
      <c r="LJ155" s="136"/>
      <c r="LK155" s="136"/>
      <c r="LL155" s="136"/>
      <c r="LM155" s="136"/>
      <c r="LN155" s="136"/>
      <c r="LO155" s="136"/>
      <c r="LP155" s="136"/>
      <c r="LQ155" s="136"/>
      <c r="LR155" s="136"/>
      <c r="LS155" s="136"/>
      <c r="LT155" s="136"/>
      <c r="LU155" s="136"/>
      <c r="LV155" s="136"/>
      <c r="LW155" s="136"/>
      <c r="LX155" s="136"/>
      <c r="LY155" s="136"/>
      <c r="LZ155" s="136"/>
      <c r="MA155" s="136"/>
      <c r="MB155" s="136"/>
      <c r="MC155" s="136"/>
      <c r="MD155" s="136"/>
      <c r="ME155" s="136"/>
      <c r="MF155" s="136"/>
      <c r="MG155" s="136"/>
      <c r="MH155" s="136"/>
      <c r="MI155" s="136"/>
      <c r="MJ155" s="136"/>
      <c r="MK155" s="136"/>
      <c r="ML155" s="136"/>
      <c r="MM155" s="136"/>
      <c r="MN155" s="136"/>
      <c r="MO155" s="136"/>
      <c r="MP155" s="136"/>
      <c r="MQ155" s="136"/>
      <c r="MR155" s="136"/>
      <c r="MS155" s="136"/>
      <c r="MT155" s="136"/>
      <c r="MU155" s="136"/>
      <c r="MV155" s="136"/>
      <c r="MW155" s="136"/>
      <c r="MX155" s="136"/>
      <c r="MY155" s="136"/>
      <c r="MZ155" s="136"/>
      <c r="NA155" s="136"/>
      <c r="NB155" s="136"/>
      <c r="NC155" s="136"/>
      <c r="ND155" s="136"/>
      <c r="NE155" s="136"/>
      <c r="NF155" s="136"/>
      <c r="NG155" s="136"/>
      <c r="NH155" s="136"/>
      <c r="NI155" s="136"/>
      <c r="NJ155" s="136"/>
      <c r="NK155" s="136"/>
      <c r="NL155" s="136"/>
      <c r="NM155" s="136"/>
      <c r="NN155" s="136"/>
      <c r="NO155" s="136"/>
      <c r="NP155" s="136"/>
      <c r="NQ155" s="136"/>
      <c r="NR155" s="136"/>
      <c r="NS155" s="136"/>
      <c r="NT155" s="136"/>
      <c r="NU155" s="136"/>
      <c r="NV155" s="136"/>
      <c r="NW155" s="136"/>
      <c r="NX155" s="136"/>
      <c r="NY155" s="136"/>
      <c r="NZ155" s="136"/>
      <c r="OA155" s="136"/>
      <c r="OB155" s="136"/>
      <c r="OC155" s="136"/>
      <c r="OD155" s="136"/>
      <c r="OE155" s="136"/>
      <c r="OF155" s="136"/>
      <c r="OG155" s="136"/>
      <c r="OH155" s="136"/>
      <c r="OI155" s="136"/>
      <c r="OJ155" s="136"/>
      <c r="OK155" s="136"/>
      <c r="OL155" s="136"/>
      <c r="OM155" s="136"/>
      <c r="ON155" s="136"/>
      <c r="OO155" s="136"/>
      <c r="OP155" s="136"/>
      <c r="OQ155" s="136"/>
      <c r="OR155" s="136"/>
      <c r="OS155" s="136"/>
      <c r="OT155" s="136"/>
      <c r="OU155" s="136"/>
      <c r="OV155" s="136"/>
      <c r="OW155" s="136"/>
      <c r="OX155" s="136"/>
      <c r="OY155" s="136"/>
      <c r="OZ155" s="136"/>
      <c r="PA155" s="136"/>
      <c r="PB155" s="136"/>
      <c r="PC155" s="136"/>
      <c r="PD155" s="136"/>
      <c r="PE155" s="136"/>
      <c r="PF155" s="136"/>
    </row>
    <row r="156" spans="1:422" s="45" customFormat="1">
      <c r="A156" s="134"/>
      <c r="B156" s="134"/>
      <c r="C156" s="136"/>
      <c r="D156" s="136"/>
      <c r="E156" s="136"/>
      <c r="F156" s="136"/>
      <c r="G156" s="136"/>
      <c r="H156" s="136"/>
      <c r="I156" s="136"/>
      <c r="J156" s="136"/>
      <c r="K156" s="136"/>
      <c r="L156" s="136"/>
      <c r="M156" s="136"/>
      <c r="N156" s="136"/>
      <c r="O156" s="136"/>
      <c r="P156" s="136"/>
      <c r="Q156" s="136"/>
      <c r="R156" s="136"/>
      <c r="S156" s="136"/>
      <c r="T156" s="136"/>
      <c r="U156" s="136"/>
      <c r="V156" s="136"/>
      <c r="W156" s="136"/>
      <c r="X156" s="136"/>
      <c r="Y156" s="136"/>
      <c r="Z156" s="136"/>
      <c r="AA156" s="136"/>
      <c r="AB156" s="136"/>
      <c r="AC156" s="136"/>
      <c r="AD156" s="136"/>
      <c r="AE156" s="136"/>
      <c r="AF156" s="136"/>
      <c r="AG156" s="136"/>
      <c r="AH156" s="136"/>
      <c r="AI156" s="136"/>
      <c r="AJ156" s="136"/>
      <c r="AK156" s="136"/>
      <c r="AL156" s="136"/>
      <c r="AM156" s="136"/>
      <c r="AN156" s="136"/>
      <c r="AO156" s="136"/>
      <c r="AP156" s="136"/>
      <c r="AQ156" s="136"/>
      <c r="AR156" s="136"/>
      <c r="AS156" s="136"/>
      <c r="AT156" s="136"/>
      <c r="AU156" s="136"/>
      <c r="AV156" s="136"/>
      <c r="AW156" s="136"/>
      <c r="AX156" s="136"/>
      <c r="AY156" s="136"/>
      <c r="AZ156" s="136"/>
      <c r="BA156" s="136"/>
      <c r="BB156" s="136"/>
      <c r="BC156" s="136"/>
      <c r="BD156" s="136"/>
      <c r="BE156" s="136"/>
      <c r="BF156" s="136"/>
      <c r="BG156" s="136"/>
      <c r="BH156" s="136"/>
      <c r="BI156" s="136"/>
      <c r="BJ156" s="136"/>
      <c r="BK156" s="136"/>
      <c r="BL156" s="136"/>
      <c r="BM156" s="136"/>
      <c r="BN156" s="136"/>
      <c r="BO156" s="136"/>
      <c r="BP156" s="136"/>
      <c r="BQ156" s="136"/>
      <c r="BR156" s="136"/>
      <c r="BS156" s="136"/>
      <c r="BT156" s="136"/>
      <c r="BU156" s="136"/>
      <c r="BV156" s="136"/>
      <c r="BW156" s="136"/>
      <c r="BX156" s="136"/>
      <c r="BY156" s="136"/>
      <c r="BZ156" s="136"/>
      <c r="CA156" s="136"/>
      <c r="CB156" s="136"/>
      <c r="CC156" s="136"/>
      <c r="CD156" s="136"/>
      <c r="CE156" s="136"/>
      <c r="CF156" s="136"/>
      <c r="CG156" s="136"/>
      <c r="CH156" s="136"/>
      <c r="CI156" s="136"/>
      <c r="CJ156" s="136"/>
      <c r="CK156" s="136"/>
      <c r="CL156" s="136"/>
      <c r="CM156" s="136"/>
      <c r="CN156" s="136"/>
      <c r="CO156" s="136"/>
      <c r="CP156" s="136"/>
      <c r="CQ156" s="136"/>
      <c r="CR156" s="136"/>
      <c r="CS156" s="136"/>
      <c r="CT156" s="136"/>
      <c r="CU156" s="136"/>
      <c r="CV156" s="136"/>
      <c r="CW156" s="136"/>
      <c r="CX156" s="136"/>
      <c r="CY156" s="136"/>
      <c r="CZ156" s="136"/>
      <c r="DA156" s="136"/>
      <c r="DB156" s="136"/>
      <c r="DC156" s="136"/>
      <c r="DD156" s="136"/>
      <c r="DE156" s="136"/>
      <c r="DF156" s="136"/>
      <c r="DG156" s="136"/>
      <c r="DH156" s="136"/>
      <c r="DI156" s="136"/>
      <c r="DJ156" s="136"/>
      <c r="DK156" s="136"/>
      <c r="DL156" s="136"/>
      <c r="DM156" s="136"/>
      <c r="DN156" s="136"/>
      <c r="DO156" s="136"/>
      <c r="DP156" s="136"/>
      <c r="DQ156" s="136"/>
      <c r="DR156" s="136"/>
      <c r="DS156" s="136"/>
      <c r="DT156" s="136"/>
      <c r="DU156" s="136"/>
      <c r="DV156" s="136"/>
      <c r="DW156" s="136"/>
      <c r="DX156" s="136"/>
      <c r="DY156" s="136"/>
      <c r="DZ156" s="136"/>
      <c r="EA156" s="136"/>
      <c r="EB156" s="136"/>
      <c r="EC156" s="136"/>
      <c r="ED156" s="136"/>
      <c r="EE156" s="136"/>
      <c r="EF156" s="136"/>
      <c r="EG156" s="136"/>
      <c r="EH156" s="136"/>
      <c r="EI156" s="136"/>
      <c r="EJ156" s="136"/>
      <c r="EK156" s="136"/>
      <c r="EL156" s="136"/>
      <c r="EM156" s="136"/>
      <c r="EN156" s="136"/>
      <c r="EO156" s="136"/>
      <c r="EP156" s="136"/>
      <c r="EQ156" s="136"/>
      <c r="ER156" s="136"/>
      <c r="ES156" s="136"/>
      <c r="ET156" s="136"/>
      <c r="EU156" s="136"/>
      <c r="EV156" s="136"/>
      <c r="EW156" s="136"/>
      <c r="EX156" s="136"/>
      <c r="EY156" s="136"/>
      <c r="EZ156" s="136"/>
      <c r="FA156" s="136"/>
      <c r="FB156" s="136"/>
      <c r="FC156" s="136"/>
      <c r="FD156" s="136"/>
      <c r="FE156" s="136"/>
      <c r="FF156" s="136"/>
      <c r="FG156" s="136"/>
      <c r="FH156" s="136"/>
      <c r="FI156" s="136"/>
      <c r="FJ156" s="136"/>
      <c r="FK156" s="136"/>
      <c r="FL156" s="136"/>
      <c r="FM156" s="136"/>
      <c r="FN156" s="136"/>
      <c r="FO156" s="136"/>
      <c r="FP156" s="136"/>
      <c r="FQ156" s="136"/>
      <c r="FR156" s="136"/>
      <c r="FS156" s="136"/>
      <c r="FT156" s="136"/>
      <c r="FU156" s="136"/>
      <c r="FV156" s="136"/>
      <c r="FW156" s="136"/>
      <c r="FX156" s="136"/>
      <c r="FY156" s="136"/>
      <c r="FZ156" s="136"/>
      <c r="GA156" s="136"/>
      <c r="GB156" s="136"/>
      <c r="GC156" s="136"/>
      <c r="GD156" s="136"/>
      <c r="GE156" s="136"/>
      <c r="GF156" s="136"/>
      <c r="GG156" s="136"/>
      <c r="GH156" s="136"/>
      <c r="GI156" s="136"/>
      <c r="GJ156" s="136"/>
      <c r="GK156" s="136"/>
      <c r="GL156" s="136"/>
      <c r="GM156" s="136"/>
      <c r="GN156" s="136"/>
      <c r="GO156" s="136"/>
      <c r="GP156" s="136"/>
      <c r="GQ156" s="136"/>
      <c r="GR156" s="136"/>
      <c r="GS156" s="136"/>
      <c r="GT156" s="136"/>
      <c r="GU156" s="136"/>
      <c r="GV156" s="136"/>
      <c r="GW156" s="136"/>
      <c r="GX156" s="136"/>
      <c r="GY156" s="136"/>
      <c r="GZ156" s="136"/>
      <c r="HA156" s="136"/>
      <c r="HB156" s="136"/>
      <c r="HC156" s="136"/>
      <c r="HD156" s="136"/>
      <c r="HE156" s="136"/>
      <c r="HF156" s="136"/>
      <c r="HG156" s="136"/>
      <c r="HH156" s="136"/>
      <c r="HI156" s="136"/>
      <c r="HJ156" s="136"/>
      <c r="HK156" s="136"/>
      <c r="HL156" s="136"/>
      <c r="HM156" s="136"/>
      <c r="HN156" s="136"/>
      <c r="HO156" s="136"/>
      <c r="HP156" s="136"/>
      <c r="HQ156" s="136"/>
      <c r="HR156" s="136"/>
      <c r="HS156" s="136"/>
      <c r="HT156" s="136"/>
      <c r="HU156" s="136"/>
      <c r="HV156" s="136"/>
      <c r="HW156" s="136"/>
      <c r="HX156" s="136"/>
      <c r="HY156" s="136"/>
      <c r="HZ156" s="136"/>
      <c r="IA156" s="136"/>
      <c r="IB156" s="136"/>
      <c r="IC156" s="136"/>
      <c r="ID156" s="136"/>
      <c r="IE156" s="136"/>
      <c r="IF156" s="136"/>
      <c r="IG156" s="136"/>
      <c r="IH156" s="136"/>
      <c r="II156" s="136"/>
      <c r="IJ156" s="136"/>
      <c r="IK156" s="136"/>
      <c r="IL156" s="136"/>
      <c r="IM156" s="136"/>
      <c r="IN156" s="136"/>
      <c r="IO156" s="136"/>
      <c r="IP156" s="136"/>
      <c r="IQ156" s="136"/>
      <c r="IR156" s="136"/>
      <c r="IS156" s="136"/>
      <c r="IT156" s="136"/>
      <c r="IU156" s="136"/>
      <c r="IV156" s="136"/>
      <c r="IW156" s="136"/>
      <c r="IX156" s="136"/>
      <c r="IY156" s="136"/>
      <c r="IZ156" s="136"/>
      <c r="JA156" s="136"/>
      <c r="JB156" s="136"/>
      <c r="JC156" s="136"/>
      <c r="JD156" s="136"/>
      <c r="JE156" s="136"/>
      <c r="JF156" s="136"/>
      <c r="JG156" s="136"/>
      <c r="JH156" s="136"/>
      <c r="JI156" s="136"/>
      <c r="JJ156" s="136"/>
      <c r="JK156" s="136"/>
      <c r="JL156" s="136"/>
      <c r="JM156" s="136"/>
      <c r="JN156" s="136"/>
      <c r="JO156" s="136"/>
      <c r="JP156" s="136"/>
      <c r="JQ156" s="136"/>
      <c r="JR156" s="136"/>
      <c r="JS156" s="136"/>
      <c r="JT156" s="136"/>
      <c r="JU156" s="136"/>
      <c r="JV156" s="136"/>
      <c r="JW156" s="136"/>
      <c r="JX156" s="136"/>
      <c r="JY156" s="136"/>
      <c r="JZ156" s="136"/>
      <c r="KA156" s="136"/>
      <c r="KB156" s="136"/>
      <c r="KC156" s="136"/>
      <c r="KD156" s="136"/>
      <c r="KE156" s="136"/>
      <c r="KF156" s="136"/>
      <c r="KG156" s="136"/>
      <c r="KH156" s="136"/>
      <c r="KI156" s="136"/>
      <c r="KJ156" s="136"/>
      <c r="KK156" s="136"/>
      <c r="KL156" s="136"/>
      <c r="KM156" s="136"/>
      <c r="KN156" s="136"/>
      <c r="KO156" s="136"/>
      <c r="KP156" s="136"/>
      <c r="KQ156" s="136"/>
      <c r="KR156" s="136"/>
      <c r="KS156" s="136"/>
      <c r="KT156" s="136"/>
      <c r="KU156" s="136"/>
      <c r="KV156" s="136"/>
      <c r="KW156" s="136"/>
      <c r="KX156" s="136"/>
      <c r="KY156" s="136"/>
      <c r="KZ156" s="136"/>
      <c r="LA156" s="136"/>
      <c r="LB156" s="136"/>
      <c r="LC156" s="136"/>
      <c r="LD156" s="136"/>
      <c r="LE156" s="136"/>
      <c r="LF156" s="136"/>
      <c r="LG156" s="136"/>
      <c r="LH156" s="136"/>
      <c r="LI156" s="136"/>
      <c r="LJ156" s="136"/>
      <c r="LK156" s="136"/>
      <c r="LL156" s="136"/>
      <c r="LM156" s="136"/>
      <c r="LN156" s="136"/>
      <c r="LO156" s="136"/>
      <c r="LP156" s="136"/>
      <c r="LQ156" s="136"/>
      <c r="LR156" s="136"/>
      <c r="LS156" s="136"/>
      <c r="LT156" s="136"/>
      <c r="LU156" s="136"/>
      <c r="LV156" s="136"/>
      <c r="LW156" s="136"/>
      <c r="LX156" s="136"/>
      <c r="LY156" s="136"/>
      <c r="LZ156" s="136"/>
      <c r="MA156" s="136"/>
      <c r="MB156" s="136"/>
      <c r="MC156" s="136"/>
      <c r="MD156" s="136"/>
      <c r="ME156" s="136"/>
      <c r="MF156" s="136"/>
      <c r="MG156" s="136"/>
      <c r="MH156" s="136"/>
      <c r="MI156" s="136"/>
      <c r="MJ156" s="136"/>
      <c r="MK156" s="136"/>
      <c r="ML156" s="136"/>
      <c r="MM156" s="136"/>
      <c r="MN156" s="136"/>
      <c r="MO156" s="136"/>
      <c r="MP156" s="136"/>
      <c r="MQ156" s="136"/>
      <c r="MR156" s="136"/>
      <c r="MS156" s="136"/>
      <c r="MT156" s="136"/>
      <c r="MU156" s="136"/>
      <c r="MV156" s="136"/>
      <c r="MW156" s="136"/>
      <c r="MX156" s="136"/>
      <c r="MY156" s="136"/>
      <c r="MZ156" s="136"/>
      <c r="NA156" s="136"/>
      <c r="NB156" s="136"/>
      <c r="NC156" s="136"/>
      <c r="ND156" s="136"/>
      <c r="NE156" s="136"/>
      <c r="NF156" s="136"/>
      <c r="NG156" s="136"/>
      <c r="NH156" s="136"/>
      <c r="NI156" s="136"/>
      <c r="NJ156" s="136"/>
      <c r="NK156" s="136"/>
      <c r="NL156" s="136"/>
      <c r="NM156" s="136"/>
      <c r="NN156" s="136"/>
      <c r="NO156" s="136"/>
      <c r="NP156" s="136"/>
      <c r="NQ156" s="136"/>
      <c r="NR156" s="136"/>
      <c r="NS156" s="136"/>
      <c r="NT156" s="136"/>
      <c r="NU156" s="136"/>
      <c r="NV156" s="136"/>
      <c r="NW156" s="136"/>
      <c r="NX156" s="136"/>
      <c r="NY156" s="136"/>
      <c r="NZ156" s="136"/>
      <c r="OA156" s="136"/>
      <c r="OB156" s="136"/>
      <c r="OC156" s="136"/>
      <c r="OD156" s="136"/>
      <c r="OE156" s="136"/>
      <c r="OF156" s="136"/>
      <c r="OG156" s="136"/>
      <c r="OH156" s="136"/>
      <c r="OI156" s="136"/>
      <c r="OJ156" s="136"/>
      <c r="OK156" s="136"/>
      <c r="OL156" s="136"/>
      <c r="OM156" s="136"/>
      <c r="ON156" s="136"/>
      <c r="OO156" s="136"/>
      <c r="OP156" s="136"/>
      <c r="OQ156" s="136"/>
      <c r="OR156" s="136"/>
      <c r="OS156" s="136"/>
      <c r="OT156" s="136"/>
      <c r="OU156" s="136"/>
      <c r="OV156" s="136"/>
      <c r="OW156" s="136"/>
      <c r="OX156" s="136"/>
      <c r="OY156" s="136"/>
      <c r="OZ156" s="136"/>
      <c r="PA156" s="136"/>
      <c r="PB156" s="136"/>
      <c r="PC156" s="136"/>
      <c r="PD156" s="136"/>
      <c r="PE156" s="136"/>
      <c r="PF156" s="136"/>
    </row>
    <row r="157" spans="1:422" s="45" customFormat="1">
      <c r="A157" s="134"/>
      <c r="B157" s="134"/>
      <c r="C157" s="136"/>
      <c r="D157" s="136"/>
      <c r="E157" s="136"/>
      <c r="F157" s="136"/>
      <c r="G157" s="136"/>
      <c r="H157" s="136"/>
      <c r="I157" s="136"/>
      <c r="J157" s="136"/>
      <c r="K157" s="136"/>
      <c r="L157" s="136"/>
      <c r="M157" s="136"/>
      <c r="N157" s="136"/>
      <c r="O157" s="136"/>
      <c r="P157" s="136"/>
      <c r="Q157" s="136"/>
      <c r="R157" s="136"/>
      <c r="S157" s="136"/>
      <c r="T157" s="136"/>
      <c r="U157" s="136"/>
      <c r="V157" s="136"/>
      <c r="W157" s="136"/>
      <c r="X157" s="136"/>
      <c r="Y157" s="136"/>
      <c r="Z157" s="136"/>
      <c r="AA157" s="136"/>
      <c r="AB157" s="136"/>
      <c r="AC157" s="136"/>
      <c r="AD157" s="136"/>
      <c r="AE157" s="136"/>
      <c r="AF157" s="136"/>
      <c r="AG157" s="136"/>
      <c r="AH157" s="136"/>
      <c r="AI157" s="136"/>
      <c r="AJ157" s="136"/>
      <c r="AK157" s="136"/>
      <c r="AL157" s="136"/>
      <c r="AM157" s="136"/>
      <c r="AN157" s="136"/>
      <c r="AO157" s="136"/>
      <c r="AP157" s="136"/>
      <c r="AQ157" s="136"/>
      <c r="AR157" s="136"/>
      <c r="AS157" s="136"/>
      <c r="AT157" s="136"/>
      <c r="AU157" s="136"/>
      <c r="AV157" s="136"/>
      <c r="AW157" s="136"/>
      <c r="AX157" s="136"/>
      <c r="AY157" s="136"/>
      <c r="AZ157" s="136"/>
      <c r="BA157" s="136"/>
      <c r="BB157" s="136"/>
      <c r="BC157" s="136"/>
      <c r="BD157" s="136"/>
      <c r="BE157" s="136"/>
      <c r="BF157" s="136"/>
      <c r="BG157" s="136"/>
      <c r="BH157" s="136"/>
      <c r="BI157" s="136"/>
      <c r="BJ157" s="136"/>
      <c r="BK157" s="136"/>
      <c r="BL157" s="136"/>
      <c r="BM157" s="136"/>
      <c r="BN157" s="136"/>
      <c r="BO157" s="136"/>
      <c r="BP157" s="136"/>
      <c r="BQ157" s="136"/>
      <c r="BR157" s="136"/>
      <c r="BS157" s="136"/>
      <c r="BT157" s="136"/>
      <c r="BU157" s="136"/>
      <c r="BV157" s="136"/>
      <c r="BW157" s="136"/>
      <c r="BX157" s="136"/>
      <c r="BY157" s="136"/>
      <c r="BZ157" s="136"/>
      <c r="CA157" s="136"/>
      <c r="CB157" s="136"/>
      <c r="CC157" s="136"/>
      <c r="CD157" s="136"/>
      <c r="CE157" s="136"/>
      <c r="CF157" s="136"/>
      <c r="CG157" s="136"/>
      <c r="CH157" s="136"/>
      <c r="CI157" s="136"/>
      <c r="CJ157" s="136"/>
      <c r="CK157" s="136"/>
      <c r="CL157" s="136"/>
      <c r="CM157" s="136"/>
      <c r="CN157" s="136"/>
      <c r="CO157" s="136"/>
      <c r="CP157" s="136"/>
      <c r="CQ157" s="136"/>
      <c r="CR157" s="136"/>
      <c r="CS157" s="136"/>
      <c r="CT157" s="136"/>
      <c r="CU157" s="136"/>
      <c r="CV157" s="136"/>
      <c r="CW157" s="136"/>
      <c r="CX157" s="136"/>
      <c r="CY157" s="136"/>
      <c r="CZ157" s="136"/>
      <c r="DA157" s="136"/>
      <c r="DB157" s="136"/>
      <c r="DC157" s="136"/>
      <c r="DD157" s="136"/>
      <c r="DE157" s="136"/>
      <c r="DF157" s="136"/>
      <c r="DG157" s="136"/>
      <c r="DH157" s="136"/>
      <c r="DI157" s="136"/>
      <c r="DJ157" s="136"/>
      <c r="DK157" s="136"/>
      <c r="DL157" s="136"/>
      <c r="DM157" s="136"/>
      <c r="DN157" s="136"/>
      <c r="DO157" s="136"/>
      <c r="DP157" s="136"/>
      <c r="DQ157" s="136"/>
      <c r="DR157" s="136"/>
      <c r="DS157" s="136"/>
      <c r="DT157" s="136"/>
      <c r="DU157" s="136"/>
      <c r="DV157" s="136"/>
      <c r="DW157" s="136"/>
      <c r="DX157" s="136"/>
      <c r="DY157" s="136"/>
      <c r="DZ157" s="136"/>
      <c r="EA157" s="136"/>
      <c r="EB157" s="136"/>
      <c r="EC157" s="136"/>
      <c r="ED157" s="136"/>
      <c r="EE157" s="136"/>
      <c r="EF157" s="136"/>
      <c r="EG157" s="136"/>
      <c r="EH157" s="136"/>
      <c r="EI157" s="136"/>
      <c r="EJ157" s="136"/>
      <c r="EK157" s="136"/>
      <c r="EL157" s="136"/>
      <c r="EM157" s="136"/>
      <c r="EN157" s="136"/>
      <c r="EO157" s="136"/>
      <c r="EP157" s="136"/>
      <c r="EQ157" s="136"/>
      <c r="ER157" s="136"/>
      <c r="ES157" s="136"/>
      <c r="ET157" s="136"/>
      <c r="EU157" s="136"/>
      <c r="EV157" s="136"/>
      <c r="EW157" s="136"/>
      <c r="EX157" s="136"/>
      <c r="EY157" s="136"/>
      <c r="EZ157" s="136"/>
      <c r="FA157" s="136"/>
      <c r="FB157" s="136"/>
      <c r="FC157" s="136"/>
      <c r="FD157" s="136"/>
      <c r="FE157" s="136"/>
      <c r="FF157" s="136"/>
      <c r="FG157" s="136"/>
      <c r="FH157" s="136"/>
      <c r="FI157" s="136"/>
      <c r="FJ157" s="136"/>
      <c r="FK157" s="136"/>
      <c r="FL157" s="136"/>
      <c r="FM157" s="136"/>
      <c r="FN157" s="136"/>
      <c r="FO157" s="136"/>
      <c r="FP157" s="136"/>
      <c r="FQ157" s="136"/>
      <c r="FR157" s="136"/>
      <c r="FS157" s="136"/>
      <c r="FT157" s="136"/>
      <c r="FU157" s="136"/>
      <c r="FV157" s="136"/>
      <c r="FW157" s="136"/>
      <c r="FX157" s="136"/>
      <c r="FY157" s="136"/>
      <c r="FZ157" s="136"/>
      <c r="GA157" s="136"/>
      <c r="GB157" s="136"/>
      <c r="GC157" s="136"/>
      <c r="GD157" s="136"/>
      <c r="GE157" s="136"/>
      <c r="GF157" s="136"/>
      <c r="GG157" s="136"/>
      <c r="GH157" s="136"/>
      <c r="GI157" s="136"/>
      <c r="GJ157" s="136"/>
      <c r="GK157" s="136"/>
      <c r="GL157" s="136"/>
      <c r="GM157" s="136"/>
      <c r="GN157" s="136"/>
      <c r="GO157" s="136"/>
      <c r="GP157" s="136"/>
      <c r="GQ157" s="136"/>
      <c r="GR157" s="136"/>
      <c r="GS157" s="136"/>
      <c r="GT157" s="136"/>
      <c r="GU157" s="136"/>
      <c r="GV157" s="136"/>
      <c r="GW157" s="136"/>
      <c r="GX157" s="136"/>
      <c r="GY157" s="136"/>
      <c r="GZ157" s="136"/>
      <c r="HA157" s="136"/>
      <c r="HB157" s="136"/>
      <c r="HC157" s="136"/>
      <c r="HD157" s="136"/>
      <c r="HE157" s="136"/>
      <c r="HF157" s="136"/>
      <c r="HG157" s="136"/>
      <c r="HH157" s="136"/>
      <c r="HI157" s="136"/>
      <c r="HJ157" s="136"/>
      <c r="HK157" s="136"/>
      <c r="HL157" s="136"/>
      <c r="HM157" s="136"/>
      <c r="HN157" s="136"/>
      <c r="HO157" s="136"/>
      <c r="HP157" s="136"/>
      <c r="HQ157" s="136"/>
      <c r="HR157" s="136"/>
      <c r="HS157" s="136"/>
      <c r="HT157" s="136"/>
      <c r="HU157" s="136"/>
      <c r="HV157" s="136"/>
      <c r="HW157" s="136"/>
      <c r="HX157" s="136"/>
      <c r="HY157" s="136"/>
      <c r="HZ157" s="136"/>
      <c r="IA157" s="136"/>
      <c r="IB157" s="136"/>
      <c r="IC157" s="136"/>
      <c r="ID157" s="136"/>
      <c r="IE157" s="136"/>
      <c r="IF157" s="136"/>
      <c r="IG157" s="136"/>
      <c r="IH157" s="136"/>
      <c r="II157" s="136"/>
      <c r="IJ157" s="136"/>
      <c r="IK157" s="136"/>
      <c r="IL157" s="136"/>
      <c r="IM157" s="136"/>
      <c r="IN157" s="136"/>
      <c r="IO157" s="136"/>
      <c r="IP157" s="136"/>
      <c r="IQ157" s="136"/>
      <c r="IR157" s="136"/>
      <c r="IS157" s="136"/>
      <c r="IT157" s="136"/>
      <c r="IU157" s="136"/>
      <c r="IV157" s="136"/>
      <c r="IW157" s="136"/>
      <c r="IX157" s="136"/>
      <c r="IY157" s="136"/>
      <c r="IZ157" s="136"/>
      <c r="JA157" s="136"/>
      <c r="JB157" s="136"/>
      <c r="JC157" s="136"/>
      <c r="JD157" s="136"/>
      <c r="JE157" s="136"/>
      <c r="JF157" s="136"/>
      <c r="JG157" s="136"/>
      <c r="JH157" s="136"/>
      <c r="JI157" s="136"/>
      <c r="JJ157" s="136"/>
      <c r="JK157" s="136"/>
      <c r="JL157" s="136"/>
      <c r="JM157" s="136"/>
      <c r="JN157" s="136"/>
      <c r="JO157" s="136"/>
      <c r="JP157" s="136"/>
      <c r="JQ157" s="136"/>
      <c r="JR157" s="136"/>
      <c r="JS157" s="136"/>
      <c r="JT157" s="136"/>
      <c r="JU157" s="136"/>
      <c r="JV157" s="136"/>
      <c r="JW157" s="136"/>
      <c r="JX157" s="136"/>
      <c r="JY157" s="136"/>
      <c r="JZ157" s="136"/>
      <c r="KA157" s="136"/>
      <c r="KB157" s="136"/>
      <c r="KC157" s="136"/>
      <c r="KD157" s="136"/>
      <c r="KE157" s="136"/>
      <c r="KF157" s="136"/>
      <c r="KG157" s="136"/>
      <c r="KH157" s="136"/>
      <c r="KI157" s="136"/>
      <c r="KJ157" s="136"/>
      <c r="KK157" s="136"/>
      <c r="KL157" s="136"/>
      <c r="KM157" s="136"/>
      <c r="KN157" s="136"/>
      <c r="KO157" s="136"/>
      <c r="KP157" s="136"/>
      <c r="KQ157" s="136"/>
      <c r="KR157" s="136"/>
      <c r="KS157" s="136"/>
      <c r="KT157" s="136"/>
      <c r="KU157" s="136"/>
      <c r="KV157" s="136"/>
      <c r="KW157" s="136"/>
      <c r="KX157" s="136"/>
      <c r="KY157" s="136"/>
      <c r="KZ157" s="136"/>
      <c r="LA157" s="136"/>
      <c r="LB157" s="136"/>
      <c r="LC157" s="136"/>
      <c r="LD157" s="136"/>
      <c r="LE157" s="136"/>
      <c r="LF157" s="136"/>
      <c r="LG157" s="136"/>
      <c r="LH157" s="136"/>
      <c r="LI157" s="136"/>
      <c r="LJ157" s="136"/>
      <c r="LK157" s="136"/>
      <c r="LL157" s="136"/>
      <c r="LM157" s="136"/>
      <c r="LN157" s="136"/>
      <c r="LO157" s="136"/>
      <c r="LP157" s="136"/>
      <c r="LQ157" s="136"/>
      <c r="LR157" s="136"/>
      <c r="LS157" s="136"/>
      <c r="LT157" s="136"/>
      <c r="LU157" s="136"/>
      <c r="LV157" s="136"/>
      <c r="LW157" s="136"/>
      <c r="LX157" s="136"/>
      <c r="LY157" s="136"/>
      <c r="LZ157" s="136"/>
      <c r="MA157" s="136"/>
      <c r="MB157" s="136"/>
      <c r="MC157" s="136"/>
      <c r="MD157" s="136"/>
      <c r="ME157" s="136"/>
      <c r="MF157" s="136"/>
      <c r="MG157" s="136"/>
      <c r="MH157" s="136"/>
      <c r="MI157" s="136"/>
      <c r="MJ157" s="136"/>
      <c r="MK157" s="136"/>
      <c r="ML157" s="136"/>
      <c r="MM157" s="136"/>
      <c r="MN157" s="136"/>
      <c r="MO157" s="136"/>
      <c r="MP157" s="136"/>
      <c r="MQ157" s="136"/>
      <c r="MR157" s="136"/>
      <c r="MS157" s="136"/>
      <c r="MT157" s="136"/>
      <c r="MU157" s="136"/>
      <c r="MV157" s="136"/>
      <c r="MW157" s="136"/>
      <c r="MX157" s="136"/>
      <c r="MY157" s="136"/>
      <c r="MZ157" s="136"/>
      <c r="NA157" s="136"/>
      <c r="NB157" s="136"/>
      <c r="NC157" s="136"/>
      <c r="ND157" s="136"/>
      <c r="NE157" s="136"/>
      <c r="NF157" s="136"/>
      <c r="NG157" s="136"/>
      <c r="NH157" s="136"/>
      <c r="NI157" s="136"/>
      <c r="NJ157" s="136"/>
      <c r="NK157" s="136"/>
      <c r="NL157" s="136"/>
      <c r="NM157" s="136"/>
      <c r="NN157" s="136"/>
      <c r="NO157" s="136"/>
      <c r="NP157" s="136"/>
      <c r="NQ157" s="136"/>
      <c r="NR157" s="136"/>
      <c r="NS157" s="136"/>
      <c r="NT157" s="136"/>
      <c r="NU157" s="136"/>
      <c r="NV157" s="136"/>
      <c r="NW157" s="136"/>
      <c r="NX157" s="136"/>
      <c r="NY157" s="136"/>
      <c r="NZ157" s="136"/>
      <c r="OA157" s="136"/>
      <c r="OB157" s="136"/>
      <c r="OC157" s="136"/>
      <c r="OD157" s="136"/>
      <c r="OE157" s="136"/>
      <c r="OF157" s="136"/>
      <c r="OG157" s="136"/>
      <c r="OH157" s="136"/>
      <c r="OI157" s="136"/>
      <c r="OJ157" s="136"/>
      <c r="OK157" s="136"/>
      <c r="OL157" s="136"/>
      <c r="OM157" s="136"/>
      <c r="ON157" s="136"/>
      <c r="OO157" s="136"/>
      <c r="OP157" s="136"/>
      <c r="OQ157" s="136"/>
      <c r="OR157" s="136"/>
      <c r="OS157" s="136"/>
      <c r="OT157" s="136"/>
      <c r="OU157" s="136"/>
      <c r="OV157" s="136"/>
      <c r="OW157" s="136"/>
      <c r="OX157" s="136"/>
      <c r="OY157" s="136"/>
      <c r="OZ157" s="136"/>
      <c r="PA157" s="136"/>
      <c r="PB157" s="136"/>
      <c r="PC157" s="136"/>
      <c r="PD157" s="136"/>
      <c r="PE157" s="136"/>
      <c r="PF157" s="136"/>
    </row>
    <row r="158" spans="1:422" s="45" customFormat="1">
      <c r="A158" s="134"/>
      <c r="B158" s="134"/>
      <c r="C158" s="136"/>
      <c r="D158" s="136"/>
      <c r="E158" s="136"/>
      <c r="F158" s="136"/>
      <c r="G158" s="136"/>
      <c r="H158" s="136"/>
      <c r="I158" s="136"/>
      <c r="J158" s="136"/>
      <c r="K158" s="136"/>
      <c r="L158" s="136"/>
      <c r="M158" s="136"/>
      <c r="N158" s="136"/>
      <c r="O158" s="136"/>
      <c r="P158" s="136"/>
      <c r="Q158" s="136"/>
      <c r="R158" s="136"/>
      <c r="S158" s="136"/>
      <c r="T158" s="136"/>
      <c r="U158" s="136"/>
      <c r="V158" s="136"/>
      <c r="W158" s="136"/>
      <c r="X158" s="136"/>
      <c r="Y158" s="136"/>
      <c r="Z158" s="136"/>
      <c r="AA158" s="136"/>
      <c r="AB158" s="136"/>
      <c r="AC158" s="136"/>
      <c r="AD158" s="136"/>
      <c r="AE158" s="136"/>
      <c r="AF158" s="136"/>
      <c r="AG158" s="136"/>
      <c r="AH158" s="136"/>
      <c r="AI158" s="136"/>
      <c r="AJ158" s="136"/>
      <c r="AK158" s="136"/>
      <c r="AL158" s="136"/>
      <c r="AM158" s="136"/>
      <c r="AN158" s="136"/>
      <c r="AO158" s="136"/>
      <c r="AP158" s="136"/>
      <c r="AQ158" s="136"/>
      <c r="AR158" s="136"/>
      <c r="AS158" s="136"/>
      <c r="AT158" s="136"/>
      <c r="AU158" s="136"/>
      <c r="AV158" s="136"/>
      <c r="AW158" s="136"/>
      <c r="AX158" s="136"/>
      <c r="AY158" s="136"/>
      <c r="AZ158" s="136"/>
      <c r="BA158" s="136"/>
      <c r="BB158" s="136"/>
      <c r="BC158" s="136"/>
      <c r="BD158" s="136"/>
      <c r="BE158" s="136"/>
      <c r="BF158" s="136"/>
      <c r="BG158" s="136"/>
      <c r="BH158" s="136"/>
      <c r="BI158" s="136"/>
      <c r="BJ158" s="136"/>
      <c r="BK158" s="136"/>
      <c r="BL158" s="136"/>
      <c r="BM158" s="136"/>
      <c r="BN158" s="136"/>
      <c r="BO158" s="136"/>
      <c r="BP158" s="136"/>
      <c r="BQ158" s="136"/>
      <c r="BR158" s="136"/>
      <c r="BS158" s="136"/>
      <c r="BT158" s="136"/>
      <c r="BU158" s="136"/>
      <c r="BV158" s="136"/>
      <c r="BW158" s="136"/>
      <c r="BX158" s="136"/>
      <c r="BY158" s="136"/>
      <c r="BZ158" s="136"/>
      <c r="CA158" s="136"/>
      <c r="CB158" s="136"/>
      <c r="CC158" s="136"/>
      <c r="CD158" s="136"/>
      <c r="CE158" s="136"/>
      <c r="CF158" s="136"/>
      <c r="CG158" s="136"/>
      <c r="CH158" s="136"/>
      <c r="CI158" s="136"/>
      <c r="CJ158" s="136"/>
      <c r="CK158" s="136"/>
      <c r="CL158" s="136"/>
      <c r="CM158" s="136"/>
      <c r="CN158" s="136"/>
      <c r="CO158" s="136"/>
      <c r="CP158" s="136"/>
      <c r="CQ158" s="136"/>
      <c r="CR158" s="136"/>
      <c r="CS158" s="136"/>
      <c r="CT158" s="136"/>
      <c r="CU158" s="136"/>
      <c r="CV158" s="136"/>
      <c r="CW158" s="136"/>
      <c r="CX158" s="136"/>
      <c r="CY158" s="136"/>
      <c r="CZ158" s="136"/>
      <c r="DA158" s="136"/>
      <c r="DB158" s="136"/>
      <c r="DC158" s="136"/>
      <c r="DD158" s="136"/>
      <c r="DE158" s="136"/>
      <c r="DF158" s="136"/>
      <c r="DG158" s="136"/>
      <c r="DH158" s="136"/>
      <c r="DI158" s="136"/>
      <c r="DJ158" s="136"/>
      <c r="DK158" s="136"/>
      <c r="DL158" s="136"/>
      <c r="DM158" s="136"/>
      <c r="DN158" s="136"/>
      <c r="DO158" s="136"/>
      <c r="DP158" s="136"/>
      <c r="DQ158" s="136"/>
      <c r="DR158" s="136"/>
      <c r="DS158" s="136"/>
      <c r="DT158" s="136"/>
      <c r="DU158" s="136"/>
      <c r="DV158" s="136"/>
      <c r="DW158" s="136"/>
      <c r="DX158" s="136"/>
      <c r="DY158" s="136"/>
      <c r="DZ158" s="136"/>
      <c r="EA158" s="136"/>
      <c r="EB158" s="136"/>
      <c r="EC158" s="136"/>
      <c r="ED158" s="136"/>
      <c r="EE158" s="136"/>
      <c r="EF158" s="136"/>
      <c r="EG158" s="136"/>
      <c r="EH158" s="136"/>
      <c r="EI158" s="136"/>
      <c r="EJ158" s="136"/>
      <c r="EK158" s="136"/>
      <c r="EL158" s="136"/>
      <c r="EM158" s="136"/>
      <c r="EN158" s="136"/>
      <c r="EO158" s="136"/>
      <c r="EP158" s="136"/>
      <c r="EQ158" s="136"/>
      <c r="ER158" s="136"/>
      <c r="ES158" s="136"/>
      <c r="ET158" s="136"/>
      <c r="EU158" s="136"/>
      <c r="EV158" s="136"/>
      <c r="EW158" s="136"/>
      <c r="EX158" s="136"/>
      <c r="EY158" s="136"/>
      <c r="EZ158" s="136"/>
      <c r="FA158" s="136"/>
      <c r="FB158" s="136"/>
      <c r="FC158" s="136"/>
      <c r="FD158" s="136"/>
      <c r="FE158" s="136"/>
      <c r="FF158" s="136"/>
      <c r="FG158" s="136"/>
      <c r="FH158" s="136"/>
      <c r="FI158" s="136"/>
      <c r="FJ158" s="136"/>
      <c r="FK158" s="136"/>
      <c r="FL158" s="136"/>
      <c r="FM158" s="136"/>
      <c r="FN158" s="136"/>
      <c r="FO158" s="136"/>
      <c r="FP158" s="136"/>
      <c r="FQ158" s="136"/>
      <c r="FR158" s="136"/>
      <c r="FS158" s="136"/>
      <c r="FT158" s="136"/>
      <c r="FU158" s="136"/>
      <c r="FV158" s="136"/>
      <c r="FW158" s="136"/>
      <c r="FX158" s="136"/>
      <c r="FY158" s="136"/>
      <c r="FZ158" s="136"/>
      <c r="GA158" s="136"/>
      <c r="GB158" s="136"/>
      <c r="GC158" s="136"/>
      <c r="GD158" s="136"/>
      <c r="GE158" s="136"/>
      <c r="GF158" s="136"/>
      <c r="GG158" s="136"/>
      <c r="GH158" s="136"/>
      <c r="GI158" s="136"/>
      <c r="GJ158" s="136"/>
      <c r="GK158" s="136"/>
      <c r="GL158" s="136"/>
      <c r="GM158" s="136"/>
      <c r="GN158" s="136"/>
      <c r="GO158" s="136"/>
      <c r="GP158" s="136"/>
      <c r="GQ158" s="136"/>
      <c r="GR158" s="136"/>
      <c r="GS158" s="136"/>
      <c r="GT158" s="136"/>
      <c r="GU158" s="136"/>
      <c r="GV158" s="136"/>
      <c r="GW158" s="136"/>
      <c r="GX158" s="136"/>
      <c r="GY158" s="136"/>
      <c r="GZ158" s="136"/>
      <c r="HA158" s="136"/>
      <c r="HB158" s="136"/>
      <c r="HC158" s="136"/>
      <c r="HD158" s="136"/>
      <c r="HE158" s="136"/>
      <c r="HF158" s="136"/>
      <c r="HG158" s="136"/>
      <c r="HH158" s="136"/>
      <c r="HI158" s="136"/>
      <c r="HJ158" s="136"/>
      <c r="HK158" s="136"/>
      <c r="HL158" s="136"/>
      <c r="HM158" s="136"/>
      <c r="HN158" s="136"/>
      <c r="HO158" s="136"/>
      <c r="HP158" s="136"/>
      <c r="HQ158" s="136"/>
      <c r="HR158" s="136"/>
      <c r="HS158" s="136"/>
      <c r="HT158" s="136"/>
      <c r="HU158" s="136"/>
      <c r="HV158" s="136"/>
      <c r="HW158" s="136"/>
      <c r="HX158" s="136"/>
      <c r="HY158" s="136"/>
      <c r="HZ158" s="136"/>
      <c r="IA158" s="136"/>
      <c r="IB158" s="136"/>
      <c r="IC158" s="136"/>
      <c r="ID158" s="136"/>
      <c r="IE158" s="136"/>
      <c r="IF158" s="136"/>
      <c r="IG158" s="136"/>
      <c r="IH158" s="136"/>
      <c r="II158" s="136"/>
      <c r="IJ158" s="136"/>
      <c r="IK158" s="136"/>
      <c r="IL158" s="136"/>
      <c r="IM158" s="136"/>
      <c r="IN158" s="136"/>
      <c r="IO158" s="136"/>
      <c r="IP158" s="136"/>
      <c r="IQ158" s="136"/>
      <c r="IR158" s="136"/>
      <c r="IS158" s="136"/>
      <c r="IT158" s="136"/>
      <c r="IU158" s="136"/>
      <c r="IV158" s="136"/>
      <c r="IW158" s="136"/>
      <c r="IX158" s="136"/>
      <c r="IY158" s="136"/>
      <c r="IZ158" s="136"/>
      <c r="JA158" s="136"/>
      <c r="JB158" s="136"/>
      <c r="JC158" s="136"/>
      <c r="JD158" s="136"/>
      <c r="JE158" s="136"/>
      <c r="JF158" s="136"/>
      <c r="JG158" s="136"/>
      <c r="JH158" s="136"/>
      <c r="JI158" s="136"/>
      <c r="JJ158" s="136"/>
      <c r="JK158" s="136"/>
      <c r="JL158" s="136"/>
      <c r="JM158" s="136"/>
      <c r="JN158" s="136"/>
      <c r="JO158" s="136"/>
      <c r="JP158" s="136"/>
      <c r="JQ158" s="136"/>
      <c r="JR158" s="136"/>
      <c r="JS158" s="136"/>
      <c r="JT158" s="136"/>
      <c r="JU158" s="136"/>
      <c r="JV158" s="136"/>
      <c r="JW158" s="136"/>
      <c r="JX158" s="136"/>
      <c r="JY158" s="136"/>
      <c r="JZ158" s="136"/>
      <c r="KA158" s="136"/>
      <c r="KB158" s="136"/>
      <c r="KC158" s="136"/>
      <c r="KD158" s="136"/>
      <c r="KE158" s="136"/>
      <c r="KF158" s="136"/>
      <c r="KG158" s="136"/>
      <c r="KH158" s="136"/>
      <c r="KI158" s="136"/>
      <c r="KJ158" s="136"/>
      <c r="KK158" s="136"/>
      <c r="KL158" s="136"/>
      <c r="KM158" s="136"/>
      <c r="KN158" s="136"/>
      <c r="KO158" s="136"/>
      <c r="KP158" s="136"/>
      <c r="KQ158" s="136"/>
      <c r="KR158" s="136"/>
      <c r="KS158" s="136"/>
      <c r="KT158" s="136"/>
      <c r="KU158" s="136"/>
      <c r="KV158" s="136"/>
      <c r="KW158" s="136"/>
      <c r="KX158" s="136"/>
      <c r="KY158" s="136"/>
      <c r="KZ158" s="136"/>
      <c r="LA158" s="136"/>
      <c r="LB158" s="136"/>
      <c r="LC158" s="136"/>
      <c r="LD158" s="136"/>
      <c r="LE158" s="136"/>
      <c r="LF158" s="136"/>
      <c r="LG158" s="136"/>
      <c r="LH158" s="136"/>
      <c r="LI158" s="136"/>
      <c r="LJ158" s="136"/>
      <c r="LK158" s="136"/>
      <c r="LL158" s="136"/>
      <c r="LM158" s="136"/>
      <c r="LN158" s="136"/>
      <c r="LO158" s="136"/>
      <c r="LP158" s="136"/>
      <c r="LQ158" s="136"/>
      <c r="LR158" s="136"/>
      <c r="LS158" s="136"/>
      <c r="LT158" s="136"/>
      <c r="LU158" s="136"/>
      <c r="LV158" s="136"/>
      <c r="LW158" s="136"/>
      <c r="LX158" s="136"/>
      <c r="LY158" s="136"/>
      <c r="LZ158" s="136"/>
      <c r="MA158" s="136"/>
      <c r="MB158" s="136"/>
      <c r="MC158" s="136"/>
      <c r="MD158" s="136"/>
      <c r="ME158" s="136"/>
      <c r="MF158" s="136"/>
      <c r="MG158" s="136"/>
      <c r="MH158" s="136"/>
      <c r="MI158" s="136"/>
      <c r="MJ158" s="136"/>
      <c r="MK158" s="136"/>
      <c r="ML158" s="136"/>
      <c r="MM158" s="136"/>
      <c r="MN158" s="136"/>
      <c r="MO158" s="136"/>
      <c r="MP158" s="136"/>
      <c r="MQ158" s="136"/>
      <c r="MR158" s="136"/>
      <c r="MS158" s="136"/>
      <c r="MT158" s="136"/>
      <c r="MU158" s="136"/>
      <c r="MV158" s="136"/>
      <c r="MW158" s="136"/>
      <c r="MX158" s="136"/>
      <c r="MY158" s="136"/>
      <c r="MZ158" s="136"/>
      <c r="NA158" s="136"/>
      <c r="NB158" s="136"/>
      <c r="NC158" s="136"/>
      <c r="ND158" s="136"/>
      <c r="NE158" s="136"/>
      <c r="NF158" s="136"/>
      <c r="NG158" s="136"/>
      <c r="NH158" s="136"/>
      <c r="NI158" s="136"/>
      <c r="NJ158" s="136"/>
      <c r="NK158" s="136"/>
      <c r="NL158" s="136"/>
      <c r="NM158" s="136"/>
      <c r="NN158" s="136"/>
      <c r="NO158" s="136"/>
      <c r="NP158" s="136"/>
      <c r="NQ158" s="136"/>
      <c r="NR158" s="136"/>
      <c r="NS158" s="136"/>
      <c r="NT158" s="136"/>
      <c r="NU158" s="136"/>
      <c r="NV158" s="136"/>
      <c r="NW158" s="136"/>
      <c r="NX158" s="136"/>
      <c r="NY158" s="136"/>
      <c r="NZ158" s="136"/>
      <c r="OA158" s="136"/>
      <c r="OB158" s="136"/>
      <c r="OC158" s="136"/>
      <c r="OD158" s="136"/>
      <c r="OE158" s="136"/>
      <c r="OF158" s="136"/>
      <c r="OG158" s="136"/>
      <c r="OH158" s="136"/>
      <c r="OI158" s="136"/>
      <c r="OJ158" s="136"/>
      <c r="OK158" s="136"/>
      <c r="OL158" s="136"/>
      <c r="OM158" s="136"/>
      <c r="ON158" s="136"/>
      <c r="OO158" s="136"/>
      <c r="OP158" s="136"/>
      <c r="OQ158" s="136"/>
      <c r="OR158" s="136"/>
      <c r="OS158" s="136"/>
      <c r="OT158" s="136"/>
      <c r="OU158" s="136"/>
      <c r="OV158" s="136"/>
      <c r="OW158" s="136"/>
      <c r="OX158" s="136"/>
      <c r="OY158" s="136"/>
      <c r="OZ158" s="136"/>
      <c r="PA158" s="136"/>
      <c r="PB158" s="136"/>
      <c r="PC158" s="136"/>
      <c r="PD158" s="136"/>
      <c r="PE158" s="136"/>
      <c r="PF158" s="136"/>
    </row>
    <row r="159" spans="1:422" s="45" customFormat="1">
      <c r="A159" s="134"/>
      <c r="B159" s="134"/>
      <c r="C159" s="136"/>
      <c r="D159" s="136"/>
      <c r="E159" s="136"/>
      <c r="F159" s="136"/>
      <c r="G159" s="136"/>
      <c r="H159" s="136"/>
      <c r="I159" s="136"/>
      <c r="J159" s="136"/>
      <c r="K159" s="136"/>
      <c r="L159" s="136"/>
      <c r="M159" s="136"/>
      <c r="N159" s="136"/>
      <c r="O159" s="136"/>
      <c r="P159" s="136"/>
      <c r="Q159" s="136"/>
      <c r="R159" s="136"/>
      <c r="S159" s="136"/>
      <c r="T159" s="136"/>
      <c r="U159" s="136"/>
      <c r="V159" s="136"/>
      <c r="W159" s="136"/>
      <c r="X159" s="136"/>
      <c r="Y159" s="136"/>
      <c r="Z159" s="136"/>
      <c r="AA159" s="136"/>
      <c r="AB159" s="136"/>
      <c r="AC159" s="136"/>
      <c r="AD159" s="136"/>
      <c r="AE159" s="136"/>
      <c r="AF159" s="136"/>
      <c r="AG159" s="136"/>
      <c r="AH159" s="136"/>
      <c r="AI159" s="136"/>
      <c r="AJ159" s="136"/>
      <c r="AK159" s="136"/>
      <c r="AL159" s="136"/>
      <c r="AM159" s="136"/>
      <c r="AN159" s="136"/>
      <c r="AO159" s="136"/>
      <c r="AP159" s="136"/>
      <c r="AQ159" s="136"/>
      <c r="AR159" s="136"/>
      <c r="AS159" s="136"/>
      <c r="AT159" s="136"/>
      <c r="AU159" s="136"/>
      <c r="AV159" s="136"/>
      <c r="AW159" s="136"/>
      <c r="AX159" s="136"/>
      <c r="AY159" s="136"/>
      <c r="AZ159" s="136"/>
      <c r="BA159" s="136"/>
      <c r="BB159" s="136"/>
      <c r="BC159" s="136"/>
      <c r="BD159" s="136"/>
      <c r="BE159" s="136"/>
      <c r="BF159" s="136"/>
      <c r="BG159" s="136"/>
      <c r="BH159" s="136"/>
      <c r="BI159" s="136"/>
      <c r="BJ159" s="136"/>
      <c r="BK159" s="136"/>
      <c r="BL159" s="136"/>
      <c r="BM159" s="136"/>
      <c r="BN159" s="136"/>
      <c r="BO159" s="136"/>
      <c r="BP159" s="136"/>
      <c r="BQ159" s="136"/>
      <c r="BR159" s="136"/>
      <c r="BS159" s="136"/>
      <c r="BT159" s="136"/>
      <c r="BU159" s="136"/>
      <c r="BV159" s="136"/>
      <c r="BW159" s="136"/>
      <c r="BX159" s="136"/>
      <c r="BY159" s="136"/>
      <c r="BZ159" s="136"/>
      <c r="CA159" s="136"/>
      <c r="CB159" s="136"/>
      <c r="CC159" s="136"/>
      <c r="CD159" s="136"/>
      <c r="CE159" s="136"/>
      <c r="CF159" s="136"/>
      <c r="CG159" s="136"/>
      <c r="CH159" s="136"/>
      <c r="CI159" s="136"/>
      <c r="CJ159" s="136"/>
      <c r="CK159" s="136"/>
      <c r="CL159" s="136"/>
      <c r="CM159" s="136"/>
      <c r="CN159" s="136"/>
      <c r="CO159" s="136"/>
      <c r="CP159" s="136"/>
      <c r="CQ159" s="136"/>
      <c r="CR159" s="136"/>
      <c r="CS159" s="136"/>
      <c r="CT159" s="136"/>
      <c r="CU159" s="136"/>
      <c r="CV159" s="136"/>
      <c r="CW159" s="136"/>
      <c r="CX159" s="136"/>
      <c r="CY159" s="136"/>
      <c r="CZ159" s="136"/>
      <c r="DA159" s="136"/>
      <c r="DB159" s="136"/>
      <c r="DC159" s="136"/>
      <c r="DD159" s="136"/>
      <c r="DE159" s="136"/>
      <c r="DF159" s="136"/>
      <c r="DG159" s="136"/>
      <c r="DH159" s="136"/>
      <c r="DI159" s="136"/>
      <c r="DJ159" s="136"/>
      <c r="DK159" s="136"/>
      <c r="DL159" s="136"/>
      <c r="DM159" s="136"/>
      <c r="DN159" s="136"/>
      <c r="DO159" s="136"/>
      <c r="DP159" s="136"/>
      <c r="DQ159" s="136"/>
      <c r="DR159" s="136"/>
      <c r="DS159" s="136"/>
      <c r="DT159" s="136"/>
      <c r="DU159" s="136"/>
      <c r="DV159" s="136"/>
      <c r="DW159" s="136"/>
      <c r="DX159" s="136"/>
      <c r="DY159" s="136"/>
      <c r="DZ159" s="136"/>
      <c r="EA159" s="136"/>
      <c r="EB159" s="136"/>
      <c r="EC159" s="136"/>
      <c r="ED159" s="136"/>
      <c r="EE159" s="136"/>
      <c r="EF159" s="136"/>
      <c r="EG159" s="136"/>
      <c r="EH159" s="136"/>
      <c r="EI159" s="136"/>
      <c r="EJ159" s="136"/>
      <c r="EK159" s="136"/>
      <c r="EL159" s="136"/>
      <c r="EM159" s="136"/>
      <c r="EN159" s="136"/>
      <c r="EO159" s="136"/>
      <c r="EP159" s="136"/>
      <c r="EQ159" s="136"/>
      <c r="ER159" s="136"/>
      <c r="ES159" s="136"/>
      <c r="ET159" s="136"/>
      <c r="EU159" s="136"/>
      <c r="EV159" s="136"/>
      <c r="EW159" s="136"/>
      <c r="EX159" s="136"/>
      <c r="EY159" s="136"/>
      <c r="EZ159" s="136"/>
      <c r="FA159" s="136"/>
      <c r="FB159" s="136"/>
      <c r="FC159" s="136"/>
      <c r="FD159" s="136"/>
      <c r="FE159" s="136"/>
      <c r="FF159" s="136"/>
      <c r="FG159" s="136"/>
      <c r="FH159" s="136"/>
      <c r="FI159" s="136"/>
      <c r="FJ159" s="136"/>
      <c r="FK159" s="136"/>
      <c r="FL159" s="136"/>
      <c r="FM159" s="136"/>
      <c r="FN159" s="136"/>
      <c r="FO159" s="136"/>
      <c r="FP159" s="136"/>
      <c r="FQ159" s="136"/>
      <c r="FR159" s="136"/>
      <c r="FS159" s="136"/>
      <c r="FT159" s="136"/>
      <c r="FU159" s="136"/>
      <c r="FV159" s="136"/>
      <c r="FW159" s="136"/>
      <c r="FX159" s="136"/>
      <c r="FY159" s="136"/>
      <c r="FZ159" s="136"/>
      <c r="GA159" s="136"/>
      <c r="GB159" s="136"/>
      <c r="GC159" s="136"/>
      <c r="GD159" s="136"/>
      <c r="GE159" s="136"/>
      <c r="GF159" s="136"/>
      <c r="GG159" s="136"/>
      <c r="GH159" s="136"/>
      <c r="GI159" s="136"/>
      <c r="GJ159" s="136"/>
      <c r="GK159" s="136"/>
      <c r="GL159" s="136"/>
      <c r="GM159" s="136"/>
      <c r="GN159" s="136"/>
      <c r="GO159" s="136"/>
      <c r="GP159" s="136"/>
      <c r="GQ159" s="136"/>
      <c r="GR159" s="136"/>
      <c r="GS159" s="136"/>
      <c r="GT159" s="136"/>
      <c r="GU159" s="136"/>
      <c r="GV159" s="136"/>
      <c r="GW159" s="136"/>
      <c r="GX159" s="136"/>
      <c r="GY159" s="136"/>
      <c r="GZ159" s="136"/>
      <c r="HA159" s="136"/>
      <c r="HB159" s="136"/>
      <c r="HC159" s="136"/>
      <c r="HD159" s="136"/>
      <c r="HE159" s="136"/>
      <c r="HF159" s="136"/>
      <c r="HG159" s="136"/>
      <c r="HH159" s="136"/>
      <c r="HI159" s="136"/>
      <c r="HJ159" s="136"/>
      <c r="HK159" s="136"/>
      <c r="HL159" s="136"/>
      <c r="HM159" s="136"/>
      <c r="HN159" s="136"/>
      <c r="HO159" s="136"/>
      <c r="HP159" s="136"/>
      <c r="HQ159" s="136"/>
      <c r="HR159" s="136"/>
      <c r="HS159" s="136"/>
      <c r="HT159" s="136"/>
      <c r="HU159" s="136"/>
      <c r="HV159" s="136"/>
      <c r="HW159" s="136"/>
      <c r="HX159" s="136"/>
      <c r="HY159" s="136"/>
      <c r="HZ159" s="136"/>
      <c r="IA159" s="136"/>
      <c r="IB159" s="136"/>
      <c r="IC159" s="136"/>
      <c r="ID159" s="136"/>
      <c r="IE159" s="136"/>
      <c r="IF159" s="136"/>
      <c r="IG159" s="136"/>
      <c r="IH159" s="136"/>
      <c r="II159" s="136"/>
      <c r="IJ159" s="136"/>
      <c r="IK159" s="136"/>
      <c r="IL159" s="136"/>
      <c r="IM159" s="136"/>
      <c r="IN159" s="136"/>
      <c r="IO159" s="136"/>
      <c r="IP159" s="136"/>
      <c r="IQ159" s="136"/>
      <c r="IR159" s="136"/>
      <c r="IS159" s="136"/>
      <c r="IT159" s="136"/>
      <c r="IU159" s="136"/>
      <c r="IV159" s="136"/>
      <c r="IW159" s="136"/>
      <c r="IX159" s="136"/>
      <c r="IY159" s="136"/>
      <c r="IZ159" s="136"/>
      <c r="JA159" s="136"/>
      <c r="JB159" s="136"/>
      <c r="JC159" s="136"/>
      <c r="JD159" s="136"/>
      <c r="JE159" s="136"/>
      <c r="JF159" s="136"/>
      <c r="JG159" s="136"/>
      <c r="JH159" s="136"/>
      <c r="JI159" s="136"/>
      <c r="JJ159" s="136"/>
      <c r="JK159" s="136"/>
      <c r="JL159" s="136"/>
      <c r="JM159" s="136"/>
      <c r="JN159" s="136"/>
      <c r="JO159" s="136"/>
      <c r="JP159" s="136"/>
      <c r="JQ159" s="136"/>
      <c r="JR159" s="136"/>
      <c r="JS159" s="136"/>
      <c r="JT159" s="136"/>
      <c r="JU159" s="136"/>
      <c r="JV159" s="136"/>
      <c r="JW159" s="136"/>
      <c r="JX159" s="136"/>
      <c r="JY159" s="136"/>
      <c r="JZ159" s="136"/>
      <c r="KA159" s="136"/>
      <c r="KB159" s="136"/>
      <c r="KC159" s="136"/>
      <c r="KD159" s="136"/>
      <c r="KE159" s="136"/>
      <c r="KF159" s="136"/>
      <c r="KG159" s="136"/>
      <c r="KH159" s="136"/>
      <c r="KI159" s="136"/>
      <c r="KJ159" s="136"/>
      <c r="KK159" s="136"/>
      <c r="KL159" s="136"/>
      <c r="KM159" s="136"/>
      <c r="KN159" s="136"/>
      <c r="KO159" s="136"/>
      <c r="KP159" s="136"/>
      <c r="KQ159" s="136"/>
      <c r="KR159" s="136"/>
      <c r="KS159" s="136"/>
      <c r="KT159" s="136"/>
      <c r="KU159" s="136"/>
      <c r="KV159" s="136"/>
      <c r="KW159" s="136"/>
      <c r="KX159" s="136"/>
      <c r="KY159" s="136"/>
      <c r="KZ159" s="136"/>
      <c r="LA159" s="136"/>
      <c r="LB159" s="136"/>
      <c r="LC159" s="136"/>
      <c r="LD159" s="136"/>
      <c r="LE159" s="136"/>
      <c r="LF159" s="136"/>
      <c r="LG159" s="136"/>
      <c r="LH159" s="136"/>
      <c r="LI159" s="136"/>
      <c r="LJ159" s="136"/>
      <c r="LK159" s="136"/>
      <c r="LL159" s="136"/>
      <c r="LM159" s="136"/>
      <c r="LN159" s="136"/>
      <c r="LO159" s="136"/>
      <c r="LP159" s="136"/>
      <c r="LQ159" s="136"/>
      <c r="LR159" s="136"/>
      <c r="LS159" s="136"/>
      <c r="LT159" s="136"/>
      <c r="LU159" s="136"/>
      <c r="LV159" s="136"/>
      <c r="LW159" s="136"/>
      <c r="LX159" s="136"/>
      <c r="LY159" s="136"/>
      <c r="LZ159" s="136"/>
      <c r="MA159" s="136"/>
      <c r="MB159" s="136"/>
      <c r="MC159" s="136"/>
      <c r="MD159" s="136"/>
      <c r="ME159" s="136"/>
      <c r="MF159" s="136"/>
      <c r="MG159" s="136"/>
      <c r="MH159" s="136"/>
      <c r="MI159" s="136"/>
      <c r="MJ159" s="136"/>
      <c r="MK159" s="136"/>
      <c r="ML159" s="136"/>
      <c r="MM159" s="136"/>
      <c r="MN159" s="136"/>
      <c r="MO159" s="136"/>
      <c r="MP159" s="136"/>
      <c r="MQ159" s="136"/>
      <c r="MR159" s="136"/>
      <c r="MS159" s="136"/>
      <c r="MT159" s="136"/>
      <c r="MU159" s="136"/>
      <c r="MV159" s="136"/>
      <c r="MW159" s="136"/>
      <c r="MX159" s="136"/>
      <c r="MY159" s="136"/>
      <c r="MZ159" s="136"/>
      <c r="NA159" s="136"/>
      <c r="NB159" s="136"/>
      <c r="NC159" s="136"/>
      <c r="ND159" s="136"/>
      <c r="NE159" s="136"/>
      <c r="NF159" s="136"/>
      <c r="NG159" s="136"/>
      <c r="NH159" s="136"/>
      <c r="NI159" s="136"/>
      <c r="NJ159" s="136"/>
      <c r="NK159" s="136"/>
      <c r="NL159" s="136"/>
      <c r="NM159" s="136"/>
      <c r="NN159" s="136"/>
      <c r="NO159" s="136"/>
      <c r="NP159" s="136"/>
      <c r="NQ159" s="136"/>
      <c r="NR159" s="136"/>
      <c r="NS159" s="136"/>
      <c r="NT159" s="136"/>
      <c r="NU159" s="136"/>
      <c r="NV159" s="136"/>
      <c r="NW159" s="136"/>
      <c r="NX159" s="136"/>
      <c r="NY159" s="136"/>
      <c r="NZ159" s="136"/>
      <c r="OA159" s="136"/>
      <c r="OB159" s="136"/>
      <c r="OC159" s="136"/>
      <c r="OD159" s="136"/>
      <c r="OE159" s="136"/>
      <c r="OF159" s="136"/>
      <c r="OG159" s="136"/>
      <c r="OH159" s="136"/>
      <c r="OI159" s="136"/>
      <c r="OJ159" s="136"/>
      <c r="OK159" s="136"/>
      <c r="OL159" s="136"/>
      <c r="OM159" s="136"/>
      <c r="ON159" s="136"/>
      <c r="OO159" s="136"/>
      <c r="OP159" s="136"/>
      <c r="OQ159" s="136"/>
      <c r="OR159" s="136"/>
      <c r="OS159" s="136"/>
      <c r="OT159" s="136"/>
      <c r="OU159" s="136"/>
      <c r="OV159" s="136"/>
      <c r="OW159" s="136"/>
      <c r="OX159" s="136"/>
      <c r="OY159" s="136"/>
      <c r="OZ159" s="136"/>
      <c r="PA159" s="136"/>
      <c r="PB159" s="136"/>
      <c r="PC159" s="136"/>
      <c r="PD159" s="136"/>
      <c r="PE159" s="136"/>
      <c r="PF159" s="136"/>
    </row>
    <row r="160" spans="1:422" s="45" customFormat="1">
      <c r="A160" s="134"/>
      <c r="B160" s="134"/>
      <c r="C160" s="136"/>
      <c r="D160" s="136"/>
      <c r="E160" s="136"/>
      <c r="F160" s="136"/>
      <c r="G160" s="136"/>
      <c r="H160" s="136"/>
      <c r="I160" s="136"/>
      <c r="J160" s="136"/>
      <c r="K160" s="136"/>
      <c r="L160" s="136"/>
      <c r="M160" s="136"/>
      <c r="N160" s="136"/>
      <c r="O160" s="136"/>
      <c r="P160" s="136"/>
      <c r="Q160" s="136"/>
      <c r="R160" s="136"/>
      <c r="S160" s="136"/>
      <c r="T160" s="136"/>
      <c r="U160" s="136"/>
      <c r="V160" s="136"/>
      <c r="W160" s="136"/>
      <c r="X160" s="136"/>
      <c r="Y160" s="136"/>
      <c r="Z160" s="136"/>
      <c r="AA160" s="136"/>
      <c r="AB160" s="136"/>
      <c r="AC160" s="136"/>
      <c r="AD160" s="136"/>
      <c r="AE160" s="136"/>
      <c r="AF160" s="136"/>
      <c r="AG160" s="136"/>
      <c r="AH160" s="136"/>
      <c r="AI160" s="136"/>
      <c r="AJ160" s="136"/>
      <c r="AK160" s="136"/>
      <c r="AL160" s="136"/>
      <c r="AM160" s="136"/>
      <c r="AN160" s="136"/>
      <c r="AO160" s="136"/>
      <c r="AP160" s="136"/>
      <c r="AQ160" s="136"/>
      <c r="AR160" s="136"/>
      <c r="AS160" s="136"/>
      <c r="AT160" s="136"/>
      <c r="AU160" s="136"/>
      <c r="AV160" s="136"/>
      <c r="AW160" s="136"/>
      <c r="AX160" s="136"/>
      <c r="AY160" s="136"/>
      <c r="AZ160" s="136"/>
      <c r="BA160" s="136"/>
      <c r="BB160" s="136"/>
      <c r="BC160" s="136"/>
      <c r="BD160" s="136"/>
      <c r="BE160" s="136"/>
      <c r="BF160" s="136"/>
      <c r="BG160" s="136"/>
      <c r="BH160" s="136"/>
      <c r="BI160" s="136"/>
      <c r="BJ160" s="136"/>
      <c r="BK160" s="136"/>
      <c r="BL160" s="136"/>
      <c r="BM160" s="136"/>
      <c r="BN160" s="136"/>
      <c r="BO160" s="136"/>
      <c r="BP160" s="136"/>
      <c r="BQ160" s="136"/>
      <c r="BR160" s="136"/>
      <c r="BS160" s="136"/>
      <c r="BT160" s="136"/>
      <c r="BU160" s="136"/>
      <c r="BV160" s="136"/>
      <c r="BW160" s="136"/>
      <c r="BX160" s="136"/>
      <c r="BY160" s="136"/>
      <c r="BZ160" s="136"/>
      <c r="CA160" s="136"/>
      <c r="CB160" s="136"/>
      <c r="CC160" s="136"/>
      <c r="CD160" s="136"/>
      <c r="CE160" s="136"/>
      <c r="CF160" s="136"/>
      <c r="CG160" s="136"/>
      <c r="CH160" s="136"/>
      <c r="CI160" s="136"/>
      <c r="CJ160" s="136"/>
      <c r="CK160" s="136"/>
      <c r="CL160" s="136"/>
      <c r="CM160" s="136"/>
      <c r="CN160" s="136"/>
      <c r="CO160" s="136"/>
      <c r="CP160" s="136"/>
      <c r="CQ160" s="136"/>
      <c r="CR160" s="136"/>
      <c r="CS160" s="136"/>
      <c r="CT160" s="136"/>
      <c r="CU160" s="136"/>
      <c r="CV160" s="136"/>
      <c r="CW160" s="136"/>
      <c r="CX160" s="136"/>
      <c r="CY160" s="136"/>
      <c r="CZ160" s="136"/>
      <c r="DA160" s="136"/>
      <c r="DB160" s="136"/>
      <c r="DC160" s="136"/>
      <c r="DD160" s="136"/>
      <c r="DE160" s="136"/>
      <c r="DF160" s="136"/>
      <c r="DG160" s="136"/>
      <c r="DH160" s="136"/>
      <c r="DI160" s="136"/>
      <c r="DJ160" s="136"/>
      <c r="DK160" s="136"/>
      <c r="DL160" s="136"/>
      <c r="DM160" s="136"/>
      <c r="DN160" s="136"/>
      <c r="DO160" s="136"/>
      <c r="DP160" s="136"/>
      <c r="DQ160" s="136"/>
      <c r="DR160" s="136"/>
      <c r="DS160" s="136"/>
      <c r="DT160" s="136"/>
      <c r="DU160" s="136"/>
      <c r="DV160" s="136"/>
      <c r="DW160" s="136"/>
      <c r="DX160" s="136"/>
      <c r="DY160" s="136"/>
      <c r="DZ160" s="136"/>
      <c r="EA160" s="136"/>
      <c r="EB160" s="136"/>
      <c r="EC160" s="136"/>
      <c r="ED160" s="136"/>
      <c r="EE160" s="136"/>
      <c r="EF160" s="136"/>
      <c r="EG160" s="136"/>
      <c r="EH160" s="136"/>
      <c r="EI160" s="136"/>
      <c r="EJ160" s="136"/>
      <c r="EK160" s="136"/>
      <c r="EL160" s="136"/>
      <c r="EM160" s="136"/>
      <c r="EN160" s="136"/>
      <c r="EO160" s="136"/>
      <c r="EP160" s="136"/>
      <c r="EQ160" s="136"/>
      <c r="ER160" s="136"/>
      <c r="ES160" s="136"/>
      <c r="ET160" s="136"/>
      <c r="EU160" s="136"/>
      <c r="EV160" s="136"/>
      <c r="EW160" s="136"/>
      <c r="EX160" s="136"/>
      <c r="EY160" s="136"/>
      <c r="EZ160" s="136"/>
      <c r="FA160" s="136"/>
      <c r="FB160" s="136"/>
      <c r="FC160" s="136"/>
      <c r="FD160" s="136"/>
      <c r="FE160" s="136"/>
      <c r="FF160" s="136"/>
      <c r="FG160" s="136"/>
      <c r="FH160" s="136"/>
      <c r="FI160" s="136"/>
      <c r="FJ160" s="136"/>
      <c r="FK160" s="136"/>
      <c r="FL160" s="136"/>
      <c r="FM160" s="136"/>
      <c r="FN160" s="136"/>
      <c r="FO160" s="136"/>
      <c r="FP160" s="136"/>
      <c r="FQ160" s="136"/>
      <c r="FR160" s="136"/>
      <c r="FS160" s="136"/>
      <c r="FT160" s="136"/>
      <c r="FU160" s="136"/>
      <c r="FV160" s="136"/>
      <c r="FW160" s="136"/>
      <c r="FX160" s="136"/>
      <c r="FY160" s="136"/>
      <c r="FZ160" s="136"/>
      <c r="GA160" s="136"/>
      <c r="GB160" s="136"/>
      <c r="GC160" s="136"/>
      <c r="GD160" s="136"/>
      <c r="GE160" s="136"/>
      <c r="GF160" s="136"/>
      <c r="GG160" s="136"/>
      <c r="GH160" s="136"/>
      <c r="GI160" s="136"/>
      <c r="GJ160" s="136"/>
      <c r="GK160" s="136"/>
      <c r="GL160" s="136"/>
      <c r="GM160" s="136"/>
      <c r="GN160" s="136"/>
      <c r="GO160" s="136"/>
      <c r="GP160" s="136"/>
      <c r="GQ160" s="136"/>
      <c r="GR160" s="136"/>
      <c r="GS160" s="136"/>
      <c r="GT160" s="136"/>
      <c r="GU160" s="136"/>
      <c r="GV160" s="136"/>
      <c r="GW160" s="136"/>
      <c r="GX160" s="136"/>
      <c r="GY160" s="136"/>
      <c r="GZ160" s="136"/>
      <c r="HA160" s="136"/>
      <c r="HB160" s="136"/>
      <c r="HC160" s="136"/>
      <c r="HD160" s="136"/>
      <c r="HE160" s="136"/>
      <c r="HF160" s="136"/>
      <c r="HG160" s="136"/>
      <c r="HH160" s="136"/>
      <c r="HI160" s="136"/>
      <c r="HJ160" s="136"/>
      <c r="HK160" s="136"/>
      <c r="HL160" s="136"/>
      <c r="HM160" s="136"/>
      <c r="HN160" s="136"/>
      <c r="HO160" s="136"/>
      <c r="HP160" s="136"/>
      <c r="HQ160" s="136"/>
      <c r="HR160" s="136"/>
      <c r="HS160" s="136"/>
      <c r="HT160" s="136"/>
      <c r="HU160" s="136"/>
      <c r="HV160" s="136"/>
      <c r="HW160" s="136"/>
      <c r="HX160" s="136"/>
      <c r="HY160" s="136"/>
      <c r="HZ160" s="136"/>
      <c r="IA160" s="136"/>
      <c r="IB160" s="136"/>
      <c r="IC160" s="136"/>
      <c r="ID160" s="136"/>
      <c r="IE160" s="136"/>
      <c r="IF160" s="136"/>
      <c r="IG160" s="136"/>
      <c r="IH160" s="136"/>
      <c r="II160" s="136"/>
      <c r="IJ160" s="136"/>
      <c r="IK160" s="136"/>
      <c r="IL160" s="136"/>
      <c r="IM160" s="136"/>
      <c r="IN160" s="136"/>
      <c r="IO160" s="136"/>
      <c r="IP160" s="136"/>
      <c r="IQ160" s="136"/>
      <c r="IR160" s="136"/>
      <c r="IS160" s="136"/>
      <c r="IT160" s="136"/>
      <c r="IU160" s="136"/>
      <c r="IV160" s="136"/>
      <c r="IW160" s="136"/>
      <c r="IX160" s="136"/>
      <c r="IY160" s="136"/>
      <c r="IZ160" s="136"/>
      <c r="JA160" s="136"/>
      <c r="JB160" s="136"/>
      <c r="JC160" s="136"/>
      <c r="JD160" s="136"/>
      <c r="JE160" s="136"/>
      <c r="JF160" s="136"/>
      <c r="JG160" s="136"/>
      <c r="JH160" s="136"/>
      <c r="JI160" s="136"/>
      <c r="JJ160" s="136"/>
      <c r="JK160" s="136"/>
      <c r="JL160" s="136"/>
      <c r="JM160" s="136"/>
      <c r="JN160" s="136"/>
      <c r="JO160" s="136"/>
      <c r="JP160" s="136"/>
      <c r="JQ160" s="136"/>
      <c r="JR160" s="136"/>
      <c r="JS160" s="136"/>
      <c r="JT160" s="136"/>
      <c r="JU160" s="136"/>
      <c r="JV160" s="136"/>
      <c r="JW160" s="136"/>
      <c r="JX160" s="136"/>
      <c r="JY160" s="136"/>
      <c r="JZ160" s="136"/>
      <c r="KA160" s="136"/>
      <c r="KB160" s="136"/>
      <c r="KC160" s="136"/>
      <c r="KD160" s="136"/>
      <c r="KE160" s="136"/>
      <c r="KF160" s="136"/>
      <c r="KG160" s="136"/>
      <c r="KH160" s="136"/>
      <c r="KI160" s="136"/>
      <c r="KJ160" s="136"/>
      <c r="KK160" s="136"/>
      <c r="KL160" s="136"/>
      <c r="KM160" s="136"/>
      <c r="KN160" s="136"/>
      <c r="KO160" s="136"/>
      <c r="KP160" s="136"/>
      <c r="KQ160" s="136"/>
      <c r="KR160" s="136"/>
      <c r="KS160" s="136"/>
      <c r="KT160" s="136"/>
      <c r="KU160" s="136"/>
      <c r="KV160" s="136"/>
      <c r="KW160" s="136"/>
      <c r="KX160" s="136"/>
      <c r="KY160" s="136"/>
      <c r="KZ160" s="136"/>
      <c r="LA160" s="136"/>
      <c r="LB160" s="136"/>
      <c r="LC160" s="136"/>
      <c r="LD160" s="136"/>
      <c r="LE160" s="136"/>
      <c r="LF160" s="136"/>
      <c r="LG160" s="136"/>
      <c r="LH160" s="136"/>
      <c r="LI160" s="136"/>
      <c r="LJ160" s="136"/>
      <c r="LK160" s="136"/>
      <c r="LL160" s="136"/>
      <c r="LM160" s="136"/>
      <c r="LN160" s="136"/>
      <c r="LO160" s="136"/>
      <c r="LP160" s="136"/>
      <c r="LQ160" s="136"/>
      <c r="LR160" s="136"/>
      <c r="LS160" s="136"/>
      <c r="LT160" s="136"/>
      <c r="LU160" s="136"/>
      <c r="LV160" s="136"/>
      <c r="LW160" s="136"/>
      <c r="LX160" s="136"/>
      <c r="LY160" s="136"/>
      <c r="LZ160" s="136"/>
      <c r="MA160" s="136"/>
      <c r="MB160" s="136"/>
      <c r="MC160" s="136"/>
      <c r="MD160" s="136"/>
      <c r="ME160" s="136"/>
      <c r="MF160" s="136"/>
      <c r="MG160" s="136"/>
      <c r="MH160" s="136"/>
      <c r="MI160" s="136"/>
      <c r="MJ160" s="136"/>
      <c r="MK160" s="136"/>
      <c r="ML160" s="136"/>
      <c r="MM160" s="136"/>
      <c r="MN160" s="136"/>
      <c r="MO160" s="136"/>
      <c r="MP160" s="136"/>
      <c r="MQ160" s="136"/>
      <c r="MR160" s="136"/>
      <c r="MS160" s="136"/>
      <c r="MT160" s="136"/>
      <c r="MU160" s="136"/>
      <c r="MV160" s="136"/>
      <c r="MW160" s="136"/>
      <c r="MX160" s="136"/>
      <c r="MY160" s="136"/>
      <c r="MZ160" s="136"/>
      <c r="NA160" s="136"/>
      <c r="NB160" s="136"/>
      <c r="NC160" s="136"/>
      <c r="ND160" s="136"/>
      <c r="NE160" s="136"/>
      <c r="NF160" s="136"/>
      <c r="NG160" s="136"/>
      <c r="NH160" s="136"/>
      <c r="NI160" s="136"/>
      <c r="NJ160" s="136"/>
      <c r="NK160" s="136"/>
      <c r="NL160" s="136"/>
      <c r="NM160" s="136"/>
      <c r="NN160" s="136"/>
      <c r="NO160" s="136"/>
      <c r="NP160" s="136"/>
      <c r="NQ160" s="136"/>
      <c r="NR160" s="136"/>
      <c r="NS160" s="136"/>
      <c r="NT160" s="136"/>
      <c r="NU160" s="136"/>
      <c r="NV160" s="136"/>
      <c r="NW160" s="136"/>
      <c r="NX160" s="136"/>
      <c r="NY160" s="136"/>
      <c r="NZ160" s="136"/>
      <c r="OA160" s="136"/>
      <c r="OB160" s="136"/>
      <c r="OC160" s="136"/>
      <c r="OD160" s="136"/>
      <c r="OE160" s="136"/>
      <c r="OF160" s="136"/>
      <c r="OG160" s="136"/>
      <c r="OH160" s="136"/>
      <c r="OI160" s="136"/>
      <c r="OJ160" s="136"/>
      <c r="OK160" s="136"/>
      <c r="OL160" s="136"/>
      <c r="OM160" s="136"/>
      <c r="ON160" s="136"/>
      <c r="OO160" s="136"/>
      <c r="OP160" s="136"/>
      <c r="OQ160" s="136"/>
      <c r="OR160" s="136"/>
      <c r="OS160" s="136"/>
      <c r="OT160" s="136"/>
      <c r="OU160" s="136"/>
      <c r="OV160" s="136"/>
      <c r="OW160" s="136"/>
      <c r="OX160" s="136"/>
      <c r="OY160" s="136"/>
      <c r="OZ160" s="136"/>
      <c r="PA160" s="136"/>
      <c r="PB160" s="136"/>
      <c r="PC160" s="136"/>
      <c r="PD160" s="136"/>
      <c r="PE160" s="136"/>
      <c r="PF160" s="136"/>
    </row>
    <row r="161" spans="1:422" s="45" customFormat="1">
      <c r="A161" s="134"/>
      <c r="B161" s="134"/>
      <c r="C161" s="136"/>
      <c r="D161" s="136"/>
      <c r="E161" s="136"/>
      <c r="F161" s="136"/>
      <c r="G161" s="136"/>
      <c r="H161" s="136"/>
      <c r="I161" s="136"/>
      <c r="J161" s="136"/>
      <c r="K161" s="136"/>
      <c r="L161" s="136"/>
      <c r="M161" s="136"/>
      <c r="N161" s="136"/>
      <c r="O161" s="136"/>
      <c r="P161" s="136"/>
      <c r="Q161" s="136"/>
      <c r="R161" s="136"/>
      <c r="S161" s="136"/>
      <c r="T161" s="136"/>
      <c r="U161" s="136"/>
      <c r="V161" s="136"/>
      <c r="W161" s="136"/>
      <c r="X161" s="136"/>
      <c r="Y161" s="136"/>
      <c r="Z161" s="136"/>
      <c r="AA161" s="136"/>
      <c r="AB161" s="136"/>
      <c r="AC161" s="136"/>
      <c r="AD161" s="136"/>
      <c r="AE161" s="136"/>
      <c r="AF161" s="136"/>
      <c r="AG161" s="136"/>
      <c r="AH161" s="136"/>
      <c r="AI161" s="136"/>
      <c r="AJ161" s="136"/>
      <c r="AK161" s="136"/>
      <c r="AL161" s="136"/>
      <c r="AM161" s="136"/>
      <c r="AN161" s="136"/>
      <c r="AO161" s="136"/>
      <c r="AP161" s="136"/>
      <c r="AQ161" s="136"/>
      <c r="AR161" s="136"/>
      <c r="AS161" s="136"/>
      <c r="AT161" s="136"/>
      <c r="AU161" s="136"/>
      <c r="AV161" s="136"/>
      <c r="AW161" s="136"/>
      <c r="AX161" s="136"/>
      <c r="AY161" s="136"/>
      <c r="AZ161" s="136"/>
      <c r="BA161" s="136"/>
      <c r="BB161" s="136"/>
      <c r="BC161" s="136"/>
      <c r="BD161" s="136"/>
      <c r="BE161" s="136"/>
      <c r="BF161" s="136"/>
      <c r="BG161" s="136"/>
      <c r="BH161" s="136"/>
      <c r="BI161" s="136"/>
      <c r="BJ161" s="136"/>
      <c r="BK161" s="136"/>
      <c r="BL161" s="136"/>
      <c r="BM161" s="136"/>
      <c r="BN161" s="136"/>
      <c r="BO161" s="136"/>
      <c r="BP161" s="136"/>
      <c r="BQ161" s="136"/>
      <c r="BR161" s="136"/>
      <c r="BS161" s="136"/>
      <c r="BT161" s="136"/>
      <c r="BU161" s="136"/>
      <c r="BV161" s="136"/>
      <c r="BW161" s="136"/>
      <c r="BX161" s="136"/>
      <c r="BY161" s="136"/>
      <c r="BZ161" s="136"/>
      <c r="CA161" s="136"/>
      <c r="CB161" s="136"/>
      <c r="CC161" s="136"/>
      <c r="CD161" s="136"/>
      <c r="CE161" s="136"/>
      <c r="CF161" s="136"/>
      <c r="CG161" s="136"/>
      <c r="CH161" s="136"/>
      <c r="CI161" s="136"/>
      <c r="CJ161" s="136"/>
      <c r="CK161" s="136"/>
      <c r="CL161" s="136"/>
      <c r="CM161" s="136"/>
      <c r="CN161" s="136"/>
      <c r="CO161" s="136"/>
      <c r="CP161" s="136"/>
      <c r="CQ161" s="136"/>
      <c r="CR161" s="136"/>
      <c r="CS161" s="136"/>
      <c r="CT161" s="136"/>
      <c r="CU161" s="136"/>
      <c r="CV161" s="136"/>
      <c r="CW161" s="136"/>
      <c r="CX161" s="136"/>
      <c r="CY161" s="136"/>
      <c r="CZ161" s="136"/>
      <c r="DA161" s="136"/>
      <c r="DB161" s="136"/>
      <c r="DC161" s="136"/>
      <c r="DD161" s="136"/>
      <c r="DE161" s="136"/>
      <c r="DF161" s="136"/>
      <c r="DG161" s="136"/>
      <c r="DH161" s="136"/>
      <c r="DI161" s="136"/>
      <c r="DJ161" s="136"/>
      <c r="DK161" s="136"/>
      <c r="DL161" s="136"/>
      <c r="DM161" s="136"/>
      <c r="DN161" s="136"/>
      <c r="DO161" s="136"/>
      <c r="DP161" s="136"/>
      <c r="DQ161" s="136"/>
      <c r="DR161" s="136"/>
      <c r="DS161" s="136"/>
      <c r="DT161" s="136"/>
      <c r="DU161" s="136"/>
      <c r="DV161" s="136"/>
      <c r="DW161" s="136"/>
      <c r="DX161" s="136"/>
      <c r="DY161" s="136"/>
      <c r="DZ161" s="136"/>
      <c r="EA161" s="136"/>
      <c r="EB161" s="136"/>
      <c r="EC161" s="136"/>
      <c r="ED161" s="136"/>
      <c r="EE161" s="136"/>
      <c r="EF161" s="136"/>
      <c r="EG161" s="136"/>
      <c r="EH161" s="136"/>
      <c r="EI161" s="136"/>
      <c r="EJ161" s="136"/>
      <c r="EK161" s="136"/>
      <c r="EL161" s="136"/>
      <c r="EM161" s="136"/>
      <c r="EN161" s="136"/>
      <c r="EO161" s="136"/>
      <c r="EP161" s="136"/>
      <c r="EQ161" s="136"/>
      <c r="ER161" s="136"/>
      <c r="ES161" s="136"/>
      <c r="ET161" s="136"/>
      <c r="EU161" s="136"/>
      <c r="EV161" s="136"/>
      <c r="EW161" s="136"/>
      <c r="EX161" s="136"/>
      <c r="EY161" s="136"/>
      <c r="EZ161" s="136"/>
      <c r="FA161" s="136"/>
      <c r="FB161" s="136"/>
      <c r="FC161" s="136"/>
      <c r="FD161" s="136"/>
      <c r="FE161" s="136"/>
      <c r="FF161" s="136"/>
      <c r="FG161" s="136"/>
      <c r="FH161" s="136"/>
      <c r="FI161" s="136"/>
      <c r="FJ161" s="136"/>
      <c r="FK161" s="136"/>
      <c r="FL161" s="136"/>
      <c r="FM161" s="136"/>
      <c r="FN161" s="136"/>
      <c r="FO161" s="136"/>
      <c r="FP161" s="136"/>
      <c r="FQ161" s="136"/>
      <c r="FR161" s="136"/>
      <c r="FS161" s="136"/>
      <c r="FT161" s="136"/>
      <c r="FU161" s="136"/>
      <c r="FV161" s="136"/>
      <c r="FW161" s="136"/>
      <c r="FX161" s="136"/>
      <c r="FY161" s="136"/>
      <c r="FZ161" s="136"/>
      <c r="GA161" s="136"/>
      <c r="GB161" s="136"/>
      <c r="GC161" s="136"/>
      <c r="GD161" s="136"/>
      <c r="GE161" s="136"/>
      <c r="GF161" s="136"/>
      <c r="GG161" s="136"/>
      <c r="GH161" s="136"/>
      <c r="GI161" s="136"/>
      <c r="GJ161" s="136"/>
      <c r="GK161" s="136"/>
      <c r="GL161" s="136"/>
      <c r="GM161" s="136"/>
      <c r="GN161" s="136"/>
      <c r="GO161" s="136"/>
      <c r="GP161" s="136"/>
      <c r="GQ161" s="136"/>
      <c r="GR161" s="136"/>
      <c r="GS161" s="136"/>
      <c r="GT161" s="136"/>
      <c r="GU161" s="136"/>
      <c r="GV161" s="136"/>
      <c r="GW161" s="136"/>
      <c r="GX161" s="136"/>
      <c r="GY161" s="136"/>
      <c r="GZ161" s="136"/>
      <c r="HA161" s="136"/>
      <c r="HB161" s="136"/>
      <c r="HC161" s="136"/>
      <c r="HD161" s="136"/>
      <c r="HE161" s="136"/>
      <c r="HF161" s="136"/>
      <c r="HG161" s="136"/>
      <c r="HH161" s="136"/>
      <c r="HI161" s="136"/>
      <c r="HJ161" s="136"/>
      <c r="HK161" s="136"/>
      <c r="HL161" s="136"/>
      <c r="HM161" s="136"/>
      <c r="HN161" s="136"/>
      <c r="HO161" s="136"/>
      <c r="HP161" s="136"/>
      <c r="HQ161" s="136"/>
      <c r="HR161" s="136"/>
      <c r="HS161" s="136"/>
      <c r="HT161" s="136"/>
      <c r="HU161" s="136"/>
      <c r="HV161" s="136"/>
      <c r="HW161" s="136"/>
      <c r="HX161" s="136"/>
      <c r="HY161" s="136"/>
      <c r="HZ161" s="136"/>
      <c r="IA161" s="136"/>
      <c r="IB161" s="136"/>
      <c r="IC161" s="136"/>
      <c r="ID161" s="136"/>
      <c r="IE161" s="136"/>
      <c r="IF161" s="136"/>
      <c r="IG161" s="136"/>
      <c r="IH161" s="136"/>
      <c r="II161" s="136"/>
      <c r="IJ161" s="136"/>
      <c r="IK161" s="136"/>
      <c r="IL161" s="136"/>
      <c r="IM161" s="136"/>
      <c r="IN161" s="136"/>
      <c r="IO161" s="136"/>
      <c r="IP161" s="136"/>
      <c r="IQ161" s="136"/>
      <c r="IR161" s="136"/>
      <c r="IS161" s="136"/>
      <c r="IT161" s="136"/>
      <c r="IU161" s="136"/>
      <c r="IV161" s="136"/>
      <c r="IW161" s="136"/>
      <c r="IX161" s="136"/>
      <c r="IY161" s="136"/>
      <c r="IZ161" s="136"/>
      <c r="JA161" s="136"/>
      <c r="JB161" s="136"/>
      <c r="JC161" s="136"/>
      <c r="JD161" s="136"/>
      <c r="JE161" s="136"/>
      <c r="JF161" s="136"/>
      <c r="JG161" s="136"/>
      <c r="JH161" s="136"/>
      <c r="JI161" s="136"/>
      <c r="JJ161" s="136"/>
      <c r="JK161" s="136"/>
      <c r="JL161" s="136"/>
      <c r="JM161" s="136"/>
      <c r="JN161" s="136"/>
      <c r="JO161" s="136"/>
      <c r="JP161" s="136"/>
      <c r="JQ161" s="136"/>
      <c r="JR161" s="136"/>
      <c r="JS161" s="136"/>
      <c r="JT161" s="136"/>
      <c r="JU161" s="136"/>
      <c r="JV161" s="136"/>
      <c r="JW161" s="136"/>
      <c r="JX161" s="136"/>
      <c r="JY161" s="136"/>
      <c r="JZ161" s="136"/>
      <c r="KA161" s="136"/>
      <c r="KB161" s="136"/>
      <c r="KC161" s="136"/>
      <c r="KD161" s="136"/>
      <c r="KE161" s="136"/>
      <c r="KF161" s="136"/>
      <c r="KG161" s="136"/>
      <c r="KH161" s="136"/>
      <c r="KI161" s="136"/>
      <c r="KJ161" s="136"/>
      <c r="KK161" s="136"/>
      <c r="KL161" s="136"/>
      <c r="KM161" s="136"/>
      <c r="KN161" s="136"/>
      <c r="KO161" s="136"/>
      <c r="KP161" s="136"/>
      <c r="KQ161" s="136"/>
      <c r="KR161" s="136"/>
      <c r="KS161" s="136"/>
      <c r="KT161" s="136"/>
      <c r="KU161" s="136"/>
      <c r="KV161" s="136"/>
      <c r="KW161" s="136"/>
      <c r="KX161" s="136"/>
      <c r="KY161" s="136"/>
      <c r="KZ161" s="136"/>
      <c r="LA161" s="136"/>
      <c r="LB161" s="136"/>
      <c r="LC161" s="136"/>
      <c r="LD161" s="136"/>
      <c r="LE161" s="136"/>
      <c r="LF161" s="136"/>
      <c r="LG161" s="136"/>
      <c r="LH161" s="136"/>
      <c r="LI161" s="136"/>
      <c r="LJ161" s="136"/>
      <c r="LK161" s="136"/>
      <c r="LL161" s="136"/>
      <c r="LM161" s="136"/>
      <c r="LN161" s="136"/>
      <c r="LO161" s="136"/>
      <c r="LP161" s="136"/>
      <c r="LQ161" s="136"/>
      <c r="LR161" s="136"/>
      <c r="LS161" s="136"/>
      <c r="LT161" s="136"/>
      <c r="LU161" s="136"/>
      <c r="LV161" s="136"/>
      <c r="LW161" s="136"/>
      <c r="LX161" s="136"/>
      <c r="LY161" s="136"/>
      <c r="LZ161" s="136"/>
      <c r="MA161" s="136"/>
      <c r="MB161" s="136"/>
      <c r="MC161" s="136"/>
      <c r="MD161" s="136"/>
      <c r="ME161" s="136"/>
      <c r="MF161" s="136"/>
      <c r="MG161" s="136"/>
      <c r="MH161" s="136"/>
      <c r="MI161" s="136"/>
      <c r="MJ161" s="136"/>
      <c r="MK161" s="136"/>
      <c r="ML161" s="136"/>
      <c r="MM161" s="136"/>
      <c r="MN161" s="136"/>
      <c r="MO161" s="136"/>
      <c r="MP161" s="136"/>
      <c r="MQ161" s="136"/>
      <c r="MR161" s="136"/>
      <c r="MS161" s="136"/>
      <c r="MT161" s="136"/>
      <c r="MU161" s="136"/>
      <c r="MV161" s="136"/>
      <c r="MW161" s="136"/>
      <c r="MX161" s="136"/>
      <c r="MY161" s="136"/>
      <c r="MZ161" s="136"/>
      <c r="NA161" s="136"/>
      <c r="NB161" s="136"/>
      <c r="NC161" s="136"/>
      <c r="ND161" s="136"/>
      <c r="NE161" s="136"/>
      <c r="NF161" s="136"/>
      <c r="NG161" s="136"/>
      <c r="NH161" s="136"/>
      <c r="NI161" s="136"/>
      <c r="NJ161" s="136"/>
      <c r="NK161" s="136"/>
      <c r="NL161" s="136"/>
      <c r="NM161" s="136"/>
      <c r="NN161" s="136"/>
      <c r="NO161" s="136"/>
      <c r="NP161" s="136"/>
      <c r="NQ161" s="136"/>
      <c r="NR161" s="136"/>
      <c r="NS161" s="136"/>
      <c r="NT161" s="136"/>
      <c r="NU161" s="136"/>
      <c r="NV161" s="136"/>
      <c r="NW161" s="136"/>
      <c r="NX161" s="136"/>
      <c r="NY161" s="136"/>
      <c r="NZ161" s="136"/>
      <c r="OA161" s="136"/>
      <c r="OB161" s="136"/>
      <c r="OC161" s="136"/>
      <c r="OD161" s="136"/>
      <c r="OE161" s="136"/>
      <c r="OF161" s="136"/>
      <c r="OG161" s="136"/>
      <c r="OH161" s="136"/>
      <c r="OI161" s="136"/>
      <c r="OJ161" s="136"/>
      <c r="OK161" s="136"/>
      <c r="OL161" s="136"/>
      <c r="OM161" s="136"/>
      <c r="ON161" s="136"/>
      <c r="OO161" s="136"/>
      <c r="OP161" s="136"/>
      <c r="OQ161" s="136"/>
      <c r="OR161" s="136"/>
      <c r="OS161" s="136"/>
      <c r="OT161" s="136"/>
      <c r="OU161" s="136"/>
      <c r="OV161" s="136"/>
      <c r="OW161" s="136"/>
      <c r="OX161" s="136"/>
      <c r="OY161" s="136"/>
      <c r="OZ161" s="136"/>
      <c r="PA161" s="136"/>
      <c r="PB161" s="136"/>
      <c r="PC161" s="136"/>
      <c r="PD161" s="136"/>
      <c r="PE161" s="136"/>
      <c r="PF161" s="136"/>
    </row>
    <row r="162" spans="1:422" s="45" customFormat="1">
      <c r="A162" s="134"/>
      <c r="B162" s="134"/>
      <c r="C162" s="136"/>
      <c r="D162" s="136"/>
      <c r="E162" s="136"/>
      <c r="F162" s="136"/>
      <c r="G162" s="136"/>
      <c r="H162" s="136"/>
      <c r="I162" s="136"/>
      <c r="J162" s="136"/>
      <c r="K162" s="136"/>
      <c r="L162" s="136"/>
      <c r="M162" s="136"/>
      <c r="N162" s="136"/>
      <c r="O162" s="136"/>
      <c r="P162" s="136"/>
      <c r="Q162" s="136"/>
      <c r="R162" s="136"/>
      <c r="S162" s="136"/>
      <c r="T162" s="136"/>
      <c r="U162" s="136"/>
      <c r="V162" s="136"/>
      <c r="W162" s="136"/>
      <c r="X162" s="136"/>
      <c r="Y162" s="136"/>
      <c r="Z162" s="136"/>
      <c r="AA162" s="136"/>
      <c r="AB162" s="136"/>
      <c r="AC162" s="136"/>
      <c r="AD162" s="136"/>
      <c r="AE162" s="136"/>
      <c r="AF162" s="136"/>
      <c r="AG162" s="136"/>
      <c r="AH162" s="136"/>
      <c r="AI162" s="136"/>
      <c r="AJ162" s="136"/>
      <c r="AK162" s="136"/>
      <c r="AL162" s="136"/>
      <c r="AM162" s="136"/>
      <c r="AN162" s="136"/>
      <c r="AO162" s="136"/>
      <c r="AP162" s="136"/>
      <c r="AQ162" s="136"/>
      <c r="AR162" s="136"/>
      <c r="AS162" s="136"/>
      <c r="AT162" s="136"/>
      <c r="AU162" s="136"/>
      <c r="AV162" s="136"/>
      <c r="AW162" s="136"/>
      <c r="AX162" s="136"/>
      <c r="AY162" s="136"/>
      <c r="AZ162" s="136"/>
      <c r="BA162" s="136"/>
      <c r="BB162" s="136"/>
      <c r="BC162" s="136"/>
      <c r="BD162" s="136"/>
      <c r="BE162" s="136"/>
      <c r="BF162" s="136"/>
      <c r="BG162" s="136"/>
      <c r="BH162" s="136"/>
      <c r="BI162" s="136"/>
      <c r="BJ162" s="136"/>
      <c r="BK162" s="136"/>
      <c r="BL162" s="136"/>
      <c r="BM162" s="136"/>
      <c r="BN162" s="136"/>
      <c r="BO162" s="136"/>
      <c r="BP162" s="136"/>
      <c r="BQ162" s="136"/>
      <c r="BR162" s="136"/>
      <c r="BS162" s="136"/>
      <c r="BT162" s="136"/>
      <c r="BU162" s="136"/>
      <c r="BV162" s="136"/>
      <c r="BW162" s="136"/>
      <c r="BX162" s="136"/>
      <c r="BY162" s="136"/>
      <c r="BZ162" s="136"/>
      <c r="CA162" s="136"/>
      <c r="CB162" s="136"/>
      <c r="CC162" s="136"/>
      <c r="CD162" s="136"/>
      <c r="CE162" s="136"/>
      <c r="CF162" s="136"/>
      <c r="CG162" s="136"/>
      <c r="CH162" s="136"/>
      <c r="CI162" s="136"/>
      <c r="CJ162" s="136"/>
      <c r="CK162" s="136"/>
      <c r="CL162" s="136"/>
      <c r="CM162" s="136"/>
      <c r="CN162" s="136"/>
      <c r="CO162" s="136"/>
      <c r="CP162" s="136"/>
      <c r="CQ162" s="136"/>
      <c r="CR162" s="136"/>
      <c r="CS162" s="136"/>
      <c r="CT162" s="136"/>
      <c r="CU162" s="136"/>
      <c r="CV162" s="136"/>
      <c r="CW162" s="136"/>
      <c r="CX162" s="136"/>
      <c r="CY162" s="136"/>
      <c r="CZ162" s="136"/>
      <c r="DA162" s="136"/>
      <c r="DB162" s="136"/>
      <c r="DC162" s="136"/>
      <c r="DD162" s="136"/>
      <c r="DE162" s="136"/>
      <c r="DF162" s="136"/>
      <c r="DG162" s="136"/>
      <c r="DH162" s="136"/>
      <c r="DI162" s="136"/>
      <c r="DJ162" s="136"/>
      <c r="DK162" s="136"/>
      <c r="DL162" s="136"/>
      <c r="DM162" s="136"/>
      <c r="DN162" s="136"/>
      <c r="DO162" s="136"/>
      <c r="DP162" s="136"/>
      <c r="DQ162" s="136"/>
      <c r="DR162" s="136"/>
      <c r="DS162" s="136"/>
      <c r="DT162" s="136"/>
      <c r="DU162" s="136"/>
      <c r="DV162" s="136"/>
      <c r="DW162" s="136"/>
      <c r="DX162" s="136"/>
      <c r="DY162" s="136"/>
      <c r="DZ162" s="136"/>
      <c r="EA162" s="136"/>
      <c r="EB162" s="136"/>
      <c r="EC162" s="136"/>
      <c r="ED162" s="136"/>
      <c r="EE162" s="136"/>
      <c r="EF162" s="136"/>
      <c r="EG162" s="136"/>
      <c r="EH162" s="136"/>
      <c r="EI162" s="136"/>
      <c r="EJ162" s="136"/>
      <c r="EK162" s="136"/>
      <c r="EL162" s="136"/>
      <c r="EM162" s="136"/>
      <c r="EN162" s="136"/>
      <c r="EO162" s="136"/>
      <c r="EP162" s="136"/>
      <c r="EQ162" s="136"/>
      <c r="ER162" s="136"/>
      <c r="ES162" s="136"/>
      <c r="ET162" s="136"/>
      <c r="EU162" s="136"/>
      <c r="EV162" s="136"/>
      <c r="EW162" s="136"/>
      <c r="EX162" s="136"/>
      <c r="EY162" s="136"/>
      <c r="EZ162" s="136"/>
      <c r="FA162" s="136"/>
      <c r="FB162" s="136"/>
      <c r="FC162" s="136"/>
      <c r="FD162" s="136"/>
      <c r="FE162" s="136"/>
      <c r="FF162" s="136"/>
      <c r="FG162" s="136"/>
      <c r="FH162" s="136"/>
      <c r="FI162" s="136"/>
      <c r="FJ162" s="136"/>
      <c r="FK162" s="136"/>
      <c r="FL162" s="136"/>
      <c r="FM162" s="136"/>
      <c r="FN162" s="136"/>
      <c r="FO162" s="136"/>
      <c r="FP162" s="136"/>
      <c r="FQ162" s="136"/>
      <c r="FR162" s="136"/>
      <c r="FS162" s="136"/>
      <c r="FT162" s="136"/>
      <c r="FU162" s="136"/>
      <c r="FV162" s="136"/>
      <c r="FW162" s="136"/>
      <c r="FX162" s="136"/>
      <c r="FY162" s="136"/>
      <c r="FZ162" s="136"/>
      <c r="GA162" s="136"/>
      <c r="GB162" s="136"/>
      <c r="GC162" s="136"/>
      <c r="GD162" s="136"/>
      <c r="GE162" s="136"/>
      <c r="GF162" s="136"/>
      <c r="GG162" s="136"/>
      <c r="GH162" s="136"/>
      <c r="GI162" s="136"/>
      <c r="GJ162" s="136"/>
      <c r="GK162" s="136"/>
      <c r="GL162" s="136"/>
      <c r="GM162" s="136"/>
      <c r="GN162" s="136"/>
      <c r="GO162" s="136"/>
      <c r="GP162" s="136"/>
      <c r="GQ162" s="136"/>
      <c r="GR162" s="136"/>
      <c r="GS162" s="136"/>
      <c r="GT162" s="136"/>
      <c r="GU162" s="136"/>
      <c r="GV162" s="136"/>
      <c r="GW162" s="136"/>
      <c r="GX162" s="136"/>
      <c r="GY162" s="136"/>
      <c r="GZ162" s="136"/>
      <c r="HA162" s="136"/>
      <c r="HB162" s="136"/>
      <c r="HC162" s="136"/>
      <c r="HD162" s="136"/>
      <c r="HE162" s="136"/>
      <c r="HF162" s="136"/>
      <c r="HG162" s="136"/>
      <c r="HH162" s="136"/>
      <c r="HI162" s="136"/>
      <c r="HJ162" s="136"/>
      <c r="HK162" s="136"/>
      <c r="HL162" s="136"/>
      <c r="HM162" s="136"/>
      <c r="HN162" s="136"/>
      <c r="HO162" s="136"/>
      <c r="HP162" s="136"/>
      <c r="HQ162" s="136"/>
      <c r="HR162" s="136"/>
      <c r="HS162" s="136"/>
      <c r="HT162" s="136"/>
      <c r="HU162" s="136"/>
      <c r="HV162" s="136"/>
      <c r="HW162" s="136"/>
      <c r="HX162" s="136"/>
      <c r="HY162" s="136"/>
      <c r="HZ162" s="136"/>
      <c r="IA162" s="136"/>
      <c r="IB162" s="136"/>
      <c r="IC162" s="136"/>
      <c r="ID162" s="136"/>
      <c r="IE162" s="136"/>
      <c r="IF162" s="136"/>
      <c r="IG162" s="136"/>
      <c r="IH162" s="136"/>
      <c r="II162" s="136"/>
      <c r="IJ162" s="136"/>
      <c r="IK162" s="136"/>
      <c r="IL162" s="136"/>
      <c r="IM162" s="136"/>
      <c r="IN162" s="136"/>
      <c r="IO162" s="136"/>
      <c r="IP162" s="136"/>
      <c r="IQ162" s="136"/>
      <c r="IR162" s="136"/>
      <c r="IS162" s="136"/>
      <c r="IT162" s="136"/>
      <c r="IU162" s="136"/>
      <c r="IV162" s="136"/>
      <c r="IW162" s="136"/>
      <c r="IX162" s="136"/>
      <c r="IY162" s="136"/>
      <c r="IZ162" s="136"/>
      <c r="JA162" s="136"/>
      <c r="JB162" s="136"/>
      <c r="JC162" s="136"/>
      <c r="JD162" s="136"/>
      <c r="JE162" s="136"/>
      <c r="JF162" s="136"/>
      <c r="JG162" s="136"/>
      <c r="JH162" s="136"/>
      <c r="JI162" s="136"/>
      <c r="JJ162" s="136"/>
      <c r="JK162" s="136"/>
      <c r="JL162" s="136"/>
      <c r="JM162" s="136"/>
      <c r="JN162" s="136"/>
      <c r="JO162" s="136"/>
      <c r="JP162" s="136"/>
      <c r="JQ162" s="136"/>
      <c r="JR162" s="136"/>
      <c r="JS162" s="136"/>
      <c r="JT162" s="136"/>
      <c r="JU162" s="136"/>
      <c r="JV162" s="136"/>
      <c r="JW162" s="136"/>
      <c r="JX162" s="136"/>
      <c r="JY162" s="136"/>
      <c r="JZ162" s="136"/>
      <c r="KA162" s="136"/>
      <c r="KB162" s="136"/>
      <c r="KC162" s="136"/>
      <c r="KD162" s="136"/>
      <c r="KE162" s="136"/>
      <c r="KF162" s="136"/>
      <c r="KG162" s="136"/>
      <c r="KH162" s="136"/>
      <c r="KI162" s="136"/>
      <c r="KJ162" s="136"/>
      <c r="KK162" s="136"/>
      <c r="KL162" s="136"/>
      <c r="KM162" s="136"/>
      <c r="KN162" s="136"/>
      <c r="KO162" s="136"/>
      <c r="KP162" s="136"/>
      <c r="KQ162" s="136"/>
      <c r="KR162" s="136"/>
      <c r="KS162" s="136"/>
      <c r="KT162" s="136"/>
      <c r="KU162" s="136"/>
      <c r="KV162" s="136"/>
      <c r="KW162" s="136"/>
      <c r="KX162" s="136"/>
      <c r="KY162" s="136"/>
      <c r="KZ162" s="136"/>
      <c r="LA162" s="136"/>
      <c r="LB162" s="136"/>
      <c r="LC162" s="136"/>
      <c r="LD162" s="136"/>
      <c r="LE162" s="136"/>
      <c r="LF162" s="136"/>
      <c r="LG162" s="136"/>
      <c r="LH162" s="136"/>
      <c r="LI162" s="136"/>
      <c r="LJ162" s="136"/>
      <c r="LK162" s="136"/>
      <c r="LL162" s="136"/>
      <c r="LM162" s="136"/>
      <c r="LN162" s="136"/>
      <c r="LO162" s="136"/>
      <c r="LP162" s="136"/>
      <c r="LQ162" s="136"/>
      <c r="LR162" s="136"/>
      <c r="LS162" s="136"/>
      <c r="LT162" s="136"/>
      <c r="LU162" s="136"/>
      <c r="LV162" s="136"/>
      <c r="LW162" s="136"/>
      <c r="LX162" s="136"/>
      <c r="LY162" s="136"/>
      <c r="LZ162" s="136"/>
      <c r="MA162" s="136"/>
      <c r="MB162" s="136"/>
      <c r="MC162" s="136"/>
      <c r="MD162" s="136"/>
      <c r="ME162" s="136"/>
      <c r="MF162" s="136"/>
      <c r="MG162" s="136"/>
      <c r="MH162" s="136"/>
      <c r="MI162" s="136"/>
      <c r="MJ162" s="136"/>
      <c r="MK162" s="136"/>
      <c r="ML162" s="136"/>
      <c r="MM162" s="136"/>
      <c r="MN162" s="136"/>
      <c r="MO162" s="136"/>
      <c r="MP162" s="136"/>
      <c r="MQ162" s="136"/>
      <c r="MR162" s="136"/>
      <c r="MS162" s="136"/>
      <c r="MT162" s="136"/>
      <c r="MU162" s="136"/>
      <c r="MV162" s="136"/>
      <c r="MW162" s="136"/>
      <c r="MX162" s="136"/>
      <c r="MY162" s="136"/>
      <c r="MZ162" s="136"/>
      <c r="NA162" s="136"/>
      <c r="NB162" s="136"/>
      <c r="NC162" s="136"/>
      <c r="ND162" s="136"/>
      <c r="NE162" s="136"/>
      <c r="NF162" s="136"/>
      <c r="NG162" s="136"/>
      <c r="NH162" s="136"/>
      <c r="NI162" s="136"/>
      <c r="NJ162" s="136"/>
      <c r="NK162" s="136"/>
      <c r="NL162" s="136"/>
      <c r="NM162" s="136"/>
      <c r="NN162" s="136"/>
      <c r="NO162" s="136"/>
      <c r="NP162" s="136"/>
      <c r="NQ162" s="136"/>
      <c r="NR162" s="136"/>
      <c r="NS162" s="136"/>
      <c r="NT162" s="136"/>
      <c r="NU162" s="136"/>
      <c r="NV162" s="136"/>
      <c r="NW162" s="136"/>
      <c r="NX162" s="136"/>
      <c r="NY162" s="136"/>
      <c r="NZ162" s="136"/>
      <c r="OA162" s="136"/>
      <c r="OB162" s="136"/>
      <c r="OC162" s="136"/>
      <c r="OD162" s="136"/>
      <c r="OE162" s="136"/>
      <c r="OF162" s="136"/>
      <c r="OG162" s="136"/>
      <c r="OH162" s="136"/>
      <c r="OI162" s="136"/>
      <c r="OJ162" s="136"/>
      <c r="OK162" s="136"/>
      <c r="OL162" s="136"/>
      <c r="OM162" s="136"/>
      <c r="ON162" s="136"/>
      <c r="OO162" s="136"/>
      <c r="OP162" s="136"/>
      <c r="OQ162" s="136"/>
      <c r="OR162" s="136"/>
      <c r="OS162" s="136"/>
      <c r="OT162" s="136"/>
      <c r="OU162" s="136"/>
      <c r="OV162" s="136"/>
      <c r="OW162" s="136"/>
      <c r="OX162" s="136"/>
      <c r="OY162" s="136"/>
      <c r="OZ162" s="136"/>
      <c r="PA162" s="136"/>
      <c r="PB162" s="136"/>
      <c r="PC162" s="136"/>
      <c r="PD162" s="136"/>
      <c r="PE162" s="136"/>
      <c r="PF162" s="136"/>
    </row>
    <row r="163" spans="1:422" s="45" customFormat="1">
      <c r="A163" s="134"/>
      <c r="B163" s="134"/>
      <c r="C163" s="136"/>
      <c r="D163" s="136"/>
      <c r="E163" s="136"/>
      <c r="F163" s="136"/>
      <c r="G163" s="136"/>
      <c r="H163" s="136"/>
      <c r="I163" s="136"/>
      <c r="J163" s="136"/>
      <c r="K163" s="136"/>
      <c r="L163" s="136"/>
      <c r="M163" s="136"/>
      <c r="N163" s="136"/>
      <c r="O163" s="136"/>
      <c r="P163" s="136"/>
      <c r="Q163" s="136"/>
      <c r="R163" s="136"/>
      <c r="S163" s="136"/>
      <c r="T163" s="136"/>
      <c r="U163" s="136"/>
      <c r="V163" s="136"/>
      <c r="W163" s="136"/>
      <c r="X163" s="136"/>
      <c r="Y163" s="136"/>
      <c r="Z163" s="136"/>
      <c r="AA163" s="136"/>
      <c r="AB163" s="136"/>
      <c r="AC163" s="136"/>
      <c r="AD163" s="136"/>
      <c r="AE163" s="136"/>
      <c r="AF163" s="136"/>
      <c r="AG163" s="136"/>
      <c r="AH163" s="136"/>
      <c r="AI163" s="136"/>
      <c r="AJ163" s="136"/>
      <c r="AK163" s="136"/>
      <c r="AL163" s="136"/>
      <c r="AM163" s="136"/>
      <c r="AN163" s="136"/>
      <c r="AO163" s="136"/>
      <c r="AP163" s="136"/>
      <c r="AQ163" s="136"/>
      <c r="AR163" s="136"/>
      <c r="AS163" s="136"/>
      <c r="AT163" s="136"/>
      <c r="AU163" s="136"/>
      <c r="AV163" s="136"/>
      <c r="AW163" s="136"/>
      <c r="AX163" s="136"/>
      <c r="AY163" s="136"/>
      <c r="AZ163" s="136"/>
      <c r="BA163" s="136"/>
      <c r="BB163" s="136"/>
      <c r="BC163" s="136"/>
      <c r="BD163" s="136"/>
      <c r="BE163" s="136"/>
      <c r="BF163" s="136"/>
      <c r="BG163" s="136"/>
      <c r="BH163" s="136"/>
      <c r="BI163" s="136"/>
      <c r="BJ163" s="136"/>
      <c r="BK163" s="136"/>
      <c r="BL163" s="136"/>
      <c r="BM163" s="136"/>
      <c r="BN163" s="136"/>
      <c r="BO163" s="136"/>
      <c r="BP163" s="136"/>
      <c r="BQ163" s="136"/>
      <c r="BR163" s="136"/>
      <c r="BS163" s="136"/>
      <c r="BT163" s="136"/>
      <c r="BU163" s="136"/>
      <c r="BV163" s="136"/>
      <c r="BW163" s="136"/>
      <c r="BX163" s="136"/>
      <c r="BY163" s="136"/>
      <c r="BZ163" s="136"/>
      <c r="CA163" s="136"/>
      <c r="CB163" s="136"/>
      <c r="CC163" s="136"/>
      <c r="CD163" s="136"/>
      <c r="CE163" s="136"/>
      <c r="CF163" s="136"/>
      <c r="CG163" s="136"/>
      <c r="CH163" s="136"/>
      <c r="CI163" s="136"/>
      <c r="CJ163" s="136"/>
      <c r="CK163" s="136"/>
      <c r="CL163" s="136"/>
      <c r="CM163" s="136"/>
      <c r="CN163" s="136"/>
      <c r="CO163" s="136"/>
      <c r="CP163" s="136"/>
      <c r="CQ163" s="136"/>
      <c r="CR163" s="136"/>
      <c r="CS163" s="136"/>
      <c r="CT163" s="136"/>
      <c r="CU163" s="136"/>
      <c r="CV163" s="136"/>
      <c r="CW163" s="136"/>
      <c r="CX163" s="136"/>
      <c r="CY163" s="136"/>
      <c r="CZ163" s="136"/>
      <c r="DA163" s="136"/>
      <c r="DB163" s="136"/>
      <c r="DC163" s="136"/>
      <c r="DD163" s="136"/>
      <c r="DE163" s="136"/>
      <c r="DF163" s="136"/>
      <c r="DG163" s="136"/>
      <c r="DH163" s="136"/>
      <c r="DI163" s="136"/>
      <c r="DJ163" s="136"/>
      <c r="DK163" s="136"/>
      <c r="DL163" s="136"/>
      <c r="DM163" s="136"/>
      <c r="DN163" s="136"/>
      <c r="DO163" s="136"/>
      <c r="DP163" s="136"/>
      <c r="DQ163" s="136"/>
      <c r="DR163" s="136"/>
      <c r="DS163" s="136"/>
      <c r="DT163" s="136"/>
      <c r="DU163" s="136"/>
      <c r="DV163" s="136"/>
      <c r="DW163" s="136"/>
      <c r="DX163" s="136"/>
      <c r="DY163" s="136"/>
      <c r="DZ163" s="136"/>
      <c r="EA163" s="136"/>
      <c r="EB163" s="136"/>
      <c r="EC163" s="136"/>
      <c r="ED163" s="136"/>
      <c r="EE163" s="136"/>
      <c r="EF163" s="136"/>
      <c r="EG163" s="136"/>
      <c r="EH163" s="136"/>
      <c r="EI163" s="136"/>
      <c r="EJ163" s="136"/>
      <c r="EK163" s="136"/>
      <c r="EL163" s="136"/>
      <c r="EM163" s="136"/>
      <c r="EN163" s="136"/>
      <c r="EO163" s="136"/>
      <c r="EP163" s="136"/>
      <c r="EQ163" s="136"/>
      <c r="ER163" s="136"/>
      <c r="ES163" s="136"/>
      <c r="ET163" s="136"/>
      <c r="EU163" s="136"/>
      <c r="EV163" s="136"/>
      <c r="EW163" s="136"/>
      <c r="EX163" s="136"/>
      <c r="EY163" s="136"/>
      <c r="EZ163" s="136"/>
      <c r="FA163" s="136"/>
      <c r="FB163" s="136"/>
      <c r="FC163" s="136"/>
      <c r="FD163" s="136"/>
      <c r="FE163" s="136"/>
      <c r="FF163" s="136"/>
      <c r="FG163" s="136"/>
      <c r="FH163" s="136"/>
      <c r="FI163" s="136"/>
      <c r="FJ163" s="136"/>
      <c r="FK163" s="136"/>
      <c r="FL163" s="136"/>
      <c r="FM163" s="136"/>
      <c r="FN163" s="136"/>
      <c r="FO163" s="136"/>
      <c r="FP163" s="136"/>
      <c r="FQ163" s="136"/>
      <c r="FR163" s="136"/>
      <c r="FS163" s="136"/>
      <c r="FT163" s="136"/>
      <c r="FU163" s="136"/>
      <c r="FV163" s="136"/>
      <c r="FW163" s="136"/>
      <c r="FX163" s="136"/>
      <c r="FY163" s="136"/>
      <c r="FZ163" s="136"/>
      <c r="GA163" s="136"/>
      <c r="GB163" s="136"/>
      <c r="GC163" s="136"/>
      <c r="GD163" s="136"/>
      <c r="GE163" s="136"/>
      <c r="GF163" s="136"/>
      <c r="GG163" s="136"/>
      <c r="GH163" s="136"/>
      <c r="GI163" s="136"/>
      <c r="GJ163" s="136"/>
      <c r="GK163" s="136"/>
      <c r="GL163" s="136"/>
      <c r="GM163" s="136"/>
      <c r="GN163" s="136"/>
      <c r="GO163" s="136"/>
      <c r="GP163" s="136"/>
      <c r="GQ163" s="136"/>
      <c r="GR163" s="136"/>
      <c r="GS163" s="136"/>
      <c r="GT163" s="136"/>
      <c r="GU163" s="136"/>
      <c r="GV163" s="136"/>
      <c r="GW163" s="136"/>
      <c r="GX163" s="136"/>
      <c r="GY163" s="136"/>
      <c r="GZ163" s="136"/>
      <c r="HA163" s="136"/>
      <c r="HB163" s="136"/>
      <c r="HC163" s="136"/>
      <c r="HD163" s="136"/>
      <c r="HE163" s="136"/>
      <c r="HF163" s="136"/>
      <c r="HG163" s="136"/>
      <c r="HH163" s="136"/>
      <c r="HI163" s="136"/>
      <c r="HJ163" s="136"/>
      <c r="HK163" s="136"/>
      <c r="HL163" s="136"/>
      <c r="HM163" s="136"/>
      <c r="HN163" s="136"/>
      <c r="HO163" s="136"/>
      <c r="HP163" s="136"/>
      <c r="HQ163" s="136"/>
      <c r="HR163" s="136"/>
      <c r="HS163" s="136"/>
      <c r="HT163" s="136"/>
      <c r="HU163" s="136"/>
      <c r="HV163" s="136"/>
      <c r="HW163" s="136"/>
      <c r="HX163" s="136"/>
      <c r="HY163" s="136"/>
      <c r="HZ163" s="136"/>
      <c r="IA163" s="136"/>
      <c r="IB163" s="136"/>
      <c r="IC163" s="136"/>
      <c r="ID163" s="136"/>
      <c r="IE163" s="136"/>
      <c r="IF163" s="136"/>
      <c r="IG163" s="136"/>
      <c r="IH163" s="136"/>
      <c r="II163" s="136"/>
      <c r="IJ163" s="136"/>
      <c r="IK163" s="136"/>
      <c r="IL163" s="136"/>
      <c r="IM163" s="136"/>
      <c r="IN163" s="136"/>
      <c r="IO163" s="136"/>
      <c r="IP163" s="136"/>
      <c r="IQ163" s="136"/>
      <c r="IR163" s="136"/>
      <c r="IS163" s="136"/>
      <c r="IT163" s="136"/>
      <c r="IU163" s="136"/>
      <c r="IV163" s="136"/>
      <c r="IW163" s="136"/>
      <c r="IX163" s="136"/>
      <c r="IY163" s="136"/>
      <c r="IZ163" s="136"/>
      <c r="JA163" s="136"/>
      <c r="JB163" s="136"/>
      <c r="JC163" s="136"/>
      <c r="JD163" s="136"/>
      <c r="JE163" s="136"/>
      <c r="JF163" s="136"/>
      <c r="JG163" s="136"/>
      <c r="JH163" s="136"/>
      <c r="JI163" s="136"/>
      <c r="JJ163" s="136"/>
      <c r="JK163" s="136"/>
      <c r="JL163" s="136"/>
      <c r="JM163" s="136"/>
      <c r="JN163" s="136"/>
      <c r="JO163" s="136"/>
      <c r="JP163" s="136"/>
      <c r="JQ163" s="136"/>
      <c r="JR163" s="136"/>
      <c r="JS163" s="136"/>
      <c r="JT163" s="136"/>
      <c r="JU163" s="136"/>
      <c r="JV163" s="136"/>
      <c r="JW163" s="136"/>
      <c r="JX163" s="136"/>
      <c r="JY163" s="136"/>
      <c r="JZ163" s="136"/>
      <c r="KA163" s="136"/>
      <c r="KB163" s="136"/>
      <c r="KC163" s="136"/>
      <c r="KD163" s="136"/>
      <c r="KE163" s="136"/>
      <c r="KF163" s="136"/>
      <c r="KG163" s="136"/>
      <c r="KH163" s="136"/>
      <c r="KI163" s="136"/>
      <c r="KJ163" s="136"/>
      <c r="KK163" s="136"/>
      <c r="KL163" s="136"/>
      <c r="KM163" s="136"/>
      <c r="KN163" s="136"/>
      <c r="KO163" s="136"/>
      <c r="KP163" s="136"/>
      <c r="KQ163" s="136"/>
      <c r="KR163" s="136"/>
      <c r="KS163" s="136"/>
      <c r="KT163" s="136"/>
      <c r="KU163" s="136"/>
      <c r="KV163" s="136"/>
      <c r="KW163" s="136"/>
      <c r="KX163" s="136"/>
      <c r="KY163" s="136"/>
      <c r="KZ163" s="136"/>
      <c r="LA163" s="136"/>
      <c r="LB163" s="136"/>
      <c r="LC163" s="136"/>
      <c r="LD163" s="136"/>
      <c r="LE163" s="136"/>
      <c r="LF163" s="136"/>
      <c r="LG163" s="136"/>
      <c r="LH163" s="136"/>
      <c r="LI163" s="136"/>
      <c r="LJ163" s="136"/>
      <c r="LK163" s="136"/>
      <c r="LL163" s="136"/>
      <c r="LM163" s="136"/>
      <c r="LN163" s="136"/>
      <c r="LO163" s="136"/>
      <c r="LP163" s="136"/>
      <c r="LQ163" s="136"/>
      <c r="LR163" s="136"/>
      <c r="LS163" s="136"/>
      <c r="LT163" s="136"/>
      <c r="LU163" s="136"/>
      <c r="LV163" s="136"/>
      <c r="LW163" s="136"/>
      <c r="LX163" s="136"/>
      <c r="LY163" s="136"/>
      <c r="LZ163" s="136"/>
      <c r="MA163" s="136"/>
      <c r="MB163" s="136"/>
      <c r="MC163" s="136"/>
      <c r="MD163" s="136"/>
      <c r="ME163" s="136"/>
      <c r="MF163" s="136"/>
      <c r="MG163" s="136"/>
      <c r="MH163" s="136"/>
      <c r="MI163" s="136"/>
      <c r="MJ163" s="136"/>
      <c r="MK163" s="136"/>
      <c r="ML163" s="136"/>
      <c r="MM163" s="136"/>
      <c r="MN163" s="136"/>
      <c r="MO163" s="136"/>
      <c r="MP163" s="136"/>
      <c r="MQ163" s="136"/>
      <c r="MR163" s="136"/>
      <c r="MS163" s="136"/>
      <c r="MT163" s="136"/>
      <c r="MU163" s="136"/>
      <c r="MV163" s="136"/>
      <c r="MW163" s="136"/>
      <c r="MX163" s="136"/>
      <c r="MY163" s="136"/>
      <c r="MZ163" s="136"/>
      <c r="NA163" s="136"/>
      <c r="NB163" s="136"/>
      <c r="NC163" s="136"/>
      <c r="ND163" s="136"/>
      <c r="NE163" s="136"/>
      <c r="NF163" s="136"/>
      <c r="NG163" s="136"/>
      <c r="NH163" s="136"/>
      <c r="NI163" s="136"/>
      <c r="NJ163" s="136"/>
      <c r="NK163" s="136"/>
      <c r="NL163" s="136"/>
      <c r="NM163" s="136"/>
      <c r="NN163" s="136"/>
      <c r="NO163" s="136"/>
      <c r="NP163" s="136"/>
      <c r="NQ163" s="136"/>
      <c r="NR163" s="136"/>
      <c r="NS163" s="136"/>
      <c r="NT163" s="136"/>
      <c r="NU163" s="136"/>
      <c r="NV163" s="136"/>
      <c r="NW163" s="136"/>
      <c r="NX163" s="136"/>
      <c r="NY163" s="136"/>
      <c r="NZ163" s="136"/>
      <c r="OA163" s="136"/>
      <c r="OB163" s="136"/>
      <c r="OC163" s="136"/>
      <c r="OD163" s="136"/>
      <c r="OE163" s="136"/>
      <c r="OF163" s="136"/>
      <c r="OG163" s="136"/>
      <c r="OH163" s="136"/>
      <c r="OI163" s="136"/>
      <c r="OJ163" s="136"/>
      <c r="OK163" s="136"/>
      <c r="OL163" s="136"/>
      <c r="OM163" s="136"/>
      <c r="ON163" s="136"/>
      <c r="OO163" s="136"/>
      <c r="OP163" s="136"/>
      <c r="OQ163" s="136"/>
      <c r="OR163" s="136"/>
      <c r="OS163" s="136"/>
      <c r="OT163" s="136"/>
      <c r="OU163" s="136"/>
      <c r="OV163" s="136"/>
      <c r="OW163" s="136"/>
      <c r="OX163" s="136"/>
      <c r="OY163" s="136"/>
      <c r="OZ163" s="136"/>
      <c r="PA163" s="136"/>
      <c r="PB163" s="136"/>
      <c r="PC163" s="136"/>
      <c r="PD163" s="136"/>
      <c r="PE163" s="136"/>
      <c r="PF163" s="136"/>
    </row>
    <row r="164" spans="1:422" s="45" customFormat="1">
      <c r="A164" s="134"/>
      <c r="B164" s="134"/>
      <c r="C164" s="136"/>
      <c r="D164" s="136"/>
      <c r="E164" s="136"/>
      <c r="F164" s="136"/>
      <c r="G164" s="136"/>
      <c r="H164" s="136"/>
      <c r="I164" s="136"/>
      <c r="J164" s="136"/>
      <c r="K164" s="136"/>
      <c r="L164" s="136"/>
      <c r="M164" s="136"/>
      <c r="N164" s="136"/>
      <c r="O164" s="136"/>
      <c r="P164" s="136"/>
      <c r="Q164" s="136"/>
      <c r="R164" s="136"/>
      <c r="S164" s="136"/>
      <c r="T164" s="136"/>
      <c r="U164" s="136"/>
      <c r="V164" s="136"/>
      <c r="W164" s="136"/>
      <c r="X164" s="136"/>
      <c r="Y164" s="136"/>
      <c r="Z164" s="136"/>
      <c r="AA164" s="136"/>
      <c r="AB164" s="136"/>
      <c r="AC164" s="136"/>
      <c r="AD164" s="136"/>
      <c r="AE164" s="136"/>
      <c r="AF164" s="136"/>
      <c r="AG164" s="136"/>
      <c r="AH164" s="136"/>
      <c r="AI164" s="136"/>
      <c r="AJ164" s="136"/>
      <c r="AK164" s="136"/>
      <c r="AL164" s="136"/>
      <c r="AM164" s="136"/>
      <c r="AN164" s="136"/>
      <c r="AO164" s="136"/>
      <c r="AP164" s="136"/>
      <c r="AQ164" s="136"/>
      <c r="AR164" s="136"/>
      <c r="AS164" s="136"/>
      <c r="AT164" s="136"/>
      <c r="AU164" s="136"/>
      <c r="AV164" s="136"/>
      <c r="AW164" s="136"/>
      <c r="AX164" s="136"/>
      <c r="AY164" s="136"/>
      <c r="AZ164" s="136"/>
      <c r="BA164" s="136"/>
      <c r="BB164" s="136"/>
      <c r="BC164" s="136"/>
      <c r="BD164" s="136"/>
      <c r="BE164" s="136"/>
      <c r="BF164" s="136"/>
      <c r="BG164" s="136"/>
      <c r="BH164" s="136"/>
      <c r="BI164" s="136"/>
      <c r="BJ164" s="136"/>
      <c r="BK164" s="136"/>
      <c r="BL164" s="136"/>
      <c r="BM164" s="136"/>
      <c r="BN164" s="136"/>
      <c r="BO164" s="136"/>
      <c r="BP164" s="136"/>
      <c r="BQ164" s="136"/>
      <c r="BR164" s="136"/>
      <c r="BS164" s="136"/>
      <c r="BT164" s="136"/>
      <c r="BU164" s="136"/>
      <c r="BV164" s="136"/>
      <c r="BW164" s="136"/>
      <c r="BX164" s="136"/>
      <c r="BY164" s="136"/>
      <c r="BZ164" s="136"/>
      <c r="CA164" s="136"/>
      <c r="CB164" s="136"/>
      <c r="CC164" s="136"/>
      <c r="CD164" s="136"/>
      <c r="CE164" s="136"/>
      <c r="CF164" s="136"/>
      <c r="CG164" s="136"/>
      <c r="CH164" s="136"/>
      <c r="CI164" s="136"/>
      <c r="CJ164" s="136"/>
      <c r="CK164" s="136"/>
      <c r="CL164" s="136"/>
      <c r="CM164" s="136"/>
      <c r="CN164" s="136"/>
      <c r="CO164" s="136"/>
      <c r="CP164" s="136"/>
      <c r="CQ164" s="136"/>
      <c r="CR164" s="136"/>
      <c r="CS164" s="136"/>
      <c r="CT164" s="136"/>
      <c r="CU164" s="136"/>
      <c r="CV164" s="136"/>
      <c r="CW164" s="136"/>
      <c r="CX164" s="136"/>
      <c r="CY164" s="136"/>
      <c r="CZ164" s="136"/>
      <c r="DA164" s="136"/>
      <c r="DB164" s="136"/>
      <c r="DC164" s="136"/>
      <c r="DD164" s="136"/>
      <c r="DE164" s="136"/>
      <c r="DF164" s="136"/>
      <c r="DG164" s="136"/>
      <c r="DH164" s="136"/>
      <c r="DI164" s="136"/>
      <c r="DJ164" s="136"/>
      <c r="DK164" s="136"/>
      <c r="DL164" s="136"/>
      <c r="DM164" s="136"/>
      <c r="DN164" s="136"/>
      <c r="DO164" s="136"/>
      <c r="DP164" s="136"/>
      <c r="DQ164" s="136"/>
      <c r="DR164" s="136"/>
      <c r="DS164" s="136"/>
      <c r="DT164" s="136"/>
      <c r="DU164" s="136"/>
      <c r="DV164" s="136"/>
      <c r="DW164" s="136"/>
      <c r="DX164" s="136"/>
      <c r="DY164" s="136"/>
      <c r="DZ164" s="136"/>
      <c r="EA164" s="136"/>
      <c r="EB164" s="136"/>
      <c r="EC164" s="136"/>
      <c r="ED164" s="136"/>
      <c r="EE164" s="136"/>
      <c r="EF164" s="136"/>
      <c r="EG164" s="136"/>
      <c r="EH164" s="136"/>
      <c r="EI164" s="136"/>
      <c r="EJ164" s="136"/>
      <c r="EK164" s="136"/>
      <c r="EL164" s="136"/>
      <c r="EM164" s="136"/>
      <c r="EN164" s="136"/>
      <c r="EO164" s="136"/>
      <c r="EP164" s="136"/>
      <c r="EQ164" s="136"/>
      <c r="ER164" s="136"/>
      <c r="ES164" s="136"/>
      <c r="ET164" s="136"/>
      <c r="EU164" s="136"/>
      <c r="EV164" s="136"/>
      <c r="EW164" s="136"/>
      <c r="EX164" s="136"/>
      <c r="EY164" s="136"/>
      <c r="EZ164" s="136"/>
      <c r="FA164" s="136"/>
      <c r="FB164" s="136"/>
      <c r="FC164" s="136"/>
      <c r="FD164" s="136"/>
      <c r="FE164" s="136"/>
      <c r="FF164" s="136"/>
      <c r="FG164" s="136"/>
      <c r="FH164" s="136"/>
      <c r="FI164" s="136"/>
      <c r="FJ164" s="136"/>
      <c r="FK164" s="136"/>
      <c r="FL164" s="136"/>
      <c r="FM164" s="136"/>
      <c r="FN164" s="136"/>
      <c r="FO164" s="136"/>
      <c r="FP164" s="136"/>
      <c r="FQ164" s="136"/>
      <c r="FR164" s="136"/>
      <c r="FS164" s="136"/>
      <c r="FT164" s="136"/>
      <c r="FU164" s="136"/>
      <c r="FV164" s="136"/>
      <c r="FW164" s="136"/>
      <c r="FX164" s="136"/>
      <c r="FY164" s="136"/>
      <c r="FZ164" s="136"/>
      <c r="GA164" s="136"/>
      <c r="GB164" s="136"/>
      <c r="GC164" s="136"/>
      <c r="GD164" s="136"/>
      <c r="GE164" s="136"/>
      <c r="GF164" s="136"/>
      <c r="GG164" s="136"/>
      <c r="GH164" s="136"/>
      <c r="GI164" s="136"/>
      <c r="GJ164" s="136"/>
      <c r="GK164" s="136"/>
      <c r="GL164" s="136"/>
      <c r="GM164" s="136"/>
      <c r="GN164" s="136"/>
      <c r="GO164" s="136"/>
      <c r="GP164" s="136"/>
      <c r="GQ164" s="136"/>
      <c r="GR164" s="136"/>
      <c r="GS164" s="136"/>
      <c r="GT164" s="136"/>
      <c r="GU164" s="136"/>
      <c r="GV164" s="136"/>
      <c r="GW164" s="136"/>
      <c r="GX164" s="136"/>
      <c r="GY164" s="136"/>
      <c r="GZ164" s="136"/>
      <c r="HA164" s="136"/>
      <c r="HB164" s="136"/>
      <c r="HC164" s="136"/>
      <c r="HD164" s="136"/>
      <c r="HE164" s="136"/>
      <c r="HF164" s="136"/>
      <c r="HG164" s="136"/>
      <c r="HH164" s="136"/>
      <c r="HI164" s="136"/>
      <c r="HJ164" s="136"/>
      <c r="HK164" s="136"/>
      <c r="HL164" s="136"/>
      <c r="HM164" s="136"/>
      <c r="HN164" s="136"/>
      <c r="HO164" s="136"/>
      <c r="HP164" s="136"/>
      <c r="HQ164" s="136"/>
      <c r="HR164" s="136"/>
      <c r="HS164" s="136"/>
      <c r="HT164" s="136"/>
      <c r="HU164" s="136"/>
      <c r="HV164" s="136"/>
      <c r="HW164" s="136"/>
      <c r="HX164" s="136"/>
      <c r="HY164" s="136"/>
      <c r="HZ164" s="136"/>
      <c r="IA164" s="136"/>
      <c r="IB164" s="136"/>
      <c r="IC164" s="136"/>
      <c r="ID164" s="136"/>
      <c r="IE164" s="136"/>
      <c r="IF164" s="136"/>
      <c r="IG164" s="136"/>
      <c r="IH164" s="136"/>
      <c r="II164" s="136"/>
      <c r="IJ164" s="136"/>
      <c r="IK164" s="136"/>
      <c r="IL164" s="136"/>
      <c r="IM164" s="136"/>
      <c r="IN164" s="136"/>
      <c r="IO164" s="136"/>
      <c r="IP164" s="136"/>
      <c r="IQ164" s="136"/>
      <c r="IR164" s="136"/>
      <c r="IS164" s="136"/>
      <c r="IT164" s="136"/>
      <c r="IU164" s="136"/>
      <c r="IV164" s="136"/>
      <c r="IW164" s="136"/>
      <c r="IX164" s="136"/>
      <c r="IY164" s="136"/>
      <c r="IZ164" s="136"/>
      <c r="JA164" s="136"/>
      <c r="JB164" s="136"/>
      <c r="JC164" s="136"/>
      <c r="JD164" s="136"/>
      <c r="JE164" s="136"/>
      <c r="JF164" s="136"/>
      <c r="JG164" s="136"/>
      <c r="JH164" s="136"/>
      <c r="JI164" s="136"/>
      <c r="JJ164" s="136"/>
      <c r="JK164" s="136"/>
      <c r="JL164" s="136"/>
      <c r="JM164" s="136"/>
      <c r="JN164" s="136"/>
      <c r="JO164" s="136"/>
      <c r="JP164" s="136"/>
      <c r="JQ164" s="136"/>
      <c r="JR164" s="136"/>
      <c r="JS164" s="136"/>
      <c r="JT164" s="136"/>
      <c r="JU164" s="136"/>
      <c r="JV164" s="136"/>
      <c r="JW164" s="136"/>
      <c r="JX164" s="136"/>
      <c r="JY164" s="136"/>
      <c r="JZ164" s="136"/>
      <c r="KA164" s="136"/>
      <c r="KB164" s="136"/>
      <c r="KC164" s="136"/>
      <c r="KD164" s="136"/>
      <c r="KE164" s="136"/>
      <c r="KF164" s="136"/>
      <c r="KG164" s="136"/>
      <c r="KH164" s="136"/>
      <c r="KI164" s="136"/>
      <c r="KJ164" s="136"/>
      <c r="KK164" s="136"/>
      <c r="KL164" s="136"/>
      <c r="KM164" s="136"/>
      <c r="KN164" s="136"/>
      <c r="KO164" s="136"/>
      <c r="KP164" s="136"/>
      <c r="KQ164" s="136"/>
      <c r="KR164" s="136"/>
      <c r="KS164" s="136"/>
      <c r="KT164" s="136"/>
      <c r="KU164" s="136"/>
      <c r="KV164" s="136"/>
      <c r="KW164" s="136"/>
      <c r="KX164" s="136"/>
      <c r="KY164" s="136"/>
      <c r="KZ164" s="136"/>
      <c r="LA164" s="136"/>
      <c r="LB164" s="136"/>
      <c r="LC164" s="136"/>
      <c r="LD164" s="136"/>
      <c r="LE164" s="136"/>
      <c r="LF164" s="136"/>
      <c r="LG164" s="136"/>
      <c r="LH164" s="136"/>
      <c r="LI164" s="136"/>
      <c r="LJ164" s="136"/>
      <c r="LK164" s="136"/>
      <c r="LL164" s="136"/>
      <c r="LM164" s="136"/>
      <c r="LN164" s="136"/>
      <c r="LO164" s="136"/>
      <c r="LP164" s="136"/>
      <c r="LQ164" s="136"/>
      <c r="LR164" s="136"/>
      <c r="LS164" s="136"/>
      <c r="LT164" s="136"/>
      <c r="LU164" s="136"/>
      <c r="LV164" s="136"/>
      <c r="LW164" s="136"/>
      <c r="LX164" s="136"/>
      <c r="LY164" s="136"/>
      <c r="LZ164" s="136"/>
      <c r="MA164" s="136"/>
      <c r="MB164" s="136"/>
      <c r="MC164" s="136"/>
      <c r="MD164" s="136"/>
      <c r="ME164" s="136"/>
      <c r="MF164" s="136"/>
      <c r="MG164" s="136"/>
      <c r="MH164" s="136"/>
      <c r="MI164" s="136"/>
      <c r="MJ164" s="136"/>
      <c r="MK164" s="136"/>
      <c r="ML164" s="136"/>
      <c r="MM164" s="136"/>
      <c r="MN164" s="136"/>
      <c r="MO164" s="136"/>
      <c r="MP164" s="136"/>
      <c r="MQ164" s="136"/>
      <c r="MR164" s="136"/>
      <c r="MS164" s="136"/>
      <c r="MT164" s="136"/>
      <c r="MU164" s="136"/>
      <c r="MV164" s="136"/>
      <c r="MW164" s="136"/>
      <c r="MX164" s="136"/>
      <c r="MY164" s="136"/>
      <c r="MZ164" s="136"/>
      <c r="NA164" s="136"/>
      <c r="NB164" s="136"/>
      <c r="NC164" s="136"/>
      <c r="ND164" s="136"/>
      <c r="NE164" s="136"/>
      <c r="NF164" s="136"/>
      <c r="NG164" s="136"/>
      <c r="NH164" s="136"/>
      <c r="NI164" s="136"/>
      <c r="NJ164" s="136"/>
      <c r="NK164" s="136"/>
      <c r="NL164" s="136"/>
      <c r="NM164" s="136"/>
      <c r="NN164" s="136"/>
      <c r="NO164" s="136"/>
      <c r="NP164" s="136"/>
      <c r="NQ164" s="136"/>
      <c r="NR164" s="136"/>
      <c r="NS164" s="136"/>
      <c r="NT164" s="136"/>
      <c r="NU164" s="136"/>
      <c r="NV164" s="136"/>
      <c r="NW164" s="136"/>
      <c r="NX164" s="136"/>
      <c r="NY164" s="136"/>
      <c r="NZ164" s="136"/>
      <c r="OA164" s="136"/>
      <c r="OB164" s="136"/>
      <c r="OC164" s="136"/>
      <c r="OD164" s="136"/>
      <c r="OE164" s="136"/>
      <c r="OF164" s="136"/>
      <c r="OG164" s="136"/>
      <c r="OH164" s="136"/>
      <c r="OI164" s="136"/>
      <c r="OJ164" s="136"/>
      <c r="OK164" s="136"/>
      <c r="OL164" s="136"/>
      <c r="OM164" s="136"/>
      <c r="ON164" s="136"/>
      <c r="OO164" s="136"/>
      <c r="OP164" s="136"/>
      <c r="OQ164" s="136"/>
      <c r="OR164" s="136"/>
      <c r="OS164" s="136"/>
      <c r="OT164" s="136"/>
      <c r="OU164" s="136"/>
      <c r="OV164" s="136"/>
      <c r="OW164" s="136"/>
      <c r="OX164" s="136"/>
      <c r="OY164" s="136"/>
      <c r="OZ164" s="136"/>
      <c r="PA164" s="136"/>
      <c r="PB164" s="136"/>
      <c r="PC164" s="136"/>
      <c r="PD164" s="136"/>
      <c r="PE164" s="136"/>
      <c r="PF164" s="136"/>
    </row>
    <row r="165" spans="1:422" s="45" customFormat="1">
      <c r="A165" s="134"/>
      <c r="B165" s="134"/>
      <c r="C165" s="136"/>
      <c r="D165" s="136"/>
      <c r="E165" s="136"/>
      <c r="F165" s="136"/>
      <c r="G165" s="136"/>
      <c r="H165" s="136"/>
      <c r="I165" s="136"/>
      <c r="J165" s="136"/>
      <c r="K165" s="136"/>
      <c r="L165" s="136"/>
      <c r="M165" s="136"/>
      <c r="N165" s="136"/>
      <c r="O165" s="136"/>
      <c r="P165" s="136"/>
      <c r="Q165" s="136"/>
      <c r="R165" s="136"/>
      <c r="S165" s="136"/>
      <c r="T165" s="136"/>
      <c r="U165" s="136"/>
      <c r="V165" s="136"/>
      <c r="W165" s="136"/>
      <c r="X165" s="136"/>
      <c r="Y165" s="136"/>
      <c r="Z165" s="136"/>
      <c r="AA165" s="136"/>
      <c r="AB165" s="136"/>
      <c r="AC165" s="136"/>
      <c r="AD165" s="136"/>
      <c r="AE165" s="136"/>
      <c r="AF165" s="136"/>
      <c r="AG165" s="136"/>
      <c r="AH165" s="136"/>
      <c r="AI165" s="136"/>
      <c r="AJ165" s="136"/>
      <c r="AK165" s="136"/>
      <c r="AL165" s="136"/>
      <c r="AM165" s="136"/>
      <c r="AN165" s="136"/>
      <c r="AO165" s="136"/>
      <c r="AP165" s="136"/>
      <c r="AQ165" s="136"/>
      <c r="AR165" s="136"/>
      <c r="AS165" s="136"/>
      <c r="AT165" s="136"/>
      <c r="AU165" s="136"/>
      <c r="AV165" s="136"/>
      <c r="AW165" s="136"/>
      <c r="AX165" s="136"/>
      <c r="AY165" s="136"/>
      <c r="AZ165" s="136"/>
      <c r="BA165" s="136"/>
      <c r="BB165" s="136"/>
      <c r="BC165" s="136"/>
      <c r="BD165" s="136"/>
      <c r="BE165" s="136"/>
      <c r="BF165" s="136"/>
      <c r="BG165" s="136"/>
      <c r="BH165" s="136"/>
      <c r="BI165" s="136"/>
      <c r="BJ165" s="136"/>
      <c r="BK165" s="136"/>
      <c r="BL165" s="136"/>
      <c r="BM165" s="136"/>
      <c r="BN165" s="136"/>
      <c r="BO165" s="136"/>
      <c r="BP165" s="136"/>
      <c r="BQ165" s="136"/>
      <c r="BR165" s="136"/>
      <c r="BS165" s="136"/>
      <c r="BT165" s="136"/>
      <c r="BU165" s="136"/>
      <c r="BV165" s="136"/>
      <c r="BW165" s="136"/>
      <c r="BX165" s="136"/>
      <c r="BY165" s="136"/>
      <c r="BZ165" s="136"/>
      <c r="CA165" s="136"/>
      <c r="CB165" s="136"/>
      <c r="CC165" s="136"/>
      <c r="CD165" s="136"/>
      <c r="CE165" s="136"/>
      <c r="CF165" s="136"/>
      <c r="CG165" s="136"/>
      <c r="CH165" s="136"/>
      <c r="CI165" s="136"/>
      <c r="CJ165" s="136"/>
      <c r="CK165" s="136"/>
      <c r="CL165" s="136"/>
      <c r="CM165" s="136"/>
      <c r="CN165" s="136"/>
      <c r="CO165" s="136"/>
      <c r="CP165" s="136"/>
      <c r="CQ165" s="136"/>
      <c r="CR165" s="136"/>
      <c r="CS165" s="136"/>
      <c r="CT165" s="136"/>
      <c r="CU165" s="136"/>
      <c r="CV165" s="136"/>
      <c r="CW165" s="136"/>
      <c r="CX165" s="136"/>
      <c r="CY165" s="136"/>
      <c r="CZ165" s="136"/>
      <c r="DA165" s="136"/>
      <c r="DB165" s="136"/>
      <c r="DC165" s="136"/>
      <c r="DD165" s="136"/>
      <c r="DE165" s="136"/>
      <c r="DF165" s="136"/>
      <c r="DG165" s="136"/>
      <c r="DH165" s="136"/>
      <c r="DI165" s="136"/>
      <c r="DJ165" s="136"/>
      <c r="DK165" s="136"/>
      <c r="DL165" s="136"/>
      <c r="DM165" s="136"/>
      <c r="DN165" s="136"/>
      <c r="DO165" s="136"/>
      <c r="DP165" s="136"/>
      <c r="DQ165" s="136"/>
      <c r="DR165" s="136"/>
      <c r="DS165" s="136"/>
      <c r="DT165" s="136"/>
      <c r="DU165" s="136"/>
      <c r="DV165" s="136"/>
      <c r="DW165" s="136"/>
      <c r="DX165" s="136"/>
      <c r="DY165" s="136"/>
      <c r="DZ165" s="136"/>
      <c r="EA165" s="136"/>
      <c r="EB165" s="136"/>
      <c r="EC165" s="136"/>
      <c r="ED165" s="136"/>
      <c r="EE165" s="136"/>
      <c r="EF165" s="136"/>
      <c r="EG165" s="136"/>
      <c r="EH165" s="136"/>
      <c r="EI165" s="136"/>
      <c r="EJ165" s="136"/>
      <c r="EK165" s="136"/>
      <c r="EL165" s="136"/>
      <c r="EM165" s="136"/>
      <c r="EN165" s="136"/>
      <c r="EO165" s="136"/>
      <c r="EP165" s="136"/>
      <c r="EQ165" s="136"/>
      <c r="ER165" s="136"/>
      <c r="ES165" s="136"/>
      <c r="ET165" s="136"/>
      <c r="EU165" s="136"/>
      <c r="EV165" s="136"/>
      <c r="EW165" s="136"/>
      <c r="EX165" s="136"/>
      <c r="EY165" s="136"/>
      <c r="EZ165" s="136"/>
      <c r="FA165" s="136"/>
      <c r="FB165" s="136"/>
      <c r="FC165" s="136"/>
      <c r="FD165" s="136"/>
      <c r="FE165" s="136"/>
      <c r="FF165" s="136"/>
      <c r="FG165" s="136"/>
      <c r="FH165" s="136"/>
      <c r="FI165" s="136"/>
      <c r="FJ165" s="136"/>
      <c r="FK165" s="136"/>
      <c r="FL165" s="136"/>
      <c r="FM165" s="136"/>
      <c r="FN165" s="136"/>
      <c r="FO165" s="136"/>
      <c r="FP165" s="136"/>
      <c r="FQ165" s="136"/>
      <c r="FR165" s="136"/>
      <c r="FS165" s="136"/>
      <c r="FT165" s="136"/>
      <c r="FU165" s="136"/>
      <c r="FV165" s="136"/>
      <c r="FW165" s="136"/>
      <c r="FX165" s="136"/>
      <c r="FY165" s="136"/>
      <c r="FZ165" s="136"/>
      <c r="GA165" s="136"/>
      <c r="GB165" s="136"/>
      <c r="GC165" s="136"/>
      <c r="GD165" s="136"/>
      <c r="GE165" s="136"/>
      <c r="GF165" s="136"/>
      <c r="GG165" s="136"/>
      <c r="GH165" s="136"/>
      <c r="GI165" s="136"/>
      <c r="GJ165" s="136"/>
      <c r="GK165" s="136"/>
      <c r="GL165" s="136"/>
      <c r="GM165" s="136"/>
      <c r="GN165" s="136"/>
      <c r="GO165" s="136"/>
      <c r="GP165" s="136"/>
      <c r="GQ165" s="136"/>
      <c r="GR165" s="136"/>
      <c r="GS165" s="136"/>
      <c r="GT165" s="136"/>
      <c r="GU165" s="136"/>
      <c r="GV165" s="136"/>
      <c r="GW165" s="136"/>
      <c r="GX165" s="136"/>
      <c r="GY165" s="136"/>
      <c r="GZ165" s="136"/>
      <c r="HA165" s="136"/>
      <c r="HB165" s="136"/>
      <c r="HC165" s="136"/>
      <c r="HD165" s="136"/>
      <c r="HE165" s="136"/>
      <c r="HF165" s="136"/>
      <c r="HG165" s="136"/>
      <c r="HH165" s="136"/>
      <c r="HI165" s="136"/>
      <c r="HJ165" s="136"/>
      <c r="HK165" s="136"/>
      <c r="HL165" s="136"/>
      <c r="HM165" s="136"/>
      <c r="HN165" s="136"/>
      <c r="HO165" s="136"/>
      <c r="HP165" s="136"/>
      <c r="HQ165" s="136"/>
      <c r="HR165" s="136"/>
      <c r="HS165" s="136"/>
      <c r="HT165" s="136"/>
      <c r="HU165" s="136"/>
      <c r="HV165" s="136"/>
      <c r="HW165" s="136"/>
      <c r="HX165" s="136"/>
      <c r="HY165" s="136"/>
      <c r="HZ165" s="136"/>
      <c r="IA165" s="136"/>
      <c r="IB165" s="136"/>
      <c r="IC165" s="136"/>
      <c r="ID165" s="136"/>
      <c r="IE165" s="136"/>
      <c r="IF165" s="136"/>
      <c r="IG165" s="136"/>
      <c r="IH165" s="136"/>
      <c r="II165" s="136"/>
      <c r="IJ165" s="136"/>
      <c r="IK165" s="136"/>
      <c r="IL165" s="136"/>
      <c r="IM165" s="136"/>
      <c r="IN165" s="136"/>
      <c r="IO165" s="136"/>
      <c r="IP165" s="136"/>
      <c r="IQ165" s="136"/>
      <c r="IR165" s="136"/>
      <c r="IS165" s="136"/>
      <c r="IT165" s="136"/>
      <c r="IU165" s="136"/>
      <c r="IV165" s="136"/>
      <c r="IW165" s="136"/>
      <c r="IX165" s="136"/>
      <c r="IY165" s="136"/>
      <c r="IZ165" s="136"/>
      <c r="JA165" s="136"/>
      <c r="JB165" s="136"/>
      <c r="JC165" s="136"/>
      <c r="JD165" s="136"/>
      <c r="JE165" s="136"/>
      <c r="JF165" s="136"/>
      <c r="JG165" s="136"/>
      <c r="JH165" s="136"/>
      <c r="JI165" s="136"/>
      <c r="JJ165" s="136"/>
      <c r="JK165" s="136"/>
      <c r="JL165" s="136"/>
      <c r="JM165" s="136"/>
      <c r="JN165" s="136"/>
      <c r="JO165" s="136"/>
      <c r="JP165" s="136"/>
      <c r="JQ165" s="136"/>
      <c r="JR165" s="136"/>
      <c r="JS165" s="136"/>
      <c r="JT165" s="136"/>
      <c r="JU165" s="136"/>
      <c r="JV165" s="136"/>
      <c r="JW165" s="136"/>
      <c r="JX165" s="136"/>
      <c r="JY165" s="136"/>
      <c r="JZ165" s="136"/>
      <c r="KA165" s="136"/>
      <c r="KB165" s="136"/>
      <c r="KC165" s="136"/>
      <c r="KD165" s="136"/>
      <c r="KE165" s="136"/>
      <c r="KF165" s="136"/>
      <c r="KG165" s="136"/>
      <c r="KH165" s="136"/>
      <c r="KI165" s="136"/>
      <c r="KJ165" s="136"/>
      <c r="KK165" s="136"/>
      <c r="KL165" s="136"/>
      <c r="KM165" s="136"/>
      <c r="KN165" s="136"/>
      <c r="KO165" s="136"/>
      <c r="KP165" s="136"/>
      <c r="KQ165" s="136"/>
      <c r="KR165" s="136"/>
      <c r="KS165" s="136"/>
      <c r="KT165" s="136"/>
      <c r="KU165" s="136"/>
      <c r="KV165" s="136"/>
      <c r="KW165" s="136"/>
      <c r="KX165" s="136"/>
      <c r="KY165" s="136"/>
      <c r="KZ165" s="136"/>
      <c r="LA165" s="136"/>
      <c r="LB165" s="136"/>
      <c r="LC165" s="136"/>
      <c r="LD165" s="136"/>
      <c r="LE165" s="136"/>
      <c r="LF165" s="136"/>
      <c r="LG165" s="136"/>
      <c r="LH165" s="136"/>
      <c r="LI165" s="136"/>
      <c r="LJ165" s="136"/>
      <c r="LK165" s="136"/>
      <c r="LL165" s="136"/>
      <c r="LM165" s="136"/>
      <c r="LN165" s="136"/>
      <c r="LO165" s="136"/>
      <c r="LP165" s="136"/>
      <c r="LQ165" s="136"/>
      <c r="LR165" s="136"/>
      <c r="LS165" s="136"/>
      <c r="LT165" s="136"/>
      <c r="LU165" s="136"/>
      <c r="LV165" s="136"/>
      <c r="LW165" s="136"/>
      <c r="LX165" s="136"/>
      <c r="LY165" s="136"/>
      <c r="LZ165" s="136"/>
      <c r="MA165" s="136"/>
      <c r="MB165" s="136"/>
      <c r="MC165" s="136"/>
      <c r="MD165" s="136"/>
      <c r="ME165" s="136"/>
      <c r="MF165" s="136"/>
      <c r="MG165" s="136"/>
      <c r="MH165" s="136"/>
      <c r="MI165" s="136"/>
      <c r="MJ165" s="136"/>
      <c r="MK165" s="136"/>
      <c r="ML165" s="136"/>
      <c r="MM165" s="136"/>
      <c r="MN165" s="136"/>
      <c r="MO165" s="136"/>
      <c r="MP165" s="136"/>
      <c r="MQ165" s="136"/>
      <c r="MR165" s="136"/>
      <c r="MS165" s="136"/>
      <c r="MT165" s="136"/>
      <c r="MU165" s="136"/>
      <c r="MV165" s="136"/>
      <c r="MW165" s="136"/>
      <c r="MX165" s="136"/>
      <c r="MY165" s="136"/>
      <c r="MZ165" s="136"/>
      <c r="NA165" s="136"/>
      <c r="NB165" s="136"/>
      <c r="NC165" s="136"/>
      <c r="ND165" s="136"/>
      <c r="NE165" s="136"/>
      <c r="NF165" s="136"/>
      <c r="NG165" s="136"/>
      <c r="NH165" s="136"/>
      <c r="NI165" s="136"/>
      <c r="NJ165" s="136"/>
      <c r="NK165" s="136"/>
      <c r="NL165" s="136"/>
      <c r="NM165" s="136"/>
      <c r="NN165" s="136"/>
      <c r="NO165" s="136"/>
      <c r="NP165" s="136"/>
      <c r="NQ165" s="136"/>
      <c r="NR165" s="136"/>
      <c r="NS165" s="136"/>
      <c r="NT165" s="136"/>
      <c r="NU165" s="136"/>
      <c r="NV165" s="136"/>
      <c r="NW165" s="136"/>
      <c r="NX165" s="136"/>
      <c r="NY165" s="136"/>
      <c r="NZ165" s="136"/>
      <c r="OA165" s="136"/>
      <c r="OB165" s="136"/>
      <c r="OC165" s="136"/>
      <c r="OD165" s="136"/>
      <c r="OE165" s="136"/>
      <c r="OF165" s="136"/>
      <c r="OG165" s="136"/>
      <c r="OH165" s="136"/>
      <c r="OI165" s="136"/>
      <c r="OJ165" s="136"/>
      <c r="OK165" s="136"/>
      <c r="OL165" s="136"/>
      <c r="OM165" s="136"/>
      <c r="ON165" s="136"/>
      <c r="OO165" s="136"/>
      <c r="OP165" s="136"/>
      <c r="OQ165" s="136"/>
      <c r="OR165" s="136"/>
      <c r="OS165" s="136"/>
      <c r="OT165" s="136"/>
      <c r="OU165" s="136"/>
      <c r="OV165" s="136"/>
      <c r="OW165" s="136"/>
      <c r="OX165" s="136"/>
      <c r="OY165" s="136"/>
      <c r="OZ165" s="136"/>
      <c r="PA165" s="136"/>
      <c r="PB165" s="136"/>
      <c r="PC165" s="136"/>
      <c r="PD165" s="136"/>
      <c r="PE165" s="136"/>
      <c r="PF165" s="136"/>
    </row>
    <row r="166" spans="1:422" s="45" customFormat="1">
      <c r="A166" s="134"/>
      <c r="B166" s="134"/>
      <c r="C166" s="136"/>
      <c r="D166" s="136"/>
      <c r="E166" s="136"/>
      <c r="F166" s="136"/>
      <c r="G166" s="136"/>
      <c r="H166" s="136"/>
      <c r="I166" s="136"/>
      <c r="J166" s="136"/>
      <c r="K166" s="136"/>
      <c r="L166" s="136"/>
      <c r="M166" s="136"/>
      <c r="N166" s="136"/>
      <c r="O166" s="136"/>
      <c r="P166" s="136"/>
      <c r="Q166" s="136"/>
      <c r="R166" s="136"/>
      <c r="S166" s="136"/>
      <c r="T166" s="136"/>
      <c r="U166" s="136"/>
      <c r="V166" s="136"/>
      <c r="W166" s="136"/>
      <c r="X166" s="136"/>
      <c r="Y166" s="136"/>
      <c r="Z166" s="136"/>
      <c r="AA166" s="136"/>
      <c r="AB166" s="136"/>
      <c r="AC166" s="136"/>
      <c r="AD166" s="136"/>
      <c r="AE166" s="136"/>
      <c r="AF166" s="136"/>
      <c r="AG166" s="136"/>
      <c r="AH166" s="136"/>
      <c r="AI166" s="136"/>
      <c r="AJ166" s="136"/>
      <c r="AK166" s="136"/>
      <c r="AL166" s="136"/>
      <c r="AM166" s="136"/>
      <c r="AN166" s="136"/>
      <c r="AO166" s="136"/>
      <c r="AP166" s="136"/>
      <c r="AQ166" s="136"/>
      <c r="AR166" s="136"/>
      <c r="AS166" s="136"/>
      <c r="AT166" s="136"/>
      <c r="AU166" s="136"/>
      <c r="AV166" s="136"/>
      <c r="AW166" s="136"/>
      <c r="AX166" s="136"/>
      <c r="AY166" s="136"/>
      <c r="AZ166" s="136"/>
      <c r="BA166" s="136"/>
      <c r="BB166" s="136"/>
      <c r="BC166" s="136"/>
      <c r="BD166" s="136"/>
      <c r="BE166" s="136"/>
      <c r="BF166" s="136"/>
      <c r="BG166" s="136"/>
      <c r="BH166" s="136"/>
      <c r="BI166" s="136"/>
      <c r="BJ166" s="136"/>
      <c r="BK166" s="136"/>
      <c r="BL166" s="136"/>
      <c r="BM166" s="136"/>
      <c r="BN166" s="136"/>
      <c r="BO166" s="136"/>
      <c r="BP166" s="136"/>
      <c r="BQ166" s="136"/>
      <c r="BR166" s="136"/>
      <c r="BS166" s="136"/>
      <c r="BT166" s="136"/>
      <c r="BU166" s="136"/>
      <c r="BV166" s="136"/>
      <c r="BW166" s="136"/>
      <c r="BX166" s="136"/>
      <c r="BY166" s="136"/>
      <c r="BZ166" s="136"/>
      <c r="CA166" s="136"/>
      <c r="CB166" s="136"/>
      <c r="CC166" s="136"/>
      <c r="CD166" s="136"/>
      <c r="CE166" s="136"/>
      <c r="CF166" s="136"/>
      <c r="CG166" s="136"/>
      <c r="CH166" s="136"/>
      <c r="CI166" s="136"/>
      <c r="CJ166" s="136"/>
      <c r="CK166" s="136"/>
      <c r="CL166" s="136"/>
      <c r="CM166" s="136"/>
      <c r="CN166" s="136"/>
      <c r="CO166" s="136"/>
      <c r="CP166" s="136"/>
      <c r="CQ166" s="136"/>
      <c r="CR166" s="136"/>
      <c r="CS166" s="136"/>
      <c r="CT166" s="136"/>
      <c r="CU166" s="136"/>
      <c r="CV166" s="136"/>
      <c r="CW166" s="136"/>
      <c r="CX166" s="136"/>
      <c r="CY166" s="136"/>
      <c r="CZ166" s="136"/>
      <c r="DA166" s="136"/>
      <c r="DB166" s="136"/>
      <c r="DC166" s="136"/>
      <c r="DD166" s="136"/>
      <c r="DE166" s="136"/>
      <c r="DF166" s="136"/>
      <c r="DG166" s="136"/>
      <c r="DH166" s="136"/>
      <c r="DI166" s="136"/>
      <c r="DJ166" s="136"/>
      <c r="DK166" s="136"/>
      <c r="DL166" s="136"/>
      <c r="DM166" s="136"/>
      <c r="DN166" s="136"/>
      <c r="DO166" s="136"/>
      <c r="DP166" s="136"/>
      <c r="DQ166" s="136"/>
      <c r="DR166" s="136"/>
      <c r="DS166" s="136"/>
      <c r="DT166" s="136"/>
      <c r="DU166" s="136"/>
      <c r="DV166" s="136"/>
      <c r="DW166" s="136"/>
      <c r="DX166" s="136"/>
      <c r="DY166" s="136"/>
      <c r="DZ166" s="136"/>
      <c r="EA166" s="136"/>
      <c r="EB166" s="136"/>
      <c r="EC166" s="136"/>
      <c r="ED166" s="136"/>
      <c r="EE166" s="136"/>
      <c r="EF166" s="136"/>
      <c r="EG166" s="136"/>
      <c r="EH166" s="136"/>
      <c r="EI166" s="136"/>
      <c r="EJ166" s="136"/>
      <c r="EK166" s="136"/>
      <c r="EL166" s="136"/>
      <c r="EM166" s="136"/>
      <c r="EN166" s="136"/>
      <c r="EO166" s="136"/>
      <c r="EP166" s="136"/>
      <c r="EQ166" s="136"/>
      <c r="ER166" s="136"/>
      <c r="ES166" s="136"/>
      <c r="ET166" s="136"/>
      <c r="EU166" s="136"/>
      <c r="EV166" s="136"/>
      <c r="EW166" s="136"/>
      <c r="EX166" s="136"/>
      <c r="EY166" s="136"/>
      <c r="EZ166" s="136"/>
      <c r="FA166" s="136"/>
      <c r="FB166" s="136"/>
      <c r="FC166" s="136"/>
      <c r="FD166" s="136"/>
      <c r="FE166" s="136"/>
      <c r="FF166" s="136"/>
      <c r="FG166" s="136"/>
      <c r="FH166" s="136"/>
      <c r="FI166" s="136"/>
      <c r="FJ166" s="136"/>
      <c r="FK166" s="136"/>
      <c r="FL166" s="136"/>
      <c r="FM166" s="136"/>
      <c r="FN166" s="136"/>
      <c r="FO166" s="136"/>
      <c r="FP166" s="136"/>
      <c r="FQ166" s="136"/>
      <c r="FR166" s="136"/>
      <c r="FS166" s="136"/>
      <c r="FT166" s="136"/>
      <c r="FU166" s="136"/>
      <c r="FV166" s="136"/>
      <c r="FW166" s="136"/>
      <c r="FX166" s="136"/>
      <c r="FY166" s="136"/>
      <c r="FZ166" s="136"/>
      <c r="GA166" s="136"/>
      <c r="GB166" s="136"/>
      <c r="GC166" s="136"/>
      <c r="GD166" s="136"/>
      <c r="GE166" s="136"/>
      <c r="GF166" s="136"/>
      <c r="GG166" s="136"/>
      <c r="GH166" s="136"/>
      <c r="GI166" s="136"/>
      <c r="GJ166" s="136"/>
      <c r="GK166" s="136"/>
      <c r="GL166" s="136"/>
      <c r="GM166" s="136"/>
      <c r="GN166" s="136"/>
      <c r="GO166" s="136"/>
      <c r="GP166" s="136"/>
      <c r="GQ166" s="136"/>
      <c r="GR166" s="136"/>
      <c r="GS166" s="136"/>
      <c r="GT166" s="136"/>
      <c r="GU166" s="136"/>
      <c r="GV166" s="136"/>
      <c r="GW166" s="136"/>
      <c r="GX166" s="136"/>
      <c r="GY166" s="136"/>
      <c r="GZ166" s="136"/>
      <c r="HA166" s="136"/>
      <c r="HB166" s="136"/>
      <c r="HC166" s="136"/>
      <c r="HD166" s="136"/>
      <c r="HE166" s="136"/>
      <c r="HF166" s="136"/>
      <c r="HG166" s="136"/>
      <c r="HH166" s="136"/>
      <c r="HI166" s="136"/>
      <c r="HJ166" s="136"/>
      <c r="HK166" s="136"/>
      <c r="HL166" s="136"/>
      <c r="HM166" s="136"/>
      <c r="HN166" s="136"/>
      <c r="HO166" s="136"/>
      <c r="HP166" s="136"/>
      <c r="HQ166" s="136"/>
      <c r="HR166" s="136"/>
      <c r="HS166" s="136"/>
      <c r="HT166" s="136"/>
      <c r="HU166" s="136"/>
      <c r="HV166" s="136"/>
      <c r="HW166" s="136"/>
      <c r="HX166" s="136"/>
      <c r="HY166" s="136"/>
      <c r="HZ166" s="136"/>
      <c r="IA166" s="136"/>
      <c r="IB166" s="136"/>
      <c r="IC166" s="136"/>
      <c r="ID166" s="136"/>
      <c r="IE166" s="136"/>
      <c r="IF166" s="136"/>
      <c r="IG166" s="136"/>
      <c r="IH166" s="136"/>
      <c r="II166" s="136"/>
      <c r="IJ166" s="136"/>
      <c r="IK166" s="136"/>
      <c r="IL166" s="136"/>
      <c r="IM166" s="136"/>
      <c r="IN166" s="136"/>
      <c r="IO166" s="136"/>
      <c r="IP166" s="136"/>
      <c r="IQ166" s="136"/>
      <c r="IR166" s="136"/>
      <c r="IS166" s="136"/>
      <c r="IT166" s="136"/>
      <c r="IU166" s="136"/>
      <c r="IV166" s="136"/>
      <c r="IW166" s="136"/>
      <c r="IX166" s="136"/>
      <c r="IY166" s="136"/>
      <c r="IZ166" s="136"/>
      <c r="JA166" s="136"/>
      <c r="JB166" s="136"/>
      <c r="JC166" s="136"/>
      <c r="JD166" s="136"/>
      <c r="JE166" s="136"/>
      <c r="JF166" s="136"/>
      <c r="JG166" s="136"/>
      <c r="JH166" s="136"/>
      <c r="JI166" s="136"/>
      <c r="JJ166" s="136"/>
      <c r="JK166" s="136"/>
      <c r="JL166" s="136"/>
      <c r="JM166" s="136"/>
      <c r="JN166" s="136"/>
      <c r="JO166" s="136"/>
      <c r="JP166" s="136"/>
      <c r="JQ166" s="136"/>
      <c r="JR166" s="136"/>
      <c r="JS166" s="136"/>
      <c r="JT166" s="136"/>
      <c r="JU166" s="136"/>
      <c r="JV166" s="136"/>
      <c r="JW166" s="136"/>
      <c r="JX166" s="136"/>
      <c r="JY166" s="136"/>
      <c r="JZ166" s="136"/>
      <c r="KA166" s="136"/>
      <c r="KB166" s="136"/>
      <c r="KC166" s="136"/>
      <c r="KD166" s="136"/>
      <c r="KE166" s="136"/>
      <c r="KF166" s="136"/>
      <c r="KG166" s="136"/>
      <c r="KH166" s="136"/>
      <c r="KI166" s="136"/>
      <c r="KJ166" s="136"/>
      <c r="KK166" s="136"/>
      <c r="KL166" s="136"/>
      <c r="KM166" s="136"/>
      <c r="KN166" s="136"/>
      <c r="KO166" s="136"/>
      <c r="KP166" s="136"/>
      <c r="KQ166" s="136"/>
      <c r="KR166" s="136"/>
      <c r="KS166" s="136"/>
      <c r="KT166" s="136"/>
      <c r="KU166" s="136"/>
      <c r="KV166" s="136"/>
      <c r="KW166" s="136"/>
      <c r="KX166" s="136"/>
      <c r="KY166" s="136"/>
      <c r="KZ166" s="136"/>
      <c r="LA166" s="136"/>
      <c r="LB166" s="136"/>
      <c r="LC166" s="136"/>
      <c r="LD166" s="136"/>
      <c r="LE166" s="136"/>
      <c r="LF166" s="136"/>
      <c r="LG166" s="136"/>
      <c r="LH166" s="136"/>
      <c r="LI166" s="136"/>
      <c r="LJ166" s="136"/>
      <c r="LK166" s="136"/>
      <c r="LL166" s="136"/>
      <c r="LM166" s="136"/>
      <c r="LN166" s="136"/>
      <c r="LO166" s="136"/>
      <c r="LP166" s="136"/>
      <c r="LQ166" s="136"/>
      <c r="LR166" s="136"/>
      <c r="LS166" s="136"/>
      <c r="LT166" s="136"/>
      <c r="LU166" s="136"/>
      <c r="LV166" s="136"/>
      <c r="LW166" s="136"/>
      <c r="LX166" s="136"/>
      <c r="LY166" s="136"/>
      <c r="LZ166" s="136"/>
      <c r="MA166" s="136"/>
      <c r="MB166" s="136"/>
      <c r="MC166" s="136"/>
      <c r="MD166" s="136"/>
      <c r="ME166" s="136"/>
      <c r="MF166" s="136"/>
      <c r="MG166" s="136"/>
      <c r="MH166" s="136"/>
      <c r="MI166" s="136"/>
      <c r="MJ166" s="136"/>
      <c r="MK166" s="136"/>
      <c r="ML166" s="136"/>
      <c r="MM166" s="136"/>
      <c r="MN166" s="136"/>
      <c r="MO166" s="136"/>
      <c r="MP166" s="136"/>
      <c r="MQ166" s="136"/>
      <c r="MR166" s="136"/>
      <c r="MS166" s="136"/>
      <c r="MT166" s="136"/>
      <c r="MU166" s="136"/>
      <c r="MV166" s="136"/>
      <c r="MW166" s="136"/>
      <c r="MX166" s="136"/>
      <c r="MY166" s="136"/>
      <c r="MZ166" s="136"/>
      <c r="NA166" s="136"/>
      <c r="NB166" s="136"/>
      <c r="NC166" s="136"/>
      <c r="ND166" s="136"/>
      <c r="NE166" s="136"/>
      <c r="NF166" s="136"/>
      <c r="NG166" s="136"/>
      <c r="NH166" s="136"/>
      <c r="NI166" s="136"/>
      <c r="NJ166" s="136"/>
      <c r="NK166" s="136"/>
      <c r="NL166" s="136"/>
      <c r="NM166" s="136"/>
      <c r="NN166" s="136"/>
      <c r="NO166" s="136"/>
      <c r="NP166" s="136"/>
      <c r="NQ166" s="136"/>
      <c r="NR166" s="136"/>
      <c r="NS166" s="136"/>
      <c r="NT166" s="136"/>
      <c r="NU166" s="136"/>
      <c r="NV166" s="136"/>
      <c r="NW166" s="136"/>
      <c r="NX166" s="136"/>
      <c r="NY166" s="136"/>
      <c r="NZ166" s="136"/>
      <c r="OA166" s="136"/>
      <c r="OB166" s="136"/>
      <c r="OC166" s="136"/>
      <c r="OD166" s="136"/>
      <c r="OE166" s="136"/>
      <c r="OF166" s="136"/>
      <c r="OG166" s="136"/>
      <c r="OH166" s="136"/>
      <c r="OI166" s="136"/>
      <c r="OJ166" s="136"/>
      <c r="OK166" s="136"/>
      <c r="OL166" s="136"/>
      <c r="OM166" s="136"/>
      <c r="ON166" s="136"/>
      <c r="OO166" s="136"/>
      <c r="OP166" s="136"/>
      <c r="OQ166" s="136"/>
      <c r="OR166" s="136"/>
      <c r="OS166" s="136"/>
      <c r="OT166" s="136"/>
      <c r="OU166" s="136"/>
      <c r="OV166" s="136"/>
      <c r="OW166" s="136"/>
      <c r="OX166" s="136"/>
      <c r="OY166" s="136"/>
      <c r="OZ166" s="136"/>
      <c r="PA166" s="136"/>
      <c r="PB166" s="136"/>
      <c r="PC166" s="136"/>
      <c r="PD166" s="136"/>
      <c r="PE166" s="136"/>
      <c r="PF166" s="136"/>
    </row>
    <row r="167" spans="1:422" s="45" customFormat="1">
      <c r="A167" s="134"/>
      <c r="B167" s="134"/>
      <c r="C167" s="136"/>
      <c r="D167" s="136"/>
      <c r="E167" s="136"/>
      <c r="F167" s="136"/>
      <c r="G167" s="136"/>
      <c r="H167" s="136"/>
      <c r="I167" s="136"/>
      <c r="J167" s="136"/>
      <c r="K167" s="136"/>
      <c r="L167" s="136"/>
      <c r="M167" s="136"/>
      <c r="N167" s="136"/>
      <c r="O167" s="136"/>
      <c r="P167" s="136"/>
      <c r="Q167" s="136"/>
      <c r="R167" s="136"/>
      <c r="S167" s="136"/>
      <c r="T167" s="136"/>
      <c r="U167" s="136"/>
      <c r="V167" s="136"/>
      <c r="W167" s="136"/>
      <c r="X167" s="136"/>
      <c r="Y167" s="136"/>
      <c r="Z167" s="136"/>
      <c r="AA167" s="136"/>
      <c r="AB167" s="136"/>
      <c r="AC167" s="136"/>
      <c r="AD167" s="136"/>
      <c r="AE167" s="136"/>
      <c r="AF167" s="136"/>
      <c r="AG167" s="136"/>
      <c r="AH167" s="136"/>
      <c r="AI167" s="136"/>
      <c r="AJ167" s="136"/>
      <c r="AK167" s="136"/>
      <c r="AL167" s="136"/>
      <c r="AM167" s="136"/>
      <c r="AN167" s="136"/>
      <c r="AO167" s="136"/>
      <c r="AP167" s="136"/>
      <c r="AQ167" s="136"/>
      <c r="AR167" s="136"/>
      <c r="AS167" s="136"/>
      <c r="AT167" s="136"/>
      <c r="AU167" s="136"/>
      <c r="AV167" s="136"/>
      <c r="AW167" s="136"/>
      <c r="AX167" s="136"/>
      <c r="AY167" s="136"/>
      <c r="AZ167" s="136"/>
      <c r="BA167" s="136"/>
      <c r="BB167" s="136"/>
      <c r="BC167" s="136"/>
      <c r="BD167" s="136"/>
      <c r="BE167" s="136"/>
      <c r="BF167" s="136"/>
      <c r="BG167" s="136"/>
      <c r="BH167" s="136"/>
      <c r="BI167" s="136"/>
      <c r="BJ167" s="136"/>
      <c r="BK167" s="136"/>
      <c r="BL167" s="136"/>
      <c r="BM167" s="136"/>
      <c r="BN167" s="136"/>
      <c r="BO167" s="136"/>
      <c r="BP167" s="136"/>
      <c r="BQ167" s="136"/>
      <c r="BR167" s="136"/>
      <c r="BS167" s="136"/>
      <c r="BT167" s="136"/>
      <c r="BU167" s="136"/>
      <c r="BV167" s="136"/>
      <c r="BW167" s="136"/>
      <c r="BX167" s="136"/>
      <c r="BY167" s="136"/>
      <c r="BZ167" s="136"/>
      <c r="CA167" s="136"/>
      <c r="CB167" s="136"/>
      <c r="CC167" s="136"/>
      <c r="CD167" s="136"/>
      <c r="CE167" s="136"/>
      <c r="CF167" s="136"/>
      <c r="CG167" s="136"/>
      <c r="CH167" s="136"/>
      <c r="CI167" s="136"/>
      <c r="CJ167" s="136"/>
      <c r="CK167" s="136"/>
      <c r="CL167" s="136"/>
      <c r="CM167" s="136"/>
      <c r="CN167" s="136"/>
      <c r="CO167" s="136"/>
      <c r="CP167" s="136"/>
      <c r="CQ167" s="136"/>
      <c r="CR167" s="136"/>
      <c r="CS167" s="136"/>
      <c r="CT167" s="136"/>
      <c r="CU167" s="136"/>
      <c r="CV167" s="136"/>
      <c r="CW167" s="136"/>
      <c r="CX167" s="136"/>
      <c r="CY167" s="136"/>
      <c r="CZ167" s="136"/>
      <c r="DA167" s="136"/>
      <c r="DB167" s="136"/>
      <c r="DC167" s="136"/>
      <c r="DD167" s="136"/>
      <c r="DE167" s="136"/>
      <c r="DF167" s="136"/>
      <c r="DG167" s="136"/>
      <c r="DH167" s="136"/>
      <c r="DI167" s="136"/>
      <c r="DJ167" s="136"/>
      <c r="DK167" s="136"/>
      <c r="DL167" s="136"/>
      <c r="DM167" s="136"/>
      <c r="DN167" s="136"/>
      <c r="DO167" s="136"/>
      <c r="DP167" s="136"/>
      <c r="DQ167" s="136"/>
      <c r="DR167" s="136"/>
      <c r="DS167" s="136"/>
      <c r="DT167" s="136"/>
      <c r="DU167" s="136"/>
      <c r="DV167" s="136"/>
      <c r="DW167" s="136"/>
      <c r="DX167" s="136"/>
      <c r="DY167" s="136"/>
      <c r="DZ167" s="136"/>
      <c r="EA167" s="136"/>
      <c r="EB167" s="136"/>
      <c r="EC167" s="136"/>
      <c r="ED167" s="136"/>
      <c r="EE167" s="136"/>
      <c r="EF167" s="136"/>
      <c r="EG167" s="136"/>
      <c r="EH167" s="136"/>
      <c r="EI167" s="136"/>
      <c r="EJ167" s="136"/>
      <c r="EK167" s="136"/>
      <c r="EL167" s="136"/>
      <c r="EM167" s="136"/>
      <c r="EN167" s="136"/>
      <c r="EO167" s="136"/>
      <c r="EP167" s="136"/>
      <c r="EQ167" s="136"/>
      <c r="ER167" s="136"/>
      <c r="ES167" s="136"/>
      <c r="ET167" s="136"/>
      <c r="EU167" s="136"/>
      <c r="EV167" s="136"/>
      <c r="EW167" s="136"/>
      <c r="EX167" s="136"/>
      <c r="EY167" s="136"/>
      <c r="EZ167" s="136"/>
      <c r="FA167" s="136"/>
      <c r="FB167" s="136"/>
      <c r="FC167" s="136"/>
      <c r="FD167" s="136"/>
      <c r="FE167" s="136"/>
      <c r="FF167" s="136"/>
      <c r="FG167" s="136"/>
      <c r="FH167" s="136"/>
      <c r="FI167" s="136"/>
      <c r="FJ167" s="136"/>
      <c r="FK167" s="136"/>
      <c r="FL167" s="136"/>
      <c r="FM167" s="136"/>
      <c r="FN167" s="136"/>
      <c r="FO167" s="136"/>
      <c r="FP167" s="136"/>
      <c r="FQ167" s="136"/>
      <c r="FR167" s="136"/>
      <c r="FS167" s="136"/>
      <c r="FT167" s="136"/>
      <c r="FU167" s="136"/>
      <c r="FV167" s="136"/>
      <c r="FW167" s="136"/>
      <c r="FX167" s="136"/>
      <c r="FY167" s="136"/>
      <c r="FZ167" s="136"/>
      <c r="GA167" s="136"/>
      <c r="GB167" s="136"/>
      <c r="GC167" s="136"/>
      <c r="GD167" s="136"/>
      <c r="GE167" s="136"/>
      <c r="GF167" s="136"/>
      <c r="GG167" s="136"/>
      <c r="GH167" s="136"/>
      <c r="GI167" s="136"/>
      <c r="GJ167" s="136"/>
      <c r="GK167" s="136"/>
      <c r="GL167" s="136"/>
      <c r="GM167" s="136"/>
      <c r="GN167" s="136"/>
      <c r="GO167" s="136"/>
      <c r="GP167" s="136"/>
      <c r="GQ167" s="136"/>
      <c r="GR167" s="136"/>
      <c r="GS167" s="136"/>
      <c r="GT167" s="136"/>
      <c r="GU167" s="136"/>
      <c r="GV167" s="136"/>
      <c r="GW167" s="136"/>
      <c r="GX167" s="136"/>
      <c r="GY167" s="136"/>
      <c r="GZ167" s="136"/>
      <c r="HA167" s="136"/>
      <c r="HB167" s="136"/>
      <c r="HC167" s="136"/>
      <c r="HD167" s="136"/>
      <c r="HE167" s="136"/>
      <c r="HF167" s="136"/>
      <c r="HG167" s="136"/>
      <c r="HH167" s="136"/>
      <c r="HI167" s="136"/>
      <c r="HJ167" s="136"/>
      <c r="HK167" s="136"/>
      <c r="HL167" s="136"/>
      <c r="HM167" s="136"/>
      <c r="HN167" s="136"/>
      <c r="HO167" s="136"/>
      <c r="HP167" s="136"/>
      <c r="HQ167" s="136"/>
      <c r="HR167" s="136"/>
      <c r="HS167" s="136"/>
      <c r="HT167" s="136"/>
      <c r="HU167" s="136"/>
      <c r="HV167" s="136"/>
      <c r="HW167" s="136"/>
      <c r="HX167" s="136"/>
      <c r="HY167" s="136"/>
      <c r="HZ167" s="136"/>
      <c r="IA167" s="136"/>
      <c r="IB167" s="136"/>
      <c r="IC167" s="136"/>
      <c r="ID167" s="136"/>
      <c r="IE167" s="136"/>
      <c r="IF167" s="136"/>
      <c r="IG167" s="136"/>
      <c r="IH167" s="136"/>
      <c r="II167" s="136"/>
      <c r="IJ167" s="136"/>
      <c r="IK167" s="136"/>
      <c r="IL167" s="136"/>
      <c r="IM167" s="136"/>
      <c r="IN167" s="136"/>
      <c r="IO167" s="136"/>
      <c r="IP167" s="136"/>
      <c r="IQ167" s="136"/>
      <c r="IR167" s="136"/>
      <c r="IS167" s="136"/>
      <c r="IT167" s="136"/>
      <c r="IU167" s="136"/>
      <c r="IV167" s="136"/>
      <c r="IW167" s="136"/>
      <c r="IX167" s="136"/>
      <c r="IY167" s="136"/>
      <c r="IZ167" s="136"/>
      <c r="JA167" s="136"/>
      <c r="JB167" s="136"/>
      <c r="JC167" s="136"/>
      <c r="JD167" s="136"/>
      <c r="JE167" s="136"/>
      <c r="JF167" s="136"/>
      <c r="JG167" s="136"/>
      <c r="JH167" s="136"/>
      <c r="JI167" s="136"/>
      <c r="JJ167" s="136"/>
      <c r="JK167" s="136"/>
      <c r="JL167" s="136"/>
      <c r="JM167" s="136"/>
      <c r="JN167" s="136"/>
      <c r="JO167" s="136"/>
      <c r="JP167" s="136"/>
      <c r="JQ167" s="136"/>
      <c r="JR167" s="136"/>
      <c r="JS167" s="136"/>
      <c r="JT167" s="136"/>
      <c r="JU167" s="136"/>
      <c r="JV167" s="136"/>
      <c r="JW167" s="136"/>
      <c r="JX167" s="136"/>
      <c r="JY167" s="136"/>
      <c r="JZ167" s="136"/>
      <c r="KA167" s="136"/>
      <c r="KB167" s="136"/>
      <c r="KC167" s="136"/>
      <c r="KD167" s="136"/>
      <c r="KE167" s="136"/>
      <c r="KF167" s="136"/>
      <c r="KG167" s="136"/>
      <c r="KH167" s="136"/>
      <c r="KI167" s="136"/>
      <c r="KJ167" s="136"/>
      <c r="KK167" s="136"/>
      <c r="KL167" s="136"/>
      <c r="KM167" s="136"/>
      <c r="KN167" s="136"/>
      <c r="KO167" s="136"/>
      <c r="KP167" s="136"/>
      <c r="KQ167" s="136"/>
      <c r="KR167" s="136"/>
      <c r="KS167" s="136"/>
      <c r="KT167" s="136"/>
      <c r="KU167" s="136"/>
      <c r="KV167" s="136"/>
      <c r="KW167" s="136"/>
      <c r="KX167" s="136"/>
      <c r="KY167" s="136"/>
      <c r="KZ167" s="136"/>
      <c r="LA167" s="136"/>
      <c r="LB167" s="136"/>
      <c r="LC167" s="136"/>
      <c r="LD167" s="136"/>
      <c r="LE167" s="136"/>
      <c r="LF167" s="136"/>
      <c r="LG167" s="136"/>
      <c r="LH167" s="136"/>
      <c r="LI167" s="136"/>
      <c r="LJ167" s="136"/>
      <c r="LK167" s="136"/>
      <c r="LL167" s="136"/>
      <c r="LM167" s="136"/>
      <c r="LN167" s="136"/>
      <c r="LO167" s="136"/>
      <c r="LP167" s="136"/>
      <c r="LQ167" s="136"/>
      <c r="LR167" s="136"/>
      <c r="LS167" s="136"/>
      <c r="LT167" s="136"/>
      <c r="LU167" s="136"/>
      <c r="LV167" s="136"/>
      <c r="LW167" s="136"/>
      <c r="LX167" s="136"/>
      <c r="LY167" s="136"/>
      <c r="LZ167" s="136"/>
      <c r="MA167" s="136"/>
      <c r="MB167" s="136"/>
      <c r="MC167" s="136"/>
      <c r="MD167" s="136"/>
      <c r="ME167" s="136"/>
      <c r="MF167" s="136"/>
      <c r="MG167" s="136"/>
      <c r="MH167" s="136"/>
      <c r="MI167" s="136"/>
      <c r="MJ167" s="136"/>
      <c r="MK167" s="136"/>
      <c r="ML167" s="136"/>
      <c r="MM167" s="136"/>
      <c r="MN167" s="136"/>
      <c r="MO167" s="136"/>
      <c r="MP167" s="136"/>
      <c r="MQ167" s="136"/>
      <c r="MR167" s="136"/>
      <c r="MS167" s="136"/>
      <c r="MT167" s="136"/>
      <c r="MU167" s="136"/>
      <c r="MV167" s="136"/>
      <c r="MW167" s="136"/>
      <c r="MX167" s="136"/>
      <c r="MY167" s="136"/>
      <c r="MZ167" s="136"/>
      <c r="NA167" s="136"/>
      <c r="NB167" s="136"/>
      <c r="NC167" s="136"/>
      <c r="ND167" s="136"/>
      <c r="NE167" s="136"/>
      <c r="NF167" s="136"/>
      <c r="NG167" s="136"/>
      <c r="NH167" s="136"/>
      <c r="NI167" s="136"/>
      <c r="NJ167" s="136"/>
      <c r="NK167" s="136"/>
      <c r="NL167" s="136"/>
      <c r="NM167" s="136"/>
      <c r="NN167" s="136"/>
      <c r="NO167" s="136"/>
      <c r="NP167" s="136"/>
      <c r="NQ167" s="136"/>
      <c r="NR167" s="136"/>
      <c r="NS167" s="136"/>
      <c r="NT167" s="136"/>
      <c r="NU167" s="136"/>
      <c r="NV167" s="136"/>
      <c r="NW167" s="136"/>
      <c r="NX167" s="136"/>
      <c r="NY167" s="136"/>
      <c r="NZ167" s="136"/>
      <c r="OA167" s="136"/>
      <c r="OB167" s="136"/>
      <c r="OC167" s="136"/>
      <c r="OD167" s="136"/>
      <c r="OE167" s="136"/>
      <c r="OF167" s="136"/>
      <c r="OG167" s="136"/>
      <c r="OH167" s="136"/>
      <c r="OI167" s="136"/>
      <c r="OJ167" s="136"/>
      <c r="OK167" s="136"/>
      <c r="OL167" s="136"/>
      <c r="OM167" s="136"/>
      <c r="ON167" s="136"/>
      <c r="OO167" s="136"/>
      <c r="OP167" s="136"/>
      <c r="OQ167" s="136"/>
      <c r="OR167" s="136"/>
      <c r="OS167" s="136"/>
      <c r="OT167" s="136"/>
      <c r="OU167" s="136"/>
      <c r="OV167" s="136"/>
      <c r="OW167" s="136"/>
      <c r="OX167" s="136"/>
      <c r="OY167" s="136"/>
      <c r="OZ167" s="136"/>
      <c r="PA167" s="136"/>
      <c r="PB167" s="136"/>
      <c r="PC167" s="136"/>
      <c r="PD167" s="136"/>
      <c r="PE167" s="136"/>
      <c r="PF167" s="136"/>
    </row>
    <row r="168" spans="1:422" s="45" customFormat="1">
      <c r="A168" s="134"/>
      <c r="B168" s="134"/>
      <c r="C168" s="136"/>
      <c r="D168" s="136"/>
      <c r="E168" s="136"/>
      <c r="F168" s="136"/>
      <c r="G168" s="136"/>
      <c r="H168" s="136"/>
      <c r="I168" s="136"/>
      <c r="J168" s="136"/>
      <c r="K168" s="136"/>
      <c r="L168" s="136"/>
      <c r="M168" s="136"/>
      <c r="N168" s="136"/>
      <c r="O168" s="136"/>
      <c r="P168" s="136"/>
      <c r="Q168" s="136"/>
      <c r="R168" s="136"/>
      <c r="S168" s="136"/>
      <c r="T168" s="136"/>
      <c r="U168" s="136"/>
      <c r="V168" s="136"/>
      <c r="W168" s="136"/>
      <c r="X168" s="136"/>
      <c r="Y168" s="136"/>
      <c r="Z168" s="136"/>
      <c r="AA168" s="136"/>
      <c r="AB168" s="136"/>
      <c r="AC168" s="136"/>
      <c r="AD168" s="136"/>
      <c r="AE168" s="136"/>
      <c r="AF168" s="136"/>
      <c r="AG168" s="136"/>
      <c r="AH168" s="136"/>
      <c r="AI168" s="136"/>
      <c r="AJ168" s="136"/>
      <c r="AK168" s="136"/>
      <c r="AL168" s="136"/>
      <c r="AM168" s="136"/>
      <c r="AN168" s="136"/>
      <c r="AO168" s="136"/>
      <c r="AP168" s="136"/>
      <c r="AQ168" s="136"/>
      <c r="AR168" s="136"/>
      <c r="AS168" s="136"/>
      <c r="AT168" s="136"/>
      <c r="AU168" s="136"/>
      <c r="AV168" s="136"/>
      <c r="AW168" s="136"/>
      <c r="AX168" s="136"/>
      <c r="AY168" s="136"/>
      <c r="AZ168" s="136"/>
      <c r="BA168" s="136"/>
      <c r="BB168" s="136"/>
      <c r="BC168" s="136"/>
      <c r="BD168" s="136"/>
      <c r="BE168" s="136"/>
      <c r="BF168" s="136"/>
      <c r="BG168" s="136"/>
      <c r="BH168" s="136"/>
      <c r="BI168" s="136"/>
      <c r="BJ168" s="136"/>
      <c r="BK168" s="136"/>
      <c r="BL168" s="136"/>
      <c r="BM168" s="136"/>
      <c r="BN168" s="136"/>
      <c r="BO168" s="136"/>
      <c r="BP168" s="136"/>
      <c r="BQ168" s="136"/>
      <c r="BR168" s="136"/>
      <c r="BS168" s="136"/>
      <c r="BT168" s="136"/>
      <c r="BU168" s="136"/>
      <c r="BV168" s="136"/>
      <c r="BW168" s="136"/>
      <c r="BX168" s="136"/>
      <c r="BY168" s="136"/>
      <c r="BZ168" s="136"/>
      <c r="CA168" s="136"/>
      <c r="CB168" s="136"/>
      <c r="CC168" s="136"/>
      <c r="CD168" s="136"/>
      <c r="CE168" s="136"/>
      <c r="CF168" s="136"/>
      <c r="CG168" s="136"/>
      <c r="CH168" s="136"/>
      <c r="CI168" s="136"/>
      <c r="CJ168" s="136"/>
      <c r="CK168" s="136"/>
      <c r="CL168" s="136"/>
      <c r="CM168" s="136"/>
      <c r="CN168" s="136"/>
      <c r="CO168" s="136"/>
      <c r="CP168" s="136"/>
      <c r="CQ168" s="136"/>
      <c r="CR168" s="136"/>
      <c r="CS168" s="136"/>
      <c r="CT168" s="136"/>
      <c r="CU168" s="136"/>
      <c r="CV168" s="136"/>
      <c r="CW168" s="136"/>
      <c r="CX168" s="136"/>
      <c r="CY168" s="136"/>
      <c r="CZ168" s="136"/>
      <c r="DA168" s="136"/>
      <c r="DB168" s="136"/>
      <c r="DC168" s="136"/>
      <c r="DD168" s="136"/>
      <c r="DE168" s="136"/>
      <c r="DF168" s="136"/>
      <c r="DG168" s="136"/>
      <c r="DH168" s="136"/>
      <c r="DI168" s="136"/>
      <c r="DJ168" s="136"/>
      <c r="DK168" s="136"/>
      <c r="DL168" s="136"/>
      <c r="DM168" s="136"/>
      <c r="DN168" s="136"/>
      <c r="DO168" s="136"/>
      <c r="DP168" s="136"/>
      <c r="DQ168" s="136"/>
      <c r="DR168" s="136"/>
      <c r="DS168" s="136"/>
      <c r="DT168" s="136"/>
      <c r="DU168" s="136"/>
      <c r="DV168" s="136"/>
      <c r="DW168" s="136"/>
      <c r="DX168" s="136"/>
      <c r="DY168" s="136"/>
      <c r="DZ168" s="136"/>
      <c r="EA168" s="136"/>
      <c r="EB168" s="136"/>
      <c r="EC168" s="136"/>
      <c r="ED168" s="136"/>
      <c r="EE168" s="136"/>
      <c r="EF168" s="136"/>
      <c r="EG168" s="136"/>
      <c r="EH168" s="136"/>
      <c r="EI168" s="136"/>
      <c r="EJ168" s="136"/>
      <c r="EK168" s="136"/>
      <c r="EL168" s="136"/>
      <c r="EM168" s="136"/>
      <c r="EN168" s="136"/>
      <c r="EO168" s="136"/>
      <c r="EP168" s="136"/>
      <c r="EQ168" s="136"/>
      <c r="ER168" s="136"/>
      <c r="ES168" s="136"/>
      <c r="ET168" s="136"/>
      <c r="EU168" s="136"/>
      <c r="EV168" s="136"/>
      <c r="EW168" s="136"/>
      <c r="EX168" s="136"/>
      <c r="EY168" s="136"/>
      <c r="EZ168" s="136"/>
      <c r="FA168" s="136"/>
      <c r="FB168" s="136"/>
      <c r="FC168" s="136"/>
      <c r="FD168" s="136"/>
      <c r="FE168" s="136"/>
      <c r="FF168" s="136"/>
      <c r="FG168" s="136"/>
      <c r="FH168" s="136"/>
      <c r="FI168" s="136"/>
      <c r="FJ168" s="136"/>
      <c r="FK168" s="136"/>
      <c r="FL168" s="136"/>
      <c r="FM168" s="136"/>
      <c r="FN168" s="136"/>
      <c r="FO168" s="136"/>
      <c r="FP168" s="136"/>
      <c r="FQ168" s="136"/>
      <c r="FR168" s="136"/>
      <c r="FS168" s="136"/>
      <c r="FT168" s="136"/>
      <c r="FU168" s="136"/>
      <c r="FV168" s="136"/>
      <c r="FW168" s="136"/>
      <c r="FX168" s="136"/>
      <c r="FY168" s="136"/>
      <c r="FZ168" s="136"/>
      <c r="GA168" s="136"/>
      <c r="GB168" s="136"/>
      <c r="GC168" s="136"/>
      <c r="GD168" s="136"/>
      <c r="GE168" s="136"/>
      <c r="GF168" s="136"/>
      <c r="GG168" s="136"/>
      <c r="GH168" s="136"/>
      <c r="GI168" s="136"/>
      <c r="GJ168" s="136"/>
      <c r="GK168" s="136"/>
      <c r="GL168" s="136"/>
      <c r="GM168" s="136"/>
      <c r="GN168" s="136"/>
      <c r="GO168" s="136"/>
      <c r="GP168" s="136"/>
      <c r="GQ168" s="136"/>
      <c r="GR168" s="136"/>
      <c r="GS168" s="136"/>
      <c r="GT168" s="136"/>
      <c r="GU168" s="136"/>
      <c r="GV168" s="136"/>
      <c r="GW168" s="136"/>
      <c r="GX168" s="136"/>
      <c r="GY168" s="136"/>
      <c r="GZ168" s="136"/>
      <c r="HA168" s="136"/>
      <c r="HB168" s="136"/>
      <c r="HC168" s="136"/>
      <c r="HD168" s="136"/>
      <c r="HE168" s="136"/>
      <c r="HF168" s="136"/>
      <c r="HG168" s="136"/>
      <c r="HH168" s="136"/>
      <c r="HI168" s="136"/>
      <c r="HJ168" s="136"/>
      <c r="HK168" s="136"/>
      <c r="HL168" s="136"/>
      <c r="HM168" s="136"/>
      <c r="HN168" s="136"/>
      <c r="HO168" s="136"/>
      <c r="HP168" s="136"/>
      <c r="HQ168" s="136"/>
      <c r="HR168" s="136"/>
      <c r="HS168" s="136"/>
      <c r="HT168" s="136"/>
      <c r="HU168" s="136"/>
      <c r="HV168" s="136"/>
      <c r="HW168" s="136"/>
      <c r="HX168" s="136"/>
      <c r="HY168" s="136"/>
      <c r="HZ168" s="136"/>
      <c r="IA168" s="136"/>
      <c r="IB168" s="136"/>
      <c r="IC168" s="136"/>
      <c r="ID168" s="136"/>
      <c r="IE168" s="136"/>
      <c r="IF168" s="136"/>
      <c r="IG168" s="136"/>
      <c r="IH168" s="136"/>
      <c r="II168" s="136"/>
      <c r="IJ168" s="136"/>
      <c r="IK168" s="136"/>
      <c r="IL168" s="136"/>
      <c r="IM168" s="136"/>
      <c r="IN168" s="136"/>
      <c r="IO168" s="136"/>
      <c r="IP168" s="136"/>
      <c r="IQ168" s="136"/>
      <c r="IR168" s="136"/>
      <c r="IS168" s="136"/>
      <c r="IT168" s="136"/>
      <c r="IU168" s="136"/>
      <c r="IV168" s="136"/>
      <c r="IW168" s="136"/>
      <c r="IX168" s="136"/>
      <c r="IY168" s="136"/>
      <c r="IZ168" s="136"/>
      <c r="JA168" s="136"/>
      <c r="JB168" s="136"/>
      <c r="JC168" s="136"/>
      <c r="JD168" s="136"/>
      <c r="JE168" s="136"/>
      <c r="JF168" s="136"/>
      <c r="JG168" s="136"/>
      <c r="JH168" s="136"/>
      <c r="JI168" s="136"/>
      <c r="JJ168" s="136"/>
      <c r="JK168" s="136"/>
      <c r="JL168" s="136"/>
      <c r="JM168" s="136"/>
      <c r="JN168" s="136"/>
      <c r="JO168" s="136"/>
      <c r="JP168" s="136"/>
      <c r="JQ168" s="136"/>
      <c r="JR168" s="136"/>
      <c r="JS168" s="136"/>
      <c r="JT168" s="136"/>
      <c r="JU168" s="136"/>
      <c r="JV168" s="136"/>
      <c r="JW168" s="136"/>
      <c r="JX168" s="136"/>
      <c r="JY168" s="136"/>
      <c r="JZ168" s="136"/>
      <c r="KA168" s="136"/>
      <c r="KB168" s="136"/>
      <c r="KC168" s="136"/>
      <c r="KD168" s="136"/>
      <c r="KE168" s="136"/>
      <c r="KF168" s="136"/>
      <c r="KG168" s="136"/>
      <c r="KH168" s="136"/>
      <c r="KI168" s="136"/>
      <c r="KJ168" s="136"/>
      <c r="KK168" s="136"/>
      <c r="KL168" s="136"/>
      <c r="KM168" s="136"/>
      <c r="KN168" s="136"/>
      <c r="KO168" s="136"/>
      <c r="KP168" s="136"/>
      <c r="KQ168" s="136"/>
      <c r="KR168" s="136"/>
      <c r="KS168" s="136"/>
      <c r="KT168" s="136"/>
      <c r="KU168" s="136"/>
      <c r="KV168" s="136"/>
      <c r="KW168" s="136"/>
      <c r="KX168" s="136"/>
      <c r="KY168" s="136"/>
      <c r="KZ168" s="136"/>
      <c r="LA168" s="136"/>
      <c r="LB168" s="136"/>
      <c r="LC168" s="136"/>
      <c r="LD168" s="136"/>
      <c r="LE168" s="136"/>
      <c r="LF168" s="136"/>
      <c r="LG168" s="136"/>
      <c r="LH168" s="136"/>
      <c r="LI168" s="136"/>
      <c r="LJ168" s="136"/>
      <c r="LK168" s="136"/>
      <c r="LL168" s="136"/>
      <c r="LM168" s="136"/>
      <c r="LN168" s="136"/>
      <c r="LO168" s="136"/>
      <c r="LP168" s="136"/>
      <c r="LQ168" s="136"/>
      <c r="LR168" s="136"/>
      <c r="LS168" s="136"/>
      <c r="LT168" s="136"/>
      <c r="LU168" s="136"/>
      <c r="LV168" s="136"/>
      <c r="LW168" s="136"/>
      <c r="LX168" s="136"/>
      <c r="LY168" s="136"/>
      <c r="LZ168" s="136"/>
      <c r="MA168" s="136"/>
      <c r="MB168" s="136"/>
      <c r="MC168" s="136"/>
      <c r="MD168" s="136"/>
      <c r="ME168" s="136"/>
      <c r="MF168" s="136"/>
      <c r="MG168" s="136"/>
      <c r="MH168" s="136"/>
      <c r="MI168" s="136"/>
      <c r="MJ168" s="136"/>
      <c r="MK168" s="136"/>
      <c r="ML168" s="136"/>
      <c r="MM168" s="136"/>
      <c r="MN168" s="136"/>
      <c r="MO168" s="136"/>
      <c r="MP168" s="136"/>
      <c r="MQ168" s="136"/>
      <c r="MR168" s="136"/>
      <c r="MS168" s="136"/>
      <c r="MT168" s="136"/>
      <c r="MU168" s="136"/>
      <c r="MV168" s="136"/>
      <c r="MW168" s="136"/>
      <c r="MX168" s="136"/>
      <c r="MY168" s="136"/>
      <c r="MZ168" s="136"/>
      <c r="NA168" s="136"/>
      <c r="NB168" s="136"/>
      <c r="NC168" s="136"/>
      <c r="ND168" s="136"/>
      <c r="NE168" s="136"/>
      <c r="NF168" s="136"/>
      <c r="NG168" s="136"/>
      <c r="NH168" s="136"/>
      <c r="NI168" s="136"/>
      <c r="NJ168" s="136"/>
      <c r="NK168" s="136"/>
      <c r="NL168" s="136"/>
      <c r="NM168" s="136"/>
      <c r="NN168" s="136"/>
      <c r="NO168" s="136"/>
      <c r="NP168" s="136"/>
      <c r="NQ168" s="136"/>
      <c r="NR168" s="136"/>
      <c r="NS168" s="136"/>
      <c r="NT168" s="136"/>
      <c r="NU168" s="136"/>
      <c r="NV168" s="136"/>
      <c r="NW168" s="136"/>
      <c r="NX168" s="136"/>
      <c r="NY168" s="136"/>
      <c r="NZ168" s="136"/>
      <c r="OA168" s="136"/>
      <c r="OB168" s="136"/>
      <c r="OC168" s="136"/>
      <c r="OD168" s="136"/>
      <c r="OE168" s="136"/>
      <c r="OF168" s="136"/>
      <c r="OG168" s="136"/>
      <c r="OH168" s="136"/>
      <c r="OI168" s="136"/>
      <c r="OJ168" s="136"/>
      <c r="OK168" s="136"/>
      <c r="OL168" s="136"/>
      <c r="OM168" s="136"/>
      <c r="ON168" s="136"/>
      <c r="OO168" s="136"/>
      <c r="OP168" s="136"/>
      <c r="OQ168" s="136"/>
      <c r="OR168" s="136"/>
      <c r="OS168" s="136"/>
      <c r="OT168" s="136"/>
      <c r="OU168" s="136"/>
      <c r="OV168" s="136"/>
      <c r="OW168" s="136"/>
      <c r="OX168" s="136"/>
      <c r="OY168" s="136"/>
      <c r="OZ168" s="136"/>
      <c r="PA168" s="136"/>
      <c r="PB168" s="136"/>
      <c r="PC168" s="136"/>
      <c r="PD168" s="136"/>
      <c r="PE168" s="136"/>
      <c r="PF168" s="136"/>
    </row>
    <row r="169" spans="1:422" s="45" customFormat="1">
      <c r="A169" s="134"/>
      <c r="B169" s="134"/>
      <c r="C169" s="136"/>
      <c r="D169" s="136"/>
      <c r="E169" s="136"/>
      <c r="F169" s="136"/>
      <c r="G169" s="136"/>
      <c r="H169" s="136"/>
      <c r="I169" s="136"/>
      <c r="J169" s="136"/>
      <c r="K169" s="136"/>
      <c r="L169" s="136"/>
      <c r="M169" s="136"/>
      <c r="N169" s="136"/>
      <c r="O169" s="136"/>
      <c r="P169" s="136"/>
      <c r="Q169" s="136"/>
      <c r="R169" s="136"/>
      <c r="S169" s="136"/>
      <c r="T169" s="136"/>
      <c r="U169" s="136"/>
      <c r="V169" s="136"/>
      <c r="W169" s="136"/>
      <c r="X169" s="136"/>
      <c r="Y169" s="136"/>
      <c r="Z169" s="136"/>
      <c r="AA169" s="136"/>
      <c r="AB169" s="136"/>
      <c r="AC169" s="136"/>
      <c r="AD169" s="136"/>
      <c r="AE169" s="136"/>
      <c r="AF169" s="136"/>
      <c r="AG169" s="136"/>
      <c r="AH169" s="136"/>
      <c r="AI169" s="136"/>
      <c r="AJ169" s="136"/>
      <c r="AK169" s="136"/>
      <c r="AL169" s="136"/>
      <c r="AM169" s="136"/>
      <c r="AN169" s="136"/>
      <c r="AO169" s="136"/>
      <c r="AP169" s="136"/>
      <c r="AQ169" s="136"/>
      <c r="AR169" s="136"/>
      <c r="AS169" s="136"/>
      <c r="AT169" s="136"/>
      <c r="AU169" s="136"/>
      <c r="AV169" s="136"/>
      <c r="AW169" s="136"/>
      <c r="AX169" s="136"/>
      <c r="AY169" s="136"/>
      <c r="AZ169" s="136"/>
      <c r="BA169" s="136"/>
      <c r="BB169" s="136"/>
      <c r="BC169" s="136"/>
      <c r="BD169" s="136"/>
      <c r="BE169" s="136"/>
      <c r="BF169" s="136"/>
      <c r="BG169" s="136"/>
      <c r="BH169" s="136"/>
      <c r="BI169" s="136"/>
      <c r="BJ169" s="136"/>
      <c r="BK169" s="136"/>
      <c r="BL169" s="136"/>
      <c r="BM169" s="136"/>
      <c r="BN169" s="136"/>
      <c r="BO169" s="136"/>
      <c r="BP169" s="136"/>
      <c r="BQ169" s="136"/>
      <c r="BR169" s="136"/>
      <c r="BS169" s="136"/>
      <c r="BT169" s="136"/>
      <c r="BU169" s="136"/>
      <c r="BV169" s="136"/>
      <c r="BW169" s="136"/>
      <c r="BX169" s="136"/>
      <c r="BY169" s="136"/>
      <c r="BZ169" s="136"/>
      <c r="CA169" s="136"/>
      <c r="CB169" s="136"/>
      <c r="CC169" s="136"/>
      <c r="CD169" s="136"/>
      <c r="CE169" s="136"/>
      <c r="CF169" s="136"/>
      <c r="CG169" s="136"/>
      <c r="CH169" s="136"/>
      <c r="CI169" s="136"/>
      <c r="CJ169" s="136"/>
      <c r="CK169" s="136"/>
      <c r="CL169" s="136"/>
      <c r="CM169" s="136"/>
      <c r="CN169" s="136"/>
      <c r="CO169" s="136"/>
      <c r="CP169" s="136"/>
      <c r="CQ169" s="136"/>
      <c r="CR169" s="136"/>
      <c r="CS169" s="136"/>
      <c r="CT169" s="136"/>
      <c r="CU169" s="136"/>
      <c r="CV169" s="136"/>
      <c r="CW169" s="136"/>
      <c r="CX169" s="136"/>
      <c r="CY169" s="136"/>
      <c r="CZ169" s="136"/>
      <c r="DA169" s="136"/>
      <c r="DB169" s="136"/>
      <c r="DC169" s="136"/>
      <c r="DD169" s="136"/>
      <c r="DE169" s="136"/>
      <c r="DF169" s="136"/>
      <c r="DG169" s="136"/>
      <c r="DH169" s="136"/>
      <c r="DI169" s="136"/>
      <c r="DJ169" s="136"/>
      <c r="DK169" s="136"/>
      <c r="DL169" s="136"/>
      <c r="DM169" s="136"/>
      <c r="DN169" s="136"/>
      <c r="DO169" s="136"/>
      <c r="DP169" s="136"/>
      <c r="DQ169" s="136"/>
      <c r="DR169" s="136"/>
      <c r="DS169" s="136"/>
      <c r="DT169" s="136"/>
      <c r="DU169" s="136"/>
      <c r="DV169" s="136"/>
      <c r="DW169" s="136"/>
      <c r="DX169" s="136"/>
      <c r="DY169" s="136"/>
      <c r="DZ169" s="136"/>
      <c r="EA169" s="136"/>
      <c r="EB169" s="136"/>
      <c r="EC169" s="136"/>
      <c r="ED169" s="136"/>
      <c r="EE169" s="136"/>
      <c r="EF169" s="136"/>
      <c r="EG169" s="136"/>
      <c r="EH169" s="136"/>
      <c r="EI169" s="136"/>
      <c r="EJ169" s="136"/>
      <c r="EK169" s="136"/>
      <c r="EL169" s="136"/>
      <c r="EM169" s="136"/>
      <c r="EN169" s="136"/>
      <c r="EO169" s="136"/>
      <c r="EP169" s="136"/>
      <c r="EQ169" s="136"/>
      <c r="ER169" s="136"/>
      <c r="ES169" s="136"/>
      <c r="ET169" s="136"/>
      <c r="EU169" s="136"/>
      <c r="EV169" s="136"/>
      <c r="EW169" s="136"/>
      <c r="EX169" s="136"/>
      <c r="EY169" s="136"/>
      <c r="EZ169" s="136"/>
      <c r="FA169" s="136"/>
      <c r="FB169" s="136"/>
      <c r="FC169" s="136"/>
      <c r="FD169" s="136"/>
      <c r="FE169" s="136"/>
      <c r="FF169" s="136"/>
      <c r="FG169" s="136"/>
      <c r="FH169" s="136"/>
      <c r="FI169" s="136"/>
      <c r="FJ169" s="136"/>
      <c r="FK169" s="136"/>
      <c r="FL169" s="136"/>
      <c r="FM169" s="136"/>
      <c r="FN169" s="136"/>
      <c r="FO169" s="136"/>
      <c r="FP169" s="136"/>
      <c r="FQ169" s="136"/>
      <c r="FR169" s="136"/>
      <c r="FS169" s="136"/>
      <c r="FT169" s="136"/>
      <c r="FU169" s="136"/>
      <c r="FV169" s="136"/>
      <c r="FW169" s="136"/>
      <c r="FX169" s="136"/>
      <c r="FY169" s="136"/>
      <c r="FZ169" s="136"/>
      <c r="GA169" s="136"/>
      <c r="GB169" s="136"/>
      <c r="GC169" s="136"/>
      <c r="GD169" s="136"/>
      <c r="GE169" s="136"/>
      <c r="GF169" s="136"/>
      <c r="GG169" s="136"/>
      <c r="GH169" s="136"/>
      <c r="GI169" s="136"/>
      <c r="GJ169" s="136"/>
      <c r="GK169" s="136"/>
      <c r="GL169" s="136"/>
      <c r="GM169" s="136"/>
      <c r="GN169" s="136"/>
      <c r="GO169" s="136"/>
      <c r="GP169" s="136"/>
      <c r="GQ169" s="136"/>
      <c r="GR169" s="136"/>
      <c r="GS169" s="136"/>
      <c r="GT169" s="136"/>
      <c r="GU169" s="136"/>
      <c r="GV169" s="136"/>
      <c r="GW169" s="136"/>
      <c r="GX169" s="136"/>
      <c r="GY169" s="136"/>
      <c r="GZ169" s="136"/>
      <c r="HA169" s="136"/>
      <c r="HB169" s="136"/>
      <c r="HC169" s="136"/>
      <c r="HD169" s="136"/>
      <c r="HE169" s="136"/>
      <c r="HF169" s="136"/>
      <c r="HG169" s="136"/>
      <c r="HH169" s="136"/>
      <c r="HI169" s="136"/>
      <c r="HJ169" s="136"/>
      <c r="HK169" s="136"/>
      <c r="HL169" s="136"/>
      <c r="HM169" s="136"/>
      <c r="HN169" s="136"/>
      <c r="HO169" s="136"/>
      <c r="HP169" s="136"/>
      <c r="HQ169" s="136"/>
      <c r="HR169" s="136"/>
      <c r="HS169" s="136"/>
      <c r="HT169" s="136"/>
      <c r="HU169" s="136"/>
      <c r="HV169" s="136"/>
      <c r="HW169" s="136"/>
      <c r="HX169" s="136"/>
      <c r="HY169" s="136"/>
      <c r="HZ169" s="136"/>
      <c r="IA169" s="136"/>
      <c r="IB169" s="136"/>
      <c r="IC169" s="136"/>
      <c r="ID169" s="136"/>
      <c r="IE169" s="136"/>
      <c r="IF169" s="136"/>
      <c r="IG169" s="136"/>
      <c r="IH169" s="136"/>
      <c r="II169" s="136"/>
      <c r="IJ169" s="136"/>
      <c r="IK169" s="136"/>
      <c r="IL169" s="136"/>
      <c r="IM169" s="136"/>
      <c r="IN169" s="136"/>
      <c r="IO169" s="136"/>
      <c r="IP169" s="136"/>
      <c r="IQ169" s="136"/>
      <c r="IR169" s="136"/>
      <c r="IS169" s="136"/>
      <c r="IT169" s="136"/>
      <c r="IU169" s="136"/>
      <c r="IV169" s="136"/>
      <c r="IW169" s="136"/>
      <c r="IX169" s="136"/>
      <c r="IY169" s="136"/>
      <c r="IZ169" s="136"/>
      <c r="JA169" s="136"/>
      <c r="JB169" s="136"/>
      <c r="JC169" s="136"/>
      <c r="JD169" s="136"/>
      <c r="JE169" s="136"/>
      <c r="JF169" s="136"/>
      <c r="JG169" s="136"/>
      <c r="JH169" s="136"/>
      <c r="JI169" s="136"/>
      <c r="JJ169" s="136"/>
      <c r="JK169" s="136"/>
      <c r="JL169" s="136"/>
      <c r="JM169" s="136"/>
      <c r="JN169" s="136"/>
      <c r="JO169" s="136"/>
      <c r="JP169" s="136"/>
      <c r="JQ169" s="136"/>
      <c r="JR169" s="136"/>
      <c r="JS169" s="136"/>
      <c r="JT169" s="136"/>
      <c r="JU169" s="136"/>
      <c r="JV169" s="136"/>
      <c r="JW169" s="136"/>
      <c r="JX169" s="136"/>
      <c r="JY169" s="136"/>
      <c r="JZ169" s="136"/>
      <c r="KA169" s="136"/>
      <c r="KB169" s="136"/>
      <c r="KC169" s="136"/>
      <c r="KD169" s="136"/>
      <c r="KE169" s="136"/>
      <c r="KF169" s="136"/>
      <c r="KG169" s="136"/>
      <c r="KH169" s="136"/>
      <c r="KI169" s="136"/>
      <c r="KJ169" s="136"/>
      <c r="KK169" s="136"/>
      <c r="KL169" s="136"/>
      <c r="KM169" s="136"/>
      <c r="KN169" s="136"/>
      <c r="KO169" s="136"/>
      <c r="KP169" s="136"/>
      <c r="KQ169" s="136"/>
      <c r="KR169" s="136"/>
      <c r="KS169" s="136"/>
      <c r="KT169" s="136"/>
      <c r="KU169" s="136"/>
      <c r="KV169" s="136"/>
      <c r="KW169" s="136"/>
      <c r="KX169" s="136"/>
      <c r="KY169" s="136"/>
      <c r="KZ169" s="136"/>
      <c r="LA169" s="136"/>
      <c r="LB169" s="136"/>
      <c r="LC169" s="136"/>
      <c r="LD169" s="136"/>
      <c r="LE169" s="136"/>
      <c r="LF169" s="136"/>
      <c r="LG169" s="136"/>
      <c r="LH169" s="136"/>
      <c r="LI169" s="136"/>
      <c r="LJ169" s="136"/>
      <c r="LK169" s="136"/>
      <c r="LL169" s="136"/>
      <c r="LM169" s="136"/>
      <c r="LN169" s="136"/>
      <c r="LO169" s="136"/>
      <c r="LP169" s="136"/>
      <c r="LQ169" s="136"/>
      <c r="LR169" s="136"/>
      <c r="LS169" s="136"/>
      <c r="LT169" s="136"/>
      <c r="LU169" s="136"/>
      <c r="LV169" s="136"/>
      <c r="LW169" s="136"/>
      <c r="LX169" s="136"/>
      <c r="LY169" s="136"/>
      <c r="LZ169" s="136"/>
      <c r="MA169" s="136"/>
      <c r="MB169" s="136"/>
      <c r="MC169" s="136"/>
      <c r="MD169" s="136"/>
      <c r="ME169" s="136"/>
      <c r="MF169" s="136"/>
      <c r="MG169" s="136"/>
      <c r="MH169" s="136"/>
      <c r="MI169" s="136"/>
      <c r="MJ169" s="136"/>
      <c r="MK169" s="136"/>
      <c r="ML169" s="136"/>
      <c r="MM169" s="136"/>
      <c r="MN169" s="136"/>
      <c r="MO169" s="136"/>
      <c r="MP169" s="136"/>
      <c r="MQ169" s="136"/>
      <c r="MR169" s="136"/>
      <c r="MS169" s="136"/>
      <c r="MT169" s="136"/>
      <c r="MU169" s="136"/>
      <c r="MV169" s="136"/>
      <c r="MW169" s="136"/>
      <c r="MX169" s="136"/>
      <c r="MY169" s="136"/>
      <c r="MZ169" s="136"/>
      <c r="NA169" s="136"/>
      <c r="NB169" s="136"/>
      <c r="NC169" s="136"/>
      <c r="ND169" s="136"/>
      <c r="NE169" s="136"/>
      <c r="NF169" s="136"/>
      <c r="NG169" s="136"/>
      <c r="NH169" s="136"/>
      <c r="NI169" s="136"/>
      <c r="NJ169" s="136"/>
      <c r="NK169" s="136"/>
      <c r="NL169" s="136"/>
      <c r="NM169" s="136"/>
      <c r="NN169" s="136"/>
      <c r="NO169" s="136"/>
      <c r="NP169" s="136"/>
      <c r="NQ169" s="136"/>
      <c r="NR169" s="136"/>
      <c r="NS169" s="136"/>
      <c r="NT169" s="136"/>
      <c r="NU169" s="136"/>
      <c r="NV169" s="136"/>
      <c r="NW169" s="136"/>
      <c r="NX169" s="136"/>
      <c r="NY169" s="136"/>
      <c r="NZ169" s="136"/>
      <c r="OA169" s="136"/>
      <c r="OB169" s="136"/>
      <c r="OC169" s="136"/>
      <c r="OD169" s="136"/>
      <c r="OE169" s="136"/>
      <c r="OF169" s="136"/>
      <c r="OG169" s="136"/>
      <c r="OH169" s="136"/>
      <c r="OI169" s="136"/>
      <c r="OJ169" s="136"/>
      <c r="OK169" s="136"/>
      <c r="OL169" s="136"/>
      <c r="OM169" s="136"/>
      <c r="ON169" s="136"/>
      <c r="OO169" s="136"/>
      <c r="OP169" s="136"/>
      <c r="OQ169" s="136"/>
      <c r="OR169" s="136"/>
      <c r="OS169" s="136"/>
      <c r="OT169" s="136"/>
      <c r="OU169" s="136"/>
      <c r="OV169" s="136"/>
      <c r="OW169" s="136"/>
      <c r="OX169" s="136"/>
      <c r="OY169" s="136"/>
      <c r="OZ169" s="136"/>
      <c r="PA169" s="136"/>
      <c r="PB169" s="136"/>
      <c r="PC169" s="136"/>
      <c r="PD169" s="136"/>
      <c r="PE169" s="136"/>
      <c r="PF169" s="136"/>
    </row>
    <row r="170" spans="1:422" s="45" customFormat="1">
      <c r="A170" s="134"/>
      <c r="B170" s="134"/>
      <c r="C170" s="136"/>
      <c r="D170" s="136"/>
      <c r="E170" s="136"/>
      <c r="F170" s="136"/>
      <c r="G170" s="136"/>
      <c r="H170" s="136"/>
      <c r="I170" s="136"/>
      <c r="J170" s="136"/>
      <c r="K170" s="136"/>
      <c r="L170" s="136"/>
      <c r="M170" s="136"/>
      <c r="N170" s="136"/>
      <c r="O170" s="136"/>
      <c r="P170" s="136"/>
      <c r="Q170" s="136"/>
      <c r="R170" s="136"/>
      <c r="S170" s="136"/>
      <c r="T170" s="136"/>
      <c r="U170" s="136"/>
      <c r="V170" s="136"/>
      <c r="W170" s="136"/>
      <c r="X170" s="136"/>
      <c r="Y170" s="136"/>
      <c r="Z170" s="136"/>
      <c r="AA170" s="136"/>
      <c r="AB170" s="136"/>
      <c r="AC170" s="136"/>
      <c r="AD170" s="136"/>
      <c r="AE170" s="136"/>
      <c r="AF170" s="136"/>
      <c r="AG170" s="136"/>
      <c r="AH170" s="136"/>
      <c r="AI170" s="136"/>
      <c r="AJ170" s="136"/>
      <c r="AK170" s="136"/>
      <c r="AL170" s="136"/>
      <c r="AM170" s="136"/>
      <c r="AN170" s="136"/>
      <c r="AO170" s="136"/>
      <c r="AP170" s="136"/>
      <c r="AQ170" s="136"/>
      <c r="AR170" s="136"/>
      <c r="AS170" s="136"/>
      <c r="AT170" s="136"/>
      <c r="AU170" s="136"/>
      <c r="AV170" s="136"/>
      <c r="AW170" s="136"/>
      <c r="AX170" s="136"/>
      <c r="AY170" s="136"/>
      <c r="AZ170" s="136"/>
      <c r="BA170" s="136"/>
      <c r="BB170" s="136"/>
      <c r="BC170" s="136"/>
      <c r="BD170" s="136"/>
      <c r="BE170" s="136"/>
      <c r="BF170" s="136"/>
      <c r="BG170" s="136"/>
      <c r="BH170" s="136"/>
      <c r="BI170" s="136"/>
      <c r="BJ170" s="136"/>
      <c r="BK170" s="136"/>
      <c r="BL170" s="136"/>
      <c r="BM170" s="136"/>
      <c r="BN170" s="136"/>
      <c r="BO170" s="136"/>
      <c r="BP170" s="136"/>
      <c r="BQ170" s="136"/>
      <c r="BR170" s="136"/>
      <c r="BS170" s="136"/>
      <c r="BT170" s="136"/>
      <c r="BU170" s="136"/>
      <c r="BV170" s="136"/>
      <c r="BW170" s="136"/>
      <c r="BX170" s="136"/>
      <c r="BY170" s="136"/>
      <c r="BZ170" s="136"/>
      <c r="CA170" s="136"/>
      <c r="CB170" s="136"/>
      <c r="CC170" s="136"/>
      <c r="CD170" s="136"/>
      <c r="CE170" s="136"/>
      <c r="CF170" s="136"/>
      <c r="CG170" s="136"/>
      <c r="CH170" s="136"/>
      <c r="CI170" s="136"/>
      <c r="CJ170" s="136"/>
      <c r="CK170" s="136"/>
      <c r="CL170" s="136"/>
      <c r="CM170" s="136"/>
      <c r="CN170" s="136"/>
      <c r="CO170" s="136"/>
      <c r="CP170" s="136"/>
      <c r="CQ170" s="136"/>
      <c r="CR170" s="136"/>
      <c r="CS170" s="136"/>
      <c r="CT170" s="136"/>
      <c r="CU170" s="136"/>
      <c r="CV170" s="136"/>
      <c r="CW170" s="136"/>
      <c r="CX170" s="136"/>
      <c r="CY170" s="136"/>
      <c r="CZ170" s="136"/>
      <c r="DA170" s="136"/>
      <c r="DB170" s="136"/>
      <c r="DC170" s="136"/>
      <c r="DD170" s="136"/>
      <c r="DE170" s="136"/>
      <c r="DF170" s="136"/>
      <c r="DG170" s="136"/>
      <c r="DH170" s="136"/>
      <c r="DI170" s="136"/>
      <c r="DJ170" s="136"/>
      <c r="DK170" s="136"/>
      <c r="DL170" s="136"/>
      <c r="DM170" s="136"/>
      <c r="DN170" s="136"/>
      <c r="DO170" s="136"/>
      <c r="DP170" s="136"/>
      <c r="DQ170" s="136"/>
      <c r="DR170" s="136"/>
      <c r="DS170" s="136"/>
      <c r="DT170" s="136"/>
      <c r="DU170" s="136"/>
      <c r="DV170" s="136"/>
      <c r="DW170" s="136"/>
      <c r="DX170" s="136"/>
      <c r="DY170" s="136"/>
      <c r="DZ170" s="136"/>
      <c r="EA170" s="136"/>
      <c r="EB170" s="136"/>
      <c r="EC170" s="136"/>
      <c r="ED170" s="136"/>
      <c r="EE170" s="136"/>
      <c r="EF170" s="136"/>
      <c r="EG170" s="136"/>
      <c r="EH170" s="136"/>
      <c r="EI170" s="136"/>
      <c r="EJ170" s="136"/>
      <c r="EK170" s="136"/>
      <c r="EL170" s="136"/>
      <c r="EM170" s="136"/>
      <c r="EN170" s="136"/>
      <c r="EO170" s="136"/>
      <c r="EP170" s="136"/>
      <c r="EQ170" s="136"/>
      <c r="ER170" s="136"/>
      <c r="ES170" s="136"/>
      <c r="ET170" s="136"/>
      <c r="EU170" s="136"/>
      <c r="EV170" s="136"/>
      <c r="EW170" s="136"/>
      <c r="EX170" s="136"/>
      <c r="EY170" s="136"/>
      <c r="EZ170" s="136"/>
      <c r="FA170" s="136"/>
      <c r="FB170" s="136"/>
      <c r="FC170" s="136"/>
      <c r="FD170" s="136"/>
      <c r="FE170" s="136"/>
      <c r="FF170" s="136"/>
      <c r="FG170" s="136"/>
      <c r="FH170" s="136"/>
      <c r="FI170" s="136"/>
      <c r="FJ170" s="136"/>
      <c r="FK170" s="136"/>
      <c r="FL170" s="136"/>
      <c r="FM170" s="136"/>
      <c r="FN170" s="136"/>
      <c r="FO170" s="136"/>
      <c r="FP170" s="136"/>
      <c r="FQ170" s="136"/>
      <c r="FR170" s="136"/>
      <c r="FS170" s="136"/>
      <c r="FT170" s="136"/>
      <c r="FU170" s="136"/>
      <c r="FV170" s="136"/>
      <c r="FW170" s="136"/>
      <c r="FX170" s="136"/>
      <c r="FY170" s="136"/>
      <c r="FZ170" s="136"/>
      <c r="GA170" s="136"/>
      <c r="GB170" s="136"/>
      <c r="GC170" s="136"/>
      <c r="GD170" s="136"/>
      <c r="GE170" s="136"/>
      <c r="GF170" s="136"/>
      <c r="GG170" s="136"/>
      <c r="GH170" s="136"/>
      <c r="GI170" s="136"/>
      <c r="GJ170" s="136"/>
      <c r="GK170" s="136"/>
      <c r="GL170" s="136"/>
      <c r="GM170" s="136"/>
      <c r="GN170" s="136"/>
      <c r="GO170" s="136"/>
      <c r="GP170" s="136"/>
      <c r="GQ170" s="136"/>
      <c r="GR170" s="136"/>
      <c r="GS170" s="136"/>
      <c r="GT170" s="136"/>
      <c r="GU170" s="136"/>
      <c r="GV170" s="136"/>
      <c r="GW170" s="136"/>
      <c r="GX170" s="136"/>
      <c r="GY170" s="136"/>
      <c r="GZ170" s="136"/>
      <c r="HA170" s="136"/>
      <c r="HB170" s="136"/>
      <c r="HC170" s="136"/>
      <c r="HD170" s="136"/>
      <c r="HE170" s="136"/>
      <c r="HF170" s="136"/>
      <c r="HG170" s="136"/>
      <c r="HH170" s="136"/>
      <c r="HI170" s="136"/>
      <c r="HJ170" s="136"/>
      <c r="HK170" s="136"/>
      <c r="HL170" s="136"/>
      <c r="HM170" s="136"/>
      <c r="HN170" s="136"/>
      <c r="HO170" s="136"/>
      <c r="HP170" s="136"/>
      <c r="HQ170" s="136"/>
      <c r="HR170" s="136"/>
      <c r="HS170" s="136"/>
      <c r="HT170" s="136"/>
      <c r="HU170" s="136"/>
      <c r="HV170" s="136"/>
      <c r="HW170" s="136"/>
      <c r="HX170" s="136"/>
      <c r="HY170" s="136"/>
      <c r="HZ170" s="136"/>
      <c r="IA170" s="136"/>
      <c r="IB170" s="136"/>
      <c r="IC170" s="136"/>
      <c r="ID170" s="136"/>
      <c r="IE170" s="136"/>
      <c r="IF170" s="136"/>
      <c r="IG170" s="136"/>
      <c r="IH170" s="136"/>
      <c r="II170" s="136"/>
      <c r="IJ170" s="136"/>
      <c r="IK170" s="136"/>
      <c r="IL170" s="136"/>
      <c r="IM170" s="136"/>
      <c r="IN170" s="136"/>
      <c r="IO170" s="136"/>
      <c r="IP170" s="136"/>
      <c r="IQ170" s="136"/>
      <c r="IR170" s="136"/>
      <c r="IS170" s="136"/>
      <c r="IT170" s="136"/>
      <c r="IU170" s="136"/>
      <c r="IV170" s="136"/>
      <c r="IW170" s="136"/>
      <c r="IX170" s="136"/>
      <c r="IY170" s="136"/>
      <c r="IZ170" s="136"/>
      <c r="JA170" s="136"/>
      <c r="JB170" s="136"/>
      <c r="JC170" s="136"/>
      <c r="JD170" s="136"/>
      <c r="JE170" s="136"/>
      <c r="JF170" s="136"/>
      <c r="JG170" s="136"/>
      <c r="JH170" s="136"/>
      <c r="JI170" s="136"/>
      <c r="JJ170" s="136"/>
      <c r="JK170" s="136"/>
      <c r="JL170" s="136"/>
      <c r="JM170" s="136"/>
      <c r="JN170" s="136"/>
      <c r="JO170" s="136"/>
      <c r="JP170" s="136"/>
      <c r="JQ170" s="136"/>
      <c r="JR170" s="136"/>
      <c r="JS170" s="136"/>
      <c r="JT170" s="136"/>
      <c r="JU170" s="136"/>
      <c r="JV170" s="136"/>
      <c r="JW170" s="136"/>
      <c r="JX170" s="136"/>
      <c r="JY170" s="136"/>
      <c r="JZ170" s="136"/>
      <c r="KA170" s="136"/>
      <c r="KB170" s="136"/>
      <c r="KC170" s="136"/>
      <c r="KD170" s="136"/>
      <c r="KE170" s="136"/>
      <c r="KF170" s="136"/>
      <c r="KG170" s="136"/>
      <c r="KH170" s="136"/>
      <c r="KI170" s="136"/>
      <c r="KJ170" s="136"/>
      <c r="KK170" s="136"/>
      <c r="KL170" s="136"/>
      <c r="KM170" s="136"/>
      <c r="KN170" s="136"/>
      <c r="KO170" s="136"/>
      <c r="KP170" s="136"/>
      <c r="KQ170" s="136"/>
      <c r="KR170" s="136"/>
      <c r="KS170" s="136"/>
      <c r="KT170" s="136"/>
      <c r="KU170" s="136"/>
      <c r="KV170" s="136"/>
      <c r="KW170" s="136"/>
      <c r="KX170" s="136"/>
      <c r="KY170" s="136"/>
      <c r="KZ170" s="136"/>
      <c r="LA170" s="136"/>
      <c r="LB170" s="136"/>
      <c r="LC170" s="136"/>
      <c r="LD170" s="136"/>
      <c r="LE170" s="136"/>
      <c r="LF170" s="136"/>
      <c r="LG170" s="136"/>
      <c r="LH170" s="136"/>
      <c r="LI170" s="136"/>
      <c r="LJ170" s="136"/>
      <c r="LK170" s="136"/>
      <c r="LL170" s="136"/>
      <c r="LM170" s="136"/>
      <c r="LN170" s="136"/>
      <c r="LO170" s="136"/>
      <c r="LP170" s="136"/>
      <c r="LQ170" s="136"/>
      <c r="LR170" s="136"/>
      <c r="LS170" s="136"/>
      <c r="LT170" s="136"/>
      <c r="LU170" s="136"/>
      <c r="LV170" s="136"/>
      <c r="LW170" s="136"/>
      <c r="LX170" s="136"/>
      <c r="LY170" s="136"/>
      <c r="LZ170" s="136"/>
      <c r="MA170" s="136"/>
      <c r="MB170" s="136"/>
      <c r="MC170" s="136"/>
      <c r="MD170" s="136"/>
      <c r="ME170" s="136"/>
      <c r="MF170" s="136"/>
      <c r="MG170" s="136"/>
      <c r="MH170" s="136"/>
      <c r="MI170" s="136"/>
      <c r="MJ170" s="136"/>
      <c r="MK170" s="136"/>
      <c r="ML170" s="136"/>
      <c r="MM170" s="136"/>
      <c r="MN170" s="136"/>
      <c r="MO170" s="136"/>
      <c r="MP170" s="136"/>
      <c r="MQ170" s="136"/>
      <c r="MR170" s="136"/>
      <c r="MS170" s="136"/>
      <c r="MT170" s="136"/>
      <c r="MU170" s="136"/>
      <c r="MV170" s="136"/>
      <c r="MW170" s="136"/>
      <c r="MX170" s="136"/>
      <c r="MY170" s="136"/>
      <c r="MZ170" s="136"/>
      <c r="NA170" s="136"/>
      <c r="NB170" s="136"/>
      <c r="NC170" s="136"/>
      <c r="ND170" s="136"/>
      <c r="NE170" s="136"/>
      <c r="NF170" s="136"/>
      <c r="NG170" s="136"/>
      <c r="NH170" s="136"/>
      <c r="NI170" s="136"/>
      <c r="NJ170" s="136"/>
      <c r="NK170" s="136"/>
      <c r="NL170" s="136"/>
      <c r="NM170" s="136"/>
      <c r="NN170" s="136"/>
      <c r="NO170" s="136"/>
      <c r="NP170" s="136"/>
      <c r="NQ170" s="136"/>
      <c r="NR170" s="136"/>
      <c r="NS170" s="136"/>
      <c r="NT170" s="136"/>
      <c r="NU170" s="136"/>
      <c r="NV170" s="136"/>
      <c r="NW170" s="136"/>
      <c r="NX170" s="136"/>
      <c r="NY170" s="136"/>
      <c r="NZ170" s="136"/>
      <c r="OA170" s="136"/>
      <c r="OB170" s="136"/>
      <c r="OC170" s="136"/>
      <c r="OD170" s="136"/>
      <c r="OE170" s="136"/>
      <c r="OF170" s="136"/>
      <c r="OG170" s="136"/>
      <c r="OH170" s="136"/>
      <c r="OI170" s="136"/>
      <c r="OJ170" s="136"/>
      <c r="OK170" s="136"/>
      <c r="OL170" s="136"/>
      <c r="OM170" s="136"/>
      <c r="ON170" s="136"/>
      <c r="OO170" s="136"/>
      <c r="OP170" s="136"/>
      <c r="OQ170" s="136"/>
      <c r="OR170" s="136"/>
      <c r="OS170" s="136"/>
      <c r="OT170" s="136"/>
      <c r="OU170" s="136"/>
      <c r="OV170" s="136"/>
      <c r="OW170" s="136"/>
      <c r="OX170" s="136"/>
      <c r="OY170" s="136"/>
      <c r="OZ170" s="136"/>
      <c r="PA170" s="136"/>
      <c r="PB170" s="136"/>
      <c r="PC170" s="136"/>
      <c r="PD170" s="136"/>
      <c r="PE170" s="136"/>
      <c r="PF170" s="136"/>
    </row>
    <row r="171" spans="1:422" s="45" customFormat="1">
      <c r="A171" s="134"/>
      <c r="B171" s="134"/>
      <c r="C171" s="136"/>
      <c r="D171" s="136"/>
      <c r="E171" s="136"/>
      <c r="F171" s="136"/>
      <c r="G171" s="136"/>
      <c r="H171" s="136"/>
      <c r="I171" s="136"/>
      <c r="J171" s="136"/>
      <c r="K171" s="136"/>
      <c r="L171" s="136"/>
      <c r="M171" s="136"/>
      <c r="N171" s="136"/>
      <c r="O171" s="136"/>
      <c r="P171" s="136"/>
      <c r="Q171" s="136"/>
      <c r="R171" s="136"/>
      <c r="S171" s="136"/>
      <c r="T171" s="136"/>
      <c r="U171" s="136"/>
      <c r="V171" s="136"/>
      <c r="W171" s="136"/>
      <c r="X171" s="136"/>
      <c r="Y171" s="136"/>
      <c r="Z171" s="136"/>
      <c r="AA171" s="136"/>
      <c r="AB171" s="136"/>
      <c r="AC171" s="136"/>
      <c r="AD171" s="136"/>
      <c r="AE171" s="136"/>
      <c r="AF171" s="136"/>
      <c r="AG171" s="136"/>
      <c r="AH171" s="136"/>
      <c r="AI171" s="136"/>
      <c r="AJ171" s="136"/>
      <c r="AK171" s="136"/>
      <c r="AL171" s="136"/>
      <c r="AM171" s="136"/>
      <c r="AN171" s="136"/>
      <c r="AO171" s="136"/>
      <c r="AP171" s="136"/>
      <c r="AQ171" s="136"/>
      <c r="AR171" s="136"/>
      <c r="AS171" s="136"/>
      <c r="AT171" s="136"/>
      <c r="AU171" s="136"/>
      <c r="AV171" s="136"/>
      <c r="AW171" s="136"/>
      <c r="AX171" s="136"/>
      <c r="AY171" s="136"/>
      <c r="AZ171" s="136"/>
      <c r="BA171" s="136"/>
      <c r="BB171" s="136"/>
      <c r="BC171" s="136"/>
      <c r="BD171" s="136"/>
      <c r="BE171" s="136"/>
      <c r="BF171" s="136"/>
      <c r="BG171" s="136"/>
      <c r="BH171" s="136"/>
      <c r="BI171" s="136"/>
      <c r="BJ171" s="136"/>
      <c r="BK171" s="136"/>
      <c r="BL171" s="136"/>
      <c r="BM171" s="136"/>
      <c r="BN171" s="136"/>
      <c r="BO171" s="136"/>
      <c r="BP171" s="136"/>
      <c r="BQ171" s="136"/>
      <c r="BR171" s="136"/>
      <c r="BS171" s="136"/>
      <c r="BT171" s="136"/>
      <c r="BU171" s="136"/>
      <c r="BV171" s="136"/>
      <c r="BW171" s="136"/>
      <c r="BX171" s="136"/>
      <c r="BY171" s="136"/>
      <c r="BZ171" s="136"/>
      <c r="CA171" s="136"/>
      <c r="CB171" s="136"/>
      <c r="CC171" s="136"/>
      <c r="CD171" s="136"/>
      <c r="CE171" s="136"/>
      <c r="CF171" s="136"/>
      <c r="CG171" s="136"/>
      <c r="CH171" s="136"/>
      <c r="CI171" s="136"/>
      <c r="CJ171" s="136"/>
      <c r="CK171" s="136"/>
      <c r="CL171" s="136"/>
      <c r="CM171" s="136"/>
      <c r="CN171" s="136"/>
      <c r="CO171" s="136"/>
      <c r="CP171" s="136"/>
      <c r="CQ171" s="136"/>
      <c r="CR171" s="136"/>
      <c r="CS171" s="136"/>
      <c r="CT171" s="136"/>
      <c r="CU171" s="136"/>
      <c r="CV171" s="136"/>
      <c r="CW171" s="136"/>
      <c r="CX171" s="136"/>
      <c r="CY171" s="136"/>
      <c r="CZ171" s="136"/>
      <c r="DA171" s="136"/>
      <c r="DB171" s="136"/>
      <c r="DC171" s="136"/>
      <c r="DD171" s="136"/>
      <c r="DE171" s="136"/>
      <c r="DF171" s="136"/>
      <c r="DG171" s="136"/>
      <c r="DH171" s="136"/>
      <c r="DI171" s="136"/>
      <c r="DJ171" s="136"/>
      <c r="DK171" s="136"/>
      <c r="DL171" s="136"/>
      <c r="DM171" s="136"/>
      <c r="DN171" s="136"/>
      <c r="DO171" s="136"/>
      <c r="DP171" s="136"/>
      <c r="DQ171" s="136"/>
      <c r="DR171" s="136"/>
      <c r="DS171" s="136"/>
      <c r="DT171" s="136"/>
      <c r="DU171" s="136"/>
      <c r="DV171" s="136"/>
      <c r="DW171" s="136"/>
      <c r="DX171" s="136"/>
      <c r="DY171" s="136"/>
      <c r="DZ171" s="136"/>
      <c r="EA171" s="136"/>
      <c r="EB171" s="136"/>
      <c r="EC171" s="136"/>
      <c r="ED171" s="136"/>
      <c r="EE171" s="136"/>
      <c r="EF171" s="136"/>
      <c r="EG171" s="136"/>
      <c r="EH171" s="136"/>
      <c r="EI171" s="136"/>
      <c r="EJ171" s="136"/>
      <c r="EK171" s="136"/>
      <c r="EL171" s="136"/>
      <c r="EM171" s="136"/>
      <c r="EN171" s="136"/>
      <c r="EO171" s="136"/>
      <c r="EP171" s="136"/>
      <c r="EQ171" s="136"/>
      <c r="ER171" s="136"/>
      <c r="ES171" s="136"/>
      <c r="ET171" s="136"/>
      <c r="EU171" s="136"/>
      <c r="EV171" s="136"/>
      <c r="EW171" s="136"/>
      <c r="EX171" s="136"/>
      <c r="EY171" s="136"/>
      <c r="EZ171" s="136"/>
      <c r="FA171" s="136"/>
      <c r="FB171" s="136"/>
      <c r="FC171" s="136"/>
      <c r="FD171" s="136"/>
      <c r="FE171" s="136"/>
      <c r="FF171" s="136"/>
      <c r="FG171" s="136"/>
      <c r="FH171" s="136"/>
      <c r="FI171" s="136"/>
      <c r="FJ171" s="136"/>
      <c r="FK171" s="136"/>
      <c r="FL171" s="136"/>
      <c r="FM171" s="136"/>
      <c r="FN171" s="136"/>
      <c r="FO171" s="136"/>
      <c r="FP171" s="136"/>
      <c r="FQ171" s="136"/>
      <c r="FR171" s="136"/>
      <c r="FS171" s="136"/>
      <c r="FT171" s="136"/>
      <c r="FU171" s="136"/>
      <c r="FV171" s="136"/>
      <c r="FW171" s="136"/>
      <c r="FX171" s="136"/>
      <c r="FY171" s="136"/>
      <c r="FZ171" s="136"/>
      <c r="GA171" s="136"/>
      <c r="GB171" s="136"/>
      <c r="GC171" s="136"/>
      <c r="GD171" s="136"/>
      <c r="GE171" s="136"/>
      <c r="GF171" s="136"/>
      <c r="GG171" s="136"/>
      <c r="GH171" s="136"/>
      <c r="GI171" s="136"/>
      <c r="GJ171" s="136"/>
      <c r="GK171" s="136"/>
      <c r="GL171" s="136"/>
      <c r="GM171" s="136"/>
      <c r="GN171" s="136"/>
      <c r="GO171" s="136"/>
      <c r="GP171" s="136"/>
      <c r="GQ171" s="136"/>
      <c r="GR171" s="136"/>
      <c r="GS171" s="136"/>
      <c r="GT171" s="136"/>
      <c r="GU171" s="136"/>
      <c r="GV171" s="136"/>
      <c r="GW171" s="136"/>
      <c r="GX171" s="136"/>
      <c r="GY171" s="136"/>
      <c r="GZ171" s="136"/>
      <c r="HA171" s="136"/>
      <c r="HB171" s="136"/>
      <c r="HC171" s="136"/>
      <c r="HD171" s="136"/>
      <c r="HE171" s="136"/>
      <c r="HF171" s="136"/>
      <c r="HG171" s="136"/>
      <c r="HH171" s="136"/>
      <c r="HI171" s="136"/>
      <c r="HJ171" s="136"/>
      <c r="HK171" s="136"/>
      <c r="HL171" s="136"/>
      <c r="HM171" s="136"/>
      <c r="HN171" s="136"/>
      <c r="HO171" s="136"/>
      <c r="HP171" s="136"/>
      <c r="HQ171" s="136"/>
      <c r="HR171" s="136"/>
      <c r="HS171" s="136"/>
      <c r="HT171" s="136"/>
      <c r="HU171" s="136"/>
      <c r="HV171" s="136"/>
      <c r="HW171" s="136"/>
      <c r="HX171" s="136"/>
      <c r="HY171" s="136"/>
      <c r="HZ171" s="136"/>
      <c r="IA171" s="136"/>
      <c r="IB171" s="136"/>
      <c r="IC171" s="136"/>
      <c r="ID171" s="136"/>
      <c r="IE171" s="136"/>
      <c r="IF171" s="136"/>
      <c r="IG171" s="136"/>
      <c r="IH171" s="136"/>
      <c r="II171" s="136"/>
      <c r="IJ171" s="136"/>
      <c r="IK171" s="136"/>
      <c r="IL171" s="136"/>
      <c r="IM171" s="136"/>
      <c r="IN171" s="136"/>
      <c r="IO171" s="136"/>
      <c r="IP171" s="136"/>
      <c r="IQ171" s="136"/>
      <c r="IR171" s="136"/>
      <c r="IS171" s="136"/>
      <c r="IT171" s="136"/>
      <c r="IU171" s="136"/>
      <c r="IV171" s="136"/>
      <c r="IW171" s="136"/>
      <c r="IX171" s="136"/>
      <c r="IY171" s="136"/>
      <c r="IZ171" s="136"/>
      <c r="JA171" s="136"/>
      <c r="JB171" s="136"/>
      <c r="JC171" s="136"/>
      <c r="JD171" s="136"/>
      <c r="JE171" s="136"/>
      <c r="JF171" s="136"/>
      <c r="JG171" s="136"/>
      <c r="JH171" s="136"/>
      <c r="JI171" s="136"/>
      <c r="JJ171" s="136"/>
      <c r="JK171" s="136"/>
      <c r="JL171" s="136"/>
      <c r="JM171" s="136"/>
      <c r="JN171" s="136"/>
      <c r="JO171" s="136"/>
      <c r="JP171" s="136"/>
      <c r="JQ171" s="136"/>
      <c r="JR171" s="136"/>
      <c r="JS171" s="136"/>
      <c r="JT171" s="136"/>
      <c r="JU171" s="136"/>
      <c r="JV171" s="136"/>
      <c r="JW171" s="136"/>
      <c r="JX171" s="136"/>
      <c r="JY171" s="136"/>
      <c r="JZ171" s="136"/>
      <c r="KA171" s="136"/>
      <c r="KB171" s="136"/>
      <c r="KC171" s="136"/>
      <c r="KD171" s="136"/>
      <c r="KE171" s="136"/>
      <c r="KF171" s="136"/>
      <c r="KG171" s="136"/>
      <c r="KH171" s="136"/>
      <c r="KI171" s="136"/>
      <c r="KJ171" s="136"/>
      <c r="KK171" s="136"/>
      <c r="KL171" s="136"/>
      <c r="KM171" s="136"/>
      <c r="KN171" s="136"/>
      <c r="KO171" s="136"/>
      <c r="KP171" s="136"/>
      <c r="KQ171" s="136"/>
      <c r="KR171" s="136"/>
      <c r="KS171" s="136"/>
      <c r="KT171" s="136"/>
      <c r="KU171" s="136"/>
      <c r="KV171" s="136"/>
      <c r="KW171" s="136"/>
      <c r="KX171" s="136"/>
      <c r="KY171" s="136"/>
      <c r="KZ171" s="136"/>
      <c r="LA171" s="136"/>
      <c r="LB171" s="136"/>
      <c r="LC171" s="136"/>
      <c r="LD171" s="136"/>
      <c r="LE171" s="136"/>
      <c r="LF171" s="136"/>
      <c r="LG171" s="136"/>
      <c r="LH171" s="136"/>
      <c r="LI171" s="136"/>
      <c r="LJ171" s="136"/>
      <c r="LK171" s="136"/>
      <c r="LL171" s="136"/>
      <c r="LM171" s="136"/>
      <c r="LN171" s="136"/>
      <c r="LO171" s="136"/>
      <c r="LP171" s="136"/>
      <c r="LQ171" s="136"/>
      <c r="LR171" s="136"/>
      <c r="LS171" s="136"/>
      <c r="LT171" s="136"/>
      <c r="LU171" s="136"/>
      <c r="LV171" s="136"/>
      <c r="LW171" s="136"/>
      <c r="LX171" s="136"/>
      <c r="LY171" s="136"/>
      <c r="LZ171" s="136"/>
      <c r="MA171" s="136"/>
      <c r="MB171" s="136"/>
      <c r="MC171" s="136"/>
      <c r="MD171" s="136"/>
      <c r="ME171" s="136"/>
      <c r="MF171" s="136"/>
      <c r="MG171" s="136"/>
      <c r="MH171" s="136"/>
      <c r="MI171" s="136"/>
      <c r="MJ171" s="136"/>
      <c r="MK171" s="136"/>
      <c r="ML171" s="136"/>
      <c r="MM171" s="136"/>
      <c r="MN171" s="136"/>
      <c r="MO171" s="136"/>
      <c r="MP171" s="136"/>
      <c r="MQ171" s="136"/>
      <c r="MR171" s="136"/>
      <c r="MS171" s="136"/>
      <c r="MT171" s="136"/>
      <c r="MU171" s="136"/>
      <c r="MV171" s="136"/>
      <c r="MW171" s="136"/>
      <c r="MX171" s="136"/>
      <c r="MY171" s="136"/>
      <c r="MZ171" s="136"/>
      <c r="NA171" s="136"/>
      <c r="NB171" s="136"/>
      <c r="NC171" s="136"/>
      <c r="ND171" s="136"/>
      <c r="NE171" s="136"/>
      <c r="NF171" s="136"/>
      <c r="NG171" s="136"/>
      <c r="NH171" s="136"/>
      <c r="NI171" s="136"/>
      <c r="NJ171" s="136"/>
      <c r="NK171" s="136"/>
      <c r="NL171" s="136"/>
      <c r="NM171" s="136"/>
      <c r="NN171" s="136"/>
      <c r="NO171" s="136"/>
      <c r="NP171" s="136"/>
      <c r="NQ171" s="136"/>
      <c r="NR171" s="136"/>
      <c r="NS171" s="136"/>
      <c r="NT171" s="136"/>
      <c r="NU171" s="136"/>
      <c r="NV171" s="136"/>
      <c r="NW171" s="136"/>
      <c r="NX171" s="136"/>
      <c r="NY171" s="136"/>
      <c r="NZ171" s="136"/>
      <c r="OA171" s="136"/>
      <c r="OB171" s="136"/>
      <c r="OC171" s="136"/>
      <c r="OD171" s="136"/>
      <c r="OE171" s="136"/>
      <c r="OF171" s="136"/>
      <c r="OG171" s="136"/>
      <c r="OH171" s="136"/>
      <c r="OI171" s="136"/>
      <c r="OJ171" s="136"/>
      <c r="OK171" s="136"/>
      <c r="OL171" s="136"/>
      <c r="OM171" s="136"/>
      <c r="ON171" s="136"/>
      <c r="OO171" s="136"/>
      <c r="OP171" s="136"/>
      <c r="OQ171" s="136"/>
      <c r="OR171" s="136"/>
      <c r="OS171" s="136"/>
      <c r="OT171" s="136"/>
      <c r="OU171" s="136"/>
      <c r="OV171" s="136"/>
      <c r="OW171" s="136"/>
      <c r="OX171" s="136"/>
      <c r="OY171" s="136"/>
      <c r="OZ171" s="136"/>
      <c r="PA171" s="136"/>
      <c r="PB171" s="136"/>
      <c r="PC171" s="136"/>
      <c r="PD171" s="136"/>
      <c r="PE171" s="136"/>
      <c r="PF171" s="136"/>
    </row>
    <row r="172" spans="1:422" s="45" customFormat="1">
      <c r="A172" s="134"/>
      <c r="B172" s="134"/>
      <c r="C172" s="136"/>
      <c r="D172" s="136"/>
      <c r="E172" s="136"/>
      <c r="F172" s="136"/>
      <c r="G172" s="136"/>
      <c r="H172" s="136"/>
      <c r="I172" s="136"/>
      <c r="J172" s="136"/>
      <c r="K172" s="136"/>
      <c r="L172" s="136"/>
      <c r="M172" s="136"/>
      <c r="N172" s="136"/>
      <c r="O172" s="136"/>
      <c r="P172" s="136"/>
      <c r="Q172" s="136"/>
      <c r="R172" s="136"/>
      <c r="S172" s="136"/>
      <c r="T172" s="136"/>
      <c r="U172" s="136"/>
      <c r="V172" s="136"/>
      <c r="W172" s="136"/>
      <c r="X172" s="136"/>
      <c r="Y172" s="136"/>
      <c r="Z172" s="136"/>
      <c r="AA172" s="136"/>
      <c r="AB172" s="136"/>
      <c r="AC172" s="136"/>
      <c r="AD172" s="136"/>
      <c r="AE172" s="136"/>
      <c r="AF172" s="136"/>
      <c r="AG172" s="136"/>
      <c r="AH172" s="136"/>
      <c r="AI172" s="136"/>
      <c r="AJ172" s="136"/>
      <c r="AK172" s="136"/>
      <c r="AL172" s="136"/>
      <c r="AM172" s="136"/>
      <c r="AN172" s="136"/>
      <c r="AO172" s="136"/>
      <c r="AP172" s="136"/>
      <c r="AQ172" s="136"/>
      <c r="AR172" s="136"/>
      <c r="AS172" s="136"/>
      <c r="AT172" s="136"/>
      <c r="AU172" s="136"/>
      <c r="AV172" s="136"/>
      <c r="AW172" s="136"/>
      <c r="AX172" s="136"/>
      <c r="AY172" s="136"/>
      <c r="AZ172" s="136"/>
      <c r="BA172" s="136"/>
      <c r="BB172" s="136"/>
      <c r="BC172" s="136"/>
      <c r="BD172" s="136"/>
      <c r="BE172" s="136"/>
      <c r="BF172" s="136"/>
      <c r="BG172" s="136"/>
      <c r="BH172" s="136"/>
      <c r="BI172" s="136"/>
      <c r="BJ172" s="136"/>
      <c r="BK172" s="136"/>
      <c r="BL172" s="136"/>
      <c r="BM172" s="136"/>
      <c r="BN172" s="136"/>
      <c r="BO172" s="136"/>
      <c r="BP172" s="136"/>
      <c r="BQ172" s="136"/>
      <c r="BR172" s="136"/>
      <c r="BS172" s="136"/>
      <c r="BT172" s="136"/>
      <c r="BU172" s="136"/>
      <c r="BV172" s="136"/>
      <c r="BW172" s="136"/>
      <c r="BX172" s="136"/>
      <c r="BY172" s="136"/>
      <c r="BZ172" s="136"/>
      <c r="CA172" s="136"/>
      <c r="CB172" s="136"/>
      <c r="CC172" s="136"/>
      <c r="CD172" s="136"/>
      <c r="CE172" s="136"/>
      <c r="CF172" s="136"/>
      <c r="CG172" s="136"/>
      <c r="CH172" s="136"/>
      <c r="CI172" s="136"/>
      <c r="CJ172" s="136"/>
      <c r="CK172" s="136"/>
      <c r="CL172" s="136"/>
      <c r="CM172" s="136"/>
      <c r="CN172" s="136"/>
      <c r="CO172" s="136"/>
      <c r="CP172" s="136"/>
      <c r="CQ172" s="136"/>
      <c r="CR172" s="136"/>
      <c r="CS172" s="136"/>
      <c r="CT172" s="136"/>
      <c r="CU172" s="136"/>
      <c r="CV172" s="136"/>
      <c r="CW172" s="136"/>
      <c r="CX172" s="136"/>
      <c r="CY172" s="136"/>
      <c r="CZ172" s="136"/>
      <c r="DA172" s="136"/>
      <c r="DB172" s="136"/>
      <c r="DC172" s="136"/>
      <c r="DD172" s="136"/>
      <c r="DE172" s="136"/>
      <c r="DF172" s="136"/>
      <c r="DG172" s="136"/>
      <c r="DH172" s="136"/>
      <c r="DI172" s="136"/>
      <c r="DJ172" s="136"/>
      <c r="DK172" s="136"/>
      <c r="DL172" s="136"/>
      <c r="DM172" s="136"/>
      <c r="DN172" s="136"/>
      <c r="DO172" s="136"/>
      <c r="DP172" s="136"/>
      <c r="DQ172" s="136"/>
      <c r="DR172" s="136"/>
      <c r="DS172" s="136"/>
      <c r="DT172" s="136"/>
      <c r="DU172" s="136"/>
      <c r="DV172" s="136"/>
      <c r="DW172" s="136"/>
      <c r="DX172" s="136"/>
      <c r="DY172" s="136"/>
      <c r="DZ172" s="136"/>
      <c r="EA172" s="136"/>
      <c r="EB172" s="136"/>
      <c r="EC172" s="136"/>
      <c r="ED172" s="136"/>
      <c r="EE172" s="136"/>
      <c r="EF172" s="136"/>
      <c r="EG172" s="136"/>
      <c r="EH172" s="136"/>
      <c r="EI172" s="136"/>
      <c r="EJ172" s="136"/>
      <c r="EK172" s="136"/>
      <c r="EL172" s="136"/>
      <c r="EM172" s="136"/>
      <c r="EN172" s="136"/>
      <c r="EO172" s="136"/>
      <c r="EP172" s="136"/>
      <c r="EQ172" s="136"/>
      <c r="ER172" s="136"/>
      <c r="ES172" s="136"/>
      <c r="ET172" s="136"/>
      <c r="EU172" s="136"/>
      <c r="EV172" s="136"/>
      <c r="EW172" s="136"/>
      <c r="EX172" s="136"/>
      <c r="EY172" s="136"/>
      <c r="EZ172" s="136"/>
      <c r="FA172" s="136"/>
      <c r="FB172" s="136"/>
      <c r="FC172" s="136"/>
      <c r="FD172" s="136"/>
      <c r="FE172" s="136"/>
      <c r="FF172" s="136"/>
      <c r="FG172" s="136"/>
      <c r="FH172" s="136"/>
      <c r="FI172" s="136"/>
      <c r="FJ172" s="136"/>
      <c r="FK172" s="136"/>
      <c r="FL172" s="136"/>
      <c r="FM172" s="136"/>
      <c r="FN172" s="136"/>
      <c r="FO172" s="136"/>
      <c r="FP172" s="136"/>
      <c r="FQ172" s="136"/>
      <c r="FR172" s="136"/>
      <c r="FS172" s="136"/>
      <c r="FT172" s="136"/>
      <c r="FU172" s="136"/>
      <c r="FV172" s="136"/>
      <c r="FW172" s="136"/>
      <c r="FX172" s="136"/>
      <c r="FY172" s="136"/>
      <c r="FZ172" s="136"/>
      <c r="GA172" s="136"/>
      <c r="GB172" s="136"/>
      <c r="GC172" s="136"/>
      <c r="GD172" s="136"/>
      <c r="GE172" s="136"/>
      <c r="GF172" s="136"/>
      <c r="GG172" s="136"/>
      <c r="GH172" s="136"/>
      <c r="GI172" s="136"/>
      <c r="GJ172" s="136"/>
      <c r="GK172" s="136"/>
      <c r="GL172" s="136"/>
      <c r="GM172" s="136"/>
      <c r="GN172" s="136"/>
      <c r="GO172" s="136"/>
      <c r="GP172" s="136"/>
      <c r="GQ172" s="136"/>
      <c r="GR172" s="136"/>
      <c r="GS172" s="136"/>
      <c r="GT172" s="136"/>
      <c r="GU172" s="136"/>
      <c r="GV172" s="136"/>
      <c r="GW172" s="136"/>
      <c r="GX172" s="136"/>
      <c r="GY172" s="136"/>
      <c r="GZ172" s="136"/>
      <c r="HA172" s="136"/>
      <c r="HB172" s="136"/>
      <c r="HC172" s="136"/>
      <c r="HD172" s="136"/>
      <c r="HE172" s="136"/>
      <c r="HF172" s="136"/>
      <c r="HG172" s="136"/>
      <c r="HH172" s="136"/>
      <c r="HI172" s="136"/>
      <c r="HJ172" s="136"/>
      <c r="HK172" s="136"/>
      <c r="HL172" s="136"/>
      <c r="HM172" s="136"/>
      <c r="HN172" s="136"/>
      <c r="HO172" s="136"/>
      <c r="HP172" s="136"/>
      <c r="HQ172" s="136"/>
      <c r="HR172" s="136"/>
      <c r="HS172" s="136"/>
      <c r="HT172" s="136"/>
      <c r="HU172" s="136"/>
      <c r="HV172" s="136"/>
      <c r="HW172" s="136"/>
      <c r="HX172" s="136"/>
      <c r="HY172" s="136"/>
      <c r="HZ172" s="136"/>
      <c r="IA172" s="136"/>
      <c r="IB172" s="136"/>
      <c r="IC172" s="136"/>
      <c r="ID172" s="136"/>
      <c r="IE172" s="136"/>
      <c r="IF172" s="136"/>
      <c r="IG172" s="136"/>
      <c r="IH172" s="136"/>
      <c r="II172" s="136"/>
      <c r="IJ172" s="136"/>
      <c r="IK172" s="136"/>
      <c r="IL172" s="136"/>
      <c r="IM172" s="136"/>
      <c r="IN172" s="136"/>
      <c r="IO172" s="136"/>
      <c r="IP172" s="136"/>
      <c r="IQ172" s="136"/>
      <c r="IR172" s="136"/>
      <c r="IS172" s="136"/>
      <c r="IT172" s="136"/>
      <c r="IU172" s="136"/>
      <c r="IV172" s="136"/>
      <c r="IW172" s="136"/>
      <c r="IX172" s="136"/>
      <c r="IY172" s="136"/>
      <c r="IZ172" s="136"/>
      <c r="JA172" s="136"/>
      <c r="JB172" s="136"/>
      <c r="JC172" s="136"/>
      <c r="JD172" s="136"/>
      <c r="JE172" s="136"/>
      <c r="JF172" s="136"/>
      <c r="JG172" s="136"/>
      <c r="JH172" s="136"/>
      <c r="JI172" s="136"/>
      <c r="JJ172" s="136"/>
      <c r="JK172" s="136"/>
      <c r="JL172" s="136"/>
      <c r="JM172" s="136"/>
      <c r="JN172" s="136"/>
      <c r="JO172" s="136"/>
      <c r="JP172" s="136"/>
      <c r="JQ172" s="136"/>
      <c r="JR172" s="136"/>
      <c r="JS172" s="136"/>
      <c r="JT172" s="136"/>
      <c r="JU172" s="136"/>
      <c r="JV172" s="136"/>
      <c r="JW172" s="136"/>
      <c r="JX172" s="136"/>
      <c r="JY172" s="136"/>
      <c r="JZ172" s="136"/>
      <c r="KA172" s="136"/>
      <c r="KB172" s="136"/>
      <c r="KC172" s="136"/>
      <c r="KD172" s="136"/>
      <c r="KE172" s="136"/>
      <c r="KF172" s="136"/>
      <c r="KG172" s="136"/>
      <c r="KH172" s="136"/>
      <c r="KI172" s="136"/>
      <c r="KJ172" s="136"/>
      <c r="KK172" s="136"/>
      <c r="KL172" s="136"/>
      <c r="KM172" s="136"/>
      <c r="KN172" s="136"/>
      <c r="KO172" s="136"/>
      <c r="KP172" s="136"/>
      <c r="KQ172" s="136"/>
      <c r="KR172" s="136"/>
      <c r="KS172" s="136"/>
      <c r="KT172" s="136"/>
      <c r="KU172" s="136"/>
      <c r="KV172" s="136"/>
      <c r="KW172" s="136"/>
      <c r="KX172" s="136"/>
      <c r="KY172" s="136"/>
      <c r="KZ172" s="136"/>
      <c r="LA172" s="136"/>
      <c r="LB172" s="136"/>
      <c r="LC172" s="136"/>
      <c r="LD172" s="136"/>
      <c r="LE172" s="136"/>
      <c r="LF172" s="136"/>
      <c r="LG172" s="136"/>
      <c r="LH172" s="136"/>
      <c r="LI172" s="136"/>
      <c r="LJ172" s="136"/>
      <c r="LK172" s="136"/>
      <c r="LL172" s="136"/>
      <c r="LM172" s="136"/>
      <c r="LN172" s="136"/>
      <c r="LO172" s="136"/>
      <c r="LP172" s="136"/>
      <c r="LQ172" s="136"/>
      <c r="LR172" s="136"/>
      <c r="LS172" s="136"/>
      <c r="LT172" s="136"/>
      <c r="LU172" s="136"/>
      <c r="LV172" s="136"/>
      <c r="LW172" s="136"/>
      <c r="LX172" s="136"/>
      <c r="LY172" s="136"/>
      <c r="LZ172" s="136"/>
      <c r="MA172" s="136"/>
      <c r="MB172" s="136"/>
      <c r="MC172" s="136"/>
      <c r="MD172" s="136"/>
      <c r="ME172" s="136"/>
      <c r="MF172" s="136"/>
      <c r="MG172" s="136"/>
      <c r="MH172" s="136"/>
      <c r="MI172" s="136"/>
      <c r="MJ172" s="136"/>
      <c r="MK172" s="136"/>
      <c r="ML172" s="136"/>
      <c r="MM172" s="136"/>
      <c r="MN172" s="136"/>
      <c r="MO172" s="136"/>
      <c r="MP172" s="136"/>
      <c r="MQ172" s="136"/>
      <c r="MR172" s="136"/>
      <c r="MS172" s="136"/>
      <c r="MT172" s="136"/>
      <c r="MU172" s="136"/>
      <c r="MV172" s="136"/>
      <c r="MW172" s="136"/>
      <c r="MX172" s="136"/>
      <c r="MY172" s="136"/>
      <c r="MZ172" s="136"/>
      <c r="NA172" s="136"/>
      <c r="NB172" s="136"/>
      <c r="NC172" s="136"/>
      <c r="ND172" s="136"/>
      <c r="NE172" s="136"/>
      <c r="NF172" s="136"/>
      <c r="NG172" s="136"/>
      <c r="NH172" s="136"/>
      <c r="NI172" s="136"/>
      <c r="NJ172" s="136"/>
      <c r="NK172" s="136"/>
      <c r="NL172" s="136"/>
      <c r="NM172" s="136"/>
      <c r="NN172" s="136"/>
      <c r="NO172" s="136"/>
      <c r="NP172" s="136"/>
      <c r="NQ172" s="136"/>
      <c r="NR172" s="136"/>
      <c r="NS172" s="136"/>
      <c r="NT172" s="136"/>
      <c r="NU172" s="136"/>
      <c r="NV172" s="136"/>
      <c r="NW172" s="136"/>
      <c r="NX172" s="136"/>
      <c r="NY172" s="136"/>
      <c r="NZ172" s="136"/>
      <c r="OA172" s="136"/>
      <c r="OB172" s="136"/>
      <c r="OC172" s="136"/>
      <c r="OD172" s="136"/>
      <c r="OE172" s="136"/>
      <c r="OF172" s="136"/>
      <c r="OG172" s="136"/>
      <c r="OH172" s="136"/>
      <c r="OI172" s="136"/>
      <c r="OJ172" s="136"/>
      <c r="OK172" s="136"/>
      <c r="OL172" s="136"/>
      <c r="OM172" s="136"/>
      <c r="ON172" s="136"/>
      <c r="OO172" s="136"/>
      <c r="OP172" s="136"/>
      <c r="OQ172" s="136"/>
      <c r="OR172" s="136"/>
      <c r="OS172" s="136"/>
      <c r="OT172" s="136"/>
      <c r="OU172" s="136"/>
      <c r="OV172" s="136"/>
      <c r="OW172" s="136"/>
      <c r="OX172" s="136"/>
      <c r="OY172" s="136"/>
      <c r="OZ172" s="136"/>
      <c r="PA172" s="136"/>
      <c r="PB172" s="136"/>
      <c r="PC172" s="136"/>
      <c r="PD172" s="136"/>
      <c r="PE172" s="136"/>
      <c r="PF172" s="136"/>
    </row>
    <row r="173" spans="1:422" s="45" customFormat="1">
      <c r="A173" s="134"/>
      <c r="B173" s="134"/>
      <c r="C173" s="136"/>
      <c r="D173" s="136"/>
      <c r="E173" s="136"/>
      <c r="F173" s="136"/>
      <c r="G173" s="136"/>
      <c r="H173" s="136"/>
      <c r="I173" s="136"/>
      <c r="J173" s="136"/>
      <c r="K173" s="136"/>
      <c r="L173" s="136"/>
      <c r="M173" s="136"/>
      <c r="N173" s="136"/>
      <c r="O173" s="136"/>
      <c r="P173" s="136"/>
      <c r="Q173" s="136"/>
      <c r="R173" s="136"/>
      <c r="S173" s="136"/>
      <c r="T173" s="136"/>
      <c r="U173" s="136"/>
      <c r="V173" s="136"/>
      <c r="W173" s="136"/>
      <c r="X173" s="136"/>
      <c r="Y173" s="136"/>
      <c r="Z173" s="136"/>
      <c r="AA173" s="136"/>
      <c r="AB173" s="136"/>
      <c r="AC173" s="136"/>
      <c r="AD173" s="136"/>
      <c r="AE173" s="136"/>
      <c r="AF173" s="136"/>
      <c r="AG173" s="136"/>
      <c r="AH173" s="136"/>
      <c r="AI173" s="136"/>
      <c r="AJ173" s="136"/>
      <c r="AK173" s="136"/>
      <c r="AL173" s="136"/>
      <c r="AM173" s="136"/>
      <c r="AN173" s="136"/>
      <c r="AO173" s="136"/>
      <c r="AP173" s="136"/>
      <c r="AQ173" s="136"/>
      <c r="AR173" s="136"/>
      <c r="AS173" s="136"/>
      <c r="AT173" s="136"/>
      <c r="AU173" s="136"/>
      <c r="AV173" s="136"/>
      <c r="AW173" s="136"/>
      <c r="AX173" s="136"/>
      <c r="AY173" s="136"/>
      <c r="AZ173" s="136"/>
      <c r="BA173" s="136"/>
      <c r="BB173" s="136"/>
      <c r="BC173" s="136"/>
      <c r="BD173" s="136"/>
      <c r="BE173" s="136"/>
      <c r="BF173" s="136"/>
      <c r="BG173" s="136"/>
      <c r="BH173" s="136"/>
      <c r="BI173" s="136"/>
      <c r="BJ173" s="136"/>
      <c r="BK173" s="136"/>
      <c r="BL173" s="136"/>
      <c r="BM173" s="136"/>
      <c r="BN173" s="136"/>
      <c r="BO173" s="136"/>
      <c r="BP173" s="136"/>
      <c r="BQ173" s="136"/>
      <c r="BR173" s="136"/>
      <c r="BS173" s="136"/>
      <c r="BT173" s="136"/>
      <c r="BU173" s="136"/>
      <c r="BV173" s="136"/>
      <c r="BW173" s="136"/>
      <c r="BX173" s="136"/>
      <c r="BY173" s="136"/>
      <c r="BZ173" s="136"/>
      <c r="CA173" s="136"/>
      <c r="CB173" s="136"/>
      <c r="CC173" s="136"/>
      <c r="CD173" s="136"/>
      <c r="CE173" s="136"/>
      <c r="CF173" s="136"/>
      <c r="CG173" s="136"/>
      <c r="CH173" s="136"/>
      <c r="CI173" s="136"/>
      <c r="CJ173" s="136"/>
      <c r="CK173" s="136"/>
      <c r="CL173" s="136"/>
      <c r="CM173" s="136"/>
      <c r="CN173" s="136"/>
      <c r="CO173" s="136"/>
      <c r="CP173" s="136"/>
      <c r="CQ173" s="136"/>
      <c r="CR173" s="136"/>
      <c r="CS173" s="136"/>
      <c r="CT173" s="136"/>
      <c r="CU173" s="136"/>
      <c r="CV173" s="136"/>
      <c r="CW173" s="136"/>
      <c r="CX173" s="136"/>
      <c r="CY173" s="136"/>
      <c r="CZ173" s="136"/>
      <c r="DA173" s="136"/>
      <c r="DB173" s="136"/>
      <c r="DC173" s="136"/>
      <c r="DD173" s="136"/>
      <c r="DE173" s="136"/>
      <c r="DF173" s="136"/>
      <c r="DG173" s="136"/>
      <c r="DH173" s="136"/>
      <c r="DI173" s="136"/>
      <c r="DJ173" s="136"/>
      <c r="DK173" s="136"/>
      <c r="DL173" s="136"/>
      <c r="DM173" s="136"/>
      <c r="DN173" s="136"/>
      <c r="DO173" s="136"/>
      <c r="DP173" s="136"/>
      <c r="DQ173" s="136"/>
      <c r="DR173" s="136"/>
      <c r="DS173" s="136"/>
      <c r="DT173" s="136"/>
      <c r="DU173" s="136"/>
      <c r="DV173" s="136"/>
      <c r="DW173" s="136"/>
      <c r="DX173" s="136"/>
      <c r="DY173" s="136"/>
      <c r="DZ173" s="136"/>
      <c r="EA173" s="136"/>
      <c r="EB173" s="136"/>
      <c r="EC173" s="136"/>
      <c r="ED173" s="136"/>
      <c r="EE173" s="136"/>
      <c r="EF173" s="136"/>
      <c r="EG173" s="136"/>
      <c r="EH173" s="136"/>
      <c r="EI173" s="136"/>
      <c r="EJ173" s="136"/>
      <c r="EK173" s="136"/>
      <c r="EL173" s="136"/>
      <c r="EM173" s="136"/>
      <c r="EN173" s="136"/>
      <c r="EO173" s="136"/>
      <c r="EP173" s="136"/>
      <c r="EQ173" s="136"/>
      <c r="ER173" s="136"/>
      <c r="ES173" s="136"/>
      <c r="ET173" s="136"/>
      <c r="EU173" s="136"/>
      <c r="EV173" s="136"/>
      <c r="EW173" s="136"/>
      <c r="EX173" s="136"/>
      <c r="EY173" s="136"/>
      <c r="EZ173" s="136"/>
      <c r="FA173" s="136"/>
      <c r="FB173" s="136"/>
      <c r="FC173" s="136"/>
      <c r="FD173" s="136"/>
      <c r="FE173" s="136"/>
      <c r="FF173" s="136"/>
      <c r="FG173" s="136"/>
      <c r="FH173" s="136"/>
      <c r="FI173" s="136"/>
      <c r="FJ173" s="136"/>
      <c r="FK173" s="136"/>
      <c r="FL173" s="136"/>
      <c r="FM173" s="136"/>
      <c r="FN173" s="136"/>
      <c r="FO173" s="136"/>
      <c r="FP173" s="136"/>
      <c r="FQ173" s="136"/>
      <c r="FR173" s="136"/>
      <c r="FS173" s="136"/>
      <c r="FT173" s="136"/>
      <c r="FU173" s="136"/>
      <c r="FV173" s="136"/>
      <c r="FW173" s="136"/>
      <c r="FX173" s="136"/>
      <c r="FY173" s="136"/>
      <c r="FZ173" s="136"/>
      <c r="GA173" s="136"/>
      <c r="GB173" s="136"/>
      <c r="GC173" s="136"/>
      <c r="GD173" s="136"/>
      <c r="GE173" s="136"/>
      <c r="GF173" s="136"/>
      <c r="GG173" s="136"/>
      <c r="GH173" s="136"/>
      <c r="GI173" s="136"/>
      <c r="GJ173" s="136"/>
      <c r="GK173" s="136"/>
      <c r="GL173" s="136"/>
      <c r="GM173" s="136"/>
      <c r="GN173" s="136"/>
      <c r="GO173" s="136"/>
      <c r="GP173" s="136"/>
      <c r="GQ173" s="136"/>
      <c r="GR173" s="136"/>
      <c r="GS173" s="136"/>
      <c r="GT173" s="136"/>
      <c r="GU173" s="136"/>
      <c r="GV173" s="136"/>
      <c r="GW173" s="136"/>
      <c r="GX173" s="136"/>
      <c r="GY173" s="136"/>
      <c r="GZ173" s="136"/>
      <c r="HA173" s="136"/>
      <c r="HB173" s="136"/>
      <c r="HC173" s="136"/>
      <c r="HD173" s="136"/>
      <c r="HE173" s="136"/>
      <c r="HF173" s="136"/>
      <c r="HG173" s="136"/>
      <c r="HH173" s="136"/>
      <c r="HI173" s="136"/>
      <c r="HJ173" s="136"/>
      <c r="HK173" s="136"/>
      <c r="HL173" s="136"/>
      <c r="HM173" s="136"/>
      <c r="HN173" s="136"/>
      <c r="HO173" s="136"/>
      <c r="HP173" s="136"/>
      <c r="HQ173" s="136"/>
      <c r="HR173" s="136"/>
      <c r="HS173" s="136"/>
      <c r="HT173" s="136"/>
      <c r="HU173" s="136"/>
      <c r="HV173" s="136"/>
      <c r="HW173" s="136"/>
      <c r="HX173" s="136"/>
      <c r="HY173" s="136"/>
      <c r="HZ173" s="136"/>
      <c r="IA173" s="136"/>
      <c r="IB173" s="136"/>
      <c r="IC173" s="136"/>
      <c r="ID173" s="136"/>
      <c r="IE173" s="136"/>
      <c r="IF173" s="136"/>
      <c r="IG173" s="136"/>
      <c r="IH173" s="136"/>
      <c r="II173" s="136"/>
      <c r="IJ173" s="136"/>
      <c r="IK173" s="136"/>
      <c r="IL173" s="136"/>
      <c r="IM173" s="136"/>
      <c r="IN173" s="136"/>
      <c r="IO173" s="136"/>
      <c r="IP173" s="136"/>
      <c r="IQ173" s="136"/>
      <c r="IR173" s="136"/>
      <c r="IS173" s="136"/>
      <c r="IT173" s="136"/>
      <c r="IU173" s="136"/>
      <c r="IV173" s="136"/>
      <c r="IW173" s="136"/>
      <c r="IX173" s="136"/>
      <c r="IY173" s="136"/>
      <c r="IZ173" s="136"/>
      <c r="JA173" s="136"/>
      <c r="JB173" s="136"/>
      <c r="JC173" s="136"/>
      <c r="JD173" s="136"/>
      <c r="JE173" s="136"/>
      <c r="JF173" s="136"/>
      <c r="JG173" s="136"/>
      <c r="JH173" s="136"/>
      <c r="JI173" s="136"/>
      <c r="JJ173" s="136"/>
      <c r="JK173" s="136"/>
      <c r="JL173" s="136"/>
      <c r="JM173" s="136"/>
      <c r="JN173" s="136"/>
      <c r="JO173" s="136"/>
      <c r="JP173" s="136"/>
      <c r="JQ173" s="136"/>
      <c r="JR173" s="136"/>
      <c r="JS173" s="136"/>
      <c r="JT173" s="136"/>
      <c r="JU173" s="136"/>
      <c r="JV173" s="136"/>
      <c r="JW173" s="136"/>
      <c r="JX173" s="136"/>
      <c r="JY173" s="136"/>
      <c r="JZ173" s="136"/>
      <c r="KA173" s="136"/>
      <c r="KB173" s="136"/>
      <c r="KC173" s="136"/>
      <c r="KD173" s="136"/>
      <c r="KE173" s="136"/>
      <c r="KF173" s="136"/>
      <c r="KG173" s="136"/>
      <c r="KH173" s="136"/>
      <c r="KI173" s="136"/>
      <c r="KJ173" s="136"/>
      <c r="KK173" s="136"/>
      <c r="KL173" s="136"/>
      <c r="KM173" s="136"/>
      <c r="KN173" s="136"/>
      <c r="KO173" s="136"/>
      <c r="KP173" s="136"/>
      <c r="KQ173" s="136"/>
      <c r="KR173" s="136"/>
      <c r="KS173" s="136"/>
      <c r="KT173" s="136"/>
      <c r="KU173" s="136"/>
      <c r="KV173" s="136"/>
      <c r="KW173" s="136"/>
      <c r="KX173" s="136"/>
      <c r="KY173" s="136"/>
      <c r="KZ173" s="136"/>
      <c r="LA173" s="136"/>
      <c r="LB173" s="136"/>
      <c r="LC173" s="136"/>
      <c r="LD173" s="136"/>
      <c r="LE173" s="136"/>
      <c r="LF173" s="136"/>
      <c r="LG173" s="136"/>
      <c r="LH173" s="136"/>
      <c r="LI173" s="136"/>
      <c r="LJ173" s="136"/>
      <c r="LK173" s="136"/>
      <c r="LL173" s="136"/>
      <c r="LM173" s="136"/>
      <c r="LN173" s="136"/>
      <c r="LO173" s="136"/>
      <c r="LP173" s="136"/>
      <c r="LQ173" s="136"/>
      <c r="LR173" s="136"/>
      <c r="LS173" s="136"/>
      <c r="LT173" s="136"/>
      <c r="LU173" s="136"/>
      <c r="LV173" s="136"/>
      <c r="LW173" s="136"/>
      <c r="LX173" s="136"/>
      <c r="LY173" s="136"/>
      <c r="LZ173" s="136"/>
      <c r="MA173" s="136"/>
      <c r="MB173" s="136"/>
      <c r="MC173" s="136"/>
      <c r="MD173" s="136"/>
      <c r="ME173" s="136"/>
      <c r="MF173" s="136"/>
      <c r="MG173" s="136"/>
      <c r="MH173" s="136"/>
      <c r="MI173" s="136"/>
      <c r="MJ173" s="136"/>
      <c r="MK173" s="136"/>
      <c r="ML173" s="136"/>
      <c r="MM173" s="136"/>
      <c r="MN173" s="136"/>
      <c r="MO173" s="136"/>
      <c r="MP173" s="136"/>
      <c r="MQ173" s="136"/>
      <c r="MR173" s="136"/>
      <c r="MS173" s="136"/>
      <c r="MT173" s="136"/>
      <c r="MU173" s="136"/>
      <c r="MV173" s="136"/>
      <c r="MW173" s="136"/>
      <c r="MX173" s="136"/>
      <c r="MY173" s="136"/>
      <c r="MZ173" s="136"/>
      <c r="NA173" s="136"/>
      <c r="NB173" s="136"/>
      <c r="NC173" s="136"/>
      <c r="ND173" s="136"/>
      <c r="NE173" s="136"/>
      <c r="NF173" s="136"/>
      <c r="NG173" s="136"/>
      <c r="NH173" s="136"/>
      <c r="NI173" s="136"/>
      <c r="NJ173" s="136"/>
      <c r="NK173" s="136"/>
      <c r="NL173" s="136"/>
      <c r="NM173" s="136"/>
      <c r="NN173" s="136"/>
      <c r="NO173" s="136"/>
      <c r="NP173" s="136"/>
      <c r="NQ173" s="136"/>
      <c r="NR173" s="136"/>
      <c r="NS173" s="136"/>
      <c r="NT173" s="136"/>
      <c r="NU173" s="136"/>
      <c r="NV173" s="136"/>
      <c r="NW173" s="136"/>
      <c r="NX173" s="136"/>
      <c r="NY173" s="136"/>
      <c r="NZ173" s="136"/>
      <c r="OA173" s="136"/>
      <c r="OB173" s="136"/>
      <c r="OC173" s="136"/>
      <c r="OD173" s="136"/>
      <c r="OE173" s="136"/>
      <c r="OF173" s="136"/>
      <c r="OG173" s="136"/>
      <c r="OH173" s="136"/>
      <c r="OI173" s="136"/>
      <c r="OJ173" s="136"/>
      <c r="OK173" s="136"/>
      <c r="OL173" s="136"/>
      <c r="OM173" s="136"/>
      <c r="ON173" s="136"/>
      <c r="OO173" s="136"/>
      <c r="OP173" s="136"/>
      <c r="OQ173" s="136"/>
      <c r="OR173" s="136"/>
      <c r="OS173" s="136"/>
      <c r="OT173" s="136"/>
      <c r="OU173" s="136"/>
      <c r="OV173" s="136"/>
      <c r="OW173" s="136"/>
      <c r="OX173" s="136"/>
      <c r="OY173" s="136"/>
      <c r="OZ173" s="136"/>
      <c r="PA173" s="136"/>
      <c r="PB173" s="136"/>
      <c r="PC173" s="136"/>
      <c r="PD173" s="136"/>
      <c r="PE173" s="136"/>
      <c r="PF173" s="136"/>
    </row>
    <row r="174" spans="1:422" s="45" customFormat="1">
      <c r="A174" s="134"/>
      <c r="B174" s="134"/>
      <c r="C174" s="136"/>
      <c r="D174" s="136"/>
      <c r="E174" s="136"/>
      <c r="F174" s="136"/>
      <c r="G174" s="136"/>
      <c r="H174" s="136"/>
      <c r="I174" s="136"/>
      <c r="J174" s="136"/>
      <c r="K174" s="136"/>
      <c r="L174" s="136"/>
      <c r="M174" s="136"/>
      <c r="N174" s="136"/>
      <c r="O174" s="136"/>
      <c r="P174" s="136"/>
      <c r="Q174" s="136"/>
      <c r="R174" s="136"/>
      <c r="S174" s="136"/>
      <c r="T174" s="136"/>
      <c r="U174" s="136"/>
      <c r="V174" s="136"/>
      <c r="W174" s="136"/>
      <c r="X174" s="136"/>
      <c r="Y174" s="136"/>
      <c r="Z174" s="136"/>
      <c r="AA174" s="136"/>
      <c r="AB174" s="136"/>
      <c r="AC174" s="136"/>
      <c r="AD174" s="136"/>
      <c r="AE174" s="136"/>
      <c r="AF174" s="136"/>
      <c r="AG174" s="136"/>
      <c r="AH174" s="136"/>
      <c r="AI174" s="136"/>
      <c r="AJ174" s="136"/>
      <c r="AK174" s="136"/>
      <c r="AL174" s="136"/>
      <c r="AM174" s="136"/>
      <c r="AN174" s="136"/>
      <c r="AO174" s="136"/>
      <c r="AP174" s="136"/>
      <c r="AQ174" s="136"/>
      <c r="AR174" s="136"/>
      <c r="AS174" s="136"/>
      <c r="AT174" s="136"/>
      <c r="AU174" s="136"/>
      <c r="AV174" s="136"/>
      <c r="AW174" s="136"/>
      <c r="AX174" s="136"/>
      <c r="AY174" s="136"/>
      <c r="AZ174" s="136"/>
      <c r="BA174" s="136"/>
      <c r="BB174" s="136"/>
      <c r="BC174" s="136"/>
      <c r="BD174" s="136"/>
      <c r="BE174" s="136"/>
      <c r="BF174" s="136"/>
      <c r="BG174" s="136"/>
      <c r="BH174" s="136"/>
      <c r="BI174" s="136"/>
      <c r="BJ174" s="136"/>
      <c r="BK174" s="136"/>
      <c r="BL174" s="136"/>
      <c r="BM174" s="136"/>
      <c r="BN174" s="136"/>
      <c r="BO174" s="136"/>
      <c r="BP174" s="136"/>
      <c r="BQ174" s="136"/>
      <c r="BR174" s="136"/>
      <c r="BS174" s="136"/>
      <c r="BT174" s="136"/>
      <c r="BU174" s="136"/>
      <c r="BV174" s="136"/>
      <c r="BW174" s="136"/>
      <c r="BX174" s="136"/>
      <c r="BY174" s="136"/>
      <c r="BZ174" s="136"/>
      <c r="CA174" s="136"/>
      <c r="CB174" s="136"/>
      <c r="CC174" s="136"/>
      <c r="CD174" s="136"/>
      <c r="CE174" s="136"/>
      <c r="CF174" s="136"/>
      <c r="CG174" s="136"/>
      <c r="CH174" s="136"/>
      <c r="CI174" s="136"/>
      <c r="CJ174" s="136"/>
      <c r="CK174" s="136"/>
      <c r="CL174" s="136"/>
      <c r="CM174" s="136"/>
      <c r="CN174" s="136"/>
      <c r="CO174" s="136"/>
      <c r="CP174" s="136"/>
      <c r="CQ174" s="136"/>
      <c r="CR174" s="136"/>
      <c r="CS174" s="136"/>
      <c r="CT174" s="136"/>
      <c r="CU174" s="136"/>
      <c r="CV174" s="136"/>
      <c r="CW174" s="136"/>
      <c r="CX174" s="136"/>
      <c r="CY174" s="136"/>
      <c r="CZ174" s="136"/>
      <c r="DA174" s="136"/>
      <c r="DB174" s="136"/>
      <c r="DC174" s="136"/>
      <c r="DD174" s="136"/>
      <c r="DE174" s="136"/>
      <c r="DF174" s="136"/>
      <c r="DG174" s="136"/>
      <c r="DH174" s="136"/>
      <c r="DI174" s="136"/>
      <c r="DJ174" s="136"/>
      <c r="DK174" s="136"/>
      <c r="DL174" s="136"/>
      <c r="DM174" s="136"/>
      <c r="DN174" s="136"/>
      <c r="DO174" s="136"/>
      <c r="DP174" s="136"/>
      <c r="DQ174" s="136"/>
      <c r="DR174" s="136"/>
      <c r="DS174" s="136"/>
      <c r="DT174" s="136"/>
      <c r="DU174" s="136"/>
      <c r="DV174" s="136"/>
      <c r="DW174" s="136"/>
      <c r="DX174" s="136"/>
      <c r="DY174" s="136"/>
      <c r="DZ174" s="136"/>
      <c r="EA174" s="136"/>
      <c r="EB174" s="136"/>
      <c r="EC174" s="136"/>
      <c r="ED174" s="136"/>
      <c r="EE174" s="136"/>
      <c r="EF174" s="136"/>
      <c r="EG174" s="136"/>
      <c r="EH174" s="136"/>
      <c r="EI174" s="136"/>
      <c r="EJ174" s="136"/>
      <c r="EK174" s="136"/>
      <c r="EL174" s="136"/>
      <c r="EM174" s="136"/>
      <c r="EN174" s="136"/>
      <c r="EO174" s="136"/>
      <c r="EP174" s="136"/>
      <c r="EQ174" s="136"/>
      <c r="ER174" s="136"/>
      <c r="ES174" s="136"/>
      <c r="ET174" s="136"/>
      <c r="EU174" s="136"/>
      <c r="EV174" s="136"/>
      <c r="EW174" s="136"/>
      <c r="EX174" s="136"/>
      <c r="EY174" s="136"/>
      <c r="EZ174" s="136"/>
      <c r="FA174" s="136"/>
      <c r="FB174" s="136"/>
      <c r="FC174" s="136"/>
      <c r="FD174" s="136"/>
      <c r="FE174" s="136"/>
      <c r="FF174" s="136"/>
      <c r="FG174" s="136"/>
      <c r="FH174" s="136"/>
      <c r="FI174" s="136"/>
      <c r="FJ174" s="136"/>
      <c r="FK174" s="136"/>
      <c r="FL174" s="136"/>
      <c r="FM174" s="136"/>
      <c r="FN174" s="136"/>
      <c r="FO174" s="136"/>
      <c r="FP174" s="136"/>
      <c r="FQ174" s="136"/>
      <c r="FR174" s="136"/>
      <c r="FS174" s="136"/>
      <c r="FT174" s="136"/>
      <c r="FU174" s="136"/>
      <c r="FV174" s="136"/>
      <c r="FW174" s="136"/>
      <c r="FX174" s="136"/>
      <c r="FY174" s="136"/>
      <c r="FZ174" s="136"/>
      <c r="GA174" s="136"/>
      <c r="GB174" s="136"/>
      <c r="GC174" s="136"/>
      <c r="GD174" s="136"/>
      <c r="GE174" s="136"/>
      <c r="GF174" s="136"/>
      <c r="GG174" s="136"/>
      <c r="GH174" s="136"/>
      <c r="GI174" s="136"/>
      <c r="GJ174" s="136"/>
      <c r="GK174" s="136"/>
      <c r="GL174" s="136"/>
      <c r="GM174" s="136"/>
      <c r="GN174" s="136"/>
      <c r="GO174" s="136"/>
      <c r="GP174" s="136"/>
      <c r="GQ174" s="136"/>
      <c r="GR174" s="136"/>
      <c r="GS174" s="136"/>
      <c r="GT174" s="136"/>
      <c r="GU174" s="136"/>
      <c r="GV174" s="136"/>
      <c r="GW174" s="136"/>
      <c r="GX174" s="136"/>
      <c r="GY174" s="136"/>
      <c r="GZ174" s="136"/>
      <c r="HA174" s="136"/>
      <c r="HB174" s="136"/>
      <c r="HC174" s="136"/>
      <c r="HD174" s="136"/>
      <c r="HE174" s="136"/>
      <c r="HF174" s="136"/>
      <c r="HG174" s="136"/>
      <c r="HH174" s="136"/>
      <c r="HI174" s="136"/>
      <c r="HJ174" s="136"/>
      <c r="HK174" s="136"/>
      <c r="HL174" s="136"/>
      <c r="HM174" s="136"/>
      <c r="HN174" s="136"/>
      <c r="HO174" s="136"/>
      <c r="HP174" s="136"/>
      <c r="HQ174" s="136"/>
      <c r="HR174" s="136"/>
      <c r="HS174" s="136"/>
      <c r="HT174" s="136"/>
      <c r="HU174" s="136"/>
      <c r="HV174" s="136"/>
      <c r="HW174" s="136"/>
      <c r="HX174" s="136"/>
      <c r="HY174" s="136"/>
      <c r="HZ174" s="136"/>
      <c r="IA174" s="136"/>
      <c r="IB174" s="136"/>
      <c r="IC174" s="136"/>
      <c r="ID174" s="136"/>
      <c r="IE174" s="136"/>
      <c r="IF174" s="136"/>
      <c r="IG174" s="136"/>
      <c r="IH174" s="136"/>
      <c r="II174" s="136"/>
      <c r="IJ174" s="136"/>
      <c r="IK174" s="136"/>
      <c r="IL174" s="136"/>
      <c r="IM174" s="136"/>
      <c r="IN174" s="136"/>
      <c r="IO174" s="136"/>
      <c r="IP174" s="136"/>
      <c r="IQ174" s="136"/>
      <c r="IR174" s="136"/>
      <c r="IS174" s="136"/>
      <c r="IT174" s="136"/>
      <c r="IU174" s="136"/>
      <c r="IV174" s="136"/>
      <c r="IW174" s="136"/>
      <c r="IX174" s="136"/>
      <c r="IY174" s="136"/>
      <c r="IZ174" s="136"/>
      <c r="JA174" s="136"/>
      <c r="JB174" s="136"/>
      <c r="JC174" s="136"/>
      <c r="JD174" s="136"/>
      <c r="JE174" s="136"/>
      <c r="JF174" s="136"/>
      <c r="JG174" s="136"/>
      <c r="JH174" s="136"/>
      <c r="JI174" s="136"/>
      <c r="JJ174" s="136"/>
      <c r="JK174" s="136"/>
      <c r="JL174" s="136"/>
      <c r="JM174" s="136"/>
      <c r="JN174" s="136"/>
      <c r="JO174" s="136"/>
      <c r="JP174" s="136"/>
      <c r="JQ174" s="136"/>
      <c r="JR174" s="136"/>
      <c r="JS174" s="136"/>
      <c r="JT174" s="136"/>
      <c r="JU174" s="136"/>
      <c r="JV174" s="136"/>
      <c r="JW174" s="136"/>
      <c r="JX174" s="136"/>
      <c r="JY174" s="136"/>
      <c r="JZ174" s="136"/>
      <c r="KA174" s="136"/>
      <c r="KB174" s="136"/>
      <c r="KC174" s="136"/>
      <c r="KD174" s="136"/>
      <c r="KE174" s="136"/>
      <c r="KF174" s="136"/>
      <c r="KG174" s="136"/>
      <c r="KH174" s="136"/>
      <c r="KI174" s="136"/>
      <c r="KJ174" s="136"/>
      <c r="KK174" s="136"/>
      <c r="KL174" s="136"/>
      <c r="KM174" s="136"/>
      <c r="KN174" s="136"/>
      <c r="KO174" s="136"/>
      <c r="KP174" s="136"/>
      <c r="KQ174" s="136"/>
      <c r="KR174" s="136"/>
      <c r="KS174" s="136"/>
      <c r="KT174" s="136"/>
      <c r="KU174" s="136"/>
      <c r="KV174" s="136"/>
      <c r="KW174" s="136"/>
      <c r="KX174" s="136"/>
      <c r="KY174" s="136"/>
      <c r="KZ174" s="136"/>
      <c r="LA174" s="136"/>
      <c r="LB174" s="136"/>
      <c r="LC174" s="136"/>
      <c r="LD174" s="136"/>
      <c r="LE174" s="136"/>
      <c r="LF174" s="136"/>
      <c r="LG174" s="136"/>
      <c r="LH174" s="136"/>
      <c r="LI174" s="136"/>
      <c r="LJ174" s="136"/>
      <c r="LK174" s="136"/>
      <c r="LL174" s="136"/>
      <c r="LM174" s="136"/>
      <c r="LN174" s="136"/>
      <c r="LO174" s="136"/>
      <c r="LP174" s="136"/>
      <c r="LQ174" s="136"/>
      <c r="LR174" s="136"/>
      <c r="LS174" s="136"/>
      <c r="LT174" s="136"/>
      <c r="LU174" s="136"/>
      <c r="LV174" s="136"/>
      <c r="LW174" s="136"/>
      <c r="LX174" s="136"/>
      <c r="LY174" s="136"/>
      <c r="LZ174" s="136"/>
      <c r="MA174" s="136"/>
      <c r="MB174" s="136"/>
      <c r="MC174" s="136"/>
      <c r="MD174" s="136"/>
      <c r="ME174" s="136"/>
      <c r="MF174" s="136"/>
      <c r="MG174" s="136"/>
      <c r="MH174" s="136"/>
      <c r="MI174" s="136"/>
      <c r="MJ174" s="136"/>
      <c r="MK174" s="136"/>
      <c r="ML174" s="136"/>
      <c r="MM174" s="136"/>
      <c r="MN174" s="136"/>
      <c r="MO174" s="136"/>
      <c r="MP174" s="136"/>
      <c r="MQ174" s="136"/>
      <c r="MR174" s="136"/>
      <c r="MS174" s="136"/>
      <c r="MT174" s="136"/>
      <c r="MU174" s="136"/>
      <c r="MV174" s="136"/>
      <c r="MW174" s="136"/>
      <c r="MX174" s="136"/>
      <c r="MY174" s="136"/>
      <c r="MZ174" s="136"/>
      <c r="NA174" s="136"/>
      <c r="NB174" s="136"/>
      <c r="NC174" s="136"/>
      <c r="ND174" s="136"/>
      <c r="NE174" s="136"/>
      <c r="NF174" s="136"/>
      <c r="NG174" s="136"/>
      <c r="NH174" s="136"/>
      <c r="NI174" s="136"/>
      <c r="NJ174" s="136"/>
      <c r="NK174" s="136"/>
      <c r="NL174" s="136"/>
      <c r="NM174" s="136"/>
      <c r="NN174" s="136"/>
      <c r="NO174" s="136"/>
      <c r="NP174" s="136"/>
      <c r="NQ174" s="136"/>
      <c r="NR174" s="136"/>
      <c r="NS174" s="136"/>
      <c r="NT174" s="136"/>
      <c r="NU174" s="136"/>
      <c r="NV174" s="136"/>
      <c r="NW174" s="136"/>
      <c r="NX174" s="136"/>
      <c r="NY174" s="136"/>
      <c r="NZ174" s="136"/>
      <c r="OA174" s="136"/>
      <c r="OB174" s="136"/>
      <c r="OC174" s="136"/>
      <c r="OD174" s="136"/>
      <c r="OE174" s="136"/>
      <c r="OF174" s="136"/>
      <c r="OG174" s="136"/>
      <c r="OH174" s="136"/>
      <c r="OI174" s="136"/>
      <c r="OJ174" s="136"/>
      <c r="OK174" s="136"/>
      <c r="OL174" s="136"/>
      <c r="OM174" s="136"/>
      <c r="ON174" s="136"/>
      <c r="OO174" s="136"/>
      <c r="OP174" s="136"/>
      <c r="OQ174" s="136"/>
      <c r="OR174" s="136"/>
      <c r="OS174" s="136"/>
      <c r="OT174" s="136"/>
      <c r="OU174" s="136"/>
      <c r="OV174" s="136"/>
      <c r="OW174" s="136"/>
      <c r="OX174" s="136"/>
      <c r="OY174" s="136"/>
      <c r="OZ174" s="136"/>
      <c r="PA174" s="136"/>
      <c r="PB174" s="136"/>
      <c r="PC174" s="136"/>
      <c r="PD174" s="136"/>
      <c r="PE174" s="136"/>
      <c r="PF174" s="136"/>
    </row>
    <row r="175" spans="1:422" s="45" customFormat="1">
      <c r="A175" s="134"/>
      <c r="B175" s="134"/>
      <c r="C175" s="136"/>
      <c r="D175" s="136"/>
      <c r="E175" s="136"/>
      <c r="F175" s="136"/>
      <c r="G175" s="136"/>
      <c r="H175" s="136"/>
      <c r="I175" s="136"/>
      <c r="J175" s="136"/>
      <c r="K175" s="136"/>
      <c r="L175" s="136"/>
      <c r="M175" s="136"/>
      <c r="N175" s="136"/>
      <c r="O175" s="136"/>
      <c r="P175" s="136"/>
      <c r="Q175" s="136"/>
      <c r="R175" s="136"/>
      <c r="S175" s="136"/>
      <c r="T175" s="136"/>
      <c r="U175" s="136"/>
      <c r="V175" s="136"/>
      <c r="W175" s="136"/>
      <c r="X175" s="136"/>
      <c r="Y175" s="136"/>
      <c r="Z175" s="136"/>
      <c r="AA175" s="136"/>
      <c r="AB175" s="136"/>
      <c r="AC175" s="136"/>
      <c r="AD175" s="136"/>
      <c r="AE175" s="136"/>
      <c r="AF175" s="136"/>
      <c r="AG175" s="136"/>
      <c r="AH175" s="136"/>
      <c r="AI175" s="136"/>
      <c r="AJ175" s="136"/>
      <c r="AK175" s="136"/>
      <c r="AL175" s="136"/>
      <c r="AM175" s="136"/>
      <c r="AN175" s="136"/>
      <c r="AO175" s="136"/>
      <c r="AP175" s="136"/>
      <c r="AQ175" s="136"/>
      <c r="AR175" s="136"/>
      <c r="AS175" s="136"/>
      <c r="AT175" s="136"/>
      <c r="AU175" s="136"/>
      <c r="AV175" s="136"/>
      <c r="AW175" s="136"/>
      <c r="AX175" s="136"/>
      <c r="AY175" s="136"/>
      <c r="AZ175" s="136"/>
      <c r="BA175" s="136"/>
      <c r="BB175" s="136"/>
      <c r="BC175" s="136"/>
      <c r="BD175" s="136"/>
      <c r="BE175" s="136"/>
      <c r="BF175" s="136"/>
      <c r="BG175" s="136"/>
      <c r="BH175" s="136"/>
      <c r="BI175" s="136"/>
      <c r="BJ175" s="136"/>
      <c r="BK175" s="136"/>
      <c r="BL175" s="136"/>
      <c r="BM175" s="136"/>
      <c r="BN175" s="136"/>
      <c r="BO175" s="136"/>
      <c r="BP175" s="136"/>
      <c r="BQ175" s="136"/>
      <c r="BR175" s="136"/>
      <c r="BS175" s="136"/>
      <c r="BT175" s="136"/>
      <c r="BU175" s="136"/>
      <c r="BV175" s="136"/>
      <c r="BW175" s="136"/>
      <c r="BX175" s="136"/>
      <c r="BY175" s="136"/>
      <c r="BZ175" s="136"/>
      <c r="CA175" s="136"/>
      <c r="CB175" s="136"/>
      <c r="CC175" s="136"/>
      <c r="CD175" s="136"/>
      <c r="CE175" s="136"/>
      <c r="CF175" s="136"/>
      <c r="CG175" s="136"/>
      <c r="CH175" s="136"/>
      <c r="CI175" s="136"/>
      <c r="CJ175" s="136"/>
      <c r="CK175" s="136"/>
      <c r="CL175" s="136"/>
      <c r="CM175" s="136"/>
      <c r="CN175" s="136"/>
      <c r="CO175" s="136"/>
      <c r="CP175" s="136"/>
      <c r="CQ175" s="136"/>
      <c r="CR175" s="136"/>
      <c r="CS175" s="136"/>
      <c r="CT175" s="136"/>
      <c r="CU175" s="136"/>
      <c r="CV175" s="136"/>
      <c r="CW175" s="136"/>
      <c r="CX175" s="136"/>
      <c r="CY175" s="136"/>
      <c r="CZ175" s="136"/>
      <c r="DA175" s="136"/>
      <c r="DB175" s="136"/>
      <c r="DC175" s="136"/>
      <c r="DD175" s="136"/>
      <c r="DE175" s="136"/>
      <c r="DF175" s="136"/>
      <c r="DG175" s="136"/>
      <c r="DH175" s="136"/>
      <c r="DI175" s="136"/>
      <c r="DJ175" s="136"/>
      <c r="DK175" s="136"/>
      <c r="DL175" s="136"/>
      <c r="DM175" s="136"/>
      <c r="DN175" s="136"/>
      <c r="DO175" s="136"/>
      <c r="DP175" s="136"/>
      <c r="DQ175" s="136"/>
      <c r="DR175" s="136"/>
      <c r="DS175" s="136"/>
      <c r="DT175" s="136"/>
      <c r="DU175" s="136"/>
      <c r="DV175" s="136"/>
      <c r="DW175" s="136"/>
      <c r="DX175" s="136"/>
      <c r="DY175" s="136"/>
      <c r="DZ175" s="136"/>
      <c r="EA175" s="136"/>
      <c r="EB175" s="136"/>
      <c r="EC175" s="136"/>
      <c r="ED175" s="136"/>
      <c r="EE175" s="136"/>
      <c r="EF175" s="136"/>
      <c r="EG175" s="136"/>
      <c r="EH175" s="136"/>
      <c r="EI175" s="136"/>
      <c r="EJ175" s="136"/>
      <c r="EK175" s="136"/>
      <c r="EL175" s="136"/>
      <c r="EM175" s="136"/>
      <c r="EN175" s="136"/>
      <c r="EO175" s="136"/>
      <c r="EP175" s="136"/>
      <c r="EQ175" s="136"/>
      <c r="ER175" s="136"/>
      <c r="ES175" s="136"/>
      <c r="ET175" s="136"/>
      <c r="EU175" s="136"/>
      <c r="EV175" s="136"/>
      <c r="EW175" s="136"/>
      <c r="EX175" s="136"/>
      <c r="EY175" s="136"/>
      <c r="EZ175" s="136"/>
      <c r="FA175" s="136"/>
      <c r="FB175" s="136"/>
      <c r="FC175" s="136"/>
      <c r="FD175" s="136"/>
      <c r="FE175" s="136"/>
      <c r="FF175" s="136"/>
      <c r="FG175" s="136"/>
      <c r="FH175" s="136"/>
      <c r="FI175" s="136"/>
      <c r="FJ175" s="136"/>
      <c r="FK175" s="136"/>
      <c r="FL175" s="136"/>
      <c r="FM175" s="136"/>
      <c r="FN175" s="136"/>
      <c r="FO175" s="136"/>
      <c r="FP175" s="136"/>
      <c r="FQ175" s="136"/>
      <c r="FR175" s="136"/>
      <c r="FS175" s="136"/>
      <c r="FT175" s="136"/>
      <c r="FU175" s="136"/>
      <c r="FV175" s="136"/>
      <c r="FW175" s="136"/>
      <c r="FX175" s="136"/>
      <c r="FY175" s="136"/>
      <c r="FZ175" s="136"/>
      <c r="GA175" s="136"/>
      <c r="GB175" s="136"/>
      <c r="GC175" s="136"/>
      <c r="GD175" s="136"/>
      <c r="GE175" s="136"/>
      <c r="GF175" s="136"/>
      <c r="GG175" s="136"/>
      <c r="GH175" s="136"/>
      <c r="GI175" s="136"/>
      <c r="GJ175" s="136"/>
      <c r="GK175" s="136"/>
      <c r="GL175" s="136"/>
      <c r="GM175" s="136"/>
      <c r="GN175" s="136"/>
      <c r="GO175" s="136"/>
      <c r="GP175" s="136"/>
      <c r="GQ175" s="136"/>
      <c r="GR175" s="136"/>
      <c r="GS175" s="136"/>
      <c r="GT175" s="136"/>
      <c r="GU175" s="136"/>
      <c r="GV175" s="136"/>
      <c r="GW175" s="136"/>
      <c r="GX175" s="136"/>
      <c r="GY175" s="136"/>
      <c r="GZ175" s="136"/>
      <c r="HA175" s="136"/>
      <c r="HB175" s="136"/>
      <c r="HC175" s="136"/>
      <c r="HD175" s="136"/>
      <c r="HE175" s="136"/>
      <c r="HF175" s="136"/>
      <c r="HG175" s="136"/>
      <c r="HH175" s="136"/>
      <c r="HI175" s="136"/>
      <c r="HJ175" s="136"/>
      <c r="HK175" s="136"/>
      <c r="HL175" s="136"/>
      <c r="HM175" s="136"/>
      <c r="HN175" s="136"/>
      <c r="HO175" s="136"/>
      <c r="HP175" s="136"/>
      <c r="HQ175" s="136"/>
      <c r="HR175" s="136"/>
      <c r="HS175" s="136"/>
      <c r="HT175" s="136"/>
      <c r="HU175" s="136"/>
      <c r="HV175" s="136"/>
      <c r="HW175" s="136"/>
      <c r="HX175" s="136"/>
      <c r="HY175" s="136"/>
      <c r="HZ175" s="136"/>
      <c r="IA175" s="136"/>
      <c r="IB175" s="136"/>
      <c r="IC175" s="136"/>
      <c r="ID175" s="136"/>
      <c r="IE175" s="136"/>
      <c r="IF175" s="136"/>
      <c r="IG175" s="136"/>
      <c r="IH175" s="136"/>
      <c r="II175" s="136"/>
      <c r="IJ175" s="136"/>
      <c r="IK175" s="136"/>
      <c r="IL175" s="136"/>
      <c r="IM175" s="136"/>
      <c r="IN175" s="136"/>
      <c r="IO175" s="136"/>
      <c r="IP175" s="136"/>
      <c r="IQ175" s="136"/>
      <c r="IR175" s="136"/>
      <c r="IS175" s="136"/>
      <c r="IT175" s="136"/>
      <c r="IU175" s="136"/>
      <c r="IV175" s="136"/>
      <c r="IW175" s="136"/>
      <c r="IX175" s="136"/>
      <c r="IY175" s="136"/>
      <c r="IZ175" s="136"/>
      <c r="JA175" s="136"/>
      <c r="JB175" s="136"/>
      <c r="JC175" s="136"/>
      <c r="JD175" s="136"/>
      <c r="JE175" s="136"/>
      <c r="JF175" s="136"/>
      <c r="JG175" s="136"/>
      <c r="JH175" s="136"/>
      <c r="JI175" s="136"/>
      <c r="JJ175" s="136"/>
      <c r="JK175" s="136"/>
      <c r="JL175" s="136"/>
      <c r="JM175" s="136"/>
      <c r="JN175" s="136"/>
      <c r="JO175" s="136"/>
      <c r="JP175" s="136"/>
      <c r="JQ175" s="136"/>
      <c r="JR175" s="136"/>
      <c r="JS175" s="136"/>
      <c r="JT175" s="136"/>
      <c r="JU175" s="136"/>
      <c r="JV175" s="136"/>
      <c r="JW175" s="136"/>
      <c r="JX175" s="136"/>
      <c r="JY175" s="136"/>
      <c r="JZ175" s="136"/>
      <c r="KA175" s="136"/>
      <c r="KB175" s="136"/>
      <c r="KC175" s="136"/>
      <c r="KD175" s="136"/>
      <c r="KE175" s="136"/>
      <c r="KF175" s="136"/>
      <c r="KG175" s="136"/>
      <c r="KH175" s="136"/>
      <c r="KI175" s="136"/>
      <c r="KJ175" s="136"/>
      <c r="KK175" s="136"/>
      <c r="KL175" s="136"/>
      <c r="KM175" s="136"/>
      <c r="KN175" s="136"/>
      <c r="KO175" s="136"/>
      <c r="KP175" s="136"/>
      <c r="KQ175" s="136"/>
      <c r="KR175" s="136"/>
      <c r="KS175" s="136"/>
      <c r="KT175" s="136"/>
      <c r="KU175" s="136"/>
      <c r="KV175" s="136"/>
      <c r="KW175" s="136"/>
      <c r="KX175" s="136"/>
      <c r="KY175" s="136"/>
      <c r="KZ175" s="136"/>
      <c r="LA175" s="136"/>
      <c r="LB175" s="136"/>
      <c r="LC175" s="136"/>
      <c r="LD175" s="136"/>
      <c r="LE175" s="136"/>
      <c r="LF175" s="136"/>
      <c r="LG175" s="136"/>
      <c r="LH175" s="136"/>
      <c r="LI175" s="136"/>
      <c r="LJ175" s="136"/>
      <c r="LK175" s="136"/>
      <c r="LL175" s="136"/>
      <c r="LM175" s="136"/>
      <c r="LN175" s="136"/>
      <c r="LO175" s="136"/>
      <c r="LP175" s="136"/>
      <c r="LQ175" s="136"/>
      <c r="LR175" s="136"/>
      <c r="LS175" s="136"/>
      <c r="LT175" s="136"/>
      <c r="LU175" s="136"/>
      <c r="LV175" s="136"/>
      <c r="LW175" s="136"/>
      <c r="LX175" s="136"/>
      <c r="LY175" s="136"/>
      <c r="LZ175" s="136"/>
      <c r="MA175" s="136"/>
      <c r="MB175" s="136"/>
      <c r="MC175" s="136"/>
      <c r="MD175" s="136"/>
      <c r="ME175" s="136"/>
      <c r="MF175" s="136"/>
      <c r="MG175" s="136"/>
      <c r="MH175" s="136"/>
      <c r="MI175" s="136"/>
      <c r="MJ175" s="136"/>
      <c r="MK175" s="136"/>
      <c r="ML175" s="136"/>
      <c r="MM175" s="136"/>
      <c r="MN175" s="136"/>
      <c r="MO175" s="136"/>
      <c r="MP175" s="136"/>
      <c r="MQ175" s="136"/>
      <c r="MR175" s="136"/>
      <c r="MS175" s="136"/>
      <c r="MT175" s="136"/>
      <c r="MU175" s="136"/>
      <c r="MV175" s="136"/>
      <c r="MW175" s="136"/>
      <c r="MX175" s="136"/>
      <c r="MY175" s="136"/>
      <c r="MZ175" s="136"/>
      <c r="NA175" s="136"/>
      <c r="NB175" s="136"/>
      <c r="NC175" s="136"/>
      <c r="ND175" s="136"/>
      <c r="NE175" s="136"/>
      <c r="NF175" s="136"/>
      <c r="NG175" s="136"/>
      <c r="NH175" s="136"/>
      <c r="NI175" s="136"/>
      <c r="NJ175" s="136"/>
      <c r="NK175" s="136"/>
      <c r="NL175" s="136"/>
      <c r="NM175" s="136"/>
      <c r="NN175" s="136"/>
      <c r="NO175" s="136"/>
      <c r="NP175" s="136"/>
      <c r="NQ175" s="136"/>
      <c r="NR175" s="136"/>
      <c r="NS175" s="136"/>
      <c r="NT175" s="136"/>
      <c r="NU175" s="136"/>
      <c r="NV175" s="136"/>
      <c r="NW175" s="136"/>
      <c r="NX175" s="136"/>
      <c r="NY175" s="136"/>
      <c r="NZ175" s="136"/>
      <c r="OA175" s="136"/>
      <c r="OB175" s="136"/>
      <c r="OC175" s="136"/>
      <c r="OD175" s="136"/>
      <c r="OE175" s="136"/>
      <c r="OF175" s="136"/>
      <c r="OG175" s="136"/>
      <c r="OH175" s="136"/>
      <c r="OI175" s="136"/>
      <c r="OJ175" s="136"/>
      <c r="OK175" s="136"/>
      <c r="OL175" s="136"/>
      <c r="OM175" s="136"/>
      <c r="ON175" s="136"/>
      <c r="OO175" s="136"/>
      <c r="OP175" s="136"/>
      <c r="OQ175" s="136"/>
      <c r="OR175" s="136"/>
      <c r="OS175" s="136"/>
      <c r="OT175" s="136"/>
      <c r="OU175" s="136"/>
      <c r="OV175" s="136"/>
      <c r="OW175" s="136"/>
      <c r="OX175" s="136"/>
      <c r="OY175" s="136"/>
      <c r="OZ175" s="136"/>
      <c r="PA175" s="136"/>
      <c r="PB175" s="136"/>
      <c r="PC175" s="136"/>
      <c r="PD175" s="136"/>
      <c r="PE175" s="136"/>
      <c r="PF175" s="136"/>
    </row>
    <row r="176" spans="1:422" s="45" customFormat="1">
      <c r="A176" s="134"/>
      <c r="B176" s="134"/>
      <c r="C176" s="136"/>
      <c r="D176" s="136"/>
      <c r="E176" s="136"/>
      <c r="F176" s="136"/>
      <c r="G176" s="136"/>
      <c r="H176" s="136"/>
      <c r="I176" s="136"/>
      <c r="J176" s="136"/>
      <c r="K176" s="136"/>
      <c r="L176" s="136"/>
      <c r="M176" s="136"/>
      <c r="N176" s="136"/>
      <c r="O176" s="136"/>
      <c r="P176" s="136"/>
      <c r="Q176" s="136"/>
      <c r="R176" s="136"/>
      <c r="S176" s="136"/>
      <c r="T176" s="136"/>
      <c r="U176" s="136"/>
      <c r="V176" s="136"/>
      <c r="W176" s="136"/>
      <c r="X176" s="136"/>
      <c r="Y176" s="136"/>
      <c r="Z176" s="136"/>
      <c r="AA176" s="136"/>
      <c r="AB176" s="136"/>
      <c r="AC176" s="136"/>
      <c r="AD176" s="136"/>
      <c r="AE176" s="136"/>
      <c r="AF176" s="136"/>
      <c r="AG176" s="136"/>
      <c r="AH176" s="136"/>
      <c r="AI176" s="136"/>
      <c r="AJ176" s="136"/>
      <c r="AK176" s="136"/>
      <c r="AL176" s="136"/>
      <c r="AM176" s="136"/>
      <c r="AN176" s="136"/>
      <c r="AO176" s="136"/>
      <c r="AP176" s="136"/>
      <c r="AQ176" s="136"/>
      <c r="AR176" s="136"/>
      <c r="AS176" s="136"/>
      <c r="AT176" s="136"/>
      <c r="AU176" s="136"/>
      <c r="AV176" s="136"/>
      <c r="AW176" s="136"/>
      <c r="AX176" s="136"/>
      <c r="AY176" s="136"/>
      <c r="AZ176" s="136"/>
      <c r="BA176" s="136"/>
      <c r="BB176" s="136"/>
      <c r="BC176" s="136"/>
      <c r="BD176" s="136"/>
      <c r="BE176" s="136"/>
      <c r="BF176" s="136"/>
      <c r="BG176" s="136"/>
      <c r="BH176" s="136"/>
      <c r="BI176" s="136"/>
      <c r="BJ176" s="136"/>
      <c r="BK176" s="136"/>
      <c r="BL176" s="136"/>
      <c r="BM176" s="136"/>
      <c r="BN176" s="136"/>
      <c r="BO176" s="136"/>
      <c r="BP176" s="136"/>
      <c r="BQ176" s="136"/>
      <c r="BR176" s="136"/>
      <c r="BS176" s="136"/>
      <c r="BT176" s="136"/>
      <c r="BU176" s="136"/>
      <c r="BV176" s="136"/>
      <c r="BW176" s="136"/>
      <c r="BX176" s="136"/>
      <c r="BY176" s="136"/>
      <c r="BZ176" s="136"/>
      <c r="CA176" s="136"/>
      <c r="CB176" s="136"/>
      <c r="CC176" s="136"/>
      <c r="CD176" s="136"/>
      <c r="CE176" s="136"/>
      <c r="CF176" s="136"/>
      <c r="CG176" s="136"/>
      <c r="CH176" s="136"/>
      <c r="CI176" s="136"/>
      <c r="CJ176" s="136"/>
      <c r="CK176" s="136"/>
      <c r="CL176" s="136"/>
      <c r="CM176" s="136"/>
      <c r="CN176" s="136"/>
      <c r="CO176" s="136"/>
      <c r="CP176" s="136"/>
      <c r="CQ176" s="136"/>
      <c r="CR176" s="136"/>
      <c r="CS176" s="136"/>
      <c r="CT176" s="136"/>
      <c r="CU176" s="136"/>
      <c r="CV176" s="136"/>
      <c r="CW176" s="136"/>
      <c r="CX176" s="136"/>
      <c r="CY176" s="136"/>
      <c r="CZ176" s="136"/>
      <c r="DA176" s="136"/>
      <c r="DB176" s="136"/>
      <c r="DC176" s="136"/>
      <c r="DD176" s="136"/>
      <c r="DE176" s="136"/>
      <c r="DF176" s="136"/>
      <c r="DG176" s="136"/>
      <c r="DH176" s="136"/>
      <c r="DI176" s="136"/>
      <c r="DJ176" s="136"/>
      <c r="DK176" s="136"/>
      <c r="DL176" s="136"/>
      <c r="DM176" s="136"/>
      <c r="DN176" s="136"/>
      <c r="DO176" s="136"/>
      <c r="DP176" s="136"/>
      <c r="DQ176" s="136"/>
      <c r="DR176" s="136"/>
      <c r="DS176" s="136"/>
      <c r="DT176" s="136"/>
      <c r="DU176" s="136"/>
      <c r="DV176" s="136"/>
      <c r="DW176" s="136"/>
      <c r="DX176" s="136"/>
      <c r="DY176" s="136"/>
      <c r="DZ176" s="136"/>
      <c r="EA176" s="136"/>
      <c r="EB176" s="136"/>
      <c r="EC176" s="136"/>
      <c r="ED176" s="136"/>
      <c r="EE176" s="136"/>
      <c r="EF176" s="136"/>
      <c r="EG176" s="136"/>
      <c r="EH176" s="136"/>
      <c r="EI176" s="136"/>
      <c r="EJ176" s="136"/>
      <c r="EK176" s="136"/>
      <c r="EL176" s="136"/>
      <c r="EM176" s="136"/>
      <c r="EN176" s="136"/>
      <c r="EO176" s="136"/>
      <c r="EP176" s="136"/>
      <c r="EQ176" s="136"/>
      <c r="ER176" s="136"/>
      <c r="ES176" s="136"/>
      <c r="ET176" s="136"/>
      <c r="EU176" s="136"/>
      <c r="EV176" s="136"/>
      <c r="EW176" s="136"/>
      <c r="EX176" s="136"/>
      <c r="EY176" s="136"/>
      <c r="EZ176" s="136"/>
      <c r="FA176" s="136"/>
      <c r="FB176" s="136"/>
      <c r="FC176" s="136"/>
      <c r="FD176" s="136"/>
      <c r="FE176" s="136"/>
      <c r="FF176" s="136"/>
      <c r="FG176" s="136"/>
      <c r="FH176" s="136"/>
      <c r="FI176" s="136"/>
      <c r="FJ176" s="136"/>
      <c r="FK176" s="136"/>
      <c r="FL176" s="136"/>
      <c r="FM176" s="136"/>
      <c r="FN176" s="136"/>
      <c r="FO176" s="136"/>
      <c r="FP176" s="136"/>
      <c r="FQ176" s="136"/>
      <c r="FR176" s="136"/>
      <c r="FS176" s="136"/>
      <c r="FT176" s="136"/>
      <c r="FU176" s="136"/>
      <c r="FV176" s="136"/>
      <c r="FW176" s="136"/>
      <c r="FX176" s="136"/>
      <c r="FY176" s="136"/>
      <c r="FZ176" s="136"/>
      <c r="GA176" s="136"/>
      <c r="GB176" s="136"/>
      <c r="GC176" s="136"/>
      <c r="GD176" s="136"/>
      <c r="GE176" s="136"/>
      <c r="GF176" s="136"/>
      <c r="GG176" s="136"/>
      <c r="GH176" s="136"/>
      <c r="GI176" s="136"/>
      <c r="GJ176" s="136"/>
      <c r="GK176" s="136"/>
      <c r="GL176" s="136"/>
      <c r="GM176" s="136"/>
      <c r="GN176" s="136"/>
      <c r="GO176" s="136"/>
      <c r="GP176" s="136"/>
      <c r="GQ176" s="136"/>
      <c r="GR176" s="136"/>
      <c r="GS176" s="136"/>
      <c r="GT176" s="136"/>
      <c r="GU176" s="136"/>
      <c r="GV176" s="136"/>
      <c r="GW176" s="136"/>
      <c r="GX176" s="136"/>
      <c r="GY176" s="136"/>
      <c r="GZ176" s="136"/>
      <c r="HA176" s="136"/>
      <c r="HB176" s="136"/>
      <c r="HC176" s="136"/>
      <c r="HD176" s="136"/>
      <c r="HE176" s="136"/>
      <c r="HF176" s="136"/>
      <c r="HG176" s="136"/>
      <c r="HH176" s="136"/>
      <c r="HI176" s="136"/>
      <c r="HJ176" s="136"/>
      <c r="HK176" s="136"/>
      <c r="HL176" s="136"/>
      <c r="HM176" s="136"/>
      <c r="HN176" s="136"/>
      <c r="HO176" s="136"/>
      <c r="HP176" s="136"/>
      <c r="HQ176" s="136"/>
      <c r="HR176" s="136"/>
      <c r="HS176" s="136"/>
      <c r="HT176" s="136"/>
      <c r="HU176" s="136"/>
      <c r="HV176" s="136"/>
      <c r="HW176" s="136"/>
      <c r="HX176" s="136"/>
      <c r="HY176" s="136"/>
      <c r="HZ176" s="136"/>
      <c r="IA176" s="136"/>
      <c r="IB176" s="136"/>
      <c r="IC176" s="136"/>
      <c r="ID176" s="136"/>
      <c r="IE176" s="136"/>
      <c r="IF176" s="136"/>
      <c r="IG176" s="136"/>
      <c r="IH176" s="136"/>
      <c r="II176" s="136"/>
      <c r="IJ176" s="136"/>
      <c r="IK176" s="136"/>
      <c r="IL176" s="136"/>
      <c r="IM176" s="136"/>
      <c r="IN176" s="136"/>
      <c r="IO176" s="136"/>
      <c r="IP176" s="136"/>
      <c r="IQ176" s="136"/>
      <c r="IR176" s="136"/>
      <c r="IS176" s="136"/>
      <c r="IT176" s="136"/>
      <c r="IU176" s="136"/>
      <c r="IV176" s="136"/>
      <c r="IW176" s="136"/>
      <c r="IX176" s="136"/>
      <c r="IY176" s="136"/>
      <c r="IZ176" s="136"/>
      <c r="JA176" s="136"/>
      <c r="JB176" s="136"/>
      <c r="JC176" s="136"/>
      <c r="JD176" s="136"/>
      <c r="JE176" s="136"/>
      <c r="JF176" s="136"/>
      <c r="JG176" s="136"/>
      <c r="JH176" s="136"/>
      <c r="JI176" s="136"/>
      <c r="JJ176" s="136"/>
      <c r="JK176" s="136"/>
      <c r="JL176" s="136"/>
      <c r="JM176" s="136"/>
      <c r="JN176" s="136"/>
      <c r="JO176" s="136"/>
      <c r="JP176" s="136"/>
      <c r="JQ176" s="136"/>
      <c r="JR176" s="136"/>
      <c r="JS176" s="136"/>
      <c r="JT176" s="136"/>
      <c r="JU176" s="136"/>
      <c r="JV176" s="136"/>
      <c r="JW176" s="136"/>
      <c r="JX176" s="136"/>
      <c r="JY176" s="136"/>
      <c r="JZ176" s="136"/>
      <c r="KA176" s="136"/>
      <c r="KB176" s="136"/>
      <c r="KC176" s="136"/>
      <c r="KD176" s="136"/>
      <c r="KE176" s="136"/>
      <c r="KF176" s="136"/>
      <c r="KG176" s="136"/>
      <c r="KH176" s="136"/>
      <c r="KI176" s="136"/>
      <c r="KJ176" s="136"/>
      <c r="KK176" s="136"/>
      <c r="KL176" s="136"/>
      <c r="KM176" s="136"/>
      <c r="KN176" s="136"/>
      <c r="KO176" s="136"/>
      <c r="KP176" s="136"/>
      <c r="KQ176" s="136"/>
      <c r="KR176" s="136"/>
      <c r="KS176" s="136"/>
      <c r="KT176" s="136"/>
      <c r="KU176" s="136"/>
      <c r="KV176" s="136"/>
      <c r="KW176" s="136"/>
      <c r="KX176" s="136"/>
      <c r="KY176" s="136"/>
      <c r="KZ176" s="136"/>
      <c r="LA176" s="136"/>
      <c r="LB176" s="136"/>
      <c r="LC176" s="136"/>
      <c r="LD176" s="136"/>
      <c r="LE176" s="136"/>
      <c r="LF176" s="136"/>
      <c r="LG176" s="136"/>
      <c r="LH176" s="136"/>
      <c r="LI176" s="136"/>
      <c r="LJ176" s="136"/>
      <c r="LK176" s="136"/>
      <c r="LL176" s="136"/>
      <c r="LM176" s="136"/>
      <c r="LN176" s="136"/>
      <c r="LO176" s="136"/>
      <c r="LP176" s="136"/>
      <c r="LQ176" s="136"/>
      <c r="LR176" s="136"/>
      <c r="LS176" s="136"/>
      <c r="LT176" s="136"/>
      <c r="LU176" s="136"/>
      <c r="LV176" s="136"/>
      <c r="LW176" s="136"/>
      <c r="LX176" s="136"/>
      <c r="LY176" s="136"/>
      <c r="LZ176" s="136"/>
      <c r="MA176" s="136"/>
      <c r="MB176" s="136"/>
      <c r="MC176" s="136"/>
      <c r="MD176" s="136"/>
      <c r="ME176" s="136"/>
      <c r="MF176" s="136"/>
      <c r="MG176" s="136"/>
      <c r="MH176" s="136"/>
      <c r="MI176" s="136"/>
      <c r="MJ176" s="136"/>
      <c r="MK176" s="136"/>
      <c r="ML176" s="136"/>
      <c r="MM176" s="136"/>
      <c r="MN176" s="136"/>
      <c r="MO176" s="136"/>
      <c r="MP176" s="136"/>
      <c r="MQ176" s="136"/>
      <c r="MR176" s="136"/>
      <c r="MS176" s="136"/>
      <c r="MT176" s="136"/>
      <c r="MU176" s="136"/>
      <c r="MV176" s="136"/>
      <c r="MW176" s="136"/>
      <c r="MX176" s="136"/>
      <c r="MY176" s="136"/>
      <c r="MZ176" s="136"/>
      <c r="NA176" s="136"/>
      <c r="NB176" s="136"/>
      <c r="NC176" s="136"/>
      <c r="ND176" s="136"/>
      <c r="NE176" s="136"/>
      <c r="NF176" s="136"/>
      <c r="NG176" s="136"/>
      <c r="NH176" s="136"/>
      <c r="NI176" s="136"/>
      <c r="NJ176" s="136"/>
      <c r="NK176" s="136"/>
      <c r="NL176" s="136"/>
      <c r="NM176" s="136"/>
      <c r="NN176" s="136"/>
      <c r="NO176" s="136"/>
      <c r="NP176" s="136"/>
      <c r="NQ176" s="136"/>
      <c r="NR176" s="136"/>
      <c r="NS176" s="136"/>
      <c r="NT176" s="136"/>
      <c r="NU176" s="136"/>
      <c r="NV176" s="136"/>
      <c r="NW176" s="136"/>
      <c r="NX176" s="136"/>
      <c r="NY176" s="136"/>
      <c r="NZ176" s="136"/>
      <c r="OA176" s="136"/>
      <c r="OB176" s="136"/>
      <c r="OC176" s="136"/>
      <c r="OD176" s="136"/>
      <c r="OE176" s="136"/>
      <c r="OF176" s="136"/>
      <c r="OG176" s="136"/>
      <c r="OH176" s="136"/>
      <c r="OI176" s="136"/>
      <c r="OJ176" s="136"/>
      <c r="OK176" s="136"/>
      <c r="OL176" s="136"/>
      <c r="OM176" s="136"/>
      <c r="ON176" s="136"/>
      <c r="OO176" s="136"/>
      <c r="OP176" s="136"/>
      <c r="OQ176" s="136"/>
      <c r="OR176" s="136"/>
      <c r="OS176" s="136"/>
      <c r="OT176" s="136"/>
      <c r="OU176" s="136"/>
      <c r="OV176" s="136"/>
      <c r="OW176" s="136"/>
      <c r="OX176" s="136"/>
      <c r="OY176" s="136"/>
      <c r="OZ176" s="136"/>
      <c r="PA176" s="136"/>
      <c r="PB176" s="136"/>
      <c r="PC176" s="136"/>
      <c r="PD176" s="136"/>
      <c r="PE176" s="136"/>
      <c r="PF176" s="136"/>
    </row>
    <row r="177" spans="1:422" s="45" customFormat="1">
      <c r="A177" s="134"/>
      <c r="B177" s="134"/>
      <c r="C177" s="136"/>
      <c r="D177" s="136"/>
      <c r="E177" s="136"/>
      <c r="F177" s="136"/>
      <c r="G177" s="136"/>
      <c r="H177" s="136"/>
      <c r="I177" s="136"/>
      <c r="J177" s="136"/>
      <c r="K177" s="136"/>
      <c r="L177" s="136"/>
      <c r="M177" s="136"/>
      <c r="N177" s="136"/>
      <c r="O177" s="136"/>
      <c r="P177" s="136"/>
      <c r="Q177" s="136"/>
      <c r="R177" s="136"/>
      <c r="S177" s="136"/>
      <c r="T177" s="136"/>
      <c r="U177" s="136"/>
      <c r="V177" s="136"/>
      <c r="W177" s="136"/>
      <c r="X177" s="136"/>
      <c r="Y177" s="136"/>
      <c r="Z177" s="136"/>
      <c r="AA177" s="136"/>
      <c r="AB177" s="136"/>
      <c r="AC177" s="136"/>
      <c r="AD177" s="136"/>
      <c r="AE177" s="136"/>
      <c r="AF177" s="136"/>
      <c r="AG177" s="136"/>
      <c r="AH177" s="136"/>
      <c r="AI177" s="136"/>
      <c r="AJ177" s="136"/>
      <c r="AK177" s="136"/>
      <c r="AL177" s="136"/>
      <c r="AM177" s="136"/>
      <c r="AN177" s="136"/>
      <c r="AO177" s="136"/>
      <c r="AP177" s="136"/>
      <c r="AQ177" s="136"/>
      <c r="AR177" s="136"/>
      <c r="AS177" s="136"/>
      <c r="AT177" s="136"/>
      <c r="AU177" s="136"/>
      <c r="AV177" s="136"/>
      <c r="AW177" s="136"/>
      <c r="AX177" s="136"/>
      <c r="AY177" s="136"/>
      <c r="AZ177" s="136"/>
      <c r="BA177" s="136"/>
      <c r="BB177" s="136"/>
      <c r="BC177" s="136"/>
      <c r="BD177" s="136"/>
      <c r="BE177" s="136"/>
      <c r="BF177" s="136"/>
      <c r="BG177" s="136"/>
      <c r="BH177" s="136"/>
      <c r="BI177" s="136"/>
      <c r="BJ177" s="136"/>
      <c r="BK177" s="136"/>
      <c r="BL177" s="136"/>
      <c r="BM177" s="136"/>
      <c r="BN177" s="136"/>
      <c r="BO177" s="136"/>
      <c r="BP177" s="136"/>
      <c r="BQ177" s="136"/>
      <c r="BR177" s="136"/>
      <c r="BS177" s="136"/>
      <c r="BT177" s="136"/>
      <c r="BU177" s="136"/>
      <c r="BV177" s="136"/>
      <c r="BW177" s="136"/>
      <c r="BX177" s="136"/>
      <c r="BY177" s="136"/>
      <c r="BZ177" s="136"/>
      <c r="CA177" s="136"/>
      <c r="CB177" s="136"/>
      <c r="CC177" s="136"/>
      <c r="CD177" s="136"/>
      <c r="CE177" s="136"/>
      <c r="CF177" s="136"/>
      <c r="CG177" s="136"/>
      <c r="CH177" s="136"/>
      <c r="CI177" s="136"/>
      <c r="CJ177" s="136"/>
      <c r="CK177" s="136"/>
      <c r="CL177" s="136"/>
      <c r="CM177" s="136"/>
      <c r="CN177" s="136"/>
      <c r="CO177" s="136"/>
      <c r="CP177" s="136"/>
      <c r="CQ177" s="136"/>
      <c r="CR177" s="136"/>
      <c r="CS177" s="136"/>
      <c r="CT177" s="136"/>
      <c r="CU177" s="136"/>
      <c r="CV177" s="136"/>
      <c r="CW177" s="136"/>
      <c r="CX177" s="136"/>
      <c r="CY177" s="136"/>
      <c r="CZ177" s="136"/>
      <c r="DA177" s="136"/>
      <c r="DB177" s="136"/>
      <c r="DC177" s="136"/>
      <c r="DD177" s="136"/>
      <c r="DE177" s="136"/>
      <c r="DF177" s="136"/>
      <c r="DG177" s="136"/>
      <c r="DH177" s="136"/>
      <c r="DI177" s="136"/>
      <c r="DJ177" s="136"/>
      <c r="DK177" s="136"/>
      <c r="DL177" s="136"/>
      <c r="DM177" s="136"/>
      <c r="DN177" s="136"/>
      <c r="DO177" s="136"/>
      <c r="DP177" s="136"/>
      <c r="DQ177" s="136"/>
      <c r="DR177" s="136"/>
      <c r="DS177" s="136"/>
      <c r="DT177" s="136"/>
      <c r="DU177" s="136"/>
      <c r="DV177" s="136"/>
      <c r="DW177" s="136"/>
      <c r="DX177" s="136"/>
      <c r="DY177" s="136"/>
      <c r="DZ177" s="136"/>
      <c r="EA177" s="136"/>
      <c r="EB177" s="136"/>
      <c r="EC177" s="136"/>
      <c r="ED177" s="136"/>
      <c r="EE177" s="136"/>
      <c r="EF177" s="136"/>
      <c r="EG177" s="136"/>
      <c r="EH177" s="136"/>
      <c r="EI177" s="136"/>
      <c r="EJ177" s="136"/>
      <c r="EK177" s="136"/>
      <c r="EL177" s="136"/>
      <c r="EM177" s="136"/>
      <c r="EN177" s="136"/>
      <c r="EO177" s="136"/>
      <c r="EP177" s="136"/>
      <c r="EQ177" s="136"/>
      <c r="ER177" s="136"/>
      <c r="ES177" s="136"/>
      <c r="ET177" s="136"/>
      <c r="EU177" s="136"/>
      <c r="EV177" s="136"/>
      <c r="EW177" s="136"/>
      <c r="EX177" s="136"/>
      <c r="EY177" s="136"/>
      <c r="EZ177" s="136"/>
      <c r="FA177" s="136"/>
      <c r="FB177" s="136"/>
      <c r="FC177" s="136"/>
      <c r="FD177" s="136"/>
      <c r="FE177" s="136"/>
      <c r="FF177" s="136"/>
      <c r="FG177" s="136"/>
      <c r="FH177" s="136"/>
      <c r="FI177" s="136"/>
      <c r="FJ177" s="136"/>
      <c r="FK177" s="136"/>
      <c r="FL177" s="136"/>
      <c r="FM177" s="136"/>
      <c r="FN177" s="136"/>
      <c r="FO177" s="136"/>
      <c r="FP177" s="136"/>
      <c r="FQ177" s="136"/>
      <c r="FR177" s="136"/>
      <c r="FS177" s="136"/>
      <c r="FT177" s="136"/>
      <c r="FU177" s="136"/>
      <c r="FV177" s="136"/>
      <c r="FW177" s="136"/>
      <c r="FX177" s="136"/>
      <c r="FY177" s="136"/>
      <c r="FZ177" s="136"/>
      <c r="GA177" s="136"/>
      <c r="GB177" s="136"/>
      <c r="GC177" s="136"/>
      <c r="GD177" s="136"/>
      <c r="GE177" s="136"/>
      <c r="GF177" s="136"/>
      <c r="GG177" s="136"/>
      <c r="GH177" s="136"/>
      <c r="GI177" s="136"/>
      <c r="GJ177" s="136"/>
      <c r="GK177" s="136"/>
      <c r="GL177" s="136"/>
      <c r="GM177" s="136"/>
      <c r="GN177" s="136"/>
      <c r="GO177" s="136"/>
      <c r="GP177" s="136"/>
      <c r="GQ177" s="136"/>
      <c r="GR177" s="136"/>
      <c r="GS177" s="136"/>
      <c r="GT177" s="136"/>
      <c r="GU177" s="136"/>
      <c r="GV177" s="136"/>
      <c r="GW177" s="136"/>
      <c r="GX177" s="136"/>
      <c r="GY177" s="136"/>
      <c r="GZ177" s="136"/>
      <c r="HA177" s="136"/>
      <c r="HB177" s="136"/>
      <c r="HC177" s="136"/>
      <c r="HD177" s="136"/>
      <c r="HE177" s="136"/>
      <c r="HF177" s="136"/>
      <c r="HG177" s="136"/>
      <c r="HH177" s="136"/>
      <c r="HI177" s="136"/>
      <c r="HJ177" s="136"/>
      <c r="HK177" s="136"/>
      <c r="HL177" s="136"/>
      <c r="HM177" s="136"/>
      <c r="HN177" s="136"/>
      <c r="HO177" s="136"/>
      <c r="HP177" s="136"/>
      <c r="HQ177" s="136"/>
      <c r="HR177" s="136"/>
      <c r="HS177" s="136"/>
      <c r="HT177" s="136"/>
      <c r="HU177" s="136"/>
      <c r="HV177" s="136"/>
      <c r="HW177" s="136"/>
      <c r="HX177" s="136"/>
      <c r="HY177" s="136"/>
      <c r="HZ177" s="136"/>
      <c r="IA177" s="136"/>
      <c r="IB177" s="136"/>
      <c r="IC177" s="136"/>
      <c r="ID177" s="136"/>
      <c r="IE177" s="136"/>
      <c r="IF177" s="136"/>
      <c r="IG177" s="136"/>
      <c r="IH177" s="136"/>
      <c r="II177" s="136"/>
      <c r="IJ177" s="136"/>
      <c r="IK177" s="136"/>
      <c r="IL177" s="136"/>
      <c r="IM177" s="136"/>
      <c r="IN177" s="136"/>
      <c r="IO177" s="136"/>
      <c r="IP177" s="136"/>
      <c r="IQ177" s="136"/>
      <c r="IR177" s="136"/>
      <c r="IS177" s="136"/>
      <c r="IT177" s="136"/>
      <c r="IU177" s="136"/>
      <c r="IV177" s="136"/>
      <c r="IW177" s="136"/>
      <c r="IX177" s="136"/>
      <c r="IY177" s="136"/>
      <c r="IZ177" s="136"/>
      <c r="JA177" s="136"/>
      <c r="JB177" s="136"/>
      <c r="JC177" s="136"/>
      <c r="JD177" s="136"/>
      <c r="JE177" s="136"/>
      <c r="JF177" s="136"/>
      <c r="JG177" s="136"/>
      <c r="JH177" s="136"/>
      <c r="JI177" s="136"/>
      <c r="JJ177" s="136"/>
      <c r="JK177" s="136"/>
      <c r="JL177" s="136"/>
      <c r="JM177" s="136"/>
      <c r="JN177" s="136"/>
      <c r="JO177" s="136"/>
      <c r="JP177" s="136"/>
      <c r="JQ177" s="136"/>
      <c r="JR177" s="136"/>
      <c r="JS177" s="136"/>
      <c r="JT177" s="136"/>
      <c r="JU177" s="136"/>
      <c r="JV177" s="136"/>
      <c r="JW177" s="136"/>
      <c r="JX177" s="136"/>
      <c r="JY177" s="136"/>
      <c r="JZ177" s="136"/>
      <c r="KA177" s="136"/>
      <c r="KB177" s="136"/>
      <c r="KC177" s="136"/>
      <c r="KD177" s="136"/>
      <c r="KE177" s="136"/>
      <c r="KF177" s="136"/>
      <c r="KG177" s="136"/>
      <c r="KH177" s="136"/>
      <c r="KI177" s="136"/>
      <c r="KJ177" s="136"/>
      <c r="KK177" s="136"/>
      <c r="KL177" s="136"/>
      <c r="KM177" s="136"/>
      <c r="KN177" s="136"/>
      <c r="KO177" s="136"/>
      <c r="KP177" s="136"/>
      <c r="KQ177" s="136"/>
      <c r="KR177" s="136"/>
      <c r="KS177" s="136"/>
      <c r="KT177" s="136"/>
      <c r="KU177" s="136"/>
      <c r="KV177" s="136"/>
      <c r="KW177" s="136"/>
      <c r="KX177" s="136"/>
      <c r="KY177" s="136"/>
      <c r="KZ177" s="136"/>
      <c r="LA177" s="136"/>
      <c r="LB177" s="136"/>
      <c r="LC177" s="136"/>
      <c r="LD177" s="136"/>
      <c r="LE177" s="136"/>
      <c r="LF177" s="136"/>
      <c r="LG177" s="136"/>
      <c r="LH177" s="136"/>
      <c r="LI177" s="136"/>
      <c r="LJ177" s="136"/>
      <c r="LK177" s="136"/>
      <c r="LL177" s="136"/>
      <c r="LM177" s="136"/>
      <c r="LN177" s="136"/>
      <c r="LO177" s="136"/>
      <c r="LP177" s="136"/>
      <c r="LQ177" s="136"/>
      <c r="LR177" s="136"/>
      <c r="LS177" s="136"/>
      <c r="LT177" s="136"/>
      <c r="LU177" s="136"/>
      <c r="LV177" s="136"/>
      <c r="LW177" s="136"/>
      <c r="LX177" s="136"/>
      <c r="LY177" s="136"/>
      <c r="LZ177" s="136"/>
      <c r="MA177" s="136"/>
      <c r="MB177" s="136"/>
      <c r="MC177" s="136"/>
      <c r="MD177" s="136"/>
      <c r="ME177" s="136"/>
      <c r="MF177" s="136"/>
      <c r="MG177" s="136"/>
      <c r="MH177" s="136"/>
      <c r="MI177" s="136"/>
      <c r="MJ177" s="136"/>
      <c r="MK177" s="136"/>
      <c r="ML177" s="136"/>
      <c r="MM177" s="136"/>
      <c r="MN177" s="136"/>
      <c r="MO177" s="136"/>
      <c r="MP177" s="136"/>
      <c r="MQ177" s="136"/>
      <c r="MR177" s="136"/>
      <c r="MS177" s="136"/>
      <c r="MT177" s="136"/>
      <c r="MU177" s="136"/>
      <c r="MV177" s="136"/>
      <c r="MW177" s="136"/>
      <c r="MX177" s="136"/>
      <c r="MY177" s="136"/>
      <c r="MZ177" s="136"/>
      <c r="NA177" s="136"/>
      <c r="NB177" s="136"/>
      <c r="NC177" s="136"/>
      <c r="ND177" s="136"/>
      <c r="NE177" s="136"/>
      <c r="NF177" s="136"/>
      <c r="NG177" s="136"/>
      <c r="NH177" s="136"/>
      <c r="NI177" s="136"/>
      <c r="NJ177" s="136"/>
      <c r="NK177" s="136"/>
      <c r="NL177" s="136"/>
      <c r="NM177" s="136"/>
      <c r="NN177" s="136"/>
      <c r="NO177" s="136"/>
      <c r="NP177" s="136"/>
      <c r="NQ177" s="136"/>
      <c r="NR177" s="136"/>
      <c r="NS177" s="136"/>
      <c r="NT177" s="136"/>
      <c r="NU177" s="136"/>
      <c r="NV177" s="136"/>
      <c r="NW177" s="136"/>
      <c r="NX177" s="136"/>
      <c r="NY177" s="136"/>
      <c r="NZ177" s="136"/>
      <c r="OA177" s="136"/>
      <c r="OB177" s="136"/>
      <c r="OC177" s="136"/>
      <c r="OD177" s="136"/>
      <c r="OE177" s="136"/>
      <c r="OF177" s="136"/>
      <c r="OG177" s="136"/>
      <c r="OH177" s="136"/>
      <c r="OI177" s="136"/>
      <c r="OJ177" s="136"/>
      <c r="OK177" s="136"/>
      <c r="OL177" s="136"/>
      <c r="OM177" s="136"/>
      <c r="ON177" s="136"/>
      <c r="OO177" s="136"/>
      <c r="OP177" s="136"/>
      <c r="OQ177" s="136"/>
      <c r="OR177" s="136"/>
      <c r="OS177" s="136"/>
      <c r="OT177" s="136"/>
      <c r="OU177" s="136"/>
      <c r="OV177" s="136"/>
      <c r="OW177" s="136"/>
      <c r="OX177" s="136"/>
      <c r="OY177" s="136"/>
      <c r="OZ177" s="136"/>
      <c r="PA177" s="136"/>
      <c r="PB177" s="136"/>
      <c r="PC177" s="136"/>
      <c r="PD177" s="136"/>
      <c r="PE177" s="136"/>
      <c r="PF177" s="136"/>
    </row>
    <row r="178" spans="1:422" s="45" customFormat="1">
      <c r="A178" s="134"/>
      <c r="B178" s="134"/>
      <c r="C178" s="136"/>
      <c r="D178" s="136"/>
      <c r="E178" s="136"/>
      <c r="F178" s="136"/>
      <c r="G178" s="136"/>
      <c r="H178" s="136"/>
      <c r="I178" s="136"/>
      <c r="J178" s="136"/>
      <c r="K178" s="136"/>
      <c r="L178" s="136"/>
      <c r="M178" s="136"/>
      <c r="N178" s="136"/>
      <c r="O178" s="136"/>
      <c r="P178" s="136"/>
      <c r="Q178" s="136"/>
      <c r="R178" s="136"/>
      <c r="S178" s="136"/>
      <c r="T178" s="136"/>
      <c r="U178" s="136"/>
      <c r="V178" s="136"/>
      <c r="W178" s="136"/>
      <c r="X178" s="136"/>
      <c r="Y178" s="136"/>
      <c r="Z178" s="136"/>
      <c r="AA178" s="136"/>
      <c r="AB178" s="136"/>
      <c r="AC178" s="136"/>
      <c r="AD178" s="136"/>
      <c r="AE178" s="136"/>
      <c r="AF178" s="136"/>
      <c r="AG178" s="136"/>
      <c r="AH178" s="136"/>
      <c r="AI178" s="136"/>
      <c r="AJ178" s="136"/>
      <c r="AK178" s="136"/>
      <c r="AL178" s="136"/>
      <c r="AM178" s="136"/>
      <c r="AN178" s="136"/>
      <c r="AO178" s="136"/>
      <c r="AP178" s="136"/>
      <c r="AQ178" s="136"/>
      <c r="AR178" s="136"/>
      <c r="AS178" s="136"/>
      <c r="AT178" s="136"/>
      <c r="AU178" s="136"/>
      <c r="AV178" s="136"/>
      <c r="AW178" s="136"/>
      <c r="AX178" s="136"/>
      <c r="AY178" s="136"/>
      <c r="AZ178" s="136"/>
      <c r="BA178" s="136"/>
      <c r="BB178" s="136"/>
      <c r="BC178" s="136"/>
      <c r="BD178" s="136"/>
      <c r="BE178" s="136"/>
      <c r="BF178" s="136"/>
      <c r="BG178" s="136"/>
      <c r="BH178" s="136"/>
      <c r="BI178" s="136"/>
      <c r="BJ178" s="136"/>
      <c r="BK178" s="136"/>
      <c r="BL178" s="136"/>
      <c r="BM178" s="136"/>
      <c r="BN178" s="136"/>
      <c r="BO178" s="136"/>
      <c r="BP178" s="136"/>
      <c r="BQ178" s="136"/>
      <c r="BR178" s="136"/>
      <c r="BS178" s="136"/>
      <c r="BT178" s="136"/>
      <c r="BU178" s="136"/>
      <c r="BV178" s="136"/>
      <c r="BW178" s="136"/>
      <c r="BX178" s="136"/>
      <c r="BY178" s="136"/>
      <c r="BZ178" s="136"/>
      <c r="CA178" s="136"/>
      <c r="CB178" s="136"/>
      <c r="CC178" s="136"/>
      <c r="CD178" s="136"/>
      <c r="CE178" s="136"/>
      <c r="CF178" s="136"/>
      <c r="CG178" s="136"/>
      <c r="CH178" s="136"/>
      <c r="CI178" s="136"/>
      <c r="CJ178" s="136"/>
      <c r="CK178" s="136"/>
      <c r="CL178" s="136"/>
      <c r="CM178" s="136"/>
      <c r="CN178" s="136"/>
      <c r="CO178" s="136"/>
      <c r="CP178" s="136"/>
      <c r="CQ178" s="136"/>
      <c r="CR178" s="136"/>
      <c r="CS178" s="136"/>
      <c r="CT178" s="136"/>
      <c r="CU178" s="136"/>
      <c r="CV178" s="136"/>
      <c r="CW178" s="136"/>
      <c r="CX178" s="136"/>
      <c r="CY178" s="136"/>
      <c r="CZ178" s="136"/>
      <c r="DA178" s="136"/>
      <c r="DB178" s="136"/>
      <c r="DC178" s="136"/>
      <c r="DD178" s="136"/>
      <c r="DE178" s="136"/>
      <c r="DF178" s="136"/>
      <c r="DG178" s="136"/>
      <c r="DH178" s="136"/>
      <c r="DI178" s="136"/>
      <c r="DJ178" s="136"/>
      <c r="DK178" s="136"/>
      <c r="DL178" s="136"/>
      <c r="DM178" s="136"/>
      <c r="DN178" s="136"/>
      <c r="DO178" s="136"/>
      <c r="DP178" s="136"/>
      <c r="DQ178" s="136"/>
      <c r="DR178" s="136"/>
      <c r="DS178" s="136"/>
      <c r="DT178" s="136"/>
      <c r="DU178" s="136"/>
      <c r="DV178" s="136"/>
      <c r="DW178" s="136"/>
      <c r="DX178" s="136"/>
      <c r="DY178" s="136"/>
      <c r="DZ178" s="136"/>
      <c r="EA178" s="136"/>
      <c r="EB178" s="136"/>
      <c r="EC178" s="136"/>
      <c r="ED178" s="136"/>
      <c r="EE178" s="136"/>
      <c r="EF178" s="136"/>
      <c r="EG178" s="136"/>
      <c r="EH178" s="136"/>
      <c r="EI178" s="136"/>
      <c r="EJ178" s="136"/>
      <c r="EK178" s="136"/>
      <c r="EL178" s="136"/>
      <c r="EM178" s="136"/>
      <c r="EN178" s="136"/>
      <c r="EO178" s="136"/>
      <c r="EP178" s="136"/>
      <c r="EQ178" s="136"/>
      <c r="ER178" s="136"/>
      <c r="ES178" s="136"/>
      <c r="ET178" s="136"/>
      <c r="EU178" s="136"/>
      <c r="EV178" s="136"/>
      <c r="EW178" s="136"/>
      <c r="EX178" s="136"/>
      <c r="EY178" s="136"/>
      <c r="EZ178" s="136"/>
      <c r="FA178" s="136"/>
      <c r="FB178" s="136"/>
      <c r="FC178" s="136"/>
      <c r="FD178" s="136"/>
      <c r="FE178" s="136"/>
      <c r="FF178" s="136"/>
      <c r="FG178" s="136"/>
      <c r="FH178" s="136"/>
      <c r="FI178" s="136"/>
      <c r="FJ178" s="136"/>
      <c r="FK178" s="136"/>
      <c r="FL178" s="136"/>
      <c r="FM178" s="136"/>
      <c r="FN178" s="136"/>
      <c r="FO178" s="136"/>
      <c r="FP178" s="136"/>
      <c r="FQ178" s="136"/>
      <c r="FR178" s="136"/>
      <c r="FS178" s="136"/>
      <c r="FT178" s="136"/>
      <c r="FU178" s="136"/>
      <c r="FV178" s="136"/>
      <c r="FW178" s="136"/>
      <c r="FX178" s="136"/>
      <c r="FY178" s="136"/>
      <c r="FZ178" s="136"/>
      <c r="GA178" s="136"/>
      <c r="GB178" s="136"/>
      <c r="GC178" s="136"/>
      <c r="GD178" s="136"/>
      <c r="GE178" s="136"/>
      <c r="GF178" s="136"/>
      <c r="GG178" s="136"/>
      <c r="GH178" s="136"/>
      <c r="GI178" s="136"/>
      <c r="GJ178" s="136"/>
      <c r="GK178" s="136"/>
      <c r="GL178" s="136"/>
      <c r="GM178" s="136"/>
      <c r="GN178" s="136"/>
      <c r="GO178" s="136"/>
      <c r="GP178" s="136"/>
      <c r="GQ178" s="136"/>
      <c r="GR178" s="136"/>
      <c r="GS178" s="136"/>
      <c r="GT178" s="136"/>
      <c r="GU178" s="136"/>
      <c r="GV178" s="136"/>
      <c r="GW178" s="136"/>
      <c r="GX178" s="136"/>
      <c r="GY178" s="136"/>
      <c r="GZ178" s="136"/>
      <c r="HA178" s="136"/>
      <c r="HB178" s="136"/>
      <c r="HC178" s="136"/>
      <c r="HD178" s="136"/>
      <c r="HE178" s="136"/>
      <c r="HF178" s="136"/>
      <c r="HG178" s="136"/>
      <c r="HH178" s="136"/>
      <c r="HI178" s="136"/>
      <c r="HJ178" s="136"/>
      <c r="HK178" s="136"/>
      <c r="HL178" s="136"/>
      <c r="HM178" s="136"/>
      <c r="HN178" s="136"/>
      <c r="HO178" s="136"/>
      <c r="HP178" s="136"/>
      <c r="HQ178" s="136"/>
      <c r="HR178" s="136"/>
      <c r="HS178" s="136"/>
      <c r="HT178" s="136"/>
      <c r="HU178" s="136"/>
      <c r="HV178" s="136"/>
      <c r="HW178" s="136"/>
      <c r="HX178" s="136"/>
      <c r="HY178" s="136"/>
      <c r="HZ178" s="136"/>
      <c r="IA178" s="136"/>
      <c r="IB178" s="136"/>
      <c r="IC178" s="136"/>
      <c r="ID178" s="136"/>
      <c r="IE178" s="136"/>
      <c r="IF178" s="136"/>
      <c r="IG178" s="136"/>
      <c r="IH178" s="136"/>
      <c r="II178" s="136"/>
      <c r="IJ178" s="136"/>
      <c r="IK178" s="136"/>
      <c r="IL178" s="136"/>
      <c r="IM178" s="136"/>
      <c r="IN178" s="136"/>
      <c r="IO178" s="136"/>
      <c r="IP178" s="136"/>
      <c r="IQ178" s="136"/>
      <c r="IR178" s="136"/>
      <c r="IS178" s="136"/>
      <c r="IT178" s="136"/>
      <c r="IU178" s="136"/>
      <c r="IV178" s="136"/>
      <c r="IW178" s="136"/>
      <c r="IX178" s="136"/>
      <c r="IY178" s="136"/>
      <c r="IZ178" s="136"/>
      <c r="JA178" s="136"/>
      <c r="JB178" s="136"/>
      <c r="JC178" s="136"/>
      <c r="JD178" s="136"/>
      <c r="JE178" s="136"/>
      <c r="JF178" s="136"/>
      <c r="JG178" s="136"/>
      <c r="JH178" s="136"/>
      <c r="JI178" s="136"/>
      <c r="JJ178" s="136"/>
      <c r="JK178" s="136"/>
      <c r="JL178" s="136"/>
      <c r="JM178" s="136"/>
      <c r="JN178" s="136"/>
      <c r="JO178" s="136"/>
      <c r="JP178" s="136"/>
      <c r="JQ178" s="136"/>
      <c r="JR178" s="136"/>
      <c r="JS178" s="136"/>
      <c r="JT178" s="136"/>
      <c r="JU178" s="136"/>
      <c r="JV178" s="136"/>
      <c r="JW178" s="136"/>
      <c r="JX178" s="136"/>
      <c r="JY178" s="136"/>
      <c r="JZ178" s="136"/>
      <c r="KA178" s="136"/>
      <c r="KB178" s="136"/>
      <c r="KC178" s="136"/>
      <c r="KD178" s="136"/>
      <c r="KE178" s="136"/>
      <c r="KF178" s="136"/>
      <c r="KG178" s="136"/>
      <c r="KH178" s="136"/>
      <c r="KI178" s="136"/>
      <c r="KJ178" s="136"/>
      <c r="KK178" s="136"/>
      <c r="KL178" s="136"/>
      <c r="KM178" s="136"/>
      <c r="KN178" s="136"/>
      <c r="KO178" s="136"/>
      <c r="KP178" s="136"/>
      <c r="KQ178" s="136"/>
      <c r="KR178" s="136"/>
      <c r="KS178" s="136"/>
      <c r="KT178" s="136"/>
      <c r="KU178" s="136"/>
      <c r="KV178" s="136"/>
      <c r="KW178" s="136"/>
      <c r="KX178" s="136"/>
      <c r="KY178" s="136"/>
      <c r="KZ178" s="136"/>
      <c r="LA178" s="136"/>
      <c r="LB178" s="136"/>
      <c r="LC178" s="136"/>
      <c r="LD178" s="136"/>
      <c r="LE178" s="136"/>
      <c r="LF178" s="136"/>
      <c r="LG178" s="136"/>
      <c r="LH178" s="136"/>
      <c r="LI178" s="136"/>
      <c r="LJ178" s="136"/>
      <c r="LK178" s="136"/>
      <c r="LL178" s="136"/>
      <c r="LM178" s="136"/>
      <c r="LN178" s="136"/>
      <c r="LO178" s="136"/>
      <c r="LP178" s="136"/>
      <c r="LQ178" s="136"/>
      <c r="LR178" s="136"/>
      <c r="LS178" s="136"/>
      <c r="LT178" s="136"/>
      <c r="LU178" s="136"/>
      <c r="LV178" s="136"/>
      <c r="LW178" s="136"/>
      <c r="LX178" s="136"/>
      <c r="LY178" s="136"/>
      <c r="LZ178" s="136"/>
      <c r="MA178" s="136"/>
      <c r="MB178" s="136"/>
      <c r="MC178" s="136"/>
      <c r="MD178" s="136"/>
      <c r="ME178" s="136"/>
      <c r="MF178" s="136"/>
      <c r="MG178" s="136"/>
      <c r="MH178" s="136"/>
      <c r="MI178" s="136"/>
      <c r="MJ178" s="136"/>
      <c r="MK178" s="136"/>
      <c r="ML178" s="136"/>
      <c r="MM178" s="136"/>
      <c r="MN178" s="136"/>
      <c r="MO178" s="136"/>
      <c r="MP178" s="136"/>
      <c r="MQ178" s="136"/>
      <c r="MR178" s="136"/>
      <c r="MS178" s="136"/>
      <c r="MT178" s="136"/>
      <c r="MU178" s="136"/>
      <c r="MV178" s="136"/>
      <c r="MW178" s="136"/>
      <c r="MX178" s="136"/>
      <c r="MY178" s="136"/>
      <c r="MZ178" s="136"/>
      <c r="NA178" s="136"/>
      <c r="NB178" s="136"/>
      <c r="NC178" s="136"/>
      <c r="ND178" s="136"/>
      <c r="NE178" s="136"/>
      <c r="NF178" s="136"/>
      <c r="NG178" s="136"/>
      <c r="NH178" s="136"/>
      <c r="NI178" s="136"/>
      <c r="NJ178" s="136"/>
      <c r="NK178" s="136"/>
      <c r="NL178" s="136"/>
      <c r="NM178" s="136"/>
      <c r="NN178" s="136"/>
      <c r="NO178" s="136"/>
      <c r="NP178" s="136"/>
      <c r="NQ178" s="136"/>
      <c r="NR178" s="136"/>
      <c r="NS178" s="136"/>
      <c r="NT178" s="136"/>
      <c r="NU178" s="136"/>
      <c r="NV178" s="136"/>
      <c r="NW178" s="136"/>
      <c r="NX178" s="136"/>
      <c r="NY178" s="136"/>
      <c r="NZ178" s="136"/>
      <c r="OA178" s="136"/>
      <c r="OB178" s="136"/>
      <c r="OC178" s="136"/>
      <c r="OD178" s="136"/>
      <c r="OE178" s="136"/>
      <c r="OF178" s="136"/>
      <c r="OG178" s="136"/>
      <c r="OH178" s="136"/>
      <c r="OI178" s="136"/>
      <c r="OJ178" s="136"/>
      <c r="OK178" s="136"/>
      <c r="OL178" s="136"/>
      <c r="OM178" s="136"/>
      <c r="ON178" s="136"/>
      <c r="OO178" s="136"/>
      <c r="OP178" s="136"/>
      <c r="OQ178" s="136"/>
      <c r="OR178" s="136"/>
      <c r="OS178" s="136"/>
      <c r="OT178" s="136"/>
      <c r="OU178" s="136"/>
      <c r="OV178" s="136"/>
      <c r="OW178" s="136"/>
      <c r="OX178" s="136"/>
      <c r="OY178" s="136"/>
      <c r="OZ178" s="136"/>
      <c r="PA178" s="136"/>
      <c r="PB178" s="136"/>
      <c r="PC178" s="136"/>
      <c r="PD178" s="136"/>
      <c r="PE178" s="136"/>
      <c r="PF178" s="136"/>
    </row>
    <row r="179" spans="1:422" s="45" customFormat="1">
      <c r="A179" s="134"/>
      <c r="B179" s="134"/>
      <c r="C179" s="136"/>
      <c r="D179" s="136"/>
      <c r="E179" s="136"/>
      <c r="F179" s="136"/>
      <c r="G179" s="136"/>
      <c r="H179" s="136"/>
      <c r="I179" s="136"/>
      <c r="J179" s="136"/>
      <c r="K179" s="136"/>
      <c r="L179" s="136"/>
      <c r="M179" s="136"/>
      <c r="N179" s="136"/>
      <c r="O179" s="136"/>
      <c r="P179" s="136"/>
      <c r="Q179" s="136"/>
      <c r="R179" s="136"/>
      <c r="S179" s="136"/>
      <c r="T179" s="136"/>
      <c r="U179" s="136"/>
      <c r="V179" s="136"/>
      <c r="W179" s="136"/>
      <c r="X179" s="136"/>
      <c r="Y179" s="136"/>
      <c r="Z179" s="136"/>
      <c r="AA179" s="136"/>
      <c r="AB179" s="136"/>
      <c r="AC179" s="136"/>
      <c r="AD179" s="136"/>
      <c r="AE179" s="136"/>
      <c r="AF179" s="136"/>
      <c r="AG179" s="136"/>
      <c r="AH179" s="136"/>
      <c r="AI179" s="136"/>
      <c r="AJ179" s="136"/>
      <c r="AK179" s="136"/>
      <c r="AL179" s="136"/>
      <c r="AM179" s="136"/>
      <c r="AN179" s="136"/>
      <c r="AO179" s="136"/>
      <c r="AP179" s="136"/>
      <c r="AQ179" s="136"/>
      <c r="AR179" s="136"/>
      <c r="AS179" s="136"/>
      <c r="AT179" s="136"/>
      <c r="AU179" s="136"/>
      <c r="AV179" s="136"/>
      <c r="AW179" s="136"/>
      <c r="AX179" s="136"/>
      <c r="AY179" s="136"/>
      <c r="AZ179" s="136"/>
      <c r="BA179" s="136"/>
      <c r="BB179" s="136"/>
      <c r="BC179" s="136"/>
      <c r="BD179" s="136"/>
      <c r="BE179" s="136"/>
      <c r="BF179" s="136"/>
      <c r="BG179" s="136"/>
      <c r="BH179" s="136"/>
      <c r="BI179" s="136"/>
      <c r="BJ179" s="136"/>
      <c r="BK179" s="136"/>
      <c r="BL179" s="136"/>
      <c r="BM179" s="136"/>
      <c r="BN179" s="136"/>
      <c r="BO179" s="136"/>
      <c r="BP179" s="136"/>
      <c r="BQ179" s="136"/>
      <c r="BR179" s="136"/>
      <c r="BS179" s="136"/>
      <c r="BT179" s="136"/>
      <c r="BU179" s="136"/>
      <c r="BV179" s="136"/>
      <c r="BW179" s="136"/>
      <c r="BX179" s="136"/>
      <c r="BY179" s="136"/>
      <c r="BZ179" s="136"/>
      <c r="CA179" s="136"/>
      <c r="CB179" s="136"/>
      <c r="CC179" s="136"/>
      <c r="CD179" s="136"/>
      <c r="CE179" s="136"/>
      <c r="CF179" s="136"/>
      <c r="CG179" s="136"/>
      <c r="CH179" s="136"/>
      <c r="CI179" s="136"/>
      <c r="CJ179" s="136"/>
      <c r="CK179" s="136"/>
      <c r="CL179" s="136"/>
      <c r="CM179" s="136"/>
      <c r="CN179" s="136"/>
      <c r="CO179" s="136"/>
      <c r="CP179" s="136"/>
      <c r="CQ179" s="136"/>
      <c r="CR179" s="136"/>
      <c r="CS179" s="136"/>
      <c r="CT179" s="136"/>
      <c r="CU179" s="136"/>
      <c r="CV179" s="136"/>
      <c r="CW179" s="136"/>
      <c r="CX179" s="136"/>
      <c r="CY179" s="136"/>
      <c r="CZ179" s="136"/>
      <c r="DA179" s="136"/>
      <c r="DB179" s="136"/>
      <c r="DC179" s="136"/>
      <c r="DD179" s="136"/>
      <c r="DE179" s="136"/>
      <c r="DF179" s="136"/>
      <c r="DG179" s="136"/>
      <c r="DH179" s="136"/>
      <c r="DI179" s="136"/>
      <c r="DJ179" s="136"/>
      <c r="DK179" s="136"/>
      <c r="DL179" s="136"/>
      <c r="DM179" s="136"/>
      <c r="DN179" s="136"/>
      <c r="DO179" s="136"/>
      <c r="DP179" s="136"/>
      <c r="DQ179" s="136"/>
      <c r="DR179" s="136"/>
      <c r="DS179" s="136"/>
      <c r="DT179" s="136"/>
      <c r="DU179" s="136"/>
      <c r="DV179" s="136"/>
      <c r="DW179" s="136"/>
      <c r="DX179" s="136"/>
      <c r="DY179" s="136"/>
      <c r="DZ179" s="136"/>
      <c r="EA179" s="136"/>
      <c r="EB179" s="136"/>
      <c r="EC179" s="136"/>
      <c r="ED179" s="136"/>
      <c r="EE179" s="136"/>
      <c r="EF179" s="136"/>
      <c r="EG179" s="136"/>
      <c r="EH179" s="136"/>
      <c r="EI179" s="136"/>
      <c r="EJ179" s="136"/>
      <c r="EK179" s="136"/>
      <c r="EL179" s="136"/>
      <c r="EM179" s="136"/>
      <c r="EN179" s="136"/>
      <c r="EO179" s="136"/>
      <c r="EP179" s="136"/>
      <c r="EQ179" s="136"/>
      <c r="ER179" s="136"/>
      <c r="ES179" s="136"/>
      <c r="ET179" s="136"/>
      <c r="EU179" s="136"/>
      <c r="EV179" s="136"/>
      <c r="EW179" s="136"/>
      <c r="EX179" s="136"/>
      <c r="EY179" s="136"/>
      <c r="EZ179" s="136"/>
      <c r="FA179" s="136"/>
      <c r="FB179" s="136"/>
      <c r="FC179" s="136"/>
      <c r="FD179" s="136"/>
      <c r="FE179" s="136"/>
      <c r="FF179" s="136"/>
      <c r="FG179" s="136"/>
      <c r="FH179" s="136"/>
      <c r="FI179" s="136"/>
      <c r="FJ179" s="136"/>
      <c r="FK179" s="136"/>
      <c r="FL179" s="136"/>
      <c r="FM179" s="136"/>
      <c r="FN179" s="136"/>
      <c r="FO179" s="136"/>
      <c r="FP179" s="136"/>
      <c r="FQ179" s="136"/>
      <c r="FR179" s="136"/>
      <c r="FS179" s="136"/>
      <c r="FT179" s="136"/>
      <c r="FU179" s="136"/>
      <c r="FV179" s="136"/>
      <c r="FW179" s="136"/>
      <c r="FX179" s="136"/>
      <c r="FY179" s="136"/>
      <c r="FZ179" s="136"/>
      <c r="GA179" s="136"/>
      <c r="GB179" s="136"/>
      <c r="GC179" s="136"/>
      <c r="GD179" s="136"/>
      <c r="GE179" s="136"/>
      <c r="GF179" s="136"/>
      <c r="GG179" s="136"/>
      <c r="GH179" s="136"/>
      <c r="GI179" s="136"/>
      <c r="GJ179" s="136"/>
      <c r="GK179" s="136"/>
      <c r="GL179" s="136"/>
      <c r="GM179" s="136"/>
      <c r="GN179" s="136"/>
      <c r="GO179" s="136"/>
      <c r="GP179" s="136"/>
      <c r="GQ179" s="136"/>
      <c r="GR179" s="136"/>
      <c r="GS179" s="136"/>
      <c r="GT179" s="136"/>
      <c r="GU179" s="136"/>
      <c r="GV179" s="136"/>
      <c r="GW179" s="136"/>
      <c r="GX179" s="136"/>
      <c r="GY179" s="136"/>
      <c r="GZ179" s="136"/>
      <c r="HA179" s="136"/>
      <c r="HB179" s="136"/>
      <c r="HC179" s="136"/>
      <c r="HD179" s="136"/>
      <c r="HE179" s="136"/>
      <c r="HF179" s="136"/>
      <c r="HG179" s="136"/>
      <c r="HH179" s="136"/>
      <c r="HI179" s="136"/>
      <c r="HJ179" s="136"/>
      <c r="HK179" s="136"/>
      <c r="HL179" s="136"/>
      <c r="HM179" s="136"/>
      <c r="HN179" s="136"/>
      <c r="HO179" s="136"/>
      <c r="HP179" s="136"/>
      <c r="HQ179" s="136"/>
      <c r="HR179" s="136"/>
      <c r="HS179" s="136"/>
      <c r="HT179" s="136"/>
      <c r="HU179" s="136"/>
      <c r="HV179" s="136"/>
      <c r="HW179" s="136"/>
      <c r="HX179" s="136"/>
      <c r="HY179" s="136"/>
      <c r="HZ179" s="136"/>
      <c r="IA179" s="136"/>
      <c r="IB179" s="136"/>
      <c r="IC179" s="136"/>
      <c r="ID179" s="136"/>
      <c r="IE179" s="136"/>
      <c r="IF179" s="136"/>
      <c r="IG179" s="136"/>
      <c r="IH179" s="136"/>
      <c r="II179" s="136"/>
      <c r="IJ179" s="136"/>
      <c r="IK179" s="136"/>
      <c r="IL179" s="136"/>
      <c r="IM179" s="136"/>
      <c r="IN179" s="136"/>
      <c r="IO179" s="136"/>
      <c r="IP179" s="136"/>
      <c r="IQ179" s="136"/>
      <c r="IR179" s="136"/>
      <c r="IS179" s="136"/>
      <c r="IT179" s="136"/>
      <c r="IU179" s="136"/>
      <c r="IV179" s="136"/>
      <c r="IW179" s="136"/>
      <c r="IX179" s="136"/>
      <c r="IY179" s="136"/>
      <c r="IZ179" s="136"/>
      <c r="JA179" s="136"/>
      <c r="JB179" s="136"/>
      <c r="JC179" s="136"/>
      <c r="JD179" s="136"/>
      <c r="JE179" s="136"/>
      <c r="JF179" s="136"/>
      <c r="JG179" s="136"/>
      <c r="JH179" s="136"/>
      <c r="JI179" s="136"/>
      <c r="JJ179" s="136"/>
      <c r="JK179" s="136"/>
      <c r="JL179" s="136"/>
      <c r="JM179" s="136"/>
      <c r="JN179" s="136"/>
      <c r="JO179" s="136"/>
      <c r="JP179" s="136"/>
      <c r="JQ179" s="136"/>
      <c r="JR179" s="136"/>
      <c r="JS179" s="136"/>
      <c r="JT179" s="136"/>
      <c r="JU179" s="136"/>
      <c r="JV179" s="136"/>
      <c r="JW179" s="136"/>
      <c r="JX179" s="136"/>
      <c r="JY179" s="136"/>
      <c r="JZ179" s="136"/>
      <c r="KA179" s="136"/>
      <c r="KB179" s="136"/>
      <c r="KC179" s="136"/>
      <c r="KD179" s="136"/>
      <c r="KE179" s="136"/>
      <c r="KF179" s="136"/>
      <c r="KG179" s="136"/>
      <c r="KH179" s="136"/>
      <c r="KI179" s="136"/>
      <c r="KJ179" s="136"/>
      <c r="KK179" s="136"/>
      <c r="KL179" s="136"/>
      <c r="KM179" s="136"/>
      <c r="KN179" s="136"/>
      <c r="KO179" s="136"/>
      <c r="KP179" s="136"/>
      <c r="KQ179" s="136"/>
      <c r="KR179" s="136"/>
      <c r="KS179" s="136"/>
      <c r="KT179" s="136"/>
      <c r="KU179" s="136"/>
      <c r="KV179" s="136"/>
      <c r="KW179" s="136"/>
      <c r="KX179" s="136"/>
      <c r="KY179" s="136"/>
      <c r="KZ179" s="136"/>
      <c r="LA179" s="136"/>
      <c r="LB179" s="136"/>
      <c r="LC179" s="136"/>
      <c r="LD179" s="136"/>
      <c r="LE179" s="136"/>
      <c r="LF179" s="136"/>
      <c r="LG179" s="136"/>
      <c r="LH179" s="136"/>
      <c r="LI179" s="136"/>
      <c r="LJ179" s="136"/>
      <c r="LK179" s="136"/>
      <c r="LL179" s="136"/>
      <c r="LM179" s="136"/>
      <c r="LN179" s="136"/>
      <c r="LO179" s="136"/>
      <c r="LP179" s="136"/>
      <c r="LQ179" s="136"/>
      <c r="LR179" s="136"/>
      <c r="LS179" s="136"/>
      <c r="LT179" s="136"/>
      <c r="LU179" s="136"/>
      <c r="LV179" s="136"/>
      <c r="LW179" s="136"/>
      <c r="LX179" s="136"/>
      <c r="LY179" s="136"/>
      <c r="LZ179" s="136"/>
      <c r="MA179" s="136"/>
      <c r="MB179" s="136"/>
      <c r="MC179" s="136"/>
      <c r="MD179" s="136"/>
      <c r="ME179" s="136"/>
      <c r="MF179" s="136"/>
      <c r="MG179" s="136"/>
      <c r="MH179" s="136"/>
      <c r="MI179" s="136"/>
      <c r="MJ179" s="136"/>
      <c r="MK179" s="136"/>
      <c r="ML179" s="136"/>
      <c r="MM179" s="136"/>
      <c r="MN179" s="136"/>
      <c r="MO179" s="136"/>
      <c r="MP179" s="136"/>
      <c r="MQ179" s="136"/>
      <c r="MR179" s="136"/>
      <c r="MS179" s="136"/>
      <c r="MT179" s="136"/>
      <c r="MU179" s="136"/>
      <c r="MV179" s="136"/>
      <c r="MW179" s="136"/>
      <c r="MX179" s="136"/>
      <c r="MY179" s="136"/>
      <c r="MZ179" s="136"/>
      <c r="NA179" s="136"/>
      <c r="NB179" s="136"/>
      <c r="NC179" s="136"/>
      <c r="ND179" s="136"/>
      <c r="NE179" s="136"/>
      <c r="NF179" s="136"/>
      <c r="NG179" s="136"/>
      <c r="NH179" s="136"/>
      <c r="NI179" s="136"/>
      <c r="NJ179" s="136"/>
      <c r="NK179" s="136"/>
      <c r="NL179" s="136"/>
      <c r="NM179" s="136"/>
      <c r="NN179" s="136"/>
      <c r="NO179" s="136"/>
      <c r="NP179" s="136"/>
      <c r="NQ179" s="136"/>
      <c r="NR179" s="136"/>
      <c r="NS179" s="136"/>
      <c r="NT179" s="136"/>
      <c r="NU179" s="136"/>
      <c r="NV179" s="136"/>
      <c r="NW179" s="136"/>
      <c r="NX179" s="136"/>
      <c r="NY179" s="136"/>
      <c r="NZ179" s="136"/>
      <c r="OA179" s="136"/>
      <c r="OB179" s="136"/>
      <c r="OC179" s="136"/>
      <c r="OD179" s="136"/>
      <c r="OE179" s="136"/>
      <c r="OF179" s="136"/>
      <c r="OG179" s="136"/>
      <c r="OH179" s="136"/>
      <c r="OI179" s="136"/>
      <c r="OJ179" s="136"/>
      <c r="OK179" s="136"/>
      <c r="OL179" s="136"/>
      <c r="OM179" s="136"/>
      <c r="ON179" s="136"/>
      <c r="OO179" s="136"/>
      <c r="OP179" s="136"/>
      <c r="OQ179" s="136"/>
      <c r="OR179" s="136"/>
      <c r="OS179" s="136"/>
      <c r="OT179" s="136"/>
      <c r="OU179" s="136"/>
      <c r="OV179" s="136"/>
      <c r="OW179" s="136"/>
      <c r="OX179" s="136"/>
      <c r="OY179" s="136"/>
      <c r="OZ179" s="136"/>
      <c r="PA179" s="136"/>
      <c r="PB179" s="136"/>
      <c r="PC179" s="136"/>
      <c r="PD179" s="136"/>
      <c r="PE179" s="136"/>
      <c r="PF179" s="136"/>
    </row>
    <row r="180" spans="1:422" s="45" customFormat="1">
      <c r="A180" s="134"/>
      <c r="B180" s="134"/>
      <c r="C180" s="136"/>
      <c r="D180" s="136"/>
      <c r="E180" s="136"/>
      <c r="F180" s="136"/>
      <c r="G180" s="136"/>
      <c r="H180" s="136"/>
      <c r="I180" s="136"/>
      <c r="J180" s="136"/>
      <c r="K180" s="136"/>
      <c r="L180" s="136"/>
      <c r="M180" s="136"/>
      <c r="N180" s="136"/>
      <c r="O180" s="136"/>
      <c r="P180" s="136"/>
      <c r="Q180" s="136"/>
      <c r="R180" s="136"/>
      <c r="S180" s="136"/>
      <c r="T180" s="136"/>
      <c r="U180" s="136"/>
      <c r="V180" s="136"/>
      <c r="W180" s="136"/>
      <c r="X180" s="136"/>
      <c r="Y180" s="136"/>
      <c r="Z180" s="136"/>
      <c r="AA180" s="136"/>
      <c r="AB180" s="136"/>
      <c r="AC180" s="136"/>
      <c r="AD180" s="136"/>
      <c r="AE180" s="136"/>
      <c r="AF180" s="136"/>
      <c r="AG180" s="136"/>
      <c r="AH180" s="136"/>
      <c r="AI180" s="136"/>
      <c r="AJ180" s="136"/>
      <c r="AK180" s="136"/>
      <c r="AL180" s="136"/>
      <c r="AM180" s="136"/>
      <c r="AN180" s="136"/>
      <c r="AO180" s="136"/>
      <c r="AP180" s="136"/>
      <c r="AQ180" s="136"/>
      <c r="AR180" s="136"/>
      <c r="AS180" s="136"/>
      <c r="AT180" s="136"/>
      <c r="AU180" s="136"/>
      <c r="AV180" s="136"/>
      <c r="AW180" s="136"/>
      <c r="AX180" s="136"/>
      <c r="AY180" s="136"/>
      <c r="AZ180" s="136"/>
      <c r="BA180" s="136"/>
      <c r="BB180" s="136"/>
      <c r="BC180" s="136"/>
      <c r="BD180" s="136"/>
      <c r="BE180" s="136"/>
      <c r="BF180" s="136"/>
      <c r="BG180" s="136"/>
      <c r="BH180" s="136"/>
      <c r="BI180" s="136"/>
      <c r="BJ180" s="136"/>
      <c r="BK180" s="136"/>
      <c r="BL180" s="136"/>
      <c r="BM180" s="136"/>
      <c r="BN180" s="136"/>
      <c r="BO180" s="136"/>
      <c r="BP180" s="136"/>
      <c r="BQ180" s="136"/>
      <c r="BR180" s="136"/>
      <c r="BS180" s="136"/>
      <c r="BT180" s="136"/>
      <c r="BU180" s="136"/>
      <c r="BV180" s="136"/>
      <c r="BW180" s="136"/>
      <c r="BX180" s="136"/>
      <c r="BY180" s="136"/>
      <c r="BZ180" s="136"/>
      <c r="CA180" s="136"/>
      <c r="CB180" s="136"/>
      <c r="CC180" s="136"/>
      <c r="CD180" s="136"/>
      <c r="CE180" s="136"/>
      <c r="CF180" s="136"/>
      <c r="CG180" s="136"/>
      <c r="CH180" s="136"/>
      <c r="CI180" s="136"/>
      <c r="CJ180" s="136"/>
      <c r="CK180" s="136"/>
      <c r="CL180" s="136"/>
      <c r="CM180" s="136"/>
      <c r="CN180" s="136"/>
      <c r="CO180" s="136"/>
      <c r="CP180" s="136"/>
      <c r="CQ180" s="136"/>
      <c r="CR180" s="136"/>
      <c r="CS180" s="136"/>
      <c r="CT180" s="136"/>
      <c r="CU180" s="136"/>
      <c r="CV180" s="136"/>
      <c r="CW180" s="136"/>
      <c r="CX180" s="136"/>
      <c r="CY180" s="136"/>
      <c r="CZ180" s="136"/>
      <c r="DA180" s="136"/>
      <c r="DB180" s="136"/>
      <c r="DC180" s="136"/>
      <c r="DD180" s="136"/>
      <c r="DE180" s="136"/>
      <c r="DF180" s="136"/>
      <c r="DG180" s="136"/>
      <c r="DH180" s="136"/>
      <c r="DI180" s="136"/>
      <c r="DJ180" s="136"/>
      <c r="DK180" s="136"/>
      <c r="DL180" s="136"/>
      <c r="DM180" s="136"/>
      <c r="DN180" s="136"/>
      <c r="DO180" s="136"/>
      <c r="DP180" s="136"/>
      <c r="DQ180" s="136"/>
      <c r="DR180" s="136"/>
      <c r="DS180" s="136"/>
      <c r="DT180" s="136"/>
      <c r="DU180" s="136"/>
      <c r="DV180" s="136"/>
      <c r="DW180" s="136"/>
      <c r="DX180" s="136"/>
      <c r="DY180" s="136"/>
      <c r="DZ180" s="136"/>
      <c r="EA180" s="136"/>
      <c r="EB180" s="136"/>
      <c r="EC180" s="136"/>
      <c r="ED180" s="136"/>
      <c r="EE180" s="136"/>
      <c r="EF180" s="136"/>
      <c r="EG180" s="136"/>
      <c r="EH180" s="136"/>
      <c r="EI180" s="136"/>
      <c r="EJ180" s="136"/>
      <c r="EK180" s="136"/>
      <c r="EL180" s="136"/>
      <c r="EM180" s="136"/>
      <c r="EN180" s="136"/>
      <c r="EO180" s="136"/>
      <c r="EP180" s="136"/>
      <c r="EQ180" s="136"/>
      <c r="ER180" s="136"/>
      <c r="ES180" s="136"/>
      <c r="ET180" s="136"/>
      <c r="EU180" s="136"/>
      <c r="EV180" s="136"/>
      <c r="EW180" s="136"/>
      <c r="EX180" s="136"/>
      <c r="EY180" s="136"/>
      <c r="EZ180" s="136"/>
      <c r="FA180" s="136"/>
      <c r="FB180" s="136"/>
      <c r="FC180" s="136"/>
      <c r="FD180" s="136"/>
      <c r="FE180" s="136"/>
      <c r="FF180" s="136"/>
      <c r="FG180" s="136"/>
      <c r="FH180" s="136"/>
      <c r="FI180" s="136"/>
      <c r="FJ180" s="136"/>
      <c r="FK180" s="136"/>
      <c r="FL180" s="136"/>
      <c r="FM180" s="136"/>
      <c r="FN180" s="136"/>
      <c r="FO180" s="136"/>
      <c r="FP180" s="136"/>
      <c r="FQ180" s="136"/>
      <c r="FR180" s="136"/>
      <c r="FS180" s="136"/>
      <c r="FT180" s="136"/>
      <c r="FU180" s="136"/>
      <c r="FV180" s="136"/>
      <c r="FW180" s="136"/>
      <c r="FX180" s="136"/>
      <c r="FY180" s="136"/>
      <c r="FZ180" s="136"/>
      <c r="GA180" s="136"/>
      <c r="GB180" s="136"/>
      <c r="GC180" s="136"/>
      <c r="GD180" s="136"/>
      <c r="GE180" s="136"/>
      <c r="GF180" s="136"/>
      <c r="GG180" s="136"/>
      <c r="GH180" s="136"/>
      <c r="GI180" s="136"/>
      <c r="GJ180" s="136"/>
      <c r="GK180" s="136"/>
      <c r="GL180" s="136"/>
      <c r="GM180" s="136"/>
      <c r="GN180" s="136"/>
      <c r="GO180" s="136"/>
      <c r="GP180" s="136"/>
      <c r="GQ180" s="136"/>
      <c r="GR180" s="136"/>
      <c r="GS180" s="136"/>
      <c r="GT180" s="136"/>
      <c r="GU180" s="136"/>
      <c r="GV180" s="136"/>
      <c r="GW180" s="136"/>
      <c r="GX180" s="136"/>
      <c r="GY180" s="136"/>
      <c r="GZ180" s="136"/>
      <c r="HA180" s="136"/>
      <c r="HB180" s="136"/>
      <c r="HC180" s="136"/>
      <c r="HD180" s="136"/>
      <c r="HE180" s="136"/>
      <c r="HF180" s="136"/>
      <c r="HG180" s="136"/>
      <c r="HH180" s="136"/>
      <c r="HI180" s="136"/>
      <c r="HJ180" s="136"/>
      <c r="HK180" s="136"/>
      <c r="HL180" s="136"/>
      <c r="HM180" s="136"/>
      <c r="HN180" s="136"/>
      <c r="HO180" s="136"/>
      <c r="HP180" s="136"/>
      <c r="HQ180" s="136"/>
      <c r="HR180" s="136"/>
      <c r="HS180" s="136"/>
      <c r="HT180" s="136"/>
      <c r="HU180" s="136"/>
      <c r="HV180" s="136"/>
      <c r="HW180" s="136"/>
      <c r="HX180" s="136"/>
      <c r="HY180" s="136"/>
      <c r="HZ180" s="136"/>
      <c r="IA180" s="136"/>
      <c r="IB180" s="136"/>
      <c r="IC180" s="136"/>
      <c r="ID180" s="136"/>
      <c r="IE180" s="136"/>
      <c r="IF180" s="136"/>
      <c r="IG180" s="136"/>
      <c r="IH180" s="136"/>
      <c r="II180" s="136"/>
      <c r="IJ180" s="136"/>
      <c r="IK180" s="136"/>
      <c r="IL180" s="136"/>
      <c r="IM180" s="136"/>
      <c r="IN180" s="136"/>
      <c r="IO180" s="136"/>
      <c r="IP180" s="136"/>
      <c r="IQ180" s="136"/>
      <c r="IR180" s="136"/>
      <c r="IS180" s="136"/>
      <c r="IT180" s="136"/>
      <c r="IU180" s="136"/>
      <c r="IV180" s="136"/>
      <c r="IW180" s="136"/>
      <c r="IX180" s="136"/>
      <c r="IY180" s="136"/>
      <c r="IZ180" s="136"/>
      <c r="JA180" s="136"/>
      <c r="JB180" s="136"/>
      <c r="JC180" s="136"/>
      <c r="JD180" s="136"/>
      <c r="JE180" s="136"/>
      <c r="JF180" s="136"/>
      <c r="JG180" s="136"/>
      <c r="JH180" s="136"/>
      <c r="JI180" s="136"/>
      <c r="JJ180" s="136"/>
      <c r="JK180" s="136"/>
      <c r="JL180" s="136"/>
      <c r="JM180" s="136"/>
      <c r="JN180" s="136"/>
      <c r="JO180" s="136"/>
      <c r="JP180" s="136"/>
      <c r="JQ180" s="136"/>
      <c r="JR180" s="136"/>
      <c r="JS180" s="136"/>
      <c r="JT180" s="136"/>
      <c r="JU180" s="136"/>
      <c r="JV180" s="136"/>
      <c r="JW180" s="136"/>
      <c r="JX180" s="136"/>
      <c r="JY180" s="136"/>
      <c r="JZ180" s="136"/>
      <c r="KA180" s="136"/>
      <c r="KB180" s="136"/>
      <c r="KC180" s="136"/>
      <c r="KD180" s="136"/>
      <c r="KE180" s="136"/>
      <c r="KF180" s="136"/>
      <c r="KG180" s="136"/>
      <c r="KH180" s="136"/>
      <c r="KI180" s="136"/>
      <c r="KJ180" s="136"/>
      <c r="KK180" s="136"/>
      <c r="KL180" s="136"/>
      <c r="KM180" s="136"/>
      <c r="KN180" s="136"/>
      <c r="KO180" s="136"/>
      <c r="KP180" s="136"/>
      <c r="KQ180" s="136"/>
      <c r="KR180" s="136"/>
      <c r="KS180" s="136"/>
      <c r="KT180" s="136"/>
      <c r="KU180" s="136"/>
      <c r="KV180" s="136"/>
      <c r="KW180" s="136"/>
      <c r="KX180" s="136"/>
      <c r="KY180" s="136"/>
      <c r="KZ180" s="136"/>
      <c r="LA180" s="136"/>
      <c r="LB180" s="136"/>
      <c r="LC180" s="136"/>
      <c r="LD180" s="136"/>
      <c r="LE180" s="136"/>
      <c r="LF180" s="136"/>
      <c r="LG180" s="136"/>
      <c r="LH180" s="136"/>
      <c r="LI180" s="136"/>
      <c r="LJ180" s="136"/>
      <c r="LK180" s="136"/>
      <c r="LL180" s="136"/>
      <c r="LM180" s="136"/>
      <c r="LN180" s="136"/>
      <c r="LO180" s="136"/>
      <c r="LP180" s="136"/>
      <c r="LQ180" s="136"/>
      <c r="LR180" s="136"/>
      <c r="LS180" s="136"/>
      <c r="LT180" s="136"/>
      <c r="LU180" s="136"/>
      <c r="LV180" s="136"/>
      <c r="LW180" s="136"/>
      <c r="LX180" s="136"/>
      <c r="LY180" s="136"/>
      <c r="LZ180" s="136"/>
      <c r="MA180" s="136"/>
      <c r="MB180" s="136"/>
      <c r="MC180" s="136"/>
      <c r="MD180" s="136"/>
      <c r="ME180" s="136"/>
      <c r="MF180" s="136"/>
      <c r="MG180" s="136"/>
      <c r="MH180" s="136"/>
      <c r="MI180" s="136"/>
      <c r="MJ180" s="136"/>
      <c r="MK180" s="136"/>
      <c r="ML180" s="136"/>
      <c r="MM180" s="136"/>
      <c r="MN180" s="136"/>
      <c r="MO180" s="136"/>
      <c r="MP180" s="136"/>
      <c r="MQ180" s="136"/>
      <c r="MR180" s="136"/>
      <c r="MS180" s="136"/>
      <c r="MT180" s="136"/>
      <c r="MU180" s="136"/>
      <c r="MV180" s="136"/>
      <c r="MW180" s="136"/>
      <c r="MX180" s="136"/>
      <c r="MY180" s="136"/>
      <c r="MZ180" s="136"/>
      <c r="NA180" s="136"/>
      <c r="NB180" s="136"/>
      <c r="NC180" s="136"/>
      <c r="ND180" s="136"/>
      <c r="NE180" s="136"/>
      <c r="NF180" s="136"/>
      <c r="NG180" s="136"/>
      <c r="NH180" s="136"/>
      <c r="NI180" s="136"/>
      <c r="NJ180" s="136"/>
      <c r="NK180" s="136"/>
      <c r="NL180" s="136"/>
      <c r="NM180" s="136"/>
      <c r="NN180" s="136"/>
      <c r="NO180" s="136"/>
      <c r="NP180" s="136"/>
      <c r="NQ180" s="136"/>
      <c r="NR180" s="136"/>
      <c r="NS180" s="136"/>
      <c r="NT180" s="136"/>
      <c r="NU180" s="136"/>
      <c r="NV180" s="136"/>
      <c r="NW180" s="136"/>
      <c r="NX180" s="136"/>
      <c r="NY180" s="136"/>
      <c r="NZ180" s="136"/>
      <c r="OA180" s="136"/>
      <c r="OB180" s="136"/>
      <c r="OC180" s="136"/>
      <c r="OD180" s="136"/>
      <c r="OE180" s="136"/>
      <c r="OF180" s="136"/>
      <c r="OG180" s="136"/>
      <c r="OH180" s="136"/>
      <c r="OI180" s="136"/>
      <c r="OJ180" s="136"/>
      <c r="OK180" s="136"/>
      <c r="OL180" s="136"/>
      <c r="OM180" s="136"/>
      <c r="ON180" s="136"/>
      <c r="OO180" s="136"/>
      <c r="OP180" s="136"/>
      <c r="OQ180" s="136"/>
      <c r="OR180" s="136"/>
      <c r="OS180" s="136"/>
      <c r="OT180" s="136"/>
      <c r="OU180" s="136"/>
      <c r="OV180" s="136"/>
      <c r="OW180" s="136"/>
      <c r="OX180" s="136"/>
      <c r="OY180" s="136"/>
      <c r="OZ180" s="136"/>
      <c r="PA180" s="136"/>
      <c r="PB180" s="136"/>
      <c r="PC180" s="136"/>
      <c r="PD180" s="136"/>
      <c r="PE180" s="136"/>
      <c r="PF180" s="136"/>
    </row>
    <row r="181" spans="1:422" s="45" customFormat="1">
      <c r="A181" s="134"/>
      <c r="B181" s="134"/>
      <c r="C181" s="136"/>
      <c r="D181" s="136"/>
      <c r="E181" s="136"/>
      <c r="F181" s="136"/>
      <c r="G181" s="136"/>
      <c r="H181" s="136"/>
      <c r="I181" s="136"/>
      <c r="J181" s="136"/>
      <c r="K181" s="136"/>
      <c r="L181" s="136"/>
      <c r="M181" s="136"/>
      <c r="N181" s="136"/>
      <c r="O181" s="136"/>
      <c r="P181" s="136"/>
      <c r="Q181" s="136"/>
      <c r="R181" s="136"/>
      <c r="S181" s="136"/>
      <c r="T181" s="136"/>
      <c r="U181" s="136"/>
      <c r="V181" s="136"/>
      <c r="W181" s="136"/>
      <c r="X181" s="136"/>
      <c r="Y181" s="136"/>
      <c r="Z181" s="136"/>
      <c r="AA181" s="136"/>
      <c r="AB181" s="136"/>
      <c r="AC181" s="136"/>
      <c r="AD181" s="136"/>
      <c r="AE181" s="136"/>
      <c r="AF181" s="136"/>
      <c r="AG181" s="136"/>
      <c r="AH181" s="136"/>
      <c r="AI181" s="136"/>
      <c r="AJ181" s="136"/>
      <c r="AK181" s="136"/>
      <c r="AL181" s="136"/>
      <c r="AM181" s="136"/>
      <c r="AN181" s="136"/>
      <c r="AO181" s="136"/>
      <c r="AP181" s="136"/>
      <c r="AQ181" s="136"/>
      <c r="AR181" s="136"/>
      <c r="AS181" s="136"/>
      <c r="AT181" s="136"/>
      <c r="AU181" s="136"/>
      <c r="AV181" s="136"/>
      <c r="AW181" s="136"/>
      <c r="AX181" s="136"/>
      <c r="AY181" s="136"/>
      <c r="AZ181" s="136"/>
      <c r="BA181" s="136"/>
      <c r="BB181" s="136"/>
      <c r="BC181" s="136"/>
      <c r="BD181" s="136"/>
      <c r="BE181" s="136"/>
      <c r="BF181" s="136"/>
      <c r="BG181" s="136"/>
      <c r="BH181" s="136"/>
      <c r="BI181" s="136"/>
      <c r="BJ181" s="136"/>
      <c r="BK181" s="136"/>
      <c r="BL181" s="136"/>
      <c r="BM181" s="136"/>
      <c r="BN181" s="136"/>
      <c r="BO181" s="136"/>
      <c r="BP181" s="136"/>
      <c r="BQ181" s="136"/>
      <c r="BR181" s="136"/>
      <c r="BS181" s="136"/>
      <c r="BT181" s="136"/>
      <c r="BU181" s="136"/>
      <c r="BV181" s="136"/>
      <c r="BW181" s="136"/>
      <c r="BX181" s="136"/>
      <c r="BY181" s="136"/>
      <c r="BZ181" s="136"/>
      <c r="CA181" s="136"/>
      <c r="CB181" s="136"/>
      <c r="CC181" s="136"/>
      <c r="CD181" s="136"/>
      <c r="CE181" s="136"/>
      <c r="CF181" s="136"/>
      <c r="CG181" s="136"/>
      <c r="CH181" s="136"/>
      <c r="CI181" s="136"/>
      <c r="CJ181" s="136"/>
      <c r="CK181" s="136"/>
      <c r="CL181" s="136"/>
      <c r="CM181" s="136"/>
      <c r="CN181" s="136"/>
      <c r="CO181" s="136"/>
      <c r="CP181" s="136"/>
      <c r="CQ181" s="136"/>
      <c r="CR181" s="136"/>
      <c r="CS181" s="136"/>
      <c r="CT181" s="136"/>
      <c r="CU181" s="136"/>
      <c r="CV181" s="136"/>
      <c r="CW181" s="136"/>
      <c r="CX181" s="136"/>
      <c r="CY181" s="136"/>
      <c r="CZ181" s="136"/>
      <c r="DA181" s="136"/>
      <c r="DB181" s="136"/>
      <c r="DC181" s="136"/>
      <c r="DD181" s="136"/>
      <c r="DE181" s="136"/>
      <c r="DF181" s="136"/>
      <c r="DG181" s="136"/>
      <c r="DH181" s="136"/>
      <c r="DI181" s="136"/>
      <c r="DJ181" s="136"/>
      <c r="DK181" s="136"/>
      <c r="DL181" s="136"/>
      <c r="DM181" s="136"/>
      <c r="DN181" s="136"/>
      <c r="DO181" s="136"/>
      <c r="DP181" s="136"/>
      <c r="DQ181" s="136"/>
      <c r="DR181" s="136"/>
      <c r="DS181" s="136"/>
      <c r="DT181" s="136"/>
      <c r="DU181" s="136"/>
      <c r="DV181" s="136"/>
      <c r="DW181" s="136"/>
      <c r="DX181" s="136"/>
      <c r="DY181" s="136"/>
      <c r="DZ181" s="136"/>
      <c r="EA181" s="136"/>
      <c r="EB181" s="136"/>
      <c r="EC181" s="136"/>
      <c r="ED181" s="136"/>
      <c r="EE181" s="136"/>
      <c r="EF181" s="136"/>
      <c r="EG181" s="136"/>
      <c r="EH181" s="136"/>
      <c r="EI181" s="136"/>
      <c r="EJ181" s="136"/>
      <c r="EK181" s="136"/>
      <c r="EL181" s="136"/>
      <c r="EM181" s="136"/>
      <c r="EN181" s="136"/>
      <c r="EO181" s="136"/>
      <c r="EP181" s="136"/>
      <c r="EQ181" s="136"/>
      <c r="ER181" s="136"/>
      <c r="ES181" s="136"/>
      <c r="ET181" s="136"/>
      <c r="EU181" s="136"/>
      <c r="EV181" s="136"/>
      <c r="EW181" s="136"/>
      <c r="EX181" s="136"/>
      <c r="EY181" s="136"/>
      <c r="EZ181" s="136"/>
      <c r="FA181" s="136"/>
      <c r="FB181" s="136"/>
      <c r="FC181" s="136"/>
      <c r="FD181" s="136"/>
      <c r="FE181" s="136"/>
      <c r="FF181" s="136"/>
      <c r="FG181" s="136"/>
      <c r="FH181" s="136"/>
      <c r="FI181" s="136"/>
      <c r="FJ181" s="136"/>
      <c r="FK181" s="136"/>
      <c r="FL181" s="136"/>
      <c r="FM181" s="136"/>
      <c r="FN181" s="136"/>
      <c r="FO181" s="136"/>
      <c r="FP181" s="136"/>
      <c r="FQ181" s="136"/>
      <c r="FR181" s="136"/>
      <c r="FS181" s="136"/>
      <c r="FT181" s="136"/>
      <c r="FU181" s="136"/>
      <c r="FV181" s="136"/>
      <c r="FW181" s="136"/>
      <c r="FX181" s="136"/>
      <c r="FY181" s="136"/>
      <c r="FZ181" s="136"/>
      <c r="GA181" s="136"/>
      <c r="GB181" s="136"/>
      <c r="GC181" s="136"/>
      <c r="GD181" s="136"/>
      <c r="GE181" s="136"/>
      <c r="GF181" s="136"/>
      <c r="GG181" s="136"/>
      <c r="GH181" s="136"/>
      <c r="GI181" s="136"/>
      <c r="GJ181" s="136"/>
      <c r="GK181" s="136"/>
      <c r="GL181" s="136"/>
      <c r="GM181" s="136"/>
      <c r="GN181" s="136"/>
      <c r="GO181" s="136"/>
      <c r="GP181" s="136"/>
      <c r="GQ181" s="136"/>
      <c r="GR181" s="136"/>
      <c r="GS181" s="136"/>
      <c r="GT181" s="136"/>
      <c r="GU181" s="136"/>
      <c r="GV181" s="136"/>
      <c r="GW181" s="136"/>
      <c r="GX181" s="136"/>
      <c r="GY181" s="136"/>
      <c r="GZ181" s="136"/>
      <c r="HA181" s="136"/>
      <c r="HB181" s="136"/>
      <c r="HC181" s="136"/>
      <c r="HD181" s="136"/>
      <c r="HE181" s="136"/>
      <c r="HF181" s="136"/>
      <c r="HG181" s="136"/>
      <c r="HH181" s="136"/>
      <c r="HI181" s="136"/>
      <c r="HJ181" s="136"/>
      <c r="HK181" s="136"/>
      <c r="HL181" s="136"/>
      <c r="HM181" s="136"/>
      <c r="HN181" s="136"/>
      <c r="HO181" s="136"/>
      <c r="HP181" s="136"/>
      <c r="HQ181" s="136"/>
      <c r="HR181" s="136"/>
      <c r="HS181" s="136"/>
      <c r="HT181" s="136"/>
      <c r="HU181" s="136"/>
      <c r="HV181" s="136"/>
      <c r="HW181" s="136"/>
      <c r="HX181" s="136"/>
      <c r="HY181" s="136"/>
      <c r="HZ181" s="136"/>
      <c r="IA181" s="136"/>
      <c r="IB181" s="136"/>
      <c r="IC181" s="136"/>
      <c r="ID181" s="136"/>
      <c r="IE181" s="136"/>
      <c r="IF181" s="136"/>
      <c r="IG181" s="136"/>
      <c r="IH181" s="136"/>
      <c r="II181" s="136"/>
      <c r="IJ181" s="136"/>
      <c r="IK181" s="136"/>
      <c r="IL181" s="136"/>
      <c r="IM181" s="136"/>
      <c r="IN181" s="136"/>
      <c r="IO181" s="136"/>
      <c r="IP181" s="136"/>
      <c r="IQ181" s="136"/>
      <c r="IR181" s="136"/>
      <c r="IS181" s="136"/>
      <c r="IT181" s="136"/>
      <c r="IU181" s="136"/>
      <c r="IV181" s="136"/>
      <c r="IW181" s="136"/>
      <c r="IX181" s="136"/>
      <c r="IY181" s="136"/>
      <c r="IZ181" s="136"/>
      <c r="JA181" s="136"/>
      <c r="JB181" s="136"/>
      <c r="JC181" s="136"/>
      <c r="JD181" s="136"/>
      <c r="JE181" s="136"/>
      <c r="JF181" s="136"/>
      <c r="JG181" s="136"/>
      <c r="JH181" s="136"/>
      <c r="JI181" s="136"/>
      <c r="JJ181" s="136"/>
      <c r="JK181" s="136"/>
      <c r="JL181" s="136"/>
      <c r="JM181" s="136"/>
      <c r="JN181" s="136"/>
      <c r="JO181" s="136"/>
      <c r="JP181" s="136"/>
      <c r="JQ181" s="136"/>
      <c r="JR181" s="136"/>
      <c r="JS181" s="136"/>
      <c r="JT181" s="136"/>
      <c r="JU181" s="136"/>
      <c r="JV181" s="136"/>
      <c r="JW181" s="136"/>
      <c r="JX181" s="136"/>
      <c r="JY181" s="136"/>
      <c r="JZ181" s="136"/>
      <c r="KA181" s="136"/>
      <c r="KB181" s="136"/>
      <c r="KC181" s="136"/>
      <c r="KD181" s="136"/>
      <c r="KE181" s="136"/>
      <c r="KF181" s="136"/>
      <c r="KG181" s="136"/>
      <c r="KH181" s="136"/>
      <c r="KI181" s="136"/>
      <c r="KJ181" s="136"/>
      <c r="KK181" s="136"/>
      <c r="KL181" s="136"/>
      <c r="KM181" s="136"/>
      <c r="KN181" s="136"/>
      <c r="KO181" s="136"/>
      <c r="KP181" s="136"/>
      <c r="KQ181" s="136"/>
      <c r="KR181" s="136"/>
      <c r="KS181" s="136"/>
      <c r="KT181" s="136"/>
      <c r="KU181" s="136"/>
      <c r="KV181" s="136"/>
      <c r="KW181" s="136"/>
      <c r="KX181" s="136"/>
      <c r="KY181" s="136"/>
      <c r="KZ181" s="136"/>
      <c r="LA181" s="136"/>
      <c r="LB181" s="136"/>
      <c r="LC181" s="136"/>
      <c r="LD181" s="136"/>
      <c r="LE181" s="136"/>
      <c r="LF181" s="136"/>
      <c r="LG181" s="136"/>
      <c r="LH181" s="136"/>
      <c r="LI181" s="136"/>
      <c r="LJ181" s="136"/>
      <c r="LK181" s="136"/>
      <c r="LL181" s="136"/>
      <c r="LM181" s="136"/>
      <c r="LN181" s="136"/>
      <c r="LO181" s="136"/>
      <c r="LP181" s="136"/>
      <c r="LQ181" s="136"/>
      <c r="LR181" s="136"/>
      <c r="LS181" s="136"/>
      <c r="LT181" s="136"/>
      <c r="LU181" s="136"/>
      <c r="LV181" s="136"/>
      <c r="LW181" s="136"/>
      <c r="LX181" s="136"/>
      <c r="LY181" s="136"/>
      <c r="LZ181" s="136"/>
      <c r="MA181" s="136"/>
      <c r="MB181" s="136"/>
      <c r="MC181" s="136"/>
      <c r="MD181" s="136"/>
      <c r="ME181" s="136"/>
      <c r="MF181" s="136"/>
      <c r="MG181" s="136"/>
      <c r="MH181" s="136"/>
      <c r="MI181" s="136"/>
      <c r="MJ181" s="136"/>
      <c r="MK181" s="136"/>
      <c r="ML181" s="136"/>
      <c r="MM181" s="136"/>
      <c r="MN181" s="136"/>
      <c r="MO181" s="136"/>
      <c r="MP181" s="136"/>
      <c r="MQ181" s="136"/>
      <c r="MR181" s="136"/>
      <c r="MS181" s="136"/>
      <c r="MT181" s="136"/>
      <c r="MU181" s="136"/>
      <c r="MV181" s="136"/>
      <c r="MW181" s="136"/>
      <c r="MX181" s="136"/>
      <c r="MY181" s="136"/>
      <c r="MZ181" s="136"/>
      <c r="NA181" s="136"/>
      <c r="NB181" s="136"/>
      <c r="NC181" s="136"/>
      <c r="ND181" s="136"/>
      <c r="NE181" s="136"/>
      <c r="NF181" s="136"/>
      <c r="NG181" s="136"/>
      <c r="NH181" s="136"/>
      <c r="NI181" s="136"/>
      <c r="NJ181" s="136"/>
      <c r="NK181" s="136"/>
      <c r="NL181" s="136"/>
      <c r="NM181" s="136"/>
      <c r="NN181" s="136"/>
      <c r="NO181" s="136"/>
      <c r="NP181" s="136"/>
      <c r="NQ181" s="136"/>
      <c r="NR181" s="136"/>
      <c r="NS181" s="136"/>
      <c r="NT181" s="136"/>
      <c r="NU181" s="136"/>
      <c r="NV181" s="136"/>
      <c r="NW181" s="136"/>
      <c r="NX181" s="136"/>
      <c r="NY181" s="136"/>
      <c r="NZ181" s="136"/>
      <c r="OA181" s="136"/>
      <c r="OB181" s="136"/>
      <c r="OC181" s="136"/>
      <c r="OD181" s="136"/>
      <c r="OE181" s="136"/>
      <c r="OF181" s="136"/>
      <c r="OG181" s="136"/>
      <c r="OH181" s="136"/>
      <c r="OI181" s="136"/>
      <c r="OJ181" s="136"/>
      <c r="OK181" s="136"/>
      <c r="OL181" s="136"/>
      <c r="OM181" s="136"/>
      <c r="ON181" s="136"/>
      <c r="OO181" s="136"/>
      <c r="OP181" s="136"/>
      <c r="OQ181" s="136"/>
      <c r="OR181" s="136"/>
      <c r="OS181" s="136"/>
      <c r="OT181" s="136"/>
      <c r="OU181" s="136"/>
      <c r="OV181" s="136"/>
      <c r="OW181" s="136"/>
      <c r="OX181" s="136"/>
      <c r="OY181" s="136"/>
      <c r="OZ181" s="136"/>
      <c r="PA181" s="136"/>
      <c r="PB181" s="136"/>
      <c r="PC181" s="136"/>
      <c r="PD181" s="136"/>
      <c r="PE181" s="136"/>
      <c r="PF181" s="136"/>
    </row>
    <row r="182" spans="1:422" s="45" customFormat="1">
      <c r="A182" s="134"/>
      <c r="B182" s="134"/>
      <c r="C182" s="136"/>
      <c r="D182" s="136"/>
      <c r="E182" s="136"/>
      <c r="F182" s="136"/>
      <c r="G182" s="136"/>
      <c r="H182" s="136"/>
      <c r="I182" s="136"/>
      <c r="J182" s="136"/>
      <c r="K182" s="136"/>
      <c r="L182" s="136"/>
      <c r="M182" s="136"/>
      <c r="N182" s="136"/>
      <c r="O182" s="136"/>
      <c r="P182" s="136"/>
      <c r="Q182" s="136"/>
      <c r="R182" s="136"/>
      <c r="S182" s="136"/>
      <c r="T182" s="136"/>
      <c r="U182" s="136"/>
      <c r="V182" s="136"/>
      <c r="W182" s="136"/>
      <c r="X182" s="136"/>
      <c r="Y182" s="136"/>
      <c r="Z182" s="136"/>
      <c r="AA182" s="136"/>
      <c r="AB182" s="136"/>
      <c r="AC182" s="136"/>
      <c r="AD182" s="136"/>
      <c r="AE182" s="136"/>
      <c r="AF182" s="136"/>
      <c r="AG182" s="136"/>
      <c r="AH182" s="136"/>
      <c r="AI182" s="136"/>
      <c r="AJ182" s="136"/>
      <c r="AK182" s="136"/>
      <c r="AL182" s="136"/>
      <c r="AM182" s="136"/>
      <c r="AN182" s="136"/>
      <c r="AO182" s="136"/>
      <c r="AP182" s="136"/>
      <c r="AQ182" s="136"/>
      <c r="AR182" s="136"/>
      <c r="AS182" s="136"/>
      <c r="AT182" s="136"/>
      <c r="AU182" s="136"/>
      <c r="AV182" s="136"/>
      <c r="AW182" s="136"/>
      <c r="AX182" s="136"/>
      <c r="AY182" s="136"/>
      <c r="AZ182" s="136"/>
      <c r="BA182" s="136"/>
      <c r="BB182" s="136"/>
      <c r="BC182" s="136"/>
      <c r="BD182" s="136"/>
      <c r="BE182" s="136"/>
      <c r="BF182" s="136"/>
      <c r="BG182" s="136"/>
      <c r="BH182" s="136"/>
      <c r="BI182" s="136"/>
      <c r="BJ182" s="136"/>
      <c r="BK182" s="136"/>
      <c r="BL182" s="136"/>
      <c r="BM182" s="136"/>
      <c r="BN182" s="136"/>
      <c r="BO182" s="136"/>
      <c r="BP182" s="136"/>
      <c r="BQ182" s="136"/>
      <c r="BR182" s="136"/>
      <c r="BS182" s="136"/>
      <c r="BT182" s="136"/>
      <c r="BU182" s="136"/>
      <c r="BV182" s="136"/>
      <c r="BW182" s="136"/>
      <c r="BX182" s="136"/>
      <c r="BY182" s="136"/>
      <c r="BZ182" s="136"/>
      <c r="CA182" s="136"/>
      <c r="CB182" s="136"/>
      <c r="CC182" s="136"/>
      <c r="CD182" s="136"/>
      <c r="CE182" s="136"/>
      <c r="CF182" s="136"/>
      <c r="CG182" s="136"/>
      <c r="CH182" s="136"/>
      <c r="CI182" s="136"/>
      <c r="CJ182" s="136"/>
      <c r="CK182" s="136"/>
      <c r="CL182" s="136"/>
      <c r="CM182" s="136"/>
      <c r="CN182" s="136"/>
      <c r="CO182" s="136"/>
      <c r="CP182" s="136"/>
      <c r="CQ182" s="136"/>
      <c r="CR182" s="136"/>
      <c r="CS182" s="136"/>
      <c r="CT182" s="136"/>
      <c r="CU182" s="136"/>
      <c r="CV182" s="136"/>
      <c r="CW182" s="136"/>
      <c r="CX182" s="136"/>
      <c r="CY182" s="136"/>
      <c r="CZ182" s="136"/>
      <c r="DA182" s="136"/>
      <c r="DB182" s="136"/>
      <c r="DC182" s="136"/>
      <c r="DD182" s="136"/>
      <c r="DE182" s="136"/>
      <c r="DF182" s="136"/>
      <c r="DG182" s="136"/>
      <c r="DH182" s="136"/>
      <c r="DI182" s="136"/>
      <c r="DJ182" s="136"/>
      <c r="DK182" s="136"/>
      <c r="DL182" s="136"/>
      <c r="DM182" s="136"/>
      <c r="DN182" s="136"/>
      <c r="DO182" s="136"/>
      <c r="DP182" s="136"/>
      <c r="DQ182" s="136"/>
      <c r="DR182" s="136"/>
      <c r="DS182" s="136"/>
      <c r="DT182" s="136"/>
      <c r="DU182" s="136"/>
      <c r="DV182" s="136"/>
      <c r="DW182" s="136"/>
      <c r="DX182" s="136"/>
      <c r="DY182" s="136"/>
      <c r="DZ182" s="136"/>
      <c r="EA182" s="136"/>
      <c r="EB182" s="136"/>
      <c r="EC182" s="136"/>
      <c r="ED182" s="136"/>
      <c r="EE182" s="136"/>
      <c r="EF182" s="136"/>
      <c r="EG182" s="136"/>
      <c r="EH182" s="136"/>
      <c r="EI182" s="136"/>
      <c r="EJ182" s="136"/>
      <c r="EK182" s="136"/>
      <c r="EL182" s="136"/>
      <c r="EM182" s="136"/>
      <c r="EN182" s="136"/>
      <c r="EO182" s="136"/>
      <c r="EP182" s="136"/>
      <c r="EQ182" s="136"/>
      <c r="ER182" s="136"/>
      <c r="ES182" s="136"/>
      <c r="ET182" s="136"/>
      <c r="EU182" s="136"/>
      <c r="EV182" s="136"/>
      <c r="EW182" s="136"/>
      <c r="EX182" s="136"/>
      <c r="EY182" s="136"/>
      <c r="EZ182" s="136"/>
      <c r="FA182" s="136"/>
      <c r="FB182" s="136"/>
      <c r="FC182" s="136"/>
      <c r="FD182" s="136"/>
      <c r="FE182" s="136"/>
      <c r="FF182" s="136"/>
      <c r="FG182" s="136"/>
      <c r="FH182" s="136"/>
      <c r="FI182" s="136"/>
      <c r="FJ182" s="136"/>
      <c r="FK182" s="136"/>
      <c r="FL182" s="136"/>
      <c r="FM182" s="136"/>
      <c r="FN182" s="136"/>
      <c r="FO182" s="136"/>
      <c r="FP182" s="136"/>
      <c r="FQ182" s="136"/>
      <c r="FR182" s="136"/>
      <c r="FS182" s="136"/>
      <c r="FT182" s="136"/>
      <c r="FU182" s="136"/>
      <c r="FV182" s="136"/>
      <c r="FW182" s="136"/>
      <c r="FX182" s="136"/>
      <c r="FY182" s="136"/>
      <c r="FZ182" s="136"/>
      <c r="GA182" s="136"/>
      <c r="GB182" s="136"/>
      <c r="GC182" s="136"/>
      <c r="GD182" s="136"/>
      <c r="GE182" s="136"/>
      <c r="GF182" s="136"/>
      <c r="GG182" s="136"/>
      <c r="GH182" s="136"/>
      <c r="GI182" s="136"/>
      <c r="GJ182" s="136"/>
      <c r="GK182" s="136"/>
      <c r="GL182" s="136"/>
      <c r="GM182" s="136"/>
      <c r="GN182" s="136"/>
      <c r="GO182" s="136"/>
      <c r="GP182" s="136"/>
      <c r="GQ182" s="136"/>
      <c r="GR182" s="136"/>
      <c r="GS182" s="136"/>
      <c r="GT182" s="136"/>
      <c r="GU182" s="136"/>
      <c r="GV182" s="136"/>
      <c r="GW182" s="136"/>
      <c r="GX182" s="136"/>
      <c r="GY182" s="136"/>
      <c r="GZ182" s="136"/>
      <c r="HA182" s="136"/>
      <c r="HB182" s="136"/>
      <c r="HC182" s="136"/>
      <c r="HD182" s="136"/>
      <c r="HE182" s="136"/>
      <c r="HF182" s="136"/>
      <c r="HG182" s="136"/>
      <c r="HH182" s="136"/>
      <c r="HI182" s="136"/>
      <c r="HJ182" s="136"/>
      <c r="HK182" s="136"/>
      <c r="HL182" s="136"/>
      <c r="HM182" s="136"/>
      <c r="HN182" s="136"/>
      <c r="HO182" s="136"/>
      <c r="HP182" s="136"/>
      <c r="HQ182" s="136"/>
      <c r="HR182" s="136"/>
      <c r="HS182" s="136"/>
      <c r="HT182" s="136"/>
      <c r="HU182" s="136"/>
      <c r="HV182" s="136"/>
      <c r="HW182" s="136"/>
      <c r="HX182" s="136"/>
      <c r="HY182" s="136"/>
      <c r="HZ182" s="136"/>
      <c r="IA182" s="136"/>
      <c r="IB182" s="136"/>
      <c r="IC182" s="136"/>
      <c r="ID182" s="136"/>
      <c r="IE182" s="136"/>
      <c r="IF182" s="136"/>
      <c r="IG182" s="136"/>
      <c r="IH182" s="136"/>
      <c r="II182" s="136"/>
      <c r="IJ182" s="136"/>
      <c r="IK182" s="136"/>
      <c r="IL182" s="136"/>
      <c r="IM182" s="136"/>
      <c r="IN182" s="136"/>
      <c r="IO182" s="136"/>
      <c r="IP182" s="136"/>
      <c r="IQ182" s="136"/>
      <c r="IR182" s="136"/>
      <c r="IS182" s="136"/>
      <c r="IT182" s="136"/>
      <c r="IU182" s="136"/>
      <c r="IV182" s="136"/>
      <c r="IW182" s="136"/>
      <c r="IX182" s="136"/>
      <c r="IY182" s="136"/>
      <c r="IZ182" s="136"/>
      <c r="JA182" s="136"/>
      <c r="JB182" s="136"/>
      <c r="JC182" s="136"/>
      <c r="JD182" s="136"/>
      <c r="JE182" s="136"/>
      <c r="JF182" s="136"/>
      <c r="JG182" s="136"/>
      <c r="JH182" s="136"/>
      <c r="JI182" s="136"/>
      <c r="JJ182" s="136"/>
      <c r="JK182" s="136"/>
      <c r="JL182" s="136"/>
      <c r="JM182" s="136"/>
      <c r="JN182" s="136"/>
      <c r="JO182" s="136"/>
      <c r="JP182" s="136"/>
      <c r="JQ182" s="136"/>
      <c r="JR182" s="136"/>
      <c r="JS182" s="136"/>
      <c r="JT182" s="136"/>
      <c r="JU182" s="136"/>
      <c r="JV182" s="136"/>
      <c r="JW182" s="136"/>
      <c r="JX182" s="136"/>
      <c r="JY182" s="136"/>
      <c r="JZ182" s="136"/>
      <c r="KA182" s="136"/>
      <c r="KB182" s="136"/>
      <c r="KC182" s="136"/>
      <c r="KD182" s="136"/>
      <c r="KE182" s="136"/>
      <c r="KF182" s="136"/>
      <c r="KG182" s="136"/>
      <c r="KH182" s="136"/>
      <c r="KI182" s="136"/>
      <c r="KJ182" s="136"/>
      <c r="KK182" s="136"/>
      <c r="KL182" s="136"/>
      <c r="KM182" s="136"/>
      <c r="KN182" s="136"/>
      <c r="KO182" s="136"/>
      <c r="KP182" s="136"/>
      <c r="KQ182" s="136"/>
      <c r="KR182" s="136"/>
      <c r="KS182" s="136"/>
      <c r="KT182" s="136"/>
      <c r="KU182" s="136"/>
      <c r="KV182" s="136"/>
      <c r="KW182" s="136"/>
      <c r="KX182" s="136"/>
      <c r="KY182" s="136"/>
      <c r="KZ182" s="136"/>
      <c r="LA182" s="136"/>
      <c r="LB182" s="136"/>
      <c r="LC182" s="136"/>
      <c r="LD182" s="136"/>
      <c r="LE182" s="136"/>
      <c r="LF182" s="136"/>
      <c r="LG182" s="136"/>
      <c r="LH182" s="136"/>
      <c r="LI182" s="136"/>
      <c r="LJ182" s="136"/>
      <c r="LK182" s="136"/>
      <c r="LL182" s="136"/>
      <c r="LM182" s="136"/>
      <c r="LN182" s="136"/>
      <c r="LO182" s="136"/>
      <c r="LP182" s="136"/>
      <c r="LQ182" s="136"/>
      <c r="LR182" s="136"/>
      <c r="LS182" s="136"/>
      <c r="LT182" s="136"/>
      <c r="LU182" s="136"/>
      <c r="LV182" s="136"/>
      <c r="LW182" s="136"/>
      <c r="LX182" s="136"/>
      <c r="LY182" s="136"/>
      <c r="LZ182" s="136"/>
      <c r="MA182" s="136"/>
      <c r="MB182" s="136"/>
      <c r="MC182" s="136"/>
      <c r="MD182" s="136"/>
      <c r="ME182" s="136"/>
      <c r="MF182" s="136"/>
      <c r="MG182" s="136"/>
      <c r="MH182" s="136"/>
      <c r="MI182" s="136"/>
      <c r="MJ182" s="136"/>
      <c r="MK182" s="136"/>
      <c r="ML182" s="136"/>
      <c r="MM182" s="136"/>
      <c r="MN182" s="136"/>
      <c r="MO182" s="136"/>
      <c r="MP182" s="136"/>
      <c r="MQ182" s="136"/>
      <c r="MR182" s="136"/>
      <c r="MS182" s="136"/>
      <c r="MT182" s="136"/>
      <c r="MU182" s="136"/>
      <c r="MV182" s="136"/>
      <c r="MW182" s="136"/>
      <c r="MX182" s="136"/>
      <c r="MY182" s="136"/>
      <c r="MZ182" s="136"/>
      <c r="NA182" s="136"/>
      <c r="NB182" s="136"/>
      <c r="NC182" s="136"/>
      <c r="ND182" s="136"/>
      <c r="NE182" s="136"/>
      <c r="NF182" s="136"/>
      <c r="NG182" s="136"/>
      <c r="NH182" s="136"/>
      <c r="NI182" s="136"/>
      <c r="NJ182" s="136"/>
      <c r="NK182" s="136"/>
      <c r="NL182" s="136"/>
      <c r="NM182" s="136"/>
      <c r="NN182" s="136"/>
      <c r="NO182" s="136"/>
      <c r="NP182" s="136"/>
      <c r="NQ182" s="136"/>
      <c r="NR182" s="136"/>
      <c r="NS182" s="136"/>
      <c r="NT182" s="136"/>
      <c r="NU182" s="136"/>
      <c r="NV182" s="136"/>
      <c r="NW182" s="136"/>
      <c r="NX182" s="136"/>
      <c r="NY182" s="136"/>
      <c r="NZ182" s="136"/>
      <c r="OA182" s="136"/>
      <c r="OB182" s="136"/>
      <c r="OC182" s="136"/>
      <c r="OD182" s="136"/>
      <c r="OE182" s="136"/>
      <c r="OF182" s="136"/>
      <c r="OG182" s="136"/>
      <c r="OH182" s="136"/>
      <c r="OI182" s="136"/>
      <c r="OJ182" s="136"/>
      <c r="OK182" s="136"/>
      <c r="OL182" s="136"/>
      <c r="OM182" s="136"/>
      <c r="ON182" s="136"/>
      <c r="OO182" s="136"/>
      <c r="OP182" s="136"/>
      <c r="OQ182" s="136"/>
      <c r="OR182" s="136"/>
      <c r="OS182" s="136"/>
      <c r="OT182" s="136"/>
      <c r="OU182" s="136"/>
      <c r="OV182" s="136"/>
      <c r="OW182" s="136"/>
      <c r="OX182" s="136"/>
      <c r="OY182" s="136"/>
      <c r="OZ182" s="136"/>
      <c r="PA182" s="136"/>
      <c r="PB182" s="136"/>
      <c r="PC182" s="136"/>
      <c r="PD182" s="136"/>
      <c r="PE182" s="136"/>
      <c r="PF182" s="136"/>
    </row>
    <row r="183" spans="1:422" s="45" customFormat="1">
      <c r="A183" s="134"/>
      <c r="B183" s="134"/>
      <c r="C183" s="136"/>
      <c r="D183" s="136"/>
      <c r="E183" s="136"/>
      <c r="F183" s="136"/>
      <c r="G183" s="136"/>
      <c r="H183" s="136"/>
      <c r="I183" s="136"/>
      <c r="J183" s="136"/>
      <c r="K183" s="136"/>
      <c r="L183" s="136"/>
      <c r="M183" s="136"/>
      <c r="N183" s="136"/>
      <c r="O183" s="136"/>
      <c r="P183" s="136"/>
      <c r="Q183" s="136"/>
      <c r="R183" s="136"/>
      <c r="S183" s="136"/>
      <c r="T183" s="136"/>
      <c r="U183" s="136"/>
      <c r="V183" s="136"/>
      <c r="W183" s="136"/>
      <c r="X183" s="136"/>
      <c r="Y183" s="136"/>
      <c r="Z183" s="136"/>
      <c r="AA183" s="136"/>
      <c r="AB183" s="136"/>
      <c r="AC183" s="136"/>
      <c r="AD183" s="136"/>
      <c r="AE183" s="136"/>
      <c r="AF183" s="136"/>
      <c r="AG183" s="136"/>
      <c r="AH183" s="136"/>
      <c r="AI183" s="136"/>
      <c r="AJ183" s="136"/>
      <c r="AK183" s="136"/>
      <c r="AL183" s="136"/>
      <c r="AM183" s="136"/>
      <c r="AN183" s="136"/>
      <c r="AO183" s="136"/>
      <c r="AP183" s="136"/>
      <c r="AQ183" s="136"/>
      <c r="AR183" s="136"/>
      <c r="AS183" s="136"/>
      <c r="AT183" s="136"/>
      <c r="AU183" s="136"/>
      <c r="AV183" s="136"/>
      <c r="AW183" s="136"/>
      <c r="AX183" s="136"/>
      <c r="AY183" s="136"/>
      <c r="AZ183" s="136"/>
      <c r="BA183" s="136"/>
      <c r="BB183" s="136"/>
      <c r="BC183" s="136"/>
      <c r="BD183" s="136"/>
      <c r="BE183" s="136"/>
      <c r="BF183" s="136"/>
      <c r="BG183" s="136"/>
      <c r="BH183" s="136"/>
      <c r="BI183" s="136"/>
      <c r="BJ183" s="136"/>
      <c r="BK183" s="136"/>
      <c r="BL183" s="136"/>
      <c r="BM183" s="136"/>
      <c r="BN183" s="136"/>
      <c r="BO183" s="136"/>
      <c r="BP183" s="136"/>
      <c r="BQ183" s="136"/>
      <c r="BR183" s="136"/>
      <c r="BS183" s="136"/>
      <c r="BT183" s="136"/>
      <c r="BU183" s="136"/>
      <c r="BV183" s="136"/>
      <c r="BW183" s="136"/>
      <c r="BX183" s="136"/>
      <c r="BY183" s="136"/>
      <c r="BZ183" s="136"/>
      <c r="CA183" s="136"/>
      <c r="CB183" s="136"/>
      <c r="CC183" s="136"/>
      <c r="CD183" s="136"/>
      <c r="CE183" s="136"/>
      <c r="CF183" s="136"/>
      <c r="CG183" s="136"/>
      <c r="CH183" s="136"/>
      <c r="CI183" s="136"/>
      <c r="CJ183" s="136"/>
      <c r="CK183" s="136"/>
      <c r="CL183" s="136"/>
      <c r="CM183" s="136"/>
      <c r="CN183" s="136"/>
      <c r="CO183" s="136"/>
      <c r="CP183" s="136"/>
      <c r="CQ183" s="136"/>
      <c r="CR183" s="136"/>
      <c r="CS183" s="136"/>
      <c r="CT183" s="136"/>
      <c r="CU183" s="136"/>
      <c r="CV183" s="136"/>
      <c r="CW183" s="136"/>
      <c r="CX183" s="136"/>
      <c r="CY183" s="136"/>
      <c r="CZ183" s="136"/>
      <c r="DA183" s="136"/>
      <c r="DB183" s="136"/>
      <c r="DC183" s="136"/>
      <c r="DD183" s="136"/>
      <c r="DE183" s="136"/>
      <c r="DF183" s="136"/>
      <c r="DG183" s="136"/>
      <c r="DH183" s="136"/>
      <c r="DI183" s="136"/>
      <c r="DJ183" s="136"/>
      <c r="DK183" s="136"/>
      <c r="DL183" s="136"/>
      <c r="DM183" s="136"/>
      <c r="DN183" s="136"/>
      <c r="DO183" s="136"/>
      <c r="DP183" s="136"/>
      <c r="DQ183" s="136"/>
      <c r="DR183" s="136"/>
      <c r="DS183" s="136"/>
      <c r="DT183" s="136"/>
      <c r="DU183" s="136"/>
      <c r="DV183" s="136"/>
      <c r="DW183" s="136"/>
      <c r="DX183" s="136"/>
      <c r="DY183" s="136"/>
      <c r="DZ183" s="136"/>
      <c r="EA183" s="136"/>
      <c r="EB183" s="136"/>
      <c r="EC183" s="136"/>
      <c r="ED183" s="136"/>
      <c r="EE183" s="136"/>
      <c r="EF183" s="136"/>
      <c r="EG183" s="136"/>
      <c r="EH183" s="136"/>
      <c r="EI183" s="136"/>
      <c r="EJ183" s="136"/>
      <c r="EK183" s="136"/>
      <c r="EL183" s="136"/>
      <c r="EM183" s="136"/>
      <c r="EN183" s="136"/>
      <c r="EO183" s="136"/>
      <c r="EP183" s="136"/>
      <c r="EQ183" s="136"/>
      <c r="ER183" s="136"/>
      <c r="ES183" s="136"/>
      <c r="ET183" s="136"/>
      <c r="EU183" s="136"/>
      <c r="EV183" s="136"/>
      <c r="EW183" s="136"/>
      <c r="EX183" s="136"/>
      <c r="EY183" s="136"/>
      <c r="EZ183" s="136"/>
      <c r="FA183" s="136"/>
      <c r="FB183" s="136"/>
      <c r="FC183" s="136"/>
      <c r="FD183" s="136"/>
      <c r="FE183" s="136"/>
      <c r="FF183" s="136"/>
      <c r="FG183" s="136"/>
      <c r="FH183" s="136"/>
      <c r="FI183" s="136"/>
      <c r="FJ183" s="136"/>
      <c r="FK183" s="136"/>
      <c r="FL183" s="136"/>
      <c r="FM183" s="136"/>
      <c r="FN183" s="136"/>
      <c r="FO183" s="136"/>
      <c r="FP183" s="136"/>
      <c r="FQ183" s="136"/>
      <c r="FR183" s="136"/>
      <c r="FS183" s="136"/>
      <c r="FT183" s="136"/>
      <c r="FU183" s="136"/>
      <c r="FV183" s="136"/>
      <c r="FW183" s="136"/>
      <c r="FX183" s="136"/>
      <c r="FY183" s="136"/>
      <c r="FZ183" s="136"/>
      <c r="GA183" s="136"/>
      <c r="GB183" s="136"/>
      <c r="GC183" s="136"/>
      <c r="GD183" s="136"/>
      <c r="GE183" s="136"/>
      <c r="GF183" s="136"/>
      <c r="GG183" s="136"/>
      <c r="GH183" s="136"/>
      <c r="GI183" s="136"/>
      <c r="GJ183" s="136"/>
      <c r="GK183" s="136"/>
      <c r="GL183" s="136"/>
      <c r="GM183" s="136"/>
      <c r="GN183" s="136"/>
      <c r="GO183" s="136"/>
      <c r="GP183" s="136"/>
      <c r="GQ183" s="136"/>
      <c r="GR183" s="136"/>
      <c r="GS183" s="136"/>
      <c r="GT183" s="136"/>
      <c r="GU183" s="136"/>
      <c r="GV183" s="136"/>
      <c r="GW183" s="136"/>
      <c r="GX183" s="136"/>
      <c r="GY183" s="136"/>
      <c r="GZ183" s="136"/>
      <c r="HA183" s="136"/>
      <c r="HB183" s="136"/>
      <c r="HC183" s="136"/>
      <c r="HD183" s="136"/>
      <c r="HE183" s="136"/>
      <c r="HF183" s="136"/>
      <c r="HG183" s="136"/>
      <c r="HH183" s="136"/>
      <c r="HI183" s="136"/>
      <c r="HJ183" s="136"/>
      <c r="HK183" s="136"/>
      <c r="HL183" s="136"/>
      <c r="HM183" s="136"/>
      <c r="HN183" s="136"/>
      <c r="HO183" s="136"/>
      <c r="HP183" s="136"/>
      <c r="HQ183" s="136"/>
      <c r="HR183" s="136"/>
      <c r="HS183" s="136"/>
      <c r="HT183" s="136"/>
      <c r="HU183" s="136"/>
      <c r="HV183" s="136"/>
      <c r="HW183" s="136"/>
      <c r="HX183" s="136"/>
      <c r="HY183" s="136"/>
      <c r="HZ183" s="136"/>
      <c r="IA183" s="136"/>
      <c r="IB183" s="136"/>
      <c r="IC183" s="136"/>
      <c r="ID183" s="136"/>
      <c r="IE183" s="136"/>
      <c r="IF183" s="136"/>
      <c r="IG183" s="136"/>
      <c r="IH183" s="136"/>
      <c r="II183" s="136"/>
      <c r="IJ183" s="136"/>
      <c r="IK183" s="136"/>
      <c r="IL183" s="136"/>
      <c r="IM183" s="136"/>
      <c r="IN183" s="136"/>
      <c r="IO183" s="136"/>
      <c r="IP183" s="136"/>
      <c r="IQ183" s="136"/>
      <c r="IR183" s="136"/>
      <c r="IS183" s="136"/>
      <c r="IT183" s="136"/>
      <c r="IU183" s="136"/>
      <c r="IV183" s="136"/>
      <c r="IW183" s="136"/>
      <c r="IX183" s="136"/>
      <c r="IY183" s="136"/>
      <c r="IZ183" s="136"/>
      <c r="JA183" s="136"/>
      <c r="JB183" s="136"/>
      <c r="JC183" s="136"/>
      <c r="JD183" s="136"/>
      <c r="JE183" s="136"/>
      <c r="JF183" s="136"/>
      <c r="JG183" s="136"/>
      <c r="JH183" s="136"/>
      <c r="JI183" s="136"/>
      <c r="JJ183" s="136"/>
      <c r="JK183" s="136"/>
      <c r="JL183" s="136"/>
      <c r="JM183" s="136"/>
      <c r="JN183" s="136"/>
      <c r="JO183" s="136"/>
      <c r="JP183" s="136"/>
      <c r="JQ183" s="136"/>
      <c r="JR183" s="136"/>
      <c r="JS183" s="136"/>
      <c r="JT183" s="136"/>
      <c r="JU183" s="136"/>
      <c r="JV183" s="136"/>
      <c r="JW183" s="136"/>
      <c r="JX183" s="136"/>
      <c r="JY183" s="136"/>
      <c r="JZ183" s="136"/>
      <c r="KA183" s="136"/>
      <c r="KB183" s="136"/>
      <c r="KC183" s="136"/>
      <c r="KD183" s="136"/>
      <c r="KE183" s="136"/>
      <c r="KF183" s="136"/>
      <c r="KG183" s="136"/>
      <c r="KH183" s="136"/>
      <c r="KI183" s="136"/>
      <c r="KJ183" s="136"/>
      <c r="KK183" s="136"/>
      <c r="KL183" s="136"/>
      <c r="KM183" s="136"/>
      <c r="KN183" s="136"/>
      <c r="KO183" s="136"/>
      <c r="KP183" s="136"/>
      <c r="KQ183" s="136"/>
      <c r="KR183" s="136"/>
      <c r="KS183" s="136"/>
      <c r="KT183" s="136"/>
      <c r="KU183" s="136"/>
      <c r="KV183" s="136"/>
      <c r="KW183" s="136"/>
      <c r="KX183" s="136"/>
      <c r="KY183" s="136"/>
      <c r="KZ183" s="136"/>
      <c r="LA183" s="136"/>
      <c r="LB183" s="136"/>
      <c r="LC183" s="136"/>
      <c r="LD183" s="136"/>
      <c r="LE183" s="136"/>
      <c r="LF183" s="136"/>
      <c r="LG183" s="136"/>
      <c r="LH183" s="136"/>
      <c r="LI183" s="136"/>
      <c r="LJ183" s="136"/>
      <c r="LK183" s="136"/>
      <c r="LL183" s="136"/>
      <c r="LM183" s="136"/>
      <c r="LN183" s="136"/>
      <c r="LO183" s="136"/>
      <c r="LP183" s="136"/>
      <c r="LQ183" s="136"/>
      <c r="LR183" s="136"/>
      <c r="LS183" s="136"/>
      <c r="LT183" s="136"/>
      <c r="LU183" s="136"/>
      <c r="LV183" s="136"/>
      <c r="LW183" s="136"/>
      <c r="LX183" s="136"/>
      <c r="LY183" s="136"/>
      <c r="LZ183" s="136"/>
      <c r="MA183" s="136"/>
      <c r="MB183" s="136"/>
      <c r="MC183" s="136"/>
      <c r="MD183" s="136"/>
      <c r="ME183" s="136"/>
      <c r="MF183" s="136"/>
      <c r="MG183" s="136"/>
      <c r="MH183" s="136"/>
      <c r="MI183" s="136"/>
      <c r="MJ183" s="136"/>
      <c r="MK183" s="136"/>
      <c r="ML183" s="136"/>
      <c r="MM183" s="136"/>
      <c r="MN183" s="136"/>
      <c r="MO183" s="136"/>
      <c r="MP183" s="136"/>
      <c r="MQ183" s="136"/>
      <c r="MR183" s="136"/>
      <c r="MS183" s="136"/>
      <c r="MT183" s="136"/>
      <c r="MU183" s="136"/>
      <c r="MV183" s="136"/>
      <c r="MW183" s="136"/>
      <c r="MX183" s="136"/>
      <c r="MY183" s="136"/>
      <c r="MZ183" s="136"/>
      <c r="NA183" s="136"/>
      <c r="NB183" s="136"/>
      <c r="NC183" s="136"/>
      <c r="ND183" s="136"/>
      <c r="NE183" s="136"/>
      <c r="NF183" s="136"/>
      <c r="NG183" s="136"/>
      <c r="NH183" s="136"/>
      <c r="NI183" s="136"/>
      <c r="NJ183" s="136"/>
      <c r="NK183" s="136"/>
      <c r="NL183" s="136"/>
      <c r="NM183" s="136"/>
      <c r="NN183" s="136"/>
      <c r="NO183" s="136"/>
      <c r="NP183" s="136"/>
      <c r="NQ183" s="136"/>
      <c r="NR183" s="136"/>
      <c r="NS183" s="136"/>
      <c r="NT183" s="136"/>
      <c r="NU183" s="136"/>
      <c r="NV183" s="136"/>
      <c r="NW183" s="136"/>
      <c r="NX183" s="136"/>
      <c r="NY183" s="136"/>
      <c r="NZ183" s="136"/>
      <c r="OA183" s="136"/>
      <c r="OB183" s="136"/>
      <c r="OC183" s="136"/>
      <c r="OD183" s="136"/>
      <c r="OE183" s="136"/>
      <c r="OF183" s="136"/>
      <c r="OG183" s="136"/>
      <c r="OH183" s="136"/>
      <c r="OI183" s="136"/>
      <c r="OJ183" s="136"/>
      <c r="OK183" s="136"/>
      <c r="OL183" s="136"/>
      <c r="OM183" s="136"/>
      <c r="ON183" s="136"/>
      <c r="OO183" s="136"/>
      <c r="OP183" s="136"/>
      <c r="OQ183" s="136"/>
      <c r="OR183" s="136"/>
      <c r="OS183" s="136"/>
      <c r="OT183" s="136"/>
      <c r="OU183" s="136"/>
      <c r="OV183" s="136"/>
      <c r="OW183" s="136"/>
      <c r="OX183" s="136"/>
      <c r="OY183" s="136"/>
      <c r="OZ183" s="136"/>
      <c r="PA183" s="136"/>
      <c r="PB183" s="136"/>
      <c r="PC183" s="136"/>
      <c r="PD183" s="136"/>
      <c r="PE183" s="136"/>
      <c r="PF183" s="136"/>
    </row>
    <row r="184" spans="1:422" s="45" customFormat="1">
      <c r="A184" s="134"/>
      <c r="B184" s="134"/>
      <c r="C184" s="136"/>
      <c r="D184" s="136"/>
      <c r="E184" s="136"/>
      <c r="F184" s="136"/>
      <c r="G184" s="136"/>
      <c r="H184" s="136"/>
      <c r="I184" s="136"/>
      <c r="J184" s="136"/>
      <c r="K184" s="136"/>
      <c r="L184" s="136"/>
      <c r="M184" s="136"/>
      <c r="N184" s="136"/>
      <c r="O184" s="136"/>
      <c r="P184" s="136"/>
      <c r="Q184" s="136"/>
      <c r="R184" s="136"/>
      <c r="S184" s="136"/>
      <c r="T184" s="136"/>
      <c r="U184" s="136"/>
      <c r="V184" s="136"/>
      <c r="W184" s="136"/>
      <c r="X184" s="136"/>
      <c r="Y184" s="136"/>
      <c r="Z184" s="136"/>
      <c r="AA184" s="136"/>
      <c r="AB184" s="136"/>
      <c r="AC184" s="136"/>
      <c r="AD184" s="136"/>
      <c r="AE184" s="136"/>
      <c r="AF184" s="136"/>
      <c r="AG184" s="136"/>
      <c r="AH184" s="136"/>
      <c r="AI184" s="136"/>
      <c r="AJ184" s="136"/>
      <c r="AK184" s="136"/>
      <c r="AL184" s="136"/>
      <c r="AM184" s="136"/>
      <c r="AN184" s="136"/>
      <c r="AO184" s="136"/>
      <c r="AP184" s="136"/>
      <c r="AQ184" s="136"/>
      <c r="AR184" s="136"/>
      <c r="AS184" s="136"/>
      <c r="AT184" s="136"/>
      <c r="AU184" s="136"/>
      <c r="AV184" s="136"/>
      <c r="AW184" s="136"/>
      <c r="AX184" s="136"/>
      <c r="AY184" s="136"/>
      <c r="AZ184" s="136"/>
      <c r="BA184" s="136"/>
      <c r="BB184" s="136"/>
      <c r="BC184" s="136"/>
      <c r="BD184" s="136"/>
      <c r="BE184" s="136"/>
      <c r="BF184" s="136"/>
      <c r="BG184" s="136"/>
      <c r="BH184" s="136"/>
      <c r="BI184" s="136"/>
      <c r="BJ184" s="136"/>
      <c r="BK184" s="136"/>
      <c r="BL184" s="136"/>
      <c r="BM184" s="136"/>
      <c r="BN184" s="136"/>
      <c r="BO184" s="136"/>
      <c r="BP184" s="136"/>
      <c r="BQ184" s="136"/>
      <c r="BR184" s="136"/>
      <c r="BS184" s="136"/>
      <c r="BT184" s="136"/>
      <c r="BU184" s="136"/>
      <c r="BV184" s="136"/>
      <c r="BW184" s="136"/>
      <c r="BX184" s="136"/>
      <c r="BY184" s="136"/>
      <c r="BZ184" s="136"/>
      <c r="CA184" s="136"/>
      <c r="CB184" s="136"/>
      <c r="CC184" s="136"/>
      <c r="CD184" s="136"/>
      <c r="CE184" s="136"/>
      <c r="CF184" s="136"/>
      <c r="CG184" s="136"/>
      <c r="CH184" s="136"/>
      <c r="CI184" s="136"/>
      <c r="CJ184" s="136"/>
      <c r="CK184" s="136"/>
      <c r="CL184" s="136"/>
      <c r="CM184" s="136"/>
      <c r="CN184" s="136"/>
      <c r="CO184" s="136"/>
      <c r="CP184" s="136"/>
      <c r="CQ184" s="136"/>
      <c r="CR184" s="136"/>
      <c r="CS184" s="136"/>
      <c r="CT184" s="136"/>
      <c r="CU184" s="136"/>
      <c r="CV184" s="136"/>
      <c r="CW184" s="136"/>
      <c r="CX184" s="136"/>
      <c r="CY184" s="136"/>
      <c r="CZ184" s="136"/>
      <c r="DA184" s="136"/>
      <c r="DB184" s="136"/>
      <c r="DC184" s="136"/>
      <c r="DD184" s="136"/>
      <c r="DE184" s="136"/>
      <c r="DF184" s="136"/>
      <c r="DG184" s="136"/>
      <c r="DH184" s="136"/>
      <c r="DI184" s="136"/>
      <c r="DJ184" s="136"/>
      <c r="DK184" s="136"/>
      <c r="DL184" s="136"/>
      <c r="DM184" s="136"/>
      <c r="DN184" s="136"/>
      <c r="DO184" s="136"/>
      <c r="DP184" s="136"/>
      <c r="DQ184" s="136"/>
      <c r="DR184" s="136"/>
      <c r="DS184" s="136"/>
      <c r="DT184" s="136"/>
      <c r="DU184" s="136"/>
      <c r="DV184" s="136"/>
      <c r="DW184" s="136"/>
      <c r="DX184" s="136"/>
      <c r="DY184" s="136"/>
      <c r="DZ184" s="136"/>
      <c r="EA184" s="136"/>
      <c r="EB184" s="136"/>
      <c r="EC184" s="136"/>
      <c r="ED184" s="136"/>
      <c r="EE184" s="136"/>
      <c r="EF184" s="136"/>
      <c r="EG184" s="136"/>
      <c r="EH184" s="136"/>
      <c r="EI184" s="136"/>
      <c r="EJ184" s="136"/>
      <c r="EK184" s="136"/>
      <c r="EL184" s="136"/>
      <c r="EM184" s="136"/>
      <c r="EN184" s="136"/>
      <c r="EO184" s="136"/>
      <c r="EP184" s="136"/>
      <c r="EQ184" s="136"/>
      <c r="ER184" s="136"/>
      <c r="ES184" s="136"/>
      <c r="ET184" s="136"/>
      <c r="EU184" s="136"/>
      <c r="EV184" s="136"/>
      <c r="EW184" s="136"/>
      <c r="EX184" s="136"/>
      <c r="EY184" s="136"/>
      <c r="EZ184" s="136"/>
      <c r="FA184" s="136"/>
      <c r="FB184" s="136"/>
      <c r="FC184" s="136"/>
      <c r="FD184" s="136"/>
      <c r="FE184" s="136"/>
      <c r="FF184" s="136"/>
      <c r="FG184" s="136"/>
      <c r="FH184" s="136"/>
      <c r="FI184" s="136"/>
      <c r="FJ184" s="136"/>
      <c r="FK184" s="136"/>
      <c r="FL184" s="136"/>
      <c r="FM184" s="136"/>
      <c r="FN184" s="136"/>
      <c r="FO184" s="136"/>
      <c r="FP184" s="136"/>
      <c r="FQ184" s="136"/>
      <c r="FR184" s="136"/>
      <c r="FS184" s="136"/>
      <c r="FT184" s="136"/>
      <c r="FU184" s="136"/>
      <c r="FV184" s="136"/>
      <c r="FW184" s="136"/>
      <c r="FX184" s="136"/>
      <c r="FY184" s="136"/>
      <c r="FZ184" s="136"/>
      <c r="GA184" s="136"/>
      <c r="GB184" s="136"/>
      <c r="GC184" s="136"/>
      <c r="GD184" s="136"/>
      <c r="GE184" s="136"/>
      <c r="GF184" s="136"/>
      <c r="GG184" s="136"/>
      <c r="GH184" s="136"/>
      <c r="GI184" s="136"/>
      <c r="GJ184" s="136"/>
      <c r="GK184" s="136"/>
      <c r="GL184" s="136"/>
      <c r="GM184" s="136"/>
      <c r="GN184" s="136"/>
      <c r="GO184" s="136"/>
      <c r="GP184" s="136"/>
      <c r="GQ184" s="136"/>
      <c r="GR184" s="136"/>
      <c r="GS184" s="136"/>
      <c r="GT184" s="136"/>
      <c r="GU184" s="136"/>
      <c r="GV184" s="136"/>
      <c r="GW184" s="136"/>
      <c r="GX184" s="136"/>
      <c r="GY184" s="136"/>
      <c r="GZ184" s="136"/>
      <c r="HA184" s="136"/>
      <c r="HB184" s="136"/>
      <c r="HC184" s="136"/>
      <c r="HD184" s="136"/>
      <c r="HE184" s="136"/>
      <c r="HF184" s="136"/>
      <c r="HG184" s="136"/>
      <c r="HH184" s="136"/>
      <c r="HI184" s="136"/>
      <c r="HJ184" s="136"/>
      <c r="HK184" s="136"/>
      <c r="HL184" s="136"/>
      <c r="HM184" s="136"/>
      <c r="HN184" s="136"/>
      <c r="HO184" s="136"/>
      <c r="HP184" s="136"/>
      <c r="HQ184" s="136"/>
      <c r="HR184" s="136"/>
      <c r="HS184" s="136"/>
      <c r="HT184" s="136"/>
      <c r="HU184" s="136"/>
      <c r="HV184" s="136"/>
      <c r="HW184" s="136"/>
      <c r="HX184" s="136"/>
      <c r="HY184" s="136"/>
      <c r="HZ184" s="136"/>
      <c r="IA184" s="136"/>
      <c r="IB184" s="136"/>
      <c r="IC184" s="136"/>
      <c r="ID184" s="136"/>
      <c r="IE184" s="136"/>
      <c r="IF184" s="136"/>
      <c r="IG184" s="136"/>
      <c r="IH184" s="136"/>
      <c r="II184" s="136"/>
      <c r="IJ184" s="136"/>
      <c r="IK184" s="136"/>
      <c r="IL184" s="136"/>
      <c r="IM184" s="136"/>
      <c r="IN184" s="136"/>
      <c r="IO184" s="136"/>
      <c r="IP184" s="136"/>
      <c r="IQ184" s="136"/>
      <c r="IR184" s="136"/>
      <c r="IS184" s="136"/>
      <c r="IT184" s="136"/>
      <c r="IU184" s="136"/>
      <c r="IV184" s="136"/>
      <c r="IW184" s="136"/>
      <c r="IX184" s="136"/>
      <c r="IY184" s="136"/>
      <c r="IZ184" s="136"/>
      <c r="JA184" s="136"/>
      <c r="JB184" s="136"/>
      <c r="JC184" s="136"/>
      <c r="JD184" s="136"/>
      <c r="JE184" s="136"/>
      <c r="JF184" s="136"/>
      <c r="JG184" s="136"/>
      <c r="JH184" s="136"/>
      <c r="JI184" s="136"/>
      <c r="JJ184" s="136"/>
      <c r="JK184" s="136"/>
      <c r="JL184" s="136"/>
      <c r="JM184" s="136"/>
      <c r="JN184" s="136"/>
      <c r="JO184" s="136"/>
      <c r="JP184" s="136"/>
      <c r="JQ184" s="136"/>
      <c r="JR184" s="136"/>
      <c r="JS184" s="136"/>
      <c r="JT184" s="136"/>
      <c r="JU184" s="136"/>
      <c r="JV184" s="136"/>
      <c r="JW184" s="136"/>
      <c r="JX184" s="136"/>
      <c r="JY184" s="136"/>
      <c r="JZ184" s="136"/>
      <c r="KA184" s="136"/>
      <c r="KB184" s="136"/>
      <c r="KC184" s="136"/>
      <c r="KD184" s="136"/>
      <c r="KE184" s="136"/>
      <c r="KF184" s="136"/>
      <c r="KG184" s="136"/>
      <c r="KH184" s="136"/>
      <c r="KI184" s="136"/>
      <c r="KJ184" s="136"/>
      <c r="KK184" s="136"/>
      <c r="KL184" s="136"/>
      <c r="KM184" s="136"/>
      <c r="KN184" s="136"/>
      <c r="KO184" s="136"/>
      <c r="KP184" s="136"/>
      <c r="KQ184" s="136"/>
      <c r="KR184" s="136"/>
      <c r="KS184" s="136"/>
      <c r="KT184" s="136"/>
      <c r="KU184" s="136"/>
      <c r="KV184" s="136"/>
      <c r="KW184" s="136"/>
      <c r="KX184" s="136"/>
      <c r="KY184" s="136"/>
      <c r="KZ184" s="136"/>
      <c r="LA184" s="136"/>
      <c r="LB184" s="136"/>
      <c r="LC184" s="136"/>
      <c r="LD184" s="136"/>
      <c r="LE184" s="136"/>
      <c r="LF184" s="136"/>
      <c r="LG184" s="136"/>
      <c r="LH184" s="136"/>
      <c r="LI184" s="136"/>
      <c r="LJ184" s="136"/>
      <c r="LK184" s="136"/>
      <c r="LL184" s="136"/>
      <c r="LM184" s="136"/>
      <c r="LN184" s="136"/>
      <c r="LO184" s="136"/>
      <c r="LP184" s="136"/>
      <c r="LQ184" s="136"/>
      <c r="LR184" s="136"/>
      <c r="LS184" s="136"/>
      <c r="LT184" s="136"/>
      <c r="LU184" s="136"/>
      <c r="LV184" s="136"/>
      <c r="LW184" s="136"/>
      <c r="LX184" s="136"/>
      <c r="LY184" s="136"/>
      <c r="LZ184" s="136"/>
      <c r="MA184" s="136"/>
      <c r="MB184" s="136"/>
      <c r="MC184" s="136"/>
      <c r="MD184" s="136"/>
      <c r="ME184" s="136"/>
      <c r="MF184" s="136"/>
      <c r="MG184" s="136"/>
      <c r="MH184" s="136"/>
      <c r="MI184" s="136"/>
      <c r="MJ184" s="136"/>
      <c r="MK184" s="136"/>
      <c r="ML184" s="136"/>
      <c r="MM184" s="136"/>
      <c r="MN184" s="136"/>
      <c r="MO184" s="136"/>
      <c r="MP184" s="136"/>
      <c r="MQ184" s="136"/>
      <c r="MR184" s="136"/>
      <c r="MS184" s="136"/>
      <c r="MT184" s="136"/>
      <c r="MU184" s="136"/>
      <c r="MV184" s="136"/>
      <c r="MW184" s="136"/>
      <c r="MX184" s="136"/>
      <c r="MY184" s="136"/>
      <c r="MZ184" s="136"/>
      <c r="NA184" s="136"/>
      <c r="NB184" s="136"/>
      <c r="NC184" s="136"/>
      <c r="ND184" s="136"/>
      <c r="NE184" s="136"/>
      <c r="NF184" s="136"/>
      <c r="NG184" s="136"/>
      <c r="NH184" s="136"/>
      <c r="NI184" s="136"/>
      <c r="NJ184" s="136"/>
      <c r="NK184" s="136"/>
      <c r="NL184" s="136"/>
      <c r="NM184" s="136"/>
      <c r="NN184" s="136"/>
      <c r="NO184" s="136"/>
      <c r="NP184" s="136"/>
      <c r="NQ184" s="136"/>
      <c r="NR184" s="136"/>
      <c r="NS184" s="136"/>
      <c r="NT184" s="136"/>
      <c r="NU184" s="136"/>
      <c r="NV184" s="136"/>
      <c r="NW184" s="136"/>
      <c r="NX184" s="136"/>
      <c r="NY184" s="136"/>
      <c r="NZ184" s="136"/>
      <c r="OA184" s="136"/>
      <c r="OB184" s="136"/>
      <c r="OC184" s="136"/>
      <c r="OD184" s="136"/>
      <c r="OE184" s="136"/>
      <c r="OF184" s="136"/>
      <c r="OG184" s="136"/>
      <c r="OH184" s="136"/>
      <c r="OI184" s="136"/>
      <c r="OJ184" s="136"/>
      <c r="OK184" s="136"/>
      <c r="OL184" s="136"/>
      <c r="OM184" s="136"/>
      <c r="ON184" s="136"/>
      <c r="OO184" s="136"/>
      <c r="OP184" s="136"/>
      <c r="OQ184" s="136"/>
      <c r="OR184" s="136"/>
      <c r="OS184" s="136"/>
      <c r="OT184" s="136"/>
      <c r="OU184" s="136"/>
      <c r="OV184" s="136"/>
      <c r="OW184" s="136"/>
      <c r="OX184" s="136"/>
      <c r="OY184" s="136"/>
      <c r="OZ184" s="136"/>
      <c r="PA184" s="136"/>
      <c r="PB184" s="136"/>
      <c r="PC184" s="136"/>
      <c r="PD184" s="136"/>
      <c r="PE184" s="136"/>
      <c r="PF184" s="136"/>
    </row>
    <row r="185" spans="1:422" s="45" customFormat="1">
      <c r="A185" s="134"/>
      <c r="B185" s="134"/>
      <c r="C185" s="136"/>
      <c r="D185" s="136"/>
      <c r="E185" s="136"/>
      <c r="F185" s="136"/>
      <c r="G185" s="136"/>
      <c r="H185" s="136"/>
      <c r="I185" s="136"/>
      <c r="J185" s="136"/>
      <c r="K185" s="136"/>
      <c r="L185" s="136"/>
      <c r="M185" s="136"/>
      <c r="N185" s="136"/>
      <c r="O185" s="136"/>
      <c r="P185" s="136"/>
      <c r="Q185" s="136"/>
      <c r="R185" s="136"/>
      <c r="S185" s="136"/>
      <c r="T185" s="136"/>
      <c r="U185" s="136"/>
      <c r="V185" s="136"/>
      <c r="W185" s="136"/>
      <c r="X185" s="136"/>
      <c r="Y185" s="136"/>
      <c r="Z185" s="136"/>
      <c r="AA185" s="136"/>
      <c r="AB185" s="136"/>
      <c r="AC185" s="136"/>
      <c r="AD185" s="136"/>
      <c r="AE185" s="136"/>
      <c r="AF185" s="136"/>
      <c r="AG185" s="136"/>
      <c r="AH185" s="136"/>
      <c r="AI185" s="136"/>
      <c r="AJ185" s="136"/>
      <c r="AK185" s="136"/>
      <c r="AL185" s="136"/>
      <c r="AM185" s="136"/>
      <c r="AN185" s="136"/>
      <c r="AO185" s="136"/>
      <c r="AP185" s="136"/>
      <c r="AQ185" s="136"/>
      <c r="AR185" s="136"/>
      <c r="AS185" s="136"/>
      <c r="AT185" s="136"/>
      <c r="AU185" s="136"/>
      <c r="AV185" s="136"/>
      <c r="AW185" s="136"/>
      <c r="AX185" s="136"/>
      <c r="AY185" s="136"/>
      <c r="AZ185" s="136"/>
      <c r="BA185" s="136"/>
      <c r="BB185" s="136"/>
      <c r="BC185" s="136"/>
      <c r="BD185" s="136"/>
      <c r="BE185" s="136"/>
      <c r="BF185" s="136"/>
      <c r="BG185" s="136"/>
      <c r="BH185" s="136"/>
      <c r="BI185" s="136"/>
      <c r="BJ185" s="136"/>
      <c r="BK185" s="136"/>
      <c r="BL185" s="136"/>
      <c r="BM185" s="136"/>
      <c r="BN185" s="136"/>
      <c r="BO185" s="136"/>
      <c r="BP185" s="136"/>
      <c r="BQ185" s="136"/>
      <c r="BR185" s="136"/>
      <c r="BS185" s="136"/>
      <c r="BT185" s="136"/>
      <c r="BU185" s="136"/>
      <c r="BV185" s="136"/>
      <c r="BW185" s="136"/>
      <c r="BX185" s="136"/>
      <c r="BY185" s="136"/>
      <c r="BZ185" s="136"/>
      <c r="CA185" s="136"/>
      <c r="CB185" s="136"/>
      <c r="CC185" s="136"/>
      <c r="CD185" s="136"/>
      <c r="CE185" s="136"/>
      <c r="CF185" s="136"/>
      <c r="CG185" s="136"/>
      <c r="CH185" s="136"/>
      <c r="CI185" s="136"/>
      <c r="CJ185" s="136"/>
      <c r="CK185" s="136"/>
      <c r="CL185" s="136"/>
      <c r="CM185" s="136"/>
      <c r="CN185" s="136"/>
      <c r="CO185" s="136"/>
      <c r="CP185" s="136"/>
      <c r="CQ185" s="136"/>
      <c r="CR185" s="136"/>
      <c r="CS185" s="136"/>
      <c r="CT185" s="136"/>
      <c r="CU185" s="136"/>
      <c r="CV185" s="136"/>
      <c r="CW185" s="136"/>
      <c r="CX185" s="136"/>
      <c r="CY185" s="136"/>
      <c r="CZ185" s="136"/>
      <c r="DA185" s="136"/>
      <c r="DB185" s="136"/>
      <c r="DC185" s="136"/>
      <c r="DD185" s="136"/>
      <c r="DE185" s="136"/>
      <c r="DF185" s="136"/>
      <c r="DG185" s="136"/>
      <c r="DH185" s="136"/>
      <c r="DI185" s="136"/>
      <c r="DJ185" s="136"/>
      <c r="DK185" s="136"/>
      <c r="DL185" s="136"/>
      <c r="DM185" s="136"/>
      <c r="DN185" s="136"/>
      <c r="DO185" s="136"/>
      <c r="DP185" s="136"/>
      <c r="DQ185" s="136"/>
      <c r="DR185" s="136"/>
      <c r="DS185" s="136"/>
      <c r="DT185" s="136"/>
      <c r="DU185" s="136"/>
      <c r="DV185" s="136"/>
      <c r="DW185" s="136"/>
      <c r="DX185" s="136"/>
      <c r="DY185" s="136"/>
      <c r="DZ185" s="136"/>
      <c r="EA185" s="136"/>
      <c r="EB185" s="136"/>
      <c r="EC185" s="136"/>
      <c r="ED185" s="136"/>
      <c r="EE185" s="136"/>
      <c r="EF185" s="136"/>
      <c r="EG185" s="136"/>
      <c r="EH185" s="136"/>
      <c r="EI185" s="136"/>
      <c r="EJ185" s="136"/>
      <c r="EK185" s="136"/>
      <c r="EL185" s="136"/>
      <c r="EM185" s="136"/>
      <c r="EN185" s="136"/>
      <c r="EO185" s="136"/>
      <c r="EP185" s="136"/>
      <c r="EQ185" s="136"/>
      <c r="ER185" s="136"/>
      <c r="ES185" s="136"/>
      <c r="ET185" s="136"/>
      <c r="EU185" s="136"/>
      <c r="EV185" s="136"/>
      <c r="EW185" s="136"/>
      <c r="EX185" s="136"/>
      <c r="EY185" s="136"/>
      <c r="EZ185" s="136"/>
      <c r="FA185" s="136"/>
      <c r="FB185" s="136"/>
      <c r="FC185" s="136"/>
      <c r="FD185" s="136"/>
      <c r="FE185" s="136"/>
      <c r="FF185" s="136"/>
      <c r="FG185" s="136"/>
      <c r="FH185" s="136"/>
      <c r="FI185" s="136"/>
      <c r="FJ185" s="136"/>
      <c r="FK185" s="136"/>
      <c r="FL185" s="136"/>
      <c r="FM185" s="136"/>
      <c r="FN185" s="136"/>
      <c r="FO185" s="136"/>
      <c r="FP185" s="136"/>
      <c r="FQ185" s="136"/>
      <c r="FR185" s="136"/>
      <c r="FS185" s="136"/>
      <c r="FT185" s="136"/>
      <c r="FU185" s="136"/>
      <c r="FV185" s="136"/>
      <c r="FW185" s="136"/>
      <c r="FX185" s="136"/>
      <c r="FY185" s="136"/>
      <c r="FZ185" s="136"/>
      <c r="GA185" s="136"/>
      <c r="GB185" s="136"/>
      <c r="GC185" s="136"/>
      <c r="GD185" s="136"/>
      <c r="GE185" s="136"/>
      <c r="GF185" s="136"/>
      <c r="GG185" s="136"/>
      <c r="GH185" s="136"/>
      <c r="GI185" s="136"/>
      <c r="GJ185" s="136"/>
      <c r="GK185" s="136"/>
      <c r="GL185" s="136"/>
      <c r="GM185" s="136"/>
      <c r="GN185" s="136"/>
      <c r="GO185" s="136"/>
      <c r="GP185" s="136"/>
      <c r="GQ185" s="136"/>
      <c r="GR185" s="136"/>
      <c r="GS185" s="136"/>
      <c r="GT185" s="136"/>
      <c r="GU185" s="136"/>
      <c r="GV185" s="136"/>
      <c r="GW185" s="136"/>
      <c r="GX185" s="136"/>
      <c r="GY185" s="136"/>
      <c r="GZ185" s="136"/>
      <c r="HA185" s="136"/>
      <c r="HB185" s="136"/>
      <c r="HC185" s="136"/>
      <c r="HD185" s="136"/>
      <c r="HE185" s="136"/>
      <c r="HF185" s="136"/>
      <c r="HG185" s="136"/>
      <c r="HH185" s="136"/>
      <c r="HI185" s="136"/>
      <c r="HJ185" s="136"/>
      <c r="HK185" s="136"/>
      <c r="HL185" s="136"/>
      <c r="HM185" s="136"/>
      <c r="HN185" s="136"/>
      <c r="HO185" s="136"/>
      <c r="HP185" s="136"/>
      <c r="HQ185" s="136"/>
      <c r="HR185" s="136"/>
      <c r="HS185" s="136"/>
      <c r="HT185" s="136"/>
      <c r="HU185" s="136"/>
      <c r="HV185" s="136"/>
      <c r="HW185" s="136"/>
      <c r="HX185" s="136"/>
      <c r="HY185" s="136"/>
      <c r="HZ185" s="136"/>
      <c r="IA185" s="136"/>
      <c r="IB185" s="136"/>
      <c r="IC185" s="136"/>
      <c r="ID185" s="136"/>
      <c r="IE185" s="136"/>
      <c r="IF185" s="136"/>
      <c r="IG185" s="136"/>
      <c r="IH185" s="136"/>
      <c r="II185" s="136"/>
      <c r="IJ185" s="136"/>
      <c r="IK185" s="136"/>
      <c r="IL185" s="136"/>
      <c r="IM185" s="136"/>
      <c r="IN185" s="136"/>
      <c r="IO185" s="136"/>
      <c r="IP185" s="136"/>
      <c r="IQ185" s="136"/>
      <c r="IR185" s="136"/>
      <c r="IS185" s="136"/>
      <c r="IT185" s="136"/>
      <c r="IU185" s="136"/>
      <c r="IV185" s="136"/>
      <c r="IW185" s="136"/>
      <c r="IX185" s="136"/>
      <c r="IY185" s="136"/>
      <c r="IZ185" s="136"/>
      <c r="JA185" s="136"/>
      <c r="JB185" s="136"/>
      <c r="JC185" s="136"/>
      <c r="JD185" s="136"/>
      <c r="JE185" s="136"/>
      <c r="JF185" s="136"/>
      <c r="JG185" s="136"/>
      <c r="JH185" s="136"/>
      <c r="JI185" s="136"/>
      <c r="JJ185" s="136"/>
      <c r="JK185" s="136"/>
      <c r="JL185" s="136"/>
      <c r="JM185" s="136"/>
      <c r="JN185" s="136"/>
      <c r="JO185" s="136"/>
      <c r="JP185" s="136"/>
      <c r="JQ185" s="136"/>
      <c r="JR185" s="136"/>
      <c r="JS185" s="136"/>
      <c r="JT185" s="136"/>
      <c r="JU185" s="136"/>
      <c r="JV185" s="136"/>
      <c r="JW185" s="136"/>
      <c r="JX185" s="136"/>
      <c r="JY185" s="136"/>
      <c r="JZ185" s="136"/>
      <c r="KA185" s="136"/>
      <c r="KB185" s="136"/>
      <c r="KC185" s="136"/>
      <c r="KD185" s="136"/>
      <c r="KE185" s="136"/>
      <c r="KF185" s="136"/>
      <c r="KG185" s="136"/>
      <c r="KH185" s="136"/>
      <c r="KI185" s="136"/>
      <c r="KJ185" s="136"/>
      <c r="KK185" s="136"/>
      <c r="KL185" s="136"/>
      <c r="KM185" s="136"/>
      <c r="KN185" s="136"/>
      <c r="KO185" s="136"/>
      <c r="KP185" s="136"/>
      <c r="KQ185" s="136"/>
      <c r="KR185" s="136"/>
      <c r="KS185" s="136"/>
      <c r="KT185" s="136"/>
      <c r="KU185" s="136"/>
      <c r="KV185" s="136"/>
      <c r="KW185" s="136"/>
      <c r="KX185" s="136"/>
      <c r="KY185" s="136"/>
      <c r="KZ185" s="136"/>
      <c r="LA185" s="136"/>
      <c r="LB185" s="136"/>
      <c r="LC185" s="136"/>
      <c r="LD185" s="136"/>
      <c r="LE185" s="136"/>
      <c r="LF185" s="136"/>
      <c r="LG185" s="136"/>
      <c r="LH185" s="136"/>
      <c r="LI185" s="136"/>
      <c r="LJ185" s="136"/>
      <c r="LK185" s="136"/>
      <c r="LL185" s="136"/>
      <c r="LM185" s="136"/>
      <c r="LN185" s="136"/>
      <c r="LO185" s="136"/>
      <c r="LP185" s="136"/>
      <c r="LQ185" s="136"/>
      <c r="LR185" s="136"/>
      <c r="LS185" s="136"/>
      <c r="LT185" s="136"/>
      <c r="LU185" s="136"/>
      <c r="LV185" s="136"/>
      <c r="LW185" s="136"/>
      <c r="LX185" s="136"/>
      <c r="LY185" s="136"/>
      <c r="LZ185" s="136"/>
      <c r="MA185" s="136"/>
      <c r="MB185" s="136"/>
      <c r="MC185" s="136"/>
      <c r="MD185" s="136"/>
      <c r="ME185" s="136"/>
      <c r="MF185" s="136"/>
      <c r="MG185" s="136"/>
      <c r="MH185" s="136"/>
      <c r="MI185" s="136"/>
      <c r="MJ185" s="136"/>
      <c r="MK185" s="136"/>
      <c r="ML185" s="136"/>
      <c r="MM185" s="136"/>
      <c r="MN185" s="136"/>
      <c r="MO185" s="136"/>
      <c r="MP185" s="136"/>
      <c r="MQ185" s="136"/>
      <c r="MR185" s="136"/>
      <c r="MS185" s="136"/>
      <c r="MT185" s="136"/>
      <c r="MU185" s="136"/>
      <c r="MV185" s="136"/>
      <c r="MW185" s="136"/>
      <c r="MX185" s="136"/>
      <c r="MY185" s="136"/>
      <c r="MZ185" s="136"/>
      <c r="NA185" s="136"/>
      <c r="NB185" s="136"/>
      <c r="NC185" s="136"/>
      <c r="ND185" s="136"/>
      <c r="NE185" s="136"/>
      <c r="NF185" s="136"/>
      <c r="NG185" s="136"/>
      <c r="NH185" s="136"/>
      <c r="NI185" s="136"/>
      <c r="NJ185" s="136"/>
      <c r="NK185" s="136"/>
      <c r="NL185" s="136"/>
      <c r="NM185" s="136"/>
      <c r="NN185" s="136"/>
      <c r="NO185" s="136"/>
      <c r="NP185" s="136"/>
      <c r="NQ185" s="136"/>
      <c r="NR185" s="136"/>
      <c r="NS185" s="136"/>
      <c r="NT185" s="136"/>
      <c r="NU185" s="136"/>
      <c r="NV185" s="136"/>
      <c r="NW185" s="136"/>
      <c r="NX185" s="136"/>
      <c r="NY185" s="136"/>
      <c r="NZ185" s="136"/>
      <c r="OA185" s="136"/>
      <c r="OB185" s="136"/>
      <c r="OC185" s="136"/>
      <c r="OD185" s="136"/>
      <c r="OE185" s="136"/>
      <c r="OF185" s="136"/>
      <c r="OG185" s="136"/>
      <c r="OH185" s="136"/>
      <c r="OI185" s="136"/>
      <c r="OJ185" s="136"/>
      <c r="OK185" s="136"/>
      <c r="OL185" s="136"/>
      <c r="OM185" s="136"/>
      <c r="ON185" s="136"/>
      <c r="OO185" s="136"/>
      <c r="OP185" s="136"/>
      <c r="OQ185" s="136"/>
      <c r="OR185" s="136"/>
      <c r="OS185" s="136"/>
      <c r="OT185" s="136"/>
      <c r="OU185" s="136"/>
      <c r="OV185" s="136"/>
      <c r="OW185" s="136"/>
      <c r="OX185" s="136"/>
      <c r="OY185" s="136"/>
      <c r="OZ185" s="136"/>
      <c r="PA185" s="136"/>
      <c r="PB185" s="136"/>
      <c r="PC185" s="136"/>
      <c r="PD185" s="136"/>
      <c r="PE185" s="136"/>
      <c r="PF185" s="136"/>
    </row>
    <row r="186" spans="1:422" s="45" customFormat="1">
      <c r="A186" s="134"/>
      <c r="B186" s="134"/>
      <c r="C186" s="136"/>
      <c r="D186" s="136"/>
      <c r="E186" s="136"/>
      <c r="F186" s="136"/>
      <c r="G186" s="136"/>
      <c r="H186" s="136"/>
      <c r="I186" s="136"/>
      <c r="J186" s="136"/>
      <c r="K186" s="136"/>
      <c r="L186" s="136"/>
      <c r="M186" s="136"/>
      <c r="N186" s="136"/>
      <c r="O186" s="136"/>
      <c r="P186" s="136"/>
      <c r="Q186" s="136"/>
      <c r="R186" s="136"/>
      <c r="S186" s="136"/>
      <c r="T186" s="136"/>
      <c r="U186" s="136"/>
      <c r="V186" s="136"/>
      <c r="W186" s="136"/>
      <c r="X186" s="136"/>
      <c r="Y186" s="136"/>
      <c r="Z186" s="136"/>
      <c r="AA186" s="136"/>
      <c r="AB186" s="136"/>
      <c r="AC186" s="136"/>
      <c r="AD186" s="136"/>
      <c r="AE186" s="136"/>
      <c r="AF186" s="136"/>
      <c r="AG186" s="136"/>
      <c r="AH186" s="136"/>
      <c r="AI186" s="136"/>
      <c r="AJ186" s="136"/>
      <c r="AK186" s="136"/>
      <c r="AL186" s="136"/>
      <c r="AM186" s="136"/>
      <c r="AN186" s="136"/>
      <c r="AO186" s="136"/>
      <c r="AP186" s="136"/>
      <c r="AQ186" s="136"/>
      <c r="AR186" s="136"/>
      <c r="AS186" s="136"/>
      <c r="AT186" s="136"/>
      <c r="AU186" s="136"/>
      <c r="AV186" s="136"/>
      <c r="AW186" s="136"/>
      <c r="AX186" s="136"/>
      <c r="AY186" s="136"/>
      <c r="AZ186" s="136"/>
      <c r="BA186" s="136"/>
      <c r="BB186" s="136"/>
      <c r="BC186" s="136"/>
      <c r="BD186" s="136"/>
      <c r="BE186" s="136"/>
      <c r="BF186" s="136"/>
      <c r="BG186" s="136"/>
      <c r="BH186" s="136"/>
      <c r="BI186" s="136"/>
      <c r="BJ186" s="136"/>
      <c r="BK186" s="136"/>
      <c r="BL186" s="136"/>
      <c r="BM186" s="136"/>
      <c r="BN186" s="136"/>
      <c r="BO186" s="136"/>
      <c r="BP186" s="136"/>
      <c r="BQ186" s="136"/>
      <c r="BR186" s="136"/>
      <c r="BS186" s="136"/>
      <c r="BT186" s="136"/>
      <c r="BU186" s="136"/>
      <c r="BV186" s="136"/>
      <c r="BW186" s="136"/>
      <c r="BX186" s="136"/>
      <c r="BY186" s="136"/>
      <c r="BZ186" s="136"/>
      <c r="CA186" s="136"/>
      <c r="CB186" s="136"/>
      <c r="CC186" s="136"/>
      <c r="CD186" s="136"/>
      <c r="CE186" s="136"/>
      <c r="CF186" s="136"/>
      <c r="CG186" s="136"/>
      <c r="CH186" s="136"/>
      <c r="CI186" s="136"/>
      <c r="CJ186" s="136"/>
      <c r="CK186" s="136"/>
      <c r="CL186" s="136"/>
      <c r="CM186" s="136"/>
      <c r="CN186" s="136"/>
      <c r="CO186" s="136"/>
      <c r="CP186" s="136"/>
      <c r="CQ186" s="136"/>
      <c r="CR186" s="136"/>
      <c r="CS186" s="136"/>
      <c r="CT186" s="136"/>
      <c r="CU186" s="136"/>
      <c r="CV186" s="136"/>
      <c r="CW186" s="136"/>
      <c r="CX186" s="136"/>
      <c r="CY186" s="136"/>
      <c r="CZ186" s="136"/>
      <c r="DA186" s="136"/>
      <c r="DB186" s="136"/>
      <c r="DC186" s="136"/>
      <c r="DD186" s="136"/>
      <c r="DE186" s="136"/>
      <c r="DF186" s="136"/>
      <c r="DG186" s="136"/>
      <c r="DH186" s="136"/>
      <c r="DI186" s="136"/>
      <c r="DJ186" s="136"/>
      <c r="DK186" s="136"/>
      <c r="DL186" s="136"/>
      <c r="DM186" s="136"/>
      <c r="DN186" s="136"/>
      <c r="DO186" s="136"/>
      <c r="DP186" s="136"/>
      <c r="DQ186" s="136"/>
      <c r="DR186" s="136"/>
      <c r="DS186" s="136"/>
      <c r="DT186" s="136"/>
      <c r="DU186" s="136"/>
      <c r="DV186" s="136"/>
      <c r="DW186" s="136"/>
      <c r="DX186" s="136"/>
      <c r="DY186" s="136"/>
      <c r="DZ186" s="136"/>
      <c r="EA186" s="136"/>
      <c r="EB186" s="136"/>
      <c r="EC186" s="136"/>
      <c r="ED186" s="136"/>
      <c r="EE186" s="136"/>
      <c r="EF186" s="136"/>
      <c r="EG186" s="136"/>
      <c r="EH186" s="136"/>
      <c r="EI186" s="136"/>
      <c r="EJ186" s="136"/>
      <c r="EK186" s="136"/>
      <c r="EL186" s="136"/>
      <c r="EM186" s="136"/>
      <c r="EN186" s="136"/>
      <c r="EO186" s="136"/>
      <c r="EP186" s="136"/>
      <c r="EQ186" s="136"/>
      <c r="ER186" s="136"/>
      <c r="ES186" s="136"/>
      <c r="ET186" s="136"/>
      <c r="EU186" s="136"/>
      <c r="EV186" s="136"/>
      <c r="EW186" s="136"/>
      <c r="EX186" s="136"/>
      <c r="EY186" s="136"/>
      <c r="EZ186" s="136"/>
      <c r="FA186" s="136"/>
      <c r="FB186" s="136"/>
      <c r="FC186" s="136"/>
      <c r="FD186" s="136"/>
      <c r="FE186" s="136"/>
      <c r="FF186" s="136"/>
      <c r="FG186" s="136"/>
      <c r="FH186" s="136"/>
      <c r="FI186" s="136"/>
      <c r="FJ186" s="136"/>
      <c r="FK186" s="136"/>
      <c r="FL186" s="136"/>
      <c r="FM186" s="136"/>
      <c r="FN186" s="136"/>
      <c r="FO186" s="136"/>
      <c r="FP186" s="136"/>
      <c r="FQ186" s="136"/>
      <c r="FR186" s="136"/>
      <c r="FS186" s="136"/>
      <c r="FT186" s="136"/>
      <c r="FU186" s="136"/>
      <c r="FV186" s="136"/>
      <c r="FW186" s="136"/>
      <c r="FX186" s="136"/>
      <c r="FY186" s="136"/>
      <c r="FZ186" s="136"/>
      <c r="GA186" s="136"/>
      <c r="GB186" s="136"/>
      <c r="GC186" s="136"/>
      <c r="GD186" s="136"/>
      <c r="GE186" s="136"/>
      <c r="GF186" s="136"/>
      <c r="GG186" s="136"/>
      <c r="GH186" s="136"/>
      <c r="GI186" s="136"/>
      <c r="GJ186" s="136"/>
      <c r="GK186" s="136"/>
      <c r="GL186" s="136"/>
      <c r="GM186" s="136"/>
      <c r="GN186" s="136"/>
      <c r="GO186" s="136"/>
      <c r="GP186" s="136"/>
      <c r="GQ186" s="136"/>
      <c r="GR186" s="136"/>
      <c r="GS186" s="136"/>
      <c r="GT186" s="136"/>
      <c r="GU186" s="136"/>
      <c r="GV186" s="136"/>
      <c r="GW186" s="136"/>
      <c r="GX186" s="136"/>
      <c r="GY186" s="136"/>
      <c r="GZ186" s="136"/>
      <c r="HA186" s="136"/>
      <c r="HB186" s="136"/>
      <c r="HC186" s="136"/>
      <c r="HD186" s="136"/>
      <c r="HE186" s="136"/>
      <c r="HF186" s="136"/>
      <c r="HG186" s="136"/>
      <c r="HH186" s="136"/>
      <c r="HI186" s="136"/>
      <c r="HJ186" s="136"/>
      <c r="HK186" s="136"/>
      <c r="HL186" s="136"/>
      <c r="HM186" s="136"/>
      <c r="HN186" s="136"/>
      <c r="HO186" s="136"/>
      <c r="HP186" s="136"/>
      <c r="HQ186" s="136"/>
      <c r="HR186" s="136"/>
      <c r="HS186" s="136"/>
      <c r="HT186" s="136"/>
      <c r="HU186" s="136"/>
      <c r="HV186" s="136"/>
      <c r="HW186" s="136"/>
      <c r="HX186" s="136"/>
      <c r="HY186" s="136"/>
      <c r="HZ186" s="136"/>
      <c r="IA186" s="136"/>
      <c r="IB186" s="136"/>
      <c r="IC186" s="136"/>
      <c r="ID186" s="136"/>
      <c r="IE186" s="136"/>
      <c r="IF186" s="136"/>
      <c r="IG186" s="136"/>
      <c r="IH186" s="136"/>
      <c r="II186" s="136"/>
      <c r="IJ186" s="136"/>
      <c r="IK186" s="136"/>
      <c r="IL186" s="136"/>
      <c r="IM186" s="136"/>
      <c r="IN186" s="136"/>
      <c r="IO186" s="136"/>
      <c r="IP186" s="136"/>
      <c r="IQ186" s="136"/>
      <c r="IR186" s="136"/>
      <c r="IS186" s="136"/>
      <c r="IT186" s="136"/>
      <c r="IU186" s="136"/>
      <c r="IV186" s="136"/>
      <c r="IW186" s="136"/>
      <c r="IX186" s="136"/>
      <c r="IY186" s="136"/>
      <c r="IZ186" s="136"/>
      <c r="JA186" s="136"/>
      <c r="JB186" s="136"/>
      <c r="JC186" s="136"/>
      <c r="JD186" s="136"/>
      <c r="JE186" s="136"/>
      <c r="JF186" s="136"/>
      <c r="JG186" s="136"/>
      <c r="JH186" s="136"/>
      <c r="JI186" s="136"/>
      <c r="JJ186" s="136"/>
      <c r="JK186" s="136"/>
      <c r="JL186" s="136"/>
      <c r="JM186" s="136"/>
      <c r="JN186" s="136"/>
      <c r="JO186" s="136"/>
      <c r="JP186" s="136"/>
      <c r="JQ186" s="136"/>
      <c r="JR186" s="136"/>
      <c r="JS186" s="136"/>
      <c r="JT186" s="136"/>
      <c r="JU186" s="136"/>
      <c r="JV186" s="136"/>
      <c r="JW186" s="136"/>
      <c r="JX186" s="136"/>
      <c r="JY186" s="136"/>
      <c r="JZ186" s="136"/>
      <c r="KA186" s="136"/>
      <c r="KB186" s="136"/>
      <c r="KC186" s="136"/>
      <c r="KD186" s="136"/>
      <c r="KE186" s="136"/>
      <c r="KF186" s="136"/>
      <c r="KG186" s="136"/>
      <c r="KH186" s="136"/>
      <c r="KI186" s="136"/>
      <c r="KJ186" s="136"/>
      <c r="KK186" s="136"/>
      <c r="KL186" s="136"/>
      <c r="KM186" s="136"/>
      <c r="KN186" s="136"/>
      <c r="KO186" s="136"/>
      <c r="KP186" s="136"/>
      <c r="KQ186" s="136"/>
      <c r="KR186" s="136"/>
      <c r="KS186" s="136"/>
      <c r="KT186" s="136"/>
      <c r="KU186" s="136"/>
      <c r="KV186" s="136"/>
      <c r="KW186" s="136"/>
      <c r="KX186" s="136"/>
      <c r="KY186" s="136"/>
      <c r="KZ186" s="136"/>
      <c r="LA186" s="136"/>
      <c r="LB186" s="136"/>
      <c r="LC186" s="136"/>
      <c r="LD186" s="136"/>
      <c r="LE186" s="136"/>
      <c r="LF186" s="136"/>
      <c r="LG186" s="136"/>
      <c r="LH186" s="136"/>
      <c r="LI186" s="136"/>
      <c r="LJ186" s="136"/>
      <c r="LK186" s="136"/>
      <c r="LL186" s="136"/>
      <c r="LM186" s="136"/>
      <c r="LN186" s="136"/>
      <c r="LO186" s="136"/>
      <c r="LP186" s="136"/>
      <c r="LQ186" s="136"/>
      <c r="LR186" s="136"/>
      <c r="LS186" s="136"/>
      <c r="LT186" s="136"/>
      <c r="LU186" s="136"/>
      <c r="LV186" s="136"/>
      <c r="LW186" s="136"/>
      <c r="LX186" s="136"/>
      <c r="LY186" s="136"/>
      <c r="LZ186" s="136"/>
      <c r="MA186" s="136"/>
      <c r="MB186" s="136"/>
      <c r="MC186" s="136"/>
      <c r="MD186" s="136"/>
      <c r="ME186" s="136"/>
      <c r="MF186" s="136"/>
      <c r="MG186" s="136"/>
      <c r="MH186" s="136"/>
      <c r="MI186" s="136"/>
      <c r="MJ186" s="136"/>
      <c r="MK186" s="136"/>
      <c r="ML186" s="136"/>
      <c r="MM186" s="136"/>
      <c r="MN186" s="136"/>
      <c r="MO186" s="136"/>
      <c r="MP186" s="136"/>
      <c r="MQ186" s="136"/>
      <c r="MR186" s="136"/>
      <c r="MS186" s="136"/>
      <c r="MT186" s="136"/>
      <c r="MU186" s="136"/>
      <c r="MV186" s="136"/>
      <c r="MW186" s="136"/>
      <c r="MX186" s="136"/>
      <c r="MY186" s="136"/>
      <c r="MZ186" s="136"/>
      <c r="NA186" s="136"/>
      <c r="NB186" s="136"/>
      <c r="NC186" s="136"/>
      <c r="ND186" s="136"/>
      <c r="NE186" s="136"/>
      <c r="NF186" s="136"/>
      <c r="NG186" s="136"/>
      <c r="NH186" s="136"/>
      <c r="NI186" s="136"/>
      <c r="NJ186" s="136"/>
      <c r="NK186" s="136"/>
      <c r="NL186" s="136"/>
      <c r="NM186" s="136"/>
      <c r="NN186" s="136"/>
      <c r="NO186" s="136"/>
      <c r="NP186" s="136"/>
      <c r="NQ186" s="136"/>
      <c r="NR186" s="136"/>
      <c r="NS186" s="136"/>
      <c r="NT186" s="136"/>
      <c r="NU186" s="136"/>
      <c r="NV186" s="136"/>
      <c r="NW186" s="136"/>
      <c r="NX186" s="136"/>
      <c r="NY186" s="136"/>
      <c r="NZ186" s="136"/>
      <c r="OA186" s="136"/>
      <c r="OB186" s="136"/>
      <c r="OC186" s="136"/>
      <c r="OD186" s="136"/>
      <c r="OE186" s="136"/>
      <c r="OF186" s="136"/>
      <c r="OG186" s="136"/>
      <c r="OH186" s="136"/>
      <c r="OI186" s="136"/>
      <c r="OJ186" s="136"/>
      <c r="OK186" s="136"/>
      <c r="OL186" s="136"/>
      <c r="OM186" s="136"/>
      <c r="ON186" s="136"/>
      <c r="OO186" s="136"/>
      <c r="OP186" s="136"/>
      <c r="OQ186" s="136"/>
      <c r="OR186" s="136"/>
      <c r="OS186" s="136"/>
      <c r="OT186" s="136"/>
      <c r="OU186" s="136"/>
      <c r="OV186" s="136"/>
      <c r="OW186" s="136"/>
      <c r="OX186" s="136"/>
      <c r="OY186" s="136"/>
      <c r="OZ186" s="136"/>
      <c r="PA186" s="136"/>
      <c r="PB186" s="136"/>
      <c r="PC186" s="136"/>
      <c r="PD186" s="136"/>
      <c r="PE186" s="136"/>
      <c r="PF186" s="136"/>
    </row>
    <row r="187" spans="1:422" s="45" customFormat="1">
      <c r="A187" s="134"/>
      <c r="B187" s="134"/>
      <c r="C187" s="136"/>
      <c r="D187" s="136"/>
      <c r="E187" s="136"/>
      <c r="F187" s="136"/>
      <c r="G187" s="136"/>
      <c r="H187" s="136"/>
      <c r="I187" s="136"/>
      <c r="J187" s="136"/>
      <c r="K187" s="136"/>
      <c r="L187" s="136"/>
      <c r="M187" s="136"/>
      <c r="N187" s="136"/>
      <c r="O187" s="136"/>
      <c r="P187" s="136"/>
      <c r="Q187" s="136"/>
      <c r="R187" s="136"/>
      <c r="S187" s="136"/>
      <c r="T187" s="136"/>
      <c r="U187" s="136"/>
      <c r="V187" s="136"/>
      <c r="W187" s="136"/>
      <c r="X187" s="136"/>
      <c r="Y187" s="136"/>
      <c r="Z187" s="136"/>
      <c r="AA187" s="136"/>
      <c r="AB187" s="136"/>
      <c r="AC187" s="136"/>
      <c r="AD187" s="136"/>
      <c r="AE187" s="136"/>
      <c r="AF187" s="136"/>
      <c r="AG187" s="136"/>
      <c r="AH187" s="136"/>
      <c r="AI187" s="136"/>
      <c r="AJ187" s="136"/>
      <c r="AK187" s="136"/>
      <c r="AL187" s="136"/>
      <c r="AM187" s="136"/>
      <c r="AN187" s="136"/>
      <c r="AO187" s="136"/>
      <c r="AP187" s="136"/>
      <c r="AQ187" s="136"/>
      <c r="AR187" s="136"/>
      <c r="AS187" s="136"/>
      <c r="AT187" s="136"/>
      <c r="AU187" s="136"/>
      <c r="AV187" s="136"/>
      <c r="AW187" s="136"/>
      <c r="AX187" s="136"/>
      <c r="AY187" s="136"/>
      <c r="AZ187" s="136"/>
      <c r="BA187" s="136"/>
      <c r="BB187" s="136"/>
      <c r="BC187" s="136"/>
      <c r="BD187" s="136"/>
      <c r="BE187" s="136"/>
      <c r="BF187" s="136"/>
      <c r="BG187" s="136"/>
      <c r="BH187" s="136"/>
      <c r="BI187" s="136"/>
      <c r="BJ187" s="136"/>
      <c r="BK187" s="136"/>
      <c r="BL187" s="136"/>
      <c r="BM187" s="136"/>
      <c r="BN187" s="136"/>
      <c r="BO187" s="136"/>
      <c r="BP187" s="136"/>
      <c r="BQ187" s="136"/>
      <c r="BR187" s="136"/>
      <c r="BS187" s="136"/>
      <c r="BT187" s="136"/>
      <c r="BU187" s="136"/>
      <c r="BV187" s="136"/>
      <c r="BW187" s="136"/>
      <c r="BX187" s="136"/>
      <c r="BY187" s="136"/>
      <c r="BZ187" s="136"/>
      <c r="CA187" s="136"/>
      <c r="CB187" s="136"/>
      <c r="CC187" s="136"/>
      <c r="CD187" s="136"/>
      <c r="CE187" s="136"/>
      <c r="CF187" s="136"/>
      <c r="CG187" s="136"/>
      <c r="CH187" s="136"/>
      <c r="CI187" s="136"/>
      <c r="CJ187" s="136"/>
      <c r="CK187" s="136"/>
      <c r="CL187" s="136"/>
      <c r="CM187" s="136"/>
      <c r="CN187" s="136"/>
      <c r="CO187" s="136"/>
      <c r="CP187" s="136"/>
      <c r="CQ187" s="136"/>
      <c r="CR187" s="136"/>
      <c r="CS187" s="136"/>
      <c r="CT187" s="136"/>
      <c r="CU187" s="136"/>
      <c r="CV187" s="136"/>
      <c r="CW187" s="136"/>
      <c r="CX187" s="136"/>
      <c r="CY187" s="136"/>
      <c r="CZ187" s="136"/>
      <c r="DA187" s="136"/>
      <c r="DB187" s="136"/>
      <c r="DC187" s="136"/>
      <c r="DD187" s="136"/>
      <c r="DE187" s="136"/>
      <c r="DF187" s="136"/>
      <c r="DG187" s="136"/>
      <c r="DH187" s="136"/>
      <c r="DI187" s="136"/>
      <c r="DJ187" s="136"/>
      <c r="DK187" s="136"/>
      <c r="DL187" s="136"/>
      <c r="DM187" s="136"/>
      <c r="DN187" s="136"/>
      <c r="DO187" s="136"/>
      <c r="DP187" s="136"/>
      <c r="DQ187" s="136"/>
      <c r="DR187" s="136"/>
      <c r="DS187" s="136"/>
      <c r="DT187" s="136"/>
      <c r="DU187" s="136"/>
      <c r="DV187" s="136"/>
      <c r="DW187" s="136"/>
      <c r="DX187" s="136"/>
      <c r="DY187" s="136"/>
      <c r="DZ187" s="136"/>
      <c r="EA187" s="136"/>
      <c r="EB187" s="136"/>
      <c r="EC187" s="136"/>
      <c r="ED187" s="136"/>
      <c r="EE187" s="136"/>
      <c r="EF187" s="136"/>
      <c r="EG187" s="136"/>
      <c r="EH187" s="136"/>
      <c r="EI187" s="136"/>
      <c r="EJ187" s="136"/>
      <c r="EK187" s="136"/>
      <c r="EL187" s="136"/>
      <c r="EM187" s="136"/>
      <c r="EN187" s="136"/>
      <c r="EO187" s="136"/>
      <c r="EP187" s="136"/>
      <c r="EQ187" s="136"/>
      <c r="ER187" s="136"/>
      <c r="ES187" s="136"/>
      <c r="ET187" s="136"/>
      <c r="EU187" s="136"/>
      <c r="EV187" s="136"/>
      <c r="EW187" s="136"/>
      <c r="EX187" s="136"/>
      <c r="EY187" s="136"/>
      <c r="EZ187" s="136"/>
      <c r="FA187" s="136"/>
      <c r="FB187" s="136"/>
      <c r="FC187" s="136"/>
      <c r="FD187" s="136"/>
      <c r="FE187" s="136"/>
      <c r="FF187" s="136"/>
      <c r="FG187" s="136"/>
      <c r="FH187" s="136"/>
      <c r="FI187" s="136"/>
      <c r="FJ187" s="136"/>
      <c r="FK187" s="136"/>
      <c r="FL187" s="136"/>
      <c r="FM187" s="136"/>
      <c r="FN187" s="136"/>
      <c r="FO187" s="136"/>
      <c r="FP187" s="136"/>
      <c r="FQ187" s="136"/>
      <c r="FR187" s="136"/>
      <c r="FS187" s="136"/>
      <c r="FT187" s="136"/>
      <c r="FU187" s="136"/>
      <c r="FV187" s="136"/>
      <c r="FW187" s="136"/>
      <c r="FX187" s="136"/>
      <c r="FY187" s="136"/>
      <c r="FZ187" s="136"/>
      <c r="GA187" s="136"/>
      <c r="GB187" s="136"/>
      <c r="GC187" s="136"/>
      <c r="GD187" s="136"/>
      <c r="GE187" s="136"/>
      <c r="GF187" s="136"/>
      <c r="GG187" s="136"/>
      <c r="GH187" s="136"/>
      <c r="GI187" s="136"/>
      <c r="GJ187" s="136"/>
      <c r="GK187" s="136"/>
      <c r="GL187" s="136"/>
      <c r="GM187" s="136"/>
      <c r="GN187" s="136"/>
      <c r="GO187" s="136"/>
      <c r="GP187" s="136"/>
      <c r="GQ187" s="136"/>
      <c r="GR187" s="136"/>
      <c r="GS187" s="136"/>
      <c r="GT187" s="136"/>
      <c r="GU187" s="136"/>
      <c r="GV187" s="136"/>
      <c r="GW187" s="136"/>
      <c r="GX187" s="136"/>
      <c r="GY187" s="136"/>
      <c r="GZ187" s="136"/>
      <c r="HA187" s="136"/>
      <c r="HB187" s="136"/>
      <c r="HC187" s="136"/>
      <c r="HD187" s="136"/>
      <c r="HE187" s="136"/>
      <c r="HF187" s="136"/>
      <c r="HG187" s="136"/>
      <c r="HH187" s="136"/>
      <c r="HI187" s="136"/>
      <c r="HJ187" s="136"/>
      <c r="HK187" s="136"/>
      <c r="HL187" s="136"/>
      <c r="HM187" s="136"/>
      <c r="HN187" s="136"/>
      <c r="HO187" s="136"/>
      <c r="HP187" s="136"/>
      <c r="HQ187" s="136"/>
      <c r="HR187" s="136"/>
      <c r="HS187" s="136"/>
      <c r="HT187" s="136"/>
      <c r="HU187" s="136"/>
      <c r="HV187" s="136"/>
      <c r="HW187" s="136"/>
      <c r="HX187" s="136"/>
      <c r="HY187" s="136"/>
      <c r="HZ187" s="136"/>
      <c r="IA187" s="136"/>
      <c r="IB187" s="136"/>
      <c r="IC187" s="136"/>
      <c r="ID187" s="136"/>
      <c r="IE187" s="136"/>
      <c r="IF187" s="136"/>
      <c r="IG187" s="136"/>
      <c r="IH187" s="136"/>
      <c r="II187" s="136"/>
      <c r="IJ187" s="136"/>
      <c r="IK187" s="136"/>
      <c r="IL187" s="136"/>
      <c r="IM187" s="136"/>
      <c r="IN187" s="136"/>
      <c r="IO187" s="136"/>
      <c r="IP187" s="136"/>
      <c r="IQ187" s="136"/>
      <c r="IR187" s="136"/>
      <c r="IS187" s="136"/>
      <c r="IT187" s="136"/>
      <c r="IU187" s="136"/>
      <c r="IV187" s="136"/>
      <c r="IW187" s="136"/>
      <c r="IX187" s="136"/>
      <c r="IY187" s="136"/>
      <c r="IZ187" s="136"/>
      <c r="JA187" s="136"/>
      <c r="JB187" s="136"/>
      <c r="JC187" s="136"/>
      <c r="JD187" s="136"/>
      <c r="JE187" s="136"/>
      <c r="JF187" s="136"/>
      <c r="JG187" s="136"/>
      <c r="JH187" s="136"/>
      <c r="JI187" s="136"/>
      <c r="JJ187" s="136"/>
      <c r="JK187" s="136"/>
      <c r="JL187" s="136"/>
      <c r="JM187" s="136"/>
      <c r="JN187" s="136"/>
      <c r="JO187" s="136"/>
      <c r="JP187" s="136"/>
      <c r="JQ187" s="136"/>
      <c r="JR187" s="136"/>
      <c r="JS187" s="136"/>
      <c r="JT187" s="136"/>
      <c r="JU187" s="136"/>
      <c r="JV187" s="136"/>
      <c r="JW187" s="136"/>
      <c r="JX187" s="136"/>
      <c r="JY187" s="136"/>
      <c r="JZ187" s="136"/>
      <c r="KA187" s="136"/>
      <c r="KB187" s="136"/>
      <c r="KC187" s="136"/>
      <c r="KD187" s="136"/>
      <c r="KE187" s="136"/>
      <c r="KF187" s="136"/>
      <c r="KG187" s="136"/>
      <c r="KH187" s="136"/>
      <c r="KI187" s="136"/>
      <c r="KJ187" s="136"/>
      <c r="KK187" s="136"/>
      <c r="KL187" s="136"/>
      <c r="KM187" s="136"/>
      <c r="KN187" s="136"/>
      <c r="KO187" s="136"/>
      <c r="KP187" s="136"/>
      <c r="KQ187" s="136"/>
      <c r="KR187" s="136"/>
      <c r="KS187" s="136"/>
      <c r="KT187" s="136"/>
      <c r="KU187" s="136"/>
      <c r="KV187" s="136"/>
      <c r="KW187" s="136"/>
      <c r="KX187" s="136"/>
      <c r="KY187" s="136"/>
      <c r="KZ187" s="136"/>
      <c r="LA187" s="136"/>
      <c r="LB187" s="136"/>
      <c r="LC187" s="136"/>
      <c r="LD187" s="136"/>
      <c r="LE187" s="136"/>
      <c r="LF187" s="136"/>
      <c r="LG187" s="136"/>
      <c r="LH187" s="136"/>
      <c r="LI187" s="136"/>
      <c r="LJ187" s="136"/>
      <c r="LK187" s="136"/>
      <c r="LL187" s="136"/>
      <c r="LM187" s="136"/>
      <c r="LN187" s="136"/>
      <c r="LO187" s="136"/>
      <c r="LP187" s="136"/>
      <c r="LQ187" s="136"/>
      <c r="LR187" s="136"/>
      <c r="LS187" s="136"/>
      <c r="LT187" s="136"/>
      <c r="LU187" s="136"/>
      <c r="LV187" s="136"/>
      <c r="LW187" s="136"/>
      <c r="LX187" s="136"/>
      <c r="LY187" s="136"/>
      <c r="LZ187" s="136"/>
      <c r="MA187" s="136"/>
      <c r="MB187" s="136"/>
      <c r="MC187" s="136"/>
      <c r="MD187" s="136"/>
      <c r="ME187" s="136"/>
      <c r="MF187" s="136"/>
      <c r="MG187" s="136"/>
      <c r="MH187" s="136"/>
      <c r="MI187" s="136"/>
      <c r="MJ187" s="136"/>
      <c r="MK187" s="136"/>
      <c r="ML187" s="136"/>
      <c r="MM187" s="136"/>
      <c r="MN187" s="136"/>
      <c r="MO187" s="136"/>
      <c r="MP187" s="136"/>
      <c r="MQ187" s="136"/>
      <c r="MR187" s="136"/>
      <c r="MS187" s="136"/>
      <c r="MT187" s="136"/>
      <c r="MU187" s="136"/>
      <c r="MV187" s="136"/>
      <c r="MW187" s="136"/>
      <c r="MX187" s="136"/>
      <c r="MY187" s="136"/>
      <c r="MZ187" s="136"/>
      <c r="NA187" s="136"/>
      <c r="NB187" s="136"/>
      <c r="NC187" s="136"/>
      <c r="ND187" s="136"/>
      <c r="NE187" s="136"/>
      <c r="NF187" s="136"/>
      <c r="NG187" s="136"/>
      <c r="NH187" s="136"/>
      <c r="NI187" s="136"/>
      <c r="NJ187" s="136"/>
      <c r="NK187" s="136"/>
      <c r="NL187" s="136"/>
      <c r="NM187" s="136"/>
      <c r="NN187" s="136"/>
      <c r="NO187" s="136"/>
      <c r="NP187" s="136"/>
      <c r="NQ187" s="136"/>
      <c r="NR187" s="136"/>
      <c r="NS187" s="136"/>
      <c r="NT187" s="136"/>
      <c r="NU187" s="136"/>
      <c r="NV187" s="136"/>
      <c r="NW187" s="136"/>
      <c r="NX187" s="136"/>
      <c r="NY187" s="136"/>
      <c r="NZ187" s="136"/>
      <c r="OA187" s="136"/>
      <c r="OB187" s="136"/>
      <c r="OC187" s="136"/>
      <c r="OD187" s="136"/>
      <c r="OE187" s="136"/>
      <c r="OF187" s="136"/>
      <c r="OG187" s="136"/>
      <c r="OH187" s="136"/>
      <c r="OI187" s="136"/>
      <c r="OJ187" s="136"/>
      <c r="OK187" s="136"/>
      <c r="OL187" s="136"/>
      <c r="OM187" s="136"/>
      <c r="ON187" s="136"/>
      <c r="OO187" s="136"/>
      <c r="OP187" s="136"/>
      <c r="OQ187" s="136"/>
      <c r="OR187" s="136"/>
      <c r="OS187" s="136"/>
      <c r="OT187" s="136"/>
      <c r="OU187" s="136"/>
      <c r="OV187" s="136"/>
      <c r="OW187" s="136"/>
      <c r="OX187" s="136"/>
      <c r="OY187" s="136"/>
      <c r="OZ187" s="136"/>
      <c r="PA187" s="136"/>
      <c r="PB187" s="136"/>
      <c r="PC187" s="136"/>
      <c r="PD187" s="136"/>
      <c r="PE187" s="136"/>
      <c r="PF187" s="136"/>
    </row>
    <row r="188" spans="1:422" s="45" customFormat="1">
      <c r="A188" s="134"/>
      <c r="B188" s="134"/>
      <c r="C188" s="136"/>
      <c r="D188" s="136"/>
      <c r="E188" s="136"/>
      <c r="F188" s="136"/>
      <c r="G188" s="136"/>
      <c r="H188" s="136"/>
      <c r="I188" s="136"/>
      <c r="J188" s="136"/>
      <c r="K188" s="136"/>
      <c r="L188" s="136"/>
      <c r="M188" s="136"/>
      <c r="N188" s="136"/>
      <c r="O188" s="136"/>
      <c r="P188" s="136"/>
      <c r="Q188" s="136"/>
      <c r="R188" s="136"/>
      <c r="S188" s="136"/>
      <c r="T188" s="136"/>
      <c r="U188" s="136"/>
      <c r="V188" s="136"/>
      <c r="W188" s="136"/>
      <c r="X188" s="136"/>
      <c r="Y188" s="136"/>
      <c r="Z188" s="136"/>
      <c r="AA188" s="136"/>
      <c r="AB188" s="136"/>
      <c r="AC188" s="136"/>
      <c r="AD188" s="136"/>
      <c r="AE188" s="136"/>
      <c r="AF188" s="136"/>
      <c r="AG188" s="136"/>
      <c r="AH188" s="136"/>
      <c r="AI188" s="136"/>
      <c r="AJ188" s="136"/>
      <c r="AK188" s="136"/>
      <c r="AL188" s="136"/>
      <c r="AM188" s="136"/>
      <c r="AN188" s="136"/>
      <c r="AO188" s="136"/>
      <c r="AP188" s="136"/>
      <c r="AQ188" s="136"/>
      <c r="AR188" s="136"/>
      <c r="AS188" s="136"/>
      <c r="AT188" s="136"/>
      <c r="AU188" s="136"/>
      <c r="AV188" s="136"/>
      <c r="AW188" s="136"/>
      <c r="AX188" s="136"/>
      <c r="AY188" s="136"/>
      <c r="AZ188" s="136"/>
      <c r="BA188" s="136"/>
      <c r="BB188" s="136"/>
      <c r="BC188" s="136"/>
      <c r="BD188" s="136"/>
      <c r="BE188" s="136"/>
      <c r="BF188" s="136"/>
      <c r="BG188" s="136"/>
      <c r="BH188" s="136"/>
      <c r="BI188" s="136"/>
      <c r="BJ188" s="136"/>
      <c r="BK188" s="136"/>
      <c r="BL188" s="136"/>
      <c r="BM188" s="136"/>
      <c r="BN188" s="136"/>
      <c r="BO188" s="136"/>
      <c r="BP188" s="136"/>
      <c r="BQ188" s="136"/>
      <c r="BR188" s="136"/>
      <c r="BS188" s="136"/>
      <c r="BT188" s="136"/>
      <c r="BU188" s="136"/>
      <c r="BV188" s="136"/>
      <c r="BW188" s="136"/>
      <c r="BX188" s="136"/>
      <c r="BY188" s="136"/>
      <c r="BZ188" s="136"/>
      <c r="CA188" s="136"/>
      <c r="CB188" s="136"/>
      <c r="CC188" s="136"/>
      <c r="CD188" s="136"/>
      <c r="CE188" s="136"/>
      <c r="CF188" s="136"/>
      <c r="CG188" s="136"/>
      <c r="CH188" s="136"/>
      <c r="CI188" s="136"/>
      <c r="CJ188" s="136"/>
      <c r="CK188" s="136"/>
      <c r="CL188" s="136"/>
      <c r="CM188" s="136"/>
      <c r="CN188" s="136"/>
      <c r="CO188" s="136"/>
      <c r="CP188" s="136"/>
      <c r="CQ188" s="136"/>
      <c r="CR188" s="136"/>
      <c r="CS188" s="136"/>
      <c r="CT188" s="136"/>
      <c r="CU188" s="136"/>
      <c r="CV188" s="136"/>
      <c r="CW188" s="136"/>
      <c r="CX188" s="136"/>
      <c r="CY188" s="136"/>
      <c r="CZ188" s="136"/>
      <c r="DA188" s="136"/>
      <c r="DB188" s="136"/>
      <c r="DC188" s="136"/>
      <c r="DD188" s="136"/>
      <c r="DE188" s="136"/>
      <c r="DF188" s="136"/>
      <c r="DG188" s="136"/>
      <c r="DH188" s="136"/>
      <c r="DI188" s="136"/>
      <c r="DJ188" s="136"/>
      <c r="DK188" s="136"/>
      <c r="DL188" s="136"/>
      <c r="DM188" s="136"/>
      <c r="DN188" s="136"/>
      <c r="DO188" s="136"/>
      <c r="DP188" s="136"/>
      <c r="DQ188" s="136"/>
      <c r="DR188" s="136"/>
      <c r="DS188" s="136"/>
      <c r="DT188" s="136"/>
      <c r="DU188" s="136"/>
      <c r="DV188" s="136"/>
      <c r="DW188" s="136"/>
      <c r="DX188" s="136"/>
      <c r="DY188" s="136"/>
      <c r="DZ188" s="136"/>
      <c r="EA188" s="136"/>
      <c r="EB188" s="136"/>
      <c r="EC188" s="136"/>
      <c r="ED188" s="136"/>
      <c r="EE188" s="136"/>
      <c r="EF188" s="136"/>
      <c r="EG188" s="136"/>
      <c r="EH188" s="136"/>
      <c r="EI188" s="136"/>
      <c r="EJ188" s="136"/>
      <c r="EK188" s="136"/>
      <c r="EL188" s="136"/>
      <c r="EM188" s="136"/>
      <c r="EN188" s="136"/>
      <c r="EO188" s="136"/>
      <c r="EP188" s="136"/>
      <c r="EQ188" s="136"/>
      <c r="ER188" s="136"/>
      <c r="ES188" s="136"/>
      <c r="ET188" s="136"/>
      <c r="EU188" s="136"/>
      <c r="EV188" s="136"/>
      <c r="EW188" s="136"/>
      <c r="EX188" s="136"/>
      <c r="EY188" s="136"/>
      <c r="EZ188" s="136"/>
      <c r="FA188" s="136"/>
      <c r="FB188" s="136"/>
      <c r="FC188" s="136"/>
      <c r="FD188" s="136"/>
      <c r="FE188" s="136"/>
      <c r="FF188" s="136"/>
      <c r="FG188" s="136"/>
      <c r="FH188" s="136"/>
      <c r="FI188" s="136"/>
      <c r="FJ188" s="136"/>
      <c r="FK188" s="136"/>
      <c r="FL188" s="136"/>
      <c r="FM188" s="136"/>
      <c r="FN188" s="136"/>
      <c r="FO188" s="136"/>
      <c r="FP188" s="136"/>
      <c r="FQ188" s="136"/>
      <c r="FR188" s="136"/>
      <c r="FS188" s="136"/>
      <c r="FT188" s="136"/>
      <c r="FU188" s="136"/>
      <c r="FV188" s="136"/>
      <c r="FW188" s="136"/>
      <c r="FX188" s="136"/>
      <c r="FY188" s="136"/>
      <c r="FZ188" s="136"/>
      <c r="GA188" s="136"/>
      <c r="GB188" s="136"/>
      <c r="GC188" s="136"/>
      <c r="GD188" s="136"/>
      <c r="GE188" s="136"/>
      <c r="GF188" s="136"/>
      <c r="GG188" s="136"/>
      <c r="GH188" s="136"/>
      <c r="GI188" s="136"/>
      <c r="GJ188" s="136"/>
      <c r="GK188" s="136"/>
      <c r="GL188" s="136"/>
      <c r="GM188" s="136"/>
      <c r="GN188" s="136"/>
      <c r="GO188" s="136"/>
      <c r="GP188" s="136"/>
      <c r="GQ188" s="136"/>
      <c r="GR188" s="136"/>
      <c r="GS188" s="136"/>
      <c r="GT188" s="136"/>
      <c r="GU188" s="136"/>
      <c r="GV188" s="136"/>
      <c r="GW188" s="136"/>
      <c r="GX188" s="136"/>
      <c r="GY188" s="136"/>
      <c r="GZ188" s="136"/>
      <c r="HA188" s="136"/>
      <c r="HB188" s="136"/>
      <c r="HC188" s="136"/>
      <c r="HD188" s="136"/>
      <c r="HE188" s="136"/>
      <c r="HF188" s="136"/>
      <c r="HG188" s="136"/>
      <c r="HH188" s="136"/>
      <c r="HI188" s="136"/>
      <c r="HJ188" s="136"/>
      <c r="HK188" s="136"/>
      <c r="HL188" s="136"/>
      <c r="HM188" s="136"/>
      <c r="HN188" s="136"/>
      <c r="HO188" s="136"/>
      <c r="HP188" s="136"/>
      <c r="HQ188" s="136"/>
      <c r="HR188" s="136"/>
      <c r="HS188" s="136"/>
      <c r="HT188" s="136"/>
      <c r="HU188" s="136"/>
      <c r="HV188" s="136"/>
      <c r="HW188" s="136"/>
      <c r="HX188" s="136"/>
      <c r="HY188" s="136"/>
      <c r="HZ188" s="136"/>
      <c r="IA188" s="136"/>
      <c r="IB188" s="136"/>
      <c r="IC188" s="136"/>
      <c r="ID188" s="136"/>
      <c r="IE188" s="136"/>
      <c r="IF188" s="136"/>
      <c r="IG188" s="136"/>
      <c r="IH188" s="136"/>
      <c r="II188" s="136"/>
      <c r="IJ188" s="136"/>
      <c r="IK188" s="136"/>
      <c r="IL188" s="136"/>
      <c r="IM188" s="136"/>
      <c r="IN188" s="136"/>
      <c r="IO188" s="136"/>
      <c r="IP188" s="136"/>
      <c r="IQ188" s="136"/>
      <c r="IR188" s="136"/>
      <c r="IS188" s="136"/>
      <c r="IT188" s="136"/>
      <c r="IU188" s="136"/>
      <c r="IV188" s="136"/>
      <c r="IW188" s="136"/>
      <c r="IX188" s="136"/>
      <c r="IY188" s="136"/>
      <c r="IZ188" s="136"/>
      <c r="JA188" s="136"/>
      <c r="JB188" s="136"/>
      <c r="JC188" s="136"/>
      <c r="JD188" s="136"/>
      <c r="JE188" s="136"/>
      <c r="JF188" s="136"/>
      <c r="JG188" s="136"/>
      <c r="JH188" s="136"/>
      <c r="JI188" s="136"/>
      <c r="JJ188" s="136"/>
      <c r="JK188" s="136"/>
      <c r="JL188" s="136"/>
      <c r="JM188" s="136"/>
      <c r="JN188" s="136"/>
      <c r="JO188" s="136"/>
      <c r="JP188" s="136"/>
      <c r="JQ188" s="136"/>
      <c r="JR188" s="136"/>
      <c r="JS188" s="136"/>
      <c r="JT188" s="136"/>
      <c r="JU188" s="136"/>
      <c r="JV188" s="136"/>
      <c r="JW188" s="136"/>
      <c r="JX188" s="136"/>
      <c r="JY188" s="136"/>
      <c r="JZ188" s="136"/>
      <c r="KA188" s="136"/>
      <c r="KB188" s="136"/>
      <c r="KC188" s="136"/>
      <c r="KD188" s="136"/>
      <c r="KE188" s="136"/>
      <c r="KF188" s="136"/>
      <c r="KG188" s="136"/>
      <c r="KH188" s="136"/>
      <c r="KI188" s="136"/>
      <c r="KJ188" s="136"/>
      <c r="KK188" s="136"/>
      <c r="KL188" s="136"/>
      <c r="KM188" s="136"/>
      <c r="KN188" s="136"/>
      <c r="KO188" s="136"/>
      <c r="KP188" s="136"/>
      <c r="KQ188" s="136"/>
      <c r="KR188" s="136"/>
      <c r="KS188" s="136"/>
      <c r="KT188" s="136"/>
      <c r="KU188" s="136"/>
      <c r="KV188" s="136"/>
      <c r="KW188" s="136"/>
      <c r="KX188" s="136"/>
      <c r="KY188" s="136"/>
      <c r="KZ188" s="136"/>
      <c r="LA188" s="136"/>
      <c r="LB188" s="136"/>
      <c r="LC188" s="136"/>
      <c r="LD188" s="136"/>
      <c r="LE188" s="136"/>
      <c r="LF188" s="136"/>
      <c r="LG188" s="136"/>
      <c r="LH188" s="136"/>
      <c r="LI188" s="136"/>
      <c r="LJ188" s="136"/>
      <c r="LK188" s="136"/>
      <c r="LL188" s="136"/>
      <c r="LM188" s="136"/>
      <c r="LN188" s="136"/>
      <c r="LO188" s="136"/>
      <c r="LP188" s="136"/>
      <c r="LQ188" s="136"/>
      <c r="LR188" s="136"/>
      <c r="LS188" s="136"/>
      <c r="LT188" s="136"/>
      <c r="LU188" s="136"/>
      <c r="LV188" s="136"/>
      <c r="LW188" s="136"/>
      <c r="LX188" s="136"/>
      <c r="LY188" s="136"/>
      <c r="LZ188" s="136"/>
      <c r="MA188" s="136"/>
      <c r="MB188" s="136"/>
      <c r="MC188" s="136"/>
      <c r="MD188" s="136"/>
      <c r="ME188" s="136"/>
      <c r="MF188" s="136"/>
      <c r="MG188" s="136"/>
      <c r="MH188" s="136"/>
      <c r="MI188" s="136"/>
      <c r="MJ188" s="136"/>
      <c r="MK188" s="136"/>
      <c r="ML188" s="136"/>
      <c r="MM188" s="136"/>
      <c r="MN188" s="136"/>
      <c r="MO188" s="136"/>
      <c r="MP188" s="136"/>
      <c r="MQ188" s="136"/>
      <c r="MR188" s="136"/>
      <c r="MS188" s="136"/>
      <c r="MT188" s="136"/>
      <c r="MU188" s="136"/>
      <c r="MV188" s="136"/>
      <c r="MW188" s="136"/>
      <c r="MX188" s="136"/>
      <c r="MY188" s="136"/>
      <c r="MZ188" s="136"/>
      <c r="NA188" s="136"/>
      <c r="NB188" s="136"/>
      <c r="NC188" s="136"/>
      <c r="ND188" s="136"/>
      <c r="NE188" s="136"/>
      <c r="NF188" s="136"/>
      <c r="NG188" s="136"/>
      <c r="NH188" s="136"/>
      <c r="NI188" s="136"/>
      <c r="NJ188" s="136"/>
      <c r="NK188" s="136"/>
      <c r="NL188" s="136"/>
      <c r="NM188" s="136"/>
      <c r="NN188" s="136"/>
      <c r="NO188" s="136"/>
      <c r="NP188" s="136"/>
      <c r="NQ188" s="136"/>
      <c r="NR188" s="136"/>
      <c r="NS188" s="136"/>
      <c r="NT188" s="136"/>
      <c r="NU188" s="136"/>
      <c r="NV188" s="136"/>
      <c r="NW188" s="136"/>
      <c r="NX188" s="136"/>
      <c r="NY188" s="136"/>
      <c r="NZ188" s="136"/>
      <c r="OA188" s="136"/>
      <c r="OB188" s="136"/>
      <c r="OC188" s="136"/>
      <c r="OD188" s="136"/>
      <c r="OE188" s="136"/>
      <c r="OF188" s="136"/>
      <c r="OG188" s="136"/>
      <c r="OH188" s="136"/>
      <c r="OI188" s="136"/>
      <c r="OJ188" s="136"/>
      <c r="OK188" s="136"/>
      <c r="OL188" s="136"/>
      <c r="OM188" s="136"/>
      <c r="ON188" s="136"/>
      <c r="OO188" s="136"/>
      <c r="OP188" s="136"/>
      <c r="OQ188" s="136"/>
      <c r="OR188" s="136"/>
      <c r="OS188" s="136"/>
      <c r="OT188" s="136"/>
      <c r="OU188" s="136"/>
      <c r="OV188" s="136"/>
      <c r="OW188" s="136"/>
      <c r="OX188" s="136"/>
      <c r="OY188" s="136"/>
      <c r="OZ188" s="136"/>
      <c r="PA188" s="136"/>
      <c r="PB188" s="136"/>
      <c r="PC188" s="136"/>
      <c r="PD188" s="136"/>
      <c r="PE188" s="136"/>
      <c r="PF188" s="136"/>
    </row>
    <row r="189" spans="1:422" s="45" customFormat="1">
      <c r="A189" s="134"/>
      <c r="B189" s="134"/>
      <c r="C189" s="136"/>
      <c r="D189" s="136"/>
      <c r="E189" s="136"/>
      <c r="F189" s="136"/>
      <c r="G189" s="136"/>
      <c r="H189" s="136"/>
      <c r="I189" s="136"/>
      <c r="J189" s="136"/>
      <c r="K189" s="136"/>
      <c r="L189" s="136"/>
      <c r="M189" s="136"/>
      <c r="N189" s="136"/>
      <c r="O189" s="136"/>
      <c r="P189" s="136"/>
      <c r="Q189" s="136"/>
      <c r="R189" s="136"/>
      <c r="S189" s="136"/>
      <c r="T189" s="136"/>
      <c r="U189" s="136"/>
      <c r="V189" s="136"/>
      <c r="W189" s="136"/>
      <c r="X189" s="136"/>
      <c r="Y189" s="136"/>
      <c r="Z189" s="136"/>
      <c r="AA189" s="136"/>
      <c r="AB189" s="136"/>
      <c r="AC189" s="136"/>
      <c r="AD189" s="136"/>
      <c r="AE189" s="136"/>
      <c r="AF189" s="136"/>
      <c r="AG189" s="136"/>
      <c r="AH189" s="136"/>
      <c r="AI189" s="136"/>
      <c r="AJ189" s="136"/>
      <c r="AK189" s="136"/>
      <c r="AL189" s="136"/>
      <c r="AM189" s="136"/>
      <c r="AN189" s="136"/>
      <c r="AO189" s="136"/>
      <c r="AP189" s="136"/>
      <c r="AQ189" s="136"/>
      <c r="AR189" s="136"/>
      <c r="AS189" s="136"/>
      <c r="AT189" s="136"/>
      <c r="AU189" s="136"/>
      <c r="AV189" s="136"/>
      <c r="AW189" s="136"/>
      <c r="AX189" s="136"/>
      <c r="AY189" s="136"/>
      <c r="AZ189" s="136"/>
      <c r="BA189" s="136"/>
      <c r="BB189" s="136"/>
      <c r="BC189" s="136"/>
      <c r="BD189" s="136"/>
      <c r="BE189" s="136"/>
      <c r="BF189" s="136"/>
      <c r="BG189" s="136"/>
      <c r="BH189" s="136"/>
      <c r="BI189" s="136"/>
      <c r="BJ189" s="136"/>
      <c r="BK189" s="136"/>
      <c r="BL189" s="136"/>
      <c r="BM189" s="136"/>
      <c r="BN189" s="136"/>
      <c r="BO189" s="136"/>
      <c r="BP189" s="136"/>
      <c r="BQ189" s="136"/>
      <c r="BR189" s="136"/>
      <c r="BS189" s="136"/>
      <c r="BT189" s="136"/>
      <c r="BU189" s="136"/>
      <c r="BV189" s="136"/>
      <c r="BW189" s="136"/>
      <c r="BX189" s="136"/>
      <c r="BY189" s="136"/>
      <c r="BZ189" s="136"/>
      <c r="CA189" s="136"/>
      <c r="CB189" s="136"/>
      <c r="CC189" s="136"/>
      <c r="CD189" s="136"/>
      <c r="CE189" s="136"/>
      <c r="CF189" s="136"/>
      <c r="CG189" s="136"/>
      <c r="CH189" s="136"/>
      <c r="CI189" s="136"/>
      <c r="CJ189" s="136"/>
      <c r="CK189" s="136"/>
      <c r="CL189" s="136"/>
      <c r="CM189" s="136"/>
      <c r="CN189" s="136"/>
      <c r="CO189" s="136"/>
      <c r="CP189" s="136"/>
      <c r="CQ189" s="136"/>
      <c r="CR189" s="136"/>
      <c r="CS189" s="136"/>
      <c r="CT189" s="136"/>
      <c r="CU189" s="136"/>
      <c r="CV189" s="136"/>
      <c r="CW189" s="136"/>
      <c r="CX189" s="136"/>
      <c r="CY189" s="136"/>
      <c r="CZ189" s="136"/>
      <c r="DA189" s="136"/>
      <c r="DB189" s="136"/>
      <c r="DC189" s="136"/>
      <c r="DD189" s="136"/>
      <c r="DE189" s="136"/>
      <c r="DF189" s="136"/>
      <c r="DG189" s="136"/>
      <c r="DH189" s="136"/>
      <c r="DI189" s="136"/>
      <c r="DJ189" s="136"/>
      <c r="DK189" s="136"/>
      <c r="DL189" s="136"/>
      <c r="DM189" s="136"/>
      <c r="DN189" s="136"/>
      <c r="DO189" s="136"/>
      <c r="DP189" s="136"/>
      <c r="DQ189" s="136"/>
      <c r="DR189" s="136"/>
      <c r="DS189" s="136"/>
      <c r="DT189" s="136"/>
      <c r="DU189" s="136"/>
      <c r="DV189" s="136"/>
      <c r="DW189" s="136"/>
      <c r="DX189" s="136"/>
      <c r="DY189" s="136"/>
      <c r="DZ189" s="136"/>
      <c r="EA189" s="136"/>
      <c r="EB189" s="136"/>
      <c r="EC189" s="136"/>
      <c r="ED189" s="136"/>
      <c r="EE189" s="136"/>
      <c r="EF189" s="136"/>
      <c r="EG189" s="136"/>
      <c r="EH189" s="136"/>
      <c r="EI189" s="136"/>
      <c r="EJ189" s="136"/>
      <c r="EK189" s="136"/>
      <c r="EL189" s="136"/>
      <c r="EM189" s="136"/>
      <c r="EN189" s="136"/>
      <c r="EO189" s="136"/>
      <c r="EP189" s="136"/>
      <c r="EQ189" s="136"/>
      <c r="ER189" s="136"/>
      <c r="ES189" s="136"/>
      <c r="ET189" s="136"/>
      <c r="EU189" s="136"/>
      <c r="EV189" s="136"/>
      <c r="EW189" s="136"/>
      <c r="EX189" s="136"/>
      <c r="EY189" s="136"/>
      <c r="EZ189" s="136"/>
      <c r="FA189" s="136"/>
      <c r="FB189" s="136"/>
      <c r="FC189" s="136"/>
      <c r="FD189" s="136"/>
      <c r="FE189" s="136"/>
      <c r="FF189" s="136"/>
      <c r="FG189" s="136"/>
      <c r="FH189" s="136"/>
      <c r="FI189" s="136"/>
      <c r="FJ189" s="136"/>
      <c r="FK189" s="136"/>
      <c r="FL189" s="136"/>
      <c r="FM189" s="136"/>
      <c r="FN189" s="136"/>
      <c r="FO189" s="136"/>
      <c r="FP189" s="136"/>
      <c r="FQ189" s="136"/>
      <c r="FR189" s="136"/>
      <c r="FS189" s="136"/>
      <c r="FT189" s="136"/>
      <c r="FU189" s="136"/>
      <c r="FV189" s="136"/>
      <c r="FW189" s="136"/>
      <c r="FX189" s="136"/>
      <c r="FY189" s="136"/>
      <c r="FZ189" s="136"/>
      <c r="GA189" s="136"/>
      <c r="GB189" s="136"/>
      <c r="GC189" s="136"/>
      <c r="GD189" s="136"/>
      <c r="GE189" s="136"/>
      <c r="GF189" s="136"/>
      <c r="GG189" s="136"/>
      <c r="GH189" s="136"/>
      <c r="GI189" s="136"/>
      <c r="GJ189" s="136"/>
      <c r="GK189" s="136"/>
      <c r="GL189" s="136"/>
      <c r="GM189" s="136"/>
      <c r="GN189" s="136"/>
      <c r="GO189" s="136"/>
      <c r="GP189" s="136"/>
      <c r="GQ189" s="136"/>
      <c r="GR189" s="136"/>
      <c r="GS189" s="136"/>
      <c r="GT189" s="136"/>
      <c r="GU189" s="136"/>
      <c r="GV189" s="136"/>
      <c r="GW189" s="136"/>
      <c r="GX189" s="136"/>
      <c r="GY189" s="136"/>
      <c r="GZ189" s="136"/>
      <c r="HA189" s="136"/>
      <c r="HB189" s="136"/>
      <c r="HC189" s="136"/>
      <c r="HD189" s="136"/>
      <c r="HE189" s="136"/>
      <c r="HF189" s="136"/>
      <c r="HG189" s="136"/>
      <c r="HH189" s="136"/>
      <c r="HI189" s="136"/>
      <c r="HJ189" s="136"/>
      <c r="HK189" s="136"/>
      <c r="HL189" s="136"/>
      <c r="HM189" s="136"/>
      <c r="HN189" s="136"/>
      <c r="HO189" s="136"/>
      <c r="HP189" s="136"/>
      <c r="HQ189" s="136"/>
      <c r="HR189" s="136"/>
      <c r="HS189" s="136"/>
      <c r="HT189" s="136"/>
      <c r="HU189" s="136"/>
      <c r="HV189" s="136"/>
      <c r="HW189" s="136"/>
      <c r="HX189" s="136"/>
      <c r="HY189" s="136"/>
      <c r="HZ189" s="136"/>
      <c r="IA189" s="136"/>
      <c r="IB189" s="136"/>
      <c r="IC189" s="136"/>
      <c r="ID189" s="136"/>
      <c r="IE189" s="136"/>
      <c r="IF189" s="136"/>
      <c r="IG189" s="136"/>
      <c r="IH189" s="136"/>
      <c r="II189" s="136"/>
      <c r="IJ189" s="136"/>
      <c r="IK189" s="136"/>
      <c r="IL189" s="136"/>
      <c r="IM189" s="136"/>
      <c r="IN189" s="136"/>
      <c r="IO189" s="136"/>
      <c r="IP189" s="136"/>
      <c r="IQ189" s="136"/>
      <c r="IR189" s="136"/>
      <c r="IS189" s="136"/>
      <c r="IT189" s="136"/>
      <c r="IU189" s="136"/>
      <c r="IV189" s="136"/>
      <c r="IW189" s="136"/>
      <c r="IX189" s="136"/>
      <c r="IY189" s="136"/>
      <c r="IZ189" s="136"/>
      <c r="JA189" s="136"/>
      <c r="JB189" s="136"/>
      <c r="JC189" s="136"/>
      <c r="JD189" s="136"/>
      <c r="JE189" s="136"/>
      <c r="JF189" s="136"/>
      <c r="JG189" s="136"/>
      <c r="JH189" s="136"/>
      <c r="JI189" s="136"/>
      <c r="JJ189" s="136"/>
      <c r="JK189" s="136"/>
      <c r="JL189" s="136"/>
      <c r="JM189" s="136"/>
      <c r="JN189" s="136"/>
      <c r="JO189" s="136"/>
      <c r="JP189" s="136"/>
      <c r="JQ189" s="136"/>
      <c r="JR189" s="136"/>
      <c r="JS189" s="136"/>
      <c r="JT189" s="136"/>
      <c r="JU189" s="136"/>
      <c r="JV189" s="136"/>
      <c r="JW189" s="136"/>
      <c r="JX189" s="136"/>
      <c r="JY189" s="136"/>
      <c r="JZ189" s="136"/>
      <c r="KA189" s="136"/>
      <c r="KB189" s="136"/>
      <c r="KC189" s="136"/>
      <c r="KD189" s="136"/>
      <c r="KE189" s="136"/>
      <c r="KF189" s="136"/>
      <c r="KG189" s="136"/>
      <c r="KH189" s="136"/>
      <c r="KI189" s="136"/>
      <c r="KJ189" s="136"/>
      <c r="KK189" s="136"/>
      <c r="KL189" s="136"/>
      <c r="KM189" s="136"/>
      <c r="KN189" s="136"/>
      <c r="KO189" s="136"/>
      <c r="KP189" s="136"/>
      <c r="KQ189" s="136"/>
      <c r="KR189" s="136"/>
      <c r="KS189" s="136"/>
      <c r="KT189" s="136"/>
      <c r="KU189" s="136"/>
      <c r="KV189" s="136"/>
      <c r="KW189" s="136"/>
      <c r="KX189" s="136"/>
      <c r="KY189" s="136"/>
      <c r="KZ189" s="136"/>
      <c r="LA189" s="136"/>
      <c r="LB189" s="136"/>
      <c r="LC189" s="136"/>
      <c r="LD189" s="136"/>
      <c r="LE189" s="136"/>
      <c r="LF189" s="136"/>
      <c r="LG189" s="136"/>
      <c r="LH189" s="136"/>
      <c r="LI189" s="136"/>
      <c r="LJ189" s="136"/>
      <c r="LK189" s="136"/>
      <c r="LL189" s="136"/>
      <c r="LM189" s="136"/>
      <c r="LN189" s="136"/>
      <c r="LO189" s="136"/>
      <c r="LP189" s="136"/>
      <c r="LQ189" s="136"/>
      <c r="LR189" s="136"/>
      <c r="LS189" s="136"/>
      <c r="LT189" s="136"/>
      <c r="LU189" s="136"/>
      <c r="LV189" s="136"/>
      <c r="LW189" s="136"/>
      <c r="LX189" s="136"/>
      <c r="LY189" s="136"/>
      <c r="LZ189" s="136"/>
      <c r="MA189" s="136"/>
      <c r="MB189" s="136"/>
      <c r="MC189" s="136"/>
      <c r="MD189" s="136"/>
      <c r="ME189" s="136"/>
      <c r="MF189" s="136"/>
      <c r="MG189" s="136"/>
      <c r="MH189" s="136"/>
      <c r="MI189" s="136"/>
      <c r="MJ189" s="136"/>
      <c r="MK189" s="136"/>
      <c r="ML189" s="136"/>
      <c r="MM189" s="136"/>
      <c r="MN189" s="136"/>
      <c r="MO189" s="136"/>
      <c r="MP189" s="136"/>
      <c r="MQ189" s="136"/>
      <c r="MR189" s="136"/>
      <c r="MS189" s="136"/>
      <c r="MT189" s="136"/>
      <c r="MU189" s="136"/>
      <c r="MV189" s="136"/>
      <c r="MW189" s="136"/>
      <c r="MX189" s="136"/>
      <c r="MY189" s="136"/>
      <c r="MZ189" s="136"/>
      <c r="NA189" s="136"/>
      <c r="NB189" s="136"/>
      <c r="NC189" s="136"/>
      <c r="ND189" s="136"/>
      <c r="NE189" s="136"/>
      <c r="NF189" s="136"/>
      <c r="NG189" s="136"/>
      <c r="NH189" s="136"/>
      <c r="NI189" s="136"/>
      <c r="NJ189" s="136"/>
      <c r="NK189" s="136"/>
      <c r="NL189" s="136"/>
      <c r="NM189" s="136"/>
      <c r="NN189" s="136"/>
      <c r="NO189" s="136"/>
      <c r="NP189" s="136"/>
      <c r="NQ189" s="136"/>
      <c r="NR189" s="136"/>
      <c r="NS189" s="136"/>
      <c r="NT189" s="136"/>
      <c r="NU189" s="136"/>
      <c r="NV189" s="136"/>
      <c r="NW189" s="136"/>
      <c r="NX189" s="136"/>
      <c r="NY189" s="136"/>
      <c r="NZ189" s="136"/>
      <c r="OA189" s="136"/>
      <c r="OB189" s="136"/>
      <c r="OC189" s="136"/>
      <c r="OD189" s="136"/>
      <c r="OE189" s="136"/>
      <c r="OF189" s="136"/>
      <c r="OG189" s="136"/>
      <c r="OH189" s="136"/>
      <c r="OI189" s="136"/>
      <c r="OJ189" s="136"/>
      <c r="OK189" s="136"/>
      <c r="OL189" s="136"/>
      <c r="OM189" s="136"/>
      <c r="ON189" s="136"/>
      <c r="OO189" s="136"/>
      <c r="OP189" s="136"/>
      <c r="OQ189" s="136"/>
      <c r="OR189" s="136"/>
      <c r="OS189" s="136"/>
      <c r="OT189" s="136"/>
      <c r="OU189" s="136"/>
      <c r="OV189" s="136"/>
      <c r="OW189" s="136"/>
      <c r="OX189" s="136"/>
      <c r="OY189" s="136"/>
      <c r="OZ189" s="136"/>
      <c r="PA189" s="136"/>
      <c r="PB189" s="136"/>
      <c r="PC189" s="136"/>
      <c r="PD189" s="136"/>
      <c r="PE189" s="136"/>
      <c r="PF189" s="136"/>
    </row>
    <row r="190" spans="1:422" s="45" customFormat="1">
      <c r="A190" s="134"/>
      <c r="B190" s="134"/>
      <c r="C190" s="136"/>
      <c r="D190" s="136"/>
      <c r="E190" s="136"/>
      <c r="F190" s="136"/>
      <c r="G190" s="136"/>
      <c r="H190" s="136"/>
      <c r="I190" s="136"/>
      <c r="J190" s="136"/>
      <c r="K190" s="136"/>
      <c r="L190" s="136"/>
      <c r="M190" s="136"/>
      <c r="N190" s="136"/>
      <c r="O190" s="136"/>
      <c r="P190" s="136"/>
      <c r="Q190" s="136"/>
      <c r="R190" s="136"/>
      <c r="S190" s="136"/>
      <c r="T190" s="136"/>
      <c r="U190" s="136"/>
      <c r="V190" s="136"/>
      <c r="W190" s="136"/>
      <c r="X190" s="136"/>
      <c r="Y190" s="136"/>
      <c r="Z190" s="136"/>
      <c r="AA190" s="136"/>
      <c r="AB190" s="136"/>
      <c r="AC190" s="136"/>
      <c r="AD190" s="136"/>
      <c r="AE190" s="136"/>
      <c r="AF190" s="136"/>
      <c r="AG190" s="136"/>
      <c r="AH190" s="136"/>
      <c r="AI190" s="136"/>
      <c r="AJ190" s="136"/>
      <c r="AK190" s="136"/>
      <c r="AL190" s="136"/>
      <c r="AM190" s="136"/>
      <c r="AN190" s="136"/>
      <c r="AO190" s="136"/>
      <c r="AP190" s="136"/>
      <c r="AQ190" s="136"/>
      <c r="AR190" s="136"/>
      <c r="AS190" s="136"/>
      <c r="AT190" s="136"/>
      <c r="AU190" s="136"/>
      <c r="AV190" s="136"/>
      <c r="AW190" s="136"/>
      <c r="AX190" s="136"/>
      <c r="AY190" s="136"/>
      <c r="AZ190" s="136"/>
      <c r="BA190" s="136"/>
      <c r="BB190" s="136"/>
      <c r="BC190" s="136"/>
      <c r="BD190" s="136"/>
      <c r="BE190" s="136"/>
      <c r="BF190" s="136"/>
      <c r="BG190" s="136"/>
      <c r="BH190" s="136"/>
      <c r="BI190" s="136"/>
      <c r="BJ190" s="136"/>
      <c r="BK190" s="136"/>
      <c r="BL190" s="136"/>
      <c r="BM190" s="136"/>
      <c r="BN190" s="136"/>
      <c r="BO190" s="136"/>
      <c r="BP190" s="136"/>
      <c r="BQ190" s="136"/>
      <c r="BR190" s="136"/>
      <c r="BS190" s="136"/>
      <c r="BT190" s="136"/>
      <c r="BU190" s="136"/>
      <c r="BV190" s="136"/>
      <c r="BW190" s="136"/>
      <c r="BX190" s="136"/>
      <c r="BY190" s="136"/>
      <c r="BZ190" s="136"/>
      <c r="CA190" s="136"/>
      <c r="CB190" s="136"/>
      <c r="CC190" s="136"/>
      <c r="CD190" s="136"/>
      <c r="CE190" s="136"/>
      <c r="CF190" s="136"/>
      <c r="CG190" s="136"/>
      <c r="CH190" s="136"/>
      <c r="CI190" s="136"/>
      <c r="CJ190" s="136"/>
      <c r="CK190" s="136"/>
      <c r="CL190" s="136"/>
      <c r="CM190" s="136"/>
      <c r="CN190" s="136"/>
      <c r="CO190" s="136"/>
      <c r="CP190" s="136"/>
      <c r="CQ190" s="136"/>
      <c r="CR190" s="136"/>
      <c r="CS190" s="136"/>
      <c r="CT190" s="136"/>
      <c r="CU190" s="136"/>
      <c r="CV190" s="136"/>
      <c r="CW190" s="136"/>
      <c r="CX190" s="136"/>
      <c r="CY190" s="136"/>
      <c r="CZ190" s="136"/>
      <c r="DA190" s="136"/>
      <c r="DB190" s="136"/>
      <c r="DC190" s="136"/>
      <c r="DD190" s="136"/>
      <c r="DE190" s="136"/>
      <c r="DF190" s="136"/>
      <c r="DG190" s="136"/>
      <c r="DH190" s="136"/>
      <c r="DI190" s="136"/>
      <c r="DJ190" s="136"/>
      <c r="DK190" s="136"/>
      <c r="DL190" s="136"/>
      <c r="DM190" s="136"/>
      <c r="DN190" s="136"/>
      <c r="DO190" s="136"/>
      <c r="DP190" s="136"/>
      <c r="DQ190" s="136"/>
      <c r="DR190" s="136"/>
      <c r="DS190" s="136"/>
      <c r="DT190" s="136"/>
      <c r="DU190" s="136"/>
      <c r="DV190" s="136"/>
      <c r="DW190" s="136"/>
      <c r="DX190" s="136"/>
      <c r="DY190" s="136"/>
      <c r="DZ190" s="136"/>
      <c r="EA190" s="136"/>
      <c r="EB190" s="136"/>
      <c r="EC190" s="136"/>
      <c r="ED190" s="136"/>
      <c r="EE190" s="136"/>
      <c r="EF190" s="136"/>
      <c r="EG190" s="136"/>
      <c r="EH190" s="136"/>
      <c r="EI190" s="136"/>
      <c r="EJ190" s="136"/>
      <c r="EK190" s="136"/>
      <c r="EL190" s="136"/>
      <c r="EM190" s="136"/>
      <c r="EN190" s="136"/>
      <c r="EO190" s="136"/>
      <c r="EP190" s="136"/>
      <c r="EQ190" s="136"/>
      <c r="ER190" s="136"/>
      <c r="ES190" s="136"/>
      <c r="ET190" s="136"/>
      <c r="EU190" s="136"/>
      <c r="EV190" s="136"/>
      <c r="EW190" s="136"/>
      <c r="EX190" s="136"/>
      <c r="EY190" s="136"/>
      <c r="EZ190" s="136"/>
      <c r="FA190" s="136"/>
      <c r="FB190" s="136"/>
      <c r="FC190" s="136"/>
      <c r="FD190" s="136"/>
      <c r="FE190" s="136"/>
      <c r="FF190" s="136"/>
      <c r="FG190" s="136"/>
      <c r="FH190" s="136"/>
      <c r="FI190" s="136"/>
      <c r="FJ190" s="136"/>
      <c r="FK190" s="136"/>
      <c r="FL190" s="136"/>
      <c r="FM190" s="136"/>
      <c r="FN190" s="136"/>
      <c r="FO190" s="136"/>
      <c r="FP190" s="136"/>
      <c r="FQ190" s="136"/>
      <c r="FR190" s="136"/>
      <c r="FS190" s="136"/>
      <c r="FT190" s="136"/>
      <c r="FU190" s="136"/>
      <c r="FV190" s="136"/>
      <c r="FW190" s="136"/>
      <c r="FX190" s="136"/>
      <c r="FY190" s="136"/>
      <c r="FZ190" s="136"/>
      <c r="GA190" s="136"/>
      <c r="GB190" s="136"/>
      <c r="GC190" s="136"/>
      <c r="GD190" s="136"/>
      <c r="GE190" s="136"/>
      <c r="GF190" s="136"/>
      <c r="GG190" s="136"/>
      <c r="GH190" s="136"/>
      <c r="GI190" s="136"/>
      <c r="GJ190" s="136"/>
      <c r="GK190" s="136"/>
      <c r="GL190" s="136"/>
      <c r="GM190" s="136"/>
      <c r="GN190" s="136"/>
      <c r="GO190" s="136"/>
      <c r="GP190" s="136"/>
      <c r="GQ190" s="136"/>
      <c r="GR190" s="136"/>
      <c r="GS190" s="136"/>
      <c r="GT190" s="136"/>
      <c r="GU190" s="136"/>
      <c r="GV190" s="136"/>
      <c r="GW190" s="136"/>
      <c r="GX190" s="136"/>
      <c r="GY190" s="136"/>
      <c r="GZ190" s="136"/>
      <c r="HA190" s="136"/>
      <c r="HB190" s="136"/>
      <c r="HC190" s="136"/>
      <c r="HD190" s="136"/>
      <c r="HE190" s="136"/>
      <c r="HF190" s="136"/>
      <c r="HG190" s="136"/>
      <c r="HH190" s="136"/>
      <c r="HI190" s="136"/>
      <c r="HJ190" s="136"/>
      <c r="HK190" s="136"/>
      <c r="HL190" s="136"/>
      <c r="HM190" s="136"/>
      <c r="HN190" s="136"/>
      <c r="HO190" s="136"/>
      <c r="HP190" s="136"/>
      <c r="HQ190" s="136"/>
      <c r="HR190" s="136"/>
      <c r="HS190" s="136"/>
      <c r="HT190" s="136"/>
      <c r="HU190" s="136"/>
      <c r="HV190" s="136"/>
      <c r="HW190" s="136"/>
      <c r="HX190" s="136"/>
      <c r="HY190" s="136"/>
      <c r="HZ190" s="136"/>
      <c r="IA190" s="136"/>
      <c r="IB190" s="136"/>
      <c r="IC190" s="136"/>
      <c r="ID190" s="136"/>
      <c r="IE190" s="136"/>
      <c r="IF190" s="136"/>
      <c r="IG190" s="136"/>
      <c r="IH190" s="136"/>
      <c r="II190" s="136"/>
      <c r="IJ190" s="136"/>
      <c r="IK190" s="136"/>
      <c r="IL190" s="136"/>
      <c r="IM190" s="136"/>
      <c r="IN190" s="136"/>
      <c r="IO190" s="136"/>
      <c r="IP190" s="136"/>
      <c r="IQ190" s="136"/>
      <c r="IR190" s="136"/>
      <c r="IS190" s="136"/>
      <c r="IT190" s="136"/>
      <c r="IU190" s="136"/>
      <c r="IV190" s="136"/>
      <c r="IW190" s="136"/>
      <c r="IX190" s="136"/>
      <c r="IY190" s="136"/>
      <c r="IZ190" s="136"/>
      <c r="JA190" s="136"/>
      <c r="JB190" s="136"/>
      <c r="JC190" s="136"/>
      <c r="JD190" s="136"/>
      <c r="JE190" s="136"/>
      <c r="JF190" s="136"/>
      <c r="JG190" s="136"/>
      <c r="JH190" s="136"/>
      <c r="JI190" s="136"/>
      <c r="JJ190" s="136"/>
      <c r="JK190" s="136"/>
      <c r="JL190" s="136"/>
      <c r="JM190" s="136"/>
      <c r="JN190" s="136"/>
      <c r="JO190" s="136"/>
      <c r="JP190" s="136"/>
      <c r="JQ190" s="136"/>
      <c r="JR190" s="136"/>
      <c r="JS190" s="136"/>
      <c r="JT190" s="136"/>
      <c r="JU190" s="136"/>
      <c r="JV190" s="136"/>
      <c r="JW190" s="136"/>
      <c r="JX190" s="136"/>
      <c r="JY190" s="136"/>
      <c r="JZ190" s="136"/>
      <c r="KA190" s="136"/>
      <c r="KB190" s="136"/>
      <c r="KC190" s="136"/>
      <c r="KD190" s="136"/>
      <c r="KE190" s="136"/>
      <c r="KF190" s="136"/>
      <c r="KG190" s="136"/>
      <c r="KH190" s="136"/>
      <c r="KI190" s="136"/>
      <c r="KJ190" s="136"/>
      <c r="KK190" s="136"/>
      <c r="KL190" s="136"/>
      <c r="KM190" s="136"/>
      <c r="KN190" s="136"/>
      <c r="KO190" s="136"/>
      <c r="KP190" s="136"/>
      <c r="KQ190" s="136"/>
      <c r="KR190" s="136"/>
      <c r="KS190" s="136"/>
      <c r="KT190" s="136"/>
      <c r="KU190" s="136"/>
      <c r="KV190" s="136"/>
      <c r="KW190" s="136"/>
      <c r="KX190" s="136"/>
      <c r="KY190" s="136"/>
      <c r="KZ190" s="136"/>
      <c r="LA190" s="136"/>
      <c r="LB190" s="136"/>
      <c r="LC190" s="136"/>
      <c r="LD190" s="136"/>
      <c r="LE190" s="136"/>
      <c r="LF190" s="136"/>
      <c r="LG190" s="136"/>
      <c r="LH190" s="136"/>
      <c r="LI190" s="136"/>
      <c r="LJ190" s="136"/>
      <c r="LK190" s="136"/>
      <c r="LL190" s="136"/>
      <c r="LM190" s="136"/>
      <c r="LN190" s="136"/>
      <c r="LO190" s="136"/>
      <c r="LP190" s="136"/>
      <c r="LQ190" s="136"/>
      <c r="LR190" s="136"/>
      <c r="LS190" s="136"/>
      <c r="LT190" s="136"/>
      <c r="LU190" s="136"/>
      <c r="LV190" s="136"/>
      <c r="LW190" s="136"/>
      <c r="LX190" s="136"/>
      <c r="LY190" s="136"/>
      <c r="LZ190" s="136"/>
      <c r="MA190" s="136"/>
      <c r="MB190" s="136"/>
      <c r="MC190" s="136"/>
      <c r="MD190" s="136"/>
      <c r="ME190" s="136"/>
      <c r="MF190" s="136"/>
      <c r="MG190" s="136"/>
      <c r="MH190" s="136"/>
      <c r="MI190" s="136"/>
      <c r="MJ190" s="136"/>
      <c r="MK190" s="136"/>
      <c r="ML190" s="136"/>
      <c r="MM190" s="136"/>
      <c r="MN190" s="136"/>
      <c r="MO190" s="136"/>
      <c r="MP190" s="136"/>
      <c r="MQ190" s="136"/>
      <c r="MR190" s="136"/>
      <c r="MS190" s="136"/>
      <c r="MT190" s="136"/>
      <c r="MU190" s="136"/>
      <c r="MV190" s="136"/>
      <c r="MW190" s="136"/>
      <c r="MX190" s="136"/>
      <c r="MY190" s="136"/>
      <c r="MZ190" s="136"/>
      <c r="NA190" s="136"/>
      <c r="NB190" s="136"/>
      <c r="NC190" s="136"/>
      <c r="ND190" s="136"/>
      <c r="NE190" s="136"/>
      <c r="NF190" s="136"/>
      <c r="NG190" s="136"/>
      <c r="NH190" s="136"/>
      <c r="NI190" s="136"/>
      <c r="NJ190" s="136"/>
      <c r="NK190" s="136"/>
      <c r="NL190" s="136"/>
      <c r="NM190" s="136"/>
      <c r="NN190" s="136"/>
      <c r="NO190" s="136"/>
      <c r="NP190" s="136"/>
      <c r="NQ190" s="136"/>
      <c r="NR190" s="136"/>
      <c r="NS190" s="136"/>
      <c r="NT190" s="136"/>
      <c r="NU190" s="136"/>
      <c r="NV190" s="136"/>
      <c r="NW190" s="136"/>
      <c r="NX190" s="136"/>
      <c r="NY190" s="136"/>
      <c r="NZ190" s="136"/>
      <c r="OA190" s="136"/>
      <c r="OB190" s="136"/>
      <c r="OC190" s="136"/>
      <c r="OD190" s="136"/>
      <c r="OE190" s="136"/>
      <c r="OF190" s="136"/>
      <c r="OG190" s="136"/>
      <c r="OH190" s="136"/>
      <c r="OI190" s="136"/>
      <c r="OJ190" s="136"/>
      <c r="OK190" s="136"/>
      <c r="OL190" s="136"/>
      <c r="OM190" s="136"/>
      <c r="ON190" s="136"/>
      <c r="OO190" s="136"/>
      <c r="OP190" s="136"/>
      <c r="OQ190" s="136"/>
      <c r="OR190" s="136"/>
      <c r="OS190" s="136"/>
      <c r="OT190" s="136"/>
      <c r="OU190" s="136"/>
      <c r="OV190" s="136"/>
      <c r="OW190" s="136"/>
      <c r="OX190" s="136"/>
      <c r="OY190" s="136"/>
      <c r="OZ190" s="136"/>
      <c r="PA190" s="136"/>
      <c r="PB190" s="136"/>
      <c r="PC190" s="136"/>
      <c r="PD190" s="136"/>
      <c r="PE190" s="136"/>
      <c r="PF190" s="136"/>
    </row>
    <row r="191" spans="1:422" s="45" customFormat="1">
      <c r="A191" s="134"/>
      <c r="B191" s="134"/>
      <c r="C191" s="136"/>
      <c r="D191" s="136"/>
      <c r="E191" s="136"/>
      <c r="F191" s="136"/>
      <c r="G191" s="136"/>
      <c r="H191" s="136"/>
      <c r="I191" s="136"/>
      <c r="J191" s="136"/>
      <c r="K191" s="136"/>
      <c r="L191" s="136"/>
      <c r="M191" s="136"/>
      <c r="N191" s="136"/>
      <c r="O191" s="136"/>
      <c r="P191" s="136"/>
      <c r="Q191" s="136"/>
      <c r="R191" s="136"/>
      <c r="S191" s="136"/>
      <c r="T191" s="136"/>
      <c r="U191" s="136"/>
      <c r="V191" s="136"/>
      <c r="W191" s="136"/>
      <c r="X191" s="136"/>
      <c r="Y191" s="136"/>
      <c r="Z191" s="136"/>
      <c r="AA191" s="136"/>
      <c r="AB191" s="136"/>
      <c r="AC191" s="136"/>
      <c r="AD191" s="136"/>
      <c r="AE191" s="136"/>
      <c r="AF191" s="136"/>
      <c r="AG191" s="136"/>
      <c r="AH191" s="136"/>
      <c r="AI191" s="136"/>
      <c r="AJ191" s="136"/>
      <c r="AK191" s="136"/>
      <c r="AL191" s="136"/>
      <c r="AM191" s="136"/>
      <c r="AN191" s="136"/>
      <c r="AO191" s="136"/>
      <c r="AP191" s="136"/>
      <c r="AQ191" s="136"/>
      <c r="AR191" s="136"/>
      <c r="AS191" s="136"/>
      <c r="AT191" s="136"/>
      <c r="AU191" s="136"/>
      <c r="AV191" s="136"/>
      <c r="AW191" s="136"/>
      <c r="AX191" s="136"/>
      <c r="AY191" s="136"/>
      <c r="AZ191" s="136"/>
      <c r="BA191" s="136"/>
      <c r="BB191" s="136"/>
      <c r="BC191" s="136"/>
      <c r="BD191" s="136"/>
      <c r="BE191" s="136"/>
      <c r="BF191" s="136"/>
      <c r="BG191" s="136"/>
      <c r="BH191" s="136"/>
      <c r="BI191" s="136"/>
      <c r="BJ191" s="136"/>
      <c r="BK191" s="136"/>
      <c r="BL191" s="136"/>
      <c r="BM191" s="136"/>
      <c r="BN191" s="136"/>
      <c r="BO191" s="136"/>
      <c r="BP191" s="136"/>
      <c r="BQ191" s="136"/>
      <c r="BR191" s="136"/>
      <c r="BS191" s="136"/>
      <c r="BT191" s="136"/>
      <c r="BU191" s="136"/>
      <c r="BV191" s="136"/>
      <c r="BW191" s="136"/>
      <c r="BX191" s="136"/>
      <c r="BY191" s="136"/>
      <c r="BZ191" s="136"/>
      <c r="CA191" s="136"/>
      <c r="CB191" s="136"/>
      <c r="CC191" s="136"/>
      <c r="CD191" s="136"/>
      <c r="CE191" s="136"/>
      <c r="CF191" s="136"/>
      <c r="CG191" s="136"/>
      <c r="CH191" s="136"/>
      <c r="CI191" s="136"/>
      <c r="CJ191" s="136"/>
      <c r="CK191" s="136"/>
      <c r="CL191" s="136"/>
      <c r="CM191" s="136"/>
      <c r="CN191" s="136"/>
      <c r="CO191" s="136"/>
      <c r="CP191" s="136"/>
      <c r="CQ191" s="136"/>
      <c r="CR191" s="136"/>
      <c r="CS191" s="136"/>
      <c r="CT191" s="136"/>
      <c r="CU191" s="136"/>
      <c r="CV191" s="136"/>
      <c r="CW191" s="136"/>
      <c r="CX191" s="136"/>
      <c r="CY191" s="136"/>
      <c r="CZ191" s="136"/>
      <c r="DA191" s="136"/>
      <c r="DB191" s="136"/>
      <c r="DC191" s="136"/>
      <c r="DD191" s="136"/>
      <c r="DE191" s="136"/>
      <c r="DF191" s="136"/>
      <c r="DG191" s="136"/>
      <c r="DH191" s="136"/>
      <c r="DI191" s="136"/>
      <c r="DJ191" s="136"/>
      <c r="DK191" s="136"/>
      <c r="DL191" s="136"/>
      <c r="DM191" s="136"/>
      <c r="DN191" s="136"/>
      <c r="DO191" s="136"/>
      <c r="DP191" s="136"/>
      <c r="DQ191" s="136"/>
      <c r="DR191" s="136"/>
      <c r="DS191" s="136"/>
      <c r="DT191" s="136"/>
      <c r="DU191" s="136"/>
      <c r="DV191" s="136"/>
      <c r="DW191" s="136"/>
      <c r="DX191" s="136"/>
      <c r="DY191" s="136"/>
      <c r="DZ191" s="136"/>
      <c r="EA191" s="136"/>
      <c r="EB191" s="136"/>
      <c r="EC191" s="136"/>
      <c r="ED191" s="136"/>
      <c r="EE191" s="136"/>
      <c r="EF191" s="136"/>
      <c r="EG191" s="136"/>
      <c r="EH191" s="136"/>
      <c r="EI191" s="136"/>
      <c r="EJ191" s="136"/>
      <c r="EK191" s="136"/>
      <c r="EL191" s="136"/>
      <c r="EM191" s="136"/>
      <c r="EN191" s="136"/>
      <c r="EO191" s="136"/>
      <c r="EP191" s="136"/>
      <c r="EQ191" s="136"/>
      <c r="ER191" s="136"/>
      <c r="ES191" s="136"/>
      <c r="ET191" s="136"/>
      <c r="EU191" s="136"/>
      <c r="EV191" s="136"/>
      <c r="EW191" s="136"/>
      <c r="EX191" s="136"/>
      <c r="EY191" s="136"/>
      <c r="EZ191" s="136"/>
      <c r="FA191" s="136"/>
      <c r="FB191" s="136"/>
      <c r="FC191" s="136"/>
      <c r="FD191" s="136"/>
      <c r="FE191" s="136"/>
      <c r="FF191" s="136"/>
      <c r="FG191" s="136"/>
      <c r="FH191" s="136"/>
      <c r="FI191" s="136"/>
      <c r="FJ191" s="136"/>
      <c r="FK191" s="136"/>
      <c r="FL191" s="136"/>
      <c r="FM191" s="136"/>
      <c r="FN191" s="136"/>
      <c r="FO191" s="136"/>
      <c r="FP191" s="136"/>
      <c r="FQ191" s="136"/>
      <c r="FR191" s="136"/>
      <c r="FS191" s="136"/>
      <c r="FT191" s="136"/>
      <c r="FU191" s="136"/>
      <c r="FV191" s="136"/>
      <c r="FW191" s="136"/>
      <c r="FX191" s="136"/>
      <c r="FY191" s="136"/>
      <c r="FZ191" s="136"/>
      <c r="GA191" s="136"/>
      <c r="GB191" s="136"/>
      <c r="GC191" s="136"/>
      <c r="GD191" s="136"/>
      <c r="GE191" s="136"/>
      <c r="GF191" s="136"/>
      <c r="GG191" s="136"/>
      <c r="GH191" s="136"/>
      <c r="GI191" s="136"/>
      <c r="GJ191" s="136"/>
      <c r="GK191" s="136"/>
      <c r="GL191" s="136"/>
      <c r="GM191" s="136"/>
      <c r="GN191" s="136"/>
      <c r="GO191" s="136"/>
      <c r="GP191" s="136"/>
      <c r="GQ191" s="136"/>
      <c r="GR191" s="136"/>
      <c r="GS191" s="136"/>
      <c r="GT191" s="136"/>
      <c r="GU191" s="136"/>
      <c r="GV191" s="136"/>
      <c r="GW191" s="136"/>
      <c r="GX191" s="136"/>
      <c r="GY191" s="136"/>
      <c r="GZ191" s="136"/>
      <c r="HA191" s="136"/>
      <c r="HB191" s="136"/>
      <c r="HC191" s="136"/>
      <c r="HD191" s="136"/>
      <c r="HE191" s="136"/>
      <c r="HF191" s="136"/>
      <c r="HG191" s="136"/>
      <c r="HH191" s="136"/>
      <c r="HI191" s="136"/>
      <c r="HJ191" s="136"/>
      <c r="HK191" s="136"/>
      <c r="HL191" s="136"/>
      <c r="HM191" s="136"/>
      <c r="HN191" s="136"/>
      <c r="HO191" s="136"/>
      <c r="HP191" s="136"/>
      <c r="HQ191" s="136"/>
      <c r="HR191" s="136"/>
      <c r="HS191" s="136"/>
      <c r="HT191" s="136"/>
      <c r="HU191" s="136"/>
      <c r="HV191" s="136"/>
      <c r="HW191" s="136"/>
      <c r="HX191" s="136"/>
      <c r="HY191" s="136"/>
      <c r="HZ191" s="136"/>
      <c r="IA191" s="136"/>
      <c r="IB191" s="136"/>
      <c r="IC191" s="136"/>
      <c r="ID191" s="136"/>
      <c r="IE191" s="136"/>
      <c r="IF191" s="136"/>
      <c r="IG191" s="136"/>
      <c r="IH191" s="136"/>
      <c r="II191" s="136"/>
      <c r="IJ191" s="136"/>
      <c r="IK191" s="136"/>
      <c r="IL191" s="136"/>
      <c r="IM191" s="136"/>
      <c r="IN191" s="136"/>
      <c r="IO191" s="136"/>
      <c r="IP191" s="136"/>
      <c r="IQ191" s="136"/>
      <c r="IR191" s="136"/>
      <c r="IS191" s="136"/>
      <c r="IT191" s="136"/>
      <c r="IU191" s="136"/>
      <c r="IV191" s="136"/>
      <c r="IW191" s="136"/>
      <c r="IX191" s="136"/>
      <c r="IY191" s="136"/>
      <c r="IZ191" s="136"/>
      <c r="JA191" s="136"/>
      <c r="JB191" s="136"/>
      <c r="JC191" s="136"/>
      <c r="JD191" s="136"/>
      <c r="JE191" s="136"/>
      <c r="JF191" s="136"/>
      <c r="JG191" s="136"/>
      <c r="JH191" s="136"/>
      <c r="JI191" s="136"/>
      <c r="JJ191" s="136"/>
      <c r="JK191" s="136"/>
      <c r="JL191" s="136"/>
      <c r="JM191" s="136"/>
      <c r="JN191" s="136"/>
      <c r="JO191" s="136"/>
      <c r="JP191" s="136"/>
      <c r="JQ191" s="136"/>
      <c r="JR191" s="136"/>
      <c r="JS191" s="136"/>
      <c r="JT191" s="136"/>
      <c r="JU191" s="136"/>
      <c r="JV191" s="136"/>
      <c r="JW191" s="136"/>
      <c r="JX191" s="136"/>
      <c r="JY191" s="136"/>
      <c r="JZ191" s="136"/>
      <c r="KA191" s="136"/>
      <c r="KB191" s="136"/>
      <c r="KC191" s="136"/>
      <c r="KD191" s="136"/>
      <c r="KE191" s="136"/>
      <c r="KF191" s="136"/>
      <c r="KG191" s="136"/>
      <c r="KH191" s="136"/>
      <c r="KI191" s="136"/>
      <c r="KJ191" s="136"/>
      <c r="KK191" s="136"/>
      <c r="KL191" s="136"/>
      <c r="KM191" s="136"/>
      <c r="KN191" s="136"/>
      <c r="KO191" s="136"/>
      <c r="KP191" s="136"/>
      <c r="KQ191" s="136"/>
      <c r="KR191" s="136"/>
      <c r="KS191" s="136"/>
      <c r="KT191" s="136"/>
      <c r="KU191" s="136"/>
      <c r="KV191" s="136"/>
      <c r="KW191" s="136"/>
      <c r="KX191" s="136"/>
      <c r="KY191" s="136"/>
      <c r="KZ191" s="136"/>
      <c r="LA191" s="136"/>
      <c r="LB191" s="136"/>
      <c r="LC191" s="136"/>
      <c r="LD191" s="136"/>
      <c r="LE191" s="136"/>
      <c r="LF191" s="136"/>
      <c r="LG191" s="136"/>
      <c r="LH191" s="136"/>
      <c r="LI191" s="136"/>
      <c r="LJ191" s="136"/>
      <c r="LK191" s="136"/>
      <c r="LL191" s="136"/>
      <c r="LM191" s="136"/>
      <c r="LN191" s="136"/>
      <c r="LO191" s="136"/>
      <c r="LP191" s="136"/>
      <c r="LQ191" s="136"/>
      <c r="LR191" s="136"/>
      <c r="LS191" s="136"/>
      <c r="LT191" s="136"/>
      <c r="LU191" s="136"/>
      <c r="LV191" s="136"/>
      <c r="LW191" s="136"/>
      <c r="LX191" s="136"/>
      <c r="LY191" s="136"/>
      <c r="LZ191" s="136"/>
      <c r="MA191" s="136"/>
      <c r="MB191" s="136"/>
      <c r="MC191" s="136"/>
      <c r="MD191" s="136"/>
      <c r="ME191" s="136"/>
      <c r="MF191" s="136"/>
      <c r="MG191" s="136"/>
      <c r="MH191" s="136"/>
      <c r="MI191" s="136"/>
      <c r="MJ191" s="136"/>
      <c r="MK191" s="136"/>
      <c r="ML191" s="136"/>
      <c r="MM191" s="136"/>
      <c r="MN191" s="136"/>
      <c r="MO191" s="136"/>
      <c r="MP191" s="136"/>
      <c r="MQ191" s="136"/>
      <c r="MR191" s="136"/>
      <c r="MS191" s="136"/>
      <c r="MT191" s="136"/>
      <c r="MU191" s="136"/>
      <c r="MV191" s="136"/>
      <c r="MW191" s="136"/>
      <c r="MX191" s="136"/>
      <c r="MY191" s="136"/>
      <c r="MZ191" s="136"/>
      <c r="NA191" s="136"/>
      <c r="NB191" s="136"/>
      <c r="NC191" s="136"/>
      <c r="ND191" s="136"/>
      <c r="NE191" s="136"/>
      <c r="NF191" s="136"/>
      <c r="NG191" s="136"/>
      <c r="NH191" s="136"/>
      <c r="NI191" s="136"/>
      <c r="NJ191" s="136"/>
      <c r="NK191" s="136"/>
      <c r="NL191" s="136"/>
      <c r="NM191" s="136"/>
      <c r="NN191" s="136"/>
      <c r="NO191" s="136"/>
      <c r="NP191" s="136"/>
      <c r="NQ191" s="136"/>
      <c r="NR191" s="136"/>
      <c r="NS191" s="136"/>
      <c r="NT191" s="136"/>
      <c r="NU191" s="136"/>
      <c r="NV191" s="136"/>
      <c r="NW191" s="136"/>
      <c r="NX191" s="136"/>
      <c r="NY191" s="136"/>
      <c r="NZ191" s="136"/>
      <c r="OA191" s="136"/>
      <c r="OB191" s="136"/>
      <c r="OC191" s="136"/>
      <c r="OD191" s="136"/>
      <c r="OE191" s="136"/>
      <c r="OF191" s="136"/>
      <c r="OG191" s="136"/>
      <c r="OH191" s="136"/>
      <c r="OI191" s="136"/>
      <c r="OJ191" s="136"/>
      <c r="OK191" s="136"/>
      <c r="OL191" s="136"/>
      <c r="OM191" s="136"/>
      <c r="ON191" s="136"/>
      <c r="OO191" s="136"/>
      <c r="OP191" s="136"/>
      <c r="OQ191" s="136"/>
      <c r="OR191" s="136"/>
      <c r="OS191" s="136"/>
      <c r="OT191" s="136"/>
      <c r="OU191" s="136"/>
      <c r="OV191" s="136"/>
      <c r="OW191" s="136"/>
      <c r="OX191" s="136"/>
      <c r="OY191" s="136"/>
      <c r="OZ191" s="136"/>
      <c r="PA191" s="136"/>
      <c r="PB191" s="136"/>
      <c r="PC191" s="136"/>
      <c r="PD191" s="136"/>
      <c r="PE191" s="136"/>
      <c r="PF191" s="136"/>
    </row>
    <row r="192" spans="1:422" s="45" customFormat="1">
      <c r="A192" s="134"/>
      <c r="B192" s="134"/>
      <c r="C192" s="136"/>
      <c r="D192" s="136"/>
      <c r="E192" s="136"/>
      <c r="F192" s="136"/>
      <c r="G192" s="136"/>
      <c r="H192" s="136"/>
      <c r="I192" s="136"/>
      <c r="J192" s="136"/>
      <c r="K192" s="136"/>
      <c r="L192" s="136"/>
      <c r="M192" s="136"/>
      <c r="N192" s="136"/>
      <c r="O192" s="136"/>
      <c r="P192" s="136"/>
      <c r="Q192" s="136"/>
      <c r="R192" s="136"/>
      <c r="S192" s="136"/>
      <c r="T192" s="136"/>
      <c r="U192" s="136"/>
      <c r="V192" s="136"/>
      <c r="W192" s="136"/>
      <c r="X192" s="136"/>
      <c r="Y192" s="136"/>
      <c r="Z192" s="136"/>
      <c r="AA192" s="136"/>
      <c r="AB192" s="136"/>
      <c r="AC192" s="136"/>
      <c r="AD192" s="136"/>
      <c r="AE192" s="136"/>
      <c r="AF192" s="136"/>
      <c r="AG192" s="136"/>
      <c r="AH192" s="136"/>
      <c r="AI192" s="136"/>
      <c r="AJ192" s="136"/>
      <c r="AK192" s="136"/>
      <c r="AL192" s="136"/>
      <c r="AM192" s="136"/>
      <c r="AN192" s="136"/>
      <c r="AO192" s="136"/>
      <c r="AP192" s="136"/>
      <c r="AQ192" s="136"/>
      <c r="AR192" s="136"/>
      <c r="AS192" s="136"/>
      <c r="AT192" s="136"/>
      <c r="AU192" s="136"/>
      <c r="AV192" s="136"/>
      <c r="AW192" s="136"/>
      <c r="AX192" s="136"/>
      <c r="AY192" s="136"/>
      <c r="AZ192" s="136"/>
      <c r="BA192" s="136"/>
      <c r="BB192" s="136"/>
      <c r="BC192" s="136"/>
      <c r="BD192" s="136"/>
      <c r="BE192" s="136"/>
      <c r="BF192" s="136"/>
      <c r="BG192" s="136"/>
      <c r="BH192" s="136"/>
      <c r="BI192" s="136"/>
      <c r="BJ192" s="136"/>
      <c r="BK192" s="136"/>
      <c r="BL192" s="136"/>
      <c r="BM192" s="136"/>
      <c r="BN192" s="136"/>
      <c r="BO192" s="136"/>
      <c r="BP192" s="136"/>
      <c r="BQ192" s="136"/>
      <c r="BR192" s="136"/>
      <c r="BS192" s="136"/>
      <c r="BT192" s="136"/>
      <c r="BU192" s="136"/>
      <c r="BV192" s="136"/>
      <c r="BW192" s="136"/>
      <c r="BX192" s="136"/>
      <c r="BY192" s="136"/>
      <c r="BZ192" s="136"/>
      <c r="CA192" s="136"/>
      <c r="CB192" s="136"/>
      <c r="CC192" s="136"/>
      <c r="CD192" s="136"/>
      <c r="CE192" s="136"/>
      <c r="CF192" s="136"/>
      <c r="CG192" s="136"/>
      <c r="CH192" s="136"/>
      <c r="CI192" s="136"/>
      <c r="CJ192" s="136"/>
      <c r="CK192" s="136"/>
      <c r="CL192" s="136"/>
      <c r="CM192" s="136"/>
      <c r="CN192" s="136"/>
      <c r="CO192" s="136"/>
      <c r="CP192" s="136"/>
      <c r="CQ192" s="136"/>
      <c r="CR192" s="136"/>
      <c r="CS192" s="136"/>
      <c r="CT192" s="136"/>
      <c r="CU192" s="136"/>
      <c r="CV192" s="136"/>
      <c r="CW192" s="136"/>
      <c r="CX192" s="136"/>
      <c r="CY192" s="136"/>
      <c r="CZ192" s="136"/>
      <c r="DA192" s="136"/>
      <c r="DB192" s="136"/>
      <c r="DC192" s="136"/>
      <c r="DD192" s="136"/>
      <c r="DE192" s="136"/>
      <c r="DF192" s="136"/>
      <c r="DG192" s="136"/>
      <c r="DH192" s="136"/>
      <c r="DI192" s="136"/>
      <c r="DJ192" s="136"/>
      <c r="DK192" s="136"/>
      <c r="DL192" s="136"/>
      <c r="DM192" s="136"/>
      <c r="DN192" s="136"/>
      <c r="DO192" s="136"/>
      <c r="DP192" s="136"/>
      <c r="DQ192" s="136"/>
      <c r="DR192" s="136"/>
      <c r="DS192" s="136"/>
      <c r="DT192" s="136"/>
      <c r="DU192" s="136"/>
      <c r="DV192" s="136"/>
      <c r="DW192" s="136"/>
      <c r="DX192" s="136"/>
      <c r="DY192" s="136"/>
      <c r="DZ192" s="136"/>
      <c r="EA192" s="136"/>
      <c r="EB192" s="136"/>
      <c r="EC192" s="136"/>
      <c r="ED192" s="136"/>
      <c r="EE192" s="136"/>
      <c r="EF192" s="136"/>
      <c r="EG192" s="136"/>
      <c r="EH192" s="136"/>
      <c r="EI192" s="136"/>
      <c r="EJ192" s="136"/>
      <c r="EK192" s="136"/>
      <c r="EL192" s="136"/>
      <c r="EM192" s="136"/>
      <c r="EN192" s="136"/>
      <c r="EO192" s="136"/>
      <c r="EP192" s="136"/>
      <c r="EQ192" s="136"/>
      <c r="ER192" s="136"/>
      <c r="ES192" s="136"/>
      <c r="ET192" s="136"/>
      <c r="EU192" s="136"/>
      <c r="EV192" s="136"/>
      <c r="EW192" s="136"/>
      <c r="EX192" s="136"/>
      <c r="EY192" s="136"/>
      <c r="EZ192" s="136"/>
      <c r="FA192" s="136"/>
      <c r="FB192" s="136"/>
      <c r="FC192" s="136"/>
      <c r="FD192" s="136"/>
      <c r="FE192" s="136"/>
      <c r="FF192" s="136"/>
      <c r="FG192" s="136"/>
      <c r="FH192" s="136"/>
      <c r="FI192" s="136"/>
      <c r="FJ192" s="136"/>
      <c r="FK192" s="136"/>
      <c r="FL192" s="136"/>
      <c r="FM192" s="136"/>
      <c r="FN192" s="136"/>
      <c r="FO192" s="136"/>
      <c r="FP192" s="136"/>
      <c r="FQ192" s="136"/>
      <c r="FR192" s="136"/>
      <c r="FS192" s="136"/>
      <c r="FT192" s="136"/>
      <c r="FU192" s="136"/>
      <c r="FV192" s="136"/>
      <c r="FW192" s="136"/>
      <c r="FX192" s="136"/>
      <c r="FY192" s="136"/>
      <c r="FZ192" s="136"/>
      <c r="GA192" s="136"/>
      <c r="GB192" s="136"/>
      <c r="GC192" s="136"/>
      <c r="GD192" s="136"/>
      <c r="GE192" s="136"/>
      <c r="GF192" s="136"/>
      <c r="GG192" s="136"/>
      <c r="GH192" s="136"/>
      <c r="GI192" s="136"/>
      <c r="GJ192" s="136"/>
      <c r="GK192" s="136"/>
      <c r="GL192" s="136"/>
      <c r="GM192" s="136"/>
      <c r="GN192" s="136"/>
      <c r="GO192" s="136"/>
      <c r="GP192" s="136"/>
      <c r="GQ192" s="136"/>
      <c r="GR192" s="136"/>
      <c r="GS192" s="136"/>
      <c r="GT192" s="136"/>
      <c r="GU192" s="136"/>
      <c r="GV192" s="136"/>
      <c r="GW192" s="136"/>
      <c r="GX192" s="136"/>
      <c r="GY192" s="136"/>
      <c r="GZ192" s="136"/>
      <c r="HA192" s="136"/>
      <c r="HB192" s="136"/>
      <c r="HC192" s="136"/>
      <c r="HD192" s="136"/>
      <c r="HE192" s="136"/>
      <c r="HF192" s="136"/>
      <c r="HG192" s="136"/>
      <c r="HH192" s="136"/>
      <c r="HI192" s="136"/>
      <c r="HJ192" s="136"/>
      <c r="HK192" s="136"/>
      <c r="HL192" s="136"/>
      <c r="HM192" s="136"/>
      <c r="HN192" s="136"/>
      <c r="HO192" s="136"/>
      <c r="HP192" s="136"/>
      <c r="HQ192" s="136"/>
      <c r="HR192" s="136"/>
      <c r="HS192" s="136"/>
      <c r="HT192" s="136"/>
      <c r="HU192" s="136"/>
      <c r="HV192" s="136"/>
      <c r="HW192" s="136"/>
      <c r="HX192" s="136"/>
      <c r="HY192" s="136"/>
      <c r="HZ192" s="136"/>
      <c r="IA192" s="136"/>
      <c r="IB192" s="136"/>
      <c r="IC192" s="136"/>
      <c r="ID192" s="136"/>
      <c r="IE192" s="136"/>
      <c r="IF192" s="136"/>
      <c r="IG192" s="136"/>
      <c r="IH192" s="136"/>
      <c r="II192" s="136"/>
      <c r="IJ192" s="136"/>
      <c r="IK192" s="136"/>
      <c r="IL192" s="136"/>
      <c r="IM192" s="136"/>
      <c r="IN192" s="136"/>
      <c r="IO192" s="136"/>
      <c r="IP192" s="136"/>
      <c r="IQ192" s="136"/>
      <c r="IR192" s="136"/>
      <c r="IS192" s="136"/>
      <c r="IT192" s="136"/>
      <c r="IU192" s="136"/>
      <c r="IV192" s="136"/>
      <c r="IW192" s="136"/>
      <c r="IX192" s="136"/>
      <c r="IY192" s="136"/>
      <c r="IZ192" s="136"/>
      <c r="JA192" s="136"/>
      <c r="JB192" s="136"/>
      <c r="JC192" s="136"/>
      <c r="JD192" s="136"/>
      <c r="JE192" s="136"/>
      <c r="JF192" s="136"/>
      <c r="JG192" s="136"/>
      <c r="JH192" s="136"/>
      <c r="JI192" s="136"/>
      <c r="JJ192" s="136"/>
      <c r="JK192" s="136"/>
      <c r="JL192" s="136"/>
      <c r="JM192" s="136"/>
      <c r="JN192" s="136"/>
      <c r="JO192" s="136"/>
      <c r="JP192" s="136"/>
      <c r="JQ192" s="136"/>
      <c r="JR192" s="136"/>
      <c r="JS192" s="136"/>
      <c r="JT192" s="136"/>
      <c r="JU192" s="136"/>
      <c r="JV192" s="136"/>
      <c r="JW192" s="136"/>
      <c r="JX192" s="136"/>
      <c r="JY192" s="136"/>
      <c r="JZ192" s="136"/>
      <c r="KA192" s="136"/>
      <c r="KB192" s="136"/>
      <c r="KC192" s="136"/>
      <c r="KD192" s="136"/>
      <c r="KE192" s="136"/>
      <c r="KF192" s="136"/>
      <c r="KG192" s="136"/>
      <c r="KH192" s="136"/>
      <c r="KI192" s="136"/>
      <c r="KJ192" s="136"/>
      <c r="KK192" s="136"/>
      <c r="KL192" s="136"/>
      <c r="KM192" s="136"/>
      <c r="KN192" s="136"/>
      <c r="KO192" s="136"/>
      <c r="KP192" s="136"/>
      <c r="KQ192" s="136"/>
      <c r="KR192" s="136"/>
      <c r="KS192" s="136"/>
      <c r="KT192" s="136"/>
      <c r="KU192" s="136"/>
      <c r="KV192" s="136"/>
      <c r="KW192" s="136"/>
      <c r="KX192" s="136"/>
      <c r="KY192" s="136"/>
      <c r="KZ192" s="136"/>
      <c r="LA192" s="136"/>
      <c r="LB192" s="136"/>
      <c r="LC192" s="136"/>
      <c r="LD192" s="136"/>
      <c r="LE192" s="136"/>
      <c r="LF192" s="136"/>
      <c r="LG192" s="136"/>
      <c r="LH192" s="136"/>
      <c r="LI192" s="136"/>
      <c r="LJ192" s="136"/>
      <c r="LK192" s="136"/>
      <c r="LL192" s="136"/>
      <c r="LM192" s="136"/>
      <c r="LN192" s="136"/>
      <c r="LO192" s="136"/>
      <c r="LP192" s="136"/>
      <c r="LQ192" s="136"/>
      <c r="LR192" s="136"/>
      <c r="LS192" s="136"/>
      <c r="LT192" s="136"/>
      <c r="LU192" s="136"/>
      <c r="LV192" s="136"/>
      <c r="LW192" s="136"/>
      <c r="LX192" s="136"/>
      <c r="LY192" s="136"/>
      <c r="LZ192" s="136"/>
      <c r="MA192" s="136"/>
      <c r="MB192" s="136"/>
      <c r="MC192" s="136"/>
      <c r="MD192" s="136"/>
      <c r="ME192" s="136"/>
      <c r="MF192" s="136"/>
      <c r="MG192" s="136"/>
      <c r="MH192" s="136"/>
      <c r="MI192" s="136"/>
      <c r="MJ192" s="136"/>
      <c r="MK192" s="136"/>
      <c r="ML192" s="136"/>
      <c r="MM192" s="136"/>
      <c r="MN192" s="136"/>
      <c r="MO192" s="136"/>
      <c r="MP192" s="136"/>
      <c r="MQ192" s="136"/>
      <c r="MR192" s="136"/>
      <c r="MS192" s="136"/>
      <c r="MT192" s="136"/>
      <c r="MU192" s="136"/>
      <c r="MV192" s="136"/>
      <c r="MW192" s="136"/>
      <c r="MX192" s="136"/>
      <c r="MY192" s="136"/>
      <c r="MZ192" s="136"/>
      <c r="NA192" s="136"/>
      <c r="NB192" s="136"/>
      <c r="NC192" s="136"/>
      <c r="ND192" s="136"/>
      <c r="NE192" s="136"/>
      <c r="NF192" s="136"/>
      <c r="NG192" s="136"/>
      <c r="NH192" s="136"/>
      <c r="NI192" s="136"/>
      <c r="NJ192" s="136"/>
      <c r="NK192" s="136"/>
      <c r="NL192" s="136"/>
      <c r="NM192" s="136"/>
      <c r="NN192" s="136"/>
      <c r="NO192" s="136"/>
      <c r="NP192" s="136"/>
      <c r="NQ192" s="136"/>
      <c r="NR192" s="136"/>
      <c r="NS192" s="136"/>
      <c r="NT192" s="136"/>
      <c r="NU192" s="136"/>
      <c r="NV192" s="136"/>
      <c r="NW192" s="136"/>
      <c r="NX192" s="136"/>
      <c r="NY192" s="136"/>
      <c r="NZ192" s="136"/>
      <c r="OA192" s="136"/>
      <c r="OB192" s="136"/>
      <c r="OC192" s="136"/>
      <c r="OD192" s="136"/>
      <c r="OE192" s="136"/>
      <c r="OF192" s="136"/>
      <c r="OG192" s="136"/>
      <c r="OH192" s="136"/>
      <c r="OI192" s="136"/>
      <c r="OJ192" s="136"/>
      <c r="OK192" s="136"/>
      <c r="OL192" s="136"/>
      <c r="OM192" s="136"/>
      <c r="ON192" s="136"/>
      <c r="OO192" s="136"/>
      <c r="OP192" s="136"/>
      <c r="OQ192" s="136"/>
      <c r="OR192" s="136"/>
      <c r="OS192" s="136"/>
      <c r="OT192" s="136"/>
      <c r="OU192" s="136"/>
      <c r="OV192" s="136"/>
      <c r="OW192" s="136"/>
      <c r="OX192" s="136"/>
      <c r="OY192" s="136"/>
      <c r="OZ192" s="136"/>
      <c r="PA192" s="136"/>
      <c r="PB192" s="136"/>
      <c r="PC192" s="136"/>
      <c r="PD192" s="136"/>
      <c r="PE192" s="136"/>
      <c r="PF192" s="136"/>
    </row>
    <row r="193" spans="1:422" s="45" customFormat="1">
      <c r="A193" s="134"/>
      <c r="B193" s="134"/>
      <c r="C193" s="136"/>
      <c r="D193" s="136"/>
      <c r="E193" s="136"/>
      <c r="F193" s="136"/>
      <c r="G193" s="136"/>
      <c r="H193" s="136"/>
      <c r="I193" s="136"/>
      <c r="J193" s="136"/>
      <c r="K193" s="136"/>
      <c r="L193" s="136"/>
      <c r="M193" s="136"/>
      <c r="N193" s="136"/>
      <c r="O193" s="136"/>
      <c r="P193" s="136"/>
      <c r="Q193" s="136"/>
      <c r="R193" s="136"/>
      <c r="S193" s="136"/>
      <c r="T193" s="136"/>
      <c r="U193" s="136"/>
      <c r="V193" s="136"/>
      <c r="W193" s="136"/>
      <c r="X193" s="136"/>
      <c r="Y193" s="136"/>
      <c r="Z193" s="136"/>
      <c r="AA193" s="136"/>
      <c r="AB193" s="136"/>
      <c r="AC193" s="136"/>
      <c r="AD193" s="136"/>
      <c r="AE193" s="136"/>
      <c r="AF193" s="136"/>
      <c r="AG193" s="136"/>
      <c r="AH193" s="136"/>
      <c r="AI193" s="136"/>
      <c r="AJ193" s="136"/>
      <c r="AK193" s="136"/>
      <c r="AL193" s="136"/>
      <c r="AM193" s="136"/>
      <c r="AN193" s="136"/>
      <c r="AO193" s="136"/>
      <c r="AP193" s="136"/>
      <c r="AQ193" s="136"/>
      <c r="AR193" s="136"/>
      <c r="AS193" s="136"/>
      <c r="AT193" s="136"/>
      <c r="AU193" s="136"/>
      <c r="AV193" s="136"/>
      <c r="AW193" s="136"/>
      <c r="AX193" s="136"/>
      <c r="AY193" s="136"/>
      <c r="AZ193" s="136"/>
      <c r="BA193" s="136"/>
      <c r="BB193" s="136"/>
      <c r="BC193" s="136"/>
      <c r="BD193" s="136"/>
      <c r="BE193" s="136"/>
      <c r="BF193" s="136"/>
      <c r="BG193" s="136"/>
      <c r="BH193" s="136"/>
      <c r="BI193" s="136"/>
      <c r="BJ193" s="136"/>
      <c r="BK193" s="136"/>
      <c r="BL193" s="136"/>
      <c r="BM193" s="136"/>
      <c r="BN193" s="136"/>
      <c r="BO193" s="136"/>
      <c r="BP193" s="136"/>
      <c r="BQ193" s="136"/>
      <c r="BR193" s="136"/>
      <c r="BS193" s="136"/>
      <c r="BT193" s="136"/>
      <c r="BU193" s="136"/>
      <c r="BV193" s="136"/>
      <c r="BW193" s="136"/>
      <c r="BX193" s="136"/>
      <c r="BY193" s="136"/>
      <c r="BZ193" s="136"/>
      <c r="CA193" s="136"/>
      <c r="CB193" s="136"/>
      <c r="CC193" s="136"/>
      <c r="CD193" s="136"/>
      <c r="CE193" s="136"/>
      <c r="CF193" s="136"/>
      <c r="CG193" s="136"/>
      <c r="CH193" s="136"/>
      <c r="CI193" s="136"/>
      <c r="CJ193" s="136"/>
      <c r="CK193" s="136"/>
      <c r="CL193" s="136"/>
      <c r="CM193" s="136"/>
      <c r="CN193" s="136"/>
      <c r="CO193" s="136"/>
      <c r="CP193" s="136"/>
      <c r="CQ193" s="136"/>
      <c r="CR193" s="136"/>
      <c r="CS193" s="136"/>
      <c r="CT193" s="136"/>
      <c r="CU193" s="136"/>
      <c r="CV193" s="136"/>
      <c r="CW193" s="136"/>
      <c r="CX193" s="136"/>
      <c r="CY193" s="136"/>
      <c r="CZ193" s="136"/>
      <c r="DA193" s="136"/>
      <c r="DB193" s="136"/>
      <c r="DC193" s="136"/>
      <c r="DD193" s="136"/>
      <c r="DE193" s="136"/>
      <c r="DF193" s="136"/>
      <c r="DG193" s="136"/>
      <c r="DH193" s="136"/>
      <c r="DI193" s="136"/>
      <c r="DJ193" s="136"/>
      <c r="DK193" s="136"/>
      <c r="DL193" s="136"/>
      <c r="DM193" s="136"/>
      <c r="DN193" s="136"/>
      <c r="DO193" s="136"/>
      <c r="DP193" s="136"/>
      <c r="DQ193" s="136"/>
      <c r="DR193" s="136"/>
      <c r="DS193" s="136"/>
      <c r="DT193" s="136"/>
      <c r="DU193" s="136"/>
      <c r="DV193" s="136"/>
      <c r="DW193" s="136"/>
      <c r="DX193" s="136"/>
      <c r="DY193" s="136"/>
      <c r="DZ193" s="136"/>
      <c r="EA193" s="136"/>
      <c r="EB193" s="136"/>
      <c r="EC193" s="136"/>
      <c r="ED193" s="136"/>
      <c r="EE193" s="136"/>
      <c r="EF193" s="136"/>
      <c r="EG193" s="136"/>
      <c r="EH193" s="136"/>
      <c r="EI193" s="136"/>
      <c r="EJ193" s="136"/>
      <c r="EK193" s="136"/>
      <c r="EL193" s="136"/>
      <c r="EM193" s="136"/>
      <c r="EN193" s="136"/>
      <c r="EO193" s="136"/>
      <c r="EP193" s="136"/>
      <c r="EQ193" s="136"/>
      <c r="ER193" s="136"/>
      <c r="ES193" s="136"/>
      <c r="ET193" s="136"/>
      <c r="EU193" s="136"/>
      <c r="EV193" s="136"/>
      <c r="EW193" s="136"/>
      <c r="EX193" s="136"/>
      <c r="EY193" s="136"/>
      <c r="EZ193" s="136"/>
      <c r="FA193" s="136"/>
      <c r="FB193" s="136"/>
      <c r="FC193" s="136"/>
      <c r="FD193" s="136"/>
      <c r="FE193" s="136"/>
      <c r="FF193" s="136"/>
      <c r="FG193" s="136"/>
      <c r="FH193" s="136"/>
      <c r="FI193" s="136"/>
      <c r="FJ193" s="136"/>
      <c r="FK193" s="136"/>
      <c r="FL193" s="136"/>
      <c r="FM193" s="136"/>
      <c r="FN193" s="136"/>
      <c r="FO193" s="136"/>
      <c r="FP193" s="136"/>
      <c r="FQ193" s="136"/>
      <c r="FR193" s="136"/>
      <c r="FS193" s="136"/>
      <c r="FT193" s="136"/>
      <c r="FU193" s="136"/>
      <c r="FV193" s="136"/>
      <c r="FW193" s="136"/>
      <c r="FX193" s="136"/>
      <c r="FY193" s="136"/>
      <c r="FZ193" s="136"/>
      <c r="GA193" s="136"/>
      <c r="GB193" s="136"/>
      <c r="GC193" s="136"/>
      <c r="GD193" s="136"/>
      <c r="GE193" s="136"/>
      <c r="GF193" s="136"/>
      <c r="GG193" s="136"/>
      <c r="GH193" s="136"/>
      <c r="GI193" s="136"/>
      <c r="GJ193" s="136"/>
      <c r="GK193" s="136"/>
      <c r="GL193" s="136"/>
      <c r="GM193" s="136"/>
      <c r="GN193" s="136"/>
      <c r="GO193" s="136"/>
      <c r="GP193" s="136"/>
      <c r="GQ193" s="136"/>
      <c r="GR193" s="136"/>
      <c r="GS193" s="136"/>
      <c r="GT193" s="136"/>
      <c r="GU193" s="136"/>
      <c r="GV193" s="136"/>
      <c r="GW193" s="136"/>
      <c r="GX193" s="136"/>
      <c r="GY193" s="136"/>
      <c r="GZ193" s="136"/>
      <c r="HA193" s="136"/>
      <c r="HB193" s="136"/>
      <c r="HC193" s="136"/>
      <c r="HD193" s="136"/>
      <c r="HE193" s="136"/>
      <c r="HF193" s="136"/>
      <c r="HG193" s="136"/>
      <c r="HH193" s="136"/>
      <c r="HI193" s="136"/>
      <c r="HJ193" s="136"/>
      <c r="HK193" s="136"/>
      <c r="HL193" s="136"/>
      <c r="HM193" s="136"/>
      <c r="HN193" s="136"/>
      <c r="HO193" s="136"/>
      <c r="HP193" s="136"/>
      <c r="HQ193" s="136"/>
      <c r="HR193" s="136"/>
      <c r="HS193" s="136"/>
      <c r="HT193" s="136"/>
      <c r="HU193" s="136"/>
      <c r="HV193" s="136"/>
      <c r="HW193" s="136"/>
      <c r="HX193" s="136"/>
      <c r="HY193" s="136"/>
      <c r="HZ193" s="136"/>
      <c r="IA193" s="136"/>
      <c r="IB193" s="136"/>
      <c r="IC193" s="136"/>
      <c r="ID193" s="136"/>
      <c r="IE193" s="136"/>
      <c r="IF193" s="136"/>
      <c r="IG193" s="136"/>
      <c r="IH193" s="136"/>
      <c r="II193" s="136"/>
      <c r="IJ193" s="136"/>
      <c r="IK193" s="136"/>
      <c r="IL193" s="136"/>
      <c r="IM193" s="136"/>
      <c r="IN193" s="136"/>
      <c r="IO193" s="136"/>
      <c r="IP193" s="136"/>
      <c r="IQ193" s="136"/>
      <c r="IR193" s="136"/>
      <c r="IS193" s="136"/>
      <c r="IT193" s="136"/>
      <c r="IU193" s="136"/>
      <c r="IV193" s="136"/>
      <c r="IW193" s="136"/>
      <c r="IX193" s="136"/>
      <c r="IY193" s="136"/>
      <c r="IZ193" s="136"/>
      <c r="JA193" s="136"/>
      <c r="JB193" s="136"/>
      <c r="JC193" s="136"/>
      <c r="JD193" s="136"/>
      <c r="JE193" s="136"/>
      <c r="JF193" s="136"/>
      <c r="JG193" s="136"/>
      <c r="JH193" s="136"/>
      <c r="JI193" s="136"/>
      <c r="JJ193" s="136"/>
      <c r="JK193" s="136"/>
      <c r="JL193" s="136"/>
      <c r="JM193" s="136"/>
      <c r="JN193" s="136"/>
      <c r="JO193" s="136"/>
      <c r="JP193" s="136"/>
      <c r="JQ193" s="136"/>
      <c r="JR193" s="136"/>
      <c r="JS193" s="136"/>
      <c r="JT193" s="136"/>
      <c r="JU193" s="136"/>
      <c r="JV193" s="136"/>
      <c r="JW193" s="136"/>
      <c r="JX193" s="136"/>
      <c r="JY193" s="136"/>
      <c r="JZ193" s="136"/>
      <c r="KA193" s="136"/>
      <c r="KB193" s="136"/>
      <c r="KC193" s="136"/>
      <c r="KD193" s="136"/>
      <c r="KE193" s="136"/>
      <c r="KF193" s="136"/>
      <c r="KG193" s="136"/>
      <c r="KH193" s="136"/>
      <c r="KI193" s="136"/>
      <c r="KJ193" s="136"/>
      <c r="KK193" s="136"/>
      <c r="KL193" s="136"/>
      <c r="KM193" s="136"/>
      <c r="KN193" s="136"/>
      <c r="KO193" s="136"/>
      <c r="KP193" s="136"/>
      <c r="KQ193" s="136"/>
      <c r="KR193" s="136"/>
      <c r="KS193" s="136"/>
      <c r="KT193" s="136"/>
      <c r="KU193" s="136"/>
      <c r="KV193" s="136"/>
      <c r="KW193" s="136"/>
      <c r="KX193" s="136"/>
      <c r="KY193" s="136"/>
      <c r="KZ193" s="136"/>
      <c r="LA193" s="136"/>
      <c r="LB193" s="136"/>
      <c r="LC193" s="136"/>
      <c r="LD193" s="136"/>
      <c r="LE193" s="136"/>
      <c r="LF193" s="136"/>
      <c r="LG193" s="136"/>
      <c r="LH193" s="136"/>
      <c r="LI193" s="136"/>
      <c r="LJ193" s="136"/>
      <c r="LK193" s="136"/>
      <c r="LL193" s="136"/>
      <c r="LM193" s="136"/>
      <c r="LN193" s="136"/>
      <c r="LO193" s="136"/>
      <c r="LP193" s="136"/>
      <c r="LQ193" s="136"/>
      <c r="LR193" s="136"/>
      <c r="LS193" s="136"/>
      <c r="LT193" s="136"/>
      <c r="LU193" s="136"/>
      <c r="LV193" s="136"/>
      <c r="LW193" s="136"/>
      <c r="LX193" s="136"/>
      <c r="LY193" s="136"/>
      <c r="LZ193" s="136"/>
      <c r="MA193" s="136"/>
      <c r="MB193" s="136"/>
      <c r="MC193" s="136"/>
      <c r="MD193" s="136"/>
      <c r="ME193" s="136"/>
      <c r="MF193" s="136"/>
      <c r="MG193" s="136"/>
      <c r="MH193" s="136"/>
      <c r="MI193" s="136"/>
      <c r="MJ193" s="136"/>
      <c r="MK193" s="136"/>
      <c r="ML193" s="136"/>
      <c r="MM193" s="136"/>
      <c r="MN193" s="136"/>
      <c r="MO193" s="136"/>
      <c r="MP193" s="136"/>
      <c r="MQ193" s="136"/>
      <c r="MR193" s="136"/>
      <c r="MS193" s="136"/>
      <c r="MT193" s="136"/>
      <c r="MU193" s="136"/>
      <c r="MV193" s="136"/>
      <c r="MW193" s="136"/>
      <c r="MX193" s="136"/>
      <c r="MY193" s="136"/>
      <c r="MZ193" s="136"/>
      <c r="NA193" s="136"/>
      <c r="NB193" s="136"/>
      <c r="NC193" s="136"/>
      <c r="ND193" s="136"/>
      <c r="NE193" s="136"/>
      <c r="NF193" s="136"/>
      <c r="NG193" s="136"/>
      <c r="NH193" s="136"/>
      <c r="NI193" s="136"/>
      <c r="NJ193" s="136"/>
      <c r="NK193" s="136"/>
      <c r="NL193" s="136"/>
      <c r="NM193" s="136"/>
      <c r="NN193" s="136"/>
      <c r="NO193" s="136"/>
      <c r="NP193" s="136"/>
      <c r="NQ193" s="136"/>
      <c r="NR193" s="136"/>
      <c r="NS193" s="136"/>
      <c r="NT193" s="136"/>
      <c r="NU193" s="136"/>
      <c r="NV193" s="136"/>
      <c r="NW193" s="136"/>
      <c r="NX193" s="136"/>
      <c r="NY193" s="136"/>
      <c r="NZ193" s="136"/>
      <c r="OA193" s="136"/>
      <c r="OB193" s="136"/>
      <c r="OC193" s="136"/>
      <c r="OD193" s="136"/>
      <c r="OE193" s="136"/>
      <c r="OF193" s="136"/>
      <c r="OG193" s="136"/>
      <c r="OH193" s="136"/>
      <c r="OI193" s="136"/>
      <c r="OJ193" s="136"/>
      <c r="OK193" s="136"/>
      <c r="OL193" s="136"/>
      <c r="OM193" s="136"/>
      <c r="ON193" s="136"/>
      <c r="OO193" s="136"/>
      <c r="OP193" s="136"/>
      <c r="OQ193" s="136"/>
      <c r="OR193" s="136"/>
      <c r="OS193" s="136"/>
      <c r="OT193" s="136"/>
      <c r="OU193" s="136"/>
      <c r="OV193" s="136"/>
      <c r="OW193" s="136"/>
      <c r="OX193" s="136"/>
      <c r="OY193" s="136"/>
      <c r="OZ193" s="136"/>
      <c r="PA193" s="136"/>
      <c r="PB193" s="136"/>
      <c r="PC193" s="136"/>
      <c r="PD193" s="136"/>
      <c r="PE193" s="136"/>
      <c r="PF193" s="136"/>
    </row>
    <row r="194" spans="1:422" s="45" customFormat="1">
      <c r="A194" s="134"/>
      <c r="B194" s="134"/>
      <c r="C194" s="136"/>
      <c r="D194" s="136"/>
      <c r="E194" s="136"/>
      <c r="F194" s="136"/>
      <c r="G194" s="136"/>
      <c r="H194" s="136"/>
      <c r="I194" s="136"/>
      <c r="J194" s="136"/>
      <c r="K194" s="136"/>
      <c r="L194" s="136"/>
      <c r="M194" s="136"/>
      <c r="N194" s="136"/>
      <c r="O194" s="136"/>
      <c r="P194" s="136"/>
      <c r="Q194" s="136"/>
      <c r="R194" s="136"/>
      <c r="S194" s="136"/>
      <c r="T194" s="136"/>
      <c r="U194" s="136"/>
      <c r="V194" s="136"/>
      <c r="W194" s="136"/>
      <c r="X194" s="136"/>
      <c r="Y194" s="136"/>
      <c r="Z194" s="136"/>
      <c r="AA194" s="136"/>
      <c r="AB194" s="136"/>
      <c r="AC194" s="136"/>
      <c r="AD194" s="136"/>
      <c r="AE194" s="136"/>
      <c r="AF194" s="136"/>
      <c r="AG194" s="136"/>
      <c r="AH194" s="136"/>
      <c r="AI194" s="136"/>
      <c r="AJ194" s="136"/>
      <c r="AK194" s="136"/>
      <c r="AL194" s="136"/>
      <c r="AM194" s="136"/>
      <c r="AN194" s="136"/>
      <c r="AO194" s="136"/>
      <c r="AP194" s="136"/>
      <c r="AQ194" s="136"/>
      <c r="AR194" s="136"/>
      <c r="AS194" s="136"/>
      <c r="AT194" s="136"/>
      <c r="AU194" s="136"/>
      <c r="AV194" s="136"/>
      <c r="AW194" s="136"/>
      <c r="AX194" s="136"/>
      <c r="AY194" s="136"/>
      <c r="AZ194" s="136"/>
      <c r="BA194" s="136"/>
      <c r="BB194" s="136"/>
      <c r="BC194" s="136"/>
      <c r="BD194" s="136"/>
      <c r="BE194" s="136"/>
      <c r="BF194" s="136"/>
      <c r="BG194" s="136"/>
      <c r="BH194" s="136"/>
      <c r="BI194" s="136"/>
      <c r="BJ194" s="136"/>
      <c r="BK194" s="136"/>
      <c r="BL194" s="136"/>
      <c r="BM194" s="136"/>
      <c r="BN194" s="136"/>
      <c r="BO194" s="136"/>
      <c r="BP194" s="136"/>
      <c r="BQ194" s="136"/>
      <c r="BR194" s="136"/>
      <c r="BS194" s="136"/>
      <c r="BT194" s="136"/>
      <c r="BU194" s="136"/>
      <c r="BV194" s="136"/>
      <c r="BW194" s="136"/>
      <c r="BX194" s="136"/>
      <c r="BY194" s="136"/>
      <c r="BZ194" s="136"/>
      <c r="CA194" s="136"/>
      <c r="CB194" s="136"/>
      <c r="CC194" s="136"/>
      <c r="CD194" s="136"/>
      <c r="CE194" s="136"/>
      <c r="CF194" s="136"/>
      <c r="CG194" s="136"/>
      <c r="CH194" s="136"/>
      <c r="CI194" s="136"/>
      <c r="CJ194" s="136"/>
      <c r="CK194" s="136"/>
      <c r="CL194" s="136"/>
      <c r="CM194" s="136"/>
      <c r="CN194" s="136"/>
      <c r="CO194" s="136"/>
      <c r="CP194" s="136"/>
      <c r="CQ194" s="136"/>
      <c r="CR194" s="136"/>
      <c r="CS194" s="136"/>
      <c r="CT194" s="136"/>
      <c r="CU194" s="136"/>
      <c r="CV194" s="136"/>
      <c r="CW194" s="136"/>
      <c r="CX194" s="136"/>
      <c r="CY194" s="136"/>
      <c r="CZ194" s="136"/>
      <c r="DA194" s="136"/>
      <c r="DB194" s="136"/>
      <c r="DC194" s="136"/>
      <c r="DD194" s="136"/>
      <c r="DE194" s="136"/>
      <c r="DF194" s="136"/>
      <c r="DG194" s="136"/>
      <c r="DH194" s="136"/>
      <c r="DI194" s="136"/>
      <c r="DJ194" s="136"/>
      <c r="DK194" s="136"/>
      <c r="DL194" s="136"/>
      <c r="DM194" s="136"/>
      <c r="DN194" s="136"/>
      <c r="DO194" s="136"/>
      <c r="DP194" s="136"/>
      <c r="DQ194" s="136"/>
      <c r="DR194" s="136"/>
      <c r="DS194" s="136"/>
      <c r="DT194" s="136"/>
      <c r="DU194" s="136"/>
      <c r="DV194" s="136"/>
      <c r="DW194" s="136"/>
      <c r="DX194" s="136"/>
      <c r="DY194" s="136"/>
      <c r="DZ194" s="136"/>
      <c r="EA194" s="136"/>
      <c r="EB194" s="136"/>
      <c r="EC194" s="136"/>
      <c r="ED194" s="136"/>
      <c r="EE194" s="136"/>
      <c r="EF194" s="136"/>
      <c r="EG194" s="136"/>
      <c r="EH194" s="136"/>
      <c r="EI194" s="136"/>
      <c r="EJ194" s="136"/>
      <c r="EK194" s="136"/>
      <c r="EL194" s="136"/>
      <c r="EM194" s="136"/>
      <c r="EN194" s="136"/>
      <c r="EO194" s="136"/>
      <c r="EP194" s="136"/>
      <c r="EQ194" s="136"/>
      <c r="ER194" s="136"/>
      <c r="ES194" s="136"/>
      <c r="ET194" s="136"/>
      <c r="EU194" s="136"/>
      <c r="EV194" s="136"/>
      <c r="EW194" s="136"/>
      <c r="EX194" s="136"/>
      <c r="EY194" s="136"/>
      <c r="EZ194" s="136"/>
      <c r="FA194" s="136"/>
      <c r="FB194" s="136"/>
      <c r="FC194" s="136"/>
      <c r="FD194" s="136"/>
      <c r="FE194" s="136"/>
      <c r="FF194" s="136"/>
      <c r="FG194" s="136"/>
      <c r="FH194" s="136"/>
      <c r="FI194" s="136"/>
      <c r="FJ194" s="136"/>
      <c r="FK194" s="136"/>
      <c r="FL194" s="136"/>
      <c r="FM194" s="136"/>
      <c r="FN194" s="136"/>
      <c r="FO194" s="136"/>
      <c r="FP194" s="136"/>
      <c r="FQ194" s="136"/>
      <c r="FR194" s="136"/>
      <c r="FS194" s="136"/>
      <c r="FT194" s="136"/>
      <c r="FU194" s="136"/>
      <c r="FV194" s="136"/>
      <c r="FW194" s="136"/>
      <c r="FX194" s="136"/>
      <c r="FY194" s="136"/>
      <c r="FZ194" s="136"/>
      <c r="GA194" s="136"/>
      <c r="GB194" s="136"/>
      <c r="GC194" s="136"/>
      <c r="GD194" s="136"/>
      <c r="GE194" s="136"/>
      <c r="GF194" s="136"/>
      <c r="GG194" s="136"/>
      <c r="GH194" s="136"/>
      <c r="GI194" s="136"/>
      <c r="GJ194" s="136"/>
      <c r="GK194" s="136"/>
      <c r="GL194" s="136"/>
      <c r="GM194" s="136"/>
      <c r="GN194" s="136"/>
      <c r="GO194" s="136"/>
      <c r="GP194" s="136"/>
      <c r="GQ194" s="136"/>
      <c r="GR194" s="136"/>
      <c r="GS194" s="136"/>
      <c r="GT194" s="136"/>
      <c r="GU194" s="136"/>
      <c r="GV194" s="136"/>
      <c r="GW194" s="136"/>
      <c r="GX194" s="136"/>
      <c r="GY194" s="136"/>
      <c r="GZ194" s="136"/>
      <c r="HA194" s="136"/>
      <c r="HB194" s="136"/>
      <c r="HC194" s="136"/>
      <c r="HD194" s="136"/>
      <c r="HE194" s="136"/>
      <c r="HF194" s="136"/>
      <c r="HG194" s="136"/>
      <c r="HH194" s="136"/>
      <c r="HI194" s="136"/>
      <c r="HJ194" s="136"/>
      <c r="HK194" s="136"/>
      <c r="HL194" s="136"/>
      <c r="HM194" s="136"/>
      <c r="HN194" s="136"/>
      <c r="HO194" s="136"/>
      <c r="HP194" s="136"/>
      <c r="HQ194" s="136"/>
      <c r="HR194" s="136"/>
      <c r="HS194" s="136"/>
      <c r="HT194" s="136"/>
      <c r="HU194" s="136"/>
      <c r="HV194" s="136"/>
      <c r="HW194" s="136"/>
      <c r="HX194" s="136"/>
      <c r="HY194" s="136"/>
      <c r="HZ194" s="136"/>
      <c r="IA194" s="136"/>
      <c r="IB194" s="136"/>
      <c r="IC194" s="136"/>
      <c r="ID194" s="136"/>
      <c r="IE194" s="136"/>
      <c r="IF194" s="136"/>
      <c r="IG194" s="136"/>
      <c r="IH194" s="136"/>
      <c r="II194" s="136"/>
      <c r="IJ194" s="136"/>
      <c r="IK194" s="136"/>
      <c r="IL194" s="136"/>
      <c r="IM194" s="136"/>
      <c r="IN194" s="136"/>
      <c r="IO194" s="136"/>
      <c r="IP194" s="136"/>
      <c r="IQ194" s="136"/>
      <c r="IR194" s="136"/>
      <c r="IS194" s="136"/>
      <c r="IT194" s="136"/>
      <c r="IU194" s="136"/>
      <c r="IV194" s="136"/>
      <c r="IW194" s="136"/>
      <c r="IX194" s="136"/>
      <c r="IY194" s="136"/>
      <c r="IZ194" s="136"/>
      <c r="JA194" s="136"/>
      <c r="JB194" s="136"/>
      <c r="JC194" s="136"/>
      <c r="JD194" s="136"/>
      <c r="JE194" s="136"/>
      <c r="JF194" s="136"/>
      <c r="JG194" s="136"/>
      <c r="JH194" s="136"/>
      <c r="JI194" s="136"/>
      <c r="JJ194" s="136"/>
      <c r="JK194" s="136"/>
      <c r="JL194" s="136"/>
      <c r="JM194" s="136"/>
      <c r="JN194" s="136"/>
      <c r="JO194" s="136"/>
      <c r="JP194" s="136"/>
      <c r="JQ194" s="136"/>
      <c r="JR194" s="136"/>
      <c r="JS194" s="136"/>
      <c r="JT194" s="136"/>
      <c r="JU194" s="136"/>
      <c r="JV194" s="136"/>
      <c r="JW194" s="136"/>
      <c r="JX194" s="136"/>
      <c r="JY194" s="136"/>
      <c r="JZ194" s="136"/>
      <c r="KA194" s="136"/>
      <c r="KB194" s="136"/>
      <c r="KC194" s="136"/>
      <c r="KD194" s="136"/>
      <c r="KE194" s="136"/>
      <c r="KF194" s="136"/>
      <c r="KG194" s="136"/>
      <c r="KH194" s="136"/>
      <c r="KI194" s="136"/>
      <c r="KJ194" s="136"/>
      <c r="KK194" s="136"/>
      <c r="KL194" s="136"/>
      <c r="KM194" s="136"/>
      <c r="KN194" s="136"/>
      <c r="KO194" s="136"/>
      <c r="KP194" s="136"/>
      <c r="KQ194" s="136"/>
      <c r="KR194" s="136"/>
      <c r="KS194" s="136"/>
      <c r="KT194" s="136"/>
      <c r="KU194" s="136"/>
      <c r="KV194" s="136"/>
      <c r="KW194" s="136"/>
      <c r="KX194" s="136"/>
      <c r="KY194" s="136"/>
      <c r="KZ194" s="136"/>
      <c r="LA194" s="136"/>
      <c r="LB194" s="136"/>
      <c r="LC194" s="136"/>
      <c r="LD194" s="136"/>
      <c r="LE194" s="136"/>
      <c r="LF194" s="136"/>
      <c r="LG194" s="136"/>
      <c r="LH194" s="136"/>
      <c r="LI194" s="136"/>
      <c r="LJ194" s="136"/>
      <c r="LK194" s="136"/>
      <c r="LL194" s="136"/>
      <c r="LM194" s="136"/>
      <c r="LN194" s="136"/>
      <c r="LO194" s="136"/>
      <c r="LP194" s="136"/>
      <c r="LQ194" s="136"/>
      <c r="LR194" s="136"/>
      <c r="LS194" s="136"/>
      <c r="LT194" s="136"/>
      <c r="LU194" s="136"/>
      <c r="LV194" s="136"/>
      <c r="LW194" s="136"/>
      <c r="LX194" s="136"/>
      <c r="LY194" s="136"/>
      <c r="LZ194" s="136"/>
      <c r="MA194" s="136"/>
      <c r="MB194" s="136"/>
      <c r="MC194" s="136"/>
      <c r="MD194" s="136"/>
      <c r="ME194" s="136"/>
      <c r="MF194" s="136"/>
      <c r="MG194" s="136"/>
      <c r="MH194" s="136"/>
      <c r="MI194" s="136"/>
      <c r="MJ194" s="136"/>
      <c r="MK194" s="136"/>
      <c r="ML194" s="136"/>
      <c r="MM194" s="136"/>
      <c r="MN194" s="136"/>
      <c r="MO194" s="136"/>
      <c r="MP194" s="136"/>
      <c r="MQ194" s="136"/>
      <c r="MR194" s="136"/>
      <c r="MS194" s="136"/>
      <c r="MT194" s="136"/>
      <c r="MU194" s="136"/>
      <c r="MV194" s="136"/>
      <c r="MW194" s="136"/>
      <c r="MX194" s="136"/>
      <c r="MY194" s="136"/>
      <c r="MZ194" s="136"/>
      <c r="NA194" s="136"/>
      <c r="NB194" s="136"/>
      <c r="NC194" s="136"/>
      <c r="ND194" s="136"/>
      <c r="NE194" s="136"/>
      <c r="NF194" s="136"/>
      <c r="NG194" s="136"/>
      <c r="NH194" s="136"/>
      <c r="NI194" s="136"/>
      <c r="NJ194" s="136"/>
      <c r="NK194" s="136"/>
      <c r="NL194" s="136"/>
      <c r="NM194" s="136"/>
      <c r="NN194" s="136"/>
      <c r="NO194" s="136"/>
      <c r="NP194" s="136"/>
      <c r="NQ194" s="136"/>
      <c r="NR194" s="136"/>
      <c r="NS194" s="136"/>
      <c r="NT194" s="136"/>
      <c r="NU194" s="136"/>
      <c r="NV194" s="136"/>
      <c r="NW194" s="136"/>
      <c r="NX194" s="136"/>
      <c r="NY194" s="136"/>
      <c r="NZ194" s="136"/>
      <c r="OA194" s="136"/>
      <c r="OB194" s="136"/>
      <c r="OC194" s="136"/>
      <c r="OD194" s="136"/>
      <c r="OE194" s="136"/>
      <c r="OF194" s="136"/>
      <c r="OG194" s="136"/>
      <c r="OH194" s="136"/>
      <c r="OI194" s="136"/>
      <c r="OJ194" s="136"/>
      <c r="OK194" s="136"/>
      <c r="OL194" s="136"/>
      <c r="OM194" s="136"/>
      <c r="ON194" s="136"/>
      <c r="OO194" s="136"/>
      <c r="OP194" s="136"/>
      <c r="OQ194" s="136"/>
      <c r="OR194" s="136"/>
      <c r="OS194" s="136"/>
      <c r="OT194" s="136"/>
      <c r="OU194" s="136"/>
      <c r="OV194" s="136"/>
      <c r="OW194" s="136"/>
      <c r="OX194" s="136"/>
      <c r="OY194" s="136"/>
      <c r="OZ194" s="136"/>
      <c r="PA194" s="136"/>
      <c r="PB194" s="136"/>
      <c r="PC194" s="136"/>
      <c r="PD194" s="136"/>
      <c r="PE194" s="136"/>
      <c r="PF194" s="136"/>
    </row>
    <row r="195" spans="1:422" s="45" customFormat="1">
      <c r="A195" s="134"/>
      <c r="B195" s="134"/>
      <c r="C195" s="136"/>
      <c r="D195" s="136"/>
      <c r="E195" s="136"/>
      <c r="F195" s="136"/>
      <c r="G195" s="136"/>
      <c r="H195" s="136"/>
      <c r="I195" s="136"/>
      <c r="J195" s="136"/>
      <c r="K195" s="136"/>
      <c r="L195" s="136"/>
      <c r="M195" s="136"/>
      <c r="N195" s="136"/>
      <c r="O195" s="136"/>
      <c r="P195" s="136"/>
      <c r="Q195" s="136"/>
      <c r="R195" s="136"/>
      <c r="S195" s="136"/>
      <c r="T195" s="136"/>
      <c r="U195" s="136"/>
      <c r="V195" s="136"/>
      <c r="W195" s="136"/>
      <c r="X195" s="136"/>
      <c r="Y195" s="136"/>
      <c r="Z195" s="136"/>
      <c r="AA195" s="136"/>
      <c r="AB195" s="136"/>
      <c r="AC195" s="136"/>
      <c r="AD195" s="136"/>
      <c r="AE195" s="136"/>
      <c r="AF195" s="136"/>
      <c r="AG195" s="136"/>
      <c r="AH195" s="136"/>
      <c r="AI195" s="136"/>
      <c r="AJ195" s="136"/>
      <c r="AK195" s="136"/>
      <c r="AL195" s="136"/>
      <c r="AM195" s="136"/>
      <c r="AN195" s="136"/>
      <c r="AO195" s="136"/>
      <c r="AP195" s="136"/>
      <c r="AQ195" s="136"/>
      <c r="AR195" s="136"/>
      <c r="AS195" s="136"/>
      <c r="AT195" s="136"/>
      <c r="AU195" s="136"/>
      <c r="AV195" s="136"/>
      <c r="AW195" s="136"/>
      <c r="AX195" s="136"/>
      <c r="AY195" s="136"/>
      <c r="AZ195" s="136"/>
      <c r="BA195" s="136"/>
      <c r="BB195" s="136"/>
      <c r="BC195" s="136"/>
      <c r="BD195" s="136"/>
      <c r="BE195" s="136"/>
      <c r="BF195" s="136"/>
      <c r="BG195" s="136"/>
      <c r="BH195" s="136"/>
      <c r="BI195" s="136"/>
      <c r="BJ195" s="136"/>
      <c r="BK195" s="136"/>
      <c r="BL195" s="136"/>
      <c r="BM195" s="136"/>
      <c r="BN195" s="136"/>
      <c r="BO195" s="136"/>
      <c r="BP195" s="136"/>
      <c r="BQ195" s="136"/>
      <c r="BR195" s="136"/>
      <c r="BS195" s="136"/>
      <c r="BT195" s="136"/>
      <c r="BU195" s="136"/>
      <c r="BV195" s="136"/>
      <c r="BW195" s="136"/>
      <c r="BX195" s="136"/>
      <c r="BY195" s="136"/>
      <c r="BZ195" s="136"/>
      <c r="CA195" s="136"/>
      <c r="CB195" s="136"/>
      <c r="CC195" s="136"/>
      <c r="CD195" s="136"/>
      <c r="CE195" s="136"/>
      <c r="CF195" s="136"/>
      <c r="CG195" s="136"/>
      <c r="CH195" s="136"/>
      <c r="CI195" s="136"/>
      <c r="CJ195" s="136"/>
      <c r="CK195" s="136"/>
      <c r="CL195" s="136"/>
      <c r="CM195" s="136"/>
      <c r="CN195" s="136"/>
      <c r="CO195" s="136"/>
      <c r="CP195" s="136"/>
      <c r="CQ195" s="136"/>
      <c r="CR195" s="136"/>
      <c r="CS195" s="136"/>
      <c r="CT195" s="136"/>
      <c r="CU195" s="136"/>
      <c r="CV195" s="136"/>
      <c r="CW195" s="136"/>
      <c r="CX195" s="136"/>
      <c r="CY195" s="136"/>
      <c r="CZ195" s="136"/>
      <c r="DA195" s="136"/>
      <c r="DB195" s="136"/>
      <c r="DC195" s="136"/>
      <c r="DD195" s="136"/>
      <c r="DE195" s="136"/>
      <c r="DF195" s="136"/>
      <c r="DG195" s="136"/>
      <c r="DH195" s="136"/>
      <c r="DI195" s="136"/>
      <c r="DJ195" s="136"/>
      <c r="DK195" s="136"/>
      <c r="DL195" s="136"/>
      <c r="DM195" s="136"/>
      <c r="DN195" s="136"/>
      <c r="DO195" s="136"/>
      <c r="DP195" s="136"/>
      <c r="DQ195" s="136"/>
      <c r="DR195" s="136"/>
      <c r="DS195" s="136"/>
      <c r="DT195" s="136"/>
      <c r="DU195" s="136"/>
      <c r="DV195" s="136"/>
      <c r="DW195" s="136"/>
      <c r="DX195" s="136"/>
      <c r="DY195" s="136"/>
      <c r="DZ195" s="136"/>
      <c r="EA195" s="136"/>
      <c r="EB195" s="136"/>
      <c r="EC195" s="136"/>
      <c r="ED195" s="136"/>
      <c r="EE195" s="136"/>
      <c r="EF195" s="136"/>
      <c r="EG195" s="136"/>
      <c r="EH195" s="136"/>
      <c r="EI195" s="136"/>
      <c r="EJ195" s="136"/>
      <c r="EK195" s="136"/>
      <c r="EL195" s="136"/>
      <c r="EM195" s="136"/>
      <c r="EN195" s="136"/>
      <c r="EO195" s="136"/>
      <c r="EP195" s="136"/>
      <c r="EQ195" s="136"/>
      <c r="ER195" s="136"/>
      <c r="ES195" s="136"/>
      <c r="ET195" s="136"/>
      <c r="EU195" s="136"/>
      <c r="EV195" s="136"/>
      <c r="EW195" s="136"/>
      <c r="EX195" s="136"/>
      <c r="EY195" s="136"/>
      <c r="EZ195" s="136"/>
      <c r="FA195" s="136"/>
      <c r="FB195" s="136"/>
      <c r="FC195" s="136"/>
      <c r="FD195" s="136"/>
      <c r="FE195" s="136"/>
      <c r="FF195" s="136"/>
      <c r="FG195" s="136"/>
      <c r="FH195" s="136"/>
      <c r="FI195" s="136"/>
      <c r="FJ195" s="136"/>
      <c r="FK195" s="136"/>
      <c r="FL195" s="136"/>
      <c r="FM195" s="136"/>
      <c r="FN195" s="136"/>
      <c r="FO195" s="136"/>
      <c r="FP195" s="136"/>
      <c r="FQ195" s="136"/>
      <c r="FR195" s="136"/>
      <c r="FS195" s="136"/>
      <c r="FT195" s="136"/>
      <c r="FU195" s="136"/>
      <c r="FV195" s="136"/>
      <c r="FW195" s="136"/>
      <c r="FX195" s="136"/>
      <c r="FY195" s="136"/>
      <c r="FZ195" s="136"/>
      <c r="GA195" s="136"/>
      <c r="GB195" s="136"/>
      <c r="GC195" s="136"/>
      <c r="GD195" s="136"/>
      <c r="GE195" s="136"/>
      <c r="GF195" s="136"/>
      <c r="GG195" s="136"/>
      <c r="GH195" s="136"/>
      <c r="GI195" s="136"/>
      <c r="GJ195" s="136"/>
      <c r="GK195" s="136"/>
      <c r="GL195" s="136"/>
      <c r="GM195" s="136"/>
      <c r="GN195" s="136"/>
      <c r="GO195" s="136"/>
      <c r="GP195" s="136"/>
      <c r="GQ195" s="136"/>
      <c r="GR195" s="136"/>
      <c r="GS195" s="136"/>
      <c r="GT195" s="136"/>
      <c r="GU195" s="136"/>
      <c r="GV195" s="136"/>
      <c r="GW195" s="136"/>
      <c r="GX195" s="136"/>
      <c r="GY195" s="136"/>
      <c r="GZ195" s="136"/>
      <c r="HA195" s="136"/>
      <c r="HB195" s="136"/>
      <c r="HC195" s="136"/>
      <c r="HD195" s="136"/>
      <c r="HE195" s="136"/>
      <c r="HF195" s="136"/>
      <c r="HG195" s="136"/>
      <c r="HH195" s="136"/>
      <c r="HI195" s="136"/>
      <c r="HJ195" s="136"/>
      <c r="HK195" s="136"/>
      <c r="HL195" s="136"/>
      <c r="HM195" s="136"/>
      <c r="HN195" s="136"/>
      <c r="HO195" s="136"/>
      <c r="HP195" s="136"/>
      <c r="HQ195" s="136"/>
      <c r="HR195" s="136"/>
      <c r="HS195" s="136"/>
      <c r="HT195" s="136"/>
      <c r="HU195" s="136"/>
      <c r="HV195" s="136"/>
      <c r="HW195" s="136"/>
      <c r="HX195" s="136"/>
      <c r="HY195" s="136"/>
      <c r="HZ195" s="136"/>
      <c r="IA195" s="136"/>
      <c r="IB195" s="136"/>
      <c r="IC195" s="136"/>
      <c r="ID195" s="136"/>
      <c r="IE195" s="136"/>
      <c r="IF195" s="136"/>
      <c r="IG195" s="136"/>
      <c r="IH195" s="136"/>
      <c r="II195" s="136"/>
      <c r="IJ195" s="136"/>
      <c r="IK195" s="136"/>
      <c r="IL195" s="136"/>
      <c r="IM195" s="136"/>
      <c r="IN195" s="136"/>
      <c r="IO195" s="136"/>
      <c r="IP195" s="136"/>
      <c r="IQ195" s="136"/>
      <c r="IR195" s="136"/>
      <c r="IS195" s="136"/>
      <c r="IT195" s="136"/>
      <c r="IU195" s="136"/>
      <c r="IV195" s="136"/>
      <c r="IW195" s="136"/>
      <c r="IX195" s="136"/>
      <c r="IY195" s="136"/>
      <c r="IZ195" s="136"/>
      <c r="JA195" s="136"/>
      <c r="JB195" s="136"/>
      <c r="JC195" s="136"/>
      <c r="JD195" s="136"/>
      <c r="JE195" s="136"/>
      <c r="JF195" s="136"/>
      <c r="JG195" s="136"/>
      <c r="JH195" s="136"/>
      <c r="JI195" s="136"/>
      <c r="JJ195" s="136"/>
      <c r="JK195" s="136"/>
      <c r="JL195" s="136"/>
      <c r="JM195" s="136"/>
      <c r="JN195" s="136"/>
      <c r="JO195" s="136"/>
      <c r="JP195" s="136"/>
      <c r="JQ195" s="136"/>
      <c r="JR195" s="136"/>
      <c r="JS195" s="136"/>
      <c r="JT195" s="136"/>
      <c r="JU195" s="136"/>
      <c r="JV195" s="136"/>
      <c r="JW195" s="136"/>
      <c r="JX195" s="136"/>
      <c r="JY195" s="136"/>
      <c r="JZ195" s="136"/>
      <c r="KA195" s="136"/>
      <c r="KB195" s="136"/>
      <c r="KC195" s="136"/>
      <c r="KD195" s="136"/>
      <c r="KE195" s="136"/>
      <c r="KF195" s="136"/>
      <c r="KG195" s="136"/>
      <c r="KH195" s="136"/>
      <c r="KI195" s="136"/>
      <c r="KJ195" s="136"/>
      <c r="KK195" s="136"/>
      <c r="KL195" s="136"/>
      <c r="KM195" s="136"/>
      <c r="KN195" s="136"/>
      <c r="KO195" s="136"/>
      <c r="KP195" s="136"/>
      <c r="KQ195" s="136"/>
      <c r="KR195" s="136"/>
      <c r="KS195" s="136"/>
      <c r="KT195" s="136"/>
      <c r="KU195" s="136"/>
      <c r="KV195" s="136"/>
      <c r="KW195" s="136"/>
      <c r="KX195" s="136"/>
      <c r="KY195" s="136"/>
      <c r="KZ195" s="136"/>
      <c r="LA195" s="136"/>
      <c r="LB195" s="136"/>
      <c r="LC195" s="136"/>
      <c r="LD195" s="136"/>
      <c r="LE195" s="136"/>
      <c r="LF195" s="136"/>
      <c r="LG195" s="136"/>
      <c r="LH195" s="136"/>
      <c r="LI195" s="136"/>
      <c r="LJ195" s="136"/>
      <c r="LK195" s="136"/>
      <c r="LL195" s="136"/>
      <c r="LM195" s="136"/>
      <c r="LN195" s="136"/>
      <c r="LO195" s="136"/>
      <c r="LP195" s="136"/>
      <c r="LQ195" s="136"/>
      <c r="LR195" s="136"/>
      <c r="LS195" s="136"/>
      <c r="LT195" s="136"/>
      <c r="LU195" s="136"/>
      <c r="LV195" s="136"/>
      <c r="LW195" s="136"/>
      <c r="LX195" s="136"/>
      <c r="LY195" s="136"/>
      <c r="LZ195" s="136"/>
      <c r="MA195" s="136"/>
      <c r="MB195" s="136"/>
      <c r="MC195" s="136"/>
      <c r="MD195" s="136"/>
      <c r="ME195" s="136"/>
      <c r="MF195" s="136"/>
      <c r="MG195" s="136"/>
      <c r="MH195" s="136"/>
      <c r="MI195" s="136"/>
      <c r="MJ195" s="136"/>
      <c r="MK195" s="136"/>
      <c r="ML195" s="136"/>
      <c r="MM195" s="136"/>
      <c r="MN195" s="136"/>
      <c r="MO195" s="136"/>
      <c r="MP195" s="136"/>
      <c r="MQ195" s="136"/>
      <c r="MR195" s="136"/>
      <c r="MS195" s="136"/>
      <c r="MT195" s="136"/>
      <c r="MU195" s="136"/>
      <c r="MV195" s="136"/>
      <c r="MW195" s="136"/>
      <c r="MX195" s="136"/>
      <c r="MY195" s="136"/>
      <c r="MZ195" s="136"/>
      <c r="NA195" s="136"/>
      <c r="NB195" s="136"/>
      <c r="NC195" s="136"/>
      <c r="ND195" s="136"/>
      <c r="NE195" s="136"/>
      <c r="NF195" s="136"/>
      <c r="NG195" s="136"/>
      <c r="NH195" s="136"/>
      <c r="NI195" s="136"/>
      <c r="NJ195" s="136"/>
      <c r="NK195" s="136"/>
      <c r="NL195" s="136"/>
      <c r="NM195" s="136"/>
      <c r="NN195" s="136"/>
      <c r="NO195" s="136"/>
      <c r="NP195" s="136"/>
      <c r="NQ195" s="136"/>
      <c r="NR195" s="136"/>
      <c r="NS195" s="136"/>
      <c r="NT195" s="136"/>
      <c r="NU195" s="136"/>
      <c r="NV195" s="136"/>
      <c r="NW195" s="136"/>
      <c r="NX195" s="136"/>
      <c r="NY195" s="136"/>
      <c r="NZ195" s="136"/>
      <c r="OA195" s="136"/>
      <c r="OB195" s="136"/>
      <c r="OC195" s="136"/>
      <c r="OD195" s="136"/>
      <c r="OE195" s="136"/>
      <c r="OF195" s="136"/>
      <c r="OG195" s="136"/>
      <c r="OH195" s="136"/>
      <c r="OI195" s="136"/>
      <c r="OJ195" s="136"/>
      <c r="OK195" s="136"/>
      <c r="OL195" s="136"/>
      <c r="OM195" s="136"/>
      <c r="ON195" s="136"/>
      <c r="OO195" s="136"/>
      <c r="OP195" s="136"/>
      <c r="OQ195" s="136"/>
      <c r="OR195" s="136"/>
      <c r="OS195" s="136"/>
      <c r="OT195" s="136"/>
      <c r="OU195" s="136"/>
      <c r="OV195" s="136"/>
      <c r="OW195" s="136"/>
      <c r="OX195" s="136"/>
      <c r="OY195" s="136"/>
      <c r="OZ195" s="136"/>
      <c r="PA195" s="136"/>
      <c r="PB195" s="136"/>
      <c r="PC195" s="136"/>
      <c r="PD195" s="136"/>
      <c r="PE195" s="136"/>
      <c r="PF195" s="136"/>
    </row>
    <row r="196" spans="1:422" s="45" customFormat="1">
      <c r="A196" s="134"/>
      <c r="B196" s="134"/>
      <c r="C196" s="136"/>
      <c r="D196" s="136"/>
      <c r="E196" s="136"/>
      <c r="F196" s="136"/>
      <c r="G196" s="136"/>
      <c r="H196" s="136"/>
      <c r="I196" s="136"/>
      <c r="J196" s="136"/>
      <c r="K196" s="136"/>
      <c r="L196" s="136"/>
      <c r="M196" s="136"/>
      <c r="N196" s="136"/>
      <c r="O196" s="136"/>
      <c r="P196" s="136"/>
      <c r="Q196" s="136"/>
      <c r="R196" s="136"/>
      <c r="S196" s="136"/>
      <c r="T196" s="136"/>
      <c r="U196" s="136"/>
      <c r="V196" s="136"/>
      <c r="W196" s="136"/>
      <c r="X196" s="136"/>
      <c r="Y196" s="136"/>
      <c r="Z196" s="136"/>
      <c r="AA196" s="136"/>
      <c r="AB196" s="136"/>
      <c r="AC196" s="136"/>
      <c r="AD196" s="136"/>
      <c r="AE196" s="136"/>
      <c r="AF196" s="136"/>
      <c r="AG196" s="136"/>
      <c r="AH196" s="136"/>
      <c r="AI196" s="136"/>
      <c r="AJ196" s="136"/>
      <c r="AK196" s="136"/>
      <c r="AL196" s="136"/>
      <c r="AM196" s="136"/>
      <c r="AN196" s="136"/>
      <c r="AO196" s="136"/>
      <c r="AP196" s="136"/>
      <c r="AQ196" s="136"/>
      <c r="AR196" s="136"/>
      <c r="AS196" s="136"/>
      <c r="AT196" s="136"/>
      <c r="AU196" s="136"/>
      <c r="AV196" s="136"/>
      <c r="AW196" s="136"/>
      <c r="AX196" s="136"/>
      <c r="AY196" s="136"/>
      <c r="AZ196" s="136"/>
      <c r="BA196" s="136"/>
      <c r="BB196" s="136"/>
      <c r="BC196" s="136"/>
      <c r="BD196" s="136"/>
      <c r="BE196" s="136"/>
      <c r="BF196" s="136"/>
      <c r="BG196" s="136"/>
      <c r="BH196" s="136"/>
      <c r="BI196" s="136"/>
      <c r="BJ196" s="136"/>
      <c r="BK196" s="136"/>
      <c r="BL196" s="136"/>
      <c r="BM196" s="136"/>
      <c r="BN196" s="136"/>
      <c r="BO196" s="136"/>
      <c r="BP196" s="136"/>
      <c r="BQ196" s="136"/>
      <c r="BR196" s="136"/>
      <c r="BS196" s="136"/>
      <c r="BT196" s="136"/>
      <c r="BU196" s="136"/>
      <c r="BV196" s="136"/>
      <c r="BW196" s="136"/>
      <c r="BX196" s="136"/>
      <c r="BY196" s="136"/>
      <c r="BZ196" s="136"/>
      <c r="CA196" s="136"/>
      <c r="CB196" s="136"/>
      <c r="CC196" s="136"/>
      <c r="CD196" s="136"/>
      <c r="CE196" s="136"/>
      <c r="CF196" s="136"/>
      <c r="CG196" s="136"/>
      <c r="CH196" s="136"/>
      <c r="CI196" s="136"/>
      <c r="CJ196" s="136"/>
      <c r="CK196" s="136"/>
      <c r="CL196" s="136"/>
      <c r="CM196" s="136"/>
      <c r="CN196" s="136"/>
      <c r="CO196" s="136"/>
      <c r="CP196" s="136"/>
      <c r="CQ196" s="136"/>
      <c r="CR196" s="136"/>
      <c r="CS196" s="136"/>
      <c r="CT196" s="136"/>
      <c r="CU196" s="136"/>
      <c r="CV196" s="136"/>
      <c r="CW196" s="136"/>
      <c r="CX196" s="136"/>
      <c r="CY196" s="136"/>
      <c r="CZ196" s="136"/>
      <c r="DA196" s="136"/>
      <c r="DB196" s="136"/>
      <c r="DC196" s="136"/>
      <c r="DD196" s="136"/>
      <c r="DE196" s="136"/>
      <c r="DF196" s="136"/>
      <c r="DG196" s="136"/>
      <c r="DH196" s="136"/>
      <c r="DI196" s="136"/>
      <c r="DJ196" s="136"/>
      <c r="DK196" s="136"/>
      <c r="DL196" s="136"/>
      <c r="DM196" s="136"/>
      <c r="DN196" s="136"/>
      <c r="DO196" s="136"/>
      <c r="DP196" s="136"/>
      <c r="DQ196" s="136"/>
      <c r="DR196" s="136"/>
      <c r="DS196" s="136"/>
      <c r="DT196" s="136"/>
      <c r="DU196" s="136"/>
      <c r="DV196" s="136"/>
      <c r="DW196" s="136"/>
      <c r="DX196" s="136"/>
      <c r="DY196" s="136"/>
      <c r="DZ196" s="136"/>
      <c r="EA196" s="136"/>
      <c r="EB196" s="136"/>
      <c r="EC196" s="136"/>
      <c r="ED196" s="136"/>
      <c r="EE196" s="136"/>
      <c r="EF196" s="136"/>
      <c r="EG196" s="136"/>
      <c r="EH196" s="136"/>
      <c r="EI196" s="136"/>
      <c r="EJ196" s="136"/>
      <c r="EK196" s="136"/>
      <c r="EL196" s="136"/>
      <c r="EM196" s="136"/>
      <c r="EN196" s="136"/>
      <c r="EO196" s="136"/>
      <c r="EP196" s="136"/>
      <c r="EQ196" s="136"/>
      <c r="ER196" s="136"/>
      <c r="ES196" s="136"/>
      <c r="ET196" s="136"/>
      <c r="EU196" s="136"/>
      <c r="EV196" s="136"/>
      <c r="EW196" s="136"/>
      <c r="EX196" s="136"/>
      <c r="EY196" s="136"/>
      <c r="EZ196" s="136"/>
      <c r="FA196" s="136"/>
      <c r="FB196" s="136"/>
      <c r="FC196" s="136"/>
      <c r="FD196" s="136"/>
      <c r="FE196" s="136"/>
      <c r="FF196" s="136"/>
      <c r="FG196" s="136"/>
      <c r="FH196" s="136"/>
      <c r="FI196" s="136"/>
      <c r="FJ196" s="136"/>
      <c r="FK196" s="136"/>
      <c r="FL196" s="136"/>
      <c r="FM196" s="136"/>
      <c r="FN196" s="136"/>
      <c r="FO196" s="136"/>
      <c r="FP196" s="136"/>
      <c r="FQ196" s="136"/>
      <c r="FR196" s="136"/>
      <c r="FS196" s="136"/>
      <c r="FT196" s="136"/>
      <c r="FU196" s="136"/>
      <c r="FV196" s="136"/>
      <c r="FW196" s="136"/>
      <c r="FX196" s="136"/>
      <c r="FY196" s="136"/>
      <c r="FZ196" s="136"/>
      <c r="GA196" s="136"/>
      <c r="GB196" s="136"/>
      <c r="GC196" s="136"/>
      <c r="GD196" s="136"/>
      <c r="GE196" s="136"/>
      <c r="GF196" s="136"/>
      <c r="GG196" s="136"/>
      <c r="GH196" s="136"/>
      <c r="GI196" s="136"/>
      <c r="GJ196" s="136"/>
      <c r="GK196" s="136"/>
      <c r="GL196" s="136"/>
      <c r="GM196" s="136"/>
      <c r="GN196" s="136"/>
      <c r="GO196" s="136"/>
      <c r="GP196" s="136"/>
      <c r="GQ196" s="136"/>
      <c r="GR196" s="136"/>
      <c r="GS196" s="136"/>
      <c r="GT196" s="136"/>
      <c r="GU196" s="136"/>
      <c r="GV196" s="136"/>
      <c r="GW196" s="136"/>
      <c r="GX196" s="136"/>
      <c r="GY196" s="136"/>
      <c r="GZ196" s="136"/>
      <c r="HA196" s="136"/>
      <c r="HB196" s="136"/>
      <c r="HC196" s="136"/>
      <c r="HD196" s="136"/>
      <c r="HE196" s="136"/>
      <c r="HF196" s="136"/>
      <c r="HG196" s="136"/>
      <c r="HH196" s="136"/>
      <c r="HI196" s="136"/>
      <c r="HJ196" s="136"/>
      <c r="HK196" s="136"/>
      <c r="HL196" s="136"/>
      <c r="HM196" s="136"/>
      <c r="HN196" s="136"/>
      <c r="HO196" s="136"/>
      <c r="HP196" s="136"/>
      <c r="HQ196" s="136"/>
      <c r="HR196" s="136"/>
      <c r="HS196" s="136"/>
      <c r="HT196" s="136"/>
      <c r="HU196" s="136"/>
      <c r="HV196" s="136"/>
      <c r="HW196" s="136"/>
      <c r="HX196" s="136"/>
      <c r="HY196" s="136"/>
      <c r="HZ196" s="136"/>
      <c r="IA196" s="136"/>
      <c r="IB196" s="136"/>
      <c r="IC196" s="136"/>
      <c r="ID196" s="136"/>
      <c r="IE196" s="136"/>
      <c r="IF196" s="136"/>
      <c r="IG196" s="136"/>
      <c r="IH196" s="136"/>
      <c r="II196" s="136"/>
      <c r="IJ196" s="136"/>
      <c r="IK196" s="136"/>
      <c r="IL196" s="136"/>
      <c r="IM196" s="136"/>
      <c r="IN196" s="136"/>
      <c r="IO196" s="136"/>
      <c r="IP196" s="136"/>
      <c r="IQ196" s="136"/>
      <c r="IR196" s="136"/>
      <c r="IS196" s="136"/>
      <c r="IT196" s="136"/>
      <c r="IU196" s="136"/>
      <c r="IV196" s="136"/>
      <c r="IW196" s="136"/>
      <c r="IX196" s="136"/>
      <c r="IY196" s="136"/>
      <c r="IZ196" s="136"/>
      <c r="JA196" s="136"/>
      <c r="JB196" s="136"/>
      <c r="JC196" s="136"/>
      <c r="JD196" s="136"/>
      <c r="JE196" s="136"/>
      <c r="JF196" s="136"/>
      <c r="JG196" s="136"/>
      <c r="JH196" s="136"/>
      <c r="JI196" s="136"/>
      <c r="JJ196" s="136"/>
      <c r="JK196" s="136"/>
      <c r="JL196" s="136"/>
      <c r="JM196" s="136"/>
      <c r="JN196" s="136"/>
      <c r="JO196" s="136"/>
      <c r="JP196" s="136"/>
      <c r="JQ196" s="136"/>
      <c r="JR196" s="136"/>
      <c r="JS196" s="136"/>
      <c r="JT196" s="136"/>
      <c r="JU196" s="136"/>
      <c r="JV196" s="136"/>
      <c r="JW196" s="136"/>
      <c r="JX196" s="136"/>
      <c r="JY196" s="136"/>
      <c r="JZ196" s="136"/>
      <c r="KA196" s="136"/>
      <c r="KB196" s="136"/>
      <c r="KC196" s="136"/>
      <c r="KD196" s="136"/>
      <c r="KE196" s="136"/>
      <c r="KF196" s="136"/>
      <c r="KG196" s="136"/>
      <c r="KH196" s="136"/>
      <c r="KI196" s="136"/>
      <c r="KJ196" s="136"/>
      <c r="KK196" s="136"/>
      <c r="KL196" s="136"/>
      <c r="KM196" s="136"/>
      <c r="KN196" s="136"/>
      <c r="KO196" s="136"/>
      <c r="KP196" s="136"/>
      <c r="KQ196" s="136"/>
      <c r="KR196" s="136"/>
      <c r="KS196" s="136"/>
      <c r="KT196" s="136"/>
      <c r="KU196" s="136"/>
      <c r="KV196" s="136"/>
      <c r="KW196" s="136"/>
      <c r="KX196" s="136"/>
      <c r="KY196" s="136"/>
      <c r="KZ196" s="136"/>
      <c r="LA196" s="136"/>
      <c r="LB196" s="136"/>
      <c r="LC196" s="136"/>
      <c r="LD196" s="136"/>
      <c r="LE196" s="136"/>
      <c r="LF196" s="136"/>
      <c r="LG196" s="136"/>
      <c r="LH196" s="136"/>
      <c r="LI196" s="136"/>
      <c r="LJ196" s="136"/>
      <c r="LK196" s="136"/>
      <c r="LL196" s="136"/>
      <c r="LM196" s="136"/>
      <c r="LN196" s="136"/>
      <c r="LO196" s="136"/>
      <c r="LP196" s="136"/>
      <c r="LQ196" s="136"/>
      <c r="LR196" s="136"/>
      <c r="LS196" s="136"/>
      <c r="LT196" s="136"/>
      <c r="LU196" s="136"/>
      <c r="LV196" s="136"/>
      <c r="LW196" s="136"/>
      <c r="LX196" s="136"/>
      <c r="LY196" s="136"/>
      <c r="LZ196" s="136"/>
      <c r="MA196" s="136"/>
      <c r="MB196" s="136"/>
      <c r="MC196" s="136"/>
      <c r="MD196" s="136"/>
      <c r="ME196" s="136"/>
      <c r="MF196" s="136"/>
      <c r="MG196" s="136"/>
      <c r="MH196" s="136"/>
      <c r="MI196" s="136"/>
      <c r="MJ196" s="136"/>
      <c r="MK196" s="136"/>
      <c r="ML196" s="136"/>
      <c r="MM196" s="136"/>
      <c r="MN196" s="136"/>
      <c r="MO196" s="136"/>
      <c r="MP196" s="136"/>
      <c r="MQ196" s="136"/>
      <c r="MR196" s="136"/>
      <c r="MS196" s="136"/>
      <c r="MT196" s="136"/>
      <c r="MU196" s="136"/>
      <c r="MV196" s="136"/>
      <c r="MW196" s="136"/>
      <c r="MX196" s="136"/>
      <c r="MY196" s="136"/>
      <c r="MZ196" s="136"/>
      <c r="NA196" s="136"/>
      <c r="NB196" s="136"/>
      <c r="NC196" s="136"/>
      <c r="ND196" s="136"/>
      <c r="NE196" s="136"/>
      <c r="NF196" s="136"/>
      <c r="NG196" s="136"/>
      <c r="NH196" s="136"/>
      <c r="NI196" s="136"/>
      <c r="NJ196" s="136"/>
      <c r="NK196" s="136"/>
      <c r="NL196" s="136"/>
      <c r="NM196" s="136"/>
      <c r="NN196" s="136"/>
      <c r="NO196" s="136"/>
      <c r="NP196" s="136"/>
      <c r="NQ196" s="136"/>
      <c r="NR196" s="136"/>
      <c r="NS196" s="136"/>
      <c r="NT196" s="136"/>
      <c r="NU196" s="136"/>
      <c r="NV196" s="136"/>
      <c r="NW196" s="136"/>
      <c r="NX196" s="136"/>
      <c r="NY196" s="136"/>
      <c r="NZ196" s="136"/>
      <c r="OA196" s="136"/>
      <c r="OB196" s="136"/>
      <c r="OC196" s="136"/>
      <c r="OD196" s="136"/>
      <c r="OE196" s="136"/>
      <c r="OF196" s="136"/>
      <c r="OG196" s="136"/>
      <c r="OH196" s="136"/>
      <c r="OI196" s="136"/>
      <c r="OJ196" s="136"/>
      <c r="OK196" s="136"/>
      <c r="OL196" s="136"/>
      <c r="OM196" s="136"/>
      <c r="ON196" s="136"/>
      <c r="OO196" s="136"/>
      <c r="OP196" s="136"/>
      <c r="OQ196" s="136"/>
      <c r="OR196" s="136"/>
      <c r="OS196" s="136"/>
      <c r="OT196" s="136"/>
      <c r="OU196" s="136"/>
      <c r="OV196" s="136"/>
      <c r="OW196" s="136"/>
      <c r="OX196" s="136"/>
      <c r="OY196" s="136"/>
      <c r="OZ196" s="136"/>
      <c r="PA196" s="136"/>
      <c r="PB196" s="136"/>
      <c r="PC196" s="136"/>
      <c r="PD196" s="136"/>
      <c r="PE196" s="136"/>
      <c r="PF196" s="136"/>
    </row>
    <row r="197" spans="1:422" s="45" customFormat="1">
      <c r="A197" s="134"/>
      <c r="B197" s="134"/>
      <c r="C197" s="136"/>
      <c r="D197" s="136"/>
      <c r="E197" s="136"/>
      <c r="F197" s="136"/>
      <c r="G197" s="136"/>
      <c r="H197" s="136"/>
      <c r="I197" s="136"/>
      <c r="J197" s="136"/>
      <c r="K197" s="136"/>
      <c r="L197" s="136"/>
      <c r="M197" s="136"/>
      <c r="N197" s="136"/>
      <c r="O197" s="136"/>
      <c r="P197" s="136"/>
      <c r="Q197" s="136"/>
      <c r="R197" s="136"/>
      <c r="S197" s="136"/>
      <c r="T197" s="136"/>
      <c r="U197" s="136"/>
      <c r="V197" s="136"/>
      <c r="W197" s="136"/>
      <c r="X197" s="136"/>
      <c r="Y197" s="136"/>
      <c r="Z197" s="136"/>
      <c r="AA197" s="136"/>
      <c r="AB197" s="136"/>
      <c r="AC197" s="136"/>
      <c r="AD197" s="136"/>
      <c r="AE197" s="136"/>
      <c r="AF197" s="136"/>
      <c r="AG197" s="136"/>
      <c r="AH197" s="136"/>
      <c r="AI197" s="136"/>
      <c r="AJ197" s="136"/>
      <c r="AK197" s="136"/>
      <c r="AL197" s="136"/>
      <c r="AM197" s="136"/>
      <c r="AN197" s="136"/>
      <c r="AO197" s="136"/>
      <c r="AP197" s="136"/>
      <c r="AQ197" s="136"/>
      <c r="AR197" s="136"/>
      <c r="AS197" s="136"/>
      <c r="AT197" s="136"/>
      <c r="AU197" s="136"/>
      <c r="AV197" s="136"/>
      <c r="AW197" s="136"/>
      <c r="AX197" s="136"/>
      <c r="AY197" s="136"/>
      <c r="AZ197" s="136"/>
      <c r="BA197" s="136"/>
      <c r="BB197" s="136"/>
      <c r="BC197" s="136"/>
      <c r="BD197" s="136"/>
      <c r="BE197" s="136"/>
      <c r="BF197" s="136"/>
      <c r="BG197" s="136"/>
      <c r="BH197" s="136"/>
      <c r="BI197" s="136"/>
      <c r="BJ197" s="136"/>
      <c r="BK197" s="136"/>
      <c r="BL197" s="136"/>
      <c r="BM197" s="136"/>
      <c r="BN197" s="136"/>
      <c r="BO197" s="136"/>
      <c r="BP197" s="136"/>
      <c r="BQ197" s="136"/>
      <c r="BR197" s="136"/>
      <c r="BS197" s="136"/>
      <c r="BT197" s="136"/>
      <c r="BU197" s="136"/>
      <c r="BV197" s="136"/>
      <c r="BW197" s="136"/>
      <c r="BX197" s="136"/>
      <c r="BY197" s="136"/>
      <c r="BZ197" s="136"/>
      <c r="CA197" s="136"/>
      <c r="CB197" s="136"/>
      <c r="CC197" s="136"/>
      <c r="CD197" s="136"/>
      <c r="CE197" s="136"/>
      <c r="CF197" s="136"/>
      <c r="CG197" s="136"/>
      <c r="CH197" s="136"/>
      <c r="CI197" s="136"/>
      <c r="CJ197" s="136"/>
      <c r="CK197" s="136"/>
      <c r="CL197" s="136"/>
      <c r="CM197" s="136"/>
      <c r="CN197" s="136"/>
      <c r="CO197" s="136"/>
      <c r="CP197" s="136"/>
      <c r="CQ197" s="136"/>
      <c r="CR197" s="136"/>
      <c r="CS197" s="136"/>
      <c r="CT197" s="136"/>
      <c r="CU197" s="136"/>
      <c r="CV197" s="136"/>
      <c r="CW197" s="136"/>
      <c r="CX197" s="136"/>
      <c r="CY197" s="136"/>
      <c r="CZ197" s="136"/>
      <c r="DA197" s="136"/>
      <c r="DB197" s="136"/>
      <c r="DC197" s="136"/>
      <c r="DD197" s="136"/>
      <c r="DE197" s="136"/>
      <c r="DF197" s="136"/>
      <c r="DG197" s="136"/>
      <c r="DH197" s="136"/>
      <c r="DI197" s="136"/>
      <c r="DJ197" s="136"/>
      <c r="DK197" s="136"/>
      <c r="DL197" s="136"/>
      <c r="DM197" s="136"/>
      <c r="DN197" s="136"/>
      <c r="DO197" s="136"/>
      <c r="DP197" s="136"/>
      <c r="DQ197" s="136"/>
      <c r="DR197" s="136"/>
      <c r="DS197" s="136"/>
      <c r="DT197" s="136"/>
      <c r="DU197" s="136"/>
      <c r="DV197" s="136"/>
      <c r="DW197" s="136"/>
      <c r="DX197" s="136"/>
      <c r="DY197" s="136"/>
      <c r="DZ197" s="136"/>
      <c r="EA197" s="136"/>
      <c r="EB197" s="136"/>
      <c r="EC197" s="136"/>
      <c r="ED197" s="136"/>
      <c r="EE197" s="136"/>
      <c r="EF197" s="136"/>
      <c r="EG197" s="136"/>
      <c r="EH197" s="136"/>
      <c r="EI197" s="136"/>
      <c r="EJ197" s="136"/>
      <c r="EK197" s="136"/>
      <c r="EL197" s="136"/>
      <c r="EM197" s="136"/>
      <c r="EN197" s="136"/>
      <c r="EO197" s="136"/>
      <c r="EP197" s="136"/>
      <c r="EQ197" s="136"/>
      <c r="ER197" s="136"/>
      <c r="ES197" s="136"/>
      <c r="ET197" s="136"/>
      <c r="EU197" s="136"/>
      <c r="EV197" s="136"/>
      <c r="EW197" s="136"/>
      <c r="EX197" s="136"/>
      <c r="EY197" s="136"/>
      <c r="EZ197" s="136"/>
      <c r="FA197" s="136"/>
      <c r="FB197" s="136"/>
      <c r="FC197" s="136"/>
      <c r="FD197" s="136"/>
      <c r="FE197" s="136"/>
      <c r="FF197" s="136"/>
      <c r="FG197" s="136"/>
      <c r="FH197" s="136"/>
      <c r="FI197" s="136"/>
      <c r="FJ197" s="136"/>
      <c r="FK197" s="136"/>
      <c r="FL197" s="136"/>
      <c r="FM197" s="136"/>
      <c r="FN197" s="136"/>
      <c r="FO197" s="136"/>
      <c r="FP197" s="136"/>
      <c r="FQ197" s="136"/>
      <c r="FR197" s="136"/>
      <c r="FS197" s="136"/>
      <c r="FT197" s="136"/>
      <c r="FU197" s="136"/>
      <c r="FV197" s="136"/>
      <c r="FW197" s="136"/>
      <c r="FX197" s="136"/>
      <c r="FY197" s="136"/>
      <c r="FZ197" s="136"/>
      <c r="GA197" s="136"/>
      <c r="GB197" s="136"/>
      <c r="GC197" s="136"/>
      <c r="GD197" s="136"/>
      <c r="GE197" s="136"/>
      <c r="GF197" s="136"/>
      <c r="GG197" s="136"/>
      <c r="GH197" s="136"/>
      <c r="GI197" s="136"/>
      <c r="GJ197" s="136"/>
      <c r="GK197" s="136"/>
      <c r="GL197" s="136"/>
      <c r="GM197" s="136"/>
      <c r="GN197" s="136"/>
      <c r="GO197" s="136"/>
      <c r="GP197" s="136"/>
      <c r="GQ197" s="136"/>
      <c r="GR197" s="136"/>
      <c r="GS197" s="136"/>
      <c r="GT197" s="136"/>
      <c r="GU197" s="136"/>
      <c r="GV197" s="136"/>
      <c r="GW197" s="136"/>
      <c r="GX197" s="136"/>
      <c r="GY197" s="136"/>
      <c r="GZ197" s="136"/>
      <c r="HA197" s="136"/>
      <c r="HB197" s="136"/>
      <c r="HC197" s="136"/>
      <c r="HD197" s="136"/>
      <c r="HE197" s="136"/>
      <c r="HF197" s="136"/>
      <c r="HG197" s="136"/>
      <c r="HH197" s="136"/>
      <c r="HI197" s="136"/>
      <c r="HJ197" s="136"/>
      <c r="HK197" s="136"/>
      <c r="HL197" s="136"/>
      <c r="HM197" s="136"/>
      <c r="HN197" s="136"/>
      <c r="HO197" s="136"/>
      <c r="HP197" s="136"/>
      <c r="HQ197" s="136"/>
      <c r="HR197" s="136"/>
      <c r="HS197" s="136"/>
      <c r="HT197" s="136"/>
      <c r="HU197" s="136"/>
      <c r="HV197" s="136"/>
      <c r="HW197" s="136"/>
      <c r="HX197" s="136"/>
      <c r="HY197" s="136"/>
      <c r="HZ197" s="136"/>
      <c r="IA197" s="136"/>
      <c r="IB197" s="136"/>
      <c r="IC197" s="136"/>
      <c r="ID197" s="136"/>
      <c r="IE197" s="136"/>
      <c r="IF197" s="136"/>
      <c r="IG197" s="136"/>
      <c r="IH197" s="136"/>
      <c r="II197" s="136"/>
      <c r="IJ197" s="136"/>
      <c r="IK197" s="136"/>
      <c r="IL197" s="136"/>
      <c r="IM197" s="136"/>
      <c r="IN197" s="136"/>
      <c r="IO197" s="136"/>
      <c r="IP197" s="136"/>
      <c r="IQ197" s="136"/>
      <c r="IR197" s="136"/>
      <c r="IS197" s="136"/>
      <c r="IT197" s="136"/>
      <c r="IU197" s="136"/>
      <c r="IV197" s="136"/>
      <c r="IW197" s="136"/>
      <c r="IX197" s="136"/>
      <c r="IY197" s="136"/>
      <c r="IZ197" s="136"/>
      <c r="JA197" s="136"/>
      <c r="JB197" s="136"/>
      <c r="JC197" s="136"/>
      <c r="JD197" s="136"/>
      <c r="JE197" s="136"/>
      <c r="JF197" s="136"/>
      <c r="JG197" s="136"/>
      <c r="JH197" s="136"/>
      <c r="JI197" s="136"/>
      <c r="JJ197" s="136"/>
      <c r="JK197" s="136"/>
      <c r="JL197" s="136"/>
      <c r="JM197" s="136"/>
      <c r="JN197" s="136"/>
      <c r="JO197" s="136"/>
      <c r="JP197" s="136"/>
      <c r="JQ197" s="136"/>
      <c r="JR197" s="136"/>
      <c r="JS197" s="136"/>
      <c r="JT197" s="136"/>
      <c r="JU197" s="136"/>
      <c r="JV197" s="136"/>
      <c r="JW197" s="136"/>
      <c r="JX197" s="136"/>
      <c r="JY197" s="136"/>
      <c r="JZ197" s="136"/>
      <c r="KA197" s="136"/>
      <c r="KB197" s="136"/>
      <c r="KC197" s="136"/>
      <c r="KD197" s="136"/>
      <c r="KE197" s="136"/>
      <c r="KF197" s="136"/>
      <c r="KG197" s="136"/>
      <c r="KH197" s="136"/>
      <c r="KI197" s="136"/>
      <c r="KJ197" s="136"/>
      <c r="KK197" s="136"/>
      <c r="KL197" s="136"/>
      <c r="KM197" s="136"/>
      <c r="KN197" s="136"/>
      <c r="KO197" s="136"/>
      <c r="KP197" s="136"/>
      <c r="KQ197" s="136"/>
      <c r="KR197" s="136"/>
      <c r="KS197" s="136"/>
      <c r="KT197" s="136"/>
      <c r="KU197" s="136"/>
      <c r="KV197" s="136"/>
      <c r="KW197" s="136"/>
      <c r="KX197" s="136"/>
      <c r="KY197" s="136"/>
      <c r="KZ197" s="136"/>
      <c r="LA197" s="136"/>
      <c r="LB197" s="136"/>
      <c r="LC197" s="136"/>
      <c r="LD197" s="136"/>
      <c r="LE197" s="136"/>
      <c r="LF197" s="136"/>
      <c r="LG197" s="136"/>
      <c r="LH197" s="136"/>
      <c r="LI197" s="136"/>
      <c r="LJ197" s="136"/>
      <c r="LK197" s="136"/>
      <c r="LL197" s="136"/>
      <c r="LM197" s="136"/>
      <c r="LN197" s="136"/>
      <c r="LO197" s="136"/>
      <c r="LP197" s="136"/>
      <c r="LQ197" s="136"/>
      <c r="LR197" s="136"/>
      <c r="LS197" s="136"/>
      <c r="LT197" s="136"/>
      <c r="LU197" s="136"/>
      <c r="LV197" s="136"/>
      <c r="LW197" s="136"/>
      <c r="LX197" s="136"/>
      <c r="LY197" s="136"/>
      <c r="LZ197" s="136"/>
      <c r="MA197" s="136"/>
      <c r="MB197" s="136"/>
      <c r="MC197" s="136"/>
      <c r="MD197" s="136"/>
      <c r="ME197" s="136"/>
      <c r="MF197" s="136"/>
      <c r="MG197" s="136"/>
      <c r="MH197" s="136"/>
      <c r="MI197" s="136"/>
      <c r="MJ197" s="136"/>
      <c r="MK197" s="136"/>
      <c r="ML197" s="136"/>
      <c r="MM197" s="136"/>
      <c r="MN197" s="136"/>
      <c r="MO197" s="136"/>
      <c r="MP197" s="136"/>
      <c r="MQ197" s="136"/>
      <c r="MR197" s="136"/>
      <c r="MS197" s="136"/>
      <c r="MT197" s="136"/>
      <c r="MU197" s="136"/>
      <c r="MV197" s="136"/>
      <c r="MW197" s="136"/>
      <c r="MX197" s="136"/>
      <c r="MY197" s="136"/>
      <c r="MZ197" s="136"/>
      <c r="NA197" s="136"/>
      <c r="NB197" s="136"/>
      <c r="NC197" s="136"/>
      <c r="ND197" s="136"/>
      <c r="NE197" s="136"/>
      <c r="NF197" s="136"/>
      <c r="NG197" s="136"/>
      <c r="NH197" s="136"/>
      <c r="NI197" s="136"/>
      <c r="NJ197" s="136"/>
      <c r="NK197" s="136"/>
      <c r="NL197" s="136"/>
      <c r="NM197" s="136"/>
      <c r="NN197" s="136"/>
      <c r="NO197" s="136"/>
      <c r="NP197" s="136"/>
      <c r="NQ197" s="136"/>
      <c r="NR197" s="136"/>
      <c r="NS197" s="136"/>
      <c r="NT197" s="136"/>
      <c r="NU197" s="136"/>
      <c r="NV197" s="136"/>
      <c r="NW197" s="136"/>
      <c r="NX197" s="136"/>
      <c r="NY197" s="136"/>
      <c r="NZ197" s="136"/>
      <c r="OA197" s="136"/>
      <c r="OB197" s="136"/>
      <c r="OC197" s="136"/>
      <c r="OD197" s="136"/>
      <c r="OE197" s="136"/>
      <c r="OF197" s="136"/>
      <c r="OG197" s="136"/>
      <c r="OH197" s="136"/>
      <c r="OI197" s="136"/>
      <c r="OJ197" s="136"/>
      <c r="OK197" s="136"/>
      <c r="OL197" s="136"/>
      <c r="OM197" s="136"/>
      <c r="ON197" s="136"/>
      <c r="OO197" s="136"/>
      <c r="OP197" s="136"/>
      <c r="OQ197" s="136"/>
      <c r="OR197" s="136"/>
      <c r="OS197" s="136"/>
      <c r="OT197" s="136"/>
      <c r="OU197" s="136"/>
      <c r="OV197" s="136"/>
      <c r="OW197" s="136"/>
      <c r="OX197" s="136"/>
      <c r="OY197" s="136"/>
      <c r="OZ197" s="136"/>
      <c r="PA197" s="136"/>
      <c r="PB197" s="136"/>
      <c r="PC197" s="136"/>
      <c r="PD197" s="136"/>
      <c r="PE197" s="136"/>
      <c r="PF197" s="136"/>
    </row>
    <row r="198" spans="1:422" s="45" customFormat="1">
      <c r="A198" s="134"/>
      <c r="B198" s="134"/>
      <c r="C198" s="136"/>
      <c r="D198" s="136"/>
      <c r="E198" s="136"/>
      <c r="F198" s="136"/>
      <c r="G198" s="136"/>
      <c r="H198" s="136"/>
      <c r="I198" s="136"/>
      <c r="J198" s="136"/>
      <c r="K198" s="136"/>
      <c r="L198" s="136"/>
      <c r="M198" s="136"/>
      <c r="N198" s="136"/>
      <c r="O198" s="136"/>
      <c r="P198" s="136"/>
      <c r="Q198" s="136"/>
      <c r="R198" s="136"/>
      <c r="S198" s="136"/>
      <c r="T198" s="136"/>
      <c r="U198" s="136"/>
      <c r="V198" s="136"/>
      <c r="W198" s="136"/>
      <c r="X198" s="136"/>
      <c r="Y198" s="136"/>
      <c r="Z198" s="136"/>
      <c r="AA198" s="136"/>
      <c r="AB198" s="136"/>
      <c r="AC198" s="136"/>
      <c r="AD198" s="136"/>
      <c r="AE198" s="136"/>
      <c r="AF198" s="136"/>
      <c r="AG198" s="136"/>
      <c r="AH198" s="136"/>
      <c r="AI198" s="136"/>
      <c r="AJ198" s="136"/>
      <c r="AK198" s="136"/>
      <c r="AL198" s="136"/>
      <c r="AM198" s="136"/>
      <c r="AN198" s="136"/>
      <c r="AO198" s="136"/>
      <c r="AP198" s="136"/>
      <c r="AQ198" s="136"/>
      <c r="AR198" s="136"/>
      <c r="AS198" s="136"/>
      <c r="AT198" s="136"/>
      <c r="AU198" s="136"/>
      <c r="AV198" s="136"/>
      <c r="AW198" s="136"/>
      <c r="AX198" s="136"/>
      <c r="AY198" s="136"/>
      <c r="AZ198" s="136"/>
      <c r="BA198" s="136"/>
      <c r="BB198" s="136"/>
      <c r="BC198" s="136"/>
      <c r="BD198" s="136"/>
      <c r="BE198" s="136"/>
      <c r="BF198" s="136"/>
      <c r="BG198" s="136"/>
      <c r="BH198" s="136"/>
      <c r="BI198" s="136"/>
      <c r="BJ198" s="136"/>
      <c r="BK198" s="136"/>
      <c r="BL198" s="136"/>
      <c r="BM198" s="136"/>
      <c r="BN198" s="136"/>
      <c r="BO198" s="136"/>
      <c r="BP198" s="136"/>
      <c r="BQ198" s="136"/>
      <c r="BR198" s="136"/>
      <c r="BS198" s="136"/>
      <c r="BT198" s="136"/>
      <c r="BU198" s="136"/>
      <c r="BV198" s="136"/>
      <c r="BW198" s="136"/>
      <c r="BX198" s="136"/>
      <c r="BY198" s="136"/>
      <c r="BZ198" s="136"/>
      <c r="CA198" s="136"/>
      <c r="CB198" s="136"/>
      <c r="CC198" s="136"/>
      <c r="CD198" s="136"/>
      <c r="CE198" s="136"/>
      <c r="CF198" s="136"/>
      <c r="CG198" s="136"/>
      <c r="CH198" s="136"/>
      <c r="CI198" s="136"/>
      <c r="CJ198" s="136"/>
      <c r="CK198" s="136"/>
      <c r="CL198" s="136"/>
      <c r="CM198" s="136"/>
      <c r="CN198" s="136"/>
      <c r="CO198" s="136"/>
      <c r="CP198" s="136"/>
      <c r="CQ198" s="136"/>
      <c r="CR198" s="136"/>
      <c r="CS198" s="136"/>
      <c r="CT198" s="136"/>
      <c r="CU198" s="136"/>
      <c r="CV198" s="136"/>
      <c r="CW198" s="136"/>
      <c r="CX198" s="136"/>
      <c r="CY198" s="136"/>
      <c r="CZ198" s="136"/>
      <c r="DA198" s="136"/>
      <c r="DB198" s="136"/>
      <c r="DC198" s="136"/>
      <c r="DD198" s="136"/>
      <c r="DE198" s="136"/>
      <c r="DF198" s="136"/>
      <c r="DG198" s="136"/>
      <c r="DH198" s="136"/>
      <c r="DI198" s="136"/>
      <c r="DJ198" s="136"/>
      <c r="DK198" s="136"/>
      <c r="DL198" s="136"/>
      <c r="DM198" s="136"/>
      <c r="DN198" s="136"/>
      <c r="DO198" s="136"/>
      <c r="DP198" s="136"/>
      <c r="DQ198" s="136"/>
      <c r="DR198" s="136"/>
      <c r="DS198" s="136"/>
      <c r="DT198" s="136"/>
      <c r="DU198" s="136"/>
      <c r="DV198" s="136"/>
      <c r="DW198" s="136"/>
      <c r="DX198" s="136"/>
      <c r="DY198" s="136"/>
      <c r="DZ198" s="136"/>
      <c r="EA198" s="136"/>
      <c r="EB198" s="136"/>
      <c r="EC198" s="136"/>
      <c r="ED198" s="136"/>
      <c r="EE198" s="136"/>
      <c r="EF198" s="136"/>
      <c r="EG198" s="136"/>
      <c r="EH198" s="136"/>
      <c r="EI198" s="136"/>
      <c r="EJ198" s="136"/>
      <c r="EK198" s="136"/>
      <c r="EL198" s="136"/>
      <c r="EM198" s="136"/>
      <c r="EN198" s="136"/>
      <c r="EO198" s="136"/>
      <c r="EP198" s="136"/>
      <c r="EQ198" s="136"/>
      <c r="ER198" s="136"/>
      <c r="ES198" s="136"/>
      <c r="ET198" s="136"/>
      <c r="EU198" s="136"/>
      <c r="EV198" s="136"/>
      <c r="EW198" s="136"/>
      <c r="EX198" s="136"/>
      <c r="EY198" s="136"/>
      <c r="EZ198" s="136"/>
      <c r="FA198" s="136"/>
      <c r="FB198" s="136"/>
      <c r="FC198" s="136"/>
      <c r="FD198" s="136"/>
      <c r="FE198" s="136"/>
      <c r="FF198" s="136"/>
      <c r="FG198" s="136"/>
      <c r="FH198" s="136"/>
      <c r="FI198" s="136"/>
      <c r="FJ198" s="136"/>
      <c r="FK198" s="136"/>
      <c r="FL198" s="136"/>
      <c r="FM198" s="136"/>
      <c r="FN198" s="136"/>
      <c r="FO198" s="136"/>
      <c r="FP198" s="136"/>
      <c r="FQ198" s="136"/>
      <c r="FR198" s="136"/>
      <c r="FS198" s="136"/>
      <c r="FT198" s="136"/>
      <c r="FU198" s="136"/>
      <c r="FV198" s="136"/>
      <c r="FW198" s="136"/>
      <c r="FX198" s="136"/>
      <c r="FY198" s="136"/>
      <c r="FZ198" s="136"/>
      <c r="GA198" s="136"/>
      <c r="GB198" s="136"/>
      <c r="GC198" s="136"/>
      <c r="GD198" s="136"/>
      <c r="GE198" s="136"/>
      <c r="GF198" s="136"/>
      <c r="GG198" s="136"/>
      <c r="GH198" s="136"/>
      <c r="GI198" s="136"/>
      <c r="GJ198" s="136"/>
      <c r="GK198" s="136"/>
      <c r="GL198" s="136"/>
      <c r="GM198" s="136"/>
      <c r="GN198" s="136"/>
      <c r="GO198" s="136"/>
      <c r="GP198" s="136"/>
      <c r="GQ198" s="136"/>
      <c r="GR198" s="136"/>
      <c r="GS198" s="136"/>
      <c r="GT198" s="136"/>
      <c r="GU198" s="136"/>
      <c r="GV198" s="136"/>
      <c r="GW198" s="136"/>
      <c r="GX198" s="136"/>
      <c r="GY198" s="136"/>
      <c r="GZ198" s="136"/>
      <c r="HA198" s="136"/>
      <c r="HB198" s="136"/>
      <c r="HC198" s="136"/>
      <c r="HD198" s="136"/>
      <c r="HE198" s="136"/>
      <c r="HF198" s="136"/>
      <c r="HG198" s="136"/>
      <c r="HH198" s="136"/>
      <c r="HI198" s="136"/>
      <c r="HJ198" s="136"/>
      <c r="HK198" s="136"/>
      <c r="HL198" s="136"/>
      <c r="HM198" s="136"/>
      <c r="HN198" s="136"/>
      <c r="HO198" s="136"/>
      <c r="HP198" s="136"/>
      <c r="HQ198" s="136"/>
      <c r="HR198" s="136"/>
      <c r="HS198" s="136"/>
      <c r="HT198" s="136"/>
      <c r="HU198" s="136"/>
      <c r="HV198" s="136"/>
      <c r="HW198" s="136"/>
      <c r="HX198" s="136"/>
      <c r="HY198" s="136"/>
      <c r="HZ198" s="136"/>
      <c r="IA198" s="136"/>
      <c r="IB198" s="136"/>
      <c r="IC198" s="136"/>
      <c r="ID198" s="136"/>
      <c r="IE198" s="136"/>
      <c r="IF198" s="136"/>
      <c r="IG198" s="136"/>
      <c r="IH198" s="136"/>
      <c r="II198" s="136"/>
      <c r="IJ198" s="136"/>
      <c r="IK198" s="136"/>
      <c r="IL198" s="136"/>
      <c r="IM198" s="136"/>
      <c r="IN198" s="136"/>
      <c r="IO198" s="136"/>
      <c r="IP198" s="136"/>
      <c r="IQ198" s="136"/>
      <c r="IR198" s="136"/>
      <c r="IS198" s="136"/>
      <c r="IT198" s="136"/>
      <c r="IU198" s="136"/>
      <c r="IV198" s="136"/>
      <c r="IW198" s="136"/>
      <c r="IX198" s="136"/>
      <c r="IY198" s="136"/>
      <c r="IZ198" s="136"/>
      <c r="JA198" s="136"/>
      <c r="JB198" s="136"/>
      <c r="JC198" s="136"/>
      <c r="JD198" s="136"/>
      <c r="JE198" s="136"/>
      <c r="JF198" s="136"/>
      <c r="JG198" s="136"/>
      <c r="JH198" s="136"/>
      <c r="JI198" s="136"/>
      <c r="JJ198" s="136"/>
      <c r="JK198" s="136"/>
      <c r="JL198" s="136"/>
      <c r="JM198" s="136"/>
      <c r="JN198" s="136"/>
      <c r="JO198" s="136"/>
      <c r="JP198" s="136"/>
      <c r="JQ198" s="136"/>
      <c r="JR198" s="136"/>
      <c r="JS198" s="136"/>
      <c r="JT198" s="136"/>
      <c r="JU198" s="136"/>
      <c r="JV198" s="136"/>
      <c r="JW198" s="136"/>
      <c r="JX198" s="136"/>
      <c r="JY198" s="136"/>
      <c r="JZ198" s="136"/>
      <c r="KA198" s="136"/>
      <c r="KB198" s="136"/>
      <c r="KC198" s="136"/>
      <c r="KD198" s="136"/>
      <c r="KE198" s="136"/>
      <c r="KF198" s="136"/>
      <c r="KG198" s="136"/>
      <c r="KH198" s="136"/>
      <c r="KI198" s="136"/>
      <c r="KJ198" s="136"/>
      <c r="KK198" s="136"/>
      <c r="KL198" s="136"/>
      <c r="KM198" s="136"/>
      <c r="KN198" s="136"/>
      <c r="KO198" s="136"/>
      <c r="KP198" s="136"/>
      <c r="KQ198" s="136"/>
      <c r="KR198" s="136"/>
      <c r="KS198" s="136"/>
      <c r="KT198" s="136"/>
      <c r="KU198" s="136"/>
      <c r="KV198" s="136"/>
      <c r="KW198" s="136"/>
      <c r="KX198" s="136"/>
      <c r="KY198" s="136"/>
      <c r="KZ198" s="136"/>
      <c r="LA198" s="136"/>
      <c r="LB198" s="136"/>
      <c r="LC198" s="136"/>
      <c r="LD198" s="136"/>
      <c r="LE198" s="136"/>
      <c r="LF198" s="136"/>
      <c r="LG198" s="136"/>
      <c r="LH198" s="136"/>
      <c r="LI198" s="136"/>
      <c r="LJ198" s="136"/>
      <c r="LK198" s="136"/>
      <c r="LL198" s="136"/>
      <c r="LM198" s="136"/>
      <c r="LN198" s="136"/>
      <c r="LO198" s="136"/>
      <c r="LP198" s="136"/>
      <c r="LQ198" s="136"/>
      <c r="LR198" s="136"/>
      <c r="LS198" s="136"/>
      <c r="LT198" s="136"/>
      <c r="LU198" s="136"/>
      <c r="LV198" s="136"/>
      <c r="LW198" s="136"/>
      <c r="LX198" s="136"/>
      <c r="LY198" s="136"/>
      <c r="LZ198" s="136"/>
      <c r="MA198" s="136"/>
      <c r="MB198" s="136"/>
      <c r="MC198" s="136"/>
      <c r="MD198" s="136"/>
      <c r="ME198" s="136"/>
      <c r="MF198" s="136"/>
      <c r="MG198" s="136"/>
      <c r="MH198" s="136"/>
      <c r="MI198" s="136"/>
      <c r="MJ198" s="136"/>
      <c r="MK198" s="136"/>
      <c r="ML198" s="136"/>
      <c r="MM198" s="136"/>
      <c r="MN198" s="136"/>
      <c r="MO198" s="136"/>
      <c r="MP198" s="136"/>
      <c r="MQ198" s="136"/>
      <c r="MR198" s="136"/>
      <c r="MS198" s="136"/>
      <c r="MT198" s="136"/>
      <c r="MU198" s="136"/>
      <c r="MV198" s="136"/>
      <c r="MW198" s="136"/>
      <c r="MX198" s="136"/>
      <c r="MY198" s="136"/>
      <c r="MZ198" s="136"/>
      <c r="NA198" s="136"/>
      <c r="NB198" s="136"/>
      <c r="NC198" s="136"/>
      <c r="ND198" s="136"/>
      <c r="NE198" s="136"/>
      <c r="NF198" s="136"/>
      <c r="NG198" s="136"/>
      <c r="NH198" s="136"/>
      <c r="NI198" s="136"/>
      <c r="NJ198" s="136"/>
      <c r="NK198" s="136"/>
      <c r="NL198" s="136"/>
      <c r="NM198" s="136"/>
      <c r="NN198" s="136"/>
      <c r="NO198" s="136"/>
      <c r="NP198" s="136"/>
      <c r="NQ198" s="136"/>
      <c r="NR198" s="136"/>
      <c r="NS198" s="136"/>
      <c r="NT198" s="136"/>
      <c r="NU198" s="136"/>
      <c r="NV198" s="136"/>
      <c r="NW198" s="136"/>
      <c r="NX198" s="136"/>
      <c r="NY198" s="136"/>
      <c r="NZ198" s="136"/>
      <c r="OA198" s="136"/>
      <c r="OB198" s="136"/>
      <c r="OC198" s="136"/>
      <c r="OD198" s="136"/>
      <c r="OE198" s="136"/>
      <c r="OF198" s="136"/>
      <c r="OG198" s="136"/>
      <c r="OH198" s="136"/>
      <c r="OI198" s="136"/>
      <c r="OJ198" s="136"/>
      <c r="OK198" s="136"/>
      <c r="OL198" s="136"/>
      <c r="OM198" s="136"/>
      <c r="ON198" s="136"/>
      <c r="OO198" s="136"/>
      <c r="OP198" s="136"/>
      <c r="OQ198" s="136"/>
      <c r="OR198" s="136"/>
      <c r="OS198" s="136"/>
      <c r="OT198" s="136"/>
      <c r="OU198" s="136"/>
      <c r="OV198" s="136"/>
      <c r="OW198" s="136"/>
      <c r="OX198" s="136"/>
      <c r="OY198" s="136"/>
      <c r="OZ198" s="136"/>
      <c r="PA198" s="136"/>
      <c r="PB198" s="136"/>
      <c r="PC198" s="136"/>
      <c r="PD198" s="136"/>
      <c r="PE198" s="136"/>
      <c r="PF198" s="136"/>
    </row>
    <row r="199" spans="1:422" s="45" customFormat="1">
      <c r="A199" s="134"/>
      <c r="B199" s="134"/>
      <c r="C199" s="136"/>
      <c r="D199" s="136"/>
      <c r="E199" s="136"/>
      <c r="F199" s="136"/>
      <c r="G199" s="136"/>
      <c r="H199" s="136"/>
      <c r="I199" s="136"/>
      <c r="J199" s="136"/>
      <c r="K199" s="136"/>
      <c r="L199" s="136"/>
      <c r="M199" s="136"/>
      <c r="N199" s="136"/>
      <c r="O199" s="136"/>
      <c r="P199" s="136"/>
      <c r="Q199" s="136"/>
      <c r="R199" s="136"/>
      <c r="S199" s="136"/>
      <c r="T199" s="136"/>
      <c r="U199" s="136"/>
      <c r="V199" s="136"/>
      <c r="W199" s="136"/>
      <c r="X199" s="136"/>
      <c r="Y199" s="136"/>
      <c r="Z199" s="136"/>
      <c r="AA199" s="136"/>
      <c r="AB199" s="136"/>
      <c r="AC199" s="136"/>
      <c r="AD199" s="136"/>
      <c r="AE199" s="136"/>
      <c r="AF199" s="136"/>
      <c r="AG199" s="136"/>
      <c r="AH199" s="136"/>
      <c r="AI199" s="136"/>
      <c r="AJ199" s="136"/>
      <c r="AK199" s="136"/>
      <c r="AL199" s="136"/>
      <c r="AM199" s="136"/>
      <c r="AN199" s="136"/>
      <c r="AO199" s="136"/>
      <c r="AP199" s="136"/>
      <c r="AQ199" s="136"/>
      <c r="AR199" s="136"/>
      <c r="AS199" s="136"/>
      <c r="AT199" s="136"/>
      <c r="AU199" s="136"/>
      <c r="AV199" s="136"/>
      <c r="AW199" s="136"/>
      <c r="AX199" s="136"/>
      <c r="AY199" s="136"/>
      <c r="AZ199" s="136"/>
      <c r="BA199" s="136"/>
      <c r="BB199" s="136"/>
      <c r="BC199" s="136"/>
      <c r="BD199" s="136"/>
      <c r="BE199" s="136"/>
      <c r="BF199" s="136"/>
      <c r="BG199" s="136"/>
      <c r="BH199" s="136"/>
      <c r="BI199" s="136"/>
      <c r="BJ199" s="136"/>
      <c r="BK199" s="136"/>
      <c r="BL199" s="136"/>
      <c r="BM199" s="136"/>
      <c r="BN199" s="136"/>
      <c r="BO199" s="136"/>
      <c r="BP199" s="136"/>
      <c r="BQ199" s="136"/>
      <c r="BR199" s="136"/>
      <c r="BS199" s="136"/>
      <c r="BT199" s="136"/>
      <c r="BU199" s="136"/>
      <c r="BV199" s="136"/>
      <c r="BW199" s="136"/>
      <c r="BX199" s="136"/>
      <c r="BY199" s="136"/>
      <c r="BZ199" s="136"/>
      <c r="CA199" s="136"/>
      <c r="CB199" s="136"/>
      <c r="CC199" s="136"/>
      <c r="CD199" s="136"/>
      <c r="CE199" s="136"/>
      <c r="CF199" s="136"/>
      <c r="CG199" s="136"/>
      <c r="CH199" s="136"/>
      <c r="CI199" s="136"/>
      <c r="CJ199" s="136"/>
      <c r="CK199" s="136"/>
      <c r="CL199" s="136"/>
      <c r="CM199" s="136"/>
      <c r="CN199" s="136"/>
      <c r="CO199" s="136"/>
      <c r="CP199" s="136"/>
      <c r="CQ199" s="136"/>
      <c r="CR199" s="136"/>
      <c r="CS199" s="136"/>
      <c r="CT199" s="136"/>
      <c r="CU199" s="136"/>
      <c r="CV199" s="136"/>
      <c r="CW199" s="136"/>
      <c r="CX199" s="136"/>
      <c r="CY199" s="136"/>
      <c r="CZ199" s="136"/>
      <c r="DA199" s="136"/>
      <c r="DB199" s="136"/>
      <c r="DC199" s="136"/>
      <c r="DD199" s="136"/>
      <c r="DE199" s="136"/>
      <c r="DF199" s="136"/>
      <c r="DG199" s="136"/>
      <c r="DH199" s="136"/>
      <c r="DI199" s="136"/>
      <c r="DJ199" s="136"/>
      <c r="DK199" s="136"/>
      <c r="DL199" s="136"/>
      <c r="DM199" s="136"/>
      <c r="DN199" s="136"/>
      <c r="DO199" s="136"/>
      <c r="DP199" s="136"/>
      <c r="DQ199" s="136"/>
      <c r="DR199" s="136"/>
      <c r="DS199" s="136"/>
      <c r="DT199" s="136"/>
      <c r="DU199" s="136"/>
      <c r="DV199" s="136"/>
      <c r="DW199" s="136"/>
      <c r="DX199" s="136"/>
      <c r="DY199" s="136"/>
      <c r="DZ199" s="136"/>
      <c r="EA199" s="136"/>
      <c r="EB199" s="136"/>
      <c r="EC199" s="136"/>
      <c r="ED199" s="136"/>
      <c r="EE199" s="136"/>
      <c r="EF199" s="136"/>
      <c r="EG199" s="136"/>
      <c r="EH199" s="136"/>
      <c r="EI199" s="136"/>
      <c r="EJ199" s="136"/>
      <c r="EK199" s="136"/>
      <c r="EL199" s="136"/>
      <c r="EM199" s="136"/>
      <c r="EN199" s="136"/>
      <c r="EO199" s="136"/>
      <c r="EP199" s="136"/>
      <c r="EQ199" s="136"/>
      <c r="ER199" s="136"/>
      <c r="ES199" s="136"/>
      <c r="ET199" s="136"/>
      <c r="EU199" s="136"/>
      <c r="EV199" s="136"/>
      <c r="EW199" s="136"/>
      <c r="EX199" s="136"/>
      <c r="EY199" s="136"/>
      <c r="EZ199" s="136"/>
      <c r="FA199" s="136"/>
      <c r="FB199" s="136"/>
      <c r="FC199" s="136"/>
      <c r="FD199" s="136"/>
      <c r="FE199" s="136"/>
      <c r="FF199" s="136"/>
      <c r="FG199" s="136"/>
      <c r="FH199" s="136"/>
      <c r="FI199" s="136"/>
      <c r="FJ199" s="136"/>
      <c r="FK199" s="136"/>
      <c r="FL199" s="136"/>
      <c r="FM199" s="136"/>
      <c r="FN199" s="136"/>
      <c r="FO199" s="136"/>
      <c r="FP199" s="136"/>
      <c r="FQ199" s="136"/>
      <c r="FR199" s="136"/>
      <c r="FS199" s="136"/>
      <c r="FT199" s="136"/>
      <c r="FU199" s="136"/>
      <c r="FV199" s="136"/>
      <c r="FW199" s="136"/>
      <c r="FX199" s="136"/>
      <c r="FY199" s="136"/>
      <c r="FZ199" s="136"/>
      <c r="GA199" s="136"/>
      <c r="GB199" s="136"/>
      <c r="GC199" s="136"/>
      <c r="GD199" s="136"/>
      <c r="GE199" s="136"/>
      <c r="GF199" s="136"/>
      <c r="GG199" s="136"/>
      <c r="GH199" s="136"/>
      <c r="GI199" s="136"/>
      <c r="GJ199" s="136"/>
      <c r="GK199" s="136"/>
      <c r="GL199" s="136"/>
      <c r="GM199" s="136"/>
      <c r="GN199" s="136"/>
      <c r="GO199" s="136"/>
      <c r="GP199" s="136"/>
      <c r="GQ199" s="136"/>
      <c r="GR199" s="136"/>
      <c r="GS199" s="136"/>
      <c r="GT199" s="136"/>
      <c r="GU199" s="136"/>
      <c r="GV199" s="136"/>
      <c r="GW199" s="136"/>
      <c r="GX199" s="136"/>
      <c r="GY199" s="136"/>
      <c r="GZ199" s="136"/>
      <c r="HA199" s="136"/>
      <c r="HB199" s="136"/>
      <c r="HC199" s="136"/>
      <c r="HD199" s="136"/>
      <c r="HE199" s="136"/>
      <c r="HF199" s="136"/>
      <c r="HG199" s="136"/>
      <c r="HH199" s="136"/>
      <c r="HI199" s="136"/>
      <c r="HJ199" s="136"/>
      <c r="HK199" s="136"/>
      <c r="HL199" s="136"/>
      <c r="HM199" s="136"/>
      <c r="HN199" s="136"/>
      <c r="HO199" s="136"/>
      <c r="HP199" s="136"/>
      <c r="HQ199" s="136"/>
      <c r="HR199" s="136"/>
      <c r="HS199" s="136"/>
      <c r="HT199" s="136"/>
      <c r="HU199" s="136"/>
      <c r="HV199" s="136"/>
      <c r="HW199" s="136"/>
      <c r="HX199" s="136"/>
      <c r="HY199" s="136"/>
      <c r="HZ199" s="136"/>
      <c r="IA199" s="136"/>
      <c r="IB199" s="136"/>
      <c r="IC199" s="136"/>
      <c r="ID199" s="136"/>
      <c r="IE199" s="136"/>
      <c r="IF199" s="136"/>
      <c r="IG199" s="136"/>
      <c r="IH199" s="136"/>
      <c r="II199" s="136"/>
      <c r="IJ199" s="136"/>
      <c r="IK199" s="136"/>
      <c r="IL199" s="136"/>
      <c r="IM199" s="136"/>
      <c r="IN199" s="136"/>
      <c r="IO199" s="136"/>
      <c r="IP199" s="136"/>
      <c r="IQ199" s="136"/>
      <c r="IR199" s="136"/>
      <c r="IS199" s="136"/>
      <c r="IT199" s="136"/>
      <c r="IU199" s="136"/>
      <c r="IV199" s="136"/>
      <c r="IW199" s="136"/>
      <c r="IX199" s="136"/>
      <c r="IY199" s="136"/>
      <c r="IZ199" s="136"/>
      <c r="JA199" s="136"/>
      <c r="JB199" s="136"/>
      <c r="JC199" s="136"/>
      <c r="JD199" s="136"/>
      <c r="JE199" s="136"/>
      <c r="JF199" s="136"/>
      <c r="JG199" s="136"/>
      <c r="JH199" s="136"/>
      <c r="JI199" s="136"/>
      <c r="JJ199" s="136"/>
      <c r="JK199" s="136"/>
      <c r="JL199" s="136"/>
      <c r="JM199" s="136"/>
      <c r="JN199" s="136"/>
      <c r="JO199" s="136"/>
      <c r="JP199" s="136"/>
      <c r="JQ199" s="136"/>
      <c r="JR199" s="136"/>
      <c r="JS199" s="136"/>
      <c r="JT199" s="136"/>
      <c r="JU199" s="136"/>
      <c r="JV199" s="136"/>
      <c r="JW199" s="136"/>
      <c r="JX199" s="136"/>
      <c r="JY199" s="136"/>
      <c r="JZ199" s="136"/>
      <c r="KA199" s="136"/>
      <c r="KB199" s="136"/>
      <c r="KC199" s="136"/>
      <c r="KD199" s="136"/>
      <c r="KE199" s="136"/>
      <c r="KF199" s="136"/>
      <c r="KG199" s="136"/>
      <c r="KH199" s="136"/>
      <c r="KI199" s="136"/>
      <c r="KJ199" s="136"/>
      <c r="KK199" s="136"/>
      <c r="KL199" s="136"/>
      <c r="KM199" s="136"/>
      <c r="KN199" s="136"/>
      <c r="KO199" s="136"/>
      <c r="KP199" s="136"/>
      <c r="KQ199" s="136"/>
      <c r="KR199" s="136"/>
      <c r="KS199" s="136"/>
      <c r="KT199" s="136"/>
      <c r="KU199" s="136"/>
      <c r="KV199" s="136"/>
      <c r="KW199" s="136"/>
      <c r="KX199" s="136"/>
      <c r="KY199" s="136"/>
      <c r="KZ199" s="136"/>
      <c r="LA199" s="136"/>
      <c r="LB199" s="136"/>
      <c r="LC199" s="136"/>
      <c r="LD199" s="136"/>
      <c r="LE199" s="136"/>
      <c r="LF199" s="136"/>
      <c r="LG199" s="136"/>
      <c r="LH199" s="136"/>
      <c r="LI199" s="136"/>
      <c r="LJ199" s="136"/>
      <c r="LK199" s="136"/>
      <c r="LL199" s="136"/>
      <c r="LM199" s="136"/>
      <c r="LN199" s="136"/>
      <c r="LO199" s="136"/>
      <c r="LP199" s="136"/>
      <c r="LQ199" s="136"/>
      <c r="LR199" s="136"/>
      <c r="LS199" s="136"/>
      <c r="LT199" s="136"/>
      <c r="LU199" s="136"/>
      <c r="LV199" s="136"/>
      <c r="LW199" s="136"/>
      <c r="LX199" s="136"/>
      <c r="LY199" s="136"/>
      <c r="LZ199" s="136"/>
      <c r="MA199" s="136"/>
      <c r="MB199" s="136"/>
      <c r="MC199" s="136"/>
      <c r="MD199" s="136"/>
      <c r="ME199" s="136"/>
      <c r="MF199" s="136"/>
      <c r="MG199" s="136"/>
      <c r="MH199" s="136"/>
      <c r="MI199" s="136"/>
      <c r="MJ199" s="136"/>
      <c r="MK199" s="136"/>
      <c r="ML199" s="136"/>
      <c r="MM199" s="136"/>
      <c r="MN199" s="136"/>
      <c r="MO199" s="136"/>
      <c r="MP199" s="136"/>
      <c r="MQ199" s="136"/>
      <c r="MR199" s="136"/>
      <c r="MS199" s="136"/>
      <c r="MT199" s="136"/>
      <c r="MU199" s="136"/>
      <c r="MV199" s="136"/>
      <c r="MW199" s="136"/>
      <c r="MX199" s="136"/>
      <c r="MY199" s="136"/>
      <c r="MZ199" s="136"/>
      <c r="NA199" s="136"/>
      <c r="NB199" s="136"/>
      <c r="NC199" s="136"/>
      <c r="ND199" s="136"/>
      <c r="NE199" s="136"/>
      <c r="NF199" s="136"/>
      <c r="NG199" s="136"/>
      <c r="NH199" s="136"/>
      <c r="NI199" s="136"/>
      <c r="NJ199" s="136"/>
      <c r="NK199" s="136"/>
      <c r="NL199" s="136"/>
      <c r="NM199" s="136"/>
      <c r="NN199" s="136"/>
      <c r="NO199" s="136"/>
      <c r="NP199" s="136"/>
      <c r="NQ199" s="136"/>
      <c r="NR199" s="136"/>
      <c r="NS199" s="136"/>
      <c r="NT199" s="136"/>
      <c r="NU199" s="136"/>
      <c r="NV199" s="136"/>
      <c r="NW199" s="136"/>
      <c r="NX199" s="136"/>
      <c r="NY199" s="136"/>
      <c r="NZ199" s="136"/>
      <c r="OA199" s="136"/>
      <c r="OB199" s="136"/>
      <c r="OC199" s="136"/>
      <c r="OD199" s="136"/>
      <c r="OE199" s="136"/>
      <c r="OF199" s="136"/>
      <c r="OG199" s="136"/>
      <c r="OH199" s="136"/>
      <c r="OI199" s="136"/>
      <c r="OJ199" s="136"/>
      <c r="OK199" s="136"/>
      <c r="OL199" s="136"/>
      <c r="OM199" s="136"/>
      <c r="ON199" s="136"/>
      <c r="OO199" s="136"/>
      <c r="OP199" s="136"/>
      <c r="OQ199" s="136"/>
      <c r="OR199" s="136"/>
      <c r="OS199" s="136"/>
      <c r="OT199" s="136"/>
      <c r="OU199" s="136"/>
      <c r="OV199" s="136"/>
      <c r="OW199" s="136"/>
      <c r="OX199" s="136"/>
      <c r="OY199" s="136"/>
      <c r="OZ199" s="136"/>
      <c r="PA199" s="136"/>
      <c r="PB199" s="136"/>
      <c r="PC199" s="136"/>
      <c r="PD199" s="136"/>
      <c r="PE199" s="136"/>
      <c r="PF199" s="136"/>
    </row>
    <row r="200" spans="1:422" s="45" customFormat="1">
      <c r="A200" s="134"/>
      <c r="B200" s="134"/>
      <c r="C200" s="136"/>
      <c r="D200" s="136"/>
      <c r="E200" s="136"/>
      <c r="F200" s="136"/>
      <c r="G200" s="136"/>
      <c r="H200" s="136"/>
      <c r="I200" s="136"/>
      <c r="J200" s="136"/>
      <c r="K200" s="136"/>
      <c r="L200" s="136"/>
      <c r="M200" s="136"/>
      <c r="N200" s="136"/>
      <c r="O200" s="136"/>
      <c r="P200" s="136"/>
      <c r="Q200" s="136"/>
      <c r="R200" s="136"/>
      <c r="S200" s="136"/>
      <c r="T200" s="136"/>
      <c r="U200" s="136"/>
      <c r="V200" s="136"/>
      <c r="W200" s="136"/>
      <c r="X200" s="136"/>
      <c r="Y200" s="136"/>
      <c r="Z200" s="136"/>
      <c r="AA200" s="136"/>
      <c r="AB200" s="136"/>
      <c r="AC200" s="136"/>
      <c r="AD200" s="136"/>
      <c r="AE200" s="136"/>
      <c r="AF200" s="136"/>
      <c r="AG200" s="136"/>
      <c r="AH200" s="136"/>
      <c r="AI200" s="136"/>
      <c r="AJ200" s="136"/>
      <c r="AK200" s="136"/>
      <c r="AL200" s="136"/>
      <c r="AM200" s="136"/>
      <c r="AN200" s="136"/>
      <c r="AO200" s="136"/>
      <c r="AP200" s="136"/>
      <c r="AQ200" s="136"/>
      <c r="AR200" s="136"/>
      <c r="AS200" s="136"/>
      <c r="AT200" s="136"/>
      <c r="AU200" s="136"/>
      <c r="AV200" s="136"/>
      <c r="AW200" s="136"/>
      <c r="AX200" s="136"/>
      <c r="AY200" s="136"/>
      <c r="AZ200" s="136"/>
      <c r="BA200" s="136"/>
      <c r="BB200" s="136"/>
      <c r="BC200" s="136"/>
      <c r="BD200" s="136"/>
      <c r="BE200" s="136"/>
      <c r="BF200" s="136"/>
      <c r="BG200" s="136"/>
      <c r="BH200" s="136"/>
      <c r="BI200" s="136"/>
      <c r="BJ200" s="136"/>
      <c r="BK200" s="136"/>
      <c r="BL200" s="136"/>
      <c r="BM200" s="136"/>
      <c r="BN200" s="136"/>
      <c r="BO200" s="136"/>
      <c r="BP200" s="136"/>
      <c r="BQ200" s="136"/>
      <c r="BR200" s="136"/>
      <c r="BS200" s="136"/>
      <c r="BT200" s="136"/>
      <c r="BU200" s="136"/>
      <c r="BV200" s="136"/>
      <c r="BW200" s="136"/>
      <c r="BX200" s="136"/>
      <c r="BY200" s="136"/>
      <c r="BZ200" s="136"/>
      <c r="CA200" s="136"/>
      <c r="CB200" s="136"/>
      <c r="CC200" s="136"/>
      <c r="CD200" s="136"/>
      <c r="CE200" s="136"/>
      <c r="CF200" s="136"/>
      <c r="CG200" s="136"/>
      <c r="CH200" s="136"/>
      <c r="CI200" s="136"/>
      <c r="CJ200" s="136"/>
      <c r="CK200" s="136"/>
      <c r="CL200" s="136"/>
      <c r="CM200" s="136"/>
      <c r="CN200" s="136"/>
      <c r="CO200" s="136"/>
      <c r="CP200" s="136"/>
      <c r="CQ200" s="136"/>
      <c r="CR200" s="136"/>
      <c r="CS200" s="136"/>
      <c r="CT200" s="136"/>
      <c r="CU200" s="136"/>
      <c r="CV200" s="136"/>
      <c r="CW200" s="136"/>
      <c r="CX200" s="136"/>
      <c r="CY200" s="136"/>
      <c r="CZ200" s="136"/>
      <c r="DA200" s="136"/>
      <c r="DB200" s="136"/>
      <c r="DC200" s="136"/>
      <c r="DD200" s="136"/>
      <c r="DE200" s="136"/>
      <c r="DF200" s="136"/>
      <c r="DG200" s="136"/>
      <c r="DH200" s="136"/>
      <c r="DI200" s="136"/>
      <c r="DJ200" s="136"/>
      <c r="DK200" s="136"/>
      <c r="DL200" s="136"/>
      <c r="DM200" s="136"/>
      <c r="DN200" s="136"/>
      <c r="DO200" s="136"/>
      <c r="DP200" s="136"/>
      <c r="DQ200" s="136"/>
      <c r="DR200" s="136"/>
      <c r="DS200" s="136"/>
      <c r="DT200" s="136"/>
      <c r="DU200" s="136"/>
      <c r="DV200" s="136"/>
      <c r="DW200" s="136"/>
      <c r="DX200" s="136"/>
      <c r="DY200" s="136"/>
      <c r="DZ200" s="136"/>
      <c r="EA200" s="136"/>
      <c r="EB200" s="136"/>
      <c r="EC200" s="136"/>
      <c r="ED200" s="136"/>
      <c r="EE200" s="136"/>
      <c r="EF200" s="136"/>
      <c r="EG200" s="136"/>
      <c r="EH200" s="136"/>
      <c r="EI200" s="136"/>
      <c r="EJ200" s="136"/>
      <c r="EK200" s="136"/>
      <c r="EL200" s="136"/>
      <c r="EM200" s="136"/>
      <c r="EN200" s="136"/>
      <c r="EO200" s="136"/>
      <c r="EP200" s="136"/>
      <c r="EQ200" s="136"/>
      <c r="ER200" s="136"/>
      <c r="ES200" s="136"/>
      <c r="ET200" s="136"/>
      <c r="EU200" s="136"/>
      <c r="EV200" s="136"/>
      <c r="EW200" s="136"/>
      <c r="EX200" s="136"/>
      <c r="EY200" s="136"/>
      <c r="EZ200" s="136"/>
      <c r="FA200" s="136"/>
      <c r="FB200" s="136"/>
      <c r="FC200" s="136"/>
      <c r="FD200" s="136"/>
      <c r="FE200" s="136"/>
      <c r="FF200" s="136"/>
      <c r="FG200" s="136"/>
      <c r="FH200" s="136"/>
      <c r="FI200" s="136"/>
      <c r="FJ200" s="136"/>
      <c r="FK200" s="136"/>
      <c r="FL200" s="136"/>
      <c r="FM200" s="136"/>
      <c r="FN200" s="136"/>
      <c r="FO200" s="136"/>
      <c r="FP200" s="136"/>
      <c r="FQ200" s="136"/>
      <c r="FR200" s="136"/>
      <c r="FS200" s="136"/>
      <c r="FT200" s="136"/>
      <c r="FU200" s="136"/>
      <c r="FV200" s="136"/>
      <c r="FW200" s="136"/>
      <c r="FX200" s="136"/>
      <c r="FY200" s="136"/>
      <c r="FZ200" s="136"/>
      <c r="GA200" s="136"/>
      <c r="GB200" s="136"/>
      <c r="GC200" s="136"/>
      <c r="GD200" s="136"/>
      <c r="GE200" s="136"/>
      <c r="GF200" s="136"/>
      <c r="GG200" s="136"/>
      <c r="GH200" s="136"/>
      <c r="GI200" s="136"/>
      <c r="GJ200" s="136"/>
      <c r="GK200" s="136"/>
      <c r="GL200" s="136"/>
      <c r="GM200" s="136"/>
      <c r="GN200" s="136"/>
      <c r="GO200" s="136"/>
      <c r="GP200" s="136"/>
      <c r="GQ200" s="136"/>
      <c r="GR200" s="136"/>
      <c r="GS200" s="136"/>
      <c r="GT200" s="136"/>
      <c r="GU200" s="136"/>
      <c r="GV200" s="136"/>
      <c r="GW200" s="136"/>
      <c r="GX200" s="136"/>
      <c r="GY200" s="136"/>
      <c r="GZ200" s="136"/>
      <c r="HA200" s="136"/>
      <c r="HB200" s="136"/>
      <c r="HC200" s="136"/>
      <c r="HD200" s="136"/>
      <c r="HE200" s="136"/>
      <c r="HF200" s="136"/>
      <c r="HG200" s="136"/>
      <c r="HH200" s="136"/>
      <c r="HI200" s="136"/>
      <c r="HJ200" s="136"/>
      <c r="HK200" s="136"/>
      <c r="HL200" s="136"/>
      <c r="HM200" s="136"/>
      <c r="HN200" s="136"/>
      <c r="HO200" s="136"/>
      <c r="HP200" s="136"/>
      <c r="HQ200" s="136"/>
      <c r="HR200" s="136"/>
      <c r="HS200" s="136"/>
      <c r="HT200" s="136"/>
      <c r="HU200" s="136"/>
      <c r="HV200" s="136"/>
      <c r="HW200" s="136"/>
      <c r="HX200" s="136"/>
      <c r="HY200" s="136"/>
      <c r="HZ200" s="136"/>
      <c r="IA200" s="136"/>
      <c r="IB200" s="136"/>
      <c r="IC200" s="136"/>
      <c r="ID200" s="136"/>
      <c r="IE200" s="136"/>
      <c r="IF200" s="136"/>
      <c r="IG200" s="136"/>
      <c r="IH200" s="136"/>
      <c r="II200" s="136"/>
      <c r="IJ200" s="136"/>
      <c r="IK200" s="136"/>
      <c r="IL200" s="136"/>
      <c r="IM200" s="136"/>
      <c r="IN200" s="136"/>
      <c r="IO200" s="136"/>
      <c r="IP200" s="136"/>
      <c r="IQ200" s="136"/>
      <c r="IR200" s="136"/>
      <c r="IS200" s="136"/>
      <c r="IT200" s="136"/>
      <c r="IU200" s="136"/>
      <c r="IV200" s="136"/>
      <c r="IW200" s="136"/>
      <c r="IX200" s="136"/>
      <c r="IY200" s="136"/>
      <c r="IZ200" s="136"/>
      <c r="JA200" s="136"/>
      <c r="JB200" s="136"/>
      <c r="JC200" s="136"/>
      <c r="JD200" s="136"/>
      <c r="JE200" s="136"/>
      <c r="JF200" s="136"/>
      <c r="JG200" s="136"/>
      <c r="JH200" s="136"/>
      <c r="JI200" s="136"/>
      <c r="JJ200" s="136"/>
      <c r="JK200" s="136"/>
      <c r="JL200" s="136"/>
      <c r="JM200" s="136"/>
      <c r="JN200" s="136"/>
      <c r="JO200" s="136"/>
      <c r="JP200" s="136"/>
      <c r="JQ200" s="136"/>
      <c r="JR200" s="136"/>
      <c r="JS200" s="136"/>
      <c r="JT200" s="136"/>
      <c r="JU200" s="136"/>
      <c r="JV200" s="136"/>
      <c r="JW200" s="136"/>
      <c r="JX200" s="136"/>
      <c r="JY200" s="136"/>
      <c r="JZ200" s="136"/>
      <c r="KA200" s="136"/>
      <c r="KB200" s="136"/>
      <c r="KC200" s="136"/>
      <c r="KD200" s="136"/>
      <c r="KE200" s="136"/>
      <c r="KF200" s="136"/>
      <c r="KG200" s="136"/>
      <c r="KH200" s="136"/>
      <c r="KI200" s="136"/>
      <c r="KJ200" s="136"/>
      <c r="KK200" s="136"/>
      <c r="KL200" s="136"/>
      <c r="KM200" s="136"/>
      <c r="KN200" s="136"/>
      <c r="KO200" s="136"/>
      <c r="KP200" s="136"/>
      <c r="KQ200" s="136"/>
      <c r="KR200" s="136"/>
      <c r="KS200" s="136"/>
      <c r="KT200" s="136"/>
      <c r="KU200" s="136"/>
      <c r="KV200" s="136"/>
      <c r="KW200" s="136"/>
      <c r="KX200" s="136"/>
      <c r="KY200" s="136"/>
      <c r="KZ200" s="136"/>
      <c r="LA200" s="136"/>
      <c r="LB200" s="136"/>
      <c r="LC200" s="136"/>
      <c r="LD200" s="136"/>
      <c r="LE200" s="136"/>
      <c r="LF200" s="136"/>
      <c r="LG200" s="136"/>
      <c r="LH200" s="136"/>
      <c r="LI200" s="136"/>
      <c r="LJ200" s="136"/>
      <c r="LK200" s="136"/>
      <c r="LL200" s="136"/>
      <c r="LM200" s="136"/>
      <c r="LN200" s="136"/>
      <c r="LO200" s="136"/>
      <c r="LP200" s="136"/>
      <c r="LQ200" s="136"/>
      <c r="LR200" s="136"/>
      <c r="LS200" s="136"/>
      <c r="LT200" s="136"/>
      <c r="LU200" s="136"/>
      <c r="LV200" s="136"/>
      <c r="LW200" s="136"/>
      <c r="LX200" s="136"/>
      <c r="LY200" s="136"/>
      <c r="LZ200" s="136"/>
      <c r="MA200" s="136"/>
      <c r="MB200" s="136"/>
      <c r="MC200" s="136"/>
      <c r="MD200" s="136"/>
      <c r="ME200" s="136"/>
      <c r="MF200" s="136"/>
      <c r="MG200" s="136"/>
      <c r="MH200" s="136"/>
      <c r="MI200" s="136"/>
      <c r="MJ200" s="136"/>
      <c r="MK200" s="136"/>
      <c r="ML200" s="136"/>
      <c r="MM200" s="136"/>
      <c r="MN200" s="136"/>
      <c r="MO200" s="136"/>
      <c r="MP200" s="136"/>
      <c r="MQ200" s="136"/>
      <c r="MR200" s="136"/>
      <c r="MS200" s="136"/>
      <c r="MT200" s="136"/>
      <c r="MU200" s="136"/>
      <c r="MV200" s="136"/>
      <c r="MW200" s="136"/>
      <c r="MX200" s="136"/>
      <c r="MY200" s="136"/>
      <c r="MZ200" s="136"/>
      <c r="NA200" s="136"/>
      <c r="NB200" s="136"/>
      <c r="NC200" s="136"/>
      <c r="ND200" s="136"/>
      <c r="NE200" s="136"/>
      <c r="NF200" s="136"/>
      <c r="NG200" s="136"/>
      <c r="NH200" s="136"/>
      <c r="NI200" s="136"/>
      <c r="NJ200" s="136"/>
      <c r="NK200" s="136"/>
      <c r="NL200" s="136"/>
      <c r="NM200" s="136"/>
      <c r="NN200" s="136"/>
      <c r="NO200" s="136"/>
      <c r="NP200" s="136"/>
      <c r="NQ200" s="136"/>
      <c r="NR200" s="136"/>
      <c r="NS200" s="136"/>
      <c r="NT200" s="136"/>
      <c r="NU200" s="136"/>
      <c r="NV200" s="136"/>
      <c r="NW200" s="136"/>
      <c r="NX200" s="136"/>
      <c r="NY200" s="136"/>
      <c r="NZ200" s="136"/>
      <c r="OA200" s="136"/>
      <c r="OB200" s="136"/>
      <c r="OC200" s="136"/>
      <c r="OD200" s="136"/>
      <c r="OE200" s="136"/>
      <c r="OF200" s="136"/>
      <c r="OG200" s="136"/>
      <c r="OH200" s="136"/>
      <c r="OI200" s="136"/>
      <c r="OJ200" s="136"/>
      <c r="OK200" s="136"/>
      <c r="OL200" s="136"/>
      <c r="OM200" s="136"/>
      <c r="ON200" s="136"/>
      <c r="OO200" s="136"/>
      <c r="OP200" s="136"/>
      <c r="OQ200" s="136"/>
      <c r="OR200" s="136"/>
      <c r="OS200" s="136"/>
      <c r="OT200" s="136"/>
      <c r="OU200" s="136"/>
      <c r="OV200" s="136"/>
      <c r="OW200" s="136"/>
      <c r="OX200" s="136"/>
      <c r="OY200" s="136"/>
      <c r="OZ200" s="136"/>
      <c r="PA200" s="136"/>
      <c r="PB200" s="136"/>
      <c r="PC200" s="136"/>
      <c r="PD200" s="136"/>
      <c r="PE200" s="136"/>
      <c r="PF200" s="136"/>
    </row>
    <row r="201" spans="1:422" s="45" customFormat="1">
      <c r="A201" s="134"/>
      <c r="B201" s="134"/>
      <c r="C201" s="136"/>
      <c r="D201" s="136"/>
      <c r="E201" s="136"/>
      <c r="F201" s="136"/>
      <c r="G201" s="136"/>
      <c r="H201" s="136"/>
      <c r="I201" s="136"/>
      <c r="J201" s="136"/>
      <c r="K201" s="136"/>
      <c r="L201" s="136"/>
      <c r="M201" s="136"/>
      <c r="N201" s="136"/>
      <c r="O201" s="136"/>
      <c r="P201" s="136"/>
      <c r="Q201" s="136"/>
      <c r="R201" s="136"/>
      <c r="S201" s="136"/>
      <c r="T201" s="136"/>
      <c r="U201" s="136"/>
      <c r="V201" s="136"/>
      <c r="W201" s="136"/>
      <c r="X201" s="136"/>
      <c r="Y201" s="136"/>
      <c r="Z201" s="136"/>
      <c r="AA201" s="136"/>
      <c r="AB201" s="136"/>
      <c r="AC201" s="136"/>
      <c r="AD201" s="136"/>
      <c r="AE201" s="136"/>
      <c r="AF201" s="136"/>
      <c r="AG201" s="136"/>
      <c r="AH201" s="136"/>
      <c r="AI201" s="136"/>
      <c r="AJ201" s="136"/>
      <c r="AK201" s="136"/>
      <c r="AL201" s="136"/>
      <c r="AM201" s="136"/>
      <c r="AN201" s="136"/>
      <c r="AO201" s="136"/>
      <c r="AP201" s="136"/>
      <c r="AQ201" s="136"/>
      <c r="AR201" s="136"/>
      <c r="AS201" s="136"/>
      <c r="AT201" s="136"/>
      <c r="AU201" s="136"/>
      <c r="AV201" s="136"/>
      <c r="AW201" s="136"/>
      <c r="AX201" s="136"/>
      <c r="AY201" s="136"/>
      <c r="AZ201" s="136"/>
      <c r="BA201" s="136"/>
      <c r="BB201" s="136"/>
      <c r="BC201" s="136"/>
      <c r="BD201" s="136"/>
      <c r="BE201" s="136"/>
      <c r="BF201" s="136"/>
      <c r="BG201" s="136"/>
      <c r="BH201" s="136"/>
      <c r="BI201" s="136"/>
      <c r="BJ201" s="136"/>
      <c r="BK201" s="136"/>
      <c r="BL201" s="136"/>
      <c r="BM201" s="136"/>
      <c r="BN201" s="136"/>
      <c r="BO201" s="136"/>
      <c r="BP201" s="136"/>
      <c r="BQ201" s="136"/>
      <c r="BR201" s="136"/>
      <c r="BS201" s="136"/>
      <c r="BT201" s="136"/>
      <c r="BU201" s="136"/>
      <c r="BV201" s="136"/>
      <c r="BW201" s="136"/>
      <c r="BX201" s="136"/>
      <c r="BY201" s="136"/>
      <c r="BZ201" s="136"/>
      <c r="CA201" s="136"/>
      <c r="CB201" s="136"/>
      <c r="CC201" s="136"/>
      <c r="CD201" s="136"/>
      <c r="CE201" s="136"/>
      <c r="CF201" s="136"/>
      <c r="CG201" s="136"/>
      <c r="CH201" s="136"/>
      <c r="CI201" s="136"/>
      <c r="CJ201" s="136"/>
      <c r="CK201" s="136"/>
      <c r="CL201" s="136"/>
      <c r="CM201" s="136"/>
      <c r="CN201" s="136"/>
      <c r="CO201" s="136"/>
      <c r="CP201" s="136"/>
      <c r="CQ201" s="136"/>
      <c r="CR201" s="136"/>
      <c r="CS201" s="136"/>
      <c r="CT201" s="136"/>
      <c r="CU201" s="136"/>
      <c r="CV201" s="136"/>
      <c r="CW201" s="136"/>
      <c r="CX201" s="136"/>
      <c r="CY201" s="136"/>
      <c r="CZ201" s="136"/>
      <c r="DA201" s="136"/>
      <c r="DB201" s="136"/>
      <c r="DC201" s="136"/>
      <c r="DD201" s="136"/>
      <c r="DE201" s="136"/>
      <c r="DF201" s="136"/>
      <c r="DG201" s="136"/>
      <c r="DH201" s="136"/>
      <c r="DI201" s="136"/>
      <c r="DJ201" s="136"/>
      <c r="DK201" s="136"/>
      <c r="DL201" s="136"/>
      <c r="DM201" s="136"/>
      <c r="DN201" s="136"/>
      <c r="DO201" s="136"/>
      <c r="DP201" s="136"/>
      <c r="DQ201" s="136"/>
      <c r="DR201" s="136"/>
      <c r="DS201" s="136"/>
      <c r="DT201" s="136"/>
      <c r="DU201" s="136"/>
      <c r="DV201" s="136"/>
      <c r="DW201" s="136"/>
      <c r="DX201" s="136"/>
      <c r="DY201" s="136"/>
      <c r="DZ201" s="136"/>
      <c r="EA201" s="136"/>
      <c r="EB201" s="136"/>
      <c r="EC201" s="136"/>
      <c r="ED201" s="136"/>
      <c r="EE201" s="136"/>
      <c r="EF201" s="136"/>
      <c r="EG201" s="136"/>
      <c r="EH201" s="136"/>
      <c r="EI201" s="136"/>
      <c r="EJ201" s="136"/>
      <c r="EK201" s="136"/>
      <c r="EL201" s="136"/>
      <c r="EM201" s="136"/>
      <c r="EN201" s="136"/>
      <c r="EO201" s="136"/>
      <c r="EP201" s="136"/>
      <c r="EQ201" s="136"/>
      <c r="ER201" s="136"/>
      <c r="ES201" s="136"/>
      <c r="ET201" s="136"/>
      <c r="EU201" s="136"/>
      <c r="EV201" s="136"/>
      <c r="EW201" s="136"/>
      <c r="EX201" s="136"/>
      <c r="EY201" s="136"/>
      <c r="EZ201" s="136"/>
      <c r="FA201" s="136"/>
      <c r="FB201" s="136"/>
      <c r="FC201" s="136"/>
      <c r="FD201" s="136"/>
      <c r="FE201" s="136"/>
      <c r="FF201" s="136"/>
      <c r="FG201" s="136"/>
      <c r="FH201" s="136"/>
      <c r="FI201" s="136"/>
      <c r="FJ201" s="136"/>
      <c r="FK201" s="136"/>
      <c r="FL201" s="136"/>
      <c r="FM201" s="136"/>
      <c r="FN201" s="136"/>
      <c r="FO201" s="136"/>
      <c r="FP201" s="136"/>
      <c r="FQ201" s="136"/>
      <c r="FR201" s="136"/>
      <c r="FS201" s="136"/>
      <c r="FT201" s="136"/>
      <c r="FU201" s="136"/>
      <c r="FV201" s="136"/>
      <c r="FW201" s="136"/>
      <c r="FX201" s="136"/>
      <c r="FY201" s="136"/>
      <c r="FZ201" s="136"/>
      <c r="GA201" s="136"/>
      <c r="GB201" s="136"/>
      <c r="GC201" s="136"/>
      <c r="GD201" s="136"/>
      <c r="GE201" s="136"/>
      <c r="GF201" s="136"/>
      <c r="GG201" s="136"/>
      <c r="GH201" s="136"/>
      <c r="GI201" s="136"/>
      <c r="GJ201" s="136"/>
      <c r="GK201" s="136"/>
      <c r="GL201" s="136"/>
      <c r="GM201" s="136"/>
      <c r="GN201" s="136"/>
      <c r="GO201" s="136"/>
      <c r="GP201" s="136"/>
      <c r="GQ201" s="136"/>
      <c r="GR201" s="136"/>
      <c r="GS201" s="136"/>
      <c r="GT201" s="136"/>
      <c r="GU201" s="136"/>
      <c r="GV201" s="136"/>
      <c r="GW201" s="136"/>
      <c r="GX201" s="136"/>
      <c r="GY201" s="136"/>
      <c r="GZ201" s="136"/>
      <c r="HA201" s="136"/>
      <c r="HB201" s="136"/>
      <c r="HC201" s="136"/>
      <c r="HD201" s="136"/>
      <c r="HE201" s="136"/>
      <c r="HF201" s="136"/>
      <c r="HG201" s="136"/>
      <c r="HH201" s="136"/>
      <c r="HI201" s="136"/>
      <c r="HJ201" s="136"/>
      <c r="HK201" s="136"/>
      <c r="HL201" s="136"/>
      <c r="HM201" s="136"/>
      <c r="HN201" s="136"/>
      <c r="HO201" s="136"/>
      <c r="HP201" s="136"/>
      <c r="HQ201" s="136"/>
      <c r="HR201" s="136"/>
      <c r="HS201" s="136"/>
      <c r="HT201" s="136"/>
      <c r="HU201" s="136"/>
      <c r="HV201" s="136"/>
      <c r="HW201" s="136"/>
      <c r="HX201" s="136"/>
      <c r="HY201" s="136"/>
      <c r="HZ201" s="136"/>
      <c r="IA201" s="136"/>
      <c r="IB201" s="136"/>
      <c r="IC201" s="136"/>
      <c r="ID201" s="136"/>
      <c r="IE201" s="136"/>
      <c r="IF201" s="136"/>
      <c r="IG201" s="136"/>
      <c r="IH201" s="136"/>
      <c r="II201" s="136"/>
      <c r="IJ201" s="136"/>
      <c r="IK201" s="136"/>
      <c r="IL201" s="136"/>
      <c r="IM201" s="136"/>
      <c r="IN201" s="136"/>
      <c r="IO201" s="136"/>
      <c r="IP201" s="136"/>
      <c r="IQ201" s="136"/>
      <c r="IR201" s="136"/>
      <c r="IS201" s="136"/>
      <c r="IT201" s="136"/>
      <c r="IU201" s="136"/>
      <c r="IV201" s="136"/>
      <c r="IW201" s="136"/>
      <c r="IX201" s="136"/>
      <c r="IY201" s="136"/>
      <c r="IZ201" s="136"/>
      <c r="JA201" s="136"/>
      <c r="JB201" s="136"/>
      <c r="JC201" s="136"/>
      <c r="JD201" s="136"/>
      <c r="JE201" s="136"/>
      <c r="JF201" s="136"/>
      <c r="JG201" s="136"/>
      <c r="JH201" s="136"/>
      <c r="JI201" s="136"/>
      <c r="JJ201" s="136"/>
      <c r="JK201" s="136"/>
      <c r="JL201" s="136"/>
      <c r="JM201" s="136"/>
      <c r="JN201" s="136"/>
      <c r="JO201" s="136"/>
      <c r="JP201" s="136"/>
      <c r="JQ201" s="136"/>
      <c r="JR201" s="136"/>
      <c r="JS201" s="136"/>
      <c r="JT201" s="136"/>
      <c r="JU201" s="136"/>
      <c r="JV201" s="136"/>
      <c r="JW201" s="136"/>
      <c r="JX201" s="136"/>
      <c r="JY201" s="136"/>
      <c r="JZ201" s="136"/>
      <c r="KA201" s="136"/>
      <c r="KB201" s="136"/>
      <c r="KC201" s="136"/>
      <c r="KD201" s="136"/>
      <c r="KE201" s="136"/>
      <c r="KF201" s="136"/>
      <c r="KG201" s="136"/>
      <c r="KH201" s="136"/>
      <c r="KI201" s="136"/>
      <c r="KJ201" s="136"/>
      <c r="KK201" s="136"/>
      <c r="KL201" s="136"/>
      <c r="KM201" s="136"/>
      <c r="KN201" s="136"/>
      <c r="KO201" s="136"/>
      <c r="KP201" s="136"/>
      <c r="KQ201" s="136"/>
      <c r="KR201" s="136"/>
      <c r="KS201" s="136"/>
      <c r="KT201" s="136"/>
      <c r="KU201" s="136"/>
      <c r="KV201" s="136"/>
      <c r="KW201" s="136"/>
      <c r="KX201" s="136"/>
      <c r="KY201" s="136"/>
      <c r="KZ201" s="136"/>
      <c r="LA201" s="136"/>
      <c r="LB201" s="136"/>
      <c r="LC201" s="136"/>
      <c r="LD201" s="136"/>
      <c r="LE201" s="136"/>
      <c r="LF201" s="136"/>
      <c r="LG201" s="136"/>
      <c r="LH201" s="136"/>
      <c r="LI201" s="136"/>
      <c r="LJ201" s="136"/>
      <c r="LK201" s="136"/>
      <c r="LL201" s="136"/>
      <c r="LM201" s="136"/>
      <c r="LN201" s="136"/>
      <c r="LO201" s="136"/>
      <c r="LP201" s="136"/>
      <c r="LQ201" s="136"/>
      <c r="LR201" s="136"/>
      <c r="LS201" s="136"/>
      <c r="LT201" s="136"/>
      <c r="LU201" s="136"/>
      <c r="LV201" s="136"/>
      <c r="LW201" s="136"/>
      <c r="LX201" s="136"/>
      <c r="LY201" s="136"/>
      <c r="LZ201" s="136"/>
      <c r="MA201" s="136"/>
      <c r="MB201" s="136"/>
      <c r="MC201" s="136"/>
      <c r="MD201" s="136"/>
      <c r="ME201" s="136"/>
      <c r="MF201" s="136"/>
      <c r="MG201" s="136"/>
      <c r="MH201" s="136"/>
      <c r="MI201" s="136"/>
      <c r="MJ201" s="136"/>
      <c r="MK201" s="136"/>
      <c r="ML201" s="136"/>
      <c r="MM201" s="136"/>
      <c r="MN201" s="136"/>
      <c r="MO201" s="136"/>
      <c r="MP201" s="136"/>
      <c r="MQ201" s="136"/>
      <c r="MR201" s="136"/>
      <c r="MS201" s="136"/>
      <c r="MT201" s="136"/>
      <c r="MU201" s="136"/>
      <c r="MV201" s="136"/>
      <c r="MW201" s="136"/>
      <c r="MX201" s="136"/>
      <c r="MY201" s="136"/>
      <c r="MZ201" s="136"/>
      <c r="NA201" s="136"/>
      <c r="NB201" s="136"/>
      <c r="NC201" s="136"/>
      <c r="ND201" s="136"/>
      <c r="NE201" s="136"/>
      <c r="NF201" s="136"/>
      <c r="NG201" s="136"/>
      <c r="NH201" s="136"/>
      <c r="NI201" s="136"/>
      <c r="NJ201" s="136"/>
      <c r="NK201" s="136"/>
      <c r="NL201" s="136"/>
      <c r="NM201" s="136"/>
      <c r="NN201" s="136"/>
      <c r="NO201" s="136"/>
      <c r="NP201" s="136"/>
      <c r="NQ201" s="136"/>
      <c r="NR201" s="136"/>
      <c r="NS201" s="136"/>
      <c r="NT201" s="136"/>
      <c r="NU201" s="136"/>
      <c r="NV201" s="136"/>
      <c r="NW201" s="136"/>
      <c r="NX201" s="136"/>
      <c r="NY201" s="136"/>
      <c r="NZ201" s="136"/>
      <c r="OA201" s="136"/>
      <c r="OB201" s="136"/>
      <c r="OC201" s="136"/>
      <c r="OD201" s="136"/>
      <c r="OE201" s="136"/>
      <c r="OF201" s="136"/>
      <c r="OG201" s="136"/>
      <c r="OH201" s="136"/>
      <c r="OI201" s="136"/>
      <c r="OJ201" s="136"/>
      <c r="OK201" s="136"/>
      <c r="OL201" s="136"/>
      <c r="OM201" s="136"/>
      <c r="ON201" s="136"/>
      <c r="OO201" s="136"/>
      <c r="OP201" s="136"/>
      <c r="OQ201" s="136"/>
      <c r="OR201" s="136"/>
      <c r="OS201" s="136"/>
      <c r="OT201" s="136"/>
      <c r="OU201" s="136"/>
      <c r="OV201" s="136"/>
      <c r="OW201" s="136"/>
      <c r="OX201" s="136"/>
      <c r="OY201" s="136"/>
      <c r="OZ201" s="136"/>
      <c r="PA201" s="136"/>
      <c r="PB201" s="136"/>
      <c r="PC201" s="136"/>
      <c r="PD201" s="136"/>
      <c r="PE201" s="136"/>
      <c r="PF201" s="136"/>
    </row>
    <row r="202" spans="1:422" s="45" customFormat="1">
      <c r="A202" s="134"/>
      <c r="B202" s="134"/>
      <c r="C202" s="136"/>
      <c r="D202" s="136"/>
      <c r="E202" s="136"/>
      <c r="F202" s="136"/>
      <c r="G202" s="136"/>
      <c r="H202" s="136"/>
      <c r="I202" s="136"/>
      <c r="J202" s="136"/>
      <c r="K202" s="136"/>
      <c r="L202" s="136"/>
      <c r="M202" s="136"/>
      <c r="N202" s="136"/>
      <c r="O202" s="136"/>
      <c r="P202" s="136"/>
      <c r="Q202" s="136"/>
      <c r="R202" s="136"/>
      <c r="S202" s="136"/>
      <c r="T202" s="136"/>
      <c r="U202" s="136"/>
      <c r="V202" s="136"/>
      <c r="W202" s="136"/>
      <c r="X202" s="136"/>
      <c r="Y202" s="136"/>
      <c r="Z202" s="136"/>
      <c r="AA202" s="136"/>
      <c r="AB202" s="136"/>
      <c r="AC202" s="136"/>
      <c r="AD202" s="136"/>
      <c r="AE202" s="136"/>
      <c r="AF202" s="136"/>
      <c r="AG202" s="136"/>
      <c r="AH202" s="136"/>
      <c r="AI202" s="136"/>
      <c r="AJ202" s="136"/>
      <c r="AK202" s="136"/>
      <c r="AL202" s="136"/>
      <c r="AM202" s="136"/>
      <c r="AN202" s="136"/>
      <c r="AO202" s="136"/>
      <c r="AP202" s="136"/>
      <c r="AQ202" s="136"/>
      <c r="AR202" s="136"/>
      <c r="AS202" s="136"/>
      <c r="AT202" s="136"/>
      <c r="AU202" s="136"/>
      <c r="AV202" s="136"/>
      <c r="AW202" s="136"/>
      <c r="AX202" s="136"/>
      <c r="AY202" s="136"/>
      <c r="AZ202" s="136"/>
      <c r="BA202" s="136"/>
      <c r="BB202" s="136"/>
      <c r="BC202" s="136"/>
      <c r="BD202" s="136"/>
      <c r="BE202" s="136"/>
      <c r="BF202" s="136"/>
      <c r="BG202" s="136"/>
      <c r="BH202" s="136"/>
      <c r="BI202" s="136"/>
      <c r="BJ202" s="136"/>
      <c r="BK202" s="136"/>
      <c r="BL202" s="136"/>
      <c r="BM202" s="136"/>
      <c r="BN202" s="136"/>
      <c r="BO202" s="136"/>
      <c r="BP202" s="136"/>
      <c r="BQ202" s="136"/>
      <c r="BR202" s="136"/>
      <c r="BS202" s="136"/>
      <c r="BT202" s="136"/>
      <c r="BU202" s="136"/>
      <c r="BV202" s="136"/>
      <c r="BW202" s="136"/>
      <c r="BX202" s="136"/>
      <c r="BY202" s="136"/>
      <c r="BZ202" s="136"/>
      <c r="CA202" s="136"/>
      <c r="CB202" s="136"/>
      <c r="CC202" s="136"/>
      <c r="CD202" s="136"/>
      <c r="CE202" s="136"/>
      <c r="CF202" s="136"/>
      <c r="CG202" s="136"/>
      <c r="CH202" s="136"/>
      <c r="CI202" s="136"/>
      <c r="CJ202" s="136"/>
      <c r="CK202" s="136"/>
      <c r="CL202" s="136"/>
      <c r="CM202" s="136"/>
      <c r="CN202" s="136"/>
      <c r="CO202" s="136"/>
      <c r="CP202" s="136"/>
      <c r="CQ202" s="136"/>
      <c r="CR202" s="136"/>
      <c r="CS202" s="136"/>
      <c r="CT202" s="136"/>
      <c r="CU202" s="136"/>
      <c r="CV202" s="136"/>
      <c r="CW202" s="136"/>
      <c r="CX202" s="136"/>
      <c r="CY202" s="136"/>
      <c r="CZ202" s="136"/>
      <c r="DA202" s="136"/>
      <c r="DB202" s="136"/>
      <c r="DC202" s="136"/>
      <c r="DD202" s="136"/>
      <c r="DE202" s="136"/>
      <c r="DF202" s="136"/>
      <c r="DG202" s="136"/>
      <c r="DH202" s="136"/>
      <c r="DI202" s="136"/>
      <c r="DJ202" s="136"/>
      <c r="DK202" s="136"/>
      <c r="DL202" s="136"/>
      <c r="DM202" s="136"/>
      <c r="DN202" s="136"/>
      <c r="DO202" s="136"/>
      <c r="DP202" s="136"/>
      <c r="DQ202" s="136"/>
      <c r="DR202" s="136"/>
      <c r="DS202" s="136"/>
      <c r="DT202" s="136"/>
      <c r="DU202" s="136"/>
      <c r="DV202" s="136"/>
      <c r="DW202" s="136"/>
      <c r="DX202" s="136"/>
      <c r="DY202" s="136"/>
      <c r="DZ202" s="136"/>
      <c r="EA202" s="136"/>
      <c r="EB202" s="136"/>
      <c r="EC202" s="136"/>
      <c r="ED202" s="136"/>
      <c r="EE202" s="136"/>
      <c r="EF202" s="136"/>
      <c r="EG202" s="136"/>
      <c r="EH202" s="136"/>
      <c r="EI202" s="136"/>
      <c r="EJ202" s="136"/>
      <c r="EK202" s="136"/>
      <c r="EL202" s="136"/>
      <c r="EM202" s="136"/>
      <c r="EN202" s="136"/>
      <c r="EO202" s="136"/>
      <c r="EP202" s="136"/>
      <c r="EQ202" s="136"/>
      <c r="ER202" s="136"/>
      <c r="ES202" s="136"/>
      <c r="ET202" s="136"/>
      <c r="EU202" s="136"/>
      <c r="EV202" s="136"/>
      <c r="EW202" s="136"/>
      <c r="EX202" s="136"/>
      <c r="EY202" s="136"/>
      <c r="EZ202" s="136"/>
      <c r="FA202" s="136"/>
      <c r="FB202" s="136"/>
      <c r="FC202" s="136"/>
      <c r="FD202" s="136"/>
      <c r="FE202" s="136"/>
      <c r="FF202" s="136"/>
      <c r="FG202" s="136"/>
      <c r="FH202" s="136"/>
      <c r="FI202" s="136"/>
      <c r="FJ202" s="136"/>
      <c r="FK202" s="136"/>
      <c r="FL202" s="136"/>
      <c r="FM202" s="136"/>
      <c r="FN202" s="136"/>
      <c r="FO202" s="136"/>
      <c r="FP202" s="136"/>
      <c r="FQ202" s="136"/>
      <c r="FR202" s="136"/>
      <c r="FS202" s="136"/>
      <c r="FT202" s="136"/>
      <c r="FU202" s="136"/>
      <c r="FV202" s="136"/>
      <c r="FW202" s="136"/>
      <c r="FX202" s="136"/>
      <c r="FY202" s="136"/>
      <c r="FZ202" s="136"/>
      <c r="GA202" s="136"/>
      <c r="GB202" s="136"/>
      <c r="GC202" s="136"/>
      <c r="GD202" s="136"/>
      <c r="GE202" s="136"/>
      <c r="GF202" s="136"/>
      <c r="GG202" s="136"/>
      <c r="GH202" s="136"/>
      <c r="GI202" s="136"/>
      <c r="GJ202" s="136"/>
      <c r="GK202" s="136"/>
      <c r="GL202" s="136"/>
      <c r="GM202" s="136"/>
      <c r="GN202" s="136"/>
      <c r="GO202" s="136"/>
      <c r="GP202" s="136"/>
      <c r="GQ202" s="136"/>
      <c r="GR202" s="136"/>
      <c r="GS202" s="136"/>
      <c r="GT202" s="136"/>
      <c r="GU202" s="136"/>
      <c r="GV202" s="136"/>
      <c r="GW202" s="136"/>
      <c r="GX202" s="136"/>
      <c r="GY202" s="136"/>
      <c r="GZ202" s="136"/>
      <c r="HA202" s="136"/>
      <c r="HB202" s="136"/>
      <c r="HC202" s="136"/>
      <c r="HD202" s="136"/>
      <c r="HE202" s="136"/>
      <c r="HF202" s="136"/>
      <c r="HG202" s="136"/>
      <c r="HH202" s="136"/>
      <c r="HI202" s="136"/>
      <c r="HJ202" s="136"/>
      <c r="HK202" s="136"/>
      <c r="HL202" s="136"/>
      <c r="HM202" s="136"/>
      <c r="HN202" s="136"/>
      <c r="HO202" s="136"/>
      <c r="HP202" s="136"/>
      <c r="HQ202" s="136"/>
      <c r="HR202" s="136"/>
      <c r="HS202" s="136"/>
      <c r="HT202" s="136"/>
      <c r="HU202" s="136"/>
      <c r="HV202" s="136"/>
      <c r="HW202" s="136"/>
      <c r="HX202" s="136"/>
      <c r="HY202" s="136"/>
      <c r="HZ202" s="136"/>
      <c r="IA202" s="136"/>
      <c r="IB202" s="136"/>
      <c r="IC202" s="136"/>
      <c r="ID202" s="136"/>
      <c r="IE202" s="136"/>
      <c r="IF202" s="136"/>
      <c r="IG202" s="136"/>
      <c r="IH202" s="136"/>
      <c r="II202" s="136"/>
      <c r="IJ202" s="136"/>
      <c r="IK202" s="136"/>
      <c r="IL202" s="136"/>
      <c r="IM202" s="136"/>
      <c r="IN202" s="136"/>
      <c r="IO202" s="136"/>
      <c r="IP202" s="136"/>
      <c r="IQ202" s="136"/>
      <c r="IR202" s="136"/>
      <c r="IS202" s="136"/>
      <c r="IT202" s="136"/>
      <c r="IU202" s="136"/>
      <c r="IV202" s="136"/>
      <c r="IW202" s="136"/>
      <c r="IX202" s="136"/>
      <c r="IY202" s="136"/>
      <c r="IZ202" s="136"/>
      <c r="JA202" s="136"/>
      <c r="JB202" s="136"/>
      <c r="JC202" s="136"/>
      <c r="JD202" s="136"/>
      <c r="JE202" s="136"/>
      <c r="JF202" s="136"/>
      <c r="JG202" s="136"/>
      <c r="JH202" s="136"/>
      <c r="JI202" s="136"/>
      <c r="JJ202" s="136"/>
      <c r="JK202" s="136"/>
      <c r="JL202" s="136"/>
      <c r="JM202" s="136"/>
      <c r="JN202" s="136"/>
      <c r="JO202" s="136"/>
      <c r="JP202" s="136"/>
      <c r="JQ202" s="136"/>
      <c r="JR202" s="136"/>
      <c r="JS202" s="136"/>
      <c r="JT202" s="136"/>
      <c r="JU202" s="136"/>
      <c r="JV202" s="136"/>
      <c r="JW202" s="136"/>
      <c r="JX202" s="136"/>
      <c r="JY202" s="136"/>
      <c r="JZ202" s="136"/>
      <c r="KA202" s="136"/>
      <c r="KB202" s="136"/>
      <c r="KC202" s="136"/>
      <c r="KD202" s="136"/>
      <c r="KE202" s="136"/>
      <c r="KF202" s="136"/>
      <c r="KG202" s="136"/>
      <c r="KH202" s="136"/>
      <c r="KI202" s="136"/>
      <c r="KJ202" s="136"/>
      <c r="KK202" s="136"/>
      <c r="KL202" s="136"/>
      <c r="KM202" s="136"/>
      <c r="KN202" s="136"/>
      <c r="KO202" s="136"/>
      <c r="KP202" s="136"/>
      <c r="KQ202" s="136"/>
      <c r="KR202" s="136"/>
      <c r="KS202" s="136"/>
      <c r="KT202" s="136"/>
      <c r="KU202" s="136"/>
      <c r="KV202" s="136"/>
      <c r="KW202" s="136"/>
      <c r="KX202" s="136"/>
      <c r="KY202" s="136"/>
      <c r="KZ202" s="136"/>
      <c r="LA202" s="136"/>
      <c r="LB202" s="136"/>
      <c r="LC202" s="136"/>
      <c r="LD202" s="136"/>
      <c r="LE202" s="136"/>
      <c r="LF202" s="136"/>
      <c r="LG202" s="136"/>
      <c r="LH202" s="136"/>
      <c r="LI202" s="136"/>
      <c r="LJ202" s="136"/>
      <c r="LK202" s="136"/>
      <c r="LL202" s="136"/>
      <c r="LM202" s="136"/>
      <c r="LN202" s="136"/>
      <c r="LO202" s="136"/>
      <c r="LP202" s="136"/>
      <c r="LQ202" s="136"/>
      <c r="LR202" s="136"/>
      <c r="LS202" s="136"/>
      <c r="LT202" s="136"/>
      <c r="LU202" s="136"/>
      <c r="LV202" s="136"/>
      <c r="LW202" s="136"/>
      <c r="LX202" s="136"/>
      <c r="LY202" s="136"/>
      <c r="LZ202" s="136"/>
      <c r="MA202" s="136"/>
      <c r="MB202" s="136"/>
      <c r="MC202" s="136"/>
      <c r="MD202" s="136"/>
      <c r="ME202" s="136"/>
      <c r="MF202" s="136"/>
      <c r="MG202" s="136"/>
      <c r="MH202" s="136"/>
      <c r="MI202" s="136"/>
      <c r="MJ202" s="136"/>
      <c r="MK202" s="136"/>
      <c r="ML202" s="136"/>
      <c r="MM202" s="136"/>
      <c r="MN202" s="136"/>
      <c r="MO202" s="136"/>
      <c r="MP202" s="136"/>
      <c r="MQ202" s="136"/>
      <c r="MR202" s="136"/>
      <c r="MS202" s="136"/>
      <c r="MT202" s="136"/>
      <c r="MU202" s="136"/>
      <c r="MV202" s="136"/>
      <c r="MW202" s="136"/>
      <c r="MX202" s="136"/>
      <c r="MY202" s="136"/>
      <c r="MZ202" s="136"/>
      <c r="NA202" s="136"/>
      <c r="NB202" s="136"/>
      <c r="NC202" s="136"/>
      <c r="ND202" s="136"/>
      <c r="NE202" s="136"/>
      <c r="NF202" s="136"/>
      <c r="NG202" s="136"/>
      <c r="NH202" s="136"/>
      <c r="NI202" s="136"/>
      <c r="NJ202" s="136"/>
      <c r="NK202" s="136"/>
      <c r="NL202" s="136"/>
      <c r="NM202" s="136"/>
      <c r="NN202" s="136"/>
      <c r="NO202" s="136"/>
      <c r="NP202" s="136"/>
      <c r="NQ202" s="136"/>
      <c r="NR202" s="136"/>
      <c r="NS202" s="136"/>
      <c r="NT202" s="136"/>
      <c r="NU202" s="136"/>
      <c r="NV202" s="136"/>
      <c r="NW202" s="136"/>
      <c r="NX202" s="136"/>
      <c r="NY202" s="136"/>
      <c r="NZ202" s="136"/>
      <c r="OA202" s="136"/>
      <c r="OB202" s="136"/>
      <c r="OC202" s="136"/>
      <c r="OD202" s="136"/>
      <c r="OE202" s="136"/>
      <c r="OF202" s="136"/>
      <c r="OG202" s="136"/>
      <c r="OH202" s="136"/>
      <c r="OI202" s="136"/>
      <c r="OJ202" s="136"/>
      <c r="OK202" s="136"/>
      <c r="OL202" s="136"/>
      <c r="OM202" s="136"/>
      <c r="ON202" s="136"/>
      <c r="OO202" s="136"/>
      <c r="OP202" s="136"/>
      <c r="OQ202" s="136"/>
      <c r="OR202" s="136"/>
      <c r="OS202" s="136"/>
      <c r="OT202" s="136"/>
      <c r="OU202" s="136"/>
      <c r="OV202" s="136"/>
      <c r="OW202" s="136"/>
      <c r="OX202" s="136"/>
      <c r="OY202" s="136"/>
      <c r="OZ202" s="136"/>
      <c r="PA202" s="136"/>
      <c r="PB202" s="136"/>
      <c r="PC202" s="136"/>
      <c r="PD202" s="136"/>
      <c r="PE202" s="136"/>
      <c r="PF202" s="136"/>
    </row>
    <row r="203" spans="1:422" s="45" customFormat="1">
      <c r="A203" s="134"/>
      <c r="B203" s="134"/>
      <c r="C203" s="136"/>
      <c r="D203" s="136"/>
      <c r="E203" s="136"/>
      <c r="F203" s="136"/>
      <c r="G203" s="136"/>
      <c r="H203" s="136"/>
      <c r="I203" s="136"/>
      <c r="J203" s="136"/>
      <c r="K203" s="136"/>
      <c r="L203" s="136"/>
      <c r="M203" s="136"/>
      <c r="N203" s="136"/>
      <c r="O203" s="136"/>
      <c r="P203" s="136"/>
      <c r="Q203" s="136"/>
      <c r="R203" s="136"/>
      <c r="S203" s="136"/>
      <c r="T203" s="136"/>
      <c r="U203" s="136"/>
      <c r="V203" s="136"/>
      <c r="W203" s="136"/>
      <c r="X203" s="136"/>
      <c r="Y203" s="136"/>
      <c r="Z203" s="136"/>
      <c r="AA203" s="136"/>
      <c r="AB203" s="136"/>
      <c r="AC203" s="136"/>
      <c r="AD203" s="136"/>
      <c r="AE203" s="136"/>
      <c r="AF203" s="136"/>
      <c r="AG203" s="136"/>
      <c r="AH203" s="136"/>
      <c r="AI203" s="136"/>
      <c r="AJ203" s="136"/>
      <c r="AK203" s="136"/>
      <c r="AL203" s="136"/>
      <c r="AM203" s="136"/>
      <c r="AN203" s="136"/>
      <c r="AO203" s="136"/>
      <c r="AP203" s="136"/>
      <c r="AQ203" s="136"/>
      <c r="AR203" s="136"/>
      <c r="AS203" s="136"/>
      <c r="AT203" s="136"/>
      <c r="AU203" s="136"/>
      <c r="AV203" s="136"/>
      <c r="AW203" s="136"/>
      <c r="AX203" s="136"/>
      <c r="AY203" s="136"/>
      <c r="AZ203" s="136"/>
      <c r="BA203" s="136"/>
      <c r="BB203" s="136"/>
      <c r="BC203" s="136"/>
      <c r="BD203" s="136"/>
      <c r="BE203" s="136"/>
      <c r="BF203" s="136"/>
      <c r="BG203" s="136"/>
      <c r="BH203" s="136"/>
      <c r="BI203" s="136"/>
      <c r="BJ203" s="136"/>
      <c r="BK203" s="136"/>
      <c r="BL203" s="136"/>
      <c r="BM203" s="136"/>
      <c r="BN203" s="136"/>
      <c r="BO203" s="136"/>
      <c r="BP203" s="136"/>
      <c r="BQ203" s="136"/>
      <c r="BR203" s="136"/>
      <c r="BS203" s="136"/>
      <c r="BT203" s="136"/>
      <c r="BU203" s="136"/>
      <c r="BV203" s="136"/>
      <c r="BW203" s="136"/>
      <c r="BX203" s="136"/>
      <c r="BY203" s="136"/>
      <c r="BZ203" s="136"/>
      <c r="CA203" s="136"/>
      <c r="CB203" s="136"/>
      <c r="CC203" s="136"/>
      <c r="CD203" s="136"/>
      <c r="CE203" s="136"/>
      <c r="CF203" s="136"/>
      <c r="CG203" s="136"/>
      <c r="CH203" s="136"/>
      <c r="CI203" s="136"/>
      <c r="CJ203" s="136"/>
      <c r="CK203" s="136"/>
      <c r="CL203" s="136"/>
      <c r="CM203" s="136"/>
      <c r="CN203" s="136"/>
      <c r="CO203" s="136"/>
      <c r="CP203" s="136"/>
      <c r="CQ203" s="136"/>
      <c r="CR203" s="136"/>
      <c r="CS203" s="136"/>
      <c r="CT203" s="136"/>
      <c r="CU203" s="136"/>
      <c r="CV203" s="136"/>
      <c r="CW203" s="136"/>
      <c r="CX203" s="136"/>
      <c r="CY203" s="136"/>
      <c r="CZ203" s="136"/>
      <c r="DA203" s="136"/>
      <c r="DB203" s="136"/>
      <c r="DC203" s="136"/>
      <c r="DD203" s="136"/>
      <c r="DE203" s="136"/>
      <c r="DF203" s="136"/>
      <c r="DG203" s="136"/>
      <c r="DH203" s="136"/>
      <c r="DI203" s="136"/>
      <c r="DJ203" s="136"/>
      <c r="DK203" s="136"/>
      <c r="DL203" s="136"/>
      <c r="DM203" s="136"/>
      <c r="DN203" s="136"/>
      <c r="DO203" s="136"/>
      <c r="DP203" s="136"/>
      <c r="DQ203" s="136"/>
      <c r="DR203" s="136"/>
      <c r="DS203" s="136"/>
      <c r="DT203" s="136"/>
      <c r="DU203" s="136"/>
      <c r="DV203" s="136"/>
      <c r="DW203" s="136"/>
      <c r="DX203" s="136"/>
      <c r="DY203" s="136"/>
      <c r="DZ203" s="136"/>
      <c r="EA203" s="136"/>
      <c r="EB203" s="136"/>
      <c r="EC203" s="136"/>
      <c r="ED203" s="136"/>
      <c r="EE203" s="136"/>
      <c r="EF203" s="136"/>
      <c r="EG203" s="136"/>
      <c r="EH203" s="136"/>
      <c r="EI203" s="136"/>
      <c r="EJ203" s="136"/>
      <c r="EK203" s="136"/>
      <c r="EL203" s="136"/>
      <c r="EM203" s="136"/>
      <c r="EN203" s="136"/>
      <c r="EO203" s="136"/>
      <c r="EP203" s="136"/>
      <c r="EQ203" s="136"/>
      <c r="ER203" s="136"/>
      <c r="ES203" s="136"/>
      <c r="ET203" s="136"/>
      <c r="EU203" s="136"/>
      <c r="EV203" s="136"/>
      <c r="EW203" s="136"/>
      <c r="EX203" s="136"/>
      <c r="EY203" s="136"/>
      <c r="EZ203" s="136"/>
      <c r="FA203" s="136"/>
      <c r="FB203" s="136"/>
      <c r="FC203" s="136"/>
      <c r="FD203" s="136"/>
      <c r="FE203" s="136"/>
      <c r="FF203" s="136"/>
      <c r="FG203" s="136"/>
      <c r="FH203" s="136"/>
      <c r="FI203" s="136"/>
      <c r="FJ203" s="136"/>
      <c r="FK203" s="136"/>
      <c r="FL203" s="136"/>
      <c r="FM203" s="136"/>
      <c r="FN203" s="136"/>
      <c r="FO203" s="136"/>
      <c r="FP203" s="136"/>
      <c r="FQ203" s="136"/>
      <c r="FR203" s="136"/>
      <c r="FS203" s="136"/>
      <c r="FT203" s="136"/>
      <c r="FU203" s="136"/>
      <c r="FV203" s="136"/>
      <c r="FW203" s="136"/>
      <c r="FX203" s="136"/>
      <c r="FY203" s="136"/>
      <c r="FZ203" s="136"/>
      <c r="GA203" s="136"/>
      <c r="GB203" s="136"/>
      <c r="GC203" s="136"/>
      <c r="GD203" s="136"/>
      <c r="GE203" s="136"/>
      <c r="GF203" s="136"/>
      <c r="GG203" s="136"/>
      <c r="GH203" s="136"/>
      <c r="GI203" s="136"/>
      <c r="GJ203" s="136"/>
      <c r="GK203" s="136"/>
      <c r="GL203" s="136"/>
      <c r="GM203" s="136"/>
      <c r="GN203" s="136"/>
      <c r="GO203" s="136"/>
      <c r="GP203" s="136"/>
      <c r="GQ203" s="136"/>
      <c r="GR203" s="136"/>
      <c r="GS203" s="136"/>
      <c r="GT203" s="136"/>
      <c r="GU203" s="136"/>
      <c r="GV203" s="136"/>
      <c r="GW203" s="136"/>
      <c r="GX203" s="136"/>
      <c r="GY203" s="136"/>
      <c r="GZ203" s="136"/>
      <c r="HA203" s="136"/>
      <c r="HB203" s="136"/>
      <c r="HC203" s="136"/>
      <c r="HD203" s="136"/>
      <c r="HE203" s="136"/>
      <c r="HF203" s="136"/>
      <c r="HG203" s="136"/>
      <c r="HH203" s="136"/>
      <c r="HI203" s="136"/>
      <c r="HJ203" s="136"/>
      <c r="HK203" s="136"/>
      <c r="HL203" s="136"/>
      <c r="HM203" s="136"/>
      <c r="HN203" s="136"/>
      <c r="HO203" s="136"/>
      <c r="HP203" s="136"/>
      <c r="HQ203" s="136"/>
      <c r="HR203" s="136"/>
      <c r="HS203" s="136"/>
      <c r="HT203" s="136"/>
      <c r="HU203" s="136"/>
      <c r="HV203" s="136"/>
      <c r="HW203" s="136"/>
      <c r="HX203" s="136"/>
      <c r="HY203" s="136"/>
      <c r="HZ203" s="136"/>
      <c r="IA203" s="136"/>
      <c r="IB203" s="136"/>
      <c r="IC203" s="136"/>
      <c r="ID203" s="136"/>
      <c r="IE203" s="136"/>
      <c r="IF203" s="136"/>
      <c r="IG203" s="136"/>
      <c r="IH203" s="136"/>
      <c r="II203" s="136"/>
      <c r="IJ203" s="136"/>
      <c r="IK203" s="136"/>
      <c r="IL203" s="136"/>
      <c r="IM203" s="136"/>
      <c r="IN203" s="136"/>
      <c r="IO203" s="136"/>
      <c r="IP203" s="136"/>
      <c r="IQ203" s="136"/>
      <c r="IR203" s="136"/>
      <c r="IS203" s="136"/>
      <c r="IT203" s="136"/>
      <c r="IU203" s="136"/>
      <c r="IV203" s="136"/>
      <c r="IW203" s="136"/>
      <c r="IX203" s="136"/>
      <c r="IY203" s="136"/>
      <c r="IZ203" s="136"/>
      <c r="JA203" s="136"/>
      <c r="JB203" s="136"/>
      <c r="JC203" s="136"/>
      <c r="JD203" s="136"/>
      <c r="JE203" s="136"/>
      <c r="JF203" s="136"/>
      <c r="JG203" s="136"/>
      <c r="JH203" s="136"/>
      <c r="JI203" s="136"/>
      <c r="JJ203" s="136"/>
      <c r="JK203" s="136"/>
      <c r="JL203" s="136"/>
      <c r="JM203" s="136"/>
      <c r="JN203" s="136"/>
      <c r="JO203" s="136"/>
      <c r="JP203" s="136"/>
      <c r="JQ203" s="136"/>
      <c r="JR203" s="136"/>
      <c r="JS203" s="136"/>
      <c r="JT203" s="136"/>
      <c r="JU203" s="136"/>
      <c r="JV203" s="136"/>
      <c r="JW203" s="136"/>
      <c r="JX203" s="136"/>
      <c r="JY203" s="136"/>
      <c r="JZ203" s="136"/>
      <c r="KA203" s="136"/>
      <c r="KB203" s="136"/>
      <c r="KC203" s="136"/>
      <c r="KD203" s="136"/>
      <c r="KE203" s="136"/>
      <c r="KF203" s="136"/>
      <c r="KG203" s="136"/>
      <c r="KH203" s="136"/>
      <c r="KI203" s="136"/>
      <c r="KJ203" s="136"/>
      <c r="KK203" s="136"/>
      <c r="KL203" s="136"/>
      <c r="KM203" s="136"/>
      <c r="KN203" s="136"/>
      <c r="KO203" s="136"/>
      <c r="KP203" s="136"/>
      <c r="KQ203" s="136"/>
      <c r="KR203" s="136"/>
      <c r="KS203" s="136"/>
      <c r="KT203" s="136"/>
      <c r="KU203" s="136"/>
      <c r="KV203" s="136"/>
      <c r="KW203" s="136"/>
      <c r="KX203" s="136"/>
      <c r="KY203" s="136"/>
      <c r="KZ203" s="136"/>
      <c r="LA203" s="136"/>
      <c r="LB203" s="136"/>
      <c r="LC203" s="136"/>
      <c r="LD203" s="136"/>
      <c r="LE203" s="136"/>
      <c r="LF203" s="136"/>
      <c r="LG203" s="136"/>
      <c r="LH203" s="136"/>
      <c r="LI203" s="136"/>
      <c r="LJ203" s="136"/>
      <c r="LK203" s="136"/>
      <c r="LL203" s="136"/>
      <c r="LM203" s="136"/>
      <c r="LN203" s="136"/>
      <c r="LO203" s="136"/>
      <c r="LP203" s="136"/>
      <c r="LQ203" s="136"/>
      <c r="LR203" s="136"/>
      <c r="LS203" s="136"/>
      <c r="LT203" s="136"/>
      <c r="LU203" s="136"/>
      <c r="LV203" s="136"/>
      <c r="LW203" s="136"/>
      <c r="LX203" s="136"/>
      <c r="LY203" s="136"/>
      <c r="LZ203" s="136"/>
      <c r="MA203" s="136"/>
      <c r="MB203" s="136"/>
      <c r="MC203" s="136"/>
      <c r="MD203" s="136"/>
      <c r="ME203" s="136"/>
      <c r="MF203" s="136"/>
      <c r="MG203" s="136"/>
      <c r="MH203" s="136"/>
      <c r="MI203" s="136"/>
      <c r="MJ203" s="136"/>
      <c r="MK203" s="136"/>
      <c r="ML203" s="136"/>
      <c r="MM203" s="136"/>
      <c r="MN203" s="136"/>
      <c r="MO203" s="136"/>
      <c r="MP203" s="136"/>
      <c r="MQ203" s="136"/>
      <c r="MR203" s="136"/>
      <c r="MS203" s="136"/>
      <c r="MT203" s="136"/>
      <c r="MU203" s="136"/>
      <c r="MV203" s="136"/>
      <c r="MW203" s="136"/>
      <c r="MX203" s="136"/>
      <c r="MY203" s="136"/>
      <c r="MZ203" s="136"/>
      <c r="NA203" s="136"/>
      <c r="NB203" s="136"/>
      <c r="NC203" s="136"/>
      <c r="ND203" s="136"/>
      <c r="NE203" s="136"/>
      <c r="NF203" s="136"/>
      <c r="NG203" s="136"/>
      <c r="NH203" s="136"/>
      <c r="NI203" s="136"/>
      <c r="NJ203" s="136"/>
      <c r="NK203" s="136"/>
      <c r="NL203" s="136"/>
      <c r="NM203" s="136"/>
      <c r="NN203" s="136"/>
      <c r="NO203" s="136"/>
      <c r="NP203" s="136"/>
      <c r="NQ203" s="136"/>
      <c r="NR203" s="136"/>
      <c r="NS203" s="136"/>
      <c r="NT203" s="136"/>
      <c r="NU203" s="136"/>
      <c r="NV203" s="136"/>
      <c r="NW203" s="136"/>
      <c r="NX203" s="136"/>
      <c r="NY203" s="136"/>
      <c r="NZ203" s="136"/>
      <c r="OA203" s="136"/>
      <c r="OB203" s="136"/>
      <c r="OC203" s="136"/>
      <c r="OD203" s="136"/>
      <c r="OE203" s="136"/>
      <c r="OF203" s="136"/>
      <c r="OG203" s="136"/>
      <c r="OH203" s="136"/>
      <c r="OI203" s="136"/>
      <c r="OJ203" s="136"/>
      <c r="OK203" s="136"/>
      <c r="OL203" s="136"/>
      <c r="OM203" s="136"/>
      <c r="ON203" s="136"/>
      <c r="OO203" s="136"/>
      <c r="OP203" s="136"/>
      <c r="OQ203" s="136"/>
      <c r="OR203" s="136"/>
      <c r="OS203" s="136"/>
      <c r="OT203" s="136"/>
      <c r="OU203" s="136"/>
      <c r="OV203" s="136"/>
      <c r="OW203" s="136"/>
      <c r="OX203" s="136"/>
      <c r="OY203" s="136"/>
      <c r="OZ203" s="136"/>
      <c r="PA203" s="136"/>
      <c r="PB203" s="136"/>
      <c r="PC203" s="136"/>
      <c r="PD203" s="136"/>
      <c r="PE203" s="136"/>
      <c r="PF203" s="136"/>
    </row>
    <row r="204" spans="1:422" s="45" customFormat="1">
      <c r="A204" s="134"/>
      <c r="B204" s="134"/>
      <c r="C204" s="136"/>
      <c r="D204" s="136"/>
      <c r="E204" s="136"/>
      <c r="F204" s="136"/>
      <c r="G204" s="136"/>
      <c r="H204" s="136"/>
      <c r="I204" s="136"/>
      <c r="J204" s="136"/>
      <c r="K204" s="136"/>
      <c r="L204" s="136"/>
      <c r="M204" s="136"/>
      <c r="N204" s="136"/>
      <c r="O204" s="136"/>
      <c r="P204" s="136"/>
      <c r="Q204" s="136"/>
      <c r="R204" s="136"/>
      <c r="S204" s="136"/>
      <c r="T204" s="136"/>
      <c r="U204" s="136"/>
      <c r="V204" s="136"/>
      <c r="W204" s="136"/>
      <c r="X204" s="136"/>
      <c r="Y204" s="136"/>
      <c r="Z204" s="136"/>
      <c r="AA204" s="136"/>
      <c r="AB204" s="136"/>
      <c r="AC204" s="136"/>
      <c r="AD204" s="136"/>
      <c r="AE204" s="136"/>
      <c r="AF204" s="136"/>
      <c r="AG204" s="136"/>
      <c r="AH204" s="136"/>
      <c r="AI204" s="136"/>
      <c r="AJ204" s="136"/>
      <c r="AK204" s="136"/>
      <c r="AL204" s="136"/>
      <c r="AM204" s="136"/>
      <c r="AN204" s="136"/>
      <c r="AO204" s="136"/>
      <c r="AP204" s="136"/>
      <c r="AQ204" s="136"/>
      <c r="AR204" s="136"/>
      <c r="AS204" s="136"/>
      <c r="AT204" s="136"/>
      <c r="AU204" s="136"/>
      <c r="AV204" s="136"/>
      <c r="AW204" s="136"/>
      <c r="AX204" s="136"/>
      <c r="AY204" s="136"/>
      <c r="AZ204" s="136"/>
      <c r="BA204" s="136"/>
      <c r="BB204" s="136"/>
      <c r="BC204" s="136"/>
      <c r="BD204" s="136"/>
      <c r="BE204" s="136"/>
      <c r="BF204" s="136"/>
      <c r="BG204" s="136"/>
      <c r="BH204" s="136"/>
      <c r="BI204" s="136"/>
      <c r="BJ204" s="136"/>
      <c r="BK204" s="136"/>
      <c r="BL204" s="136"/>
      <c r="BM204" s="136"/>
      <c r="BN204" s="136"/>
      <c r="BO204" s="136"/>
      <c r="BP204" s="136"/>
      <c r="BQ204" s="136"/>
      <c r="BR204" s="136"/>
      <c r="BS204" s="136"/>
      <c r="BT204" s="136"/>
      <c r="BU204" s="136"/>
      <c r="BV204" s="136"/>
      <c r="BW204" s="136"/>
      <c r="BX204" s="136"/>
      <c r="BY204" s="136"/>
      <c r="BZ204" s="136"/>
      <c r="CA204" s="136"/>
      <c r="CB204" s="136"/>
      <c r="CC204" s="136"/>
      <c r="CD204" s="136"/>
      <c r="CE204" s="136"/>
      <c r="CF204" s="136"/>
      <c r="CG204" s="136"/>
      <c r="CH204" s="136"/>
      <c r="CI204" s="136"/>
      <c r="CJ204" s="136"/>
      <c r="CK204" s="136"/>
      <c r="CL204" s="136"/>
      <c r="CM204" s="136"/>
      <c r="CN204" s="136"/>
      <c r="CO204" s="136"/>
      <c r="CP204" s="136"/>
      <c r="CQ204" s="136"/>
      <c r="CR204" s="136"/>
      <c r="CS204" s="136"/>
      <c r="CT204" s="136"/>
      <c r="CU204" s="136"/>
      <c r="CV204" s="136"/>
      <c r="CW204" s="136"/>
      <c r="CX204" s="136"/>
      <c r="CY204" s="136"/>
      <c r="CZ204" s="136"/>
      <c r="DA204" s="136"/>
      <c r="DB204" s="136"/>
      <c r="DC204" s="136"/>
      <c r="DD204" s="136"/>
      <c r="DE204" s="136"/>
      <c r="DF204" s="136"/>
      <c r="DG204" s="136"/>
      <c r="DH204" s="136"/>
      <c r="DI204" s="136"/>
      <c r="DJ204" s="136"/>
      <c r="DK204" s="136"/>
      <c r="DL204" s="136"/>
      <c r="DM204" s="136"/>
      <c r="DN204" s="136"/>
      <c r="DO204" s="136"/>
      <c r="DP204" s="136"/>
      <c r="DQ204" s="136"/>
      <c r="DR204" s="136"/>
      <c r="DS204" s="136"/>
      <c r="DT204" s="136"/>
      <c r="DU204" s="136"/>
      <c r="DV204" s="136"/>
      <c r="DW204" s="136"/>
      <c r="DX204" s="136"/>
      <c r="DY204" s="136"/>
      <c r="DZ204" s="136"/>
      <c r="EA204" s="136"/>
      <c r="EB204" s="136"/>
      <c r="EC204" s="136"/>
      <c r="ED204" s="136"/>
      <c r="EE204" s="136"/>
      <c r="EF204" s="136"/>
      <c r="EG204" s="136"/>
      <c r="EH204" s="136"/>
      <c r="EI204" s="136"/>
      <c r="EJ204" s="136"/>
      <c r="EK204" s="136"/>
      <c r="EL204" s="136"/>
      <c r="EM204" s="136"/>
      <c r="EN204" s="136"/>
      <c r="EO204" s="136"/>
      <c r="EP204" s="136"/>
      <c r="EQ204" s="136"/>
      <c r="ER204" s="136"/>
      <c r="ES204" s="136"/>
      <c r="ET204" s="136"/>
      <c r="EU204" s="136"/>
      <c r="EV204" s="136"/>
      <c r="EW204" s="136"/>
      <c r="EX204" s="136"/>
      <c r="EY204" s="136"/>
      <c r="EZ204" s="136"/>
      <c r="FA204" s="136"/>
      <c r="FB204" s="136"/>
      <c r="FC204" s="136"/>
      <c r="FD204" s="136"/>
      <c r="FE204" s="136"/>
      <c r="FF204" s="136"/>
      <c r="FG204" s="136"/>
      <c r="FH204" s="136"/>
      <c r="FI204" s="136"/>
      <c r="FJ204" s="136"/>
      <c r="FK204" s="136"/>
      <c r="FL204" s="136"/>
      <c r="FM204" s="136"/>
      <c r="FN204" s="136"/>
      <c r="FO204" s="136"/>
      <c r="FP204" s="136"/>
      <c r="FQ204" s="136"/>
      <c r="FR204" s="136"/>
      <c r="FS204" s="136"/>
      <c r="FT204" s="136"/>
      <c r="FU204" s="136"/>
      <c r="FV204" s="136"/>
      <c r="FW204" s="136"/>
      <c r="FX204" s="136"/>
      <c r="FY204" s="136"/>
      <c r="FZ204" s="136"/>
      <c r="GA204" s="136"/>
      <c r="GB204" s="136"/>
      <c r="GC204" s="136"/>
      <c r="GD204" s="136"/>
      <c r="GE204" s="136"/>
      <c r="GF204" s="136"/>
      <c r="GG204" s="136"/>
      <c r="GH204" s="136"/>
      <c r="GI204" s="136"/>
      <c r="GJ204" s="136"/>
      <c r="GK204" s="136"/>
      <c r="GL204" s="136"/>
      <c r="GM204" s="136"/>
      <c r="GN204" s="136"/>
      <c r="GO204" s="136"/>
      <c r="GP204" s="136"/>
      <c r="GQ204" s="136"/>
      <c r="GR204" s="136"/>
      <c r="GS204" s="136"/>
      <c r="GT204" s="136"/>
      <c r="GU204" s="136"/>
      <c r="GV204" s="136"/>
      <c r="GW204" s="136"/>
      <c r="GX204" s="136"/>
      <c r="GY204" s="136"/>
      <c r="GZ204" s="136"/>
      <c r="HA204" s="136"/>
      <c r="HB204" s="136"/>
      <c r="HC204" s="136"/>
      <c r="HD204" s="136"/>
      <c r="HE204" s="136"/>
      <c r="HF204" s="136"/>
      <c r="HG204" s="136"/>
      <c r="HH204" s="136"/>
      <c r="HI204" s="136"/>
      <c r="HJ204" s="136"/>
      <c r="HK204" s="136"/>
      <c r="HL204" s="136"/>
      <c r="HM204" s="136"/>
      <c r="HN204" s="136"/>
      <c r="HO204" s="136"/>
      <c r="HP204" s="136"/>
      <c r="HQ204" s="136"/>
      <c r="HR204" s="136"/>
      <c r="HS204" s="136"/>
      <c r="HT204" s="136"/>
      <c r="HU204" s="136"/>
      <c r="HV204" s="136"/>
      <c r="HW204" s="136"/>
      <c r="HX204" s="136"/>
      <c r="HY204" s="136"/>
      <c r="HZ204" s="136"/>
      <c r="IA204" s="136"/>
      <c r="IB204" s="136"/>
      <c r="IC204" s="136"/>
      <c r="ID204" s="136"/>
      <c r="IE204" s="136"/>
      <c r="IF204" s="136"/>
      <c r="IG204" s="136"/>
      <c r="IH204" s="136"/>
      <c r="II204" s="136"/>
      <c r="IJ204" s="136"/>
      <c r="IK204" s="136"/>
      <c r="IL204" s="136"/>
      <c r="IM204" s="136"/>
      <c r="IN204" s="136"/>
      <c r="IO204" s="136"/>
      <c r="IP204" s="136"/>
      <c r="IQ204" s="136"/>
      <c r="IR204" s="136"/>
      <c r="IS204" s="136"/>
      <c r="IT204" s="136"/>
      <c r="IU204" s="136"/>
      <c r="IV204" s="136"/>
      <c r="IW204" s="136"/>
      <c r="IX204" s="136"/>
      <c r="IY204" s="136"/>
      <c r="IZ204" s="136"/>
      <c r="JA204" s="136"/>
      <c r="JB204" s="136"/>
      <c r="JC204" s="136"/>
      <c r="JD204" s="136"/>
      <c r="JE204" s="136"/>
      <c r="JF204" s="136"/>
      <c r="JG204" s="136"/>
      <c r="JH204" s="136"/>
      <c r="JI204" s="136"/>
      <c r="JJ204" s="136"/>
      <c r="JK204" s="136"/>
      <c r="JL204" s="136"/>
      <c r="JM204" s="136"/>
      <c r="JN204" s="136"/>
      <c r="JO204" s="136"/>
      <c r="JP204" s="136"/>
      <c r="JQ204" s="136"/>
      <c r="JR204" s="136"/>
      <c r="JS204" s="136"/>
      <c r="JT204" s="136"/>
      <c r="JU204" s="136"/>
      <c r="JV204" s="136"/>
      <c r="JW204" s="136"/>
      <c r="JX204" s="136"/>
      <c r="JY204" s="136"/>
      <c r="JZ204" s="136"/>
      <c r="KA204" s="136"/>
      <c r="KB204" s="136"/>
      <c r="KC204" s="136"/>
      <c r="KD204" s="136"/>
      <c r="KE204" s="136"/>
      <c r="KF204" s="136"/>
      <c r="KG204" s="136"/>
      <c r="KH204" s="136"/>
      <c r="KI204" s="136"/>
      <c r="KJ204" s="136"/>
      <c r="KK204" s="136"/>
      <c r="KL204" s="136"/>
      <c r="KM204" s="136"/>
      <c r="KN204" s="136"/>
      <c r="KO204" s="136"/>
      <c r="KP204" s="136"/>
      <c r="KQ204" s="136"/>
      <c r="KR204" s="136"/>
      <c r="KS204" s="136"/>
      <c r="KT204" s="136"/>
      <c r="KU204" s="136"/>
      <c r="KV204" s="136"/>
      <c r="KW204" s="136"/>
      <c r="KX204" s="136"/>
      <c r="KY204" s="136"/>
      <c r="KZ204" s="136"/>
      <c r="LA204" s="136"/>
      <c r="LB204" s="136"/>
      <c r="LC204" s="136"/>
      <c r="LD204" s="136"/>
      <c r="LE204" s="136"/>
      <c r="LF204" s="136"/>
      <c r="LG204" s="136"/>
      <c r="LH204" s="136"/>
      <c r="LI204" s="136"/>
      <c r="LJ204" s="136"/>
      <c r="LK204" s="136"/>
      <c r="LL204" s="136"/>
      <c r="LM204" s="136"/>
      <c r="LN204" s="136"/>
      <c r="LO204" s="136"/>
      <c r="LP204" s="136"/>
      <c r="LQ204" s="136"/>
      <c r="LR204" s="136"/>
      <c r="LS204" s="136"/>
      <c r="LT204" s="136"/>
      <c r="LU204" s="136"/>
      <c r="LV204" s="136"/>
      <c r="LW204" s="136"/>
      <c r="LX204" s="136"/>
      <c r="LY204" s="136"/>
      <c r="LZ204" s="136"/>
      <c r="MA204" s="136"/>
      <c r="MB204" s="136"/>
      <c r="MC204" s="136"/>
      <c r="MD204" s="136"/>
      <c r="ME204" s="136"/>
      <c r="MF204" s="136"/>
      <c r="MG204" s="136"/>
      <c r="MH204" s="136"/>
      <c r="MI204" s="136"/>
      <c r="MJ204" s="136"/>
      <c r="MK204" s="136"/>
      <c r="ML204" s="136"/>
      <c r="MM204" s="136"/>
      <c r="MN204" s="136"/>
      <c r="MO204" s="136"/>
      <c r="MP204" s="136"/>
      <c r="MQ204" s="136"/>
      <c r="MR204" s="136"/>
      <c r="MS204" s="136"/>
      <c r="MT204" s="136"/>
      <c r="MU204" s="136"/>
      <c r="MV204" s="136"/>
      <c r="MW204" s="136"/>
      <c r="MX204" s="136"/>
      <c r="MY204" s="136"/>
      <c r="MZ204" s="136"/>
      <c r="NA204" s="136"/>
      <c r="NB204" s="136"/>
      <c r="NC204" s="136"/>
      <c r="ND204" s="136"/>
      <c r="NE204" s="136"/>
      <c r="NF204" s="136"/>
      <c r="NG204" s="136"/>
      <c r="NH204" s="136"/>
      <c r="NI204" s="136"/>
      <c r="NJ204" s="136"/>
      <c r="NK204" s="136"/>
      <c r="NL204" s="136"/>
      <c r="NM204" s="136"/>
      <c r="NN204" s="136"/>
      <c r="NO204" s="136"/>
      <c r="NP204" s="136"/>
      <c r="NQ204" s="136"/>
      <c r="NR204" s="136"/>
      <c r="NS204" s="136"/>
      <c r="NT204" s="136"/>
      <c r="NU204" s="136"/>
      <c r="NV204" s="136"/>
      <c r="NW204" s="136"/>
      <c r="NX204" s="136"/>
      <c r="NY204" s="136"/>
      <c r="NZ204" s="136"/>
      <c r="OA204" s="136"/>
      <c r="OB204" s="136"/>
      <c r="OC204" s="136"/>
      <c r="OD204" s="136"/>
      <c r="OE204" s="136"/>
      <c r="OF204" s="136"/>
      <c r="OG204" s="136"/>
      <c r="OH204" s="136"/>
      <c r="OI204" s="136"/>
      <c r="OJ204" s="136"/>
      <c r="OK204" s="136"/>
      <c r="OL204" s="136"/>
      <c r="OM204" s="136"/>
      <c r="ON204" s="136"/>
      <c r="OO204" s="136"/>
      <c r="OP204" s="136"/>
      <c r="OQ204" s="136"/>
      <c r="OR204" s="136"/>
      <c r="OS204" s="136"/>
      <c r="OT204" s="136"/>
      <c r="OU204" s="136"/>
      <c r="OV204" s="136"/>
      <c r="OW204" s="136"/>
      <c r="OX204" s="136"/>
      <c r="OY204" s="136"/>
      <c r="OZ204" s="136"/>
      <c r="PA204" s="136"/>
      <c r="PB204" s="136"/>
      <c r="PC204" s="136"/>
      <c r="PD204" s="136"/>
      <c r="PE204" s="136"/>
      <c r="PF204" s="136"/>
    </row>
    <row r="205" spans="1:422" s="45" customFormat="1">
      <c r="A205" s="134"/>
      <c r="B205" s="134"/>
      <c r="C205" s="136"/>
      <c r="D205" s="136"/>
      <c r="E205" s="136"/>
      <c r="F205" s="136"/>
      <c r="G205" s="136"/>
      <c r="H205" s="136"/>
      <c r="I205" s="136"/>
      <c r="J205" s="136"/>
      <c r="K205" s="136"/>
      <c r="L205" s="136"/>
      <c r="M205" s="136"/>
      <c r="N205" s="136"/>
      <c r="O205" s="136"/>
      <c r="P205" s="136"/>
      <c r="Q205" s="136"/>
      <c r="R205" s="136"/>
      <c r="S205" s="136"/>
      <c r="T205" s="136"/>
      <c r="U205" s="136"/>
      <c r="V205" s="136"/>
      <c r="W205" s="136"/>
      <c r="X205" s="136"/>
      <c r="Y205" s="136"/>
      <c r="Z205" s="136"/>
      <c r="AA205" s="136"/>
      <c r="AB205" s="136"/>
      <c r="AC205" s="136"/>
      <c r="AD205" s="136"/>
      <c r="AE205" s="136"/>
      <c r="AF205" s="136"/>
      <c r="AG205" s="136"/>
      <c r="AH205" s="136"/>
      <c r="AI205" s="136"/>
      <c r="AJ205" s="136"/>
      <c r="AK205" s="136"/>
      <c r="AL205" s="136"/>
      <c r="AM205" s="136"/>
      <c r="AN205" s="136"/>
      <c r="AO205" s="136"/>
      <c r="AP205" s="136"/>
      <c r="AQ205" s="136"/>
      <c r="AR205" s="136"/>
      <c r="AS205" s="136"/>
      <c r="AT205" s="136"/>
      <c r="AU205" s="136"/>
      <c r="AV205" s="136"/>
      <c r="AW205" s="136"/>
      <c r="AX205" s="136"/>
      <c r="AY205" s="136"/>
      <c r="AZ205" s="136"/>
      <c r="BA205" s="136"/>
      <c r="BB205" s="136"/>
      <c r="BC205" s="136"/>
      <c r="BD205" s="136"/>
      <c r="BE205" s="136"/>
      <c r="BF205" s="136"/>
      <c r="BG205" s="136"/>
      <c r="BH205" s="136"/>
      <c r="BI205" s="136"/>
      <c r="BJ205" s="136"/>
      <c r="BK205" s="136"/>
      <c r="BL205" s="136"/>
      <c r="BM205" s="136"/>
      <c r="BN205" s="136"/>
      <c r="BO205" s="136"/>
      <c r="BP205" s="136"/>
      <c r="BQ205" s="136"/>
      <c r="BR205" s="136"/>
      <c r="BS205" s="136"/>
      <c r="BT205" s="136"/>
      <c r="BU205" s="136"/>
      <c r="BV205" s="136"/>
      <c r="BW205" s="136"/>
      <c r="BX205" s="136"/>
      <c r="BY205" s="136"/>
      <c r="BZ205" s="136"/>
      <c r="CA205" s="136"/>
      <c r="CB205" s="136"/>
      <c r="CC205" s="136"/>
      <c r="CD205" s="136"/>
      <c r="CE205" s="136"/>
      <c r="CF205" s="136"/>
      <c r="CG205" s="136"/>
      <c r="CH205" s="136"/>
      <c r="CI205" s="136"/>
      <c r="CJ205" s="136"/>
      <c r="CK205" s="136"/>
      <c r="CL205" s="136"/>
      <c r="CM205" s="136"/>
      <c r="CN205" s="136"/>
      <c r="CO205" s="136"/>
      <c r="CP205" s="136"/>
      <c r="CQ205" s="136"/>
      <c r="CR205" s="136"/>
      <c r="CS205" s="136"/>
      <c r="CT205" s="136"/>
      <c r="CU205" s="136"/>
      <c r="CV205" s="136"/>
      <c r="CW205" s="136"/>
      <c r="CX205" s="136"/>
      <c r="CY205" s="136"/>
      <c r="CZ205" s="136"/>
      <c r="DA205" s="136"/>
      <c r="DB205" s="136"/>
      <c r="DC205" s="136"/>
      <c r="DD205" s="136"/>
      <c r="DE205" s="136"/>
      <c r="DF205" s="136"/>
      <c r="DG205" s="136"/>
      <c r="DH205" s="136"/>
      <c r="DI205" s="136"/>
      <c r="DJ205" s="136"/>
      <c r="DK205" s="136"/>
      <c r="DL205" s="136"/>
      <c r="DM205" s="136"/>
      <c r="DN205" s="136"/>
      <c r="DO205" s="136"/>
      <c r="DP205" s="136"/>
      <c r="DQ205" s="136"/>
      <c r="DR205" s="136"/>
      <c r="DS205" s="136"/>
      <c r="DT205" s="136"/>
      <c r="DU205" s="136"/>
      <c r="DV205" s="136"/>
      <c r="DW205" s="136"/>
      <c r="DX205" s="136"/>
      <c r="DY205" s="136"/>
      <c r="DZ205" s="136"/>
      <c r="EA205" s="136"/>
      <c r="EB205" s="136"/>
      <c r="EC205" s="136"/>
      <c r="ED205" s="136"/>
      <c r="EE205" s="136"/>
      <c r="EF205" s="136"/>
      <c r="EG205" s="136"/>
      <c r="EH205" s="136"/>
      <c r="EI205" s="136"/>
      <c r="EJ205" s="136"/>
      <c r="EK205" s="136"/>
      <c r="EL205" s="136"/>
      <c r="EM205" s="136"/>
      <c r="EN205" s="136"/>
      <c r="EO205" s="136"/>
      <c r="EP205" s="136"/>
      <c r="EQ205" s="136"/>
      <c r="ER205" s="136"/>
      <c r="ES205" s="136"/>
      <c r="ET205" s="136"/>
      <c r="EU205" s="136"/>
      <c r="EV205" s="136"/>
      <c r="EW205" s="136"/>
      <c r="EX205" s="136"/>
      <c r="EY205" s="136"/>
      <c r="EZ205" s="136"/>
      <c r="FA205" s="136"/>
      <c r="FB205" s="136"/>
      <c r="FC205" s="136"/>
      <c r="FD205" s="136"/>
      <c r="FE205" s="136"/>
      <c r="FF205" s="136"/>
      <c r="FG205" s="136"/>
      <c r="FH205" s="136"/>
      <c r="FI205" s="136"/>
      <c r="FJ205" s="136"/>
      <c r="FK205" s="136"/>
      <c r="FL205" s="136"/>
      <c r="FM205" s="136"/>
      <c r="FN205" s="136"/>
      <c r="FO205" s="136"/>
      <c r="FP205" s="136"/>
      <c r="FQ205" s="136"/>
      <c r="FR205" s="136"/>
      <c r="FS205" s="136"/>
      <c r="FT205" s="136"/>
      <c r="FU205" s="136"/>
      <c r="FV205" s="136"/>
      <c r="FW205" s="136"/>
      <c r="FX205" s="136"/>
      <c r="FY205" s="136"/>
      <c r="FZ205" s="136"/>
      <c r="GA205" s="136"/>
      <c r="GB205" s="136"/>
      <c r="GC205" s="136"/>
      <c r="GD205" s="136"/>
      <c r="GE205" s="136"/>
      <c r="GF205" s="136"/>
      <c r="GG205" s="136"/>
      <c r="GH205" s="136"/>
      <c r="GI205" s="136"/>
      <c r="GJ205" s="136"/>
      <c r="GK205" s="136"/>
      <c r="GL205" s="136"/>
      <c r="GM205" s="136"/>
      <c r="GN205" s="136"/>
      <c r="GO205" s="136"/>
      <c r="GP205" s="136"/>
      <c r="GQ205" s="136"/>
      <c r="GR205" s="136"/>
      <c r="GS205" s="136"/>
      <c r="GT205" s="136"/>
      <c r="GU205" s="136"/>
      <c r="GV205" s="136"/>
      <c r="GW205" s="136"/>
      <c r="GX205" s="136"/>
      <c r="GY205" s="136"/>
      <c r="GZ205" s="136"/>
      <c r="HA205" s="136"/>
      <c r="HB205" s="136"/>
      <c r="HC205" s="136"/>
      <c r="HD205" s="136"/>
      <c r="HE205" s="136"/>
      <c r="HF205" s="136"/>
      <c r="HG205" s="136"/>
      <c r="HH205" s="136"/>
      <c r="HI205" s="136"/>
      <c r="HJ205" s="136"/>
      <c r="HK205" s="136"/>
      <c r="HL205" s="136"/>
      <c r="HM205" s="136"/>
      <c r="HN205" s="136"/>
      <c r="HO205" s="136"/>
      <c r="HP205" s="136"/>
      <c r="HQ205" s="136"/>
      <c r="HR205" s="136"/>
      <c r="HS205" s="136"/>
      <c r="HT205" s="136"/>
      <c r="HU205" s="136"/>
      <c r="HV205" s="136"/>
      <c r="HW205" s="136"/>
      <c r="HX205" s="136"/>
      <c r="HY205" s="136"/>
      <c r="HZ205" s="136"/>
      <c r="IA205" s="136"/>
      <c r="IB205" s="136"/>
      <c r="IC205" s="136"/>
      <c r="ID205" s="136"/>
      <c r="IE205" s="136"/>
      <c r="IF205" s="136"/>
      <c r="IG205" s="136"/>
      <c r="IH205" s="136"/>
      <c r="II205" s="136"/>
      <c r="IJ205" s="136"/>
      <c r="IK205" s="136"/>
      <c r="IL205" s="136"/>
      <c r="IM205" s="136"/>
      <c r="IN205" s="136"/>
      <c r="IO205" s="136"/>
      <c r="IP205" s="136"/>
      <c r="IQ205" s="136"/>
      <c r="IR205" s="136"/>
      <c r="IS205" s="136"/>
      <c r="IT205" s="136"/>
      <c r="IU205" s="136"/>
      <c r="IV205" s="136"/>
      <c r="IW205" s="136"/>
      <c r="IX205" s="136"/>
      <c r="IY205" s="136"/>
      <c r="IZ205" s="136"/>
      <c r="JA205" s="136"/>
      <c r="JB205" s="136"/>
      <c r="JC205" s="136"/>
      <c r="JD205" s="136"/>
      <c r="JE205" s="136"/>
      <c r="JF205" s="136"/>
      <c r="JG205" s="136"/>
      <c r="JH205" s="136"/>
      <c r="JI205" s="136"/>
      <c r="JJ205" s="136"/>
      <c r="JK205" s="136"/>
      <c r="JL205" s="136"/>
      <c r="JM205" s="136"/>
      <c r="JN205" s="136"/>
      <c r="JO205" s="136"/>
      <c r="JP205" s="136"/>
      <c r="JQ205" s="136"/>
      <c r="JR205" s="136"/>
      <c r="JS205" s="136"/>
      <c r="JT205" s="136"/>
      <c r="JU205" s="136"/>
      <c r="JV205" s="136"/>
      <c r="JW205" s="136"/>
      <c r="JX205" s="136"/>
      <c r="JY205" s="136"/>
      <c r="JZ205" s="136"/>
      <c r="KA205" s="136"/>
      <c r="KB205" s="136"/>
      <c r="KC205" s="136"/>
      <c r="KD205" s="136"/>
      <c r="KE205" s="136"/>
      <c r="KF205" s="136"/>
      <c r="KG205" s="136"/>
      <c r="KH205" s="136"/>
      <c r="KI205" s="136"/>
      <c r="KJ205" s="136"/>
      <c r="KK205" s="136"/>
      <c r="KL205" s="136"/>
      <c r="KM205" s="136"/>
      <c r="KN205" s="136"/>
      <c r="KO205" s="136"/>
      <c r="KP205" s="136"/>
      <c r="KQ205" s="136"/>
      <c r="KR205" s="136"/>
      <c r="KS205" s="136"/>
      <c r="KT205" s="136"/>
      <c r="KU205" s="136"/>
      <c r="KV205" s="136"/>
      <c r="KW205" s="136"/>
      <c r="KX205" s="136"/>
      <c r="KY205" s="136"/>
      <c r="KZ205" s="136"/>
      <c r="LA205" s="136"/>
      <c r="LB205" s="136"/>
      <c r="LC205" s="136"/>
      <c r="LD205" s="136"/>
      <c r="LE205" s="136"/>
      <c r="LF205" s="136"/>
      <c r="LG205" s="136"/>
      <c r="LH205" s="136"/>
      <c r="LI205" s="136"/>
      <c r="LJ205" s="136"/>
      <c r="LK205" s="136"/>
      <c r="LL205" s="136"/>
      <c r="LM205" s="136"/>
      <c r="LN205" s="136"/>
      <c r="LO205" s="136"/>
      <c r="LP205" s="136"/>
      <c r="LQ205" s="136"/>
      <c r="LR205" s="136"/>
      <c r="LS205" s="136"/>
      <c r="LT205" s="136"/>
      <c r="LU205" s="136"/>
      <c r="LV205" s="136"/>
      <c r="LW205" s="136"/>
      <c r="LX205" s="136"/>
      <c r="LY205" s="136"/>
      <c r="LZ205" s="136"/>
      <c r="MA205" s="136"/>
      <c r="MB205" s="136"/>
      <c r="MC205" s="136"/>
      <c r="MD205" s="136"/>
      <c r="ME205" s="136"/>
      <c r="MF205" s="136"/>
      <c r="MG205" s="136"/>
      <c r="MH205" s="136"/>
      <c r="MI205" s="136"/>
      <c r="MJ205" s="136"/>
      <c r="MK205" s="136"/>
      <c r="ML205" s="136"/>
      <c r="MM205" s="136"/>
      <c r="MN205" s="136"/>
      <c r="MO205" s="136"/>
      <c r="MP205" s="136"/>
      <c r="MQ205" s="136"/>
      <c r="MR205" s="136"/>
      <c r="MS205" s="136"/>
      <c r="MT205" s="136"/>
      <c r="MU205" s="136"/>
      <c r="MV205" s="136"/>
      <c r="MW205" s="136"/>
      <c r="MX205" s="136"/>
      <c r="MY205" s="136"/>
      <c r="MZ205" s="136"/>
      <c r="NA205" s="136"/>
      <c r="NB205" s="136"/>
      <c r="NC205" s="136"/>
      <c r="ND205" s="136"/>
      <c r="NE205" s="136"/>
      <c r="NF205" s="136"/>
      <c r="NG205" s="136"/>
      <c r="NH205" s="136"/>
      <c r="NI205" s="136"/>
      <c r="NJ205" s="136"/>
      <c r="NK205" s="136"/>
      <c r="NL205" s="136"/>
      <c r="NM205" s="136"/>
      <c r="NN205" s="136"/>
      <c r="NO205" s="136"/>
      <c r="NP205" s="136"/>
      <c r="NQ205" s="136"/>
      <c r="NR205" s="136"/>
      <c r="NS205" s="136"/>
      <c r="NT205" s="136"/>
      <c r="NU205" s="136"/>
      <c r="NV205" s="136"/>
      <c r="NW205" s="136"/>
      <c r="NX205" s="136"/>
      <c r="NY205" s="136"/>
      <c r="NZ205" s="136"/>
      <c r="OA205" s="136"/>
      <c r="OB205" s="136"/>
      <c r="OC205" s="136"/>
      <c r="OD205" s="136"/>
      <c r="OE205" s="136"/>
      <c r="OF205" s="136"/>
      <c r="OG205" s="136"/>
      <c r="OH205" s="136"/>
      <c r="OI205" s="136"/>
      <c r="OJ205" s="136"/>
      <c r="OK205" s="136"/>
      <c r="OL205" s="136"/>
      <c r="OM205" s="136"/>
      <c r="ON205" s="136"/>
      <c r="OO205" s="136"/>
      <c r="OP205" s="136"/>
      <c r="OQ205" s="136"/>
      <c r="OR205" s="136"/>
      <c r="OS205" s="136"/>
      <c r="OT205" s="136"/>
      <c r="OU205" s="136"/>
      <c r="OV205" s="136"/>
      <c r="OW205" s="136"/>
      <c r="OX205" s="136"/>
      <c r="OY205" s="136"/>
      <c r="OZ205" s="136"/>
      <c r="PA205" s="136"/>
      <c r="PB205" s="136"/>
      <c r="PC205" s="136"/>
      <c r="PD205" s="136"/>
      <c r="PE205" s="136"/>
      <c r="PF205" s="136"/>
    </row>
    <row r="206" spans="1:422" s="45" customFormat="1">
      <c r="A206" s="134"/>
      <c r="B206" s="134"/>
      <c r="C206" s="136"/>
      <c r="D206" s="136"/>
      <c r="E206" s="136"/>
      <c r="F206" s="136"/>
      <c r="G206" s="136"/>
      <c r="H206" s="136"/>
      <c r="I206" s="136"/>
      <c r="J206" s="136"/>
      <c r="K206" s="136"/>
      <c r="L206" s="136"/>
      <c r="M206" s="136"/>
      <c r="N206" s="136"/>
      <c r="O206" s="136"/>
      <c r="P206" s="136"/>
      <c r="Q206" s="136"/>
      <c r="R206" s="136"/>
      <c r="S206" s="136"/>
      <c r="T206" s="136"/>
      <c r="U206" s="136"/>
      <c r="V206" s="136"/>
      <c r="W206" s="136"/>
      <c r="X206" s="136"/>
      <c r="Y206" s="136"/>
      <c r="Z206" s="136"/>
      <c r="AA206" s="136"/>
      <c r="AB206" s="136"/>
      <c r="AC206" s="136"/>
      <c r="AD206" s="136"/>
      <c r="AE206" s="136"/>
      <c r="AF206" s="136"/>
      <c r="AG206" s="136"/>
      <c r="AH206" s="136"/>
      <c r="AI206" s="136"/>
      <c r="AJ206" s="136"/>
      <c r="AK206" s="136"/>
      <c r="AL206" s="136"/>
      <c r="AM206" s="136"/>
      <c r="AN206" s="136"/>
      <c r="AO206" s="136"/>
      <c r="AP206" s="136"/>
      <c r="AQ206" s="136"/>
      <c r="AR206" s="136"/>
      <c r="AS206" s="136"/>
      <c r="AT206" s="136"/>
      <c r="AU206" s="136"/>
      <c r="AV206" s="136"/>
      <c r="AW206" s="136"/>
      <c r="AX206" s="136"/>
      <c r="AY206" s="136"/>
      <c r="AZ206" s="136"/>
      <c r="BA206" s="136"/>
      <c r="BB206" s="136"/>
      <c r="BC206" s="136"/>
      <c r="BD206" s="136"/>
      <c r="BE206" s="136"/>
      <c r="BF206" s="136"/>
      <c r="BG206" s="136"/>
      <c r="BH206" s="136"/>
      <c r="BI206" s="136"/>
      <c r="BJ206" s="136"/>
      <c r="BK206" s="136"/>
      <c r="BL206" s="136"/>
      <c r="BM206" s="136"/>
      <c r="BN206" s="136"/>
      <c r="BO206" s="136"/>
      <c r="BP206" s="136"/>
      <c r="BQ206" s="136"/>
      <c r="BR206" s="136"/>
      <c r="BS206" s="136"/>
      <c r="BT206" s="136"/>
      <c r="BU206" s="136"/>
      <c r="BV206" s="136"/>
      <c r="BW206" s="136"/>
      <c r="BX206" s="136"/>
      <c r="BY206" s="136"/>
      <c r="BZ206" s="136"/>
      <c r="CA206" s="136"/>
      <c r="CB206" s="136"/>
      <c r="CC206" s="136"/>
      <c r="CD206" s="136"/>
      <c r="CE206" s="136"/>
      <c r="CF206" s="136"/>
      <c r="CG206" s="136"/>
      <c r="CH206" s="136"/>
      <c r="CI206" s="136"/>
      <c r="CJ206" s="136"/>
      <c r="CK206" s="136"/>
      <c r="CL206" s="136"/>
      <c r="CM206" s="136"/>
      <c r="CN206" s="136"/>
      <c r="CO206" s="136"/>
      <c r="CP206" s="136"/>
      <c r="CQ206" s="136"/>
      <c r="CR206" s="136"/>
      <c r="CS206" s="136"/>
      <c r="CT206" s="136"/>
      <c r="CU206" s="136"/>
      <c r="CV206" s="136"/>
      <c r="CW206" s="136"/>
      <c r="CX206" s="136"/>
      <c r="CY206" s="136"/>
      <c r="CZ206" s="136"/>
      <c r="DA206" s="136"/>
      <c r="DB206" s="136"/>
      <c r="DC206" s="136"/>
      <c r="DD206" s="136"/>
      <c r="DE206" s="136"/>
      <c r="DF206" s="136"/>
      <c r="DG206" s="136"/>
      <c r="DH206" s="136"/>
      <c r="DI206" s="136"/>
      <c r="DJ206" s="136"/>
      <c r="DK206" s="136"/>
      <c r="DL206" s="136"/>
      <c r="DM206" s="136"/>
      <c r="DN206" s="136"/>
      <c r="DO206" s="136"/>
      <c r="DP206" s="136"/>
      <c r="DQ206" s="136"/>
      <c r="DR206" s="136"/>
      <c r="DS206" s="136"/>
      <c r="DT206" s="136"/>
      <c r="DU206" s="136"/>
      <c r="DV206" s="136"/>
      <c r="DW206" s="136"/>
      <c r="DX206" s="136"/>
      <c r="DY206" s="136"/>
      <c r="DZ206" s="136"/>
      <c r="EA206" s="136"/>
      <c r="EB206" s="136"/>
      <c r="EC206" s="136"/>
      <c r="ED206" s="136"/>
      <c r="EE206" s="136"/>
      <c r="EF206" s="136"/>
      <c r="EG206" s="136"/>
      <c r="EH206" s="136"/>
      <c r="EI206" s="136"/>
      <c r="EJ206" s="136"/>
      <c r="EK206" s="136"/>
      <c r="EL206" s="136"/>
      <c r="EM206" s="136"/>
      <c r="EN206" s="136"/>
      <c r="EO206" s="136"/>
      <c r="EP206" s="136"/>
      <c r="EQ206" s="136"/>
      <c r="ER206" s="136"/>
      <c r="ES206" s="136"/>
      <c r="ET206" s="136"/>
      <c r="EU206" s="136"/>
      <c r="EV206" s="136"/>
      <c r="EW206" s="136"/>
      <c r="EX206" s="136"/>
      <c r="EY206" s="136"/>
      <c r="EZ206" s="136"/>
      <c r="FA206" s="136"/>
      <c r="FB206" s="136"/>
      <c r="FC206" s="136"/>
      <c r="FD206" s="136"/>
      <c r="FE206" s="136"/>
      <c r="FF206" s="136"/>
      <c r="FG206" s="136"/>
      <c r="FH206" s="136"/>
      <c r="FI206" s="136"/>
      <c r="FJ206" s="136"/>
      <c r="FK206" s="136"/>
      <c r="FL206" s="136"/>
      <c r="FM206" s="136"/>
      <c r="FN206" s="136"/>
      <c r="FO206" s="136"/>
      <c r="FP206" s="136"/>
      <c r="FQ206" s="136"/>
      <c r="FR206" s="136"/>
      <c r="FS206" s="136"/>
      <c r="FT206" s="136"/>
      <c r="FU206" s="136"/>
      <c r="FV206" s="136"/>
      <c r="FW206" s="136"/>
      <c r="FX206" s="136"/>
      <c r="FY206" s="136"/>
      <c r="FZ206" s="136"/>
      <c r="GA206" s="136"/>
      <c r="GB206" s="136"/>
      <c r="GC206" s="136"/>
      <c r="GD206" s="136"/>
      <c r="GE206" s="136"/>
      <c r="GF206" s="136"/>
      <c r="GG206" s="136"/>
      <c r="GH206" s="136"/>
      <c r="GI206" s="136"/>
      <c r="GJ206" s="136"/>
      <c r="GK206" s="136"/>
      <c r="GL206" s="136"/>
      <c r="GM206" s="136"/>
      <c r="GN206" s="136"/>
      <c r="GO206" s="136"/>
      <c r="GP206" s="136"/>
      <c r="GQ206" s="136"/>
      <c r="GR206" s="136"/>
      <c r="GS206" s="136"/>
      <c r="GT206" s="136"/>
      <c r="GU206" s="136"/>
      <c r="GV206" s="136"/>
      <c r="GW206" s="136"/>
      <c r="GX206" s="136"/>
      <c r="GY206" s="136"/>
      <c r="GZ206" s="136"/>
      <c r="HA206" s="136"/>
      <c r="HB206" s="136"/>
      <c r="HC206" s="136"/>
      <c r="HD206" s="136"/>
      <c r="HE206" s="136"/>
      <c r="HF206" s="136"/>
      <c r="HG206" s="136"/>
      <c r="HH206" s="136"/>
      <c r="HI206" s="136"/>
      <c r="HJ206" s="136"/>
      <c r="HK206" s="136"/>
      <c r="HL206" s="136"/>
      <c r="HM206" s="136"/>
      <c r="HN206" s="136"/>
      <c r="HO206" s="136"/>
      <c r="HP206" s="136"/>
      <c r="HQ206" s="136"/>
      <c r="HR206" s="136"/>
      <c r="HS206" s="136"/>
      <c r="HT206" s="136"/>
      <c r="HU206" s="136"/>
      <c r="HV206" s="136"/>
      <c r="HW206" s="136"/>
      <c r="HX206" s="136"/>
      <c r="HY206" s="136"/>
      <c r="HZ206" s="136"/>
      <c r="IA206" s="136"/>
      <c r="IB206" s="136"/>
      <c r="IC206" s="136"/>
      <c r="ID206" s="136"/>
      <c r="IE206" s="136"/>
      <c r="IF206" s="136"/>
      <c r="IG206" s="136"/>
      <c r="IH206" s="136"/>
      <c r="II206" s="136"/>
      <c r="IJ206" s="136"/>
      <c r="IK206" s="136"/>
      <c r="IL206" s="136"/>
      <c r="IM206" s="136"/>
      <c r="IN206" s="136"/>
      <c r="IO206" s="136"/>
      <c r="IP206" s="136"/>
      <c r="IQ206" s="136"/>
      <c r="IR206" s="136"/>
      <c r="IS206" s="136"/>
      <c r="IT206" s="136"/>
      <c r="IU206" s="136"/>
      <c r="IV206" s="136"/>
      <c r="IW206" s="136"/>
      <c r="IX206" s="136"/>
      <c r="IY206" s="136"/>
      <c r="IZ206" s="136"/>
      <c r="JA206" s="136"/>
      <c r="JB206" s="136"/>
      <c r="JC206" s="136"/>
      <c r="JD206" s="136"/>
      <c r="JE206" s="136"/>
      <c r="JF206" s="136"/>
      <c r="JG206" s="136"/>
      <c r="JH206" s="136"/>
      <c r="JI206" s="136"/>
      <c r="JJ206" s="136"/>
      <c r="JK206" s="136"/>
      <c r="JL206" s="136"/>
      <c r="JM206" s="136"/>
      <c r="JN206" s="136"/>
      <c r="JO206" s="136"/>
      <c r="JP206" s="136"/>
      <c r="JQ206" s="136"/>
      <c r="JR206" s="136"/>
      <c r="JS206" s="136"/>
      <c r="JT206" s="136"/>
      <c r="JU206" s="136"/>
      <c r="JV206" s="136"/>
      <c r="JW206" s="136"/>
      <c r="JX206" s="136"/>
      <c r="JY206" s="136"/>
      <c r="JZ206" s="136"/>
      <c r="KA206" s="136"/>
      <c r="KB206" s="136"/>
      <c r="KC206" s="136"/>
      <c r="KD206" s="136"/>
      <c r="KE206" s="136"/>
      <c r="KF206" s="136"/>
      <c r="KG206" s="136"/>
      <c r="KH206" s="136"/>
      <c r="KI206" s="136"/>
      <c r="KJ206" s="136"/>
      <c r="KK206" s="136"/>
      <c r="KL206" s="136"/>
      <c r="KM206" s="136"/>
      <c r="KN206" s="136"/>
      <c r="KO206" s="136"/>
      <c r="KP206" s="136"/>
      <c r="KQ206" s="136"/>
      <c r="KR206" s="136"/>
      <c r="KS206" s="136"/>
      <c r="KT206" s="136"/>
      <c r="KU206" s="136"/>
      <c r="KV206" s="136"/>
      <c r="KW206" s="136"/>
      <c r="KX206" s="136"/>
      <c r="KY206" s="136"/>
      <c r="KZ206" s="136"/>
      <c r="LA206" s="136"/>
      <c r="LB206" s="136"/>
      <c r="LC206" s="136"/>
      <c r="LD206" s="136"/>
      <c r="LE206" s="136"/>
      <c r="LF206" s="136"/>
      <c r="LG206" s="136"/>
      <c r="LH206" s="136"/>
      <c r="LI206" s="136"/>
      <c r="LJ206" s="136"/>
      <c r="LK206" s="136"/>
      <c r="LL206" s="136"/>
      <c r="LM206" s="136"/>
      <c r="LN206" s="136"/>
      <c r="LO206" s="136"/>
      <c r="LP206" s="136"/>
      <c r="LQ206" s="136"/>
      <c r="LR206" s="136"/>
      <c r="LS206" s="136"/>
      <c r="LT206" s="136"/>
      <c r="LU206" s="136"/>
      <c r="LV206" s="136"/>
      <c r="LW206" s="136"/>
      <c r="LX206" s="136"/>
      <c r="LY206" s="136"/>
      <c r="LZ206" s="136"/>
      <c r="MA206" s="136"/>
      <c r="MB206" s="136"/>
      <c r="MC206" s="136"/>
      <c r="MD206" s="136"/>
      <c r="ME206" s="136"/>
      <c r="MF206" s="136"/>
      <c r="MG206" s="136"/>
      <c r="MH206" s="136"/>
      <c r="MI206" s="136"/>
      <c r="MJ206" s="136"/>
      <c r="MK206" s="136"/>
      <c r="ML206" s="136"/>
      <c r="MM206" s="136"/>
      <c r="MN206" s="136"/>
      <c r="MO206" s="136"/>
      <c r="MP206" s="136"/>
      <c r="MQ206" s="136"/>
      <c r="MR206" s="136"/>
      <c r="MS206" s="136"/>
      <c r="MT206" s="136"/>
      <c r="MU206" s="136"/>
      <c r="MV206" s="136"/>
      <c r="MW206" s="136"/>
      <c r="MX206" s="136"/>
      <c r="MY206" s="136"/>
      <c r="MZ206" s="136"/>
      <c r="NA206" s="136"/>
      <c r="NB206" s="136"/>
      <c r="NC206" s="136"/>
      <c r="ND206" s="136"/>
      <c r="NE206" s="136"/>
      <c r="NF206" s="136"/>
      <c r="NG206" s="136"/>
      <c r="NH206" s="136"/>
      <c r="NI206" s="136"/>
      <c r="NJ206" s="136"/>
      <c r="NK206" s="136"/>
      <c r="NL206" s="136"/>
      <c r="NM206" s="136"/>
      <c r="NN206" s="136"/>
      <c r="NO206" s="136"/>
      <c r="NP206" s="136"/>
      <c r="NQ206" s="136"/>
      <c r="NR206" s="136"/>
      <c r="NS206" s="136"/>
      <c r="NT206" s="136"/>
      <c r="NU206" s="136"/>
      <c r="NV206" s="136"/>
      <c r="NW206" s="136"/>
      <c r="NX206" s="136"/>
      <c r="NY206" s="136"/>
      <c r="NZ206" s="136"/>
      <c r="OA206" s="136"/>
      <c r="OB206" s="136"/>
      <c r="OC206" s="136"/>
      <c r="OD206" s="136"/>
      <c r="OE206" s="136"/>
      <c r="OF206" s="136"/>
      <c r="OG206" s="136"/>
      <c r="OH206" s="136"/>
      <c r="OI206" s="136"/>
      <c r="OJ206" s="136"/>
      <c r="OK206" s="136"/>
      <c r="OL206" s="136"/>
      <c r="OM206" s="136"/>
      <c r="ON206" s="136"/>
      <c r="OO206" s="136"/>
      <c r="OP206" s="136"/>
      <c r="OQ206" s="136"/>
      <c r="OR206" s="136"/>
      <c r="OS206" s="136"/>
      <c r="OT206" s="136"/>
      <c r="OU206" s="136"/>
      <c r="OV206" s="136"/>
      <c r="OW206" s="136"/>
      <c r="OX206" s="136"/>
      <c r="OY206" s="136"/>
      <c r="OZ206" s="136"/>
      <c r="PA206" s="136"/>
      <c r="PB206" s="136"/>
      <c r="PC206" s="136"/>
      <c r="PD206" s="136"/>
      <c r="PE206" s="136"/>
      <c r="PF206" s="136"/>
    </row>
    <row r="207" spans="1:422" s="45" customFormat="1">
      <c r="A207" s="134"/>
      <c r="B207" s="134"/>
      <c r="C207" s="136"/>
      <c r="D207" s="136"/>
      <c r="E207" s="136"/>
      <c r="F207" s="136"/>
      <c r="G207" s="136"/>
      <c r="H207" s="136"/>
      <c r="I207" s="136"/>
      <c r="J207" s="136"/>
      <c r="K207" s="136"/>
      <c r="L207" s="136"/>
      <c r="M207" s="136"/>
      <c r="N207" s="136"/>
      <c r="O207" s="136"/>
      <c r="P207" s="136"/>
      <c r="Q207" s="136"/>
      <c r="R207" s="136"/>
      <c r="S207" s="136"/>
      <c r="T207" s="136"/>
      <c r="U207" s="136"/>
      <c r="V207" s="136"/>
      <c r="W207" s="136"/>
      <c r="X207" s="136"/>
      <c r="Y207" s="136"/>
      <c r="Z207" s="136"/>
      <c r="AA207" s="136"/>
      <c r="AB207" s="136"/>
      <c r="AC207" s="136"/>
      <c r="AD207" s="136"/>
      <c r="AE207" s="136"/>
      <c r="AF207" s="136"/>
      <c r="AG207" s="136"/>
      <c r="AH207" s="136"/>
      <c r="AI207" s="136"/>
      <c r="AJ207" s="136"/>
      <c r="AK207" s="136"/>
      <c r="AL207" s="136"/>
      <c r="AM207" s="136"/>
      <c r="AN207" s="136"/>
      <c r="AO207" s="136"/>
      <c r="AP207" s="136"/>
      <c r="AQ207" s="136"/>
      <c r="AR207" s="136"/>
      <c r="AS207" s="136"/>
      <c r="AT207" s="136"/>
      <c r="AU207" s="136"/>
      <c r="AV207" s="136"/>
      <c r="AW207" s="136"/>
      <c r="AX207" s="136"/>
      <c r="AY207" s="136"/>
      <c r="AZ207" s="136"/>
      <c r="BA207" s="136"/>
      <c r="BB207" s="136"/>
      <c r="BC207" s="136"/>
      <c r="BD207" s="136"/>
      <c r="BE207" s="136"/>
      <c r="BF207" s="136"/>
      <c r="BG207" s="136"/>
      <c r="BH207" s="136"/>
      <c r="BI207" s="136"/>
      <c r="BJ207" s="136"/>
      <c r="BK207" s="136"/>
      <c r="BL207" s="136"/>
      <c r="BM207" s="136"/>
      <c r="BN207" s="136"/>
      <c r="BO207" s="136"/>
      <c r="BP207" s="136"/>
      <c r="BQ207" s="136"/>
      <c r="BR207" s="136"/>
      <c r="BS207" s="136"/>
      <c r="BT207" s="136"/>
      <c r="BU207" s="136"/>
      <c r="BV207" s="136"/>
      <c r="BW207" s="136"/>
      <c r="BX207" s="136"/>
      <c r="BY207" s="136"/>
      <c r="BZ207" s="136"/>
      <c r="CA207" s="136"/>
      <c r="CB207" s="136"/>
      <c r="CC207" s="136"/>
      <c r="CD207" s="136"/>
      <c r="CE207" s="136"/>
      <c r="CF207" s="136"/>
      <c r="CG207" s="136"/>
      <c r="CH207" s="136"/>
      <c r="CI207" s="136"/>
      <c r="CJ207" s="136"/>
      <c r="CK207" s="136"/>
      <c r="CL207" s="136"/>
      <c r="CM207" s="136"/>
      <c r="CN207" s="136"/>
      <c r="CO207" s="136"/>
      <c r="CP207" s="136"/>
      <c r="CQ207" s="136"/>
      <c r="CR207" s="136"/>
      <c r="CS207" s="136"/>
      <c r="CT207" s="136"/>
      <c r="CU207" s="136"/>
      <c r="CV207" s="136"/>
      <c r="CW207" s="136"/>
      <c r="CX207" s="136"/>
      <c r="CY207" s="136"/>
      <c r="CZ207" s="136"/>
      <c r="DA207" s="136"/>
      <c r="DB207" s="136"/>
      <c r="DC207" s="136"/>
      <c r="DD207" s="136"/>
      <c r="DE207" s="136"/>
      <c r="DF207" s="136"/>
      <c r="DG207" s="136"/>
      <c r="DH207" s="136"/>
      <c r="DI207" s="136"/>
      <c r="DJ207" s="136"/>
      <c r="DK207" s="136"/>
      <c r="DL207" s="136"/>
      <c r="DM207" s="136"/>
      <c r="DN207" s="136"/>
      <c r="DO207" s="136"/>
      <c r="DP207" s="136"/>
      <c r="DQ207" s="136"/>
      <c r="DR207" s="136"/>
      <c r="DS207" s="136"/>
      <c r="DT207" s="136"/>
      <c r="DU207" s="136"/>
      <c r="DV207" s="136"/>
      <c r="DW207" s="136"/>
      <c r="DX207" s="136"/>
      <c r="DY207" s="136"/>
      <c r="DZ207" s="136"/>
      <c r="EA207" s="136"/>
      <c r="EB207" s="136"/>
      <c r="EC207" s="136"/>
      <c r="ED207" s="136"/>
      <c r="EE207" s="136"/>
      <c r="EF207" s="136"/>
      <c r="EG207" s="136"/>
      <c r="EH207" s="136"/>
      <c r="EI207" s="136"/>
      <c r="EJ207" s="136"/>
      <c r="EK207" s="136"/>
      <c r="EL207" s="136"/>
      <c r="EM207" s="136"/>
      <c r="EN207" s="136"/>
      <c r="EO207" s="136"/>
      <c r="EP207" s="136"/>
      <c r="EQ207" s="136"/>
      <c r="ER207" s="136"/>
      <c r="ES207" s="136"/>
      <c r="ET207" s="136"/>
      <c r="EU207" s="136"/>
      <c r="EV207" s="136"/>
      <c r="EW207" s="136"/>
      <c r="EX207" s="136"/>
      <c r="EY207" s="136"/>
      <c r="EZ207" s="136"/>
      <c r="FA207" s="136"/>
      <c r="FB207" s="136"/>
      <c r="FC207" s="136"/>
      <c r="FD207" s="136"/>
      <c r="FE207" s="136"/>
      <c r="FF207" s="136"/>
      <c r="FG207" s="136"/>
      <c r="FH207" s="136"/>
      <c r="FI207" s="136"/>
      <c r="FJ207" s="136"/>
      <c r="FK207" s="136"/>
      <c r="FL207" s="136"/>
      <c r="FM207" s="136"/>
      <c r="FN207" s="136"/>
      <c r="FO207" s="136"/>
      <c r="FP207" s="136"/>
      <c r="FQ207" s="136"/>
      <c r="FR207" s="136"/>
      <c r="FS207" s="136"/>
      <c r="FT207" s="136"/>
      <c r="FU207" s="136"/>
      <c r="FV207" s="136"/>
      <c r="FW207" s="136"/>
      <c r="FX207" s="136"/>
      <c r="FY207" s="136"/>
      <c r="FZ207" s="136"/>
      <c r="GA207" s="136"/>
      <c r="GB207" s="136"/>
      <c r="GC207" s="136"/>
      <c r="GD207" s="136"/>
      <c r="GE207" s="136"/>
      <c r="GF207" s="136"/>
      <c r="GG207" s="136"/>
      <c r="GH207" s="136"/>
      <c r="GI207" s="136"/>
      <c r="GJ207" s="136"/>
      <c r="GK207" s="136"/>
      <c r="GL207" s="136"/>
      <c r="GM207" s="136"/>
      <c r="GN207" s="136"/>
      <c r="GO207" s="136"/>
      <c r="GP207" s="136"/>
      <c r="GQ207" s="136"/>
      <c r="GR207" s="136"/>
      <c r="GS207" s="136"/>
      <c r="GT207" s="136"/>
      <c r="GU207" s="136"/>
      <c r="GV207" s="136"/>
      <c r="GW207" s="136"/>
      <c r="GX207" s="136"/>
      <c r="GY207" s="136"/>
      <c r="GZ207" s="136"/>
      <c r="HA207" s="136"/>
      <c r="HB207" s="136"/>
      <c r="HC207" s="136"/>
      <c r="HD207" s="136"/>
      <c r="HE207" s="136"/>
      <c r="HF207" s="136"/>
      <c r="HG207" s="136"/>
      <c r="HH207" s="136"/>
      <c r="HI207" s="136"/>
      <c r="HJ207" s="136"/>
      <c r="HK207" s="136"/>
      <c r="HL207" s="136"/>
      <c r="HM207" s="136"/>
      <c r="HN207" s="136"/>
      <c r="HO207" s="136"/>
      <c r="HP207" s="136"/>
      <c r="HQ207" s="136"/>
      <c r="HR207" s="136"/>
      <c r="HS207" s="136"/>
      <c r="HT207" s="136"/>
      <c r="HU207" s="136"/>
      <c r="HV207" s="136"/>
      <c r="HW207" s="136"/>
      <c r="HX207" s="136"/>
      <c r="HY207" s="136"/>
      <c r="HZ207" s="136"/>
      <c r="IA207" s="136"/>
      <c r="IB207" s="136"/>
      <c r="IC207" s="136"/>
      <c r="ID207" s="136"/>
      <c r="IE207" s="136"/>
      <c r="IF207" s="136"/>
      <c r="IG207" s="136"/>
      <c r="IH207" s="136"/>
      <c r="II207" s="136"/>
      <c r="IJ207" s="136"/>
      <c r="IK207" s="136"/>
      <c r="IL207" s="136"/>
      <c r="IM207" s="136"/>
      <c r="IN207" s="136"/>
      <c r="IO207" s="136"/>
      <c r="IP207" s="136"/>
      <c r="IQ207" s="136"/>
      <c r="IR207" s="136"/>
      <c r="IS207" s="136"/>
      <c r="IT207" s="136"/>
      <c r="IU207" s="136"/>
      <c r="IV207" s="136"/>
      <c r="IW207" s="136"/>
      <c r="IX207" s="136"/>
      <c r="IY207" s="136"/>
      <c r="IZ207" s="136"/>
      <c r="JA207" s="136"/>
      <c r="JB207" s="136"/>
      <c r="JC207" s="136"/>
      <c r="JD207" s="136"/>
      <c r="JE207" s="136"/>
      <c r="JF207" s="136"/>
      <c r="JG207" s="136"/>
      <c r="JH207" s="136"/>
      <c r="JI207" s="136"/>
      <c r="JJ207" s="136"/>
      <c r="JK207" s="136"/>
      <c r="JL207" s="136"/>
      <c r="JM207" s="136"/>
      <c r="JN207" s="136"/>
      <c r="JO207" s="136"/>
      <c r="JP207" s="136"/>
      <c r="JQ207" s="136"/>
      <c r="JR207" s="136"/>
      <c r="JS207" s="136"/>
      <c r="JT207" s="136"/>
      <c r="JU207" s="136"/>
      <c r="JV207" s="136"/>
      <c r="JW207" s="136"/>
      <c r="JX207" s="136"/>
      <c r="JY207" s="136"/>
      <c r="JZ207" s="136"/>
      <c r="KA207" s="136"/>
      <c r="KB207" s="136"/>
      <c r="KC207" s="136"/>
      <c r="KD207" s="136"/>
      <c r="KE207" s="136"/>
      <c r="KF207" s="136"/>
      <c r="KG207" s="136"/>
      <c r="KH207" s="136"/>
      <c r="KI207" s="136"/>
      <c r="KJ207" s="136"/>
      <c r="KK207" s="136"/>
      <c r="KL207" s="136"/>
      <c r="KM207" s="136"/>
      <c r="KN207" s="136"/>
      <c r="KO207" s="136"/>
      <c r="KP207" s="136"/>
      <c r="KQ207" s="136"/>
      <c r="KR207" s="136"/>
      <c r="KS207" s="136"/>
      <c r="KT207" s="136"/>
      <c r="KU207" s="136"/>
      <c r="KV207" s="136"/>
      <c r="KW207" s="136"/>
      <c r="KX207" s="136"/>
      <c r="KY207" s="136"/>
      <c r="KZ207" s="136"/>
      <c r="LA207" s="136"/>
      <c r="LB207" s="136"/>
      <c r="LC207" s="136"/>
      <c r="LD207" s="136"/>
      <c r="LE207" s="136"/>
      <c r="LF207" s="136"/>
      <c r="LG207" s="136"/>
      <c r="LH207" s="136"/>
      <c r="LI207" s="136"/>
      <c r="LJ207" s="136"/>
      <c r="LK207" s="136"/>
      <c r="LL207" s="136"/>
      <c r="LM207" s="136"/>
      <c r="LN207" s="136"/>
      <c r="LO207" s="136"/>
      <c r="LP207" s="136"/>
      <c r="LQ207" s="136"/>
      <c r="LR207" s="136"/>
      <c r="LS207" s="136"/>
      <c r="LT207" s="136"/>
      <c r="LU207" s="136"/>
      <c r="LV207" s="136"/>
      <c r="LW207" s="136"/>
      <c r="LX207" s="136"/>
      <c r="LY207" s="136"/>
      <c r="LZ207" s="136"/>
      <c r="MA207" s="136"/>
      <c r="MB207" s="136"/>
      <c r="MC207" s="136"/>
      <c r="MD207" s="136"/>
      <c r="ME207" s="136"/>
      <c r="MF207" s="136"/>
      <c r="MG207" s="136"/>
      <c r="MH207" s="136"/>
      <c r="MI207" s="136"/>
      <c r="MJ207" s="136"/>
      <c r="MK207" s="136"/>
      <c r="ML207" s="136"/>
      <c r="MM207" s="136"/>
      <c r="MN207" s="136"/>
      <c r="MO207" s="136"/>
      <c r="MP207" s="136"/>
      <c r="MQ207" s="136"/>
      <c r="MR207" s="136"/>
      <c r="MS207" s="136"/>
      <c r="MT207" s="136"/>
      <c r="MU207" s="136"/>
      <c r="MV207" s="136"/>
      <c r="MW207" s="136"/>
      <c r="MX207" s="136"/>
      <c r="MY207" s="136"/>
      <c r="MZ207" s="136"/>
      <c r="NA207" s="136"/>
      <c r="NB207" s="136"/>
      <c r="NC207" s="136"/>
      <c r="ND207" s="136"/>
      <c r="NE207" s="136"/>
      <c r="NF207" s="136"/>
      <c r="NG207" s="136"/>
      <c r="NH207" s="136"/>
      <c r="NI207" s="136"/>
      <c r="NJ207" s="136"/>
      <c r="NK207" s="136"/>
      <c r="NL207" s="136"/>
      <c r="NM207" s="136"/>
      <c r="NN207" s="136"/>
      <c r="NO207" s="136"/>
      <c r="NP207" s="136"/>
      <c r="NQ207" s="136"/>
      <c r="NR207" s="136"/>
      <c r="NS207" s="136"/>
      <c r="NT207" s="136"/>
      <c r="NU207" s="136"/>
      <c r="NV207" s="136"/>
      <c r="NW207" s="136"/>
      <c r="NX207" s="136"/>
      <c r="NY207" s="136"/>
      <c r="NZ207" s="136"/>
      <c r="OA207" s="136"/>
      <c r="OB207" s="136"/>
      <c r="OC207" s="136"/>
      <c r="OD207" s="136"/>
      <c r="OE207" s="136"/>
      <c r="OF207" s="136"/>
      <c r="OG207" s="136"/>
      <c r="OH207" s="136"/>
      <c r="OI207" s="136"/>
      <c r="OJ207" s="136"/>
      <c r="OK207" s="136"/>
      <c r="OL207" s="136"/>
      <c r="OM207" s="136"/>
      <c r="ON207" s="136"/>
      <c r="OO207" s="136"/>
      <c r="OP207" s="136"/>
      <c r="OQ207" s="136"/>
      <c r="OR207" s="136"/>
      <c r="OS207" s="136"/>
      <c r="OT207" s="136"/>
      <c r="OU207" s="136"/>
      <c r="OV207" s="136"/>
      <c r="OW207" s="136"/>
      <c r="OX207" s="136"/>
      <c r="OY207" s="136"/>
      <c r="OZ207" s="136"/>
      <c r="PA207" s="136"/>
      <c r="PB207" s="136"/>
      <c r="PC207" s="136"/>
      <c r="PD207" s="136"/>
      <c r="PE207" s="136"/>
      <c r="PF207" s="136"/>
    </row>
    <row r="208" spans="1:422" s="45" customFormat="1">
      <c r="A208" s="134"/>
      <c r="B208" s="134"/>
      <c r="C208" s="136"/>
      <c r="D208" s="136"/>
      <c r="E208" s="136"/>
      <c r="F208" s="136"/>
      <c r="G208" s="136"/>
      <c r="H208" s="136"/>
      <c r="I208" s="136"/>
      <c r="J208" s="136"/>
      <c r="K208" s="136"/>
      <c r="L208" s="136"/>
      <c r="M208" s="136"/>
      <c r="N208" s="136"/>
      <c r="O208" s="136"/>
      <c r="P208" s="136"/>
      <c r="Q208" s="136"/>
      <c r="R208" s="136"/>
      <c r="S208" s="136"/>
      <c r="T208" s="136"/>
      <c r="U208" s="136"/>
      <c r="V208" s="136"/>
      <c r="W208" s="136"/>
      <c r="X208" s="136"/>
      <c r="Y208" s="136"/>
      <c r="Z208" s="136"/>
      <c r="AA208" s="136"/>
      <c r="AB208" s="136"/>
      <c r="AC208" s="136"/>
      <c r="AD208" s="136"/>
      <c r="AE208" s="136"/>
      <c r="AF208" s="136"/>
      <c r="AG208" s="136"/>
      <c r="AH208" s="136"/>
      <c r="AI208" s="136"/>
      <c r="AJ208" s="136"/>
      <c r="AK208" s="136"/>
      <c r="AL208" s="136"/>
      <c r="AM208" s="136"/>
      <c r="AN208" s="136"/>
      <c r="AO208" s="136"/>
      <c r="AP208" s="136"/>
      <c r="AQ208" s="136"/>
      <c r="AR208" s="136"/>
      <c r="AS208" s="136"/>
      <c r="AT208" s="136"/>
      <c r="AU208" s="136"/>
      <c r="AV208" s="136"/>
      <c r="AW208" s="136"/>
      <c r="AX208" s="136"/>
      <c r="AY208" s="136"/>
      <c r="AZ208" s="136"/>
      <c r="BA208" s="136"/>
      <c r="BB208" s="136"/>
      <c r="BC208" s="136"/>
      <c r="BD208" s="136"/>
      <c r="BE208" s="136"/>
      <c r="BF208" s="136"/>
      <c r="BG208" s="136"/>
      <c r="BH208" s="136"/>
      <c r="BI208" s="136"/>
      <c r="BJ208" s="136"/>
      <c r="BK208" s="136"/>
      <c r="BL208" s="136"/>
      <c r="BM208" s="136"/>
      <c r="BN208" s="136"/>
      <c r="BO208" s="136"/>
      <c r="BP208" s="136"/>
      <c r="BQ208" s="136"/>
      <c r="BR208" s="136"/>
      <c r="BS208" s="136"/>
      <c r="BT208" s="136"/>
      <c r="BU208" s="136"/>
      <c r="BV208" s="136"/>
      <c r="BW208" s="136"/>
      <c r="BX208" s="136"/>
      <c r="BY208" s="136"/>
      <c r="BZ208" s="136"/>
      <c r="CA208" s="136"/>
      <c r="CB208" s="136"/>
      <c r="CC208" s="136"/>
      <c r="CD208" s="136"/>
      <c r="CE208" s="136"/>
      <c r="CF208" s="136"/>
      <c r="CG208" s="136"/>
      <c r="CH208" s="136"/>
      <c r="CI208" s="136"/>
      <c r="CJ208" s="136"/>
      <c r="CK208" s="136"/>
      <c r="CL208" s="136"/>
      <c r="CM208" s="136"/>
      <c r="CN208" s="136"/>
      <c r="CO208" s="136"/>
      <c r="CP208" s="136"/>
      <c r="CQ208" s="136"/>
      <c r="CR208" s="136"/>
      <c r="CS208" s="136"/>
      <c r="CT208" s="136"/>
      <c r="CU208" s="136"/>
      <c r="CV208" s="136"/>
      <c r="CW208" s="136"/>
      <c r="CX208" s="136"/>
      <c r="CY208" s="136"/>
      <c r="CZ208" s="136"/>
      <c r="DA208" s="136"/>
      <c r="DB208" s="136"/>
      <c r="DC208" s="136"/>
      <c r="DD208" s="136"/>
      <c r="DE208" s="136"/>
      <c r="DF208" s="136"/>
      <c r="DG208" s="136"/>
      <c r="DH208" s="136"/>
      <c r="DI208" s="136"/>
      <c r="DJ208" s="136"/>
      <c r="DK208" s="136"/>
      <c r="DL208" s="136"/>
      <c r="DM208" s="136"/>
      <c r="DN208" s="136"/>
      <c r="DO208" s="136"/>
      <c r="DP208" s="136"/>
      <c r="DQ208" s="136"/>
      <c r="DR208" s="136"/>
      <c r="DS208" s="136"/>
      <c r="DT208" s="136"/>
      <c r="DU208" s="136"/>
      <c r="DV208" s="136"/>
      <c r="DW208" s="136"/>
      <c r="DX208" s="136"/>
      <c r="DY208" s="136"/>
      <c r="DZ208" s="136"/>
      <c r="EA208" s="136"/>
      <c r="EB208" s="136"/>
      <c r="EC208" s="136"/>
      <c r="ED208" s="136"/>
      <c r="EE208" s="136"/>
      <c r="EF208" s="136"/>
      <c r="EG208" s="136"/>
      <c r="EH208" s="136"/>
      <c r="EI208" s="136"/>
      <c r="EJ208" s="136"/>
      <c r="EK208" s="136"/>
      <c r="EL208" s="136"/>
      <c r="EM208" s="136"/>
      <c r="EN208" s="136"/>
      <c r="EO208" s="136"/>
      <c r="EP208" s="136"/>
      <c r="EQ208" s="136"/>
      <c r="ER208" s="136"/>
      <c r="ES208" s="136"/>
      <c r="ET208" s="136"/>
      <c r="EU208" s="136"/>
      <c r="EV208" s="136"/>
      <c r="EW208" s="136"/>
      <c r="EX208" s="136"/>
      <c r="EY208" s="136"/>
      <c r="EZ208" s="136"/>
      <c r="FA208" s="136"/>
      <c r="FB208" s="136"/>
      <c r="FC208" s="136"/>
      <c r="FD208" s="136"/>
      <c r="FE208" s="136"/>
      <c r="FF208" s="136"/>
      <c r="FG208" s="136"/>
      <c r="FH208" s="136"/>
      <c r="FI208" s="136"/>
      <c r="FJ208" s="136"/>
      <c r="FK208" s="136"/>
      <c r="FL208" s="136"/>
      <c r="FM208" s="136"/>
      <c r="FN208" s="136"/>
      <c r="FO208" s="136"/>
      <c r="FP208" s="136"/>
      <c r="FQ208" s="136"/>
      <c r="FR208" s="136"/>
      <c r="FS208" s="136"/>
      <c r="FT208" s="136"/>
      <c r="FU208" s="136"/>
      <c r="FV208" s="136"/>
      <c r="FW208" s="136"/>
      <c r="FX208" s="136"/>
      <c r="FY208" s="136"/>
      <c r="FZ208" s="136"/>
      <c r="GA208" s="136"/>
      <c r="GB208" s="136"/>
      <c r="GC208" s="136"/>
      <c r="GD208" s="136"/>
      <c r="GE208" s="136"/>
      <c r="GF208" s="136"/>
      <c r="GG208" s="136"/>
      <c r="GH208" s="136"/>
      <c r="GI208" s="136"/>
      <c r="GJ208" s="136"/>
      <c r="GK208" s="136"/>
      <c r="GL208" s="136"/>
      <c r="GM208" s="136"/>
      <c r="GN208" s="136"/>
      <c r="GO208" s="136"/>
      <c r="GP208" s="136"/>
      <c r="GQ208" s="136"/>
      <c r="GR208" s="136"/>
      <c r="GS208" s="136"/>
      <c r="GT208" s="136"/>
      <c r="GU208" s="136"/>
      <c r="GV208" s="136"/>
      <c r="GW208" s="136"/>
      <c r="GX208" s="136"/>
      <c r="GY208" s="136"/>
      <c r="GZ208" s="136"/>
      <c r="HA208" s="136"/>
      <c r="HB208" s="136"/>
      <c r="HC208" s="136"/>
      <c r="HD208" s="136"/>
      <c r="HE208" s="136"/>
      <c r="HF208" s="136"/>
      <c r="HG208" s="136"/>
      <c r="HH208" s="136"/>
      <c r="HI208" s="136"/>
      <c r="HJ208" s="136"/>
      <c r="HK208" s="136"/>
      <c r="HL208" s="136"/>
      <c r="HM208" s="136"/>
      <c r="HN208" s="136"/>
      <c r="HO208" s="136"/>
      <c r="HP208" s="136"/>
      <c r="HQ208" s="136"/>
      <c r="HR208" s="136"/>
      <c r="HS208" s="136"/>
      <c r="HT208" s="136"/>
      <c r="HU208" s="136"/>
      <c r="HV208" s="136"/>
      <c r="HW208" s="136"/>
      <c r="HX208" s="136"/>
      <c r="HY208" s="136"/>
      <c r="HZ208" s="136"/>
      <c r="IA208" s="136"/>
      <c r="IB208" s="136"/>
      <c r="IC208" s="136"/>
      <c r="ID208" s="136"/>
      <c r="IE208" s="136"/>
      <c r="IF208" s="136"/>
      <c r="IG208" s="136"/>
      <c r="IH208" s="136"/>
      <c r="II208" s="136"/>
      <c r="IJ208" s="136"/>
      <c r="IK208" s="136"/>
      <c r="IL208" s="136"/>
      <c r="IM208" s="136"/>
      <c r="IN208" s="136"/>
      <c r="IO208" s="136"/>
      <c r="IP208" s="136"/>
      <c r="IQ208" s="136"/>
      <c r="IR208" s="136"/>
      <c r="IS208" s="136"/>
      <c r="IT208" s="136"/>
      <c r="IU208" s="136"/>
      <c r="IV208" s="136"/>
      <c r="IW208" s="136"/>
      <c r="IX208" s="136"/>
      <c r="IY208" s="136"/>
      <c r="IZ208" s="136"/>
      <c r="JA208" s="136"/>
      <c r="JB208" s="136"/>
      <c r="JC208" s="136"/>
      <c r="JD208" s="136"/>
      <c r="JE208" s="136"/>
      <c r="JF208" s="136"/>
      <c r="JG208" s="136"/>
      <c r="JH208" s="136"/>
      <c r="JI208" s="136"/>
      <c r="JJ208" s="136"/>
      <c r="JK208" s="136"/>
      <c r="JL208" s="136"/>
      <c r="JM208" s="136"/>
      <c r="JN208" s="136"/>
      <c r="JO208" s="136"/>
      <c r="JP208" s="136"/>
      <c r="JQ208" s="136"/>
      <c r="JR208" s="136"/>
      <c r="JS208" s="136"/>
      <c r="JT208" s="136"/>
      <c r="JU208" s="136"/>
      <c r="JV208" s="136"/>
      <c r="JW208" s="136"/>
      <c r="JX208" s="136"/>
      <c r="JY208" s="136"/>
      <c r="JZ208" s="136"/>
      <c r="KA208" s="136"/>
      <c r="KB208" s="136"/>
      <c r="KC208" s="136"/>
      <c r="KD208" s="136"/>
      <c r="KE208" s="136"/>
      <c r="KF208" s="136"/>
      <c r="KG208" s="136"/>
      <c r="KH208" s="136"/>
      <c r="KI208" s="136"/>
      <c r="KJ208" s="136"/>
      <c r="KK208" s="136"/>
      <c r="KL208" s="136"/>
      <c r="KM208" s="136"/>
      <c r="KN208" s="136"/>
      <c r="KO208" s="136"/>
      <c r="KP208" s="136"/>
      <c r="KQ208" s="136"/>
      <c r="KR208" s="136"/>
      <c r="KS208" s="136"/>
      <c r="KT208" s="136"/>
      <c r="KU208" s="136"/>
      <c r="KV208" s="136"/>
      <c r="KW208" s="136"/>
      <c r="KX208" s="136"/>
      <c r="KY208" s="136"/>
      <c r="KZ208" s="136"/>
      <c r="LA208" s="136"/>
      <c r="LB208" s="136"/>
      <c r="LC208" s="136"/>
      <c r="LD208" s="136"/>
      <c r="LE208" s="136"/>
      <c r="LF208" s="136"/>
      <c r="LG208" s="136"/>
      <c r="LH208" s="136"/>
      <c r="LI208" s="136"/>
      <c r="LJ208" s="136"/>
      <c r="LK208" s="136"/>
      <c r="LL208" s="136"/>
      <c r="LM208" s="136"/>
      <c r="LN208" s="136"/>
      <c r="LO208" s="136"/>
      <c r="LP208" s="136"/>
      <c r="LQ208" s="136"/>
      <c r="LR208" s="136"/>
      <c r="LS208" s="136"/>
      <c r="LT208" s="136"/>
      <c r="LU208" s="136"/>
      <c r="LV208" s="136"/>
      <c r="LW208" s="136"/>
      <c r="LX208" s="136"/>
      <c r="LY208" s="136"/>
      <c r="LZ208" s="136"/>
      <c r="MA208" s="136"/>
      <c r="MB208" s="136"/>
      <c r="MC208" s="136"/>
      <c r="MD208" s="136"/>
      <c r="ME208" s="136"/>
      <c r="MF208" s="136"/>
      <c r="MG208" s="136"/>
      <c r="MH208" s="136"/>
      <c r="MI208" s="136"/>
      <c r="MJ208" s="136"/>
      <c r="MK208" s="136"/>
      <c r="ML208" s="136"/>
      <c r="MM208" s="136"/>
      <c r="MN208" s="136"/>
      <c r="MO208" s="136"/>
      <c r="MP208" s="136"/>
      <c r="MQ208" s="136"/>
      <c r="MR208" s="136"/>
      <c r="MS208" s="136"/>
      <c r="MT208" s="136"/>
      <c r="MU208" s="136"/>
      <c r="MV208" s="136"/>
      <c r="MW208" s="136"/>
      <c r="MX208" s="136"/>
      <c r="MY208" s="136"/>
      <c r="MZ208" s="136"/>
      <c r="NA208" s="136"/>
      <c r="NB208" s="136"/>
      <c r="NC208" s="136"/>
      <c r="ND208" s="136"/>
      <c r="NE208" s="136"/>
      <c r="NF208" s="136"/>
      <c r="NG208" s="136"/>
      <c r="NH208" s="136"/>
      <c r="NI208" s="136"/>
      <c r="NJ208" s="136"/>
      <c r="NK208" s="136"/>
      <c r="NL208" s="136"/>
      <c r="NM208" s="136"/>
      <c r="NN208" s="136"/>
      <c r="NO208" s="136"/>
      <c r="NP208" s="136"/>
      <c r="NQ208" s="136"/>
      <c r="NR208" s="136"/>
      <c r="NS208" s="136"/>
      <c r="NT208" s="136"/>
      <c r="NU208" s="136"/>
      <c r="NV208" s="136"/>
      <c r="NW208" s="136"/>
      <c r="NX208" s="136"/>
      <c r="NY208" s="136"/>
      <c r="NZ208" s="136"/>
      <c r="OA208" s="136"/>
      <c r="OB208" s="136"/>
      <c r="OC208" s="136"/>
      <c r="OD208" s="136"/>
      <c r="OE208" s="136"/>
      <c r="OF208" s="136"/>
      <c r="OG208" s="136"/>
      <c r="OH208" s="136"/>
      <c r="OI208" s="136"/>
      <c r="OJ208" s="136"/>
      <c r="OK208" s="136"/>
      <c r="OL208" s="136"/>
      <c r="OM208" s="136"/>
      <c r="ON208" s="136"/>
      <c r="OO208" s="136"/>
      <c r="OP208" s="136"/>
      <c r="OQ208" s="136"/>
      <c r="OR208" s="136"/>
      <c r="OS208" s="136"/>
      <c r="OT208" s="136"/>
      <c r="OU208" s="136"/>
      <c r="OV208" s="136"/>
      <c r="OW208" s="136"/>
      <c r="OX208" s="136"/>
      <c r="OY208" s="136"/>
      <c r="OZ208" s="136"/>
      <c r="PA208" s="136"/>
      <c r="PB208" s="136"/>
      <c r="PC208" s="136"/>
      <c r="PD208" s="136"/>
      <c r="PE208" s="136"/>
      <c r="PF208" s="136"/>
    </row>
    <row r="209" spans="1:422" s="45" customFormat="1">
      <c r="A209" s="134"/>
      <c r="B209" s="134"/>
      <c r="C209" s="136"/>
      <c r="D209" s="136"/>
      <c r="E209" s="136"/>
      <c r="F209" s="136"/>
      <c r="G209" s="136"/>
      <c r="H209" s="136"/>
      <c r="I209" s="136"/>
      <c r="J209" s="136"/>
      <c r="K209" s="136"/>
      <c r="L209" s="136"/>
      <c r="M209" s="136"/>
      <c r="N209" s="136"/>
      <c r="O209" s="136"/>
      <c r="P209" s="136"/>
      <c r="Q209" s="136"/>
      <c r="R209" s="136"/>
      <c r="S209" s="136"/>
      <c r="T209" s="136"/>
      <c r="U209" s="136"/>
      <c r="V209" s="136"/>
      <c r="W209" s="136"/>
      <c r="X209" s="136"/>
      <c r="Y209" s="136"/>
      <c r="Z209" s="136"/>
      <c r="AA209" s="136"/>
      <c r="AB209" s="136"/>
      <c r="AC209" s="136"/>
      <c r="AD209" s="136"/>
      <c r="AE209" s="136"/>
      <c r="AF209" s="136"/>
      <c r="AG209" s="136"/>
      <c r="AH209" s="136"/>
      <c r="AI209" s="136"/>
      <c r="AJ209" s="136"/>
      <c r="AK209" s="136"/>
      <c r="AL209" s="136"/>
      <c r="AM209" s="136"/>
      <c r="AN209" s="136"/>
      <c r="AO209" s="136"/>
      <c r="AP209" s="136"/>
      <c r="AQ209" s="136"/>
      <c r="AR209" s="136"/>
      <c r="AS209" s="136"/>
      <c r="AT209" s="136"/>
      <c r="AU209" s="136"/>
      <c r="AV209" s="136"/>
      <c r="AW209" s="136"/>
      <c r="AX209" s="136"/>
      <c r="AY209" s="136"/>
      <c r="AZ209" s="136"/>
      <c r="BA209" s="136"/>
      <c r="BB209" s="136"/>
      <c r="BC209" s="136"/>
      <c r="BD209" s="136"/>
      <c r="BE209" s="136"/>
      <c r="BF209" s="136"/>
      <c r="BG209" s="136"/>
      <c r="BH209" s="136"/>
      <c r="BI209" s="136"/>
      <c r="BJ209" s="136"/>
      <c r="BK209" s="136"/>
      <c r="BL209" s="136"/>
      <c r="BM209" s="136"/>
      <c r="BN209" s="136"/>
      <c r="BO209" s="136"/>
      <c r="BP209" s="136"/>
      <c r="BQ209" s="136"/>
      <c r="BR209" s="136"/>
      <c r="BS209" s="136"/>
      <c r="BT209" s="136"/>
      <c r="BU209" s="136"/>
      <c r="BV209" s="136"/>
      <c r="BW209" s="136"/>
      <c r="BX209" s="136"/>
      <c r="BY209" s="136"/>
      <c r="BZ209" s="136"/>
      <c r="CA209" s="136"/>
      <c r="CB209" s="136"/>
      <c r="CC209" s="136"/>
      <c r="CD209" s="136"/>
      <c r="CE209" s="136"/>
      <c r="CF209" s="136"/>
      <c r="CG209" s="136"/>
      <c r="CH209" s="136"/>
      <c r="CI209" s="136"/>
      <c r="CJ209" s="136"/>
      <c r="CK209" s="136"/>
      <c r="CL209" s="136"/>
      <c r="CM209" s="136"/>
      <c r="CN209" s="136"/>
      <c r="CO209" s="136"/>
      <c r="CP209" s="136"/>
      <c r="CQ209" s="136"/>
      <c r="CR209" s="136"/>
      <c r="CS209" s="136"/>
      <c r="CT209" s="136"/>
      <c r="CU209" s="136"/>
      <c r="CV209" s="136"/>
      <c r="CW209" s="136"/>
      <c r="CX209" s="136"/>
      <c r="CY209" s="136"/>
      <c r="CZ209" s="136"/>
      <c r="DA209" s="136"/>
      <c r="DB209" s="136"/>
      <c r="DC209" s="136"/>
      <c r="DD209" s="136"/>
      <c r="DE209" s="136"/>
      <c r="DF209" s="136"/>
      <c r="DG209" s="136"/>
      <c r="DH209" s="136"/>
      <c r="DI209" s="136"/>
      <c r="DJ209" s="136"/>
      <c r="DK209" s="136"/>
      <c r="DL209" s="136"/>
      <c r="DM209" s="136"/>
      <c r="DN209" s="136"/>
      <c r="DO209" s="136"/>
      <c r="DP209" s="136"/>
      <c r="DQ209" s="136"/>
      <c r="DR209" s="136"/>
      <c r="DS209" s="136"/>
      <c r="DT209" s="136"/>
      <c r="DU209" s="136"/>
      <c r="DV209" s="136"/>
      <c r="DW209" s="136"/>
      <c r="DX209" s="136"/>
      <c r="DY209" s="136"/>
      <c r="DZ209" s="136"/>
      <c r="EA209" s="136"/>
      <c r="EB209" s="136"/>
      <c r="EC209" s="136"/>
      <c r="ED209" s="136"/>
      <c r="EE209" s="136"/>
      <c r="EF209" s="136"/>
      <c r="EG209" s="136"/>
      <c r="EH209" s="136"/>
      <c r="EI209" s="136"/>
      <c r="EJ209" s="136"/>
      <c r="EK209" s="136"/>
      <c r="EL209" s="136"/>
      <c r="EM209" s="136"/>
      <c r="EN209" s="136"/>
      <c r="EO209" s="136"/>
      <c r="EP209" s="136"/>
      <c r="EQ209" s="136"/>
      <c r="ER209" s="136"/>
      <c r="ES209" s="136"/>
      <c r="ET209" s="136"/>
      <c r="EU209" s="136"/>
      <c r="EV209" s="136"/>
      <c r="EW209" s="136"/>
      <c r="EX209" s="136"/>
      <c r="EY209" s="136"/>
      <c r="EZ209" s="136"/>
      <c r="FA209" s="136"/>
      <c r="FB209" s="136"/>
      <c r="FC209" s="136"/>
      <c r="FD209" s="136"/>
      <c r="FE209" s="136"/>
      <c r="FF209" s="136"/>
      <c r="FG209" s="136"/>
      <c r="FH209" s="136"/>
      <c r="FI209" s="136"/>
      <c r="FJ209" s="136"/>
      <c r="FK209" s="136"/>
      <c r="FL209" s="136"/>
      <c r="FM209" s="136"/>
      <c r="FN209" s="136"/>
      <c r="FO209" s="136"/>
      <c r="FP209" s="136"/>
      <c r="FQ209" s="136"/>
      <c r="FR209" s="136"/>
      <c r="FS209" s="136"/>
      <c r="FT209" s="136"/>
      <c r="FU209" s="136"/>
      <c r="FV209" s="136"/>
      <c r="FW209" s="136"/>
      <c r="FX209" s="136"/>
      <c r="FY209" s="136"/>
      <c r="FZ209" s="136"/>
      <c r="GA209" s="136"/>
      <c r="GB209" s="136"/>
      <c r="GC209" s="136"/>
      <c r="GD209" s="136"/>
      <c r="GE209" s="136"/>
      <c r="GF209" s="136"/>
      <c r="GG209" s="136"/>
      <c r="GH209" s="136"/>
      <c r="GI209" s="136"/>
      <c r="GJ209" s="136"/>
      <c r="GK209" s="136"/>
      <c r="GL209" s="136"/>
      <c r="GM209" s="136"/>
      <c r="GN209" s="136"/>
      <c r="GO209" s="136"/>
      <c r="GP209" s="136"/>
      <c r="GQ209" s="136"/>
      <c r="GR209" s="136"/>
      <c r="GS209" s="136"/>
      <c r="GT209" s="136"/>
      <c r="GU209" s="136"/>
      <c r="GV209" s="136"/>
      <c r="GW209" s="136"/>
      <c r="GX209" s="136"/>
      <c r="GY209" s="136"/>
      <c r="GZ209" s="136"/>
      <c r="HA209" s="136"/>
      <c r="HB209" s="136"/>
      <c r="HC209" s="136"/>
      <c r="HD209" s="136"/>
      <c r="HE209" s="136"/>
      <c r="HF209" s="136"/>
      <c r="HG209" s="136"/>
      <c r="HH209" s="136"/>
      <c r="HI209" s="136"/>
      <c r="HJ209" s="136"/>
      <c r="HK209" s="136"/>
      <c r="HL209" s="136"/>
      <c r="HM209" s="136"/>
      <c r="HN209" s="136"/>
      <c r="HO209" s="136"/>
      <c r="HP209" s="136"/>
      <c r="HQ209" s="136"/>
      <c r="HR209" s="136"/>
      <c r="HS209" s="136"/>
      <c r="HT209" s="136"/>
      <c r="HU209" s="136"/>
      <c r="HV209" s="136"/>
      <c r="HW209" s="136"/>
      <c r="HX209" s="136"/>
      <c r="HY209" s="136"/>
      <c r="HZ209" s="136"/>
      <c r="IA209" s="136"/>
      <c r="IB209" s="136"/>
      <c r="IC209" s="136"/>
      <c r="ID209" s="136"/>
      <c r="IE209" s="136"/>
      <c r="IF209" s="136"/>
      <c r="IG209" s="136"/>
      <c r="IH209" s="136"/>
      <c r="II209" s="136"/>
      <c r="IJ209" s="136"/>
      <c r="IK209" s="136"/>
      <c r="IL209" s="136"/>
      <c r="IM209" s="136"/>
      <c r="IN209" s="136"/>
      <c r="IO209" s="136"/>
      <c r="IP209" s="136"/>
      <c r="IQ209" s="136"/>
      <c r="IR209" s="136"/>
      <c r="IS209" s="136"/>
      <c r="IT209" s="136"/>
      <c r="IU209" s="136"/>
      <c r="IV209" s="136"/>
      <c r="IW209" s="136"/>
      <c r="IX209" s="136"/>
      <c r="IY209" s="136"/>
      <c r="IZ209" s="136"/>
      <c r="JA209" s="136"/>
      <c r="JB209" s="136"/>
      <c r="JC209" s="136"/>
      <c r="JD209" s="136"/>
      <c r="JE209" s="136"/>
      <c r="JF209" s="136"/>
      <c r="JG209" s="136"/>
      <c r="JH209" s="136"/>
      <c r="JI209" s="136"/>
      <c r="JJ209" s="136"/>
      <c r="JK209" s="136"/>
      <c r="JL209" s="136"/>
      <c r="JM209" s="136"/>
      <c r="JN209" s="136"/>
      <c r="JO209" s="136"/>
      <c r="JP209" s="136"/>
      <c r="JQ209" s="136"/>
      <c r="JR209" s="136"/>
      <c r="JS209" s="136"/>
      <c r="JT209" s="136"/>
      <c r="JU209" s="136"/>
      <c r="JV209" s="136"/>
      <c r="JW209" s="136"/>
      <c r="JX209" s="136"/>
      <c r="JY209" s="136"/>
      <c r="JZ209" s="136"/>
      <c r="KA209" s="136"/>
      <c r="KB209" s="136"/>
      <c r="KC209" s="136"/>
      <c r="KD209" s="136"/>
      <c r="KE209" s="136"/>
      <c r="KF209" s="136"/>
      <c r="KG209" s="136"/>
      <c r="KH209" s="136"/>
      <c r="KI209" s="136"/>
      <c r="KJ209" s="136"/>
      <c r="KK209" s="136"/>
      <c r="KL209" s="136"/>
      <c r="KM209" s="136"/>
      <c r="KN209" s="136"/>
      <c r="KO209" s="136"/>
      <c r="KP209" s="136"/>
      <c r="KQ209" s="136"/>
      <c r="KR209" s="136"/>
      <c r="KS209" s="136"/>
      <c r="KT209" s="136"/>
      <c r="KU209" s="136"/>
      <c r="KV209" s="136"/>
      <c r="KW209" s="136"/>
      <c r="KX209" s="136"/>
      <c r="KY209" s="136"/>
      <c r="KZ209" s="136"/>
      <c r="LA209" s="136"/>
      <c r="LB209" s="136"/>
      <c r="LC209" s="136"/>
      <c r="LD209" s="136"/>
      <c r="LE209" s="136"/>
      <c r="LF209" s="136"/>
      <c r="LG209" s="136"/>
      <c r="LH209" s="136"/>
      <c r="LI209" s="136"/>
      <c r="LJ209" s="136"/>
      <c r="LK209" s="136"/>
      <c r="LL209" s="136"/>
      <c r="LM209" s="136"/>
      <c r="LN209" s="136"/>
      <c r="LO209" s="136"/>
      <c r="LP209" s="136"/>
      <c r="LQ209" s="136"/>
      <c r="LR209" s="136"/>
      <c r="LS209" s="136"/>
      <c r="LT209" s="136"/>
      <c r="LU209" s="136"/>
      <c r="LV209" s="136"/>
      <c r="LW209" s="136"/>
      <c r="LX209" s="136"/>
      <c r="LY209" s="136"/>
      <c r="LZ209" s="136"/>
      <c r="MA209" s="136"/>
      <c r="MB209" s="136"/>
      <c r="MC209" s="136"/>
      <c r="MD209" s="136"/>
      <c r="ME209" s="136"/>
      <c r="MF209" s="136"/>
      <c r="MG209" s="136"/>
      <c r="MH209" s="136"/>
      <c r="MI209" s="136"/>
      <c r="MJ209" s="136"/>
      <c r="MK209" s="136"/>
      <c r="ML209" s="136"/>
      <c r="MM209" s="136"/>
      <c r="MN209" s="136"/>
      <c r="MO209" s="136"/>
      <c r="MP209" s="136"/>
      <c r="MQ209" s="136"/>
      <c r="MR209" s="136"/>
      <c r="MS209" s="136"/>
      <c r="MT209" s="136"/>
      <c r="MU209" s="136"/>
      <c r="MV209" s="136"/>
      <c r="MW209" s="136"/>
      <c r="MX209" s="136"/>
      <c r="MY209" s="136"/>
      <c r="MZ209" s="136"/>
      <c r="NA209" s="136"/>
      <c r="NB209" s="136"/>
      <c r="NC209" s="136"/>
      <c r="ND209" s="136"/>
      <c r="NE209" s="136"/>
      <c r="NF209" s="136"/>
      <c r="NG209" s="136"/>
      <c r="NH209" s="136"/>
      <c r="NI209" s="136"/>
      <c r="NJ209" s="136"/>
      <c r="NK209" s="136"/>
      <c r="NL209" s="136"/>
      <c r="NM209" s="136"/>
      <c r="NN209" s="136"/>
      <c r="NO209" s="136"/>
      <c r="NP209" s="136"/>
      <c r="NQ209" s="136"/>
      <c r="NR209" s="136"/>
      <c r="NS209" s="136"/>
      <c r="NT209" s="136"/>
      <c r="NU209" s="136"/>
      <c r="NV209" s="136"/>
      <c r="NW209" s="136"/>
      <c r="NX209" s="136"/>
      <c r="NY209" s="136"/>
      <c r="NZ209" s="136"/>
      <c r="OA209" s="136"/>
      <c r="OB209" s="136"/>
      <c r="OC209" s="136"/>
      <c r="OD209" s="136"/>
      <c r="OE209" s="136"/>
      <c r="OF209" s="136"/>
      <c r="OG209" s="136"/>
      <c r="OH209" s="136"/>
      <c r="OI209" s="136"/>
      <c r="OJ209" s="136"/>
      <c r="OK209" s="136"/>
      <c r="OL209" s="136"/>
      <c r="OM209" s="136"/>
      <c r="ON209" s="136"/>
      <c r="OO209" s="136"/>
      <c r="OP209" s="136"/>
      <c r="OQ209" s="136"/>
      <c r="OR209" s="136"/>
      <c r="OS209" s="136"/>
      <c r="OT209" s="136"/>
      <c r="OU209" s="136"/>
      <c r="OV209" s="136"/>
      <c r="OW209" s="136"/>
      <c r="OX209" s="136"/>
      <c r="OY209" s="136"/>
      <c r="OZ209" s="136"/>
      <c r="PA209" s="136"/>
      <c r="PB209" s="136"/>
      <c r="PC209" s="136"/>
      <c r="PD209" s="136"/>
      <c r="PE209" s="136"/>
      <c r="PF209" s="136"/>
    </row>
    <row r="210" spans="1:422" s="45" customFormat="1">
      <c r="A210" s="134"/>
      <c r="B210" s="134"/>
      <c r="C210" s="136"/>
      <c r="D210" s="136"/>
      <c r="E210" s="136"/>
      <c r="F210" s="136"/>
      <c r="G210" s="136"/>
      <c r="H210" s="136"/>
      <c r="I210" s="136"/>
      <c r="J210" s="136"/>
      <c r="K210" s="136"/>
      <c r="L210" s="136"/>
      <c r="M210" s="136"/>
      <c r="N210" s="136"/>
      <c r="O210" s="136"/>
      <c r="P210" s="136"/>
      <c r="Q210" s="136"/>
      <c r="R210" s="136"/>
      <c r="S210" s="136"/>
      <c r="T210" s="136"/>
      <c r="U210" s="136"/>
      <c r="V210" s="136"/>
      <c r="W210" s="136"/>
      <c r="X210" s="136"/>
      <c r="Y210" s="136"/>
      <c r="Z210" s="136"/>
      <c r="AA210" s="136"/>
      <c r="AB210" s="136"/>
      <c r="AC210" s="136"/>
      <c r="AD210" s="136"/>
      <c r="AE210" s="136"/>
      <c r="AF210" s="136"/>
      <c r="AG210" s="136"/>
      <c r="AH210" s="136"/>
      <c r="AI210" s="136"/>
      <c r="AJ210" s="136"/>
      <c r="AK210" s="136"/>
      <c r="AL210" s="136"/>
      <c r="AM210" s="136"/>
      <c r="AN210" s="136"/>
      <c r="AO210" s="136"/>
      <c r="AP210" s="136"/>
      <c r="AQ210" s="136"/>
      <c r="AR210" s="136"/>
      <c r="AS210" s="136"/>
      <c r="AT210" s="136"/>
      <c r="AU210" s="136"/>
      <c r="AV210" s="136"/>
      <c r="AW210" s="136"/>
      <c r="AX210" s="136"/>
      <c r="AY210" s="136"/>
      <c r="AZ210" s="136"/>
      <c r="BA210" s="136"/>
      <c r="BB210" s="136"/>
      <c r="BC210" s="136"/>
      <c r="BD210" s="136"/>
      <c r="BE210" s="136"/>
      <c r="BF210" s="136"/>
      <c r="BG210" s="136"/>
      <c r="BH210" s="136"/>
      <c r="BI210" s="136"/>
      <c r="BJ210" s="136"/>
      <c r="BK210" s="136"/>
      <c r="BL210" s="136"/>
      <c r="BM210" s="136"/>
      <c r="BN210" s="136"/>
      <c r="BO210" s="136"/>
      <c r="BP210" s="136"/>
      <c r="BQ210" s="136"/>
      <c r="BR210" s="136"/>
      <c r="BS210" s="136"/>
      <c r="BT210" s="136"/>
      <c r="BU210" s="136"/>
      <c r="BV210" s="136"/>
      <c r="BW210" s="136"/>
      <c r="BX210" s="136"/>
      <c r="BY210" s="136"/>
      <c r="BZ210" s="136"/>
      <c r="CA210" s="136"/>
      <c r="CB210" s="136"/>
      <c r="CC210" s="136"/>
      <c r="CD210" s="136"/>
      <c r="CE210" s="136"/>
      <c r="CF210" s="136"/>
      <c r="CG210" s="136"/>
      <c r="CH210" s="136"/>
      <c r="CI210" s="136"/>
      <c r="CJ210" s="136"/>
      <c r="CK210" s="136"/>
      <c r="CL210" s="136"/>
      <c r="CM210" s="136"/>
      <c r="CN210" s="136"/>
      <c r="CO210" s="136"/>
      <c r="CP210" s="136"/>
      <c r="CQ210" s="136"/>
      <c r="CR210" s="136"/>
      <c r="CS210" s="136"/>
      <c r="CT210" s="136"/>
      <c r="CU210" s="136"/>
      <c r="CV210" s="136"/>
      <c r="CW210" s="136"/>
      <c r="CX210" s="136"/>
      <c r="CY210" s="136"/>
      <c r="CZ210" s="136"/>
      <c r="DA210" s="136"/>
      <c r="DB210" s="136"/>
      <c r="DC210" s="136"/>
      <c r="DD210" s="136"/>
      <c r="DE210" s="136"/>
      <c r="DF210" s="136"/>
      <c r="DG210" s="136"/>
      <c r="DH210" s="136"/>
      <c r="DI210" s="136"/>
      <c r="DJ210" s="136"/>
      <c r="DK210" s="136"/>
      <c r="DL210" s="136"/>
      <c r="DM210" s="136"/>
      <c r="DN210" s="136"/>
      <c r="DO210" s="136"/>
      <c r="DP210" s="136"/>
      <c r="DQ210" s="136"/>
      <c r="DR210" s="136"/>
      <c r="DS210" s="136"/>
      <c r="DT210" s="136"/>
      <c r="DU210" s="136"/>
      <c r="DV210" s="136"/>
      <c r="DW210" s="136"/>
      <c r="DX210" s="136"/>
      <c r="DY210" s="136"/>
      <c r="DZ210" s="136"/>
      <c r="EA210" s="136"/>
      <c r="EB210" s="136"/>
      <c r="EC210" s="136"/>
      <c r="ED210" s="136"/>
      <c r="EE210" s="136"/>
      <c r="EF210" s="136"/>
      <c r="EG210" s="136"/>
      <c r="EH210" s="136"/>
      <c r="EI210" s="136"/>
      <c r="EJ210" s="136"/>
      <c r="EK210" s="136"/>
      <c r="EL210" s="136"/>
      <c r="EM210" s="136"/>
      <c r="EN210" s="136"/>
      <c r="EO210" s="136"/>
      <c r="EP210" s="136"/>
      <c r="EQ210" s="136"/>
      <c r="ER210" s="136"/>
      <c r="ES210" s="136"/>
      <c r="ET210" s="136"/>
      <c r="EU210" s="136"/>
      <c r="EV210" s="136"/>
      <c r="EW210" s="136"/>
      <c r="EX210" s="136"/>
      <c r="EY210" s="136"/>
      <c r="EZ210" s="136"/>
      <c r="FA210" s="136"/>
      <c r="FB210" s="136"/>
      <c r="FC210" s="136"/>
      <c r="FD210" s="136"/>
      <c r="FE210" s="136"/>
      <c r="FF210" s="136"/>
      <c r="FG210" s="136"/>
      <c r="FH210" s="136"/>
      <c r="FI210" s="136"/>
      <c r="FJ210" s="136"/>
      <c r="FK210" s="136"/>
      <c r="FL210" s="136"/>
      <c r="FM210" s="136"/>
      <c r="FN210" s="136"/>
      <c r="FO210" s="136"/>
      <c r="FP210" s="136"/>
      <c r="FQ210" s="136"/>
      <c r="FR210" s="136"/>
      <c r="FS210" s="136"/>
      <c r="FT210" s="136"/>
      <c r="FU210" s="136"/>
      <c r="FV210" s="136"/>
      <c r="FW210" s="136"/>
      <c r="FX210" s="136"/>
      <c r="FY210" s="136"/>
      <c r="FZ210" s="136"/>
      <c r="GA210" s="136"/>
      <c r="GB210" s="136"/>
      <c r="GC210" s="136"/>
      <c r="GD210" s="136"/>
      <c r="GE210" s="136"/>
      <c r="GF210" s="136"/>
      <c r="GG210" s="136"/>
      <c r="GH210" s="136"/>
      <c r="GI210" s="136"/>
      <c r="GJ210" s="136"/>
      <c r="GK210" s="136"/>
      <c r="GL210" s="136"/>
      <c r="GM210" s="136"/>
      <c r="GN210" s="136"/>
      <c r="GO210" s="136"/>
      <c r="GP210" s="136"/>
      <c r="GQ210" s="136"/>
      <c r="GR210" s="136"/>
      <c r="GS210" s="136"/>
      <c r="GT210" s="136"/>
      <c r="GU210" s="136"/>
      <c r="GV210" s="136"/>
      <c r="GW210" s="136"/>
      <c r="GX210" s="136"/>
      <c r="GY210" s="136"/>
      <c r="GZ210" s="136"/>
      <c r="HA210" s="136"/>
      <c r="HB210" s="136"/>
      <c r="HC210" s="136"/>
      <c r="HD210" s="136"/>
      <c r="HE210" s="136"/>
      <c r="HF210" s="136"/>
      <c r="HG210" s="136"/>
      <c r="HH210" s="136"/>
      <c r="HI210" s="136"/>
      <c r="HJ210" s="136"/>
      <c r="HK210" s="136"/>
      <c r="HL210" s="136"/>
      <c r="HM210" s="136"/>
      <c r="HN210" s="136"/>
      <c r="HO210" s="136"/>
      <c r="HP210" s="136"/>
      <c r="HQ210" s="136"/>
      <c r="HR210" s="136"/>
      <c r="HS210" s="136"/>
      <c r="HT210" s="136"/>
      <c r="HU210" s="136"/>
      <c r="HV210" s="136"/>
      <c r="HW210" s="136"/>
      <c r="HX210" s="136"/>
      <c r="HY210" s="136"/>
      <c r="HZ210" s="136"/>
      <c r="IA210" s="136"/>
      <c r="IB210" s="136"/>
      <c r="IC210" s="136"/>
      <c r="ID210" s="136"/>
      <c r="IE210" s="136"/>
      <c r="IF210" s="136"/>
      <c r="IG210" s="136"/>
      <c r="IH210" s="136"/>
      <c r="II210" s="136"/>
      <c r="IJ210" s="136"/>
      <c r="IK210" s="136"/>
      <c r="IL210" s="136"/>
      <c r="IM210" s="136"/>
      <c r="IN210" s="136"/>
      <c r="IO210" s="136"/>
      <c r="IP210" s="136"/>
      <c r="IQ210" s="136"/>
      <c r="IR210" s="136"/>
      <c r="IS210" s="136"/>
      <c r="IT210" s="136"/>
      <c r="IU210" s="136"/>
      <c r="IV210" s="136"/>
      <c r="IW210" s="136"/>
      <c r="IX210" s="136"/>
      <c r="IY210" s="136"/>
      <c r="IZ210" s="136"/>
      <c r="JA210" s="136"/>
      <c r="JB210" s="136"/>
      <c r="JC210" s="136"/>
      <c r="JD210" s="136"/>
      <c r="JE210" s="136"/>
      <c r="JF210" s="136"/>
      <c r="JG210" s="136"/>
      <c r="JH210" s="136"/>
      <c r="JI210" s="136"/>
      <c r="JJ210" s="136"/>
      <c r="JK210" s="136"/>
      <c r="JL210" s="136"/>
      <c r="JM210" s="136"/>
      <c r="JN210" s="136"/>
      <c r="JO210" s="136"/>
      <c r="JP210" s="136"/>
      <c r="JQ210" s="136"/>
      <c r="JR210" s="136"/>
      <c r="JS210" s="136"/>
      <c r="JT210" s="136"/>
      <c r="JU210" s="136"/>
      <c r="JV210" s="136"/>
      <c r="JW210" s="136"/>
      <c r="JX210" s="136"/>
      <c r="JY210" s="136"/>
      <c r="JZ210" s="136"/>
      <c r="KA210" s="136"/>
      <c r="KB210" s="136"/>
      <c r="KC210" s="136"/>
      <c r="KD210" s="136"/>
      <c r="KE210" s="136"/>
      <c r="KF210" s="136"/>
      <c r="KG210" s="136"/>
      <c r="KH210" s="136"/>
      <c r="KI210" s="136"/>
      <c r="KJ210" s="136"/>
      <c r="KK210" s="136"/>
      <c r="KL210" s="136"/>
      <c r="KM210" s="136"/>
      <c r="KN210" s="136"/>
      <c r="KO210" s="136"/>
      <c r="KP210" s="136"/>
      <c r="KQ210" s="136"/>
      <c r="KR210" s="136"/>
      <c r="KS210" s="136"/>
      <c r="KT210" s="136"/>
      <c r="KU210" s="136"/>
      <c r="KV210" s="136"/>
      <c r="KW210" s="136"/>
      <c r="KX210" s="136"/>
      <c r="KY210" s="136"/>
      <c r="KZ210" s="136"/>
      <c r="LA210" s="136"/>
      <c r="LB210" s="136"/>
      <c r="LC210" s="136"/>
      <c r="LD210" s="136"/>
      <c r="LE210" s="136"/>
      <c r="LF210" s="136"/>
      <c r="LG210" s="136"/>
      <c r="LH210" s="136"/>
      <c r="LI210" s="136"/>
      <c r="LJ210" s="136"/>
      <c r="LK210" s="136"/>
      <c r="LL210" s="136"/>
      <c r="LM210" s="136"/>
      <c r="LN210" s="136"/>
      <c r="LO210" s="136"/>
      <c r="LP210" s="136"/>
      <c r="LQ210" s="136"/>
      <c r="LR210" s="136"/>
      <c r="LS210" s="136"/>
      <c r="LT210" s="136"/>
      <c r="LU210" s="136"/>
      <c r="LV210" s="136"/>
      <c r="LW210" s="136"/>
      <c r="LX210" s="136"/>
      <c r="LY210" s="136"/>
      <c r="LZ210" s="136"/>
      <c r="MA210" s="136"/>
      <c r="MB210" s="136"/>
      <c r="MC210" s="136"/>
      <c r="MD210" s="136"/>
      <c r="ME210" s="136"/>
      <c r="MF210" s="136"/>
      <c r="MG210" s="136"/>
      <c r="MH210" s="136"/>
      <c r="MI210" s="136"/>
      <c r="MJ210" s="136"/>
      <c r="MK210" s="136"/>
      <c r="ML210" s="136"/>
      <c r="MM210" s="136"/>
      <c r="MN210" s="136"/>
      <c r="MO210" s="136"/>
      <c r="MP210" s="136"/>
      <c r="MQ210" s="136"/>
      <c r="MR210" s="136"/>
      <c r="MS210" s="136"/>
      <c r="MT210" s="136"/>
      <c r="MU210" s="136"/>
      <c r="MV210" s="136"/>
      <c r="MW210" s="136"/>
      <c r="MX210" s="136"/>
      <c r="MY210" s="136"/>
      <c r="MZ210" s="136"/>
      <c r="NA210" s="136"/>
      <c r="NB210" s="136"/>
      <c r="NC210" s="136"/>
      <c r="ND210" s="136"/>
      <c r="NE210" s="136"/>
      <c r="NF210" s="136"/>
      <c r="NG210" s="136"/>
      <c r="NH210" s="136"/>
      <c r="NI210" s="136"/>
      <c r="NJ210" s="136"/>
      <c r="NK210" s="136"/>
      <c r="NL210" s="136"/>
      <c r="NM210" s="136"/>
      <c r="NN210" s="136"/>
      <c r="NO210" s="136"/>
      <c r="NP210" s="136"/>
      <c r="NQ210" s="136"/>
      <c r="NR210" s="136"/>
      <c r="NS210" s="136"/>
      <c r="NT210" s="136"/>
      <c r="NU210" s="136"/>
      <c r="NV210" s="136"/>
      <c r="NW210" s="136"/>
      <c r="NX210" s="136"/>
      <c r="NY210" s="136"/>
      <c r="NZ210" s="136"/>
      <c r="OA210" s="136"/>
      <c r="OB210" s="136"/>
      <c r="OC210" s="136"/>
      <c r="OD210" s="136"/>
      <c r="OE210" s="136"/>
      <c r="OF210" s="136"/>
      <c r="OG210" s="136"/>
      <c r="OH210" s="136"/>
      <c r="OI210" s="136"/>
      <c r="OJ210" s="136"/>
      <c r="OK210" s="136"/>
      <c r="OL210" s="136"/>
      <c r="OM210" s="136"/>
      <c r="ON210" s="136"/>
      <c r="OO210" s="136"/>
      <c r="OP210" s="136"/>
      <c r="OQ210" s="136"/>
      <c r="OR210" s="136"/>
      <c r="OS210" s="136"/>
      <c r="OT210" s="136"/>
      <c r="OU210" s="136"/>
      <c r="OV210" s="136"/>
      <c r="OW210" s="136"/>
      <c r="OX210" s="136"/>
      <c r="OY210" s="136"/>
      <c r="OZ210" s="136"/>
      <c r="PA210" s="136"/>
      <c r="PB210" s="136"/>
      <c r="PC210" s="136"/>
      <c r="PD210" s="136"/>
      <c r="PE210" s="136"/>
      <c r="PF210" s="136"/>
    </row>
  </sheetData>
  <sheetProtection algorithmName="SHA-512" hashValue="t1cpmEStdNi8hL3tvt67LEhJcHTKinBeWfH7oi2BVUhTMDpwnV8dHBtfyjdor9wcwgxpynyKGEkmyqK+u30K+g==" saltValue="VKmGRjDsW0blFgsLlAesdw==" spinCount="100000" sheet="1" formatCells="0" formatColumns="0" formatRows="0" insertColumns="0" insertRows="0" insertHyperlinks="0" deleteColumns="0" deleteRows="0" sort="0" autoFilter="0" pivotTables="0"/>
  <mergeCells count="974">
    <mergeCell ref="NW23:OH23"/>
    <mergeCell ref="OI23:OT23"/>
    <mergeCell ref="OU23:PF23"/>
    <mergeCell ref="A13:B13"/>
    <mergeCell ref="A23:B23"/>
    <mergeCell ref="KQ23:LB23"/>
    <mergeCell ref="LC23:LN23"/>
    <mergeCell ref="LO23:LZ23"/>
    <mergeCell ref="MA23:ML23"/>
    <mergeCell ref="MM23:MX23"/>
    <mergeCell ref="MY23:NJ23"/>
    <mergeCell ref="NK23:NV23"/>
    <mergeCell ref="JG20:JR20"/>
    <mergeCell ref="JS20:KD20"/>
    <mergeCell ref="KE20:KP20"/>
    <mergeCell ref="KQ20:LB20"/>
    <mergeCell ref="LC20:LN20"/>
    <mergeCell ref="LO20:LZ20"/>
    <mergeCell ref="MA20:ML20"/>
    <mergeCell ref="MM20:MX20"/>
    <mergeCell ref="MY20:NJ20"/>
    <mergeCell ref="OU15:PF15"/>
    <mergeCell ref="NK19:NV19"/>
    <mergeCell ref="NW19:OH19"/>
    <mergeCell ref="OI11:OT11"/>
    <mergeCell ref="OU11:PF11"/>
    <mergeCell ref="C20:N20"/>
    <mergeCell ref="O20:Z20"/>
    <mergeCell ref="AA20:AL20"/>
    <mergeCell ref="AM20:AX20"/>
    <mergeCell ref="AY20:BJ20"/>
    <mergeCell ref="BK20:BV20"/>
    <mergeCell ref="BW20:CH20"/>
    <mergeCell ref="CI20:CT20"/>
    <mergeCell ref="CU20:DF20"/>
    <mergeCell ref="DG20:DR20"/>
    <mergeCell ref="DS20:ED20"/>
    <mergeCell ref="EE20:EP20"/>
    <mergeCell ref="EQ20:FB20"/>
    <mergeCell ref="FC20:FN20"/>
    <mergeCell ref="FO20:FZ20"/>
    <mergeCell ref="GA20:GL20"/>
    <mergeCell ref="GM20:GX20"/>
    <mergeCell ref="GY20:HJ20"/>
    <mergeCell ref="HK20:HV20"/>
    <mergeCell ref="HW20:IH20"/>
    <mergeCell ref="II20:IT20"/>
    <mergeCell ref="IU20:JF20"/>
    <mergeCell ref="KE11:KP11"/>
    <mergeCell ref="KQ11:LB11"/>
    <mergeCell ref="LC11:LN11"/>
    <mergeCell ref="LO11:LZ11"/>
    <mergeCell ref="MA11:ML11"/>
    <mergeCell ref="MM11:MX11"/>
    <mergeCell ref="MY11:NJ11"/>
    <mergeCell ref="NK11:NV11"/>
    <mergeCell ref="NW11:OH11"/>
    <mergeCell ref="MA9:ML9"/>
    <mergeCell ref="MM9:MX9"/>
    <mergeCell ref="MY9:NJ9"/>
    <mergeCell ref="NK9:NV9"/>
    <mergeCell ref="NW9:OH9"/>
    <mergeCell ref="OI9:OT9"/>
    <mergeCell ref="OU9:PF9"/>
    <mergeCell ref="BW11:CH11"/>
    <mergeCell ref="CI11:CT11"/>
    <mergeCell ref="CU11:DF11"/>
    <mergeCell ref="DG11:DR11"/>
    <mergeCell ref="DS11:ED11"/>
    <mergeCell ref="EE11:EP11"/>
    <mergeCell ref="EQ11:FB11"/>
    <mergeCell ref="FC11:FN11"/>
    <mergeCell ref="FO11:FZ11"/>
    <mergeCell ref="GA11:GL11"/>
    <mergeCell ref="GM11:GX11"/>
    <mergeCell ref="GY11:HJ11"/>
    <mergeCell ref="HK11:HV11"/>
    <mergeCell ref="HW11:IH11"/>
    <mergeCell ref="II11:IT11"/>
    <mergeCell ref="IU11:JF11"/>
    <mergeCell ref="JG11:JR11"/>
    <mergeCell ref="HK9:HV9"/>
    <mergeCell ref="HW9:IH9"/>
    <mergeCell ref="II9:IT9"/>
    <mergeCell ref="IU9:JF9"/>
    <mergeCell ref="JG9:JR9"/>
    <mergeCell ref="JS9:KD9"/>
    <mergeCell ref="KE9:KP9"/>
    <mergeCell ref="LC9:LN9"/>
    <mergeCell ref="LO9:LZ9"/>
    <mergeCell ref="DG9:DR9"/>
    <mergeCell ref="DS9:ED9"/>
    <mergeCell ref="EE9:EP9"/>
    <mergeCell ref="EQ9:FB9"/>
    <mergeCell ref="FC9:FN9"/>
    <mergeCell ref="FO9:FZ9"/>
    <mergeCell ref="GA9:GL9"/>
    <mergeCell ref="GM9:GX9"/>
    <mergeCell ref="GY9:HJ9"/>
    <mergeCell ref="C9:N9"/>
    <mergeCell ref="O9:Z9"/>
    <mergeCell ref="AA9:AL9"/>
    <mergeCell ref="AM9:AX9"/>
    <mergeCell ref="AY9:BJ9"/>
    <mergeCell ref="BK9:BV9"/>
    <mergeCell ref="BW9:CH9"/>
    <mergeCell ref="CI9:CT9"/>
    <mergeCell ref="CU9:DF9"/>
    <mergeCell ref="JS8:KD8"/>
    <mergeCell ref="KE8:KP8"/>
    <mergeCell ref="KQ8:LB8"/>
    <mergeCell ref="LC8:LN8"/>
    <mergeCell ref="LO8:LZ8"/>
    <mergeCell ref="MA8:ML8"/>
    <mergeCell ref="MM8:MX8"/>
    <mergeCell ref="MY8:NJ8"/>
    <mergeCell ref="NK8:NV8"/>
    <mergeCell ref="C8:N8"/>
    <mergeCell ref="O8:Z8"/>
    <mergeCell ref="AA8:AL8"/>
    <mergeCell ref="AM8:AX8"/>
    <mergeCell ref="AY8:BJ8"/>
    <mergeCell ref="BK8:BV8"/>
    <mergeCell ref="BW8:CH8"/>
    <mergeCell ref="CI8:CT8"/>
    <mergeCell ref="CU8:DF8"/>
    <mergeCell ref="DG8:DR8"/>
    <mergeCell ref="DS8:ED8"/>
    <mergeCell ref="EE8:EP8"/>
    <mergeCell ref="EQ8:FB8"/>
    <mergeCell ref="FC8:FN8"/>
    <mergeCell ref="FO8:FZ8"/>
    <mergeCell ref="GA8:GL8"/>
    <mergeCell ref="GM8:GX8"/>
    <mergeCell ref="GY8:HJ8"/>
    <mergeCell ref="HK8:HV8"/>
    <mergeCell ref="HW8:IH8"/>
    <mergeCell ref="II8:IT8"/>
    <mergeCell ref="IU8:JF8"/>
    <mergeCell ref="JG8:JR8"/>
    <mergeCell ref="OU3:PF3"/>
    <mergeCell ref="OU4:PF4"/>
    <mergeCell ref="OU5:PF5"/>
    <mergeCell ref="OU6:PF6"/>
    <mergeCell ref="OU7:PF7"/>
    <mergeCell ref="NK6:NV6"/>
    <mergeCell ref="NW6:OH6"/>
    <mergeCell ref="OI6:OT6"/>
    <mergeCell ref="NK7:NV7"/>
    <mergeCell ref="NW7:OH7"/>
    <mergeCell ref="OI7:OT7"/>
    <mergeCell ref="KQ3:LB3"/>
    <mergeCell ref="KQ4:LB4"/>
    <mergeCell ref="KQ5:LB5"/>
    <mergeCell ref="KQ6:LB6"/>
    <mergeCell ref="KQ7:LB7"/>
    <mergeCell ref="KE7:KP7"/>
    <mergeCell ref="HK7:HV7"/>
    <mergeCell ref="HW7:IH7"/>
    <mergeCell ref="OU10:PF10"/>
    <mergeCell ref="OU12:PF12"/>
    <mergeCell ref="OU13:PF13"/>
    <mergeCell ref="OU14:PF14"/>
    <mergeCell ref="OU8:PF8"/>
    <mergeCell ref="NK22:NV22"/>
    <mergeCell ref="NW22:OH22"/>
    <mergeCell ref="OI22:OT22"/>
    <mergeCell ref="NK20:NV20"/>
    <mergeCell ref="NW20:OH20"/>
    <mergeCell ref="OI20:OT20"/>
    <mergeCell ref="OU16:PF16"/>
    <mergeCell ref="OU18:PF18"/>
    <mergeCell ref="OU19:PF19"/>
    <mergeCell ref="OU22:PF22"/>
    <mergeCell ref="OU20:PF20"/>
    <mergeCell ref="NK16:NV16"/>
    <mergeCell ref="NW16:OH16"/>
    <mergeCell ref="OI16:OT16"/>
    <mergeCell ref="OU17:PF17"/>
    <mergeCell ref="OI15:OT15"/>
    <mergeCell ref="NK18:NV18"/>
    <mergeCell ref="NW18:OH18"/>
    <mergeCell ref="OI18:OT18"/>
    <mergeCell ref="OI19:OT19"/>
    <mergeCell ref="NK12:NV12"/>
    <mergeCell ref="NW12:OH12"/>
    <mergeCell ref="OI12:OT12"/>
    <mergeCell ref="NK13:NV13"/>
    <mergeCell ref="NW13:OH13"/>
    <mergeCell ref="OI13:OT13"/>
    <mergeCell ref="NK14:NV14"/>
    <mergeCell ref="NW14:OH14"/>
    <mergeCell ref="OI14:OT14"/>
    <mergeCell ref="NK15:NV15"/>
    <mergeCell ref="NW15:OH15"/>
    <mergeCell ref="NK17:NV17"/>
    <mergeCell ref="NW17:OH17"/>
    <mergeCell ref="OI17:OT17"/>
    <mergeCell ref="NK10:NV10"/>
    <mergeCell ref="NW10:OH10"/>
    <mergeCell ref="OI10:OT10"/>
    <mergeCell ref="NW8:OH8"/>
    <mergeCell ref="OI8:OT8"/>
    <mergeCell ref="NK3:NV3"/>
    <mergeCell ref="NW3:OH3"/>
    <mergeCell ref="OI3:OT3"/>
    <mergeCell ref="NK4:NV4"/>
    <mergeCell ref="NW4:OH4"/>
    <mergeCell ref="OI4:OT4"/>
    <mergeCell ref="NK5:NV5"/>
    <mergeCell ref="NW5:OH5"/>
    <mergeCell ref="OI5:OT5"/>
    <mergeCell ref="MA18:ML18"/>
    <mergeCell ref="MM18:MX18"/>
    <mergeCell ref="MY18:NJ18"/>
    <mergeCell ref="MA19:ML19"/>
    <mergeCell ref="MM19:MX19"/>
    <mergeCell ref="MY19:NJ19"/>
    <mergeCell ref="MY17:NJ17"/>
    <mergeCell ref="MA22:ML22"/>
    <mergeCell ref="MM22:MX22"/>
    <mergeCell ref="MY22:NJ22"/>
    <mergeCell ref="MY21:NJ21"/>
    <mergeCell ref="MM12:MX12"/>
    <mergeCell ref="MY12:NJ12"/>
    <mergeCell ref="MA13:ML13"/>
    <mergeCell ref="MM13:MX13"/>
    <mergeCell ref="MY13:NJ13"/>
    <mergeCell ref="MA14:ML14"/>
    <mergeCell ref="MM14:MX14"/>
    <mergeCell ref="MY14:NJ14"/>
    <mergeCell ref="MA16:ML16"/>
    <mergeCell ref="MM16:MX16"/>
    <mergeCell ref="MY16:NJ16"/>
    <mergeCell ref="LO18:LZ18"/>
    <mergeCell ref="LC19:LN19"/>
    <mergeCell ref="LO19:LZ19"/>
    <mergeCell ref="LC22:LN22"/>
    <mergeCell ref="LO22:LZ22"/>
    <mergeCell ref="MA3:ML3"/>
    <mergeCell ref="MM3:MX3"/>
    <mergeCell ref="MY3:NJ3"/>
    <mergeCell ref="MA4:ML4"/>
    <mergeCell ref="MM4:MX4"/>
    <mergeCell ref="MY4:NJ4"/>
    <mergeCell ref="MA5:ML5"/>
    <mergeCell ref="MM5:MX5"/>
    <mergeCell ref="MY5:NJ5"/>
    <mergeCell ref="MA6:ML6"/>
    <mergeCell ref="MM6:MX6"/>
    <mergeCell ref="MY6:NJ6"/>
    <mergeCell ref="MA7:ML7"/>
    <mergeCell ref="MM7:MX7"/>
    <mergeCell ref="MY7:NJ7"/>
    <mergeCell ref="MA10:ML10"/>
    <mergeCell ref="MM10:MX10"/>
    <mergeCell ref="MY10:NJ10"/>
    <mergeCell ref="MA12:ML12"/>
    <mergeCell ref="KQ18:LB18"/>
    <mergeCell ref="KQ19:LB19"/>
    <mergeCell ref="KQ22:LB22"/>
    <mergeCell ref="LC3:LN3"/>
    <mergeCell ref="LO3:LZ3"/>
    <mergeCell ref="LC4:LN4"/>
    <mergeCell ref="LO4:LZ4"/>
    <mergeCell ref="LC5:LN5"/>
    <mergeCell ref="LO5:LZ5"/>
    <mergeCell ref="LC6:LN6"/>
    <mergeCell ref="LO6:LZ6"/>
    <mergeCell ref="LC7:LN7"/>
    <mergeCell ref="LO7:LZ7"/>
    <mergeCell ref="LC10:LN10"/>
    <mergeCell ref="LO10:LZ10"/>
    <mergeCell ref="LC12:LN12"/>
    <mergeCell ref="LO12:LZ12"/>
    <mergeCell ref="LC13:LN13"/>
    <mergeCell ref="LO13:LZ13"/>
    <mergeCell ref="LC14:LN14"/>
    <mergeCell ref="LO14:LZ14"/>
    <mergeCell ref="LC16:LN16"/>
    <mergeCell ref="LO16:LZ16"/>
    <mergeCell ref="LC18:LN18"/>
    <mergeCell ref="KQ10:LB10"/>
    <mergeCell ref="KQ12:LB12"/>
    <mergeCell ref="KQ13:LB13"/>
    <mergeCell ref="KQ14:LB14"/>
    <mergeCell ref="KQ9:LB9"/>
    <mergeCell ref="IU31:JF31"/>
    <mergeCell ref="JG31:JR31"/>
    <mergeCell ref="JS31:KD31"/>
    <mergeCell ref="KE31:KP31"/>
    <mergeCell ref="JG30:JR30"/>
    <mergeCell ref="JS30:KD30"/>
    <mergeCell ref="JS29:KD29"/>
    <mergeCell ref="KE29:KP29"/>
    <mergeCell ref="KE30:KP30"/>
    <mergeCell ref="IU27:JF27"/>
    <mergeCell ref="JG27:JR27"/>
    <mergeCell ref="JS27:KD27"/>
    <mergeCell ref="KE28:KP28"/>
    <mergeCell ref="JG28:JR28"/>
    <mergeCell ref="JS28:KD28"/>
    <mergeCell ref="KE27:KP27"/>
    <mergeCell ref="IU24:JF24"/>
    <mergeCell ref="JG24:JR24"/>
    <mergeCell ref="JS24:KD24"/>
    <mergeCell ref="KE32:KP32"/>
    <mergeCell ref="HK32:HV32"/>
    <mergeCell ref="HW32:IH32"/>
    <mergeCell ref="II32:IT32"/>
    <mergeCell ref="IU32:JF32"/>
    <mergeCell ref="JG32:JR32"/>
    <mergeCell ref="JS32:KD32"/>
    <mergeCell ref="HK31:HV31"/>
    <mergeCell ref="HW31:IH31"/>
    <mergeCell ref="II31:IT31"/>
    <mergeCell ref="EQ32:FB32"/>
    <mergeCell ref="FC32:FN32"/>
    <mergeCell ref="FO32:FZ32"/>
    <mergeCell ref="GA32:GL32"/>
    <mergeCell ref="GM32:GX32"/>
    <mergeCell ref="GY32:HJ32"/>
    <mergeCell ref="C32:N32"/>
    <mergeCell ref="O32:Z32"/>
    <mergeCell ref="AA32:AL32"/>
    <mergeCell ref="AM32:AX32"/>
    <mergeCell ref="AY32:BJ32"/>
    <mergeCell ref="BK32:BV32"/>
    <mergeCell ref="BW32:CH32"/>
    <mergeCell ref="CI32:CT32"/>
    <mergeCell ref="CU32:DF32"/>
    <mergeCell ref="DG32:DR32"/>
    <mergeCell ref="DS32:ED32"/>
    <mergeCell ref="EE32:EP32"/>
    <mergeCell ref="GA31:GL31"/>
    <mergeCell ref="GM31:GX31"/>
    <mergeCell ref="GY31:HJ31"/>
    <mergeCell ref="C31:N31"/>
    <mergeCell ref="O31:Z31"/>
    <mergeCell ref="AA31:AL31"/>
    <mergeCell ref="AM31:AX31"/>
    <mergeCell ref="AY31:BJ31"/>
    <mergeCell ref="BK31:BV31"/>
    <mergeCell ref="BW31:CH31"/>
    <mergeCell ref="CI31:CT31"/>
    <mergeCell ref="CU31:DF31"/>
    <mergeCell ref="DG31:DR31"/>
    <mergeCell ref="DS31:ED31"/>
    <mergeCell ref="EE31:EP31"/>
    <mergeCell ref="EQ31:FB31"/>
    <mergeCell ref="FC31:FN31"/>
    <mergeCell ref="FO31:FZ31"/>
    <mergeCell ref="BW30:CH30"/>
    <mergeCell ref="CI30:CT30"/>
    <mergeCell ref="JG29:JR29"/>
    <mergeCell ref="HK29:HV29"/>
    <mergeCell ref="HW29:IH29"/>
    <mergeCell ref="II29:IT29"/>
    <mergeCell ref="HK30:HV30"/>
    <mergeCell ref="HW30:IH30"/>
    <mergeCell ref="II30:IT30"/>
    <mergeCell ref="IU30:JF30"/>
    <mergeCell ref="C30:N30"/>
    <mergeCell ref="O30:Z30"/>
    <mergeCell ref="AA30:AL30"/>
    <mergeCell ref="AM30:AX30"/>
    <mergeCell ref="AY30:BJ30"/>
    <mergeCell ref="BK30:BV30"/>
    <mergeCell ref="GA29:GL29"/>
    <mergeCell ref="GM29:GX29"/>
    <mergeCell ref="GY29:HJ29"/>
    <mergeCell ref="DG29:DR29"/>
    <mergeCell ref="DS29:ED29"/>
    <mergeCell ref="EE29:EP29"/>
    <mergeCell ref="EQ29:FB29"/>
    <mergeCell ref="C29:N29"/>
    <mergeCell ref="O29:Z29"/>
    <mergeCell ref="AA29:AL29"/>
    <mergeCell ref="AM29:AX29"/>
    <mergeCell ref="AY29:BJ29"/>
    <mergeCell ref="BK29:BV29"/>
    <mergeCell ref="BW29:CH29"/>
    <mergeCell ref="CI29:CT29"/>
    <mergeCell ref="EQ30:FB30"/>
    <mergeCell ref="FC30:FN30"/>
    <mergeCell ref="FO30:FZ30"/>
    <mergeCell ref="GA28:GL28"/>
    <mergeCell ref="GM28:GX28"/>
    <mergeCell ref="GY28:HJ28"/>
    <mergeCell ref="CU30:DF30"/>
    <mergeCell ref="DG30:DR30"/>
    <mergeCell ref="DS30:ED30"/>
    <mergeCell ref="EE30:EP30"/>
    <mergeCell ref="IU29:JF29"/>
    <mergeCell ref="EE28:EP28"/>
    <mergeCell ref="FC29:FN29"/>
    <mergeCell ref="FO29:FZ29"/>
    <mergeCell ref="CU29:DF29"/>
    <mergeCell ref="HK28:HV28"/>
    <mergeCell ref="HW28:IH28"/>
    <mergeCell ref="II28:IT28"/>
    <mergeCell ref="IU28:JF28"/>
    <mergeCell ref="EQ28:FB28"/>
    <mergeCell ref="FC28:FN28"/>
    <mergeCell ref="GA30:GL30"/>
    <mergeCell ref="GM30:GX30"/>
    <mergeCell ref="GY30:HJ30"/>
    <mergeCell ref="C28:N28"/>
    <mergeCell ref="O28:Z28"/>
    <mergeCell ref="AA28:AL28"/>
    <mergeCell ref="AM28:AX28"/>
    <mergeCell ref="AY28:BJ28"/>
    <mergeCell ref="BK28:BV28"/>
    <mergeCell ref="GA27:GL27"/>
    <mergeCell ref="GM27:GX27"/>
    <mergeCell ref="GY27:HJ27"/>
    <mergeCell ref="BW28:CH28"/>
    <mergeCell ref="CI28:CT28"/>
    <mergeCell ref="CU28:DF28"/>
    <mergeCell ref="DG28:DR28"/>
    <mergeCell ref="DS28:ED28"/>
    <mergeCell ref="C27:N27"/>
    <mergeCell ref="O27:Z27"/>
    <mergeCell ref="AA27:AL27"/>
    <mergeCell ref="AM27:AX27"/>
    <mergeCell ref="AY27:BJ27"/>
    <mergeCell ref="BK27:BV27"/>
    <mergeCell ref="BW27:CH27"/>
    <mergeCell ref="CI27:CT27"/>
    <mergeCell ref="CU27:DF27"/>
    <mergeCell ref="FO28:FZ28"/>
    <mergeCell ref="HK27:HV27"/>
    <mergeCell ref="HW27:IH27"/>
    <mergeCell ref="II27:IT27"/>
    <mergeCell ref="DG27:DR27"/>
    <mergeCell ref="DS27:ED27"/>
    <mergeCell ref="EE27:EP27"/>
    <mergeCell ref="EQ27:FB27"/>
    <mergeCell ref="FC27:FN27"/>
    <mergeCell ref="FO27:FZ27"/>
    <mergeCell ref="A26:KP26"/>
    <mergeCell ref="EE25:EP25"/>
    <mergeCell ref="KE25:KP25"/>
    <mergeCell ref="HK25:HV25"/>
    <mergeCell ref="HW25:IH25"/>
    <mergeCell ref="II25:IT25"/>
    <mergeCell ref="IU25:JF25"/>
    <mergeCell ref="JG25:JR25"/>
    <mergeCell ref="JS25:KD25"/>
    <mergeCell ref="EQ25:FB25"/>
    <mergeCell ref="KE24:KP24"/>
    <mergeCell ref="C25:N25"/>
    <mergeCell ref="O25:Z25"/>
    <mergeCell ref="AA25:AL25"/>
    <mergeCell ref="AM25:AX25"/>
    <mergeCell ref="AY25:BJ25"/>
    <mergeCell ref="BK25:BV25"/>
    <mergeCell ref="GA24:GL24"/>
    <mergeCell ref="GM24:GX24"/>
    <mergeCell ref="GY24:HJ24"/>
    <mergeCell ref="BW25:CH25"/>
    <mergeCell ref="CI25:CT25"/>
    <mergeCell ref="CU25:DF25"/>
    <mergeCell ref="DG25:DR25"/>
    <mergeCell ref="DS25:ED25"/>
    <mergeCell ref="C24:N24"/>
    <mergeCell ref="O24:Z24"/>
    <mergeCell ref="AA24:AL24"/>
    <mergeCell ref="AM24:AX24"/>
    <mergeCell ref="AY24:BJ24"/>
    <mergeCell ref="BK24:BV24"/>
    <mergeCell ref="BW24:CH24"/>
    <mergeCell ref="CI24:CT24"/>
    <mergeCell ref="GA25:GL25"/>
    <mergeCell ref="CU24:DF24"/>
    <mergeCell ref="FO25:FZ25"/>
    <mergeCell ref="HK24:HV24"/>
    <mergeCell ref="HW24:IH24"/>
    <mergeCell ref="II24:IT24"/>
    <mergeCell ref="DG24:DR24"/>
    <mergeCell ref="DS24:ED24"/>
    <mergeCell ref="EE24:EP24"/>
    <mergeCell ref="EQ24:FB24"/>
    <mergeCell ref="FC24:FN24"/>
    <mergeCell ref="FO24:FZ24"/>
    <mergeCell ref="FC25:FN25"/>
    <mergeCell ref="GM25:GX25"/>
    <mergeCell ref="GY25:HJ25"/>
    <mergeCell ref="JG23:JR23"/>
    <mergeCell ref="JS23:KD23"/>
    <mergeCell ref="EQ23:FB23"/>
    <mergeCell ref="FC23:FN23"/>
    <mergeCell ref="FO23:FZ23"/>
    <mergeCell ref="GA23:GL23"/>
    <mergeCell ref="GM23:GX23"/>
    <mergeCell ref="GY23:HJ23"/>
    <mergeCell ref="BW23:CH23"/>
    <mergeCell ref="CI23:CT23"/>
    <mergeCell ref="JG22:JR22"/>
    <mergeCell ref="JS22:KD22"/>
    <mergeCell ref="KE22:KP22"/>
    <mergeCell ref="C23:N23"/>
    <mergeCell ref="O23:Z23"/>
    <mergeCell ref="AA23:AL23"/>
    <mergeCell ref="AM23:AX23"/>
    <mergeCell ref="AY23:BJ23"/>
    <mergeCell ref="BK23:BV23"/>
    <mergeCell ref="GA22:GL22"/>
    <mergeCell ref="GM22:GX22"/>
    <mergeCell ref="GY22:HJ22"/>
    <mergeCell ref="HK22:HV22"/>
    <mergeCell ref="HW22:IH22"/>
    <mergeCell ref="II22:IT22"/>
    <mergeCell ref="DG22:DR22"/>
    <mergeCell ref="DS22:ED22"/>
    <mergeCell ref="EE22:EP22"/>
    <mergeCell ref="EQ22:FB22"/>
    <mergeCell ref="KE23:KP23"/>
    <mergeCell ref="HK23:HV23"/>
    <mergeCell ref="HW23:IH23"/>
    <mergeCell ref="II23:IT23"/>
    <mergeCell ref="IU23:JF23"/>
    <mergeCell ref="GA19:GL19"/>
    <mergeCell ref="GM19:GX19"/>
    <mergeCell ref="GY19:HJ19"/>
    <mergeCell ref="CU23:DF23"/>
    <mergeCell ref="DG23:DR23"/>
    <mergeCell ref="DS23:ED23"/>
    <mergeCell ref="EE23:EP23"/>
    <mergeCell ref="IU22:JF22"/>
    <mergeCell ref="EE19:EP19"/>
    <mergeCell ref="DS21:ED21"/>
    <mergeCell ref="EE21:EP21"/>
    <mergeCell ref="EQ21:FB21"/>
    <mergeCell ref="FC21:FN21"/>
    <mergeCell ref="FO21:FZ21"/>
    <mergeCell ref="GA21:GL21"/>
    <mergeCell ref="GM21:GX21"/>
    <mergeCell ref="GY21:HJ21"/>
    <mergeCell ref="HK21:HV21"/>
    <mergeCell ref="HW21:IH21"/>
    <mergeCell ref="II21:IT21"/>
    <mergeCell ref="IU21:JF21"/>
    <mergeCell ref="IU18:JF18"/>
    <mergeCell ref="JG18:JR18"/>
    <mergeCell ref="JS18:KD18"/>
    <mergeCell ref="FC22:FN22"/>
    <mergeCell ref="FO22:FZ22"/>
    <mergeCell ref="KE19:KP19"/>
    <mergeCell ref="C22:N22"/>
    <mergeCell ref="O22:Z22"/>
    <mergeCell ref="AA22:AL22"/>
    <mergeCell ref="AM22:AX22"/>
    <mergeCell ref="AY22:BJ22"/>
    <mergeCell ref="BK22:BV22"/>
    <mergeCell ref="BW22:CH22"/>
    <mergeCell ref="CI22:CT22"/>
    <mergeCell ref="CU22:DF22"/>
    <mergeCell ref="HK19:HV19"/>
    <mergeCell ref="HW19:IH19"/>
    <mergeCell ref="II19:IT19"/>
    <mergeCell ref="IU19:JF19"/>
    <mergeCell ref="JG19:JR19"/>
    <mergeCell ref="JS19:KD19"/>
    <mergeCell ref="EQ19:FB19"/>
    <mergeCell ref="FC19:FN19"/>
    <mergeCell ref="KE18:KP18"/>
    <mergeCell ref="C19:N19"/>
    <mergeCell ref="O19:Z19"/>
    <mergeCell ref="AA19:AL19"/>
    <mergeCell ref="AM19:AX19"/>
    <mergeCell ref="AY19:BJ19"/>
    <mergeCell ref="BK19:BV19"/>
    <mergeCell ref="GA18:GL18"/>
    <mergeCell ref="GM18:GX18"/>
    <mergeCell ref="GY18:HJ18"/>
    <mergeCell ref="BW19:CH19"/>
    <mergeCell ref="CI19:CT19"/>
    <mergeCell ref="CU19:DF19"/>
    <mergeCell ref="DG19:DR19"/>
    <mergeCell ref="DS19:ED19"/>
    <mergeCell ref="C18:N18"/>
    <mergeCell ref="O18:Z18"/>
    <mergeCell ref="AA18:AL18"/>
    <mergeCell ref="AM18:AX18"/>
    <mergeCell ref="AY18:BJ18"/>
    <mergeCell ref="BK18:BV18"/>
    <mergeCell ref="BW18:CH18"/>
    <mergeCell ref="CI18:CT18"/>
    <mergeCell ref="CU18:DF18"/>
    <mergeCell ref="FO19:FZ19"/>
    <mergeCell ref="HK18:HV18"/>
    <mergeCell ref="HW18:IH18"/>
    <mergeCell ref="II18:IT18"/>
    <mergeCell ref="DG18:DR18"/>
    <mergeCell ref="DS18:ED18"/>
    <mergeCell ref="EE18:EP18"/>
    <mergeCell ref="EQ18:FB18"/>
    <mergeCell ref="FC18:FN18"/>
    <mergeCell ref="FO18:FZ18"/>
    <mergeCell ref="C16:N16"/>
    <mergeCell ref="O16:Z16"/>
    <mergeCell ref="AA16:AL16"/>
    <mergeCell ref="AM16:AX16"/>
    <mergeCell ref="AY16:BJ16"/>
    <mergeCell ref="BK16:BV16"/>
    <mergeCell ref="GA14:GL14"/>
    <mergeCell ref="GM14:GX14"/>
    <mergeCell ref="GY14:HJ14"/>
    <mergeCell ref="DG14:DR14"/>
    <mergeCell ref="DS14:ED14"/>
    <mergeCell ref="EE14:EP14"/>
    <mergeCell ref="EQ14:FB14"/>
    <mergeCell ref="BW16:CH16"/>
    <mergeCell ref="CI16:CT16"/>
    <mergeCell ref="CU16:DF16"/>
    <mergeCell ref="DG16:DR16"/>
    <mergeCell ref="DS16:ED16"/>
    <mergeCell ref="EE16:EP16"/>
    <mergeCell ref="FC14:FN14"/>
    <mergeCell ref="FO14:FZ14"/>
    <mergeCell ref="BK15:BV15"/>
    <mergeCell ref="BW15:CH15"/>
    <mergeCell ref="CI15:CT15"/>
    <mergeCell ref="KE10:KP10"/>
    <mergeCell ref="IU14:JF14"/>
    <mergeCell ref="EE12:EP12"/>
    <mergeCell ref="IU13:JF13"/>
    <mergeCell ref="JG14:JR14"/>
    <mergeCell ref="JS14:KD14"/>
    <mergeCell ref="EQ16:FB16"/>
    <mergeCell ref="FC16:FN16"/>
    <mergeCell ref="FO16:FZ16"/>
    <mergeCell ref="GA16:GL16"/>
    <mergeCell ref="GM16:GX16"/>
    <mergeCell ref="GY16:HJ16"/>
    <mergeCell ref="II13:IT13"/>
    <mergeCell ref="JG13:JR13"/>
    <mergeCell ref="JS13:KD13"/>
    <mergeCell ref="FO15:FZ15"/>
    <mergeCell ref="GA15:GL15"/>
    <mergeCell ref="GM15:GX15"/>
    <mergeCell ref="GY15:HJ15"/>
    <mergeCell ref="HK15:HV15"/>
    <mergeCell ref="HW15:IH15"/>
    <mergeCell ref="II15:IT15"/>
    <mergeCell ref="IU15:JF15"/>
    <mergeCell ref="JG15:JR15"/>
    <mergeCell ref="KE12:KP12"/>
    <mergeCell ref="C14:N14"/>
    <mergeCell ref="O14:Z14"/>
    <mergeCell ref="AA14:AL14"/>
    <mergeCell ref="AM14:AX14"/>
    <mergeCell ref="AY14:BJ14"/>
    <mergeCell ref="BK14:BV14"/>
    <mergeCell ref="BW14:CH14"/>
    <mergeCell ref="CI14:CT14"/>
    <mergeCell ref="CU14:DF14"/>
    <mergeCell ref="HK12:HV12"/>
    <mergeCell ref="HW12:IH12"/>
    <mergeCell ref="II12:IT12"/>
    <mergeCell ref="IU12:JF12"/>
    <mergeCell ref="JG12:JR12"/>
    <mergeCell ref="JS12:KD12"/>
    <mergeCell ref="EQ12:FB12"/>
    <mergeCell ref="FC12:FN12"/>
    <mergeCell ref="KE14:KP14"/>
    <mergeCell ref="HK14:HV14"/>
    <mergeCell ref="HW14:IH14"/>
    <mergeCell ref="II14:IT14"/>
    <mergeCell ref="BK12:BV12"/>
    <mergeCell ref="BW12:CH12"/>
    <mergeCell ref="C11:N11"/>
    <mergeCell ref="O11:Z11"/>
    <mergeCell ref="AA11:AL11"/>
    <mergeCell ref="AM11:AX11"/>
    <mergeCell ref="AY11:BJ11"/>
    <mergeCell ref="BK11:BV11"/>
    <mergeCell ref="IU10:JF10"/>
    <mergeCell ref="JG10:JR10"/>
    <mergeCell ref="JS10:KD10"/>
    <mergeCell ref="JS11:KD11"/>
    <mergeCell ref="GA10:GL10"/>
    <mergeCell ref="GM10:GX10"/>
    <mergeCell ref="GY10:HJ10"/>
    <mergeCell ref="HW10:IH10"/>
    <mergeCell ref="II10:IT10"/>
    <mergeCell ref="C10:N10"/>
    <mergeCell ref="O10:Z10"/>
    <mergeCell ref="AA10:AL10"/>
    <mergeCell ref="AM10:AX10"/>
    <mergeCell ref="AY10:BJ10"/>
    <mergeCell ref="BK10:BV10"/>
    <mergeCell ref="BW10:CH10"/>
    <mergeCell ref="CI12:CT12"/>
    <mergeCell ref="CU12:DF12"/>
    <mergeCell ref="DG12:DR12"/>
    <mergeCell ref="DS12:ED12"/>
    <mergeCell ref="FO12:FZ12"/>
    <mergeCell ref="GA12:GL12"/>
    <mergeCell ref="GM12:GX12"/>
    <mergeCell ref="GY12:HJ12"/>
    <mergeCell ref="HK10:HV10"/>
    <mergeCell ref="DG10:DR10"/>
    <mergeCell ref="DS10:ED10"/>
    <mergeCell ref="EE10:EP10"/>
    <mergeCell ref="EQ10:FB10"/>
    <mergeCell ref="FC10:FN10"/>
    <mergeCell ref="FO10:FZ10"/>
    <mergeCell ref="CI10:CT10"/>
    <mergeCell ref="CU10:DF10"/>
    <mergeCell ref="EE7:EP7"/>
    <mergeCell ref="IU6:JF6"/>
    <mergeCell ref="JG6:JR6"/>
    <mergeCell ref="JS6:KD6"/>
    <mergeCell ref="II7:IT7"/>
    <mergeCell ref="IU7:JF7"/>
    <mergeCell ref="JG7:JR7"/>
    <mergeCell ref="JS7:KD7"/>
    <mergeCell ref="EQ7:FB7"/>
    <mergeCell ref="FC7:FN7"/>
    <mergeCell ref="FO7:FZ7"/>
    <mergeCell ref="GA7:GL7"/>
    <mergeCell ref="GM7:GX7"/>
    <mergeCell ref="GY7:HJ7"/>
    <mergeCell ref="KE6:KP6"/>
    <mergeCell ref="C7:N7"/>
    <mergeCell ref="O7:Z7"/>
    <mergeCell ref="AA7:AL7"/>
    <mergeCell ref="AM7:AX7"/>
    <mergeCell ref="AY7:BJ7"/>
    <mergeCell ref="BK7:BV7"/>
    <mergeCell ref="GA6:GL6"/>
    <mergeCell ref="GM6:GX6"/>
    <mergeCell ref="GY6:HJ6"/>
    <mergeCell ref="HK6:HV6"/>
    <mergeCell ref="HW6:IH6"/>
    <mergeCell ref="II6:IT6"/>
    <mergeCell ref="DG6:DR6"/>
    <mergeCell ref="DS6:ED6"/>
    <mergeCell ref="EE6:EP6"/>
    <mergeCell ref="EQ6:FB6"/>
    <mergeCell ref="FC6:FN6"/>
    <mergeCell ref="FO6:FZ6"/>
    <mergeCell ref="BW7:CH7"/>
    <mergeCell ref="CI7:CT7"/>
    <mergeCell ref="CU7:DF7"/>
    <mergeCell ref="DG7:DR7"/>
    <mergeCell ref="DS7:ED7"/>
    <mergeCell ref="KE5:KP5"/>
    <mergeCell ref="C6:N6"/>
    <mergeCell ref="O6:Z6"/>
    <mergeCell ref="AA6:AL6"/>
    <mergeCell ref="AM6:AX6"/>
    <mergeCell ref="AY6:BJ6"/>
    <mergeCell ref="BK6:BV6"/>
    <mergeCell ref="BW6:CH6"/>
    <mergeCell ref="CI6:CT6"/>
    <mergeCell ref="CU6:DF6"/>
    <mergeCell ref="HK5:HV5"/>
    <mergeCell ref="HW5:IH5"/>
    <mergeCell ref="II5:IT5"/>
    <mergeCell ref="IU5:JF5"/>
    <mergeCell ref="JG5:JR5"/>
    <mergeCell ref="JS5:KD5"/>
    <mergeCell ref="EQ5:FB5"/>
    <mergeCell ref="FC5:FN5"/>
    <mergeCell ref="FO5:FZ5"/>
    <mergeCell ref="GA5:GL5"/>
    <mergeCell ref="GM5:GX5"/>
    <mergeCell ref="GY5:HJ5"/>
    <mergeCell ref="BW5:CH5"/>
    <mergeCell ref="CI5:CT5"/>
    <mergeCell ref="CU5:DF5"/>
    <mergeCell ref="DG5:DR5"/>
    <mergeCell ref="DS5:ED5"/>
    <mergeCell ref="EE5:EP5"/>
    <mergeCell ref="C5:N5"/>
    <mergeCell ref="O5:Z5"/>
    <mergeCell ref="AA5:AL5"/>
    <mergeCell ref="AM5:AX5"/>
    <mergeCell ref="AY5:BJ5"/>
    <mergeCell ref="BK5:BV5"/>
    <mergeCell ref="KE3:KP3"/>
    <mergeCell ref="FO3:FZ3"/>
    <mergeCell ref="GA3:GL3"/>
    <mergeCell ref="GM3:GX3"/>
    <mergeCell ref="GY3:HJ3"/>
    <mergeCell ref="HK3:HV3"/>
    <mergeCell ref="HW3:IH3"/>
    <mergeCell ref="II4:IT4"/>
    <mergeCell ref="IU4:JF4"/>
    <mergeCell ref="JG4:JR4"/>
    <mergeCell ref="JS4:KD4"/>
    <mergeCell ref="KE4:KP4"/>
    <mergeCell ref="FO4:FZ4"/>
    <mergeCell ref="GA4:GL4"/>
    <mergeCell ref="GM4:GX4"/>
    <mergeCell ref="GY4:HJ4"/>
    <mergeCell ref="HK4:HV4"/>
    <mergeCell ref="HW4:IH4"/>
    <mergeCell ref="EE4:EP4"/>
    <mergeCell ref="EQ4:FB4"/>
    <mergeCell ref="FC4:FN4"/>
    <mergeCell ref="DS3:ED3"/>
    <mergeCell ref="DG3:DR3"/>
    <mergeCell ref="II3:IT3"/>
    <mergeCell ref="IU3:JF3"/>
    <mergeCell ref="JG3:JR3"/>
    <mergeCell ref="JS3:KD3"/>
    <mergeCell ref="DG4:DR4"/>
    <mergeCell ref="DS4:ED4"/>
    <mergeCell ref="EE3:EP3"/>
    <mergeCell ref="EQ3:FB3"/>
    <mergeCell ref="FC3:FN3"/>
    <mergeCell ref="CI4:CT4"/>
    <mergeCell ref="CU4:DF4"/>
    <mergeCell ref="AY3:BJ3"/>
    <mergeCell ref="BK3:BV3"/>
    <mergeCell ref="BW3:CH3"/>
    <mergeCell ref="CI3:CT3"/>
    <mergeCell ref="CU3:DF3"/>
    <mergeCell ref="C4:N4"/>
    <mergeCell ref="C3:N3"/>
    <mergeCell ref="O3:Z3"/>
    <mergeCell ref="AA3:AL3"/>
    <mergeCell ref="AM3:AX3"/>
    <mergeCell ref="O4:Z4"/>
    <mergeCell ref="AA4:AL4"/>
    <mergeCell ref="AM4:AX4"/>
    <mergeCell ref="AY4:BJ4"/>
    <mergeCell ref="KE13:KP13"/>
    <mergeCell ref="A1:PG2"/>
    <mergeCell ref="C13:N13"/>
    <mergeCell ref="O13:Z13"/>
    <mergeCell ref="AA13:AL13"/>
    <mergeCell ref="AM13:AX13"/>
    <mergeCell ref="AY13:BJ13"/>
    <mergeCell ref="BK13:BV13"/>
    <mergeCell ref="BW13:CH13"/>
    <mergeCell ref="CI13:CT13"/>
    <mergeCell ref="CU13:DF13"/>
    <mergeCell ref="DG13:DR13"/>
    <mergeCell ref="DS13:ED13"/>
    <mergeCell ref="EE13:EP13"/>
    <mergeCell ref="EQ13:FB13"/>
    <mergeCell ref="FC13:FN13"/>
    <mergeCell ref="FO13:FZ13"/>
    <mergeCell ref="GA13:GL13"/>
    <mergeCell ref="GM13:GX13"/>
    <mergeCell ref="GY13:HJ13"/>
    <mergeCell ref="HK13:HV13"/>
    <mergeCell ref="HW13:IH13"/>
    <mergeCell ref="BK4:BV4"/>
    <mergeCell ref="BW4:CH4"/>
    <mergeCell ref="A18:B18"/>
    <mergeCell ref="A19:A20"/>
    <mergeCell ref="A3:B3"/>
    <mergeCell ref="C15:N15"/>
    <mergeCell ref="O15:Z15"/>
    <mergeCell ref="AA15:AL15"/>
    <mergeCell ref="AM15:AX15"/>
    <mergeCell ref="AY15:BJ15"/>
    <mergeCell ref="C17:N17"/>
    <mergeCell ref="O17:Z17"/>
    <mergeCell ref="AA17:AL17"/>
    <mergeCell ref="AM17:AX17"/>
    <mergeCell ref="AY17:BJ17"/>
    <mergeCell ref="A10:A11"/>
    <mergeCell ref="A7:A9"/>
    <mergeCell ref="A6:B6"/>
    <mergeCell ref="A5:B5"/>
    <mergeCell ref="A4:B4"/>
    <mergeCell ref="A12:B12"/>
    <mergeCell ref="C12:N12"/>
    <mergeCell ref="O12:Z12"/>
    <mergeCell ref="AA12:AL12"/>
    <mergeCell ref="AM12:AX12"/>
    <mergeCell ref="AY12:BJ12"/>
    <mergeCell ref="LC15:LN15"/>
    <mergeCell ref="LO15:LZ15"/>
    <mergeCell ref="MA15:ML15"/>
    <mergeCell ref="MM15:MX15"/>
    <mergeCell ref="MY15:NJ15"/>
    <mergeCell ref="KE16:KP16"/>
    <mergeCell ref="HK16:HV16"/>
    <mergeCell ref="HW16:IH16"/>
    <mergeCell ref="II16:IT16"/>
    <mergeCell ref="IU16:JF16"/>
    <mergeCell ref="JG16:JR16"/>
    <mergeCell ref="JS16:KD16"/>
    <mergeCell ref="KQ16:LB16"/>
    <mergeCell ref="JS15:KD15"/>
    <mergeCell ref="A14:A15"/>
    <mergeCell ref="A16:A17"/>
    <mergeCell ref="A22:B22"/>
    <mergeCell ref="IU17:JF17"/>
    <mergeCell ref="JG17:JR17"/>
    <mergeCell ref="JS17:KD17"/>
    <mergeCell ref="KE17:KP17"/>
    <mergeCell ref="KQ17:LB17"/>
    <mergeCell ref="KE15:KP15"/>
    <mergeCell ref="KQ15:LB15"/>
    <mergeCell ref="CU15:DF15"/>
    <mergeCell ref="DG15:DR15"/>
    <mergeCell ref="DS15:ED15"/>
    <mergeCell ref="EE15:EP15"/>
    <mergeCell ref="EQ15:FB15"/>
    <mergeCell ref="FC15:FN15"/>
    <mergeCell ref="EQ17:FB17"/>
    <mergeCell ref="FC17:FN17"/>
    <mergeCell ref="FO17:FZ17"/>
    <mergeCell ref="GA17:GL17"/>
    <mergeCell ref="GM17:GX17"/>
    <mergeCell ref="GY17:HJ17"/>
    <mergeCell ref="HK17:HV17"/>
    <mergeCell ref="C21:N21"/>
    <mergeCell ref="LC17:LN17"/>
    <mergeCell ref="LO17:LZ17"/>
    <mergeCell ref="MA17:ML17"/>
    <mergeCell ref="MM17:MX17"/>
    <mergeCell ref="BK17:BV17"/>
    <mergeCell ref="BW17:CH17"/>
    <mergeCell ref="CI17:CT17"/>
    <mergeCell ref="CU17:DF17"/>
    <mergeCell ref="DG17:DR17"/>
    <mergeCell ref="DS17:ED17"/>
    <mergeCell ref="EE17:EP17"/>
    <mergeCell ref="HW17:IH17"/>
    <mergeCell ref="II17:IT17"/>
    <mergeCell ref="O21:Z21"/>
    <mergeCell ref="AA21:AL21"/>
    <mergeCell ref="AM21:AX21"/>
    <mergeCell ref="AY21:BJ21"/>
    <mergeCell ref="BK21:BV21"/>
    <mergeCell ref="BW21:CH21"/>
    <mergeCell ref="CI21:CT21"/>
    <mergeCell ref="CU21:DF21"/>
    <mergeCell ref="DG21:DR21"/>
    <mergeCell ref="NK21:NV21"/>
    <mergeCell ref="NW21:OH21"/>
    <mergeCell ref="OI21:OT21"/>
    <mergeCell ref="OU21:PF21"/>
    <mergeCell ref="A21:B21"/>
    <mergeCell ref="A24:B24"/>
    <mergeCell ref="KQ24:LB24"/>
    <mergeCell ref="LC24:LN24"/>
    <mergeCell ref="LO24:LZ24"/>
    <mergeCell ref="MA24:ML24"/>
    <mergeCell ref="MM24:MX24"/>
    <mergeCell ref="MY24:NJ24"/>
    <mergeCell ref="NK24:NV24"/>
    <mergeCell ref="NW24:OH24"/>
    <mergeCell ref="OI24:OT24"/>
    <mergeCell ref="OU24:PF24"/>
    <mergeCell ref="JG21:JR21"/>
    <mergeCell ref="JS21:KD21"/>
    <mergeCell ref="KE21:KP21"/>
    <mergeCell ref="KQ21:LB21"/>
    <mergeCell ref="LC21:LN21"/>
    <mergeCell ref="LO21:LZ21"/>
    <mergeCell ref="MA21:ML21"/>
    <mergeCell ref="MM21:MX21"/>
    <mergeCell ref="OI25:OT25"/>
    <mergeCell ref="OU25:PF25"/>
    <mergeCell ref="A25:B25"/>
    <mergeCell ref="KQ25:LB25"/>
    <mergeCell ref="LC25:LN25"/>
    <mergeCell ref="LO25:LZ25"/>
    <mergeCell ref="MA25:ML25"/>
    <mergeCell ref="MM25:MX25"/>
    <mergeCell ref="MY25:NJ25"/>
    <mergeCell ref="NK25:NV25"/>
    <mergeCell ref="NW25:OH25"/>
  </mergeCells>
  <phoneticPr fontId="4"/>
  <pageMargins left="0.70866141732283472" right="0.70866141732283472" top="0.74803149606299213" bottom="0.74803149606299213" header="0.31496062992125984" footer="0.31496062992125984"/>
  <pageSetup paperSize="8" scale="58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ECE12B3-844E-4646-84B8-3ED71CB1546A}">
  <sheetPr>
    <tabColor theme="0"/>
    <pageSetUpPr fitToPage="1"/>
  </sheetPr>
  <dimension ref="A1:DJ137"/>
  <sheetViews>
    <sheetView zoomScale="85" zoomScaleNormal="85" zoomScaleSheetLayoutView="75" workbookViewId="0">
      <selection activeCell="C9" sqref="C9:V9"/>
    </sheetView>
  </sheetViews>
  <sheetFormatPr defaultRowHeight="17.25"/>
  <cols>
    <col min="1" max="1" width="36.125" style="239" bestFit="1" customWidth="1"/>
    <col min="2" max="2" width="31.875" style="213" customWidth="1"/>
    <col min="3" max="3" width="25" style="213" customWidth="1"/>
    <col min="4" max="4" width="24" style="213" customWidth="1"/>
    <col min="5" max="5" width="28" style="213" customWidth="1"/>
    <col min="6" max="11" width="6.625" style="213" customWidth="1"/>
    <col min="12" max="12" width="8.625" style="213" customWidth="1"/>
    <col min="13" max="23" width="6.625" style="213" customWidth="1"/>
    <col min="24" max="24" width="27" style="213" customWidth="1"/>
    <col min="25" max="26" width="17.75" style="213" customWidth="1"/>
    <col min="27" max="27" width="21.125" style="213" customWidth="1"/>
    <col min="28" max="49" width="17.75" style="213" customWidth="1"/>
    <col min="50" max="50" width="25.75" style="213" bestFit="1" customWidth="1"/>
    <col min="51" max="51" width="17.5" style="242" customWidth="1"/>
    <col min="52" max="52" width="16.5" style="242" customWidth="1"/>
    <col min="53" max="53" width="10.875" style="242" bestFit="1" customWidth="1"/>
    <col min="54" max="54" width="18" style="242" customWidth="1"/>
    <col min="55" max="55" width="25.125" style="242" bestFit="1" customWidth="1"/>
    <col min="56" max="56" width="10.75" style="242" bestFit="1" customWidth="1"/>
    <col min="57" max="57" width="16.75" style="242" customWidth="1"/>
    <col min="58" max="58" width="13.5" style="242" customWidth="1"/>
    <col min="59" max="59" width="14.625" style="242" bestFit="1" customWidth="1"/>
    <col min="60" max="60" width="16" style="242" customWidth="1"/>
    <col min="61" max="62" width="7.875" style="242" customWidth="1"/>
    <col min="63" max="63" width="23.5" style="242" customWidth="1"/>
    <col min="64" max="64" width="26.75" style="242" bestFit="1" customWidth="1"/>
    <col min="65" max="65" width="31.5" style="242" bestFit="1" customWidth="1"/>
    <col min="66" max="66" width="29.5" style="242" bestFit="1" customWidth="1"/>
    <col min="67" max="67" width="37.375" style="242" bestFit="1" customWidth="1"/>
    <col min="68" max="68" width="29.5" style="242" bestFit="1" customWidth="1"/>
    <col min="69" max="69" width="31.5" style="242" bestFit="1" customWidth="1"/>
    <col min="70" max="70" width="40.875" style="242" bestFit="1" customWidth="1"/>
    <col min="71" max="71" width="55.125" style="242" bestFit="1" customWidth="1"/>
    <col min="72" max="72" width="29.5" style="242" bestFit="1" customWidth="1"/>
    <col min="73" max="73" width="43.25" style="242" bestFit="1" customWidth="1"/>
    <col min="74" max="74" width="17.375" style="242" bestFit="1" customWidth="1"/>
    <col min="75" max="75" width="58.5" style="242" bestFit="1" customWidth="1"/>
    <col min="76" max="76" width="33.375" style="242" bestFit="1" customWidth="1"/>
    <col min="77" max="77" width="20.625" style="242" bestFit="1" customWidth="1"/>
    <col min="78" max="78" width="8.75" style="242" bestFit="1" customWidth="1"/>
    <col min="79" max="79" width="17.625" style="242" bestFit="1" customWidth="1"/>
    <col min="80" max="80" width="8.75" style="242" bestFit="1" customWidth="1"/>
    <col min="81" max="81" width="10.75" style="242" bestFit="1" customWidth="1"/>
    <col min="82" max="82" width="52.125" style="242" bestFit="1" customWidth="1"/>
    <col min="83" max="83" width="17.625" style="242" bestFit="1" customWidth="1"/>
    <col min="84" max="84" width="8.75" style="242" bestFit="1" customWidth="1"/>
    <col min="85" max="86" width="39" style="242" bestFit="1" customWidth="1"/>
    <col min="87" max="87" width="25.5" style="242" bestFit="1" customWidth="1"/>
    <col min="88" max="88" width="20.625" style="242" bestFit="1" customWidth="1"/>
    <col min="89" max="89" width="13.25" style="242" bestFit="1" customWidth="1"/>
    <col min="90" max="90" width="15.125" style="242" bestFit="1" customWidth="1"/>
    <col min="91" max="91" width="16.75" style="242" bestFit="1" customWidth="1"/>
    <col min="92" max="92" width="15.875" style="242" bestFit="1" customWidth="1"/>
    <col min="93" max="93" width="15.125" style="242" bestFit="1" customWidth="1"/>
    <col min="94" max="94" width="10.75" style="242" bestFit="1" customWidth="1"/>
    <col min="95" max="95" width="10.875" style="242" bestFit="1" customWidth="1"/>
    <col min="96" max="96" width="12.125" style="242" bestFit="1" customWidth="1"/>
    <col min="97" max="97" width="20.625" style="242" bestFit="1" customWidth="1"/>
    <col min="98" max="98" width="20.625" style="213" bestFit="1" customWidth="1"/>
    <col min="99" max="99" width="15.125" style="213" bestFit="1" customWidth="1"/>
    <col min="100" max="100" width="20.875" style="213" bestFit="1" customWidth="1"/>
    <col min="101" max="101" width="13.375" style="213" bestFit="1" customWidth="1"/>
    <col min="102" max="102" width="20.625" style="213" bestFit="1" customWidth="1"/>
    <col min="103" max="103" width="15.125" style="213" bestFit="1" customWidth="1"/>
    <col min="104" max="104" width="20.625" style="213" bestFit="1" customWidth="1"/>
    <col min="105" max="107" width="29.5" style="213" bestFit="1" customWidth="1"/>
    <col min="108" max="109" width="25.125" style="213" bestFit="1" customWidth="1"/>
    <col min="110" max="111" width="13.5" style="213" customWidth="1"/>
    <col min="112" max="112" width="10.875" style="213" bestFit="1" customWidth="1"/>
    <col min="113" max="113" width="25.125" style="213" bestFit="1" customWidth="1"/>
    <col min="114" max="114" width="39.375" style="213" bestFit="1" customWidth="1"/>
    <col min="115" max="115" width="41.875" style="213" bestFit="1" customWidth="1"/>
    <col min="116" max="116" width="31.875" style="213" bestFit="1" customWidth="1"/>
    <col min="117" max="117" width="24.375" style="213" bestFit="1" customWidth="1"/>
    <col min="118" max="118" width="23.75" style="213" bestFit="1" customWidth="1"/>
    <col min="119" max="119" width="7.25" style="213" bestFit="1" customWidth="1"/>
    <col min="120" max="120" width="8" style="213" bestFit="1" customWidth="1"/>
    <col min="121" max="122" width="8.75" style="213" bestFit="1" customWidth="1"/>
    <col min="123" max="125" width="9.125" style="213" customWidth="1"/>
    <col min="126" max="126" width="15.875" style="213" bestFit="1" customWidth="1"/>
    <col min="127" max="127" width="55.125" style="213" bestFit="1" customWidth="1"/>
    <col min="128" max="129" width="13.375" style="213" bestFit="1" customWidth="1"/>
    <col min="130" max="130" width="15.875" style="213" bestFit="1" customWidth="1"/>
    <col min="131" max="131" width="13.375" style="213" bestFit="1" customWidth="1"/>
    <col min="132" max="132" width="8.5" style="213" bestFit="1" customWidth="1"/>
    <col min="133" max="133" width="10.875" style="213" bestFit="1" customWidth="1"/>
    <col min="134" max="134" width="8.875" style="213" bestFit="1" customWidth="1"/>
    <col min="135" max="136" width="15.875" style="213" bestFit="1" customWidth="1"/>
    <col min="137" max="137" width="13.375" style="213" bestFit="1" customWidth="1"/>
    <col min="138" max="138" width="20.875" style="213" bestFit="1" customWidth="1"/>
    <col min="139" max="140" width="13.375" style="213" bestFit="1" customWidth="1"/>
    <col min="141" max="141" width="8.875" style="213" bestFit="1" customWidth="1"/>
    <col min="142" max="142" width="13.375" style="213" bestFit="1" customWidth="1"/>
    <col min="143" max="143" width="22.625" style="213" bestFit="1" customWidth="1"/>
    <col min="144" max="144" width="10.625" style="213" bestFit="1" customWidth="1"/>
    <col min="145" max="146" width="13.25" style="213" customWidth="1"/>
    <col min="147" max="147" width="36.875" style="213" customWidth="1"/>
    <col min="148" max="149" width="6.625" style="213" customWidth="1"/>
    <col min="150" max="150" width="10.25" style="213" bestFit="1" customWidth="1"/>
    <col min="151" max="16384" width="9" style="213"/>
  </cols>
  <sheetData>
    <row r="1" spans="1:97" ht="30" customHeight="1">
      <c r="A1" s="212"/>
      <c r="B1" s="212"/>
      <c r="X1" s="214"/>
      <c r="Y1" s="214"/>
      <c r="Z1" s="214"/>
      <c r="AA1" s="214"/>
      <c r="AB1" s="214"/>
      <c r="AC1" s="214"/>
      <c r="AD1" s="214"/>
      <c r="AE1" s="214"/>
      <c r="AF1" s="214"/>
      <c r="AG1" s="214"/>
      <c r="AH1" s="214"/>
      <c r="AI1" s="214"/>
      <c r="AY1" s="213"/>
      <c r="AZ1" s="213"/>
      <c r="BA1" s="213"/>
      <c r="BB1" s="213"/>
      <c r="BC1" s="213"/>
      <c r="BD1" s="213"/>
      <c r="BE1" s="213"/>
      <c r="BF1" s="213"/>
      <c r="BG1" s="213"/>
      <c r="BH1" s="213"/>
      <c r="BI1" s="213"/>
      <c r="BJ1" s="213"/>
      <c r="BK1" s="213"/>
      <c r="BL1" s="213"/>
      <c r="BM1" s="213"/>
      <c r="BN1" s="213"/>
      <c r="BO1" s="213"/>
      <c r="BP1" s="213"/>
      <c r="BQ1" s="213"/>
      <c r="BR1" s="213"/>
      <c r="BS1" s="213"/>
      <c r="BT1" s="213"/>
      <c r="BU1" s="213"/>
      <c r="BV1" s="213"/>
      <c r="BW1" s="213"/>
      <c r="BX1" s="213"/>
      <c r="BY1" s="213"/>
      <c r="BZ1" s="213"/>
      <c r="CA1" s="213"/>
      <c r="CB1" s="213"/>
      <c r="CC1" s="213"/>
      <c r="CD1" s="213"/>
      <c r="CE1" s="213"/>
      <c r="CF1" s="213"/>
      <c r="CG1" s="213"/>
      <c r="CH1" s="213"/>
      <c r="CI1" s="213"/>
      <c r="CJ1" s="213"/>
      <c r="CK1" s="213"/>
      <c r="CL1" s="213"/>
      <c r="CM1" s="213"/>
      <c r="CN1" s="213"/>
      <c r="CO1" s="213"/>
      <c r="CP1" s="213"/>
      <c r="CQ1" s="213"/>
      <c r="CR1" s="213"/>
      <c r="CS1" s="213"/>
    </row>
    <row r="2" spans="1:97" ht="30" customHeight="1">
      <c r="A2" s="215" t="s">
        <v>2</v>
      </c>
      <c r="B2" s="216">
        <f>物件概要!C18</f>
        <v>31199</v>
      </c>
      <c r="C2" s="217">
        <f ca="1">(TODAY()-B2)/365</f>
        <v>35.679452054794524</v>
      </c>
      <c r="L2" s="218"/>
      <c r="M2" s="218"/>
      <c r="N2" s="218"/>
      <c r="O2" s="218"/>
      <c r="P2" s="218"/>
      <c r="Q2" s="218"/>
      <c r="R2" s="218"/>
      <c r="S2" s="218"/>
      <c r="T2" s="218"/>
      <c r="U2" s="218"/>
      <c r="V2" s="218"/>
      <c r="W2" s="218"/>
      <c r="AY2" s="213"/>
      <c r="AZ2" s="213"/>
      <c r="BA2" s="213"/>
      <c r="BB2" s="213"/>
      <c r="BC2" s="213"/>
      <c r="BD2" s="213"/>
      <c r="BE2" s="213"/>
      <c r="BF2" s="213"/>
      <c r="BG2" s="213"/>
      <c r="BH2" s="213"/>
      <c r="BI2" s="213"/>
      <c r="BJ2" s="213"/>
      <c r="BK2" s="213"/>
      <c r="BL2" s="213"/>
      <c r="BM2" s="213"/>
      <c r="BN2" s="213"/>
      <c r="BO2" s="213"/>
      <c r="BP2" s="213"/>
      <c r="BQ2" s="213"/>
      <c r="BR2" s="213"/>
      <c r="BS2" s="213"/>
      <c r="BT2" s="213"/>
      <c r="BU2" s="213"/>
      <c r="BV2" s="213"/>
      <c r="BW2" s="213"/>
      <c r="BX2" s="213"/>
      <c r="BY2" s="213"/>
      <c r="BZ2" s="213"/>
      <c r="CA2" s="213"/>
      <c r="CB2" s="213"/>
      <c r="CC2" s="213"/>
      <c r="CD2" s="213"/>
      <c r="CE2" s="213"/>
      <c r="CF2" s="213"/>
      <c r="CG2" s="213"/>
      <c r="CH2" s="213"/>
      <c r="CI2" s="213"/>
      <c r="CJ2" s="213"/>
      <c r="CK2" s="213"/>
      <c r="CL2" s="213"/>
      <c r="CM2" s="213"/>
      <c r="CN2" s="213"/>
      <c r="CO2" s="213"/>
      <c r="CP2" s="213"/>
      <c r="CQ2" s="213"/>
      <c r="CR2" s="213"/>
      <c r="CS2" s="213"/>
    </row>
    <row r="3" spans="1:97" ht="30" customHeight="1">
      <c r="A3" s="219" t="s">
        <v>457</v>
      </c>
      <c r="B3" s="220" t="s">
        <v>466</v>
      </c>
      <c r="C3" s="221">
        <f>物件概要!F28</f>
        <v>5</v>
      </c>
      <c r="D3" s="222"/>
      <c r="M3" s="218"/>
      <c r="N3" s="218"/>
      <c r="O3" s="218"/>
      <c r="P3" s="218"/>
      <c r="Q3" s="218"/>
      <c r="R3" s="218"/>
      <c r="S3" s="218"/>
      <c r="T3" s="218"/>
      <c r="U3" s="218"/>
      <c r="V3" s="218"/>
      <c r="W3" s="218"/>
      <c r="X3" s="218"/>
      <c r="AY3" s="213"/>
      <c r="AZ3" s="213"/>
      <c r="BA3" s="213"/>
      <c r="BB3" s="213"/>
      <c r="BC3" s="213"/>
      <c r="BD3" s="213"/>
      <c r="BE3" s="213"/>
      <c r="BF3" s="213"/>
      <c r="BG3" s="213"/>
      <c r="BH3" s="213"/>
      <c r="BI3" s="213"/>
      <c r="BJ3" s="213"/>
      <c r="BK3" s="213"/>
      <c r="BL3" s="213"/>
      <c r="BM3" s="213"/>
      <c r="BN3" s="213"/>
      <c r="BO3" s="213"/>
      <c r="BP3" s="213"/>
      <c r="BQ3" s="213"/>
      <c r="BR3" s="213"/>
      <c r="BS3" s="213"/>
      <c r="BT3" s="213"/>
      <c r="BU3" s="213"/>
      <c r="BV3" s="213"/>
      <c r="BW3" s="213"/>
      <c r="BX3" s="213"/>
      <c r="BY3" s="213"/>
      <c r="BZ3" s="213"/>
      <c r="CA3" s="213"/>
      <c r="CB3" s="213"/>
      <c r="CC3" s="213"/>
      <c r="CD3" s="213"/>
      <c r="CE3" s="213"/>
      <c r="CF3" s="213"/>
      <c r="CG3" s="213"/>
      <c r="CH3" s="213"/>
      <c r="CI3" s="213"/>
      <c r="CJ3" s="213"/>
      <c r="CK3" s="213"/>
      <c r="CL3" s="213"/>
      <c r="CM3" s="213"/>
      <c r="CN3" s="213"/>
      <c r="CO3" s="213"/>
      <c r="CP3" s="213"/>
      <c r="CQ3" s="213"/>
      <c r="CR3" s="213"/>
      <c r="CS3" s="213"/>
    </row>
    <row r="4" spans="1:97" ht="30" customHeight="1">
      <c r="A4" s="219" t="s">
        <v>456</v>
      </c>
      <c r="B4" s="223">
        <f>物件概要!G26</f>
        <v>30</v>
      </c>
      <c r="C4" s="223"/>
      <c r="D4" s="224"/>
      <c r="E4" s="224"/>
      <c r="F4" s="224"/>
      <c r="O4" s="218"/>
      <c r="P4" s="218"/>
      <c r="Q4" s="218"/>
      <c r="R4" s="218"/>
      <c r="S4" s="218"/>
      <c r="T4" s="218"/>
      <c r="U4" s="218"/>
      <c r="V4" s="218"/>
      <c r="W4" s="218"/>
      <c r="X4" s="218"/>
      <c r="Y4" s="218"/>
      <c r="Z4" s="218"/>
      <c r="AY4" s="213"/>
      <c r="AZ4" s="213"/>
      <c r="BA4" s="213"/>
      <c r="BB4" s="213"/>
      <c r="BC4" s="213"/>
      <c r="BD4" s="213"/>
      <c r="BE4" s="213"/>
      <c r="BF4" s="213"/>
      <c r="BG4" s="213"/>
      <c r="BH4" s="213"/>
      <c r="BI4" s="213"/>
      <c r="BJ4" s="213"/>
      <c r="BK4" s="213"/>
      <c r="BL4" s="213"/>
      <c r="BM4" s="213"/>
      <c r="BN4" s="213"/>
      <c r="BO4" s="213"/>
      <c r="BP4" s="213"/>
      <c r="BQ4" s="213"/>
      <c r="BR4" s="213"/>
      <c r="BS4" s="213"/>
      <c r="BT4" s="213"/>
      <c r="BU4" s="213"/>
      <c r="BV4" s="213"/>
      <c r="BW4" s="213"/>
      <c r="BX4" s="213"/>
      <c r="BY4" s="213"/>
      <c r="BZ4" s="213"/>
      <c r="CA4" s="213"/>
      <c r="CB4" s="213"/>
      <c r="CC4" s="213"/>
      <c r="CD4" s="213"/>
      <c r="CE4" s="213"/>
      <c r="CF4" s="213"/>
      <c r="CG4" s="213"/>
      <c r="CH4" s="213"/>
      <c r="CI4" s="213"/>
      <c r="CJ4" s="213"/>
      <c r="CK4" s="213"/>
      <c r="CL4" s="213"/>
      <c r="CM4" s="213"/>
      <c r="CN4" s="213"/>
      <c r="CO4" s="213"/>
      <c r="CP4" s="213"/>
      <c r="CQ4" s="213"/>
      <c r="CR4" s="213"/>
      <c r="CS4" s="213"/>
    </row>
    <row r="5" spans="1:97" ht="30" customHeight="1">
      <c r="A5" s="219" t="s">
        <v>545</v>
      </c>
      <c r="B5" s="225">
        <f>物件概要!C16</f>
        <v>25.76</v>
      </c>
      <c r="C5" s="226">
        <f>B5*0.3025</f>
        <v>7.7924000000000007</v>
      </c>
      <c r="F5" s="227"/>
      <c r="G5" s="227"/>
      <c r="AY5" s="213"/>
      <c r="AZ5" s="213"/>
      <c r="BA5" s="213"/>
      <c r="BB5" s="213"/>
      <c r="BC5" s="213"/>
      <c r="BD5" s="213"/>
      <c r="BE5" s="213"/>
      <c r="BF5" s="213"/>
      <c r="BG5" s="213"/>
      <c r="BH5" s="213"/>
      <c r="BI5" s="213"/>
      <c r="BJ5" s="213"/>
      <c r="BK5" s="213"/>
      <c r="BL5" s="213"/>
      <c r="BM5" s="213"/>
      <c r="BN5" s="213"/>
      <c r="BO5" s="213"/>
      <c r="BP5" s="213"/>
      <c r="BQ5" s="213"/>
      <c r="BR5" s="213"/>
      <c r="BS5" s="213"/>
      <c r="BT5" s="213"/>
      <c r="BU5" s="213"/>
      <c r="BV5" s="213"/>
      <c r="BW5" s="213"/>
      <c r="BX5" s="213"/>
      <c r="BY5" s="213"/>
      <c r="BZ5" s="213"/>
      <c r="CA5" s="213"/>
      <c r="CB5" s="213"/>
      <c r="CC5" s="213"/>
      <c r="CD5" s="213"/>
      <c r="CE5" s="213"/>
      <c r="CF5" s="213"/>
      <c r="CG5" s="213"/>
      <c r="CH5" s="213"/>
      <c r="CI5" s="213"/>
      <c r="CJ5" s="213"/>
      <c r="CK5" s="213"/>
      <c r="CL5" s="213"/>
      <c r="CM5" s="213"/>
      <c r="CN5" s="213"/>
      <c r="CO5" s="213"/>
      <c r="CP5" s="213"/>
      <c r="CQ5" s="213"/>
      <c r="CR5" s="213"/>
      <c r="CS5" s="213"/>
    </row>
    <row r="6" spans="1:97" ht="30" customHeight="1">
      <c r="A6" s="219" t="s">
        <v>546</v>
      </c>
      <c r="B6" s="228">
        <f>B5*B4</f>
        <v>772.80000000000007</v>
      </c>
      <c r="C6" s="226"/>
      <c r="D6" s="229"/>
      <c r="E6" s="227"/>
      <c r="F6" s="227"/>
      <c r="G6" s="227"/>
      <c r="AY6" s="213"/>
      <c r="AZ6" s="213"/>
      <c r="BA6" s="213"/>
      <c r="BB6" s="213"/>
      <c r="BC6" s="213"/>
      <c r="BD6" s="213"/>
      <c r="BE6" s="213"/>
      <c r="BF6" s="213"/>
      <c r="BG6" s="213"/>
      <c r="BH6" s="213"/>
      <c r="BI6" s="213"/>
      <c r="BJ6" s="213"/>
      <c r="BK6" s="213"/>
      <c r="BL6" s="213"/>
      <c r="BM6" s="213"/>
      <c r="BN6" s="213"/>
      <c r="BO6" s="213"/>
      <c r="BP6" s="213"/>
      <c r="BQ6" s="213"/>
      <c r="BR6" s="213"/>
      <c r="BS6" s="213"/>
      <c r="BT6" s="213"/>
      <c r="BU6" s="213"/>
      <c r="BV6" s="213"/>
      <c r="BW6" s="213"/>
      <c r="BX6" s="213"/>
      <c r="BY6" s="213"/>
      <c r="BZ6" s="213"/>
      <c r="CA6" s="213"/>
      <c r="CB6" s="213"/>
      <c r="CC6" s="213"/>
      <c r="CD6" s="213"/>
      <c r="CE6" s="213"/>
      <c r="CF6" s="213"/>
      <c r="CG6" s="213"/>
      <c r="CH6" s="213"/>
      <c r="CI6" s="213"/>
      <c r="CJ6" s="213"/>
      <c r="CK6" s="213"/>
      <c r="CL6" s="213"/>
      <c r="CM6" s="213"/>
      <c r="CN6" s="213"/>
      <c r="CO6" s="213"/>
      <c r="CP6" s="213"/>
      <c r="CQ6" s="213"/>
      <c r="CR6" s="213"/>
      <c r="CS6" s="213"/>
    </row>
    <row r="7" spans="1:97" ht="30" customHeight="1">
      <c r="A7" s="219" t="s">
        <v>32</v>
      </c>
      <c r="B7" s="230">
        <f>B6/(C3-2)</f>
        <v>257.60000000000002</v>
      </c>
      <c r="C7" s="231">
        <f>B7*0.3025</f>
        <v>77.924000000000007</v>
      </c>
      <c r="D7" s="232"/>
      <c r="E7" s="232"/>
      <c r="F7" s="232"/>
      <c r="AY7" s="213"/>
      <c r="AZ7" s="213"/>
      <c r="BA7" s="213"/>
      <c r="BB7" s="213"/>
      <c r="BC7" s="213"/>
      <c r="BD7" s="213"/>
      <c r="BE7" s="213"/>
      <c r="BF7" s="213"/>
      <c r="BG7" s="213"/>
      <c r="BH7" s="213"/>
      <c r="BI7" s="213"/>
      <c r="BJ7" s="213"/>
      <c r="BK7" s="213"/>
      <c r="BL7" s="213"/>
      <c r="BM7" s="213"/>
      <c r="BN7" s="213"/>
      <c r="BO7" s="213"/>
      <c r="BP7" s="213"/>
      <c r="BQ7" s="213"/>
      <c r="BR7" s="213"/>
      <c r="BS7" s="213"/>
      <c r="BT7" s="213"/>
      <c r="BU7" s="213"/>
      <c r="BV7" s="213"/>
      <c r="BW7" s="213"/>
      <c r="BX7" s="213"/>
      <c r="BY7" s="213"/>
      <c r="BZ7" s="213"/>
      <c r="CA7" s="213"/>
      <c r="CB7" s="213"/>
      <c r="CC7" s="213"/>
      <c r="CD7" s="213"/>
      <c r="CE7" s="213"/>
      <c r="CF7" s="213"/>
      <c r="CG7" s="213"/>
      <c r="CH7" s="213"/>
      <c r="CI7" s="213"/>
      <c r="CJ7" s="213"/>
      <c r="CK7" s="213"/>
      <c r="CL7" s="213"/>
      <c r="CM7" s="213"/>
      <c r="CN7" s="213"/>
      <c r="CO7" s="213"/>
      <c r="CP7" s="213"/>
      <c r="CQ7" s="213"/>
      <c r="CR7" s="213"/>
      <c r="CS7" s="213"/>
    </row>
    <row r="8" spans="1:97" ht="30" customHeight="1">
      <c r="A8" s="219" t="s">
        <v>467</v>
      </c>
      <c r="B8" s="964" t="s">
        <v>451</v>
      </c>
      <c r="C8" s="964"/>
      <c r="AY8" s="213"/>
      <c r="AZ8" s="213"/>
      <c r="BA8" s="213"/>
      <c r="BB8" s="213"/>
      <c r="BC8" s="213"/>
      <c r="BD8" s="213"/>
      <c r="BE8" s="213"/>
      <c r="BF8" s="213"/>
      <c r="BG8" s="213"/>
      <c r="BH8" s="213"/>
      <c r="BI8" s="213"/>
      <c r="BJ8" s="213"/>
      <c r="BK8" s="213"/>
      <c r="BL8" s="213"/>
      <c r="BM8" s="213"/>
      <c r="BN8" s="213"/>
      <c r="BO8" s="213"/>
      <c r="BP8" s="213"/>
      <c r="BQ8" s="213"/>
      <c r="BR8" s="213"/>
      <c r="BS8" s="213"/>
      <c r="BT8" s="213"/>
      <c r="BU8" s="213"/>
      <c r="BV8" s="213"/>
      <c r="BW8" s="213"/>
      <c r="BX8" s="213"/>
      <c r="BY8" s="213"/>
      <c r="BZ8" s="213"/>
      <c r="CA8" s="213"/>
      <c r="CB8" s="213"/>
      <c r="CC8" s="213"/>
      <c r="CD8" s="213"/>
      <c r="CE8" s="213"/>
      <c r="CF8" s="213"/>
      <c r="CG8" s="213"/>
      <c r="CH8" s="213"/>
      <c r="CI8" s="213"/>
      <c r="CJ8" s="213"/>
      <c r="CK8" s="213"/>
      <c r="CL8" s="213"/>
      <c r="CM8" s="213"/>
      <c r="CN8" s="213"/>
      <c r="CO8" s="213"/>
      <c r="CP8" s="213"/>
      <c r="CQ8" s="213"/>
      <c r="CR8" s="213"/>
      <c r="CS8" s="213"/>
    </row>
    <row r="9" spans="1:97" ht="30" customHeight="1">
      <c r="A9" s="212" t="s">
        <v>468</v>
      </c>
      <c r="B9" s="212"/>
      <c r="C9" s="965"/>
      <c r="D9" s="965"/>
      <c r="E9" s="965"/>
      <c r="F9" s="965"/>
      <c r="G9" s="965"/>
      <c r="H9" s="965"/>
      <c r="I9" s="965"/>
      <c r="J9" s="965"/>
      <c r="K9" s="965"/>
      <c r="L9" s="965"/>
      <c r="M9" s="965"/>
      <c r="N9" s="965"/>
      <c r="O9" s="965"/>
      <c r="P9" s="965"/>
      <c r="Q9" s="965"/>
      <c r="R9" s="965"/>
      <c r="S9" s="965"/>
      <c r="T9" s="965"/>
      <c r="U9" s="965"/>
      <c r="V9" s="965"/>
      <c r="AY9" s="213"/>
      <c r="AZ9" s="213"/>
      <c r="BA9" s="213"/>
      <c r="BB9" s="213"/>
      <c r="BC9" s="213"/>
      <c r="BD9" s="213"/>
      <c r="BE9" s="213"/>
      <c r="BF9" s="213"/>
      <c r="BG9" s="213"/>
      <c r="BH9" s="213"/>
      <c r="BI9" s="213"/>
      <c r="BJ9" s="213"/>
      <c r="BK9" s="213"/>
      <c r="BL9" s="213"/>
      <c r="BM9" s="213"/>
      <c r="BN9" s="213"/>
      <c r="BO9" s="213"/>
      <c r="BP9" s="213"/>
      <c r="BQ9" s="213"/>
      <c r="BR9" s="213"/>
      <c r="BS9" s="213"/>
      <c r="BT9" s="213"/>
      <c r="BU9" s="213"/>
      <c r="BV9" s="213"/>
      <c r="BW9" s="213"/>
      <c r="BX9" s="213"/>
      <c r="BY9" s="213"/>
      <c r="BZ9" s="213"/>
      <c r="CA9" s="213"/>
      <c r="CB9" s="213"/>
      <c r="CC9" s="213"/>
      <c r="CD9" s="213"/>
      <c r="CE9" s="213"/>
      <c r="CF9" s="213"/>
      <c r="CG9" s="213"/>
      <c r="CH9" s="213"/>
      <c r="CI9" s="213"/>
      <c r="CJ9" s="213"/>
      <c r="CK9" s="213"/>
      <c r="CL9" s="213"/>
      <c r="CM9" s="213"/>
      <c r="CN9" s="213"/>
      <c r="CO9" s="213"/>
      <c r="CP9" s="213"/>
      <c r="CQ9" s="213"/>
      <c r="CR9" s="213"/>
      <c r="CS9" s="213"/>
    </row>
    <row r="10" spans="1:97" ht="30" customHeight="1">
      <c r="A10" s="930" t="s">
        <v>3</v>
      </c>
      <c r="B10" s="930"/>
      <c r="C10" s="233" t="s">
        <v>469</v>
      </c>
      <c r="D10" s="233" t="s">
        <v>470</v>
      </c>
      <c r="E10" s="233" t="s">
        <v>471</v>
      </c>
      <c r="F10" s="930" t="s">
        <v>4</v>
      </c>
      <c r="G10" s="930"/>
      <c r="H10" s="930"/>
      <c r="I10" s="930"/>
      <c r="J10" s="930"/>
      <c r="K10" s="930"/>
      <c r="L10" s="930"/>
      <c r="M10" s="930"/>
      <c r="N10" s="930"/>
      <c r="O10" s="930"/>
      <c r="P10" s="930"/>
      <c r="Q10" s="930"/>
      <c r="R10" s="930"/>
      <c r="S10" s="930"/>
      <c r="T10" s="930"/>
      <c r="U10" s="930"/>
      <c r="V10" s="930"/>
      <c r="AY10" s="213"/>
      <c r="AZ10" s="213"/>
      <c r="BA10" s="213"/>
      <c r="BB10" s="213"/>
      <c r="BC10" s="213"/>
      <c r="BD10" s="213"/>
      <c r="BE10" s="213"/>
      <c r="BF10" s="213"/>
      <c r="BG10" s="213"/>
      <c r="BH10" s="213"/>
      <c r="BI10" s="213"/>
      <c r="BJ10" s="213"/>
      <c r="BK10" s="213"/>
      <c r="BL10" s="213"/>
      <c r="BM10" s="213"/>
      <c r="BN10" s="213"/>
      <c r="BO10" s="213"/>
      <c r="BP10" s="213"/>
      <c r="BQ10" s="213"/>
      <c r="BR10" s="213"/>
      <c r="BS10" s="213"/>
      <c r="BT10" s="213"/>
      <c r="BU10" s="213"/>
      <c r="BV10" s="213"/>
      <c r="BW10" s="213"/>
      <c r="BX10" s="213"/>
      <c r="BY10" s="213"/>
      <c r="BZ10" s="213"/>
      <c r="CA10" s="213"/>
      <c r="CB10" s="213"/>
      <c r="CC10" s="213"/>
      <c r="CD10" s="213"/>
      <c r="CE10" s="213"/>
      <c r="CF10" s="213"/>
      <c r="CG10" s="213"/>
      <c r="CH10" s="213"/>
      <c r="CI10" s="213"/>
      <c r="CJ10" s="213"/>
      <c r="CK10" s="213"/>
      <c r="CL10" s="213"/>
      <c r="CM10" s="213"/>
      <c r="CN10" s="213"/>
      <c r="CO10" s="213"/>
      <c r="CP10" s="213"/>
      <c r="CQ10" s="213"/>
      <c r="CR10" s="213"/>
      <c r="CS10" s="213"/>
    </row>
    <row r="11" spans="1:97" ht="30" customHeight="1">
      <c r="A11" s="958" t="str">
        <f>IF(評価額仮設定シート!B8="借地","地代","固都税（土地）")</f>
        <v>固都税（土地）</v>
      </c>
      <c r="B11" s="958"/>
      <c r="C11" s="56">
        <f>D11/12</f>
        <v>626.11111111111109</v>
      </c>
      <c r="D11" s="56">
        <f>J11/6*1.4%+J11/3*0.3%</f>
        <v>7513.333333333333</v>
      </c>
      <c r="E11" s="55">
        <f>D11</f>
        <v>7513.333333333333</v>
      </c>
      <c r="F11" s="959" t="str">
        <f>IF(評価額仮設定シート!B8="借地","","固定資産税評価額（土地）")</f>
        <v>固定資産税評価額（土地）</v>
      </c>
      <c r="G11" s="959"/>
      <c r="H11" s="959"/>
      <c r="I11" s="959"/>
      <c r="J11" s="960">
        <f>N11*評価額仮設定シート!B7*評価額仮設定シート!B5/評価額仮設定シート!B6/8*7*1000*評価額仮設定シート!N17</f>
        <v>2254000</v>
      </c>
      <c r="K11" s="960"/>
      <c r="L11" s="960"/>
      <c r="M11" s="960"/>
      <c r="N11" s="966">
        <f>入力シート!B25/1000</f>
        <v>300</v>
      </c>
      <c r="O11" s="966"/>
      <c r="P11" s="966"/>
      <c r="Q11" s="966"/>
      <c r="R11" s="962">
        <v>1.7000000000000001E-2</v>
      </c>
      <c r="S11" s="962"/>
      <c r="T11" s="962"/>
      <c r="U11" s="962"/>
      <c r="V11" s="962"/>
      <c r="AY11" s="213"/>
      <c r="AZ11" s="213"/>
      <c r="BA11" s="213"/>
      <c r="BB11" s="213"/>
      <c r="BC11" s="213"/>
      <c r="BD11" s="213"/>
      <c r="BE11" s="213"/>
      <c r="BF11" s="213"/>
      <c r="BG11" s="213"/>
      <c r="BH11" s="213"/>
      <c r="BI11" s="213"/>
      <c r="BJ11" s="213"/>
      <c r="BK11" s="213"/>
      <c r="BL11" s="213"/>
      <c r="BM11" s="213"/>
      <c r="BN11" s="213"/>
      <c r="BO11" s="213"/>
      <c r="BP11" s="213"/>
      <c r="BQ11" s="213"/>
      <c r="BR11" s="213"/>
      <c r="BS11" s="213"/>
      <c r="BT11" s="213"/>
      <c r="BU11" s="213"/>
      <c r="BV11" s="213"/>
      <c r="BW11" s="213"/>
      <c r="BX11" s="213"/>
      <c r="BY11" s="213"/>
      <c r="BZ11" s="213"/>
      <c r="CA11" s="213"/>
      <c r="CB11" s="213"/>
      <c r="CC11" s="213"/>
      <c r="CD11" s="213"/>
      <c r="CE11" s="213"/>
      <c r="CF11" s="213"/>
      <c r="CG11" s="213"/>
      <c r="CH11" s="213"/>
      <c r="CI11" s="213"/>
      <c r="CJ11" s="213"/>
      <c r="CK11" s="213"/>
      <c r="CL11" s="213"/>
      <c r="CM11" s="213"/>
      <c r="CN11" s="213"/>
      <c r="CO11" s="213"/>
      <c r="CP11" s="213"/>
      <c r="CQ11" s="213"/>
      <c r="CR11" s="213"/>
      <c r="CS11" s="213"/>
    </row>
    <row r="12" spans="1:97" ht="30" customHeight="1">
      <c r="A12" s="958" t="s">
        <v>472</v>
      </c>
      <c r="B12" s="958"/>
      <c r="C12" s="55">
        <f ca="1">D12/12</f>
        <v>2833.3333333333335</v>
      </c>
      <c r="D12" s="56">
        <f ca="1">J12*R12</f>
        <v>34000</v>
      </c>
      <c r="E12" s="55">
        <f ca="1">D12</f>
        <v>34000</v>
      </c>
      <c r="F12" s="959" t="s">
        <v>473</v>
      </c>
      <c r="G12" s="959"/>
      <c r="H12" s="959"/>
      <c r="I12" s="959"/>
      <c r="J12" s="960">
        <f ca="1">IF(評価額仮設定シート!I15&lt;2000000,2000000,評価額仮設定シート!I15)</f>
        <v>2000000</v>
      </c>
      <c r="K12" s="960"/>
      <c r="L12" s="960"/>
      <c r="M12" s="960"/>
      <c r="N12" s="961">
        <f ca="1">J12/1000</f>
        <v>2000</v>
      </c>
      <c r="O12" s="961"/>
      <c r="P12" s="961"/>
      <c r="Q12" s="961"/>
      <c r="R12" s="962">
        <v>1.7000000000000001E-2</v>
      </c>
      <c r="S12" s="962"/>
      <c r="T12" s="962"/>
      <c r="U12" s="962"/>
      <c r="V12" s="962"/>
      <c r="W12" s="234"/>
      <c r="X12" s="234"/>
      <c r="Y12" s="234"/>
      <c r="Z12" s="234"/>
      <c r="AA12" s="234"/>
      <c r="AB12" s="234"/>
      <c r="AC12" s="234"/>
      <c r="AD12" s="234"/>
      <c r="AE12" s="234"/>
      <c r="AF12" s="234"/>
      <c r="AG12" s="234"/>
      <c r="AH12" s="234"/>
      <c r="AI12" s="234"/>
      <c r="AY12" s="213"/>
      <c r="AZ12" s="213"/>
      <c r="BA12" s="213"/>
      <c r="BB12" s="213"/>
      <c r="BC12" s="213"/>
      <c r="BD12" s="213"/>
      <c r="BE12" s="213"/>
      <c r="BF12" s="213"/>
      <c r="BG12" s="213"/>
      <c r="BH12" s="213"/>
      <c r="BI12" s="213"/>
      <c r="BJ12" s="213"/>
      <c r="BK12" s="213"/>
      <c r="BL12" s="213"/>
      <c r="BM12" s="213"/>
      <c r="BN12" s="213"/>
      <c r="BO12" s="213"/>
      <c r="BP12" s="213"/>
      <c r="BQ12" s="213"/>
      <c r="BR12" s="213"/>
      <c r="BS12" s="213"/>
      <c r="BT12" s="213"/>
      <c r="BU12" s="213"/>
      <c r="BV12" s="213"/>
      <c r="BW12" s="213"/>
      <c r="BX12" s="213"/>
      <c r="BY12" s="213"/>
      <c r="BZ12" s="213"/>
      <c r="CA12" s="213"/>
      <c r="CB12" s="213"/>
      <c r="CC12" s="213"/>
      <c r="CD12" s="213"/>
      <c r="CE12" s="213"/>
      <c r="CF12" s="213"/>
      <c r="CG12" s="213"/>
      <c r="CH12" s="213"/>
      <c r="CI12" s="213"/>
      <c r="CJ12" s="213"/>
      <c r="CK12" s="213"/>
      <c r="CL12" s="213"/>
      <c r="CM12" s="213"/>
      <c r="CN12" s="213"/>
      <c r="CO12" s="213"/>
      <c r="CP12" s="213"/>
      <c r="CQ12" s="213"/>
      <c r="CR12" s="213"/>
      <c r="CS12" s="213"/>
    </row>
    <row r="13" spans="1:97" ht="30" customHeight="1">
      <c r="A13" s="235"/>
      <c r="B13" s="235"/>
      <c r="C13" s="55"/>
      <c r="D13" s="56"/>
      <c r="E13" s="55"/>
      <c r="F13" s="236"/>
      <c r="G13" s="236"/>
      <c r="H13" s="236"/>
      <c r="I13" s="236"/>
      <c r="J13" s="57"/>
      <c r="K13" s="57"/>
      <c r="L13" s="57"/>
      <c r="M13" s="57"/>
      <c r="N13" s="237"/>
      <c r="O13" s="237"/>
      <c r="P13" s="237"/>
      <c r="Q13" s="237"/>
      <c r="R13" s="238"/>
      <c r="S13" s="238"/>
      <c r="T13" s="238"/>
      <c r="U13" s="238"/>
      <c r="V13" s="238"/>
      <c r="W13" s="234"/>
      <c r="X13" s="234"/>
      <c r="Y13" s="234"/>
      <c r="Z13" s="234"/>
      <c r="AA13" s="234"/>
      <c r="AB13" s="234"/>
      <c r="AC13" s="234"/>
      <c r="AD13" s="234"/>
      <c r="AE13" s="234"/>
      <c r="AF13" s="234"/>
      <c r="AG13" s="234"/>
      <c r="AH13" s="234"/>
      <c r="AI13" s="234"/>
      <c r="AY13" s="213"/>
      <c r="AZ13" s="213"/>
      <c r="BA13" s="213"/>
      <c r="BB13" s="213"/>
      <c r="BC13" s="213"/>
      <c r="BD13" s="213"/>
      <c r="BE13" s="213"/>
      <c r="BF13" s="213"/>
      <c r="BG13" s="213"/>
      <c r="BH13" s="213"/>
      <c r="BI13" s="213"/>
      <c r="BJ13" s="213"/>
      <c r="BK13" s="213"/>
      <c r="BL13" s="213"/>
      <c r="BM13" s="213"/>
      <c r="BN13" s="213"/>
      <c r="BO13" s="213"/>
      <c r="BP13" s="213"/>
      <c r="BQ13" s="213"/>
      <c r="BR13" s="213"/>
      <c r="BS13" s="213"/>
      <c r="BT13" s="213"/>
      <c r="BU13" s="213"/>
      <c r="BV13" s="213"/>
      <c r="BW13" s="213"/>
      <c r="BX13" s="213"/>
      <c r="BY13" s="213"/>
      <c r="BZ13" s="213"/>
      <c r="CA13" s="213"/>
      <c r="CB13" s="213"/>
      <c r="CC13" s="213"/>
      <c r="CD13" s="213"/>
      <c r="CE13" s="213"/>
      <c r="CF13" s="213"/>
      <c r="CG13" s="213"/>
      <c r="CH13" s="213"/>
      <c r="CI13" s="213"/>
      <c r="CJ13" s="213"/>
      <c r="CK13" s="213"/>
      <c r="CL13" s="213"/>
      <c r="CM13" s="213"/>
      <c r="CN13" s="213"/>
      <c r="CO13" s="213"/>
      <c r="CP13" s="213"/>
      <c r="CQ13" s="213"/>
      <c r="CR13" s="213"/>
      <c r="CS13" s="213"/>
    </row>
    <row r="14" spans="1:97" ht="25.5" customHeight="1">
      <c r="B14" s="213" t="s">
        <v>496</v>
      </c>
      <c r="E14" s="240"/>
      <c r="X14" s="241"/>
      <c r="Y14" s="241"/>
      <c r="Z14" s="241"/>
      <c r="AA14" s="241"/>
      <c r="AB14" s="241"/>
      <c r="AC14" s="241"/>
      <c r="AD14" s="241"/>
      <c r="AE14" s="241"/>
      <c r="AF14" s="241"/>
      <c r="AG14" s="241"/>
      <c r="AH14" s="241"/>
      <c r="AI14" s="241"/>
      <c r="AJ14" s="242"/>
      <c r="AK14" s="243"/>
      <c r="AL14" s="243"/>
      <c r="AM14" s="244"/>
      <c r="AN14" s="245"/>
      <c r="AO14" s="245"/>
      <c r="AP14" s="246"/>
      <c r="AQ14" s="246"/>
      <c r="AR14" s="247"/>
      <c r="AS14" s="247"/>
      <c r="AT14" s="247"/>
      <c r="AU14" s="248"/>
      <c r="AV14" s="248"/>
      <c r="AW14" s="248"/>
      <c r="AX14" s="249"/>
      <c r="AY14" s="249"/>
      <c r="AZ14" s="249"/>
      <c r="BA14" s="249"/>
      <c r="BB14" s="249"/>
      <c r="BC14" s="249"/>
      <c r="BD14" s="244"/>
      <c r="BE14" s="250"/>
      <c r="BF14" s="250"/>
      <c r="BG14" s="250"/>
      <c r="BH14" s="250"/>
      <c r="BM14" s="213"/>
      <c r="BN14" s="213"/>
      <c r="BO14" s="213"/>
      <c r="BP14" s="213"/>
      <c r="BQ14" s="213"/>
      <c r="BR14" s="213"/>
      <c r="BS14" s="213"/>
      <c r="BT14" s="213"/>
      <c r="BU14" s="213"/>
      <c r="BV14" s="213"/>
      <c r="BW14" s="213"/>
      <c r="BX14" s="213"/>
      <c r="BY14" s="213"/>
      <c r="BZ14" s="213"/>
      <c r="CA14" s="213"/>
      <c r="CB14" s="213"/>
      <c r="CC14" s="251"/>
      <c r="CD14" s="251"/>
      <c r="CE14" s="251"/>
      <c r="CF14" s="213"/>
      <c r="CG14" s="213"/>
      <c r="CH14" s="213"/>
      <c r="CI14" s="213"/>
      <c r="CJ14" s="213"/>
      <c r="CK14" s="213"/>
      <c r="CL14" s="213"/>
      <c r="CM14" s="213"/>
      <c r="CN14" s="963"/>
      <c r="CO14" s="963"/>
      <c r="CP14" s="956"/>
      <c r="CQ14" s="956"/>
      <c r="CR14" s="956"/>
      <c r="CS14" s="956"/>
    </row>
    <row r="15" spans="1:97" ht="29.25" customHeight="1">
      <c r="B15" s="953" t="s">
        <v>55</v>
      </c>
      <c r="C15" s="953"/>
      <c r="D15" s="953"/>
      <c r="E15" s="954">
        <f>評価額仮設定シート!J11</f>
        <v>2254000</v>
      </c>
      <c r="F15" s="953"/>
      <c r="G15" s="953"/>
      <c r="H15" s="252"/>
      <c r="I15" s="957">
        <f ca="1">評価額仮設定シート!B5*190000*(47-評価額仮設定シート!C2)/47</f>
        <v>1178878.5077236954</v>
      </c>
      <c r="J15" s="957"/>
      <c r="K15" s="957"/>
      <c r="L15" s="252"/>
      <c r="M15" s="252"/>
      <c r="N15" s="213" t="s">
        <v>451</v>
      </c>
      <c r="O15" s="252"/>
      <c r="P15" s="252"/>
      <c r="Q15" s="252"/>
      <c r="R15" s="252"/>
      <c r="S15" s="252"/>
      <c r="T15" s="252"/>
      <c r="U15" s="252"/>
      <c r="V15" s="252"/>
      <c r="W15" s="240"/>
      <c r="X15" s="242"/>
      <c r="Y15" s="242"/>
      <c r="Z15" s="242"/>
      <c r="AA15" s="242"/>
      <c r="AB15" s="242"/>
      <c r="AC15" s="242"/>
      <c r="AD15" s="242"/>
      <c r="AE15" s="242"/>
      <c r="AF15" s="242"/>
      <c r="AG15" s="242"/>
      <c r="AH15" s="242"/>
      <c r="AI15" s="242"/>
      <c r="AJ15" s="242"/>
      <c r="AK15" s="243"/>
      <c r="AL15" s="243"/>
      <c r="AM15" s="244"/>
      <c r="AN15" s="245"/>
      <c r="AO15" s="245"/>
      <c r="AP15" s="246"/>
      <c r="AQ15" s="246"/>
      <c r="AR15" s="247"/>
      <c r="AS15" s="247"/>
      <c r="AT15" s="247"/>
      <c r="AU15" s="248"/>
      <c r="AV15" s="248"/>
      <c r="AW15" s="248"/>
      <c r="AX15" s="249"/>
      <c r="AY15" s="249"/>
      <c r="AZ15" s="249"/>
      <c r="BA15" s="249"/>
      <c r="BB15" s="249"/>
      <c r="BC15" s="249"/>
      <c r="BD15" s="244"/>
      <c r="BE15" s="250"/>
      <c r="BF15" s="250"/>
      <c r="BG15" s="250"/>
      <c r="BH15" s="250"/>
      <c r="BM15" s="213"/>
      <c r="BN15" s="213"/>
      <c r="BO15" s="213"/>
      <c r="BP15" s="213"/>
      <c r="BQ15" s="213"/>
      <c r="BR15" s="253"/>
      <c r="BS15" s="253"/>
      <c r="BT15" s="253"/>
      <c r="BU15" s="253"/>
      <c r="BV15" s="253"/>
      <c r="BW15" s="253"/>
      <c r="BX15" s="254"/>
      <c r="BY15" s="253"/>
      <c r="BZ15" s="253"/>
      <c r="CA15" s="253"/>
      <c r="CB15" s="253"/>
      <c r="CC15" s="213"/>
      <c r="CD15" s="213"/>
      <c r="CE15" s="213"/>
      <c r="CF15" s="213"/>
      <c r="CG15" s="213"/>
      <c r="CH15" s="213"/>
      <c r="CI15" s="213"/>
      <c r="CJ15" s="213"/>
      <c r="CK15" s="213"/>
      <c r="CL15" s="213"/>
      <c r="CM15" s="213"/>
      <c r="CN15" s="213"/>
      <c r="CO15" s="213"/>
      <c r="CP15" s="213"/>
      <c r="CQ15" s="213"/>
      <c r="CR15" s="213"/>
      <c r="CS15" s="213"/>
    </row>
    <row r="16" spans="1:97">
      <c r="B16" s="953" t="s">
        <v>56</v>
      </c>
      <c r="C16" s="953"/>
      <c r="D16" s="953"/>
      <c r="E16" s="954">
        <f ca="1">評価額仮設定シート!J12</f>
        <v>2000000</v>
      </c>
      <c r="F16" s="953"/>
      <c r="G16" s="953"/>
      <c r="H16" s="255"/>
      <c r="I16" s="255"/>
      <c r="J16" s="255"/>
      <c r="K16" s="255"/>
      <c r="L16" s="255"/>
      <c r="M16" s="255"/>
      <c r="N16" s="213" t="s">
        <v>498</v>
      </c>
      <c r="O16" s="255"/>
      <c r="P16" s="255"/>
      <c r="Q16" s="255"/>
      <c r="R16" s="255"/>
      <c r="S16" s="255"/>
      <c r="T16" s="255"/>
      <c r="U16" s="255"/>
      <c r="V16" s="255"/>
      <c r="X16" s="242"/>
      <c r="Y16" s="242"/>
      <c r="Z16" s="242"/>
      <c r="AA16" s="242"/>
      <c r="AB16" s="242"/>
      <c r="AC16" s="242"/>
      <c r="AD16" s="242"/>
      <c r="AE16" s="242"/>
      <c r="AF16" s="242"/>
      <c r="AG16" s="242"/>
      <c r="AH16" s="242"/>
      <c r="AI16" s="242"/>
      <c r="AJ16" s="242"/>
      <c r="AK16" s="242"/>
      <c r="AL16" s="242"/>
      <c r="AM16" s="242"/>
      <c r="AN16" s="242"/>
      <c r="AO16" s="242"/>
      <c r="AP16" s="242"/>
      <c r="AQ16" s="242"/>
      <c r="AR16" s="242"/>
      <c r="AS16" s="242"/>
      <c r="AT16" s="242"/>
      <c r="AU16" s="242"/>
      <c r="AV16" s="242"/>
      <c r="AW16" s="242"/>
      <c r="AX16" s="242"/>
      <c r="BM16" s="213"/>
      <c r="BN16" s="213"/>
      <c r="BO16" s="213"/>
      <c r="BP16" s="213"/>
      <c r="BQ16" s="213"/>
      <c r="BR16" s="213"/>
      <c r="BS16" s="213"/>
      <c r="BT16" s="213"/>
      <c r="BU16" s="213"/>
      <c r="BV16" s="213"/>
      <c r="BW16" s="213"/>
      <c r="BX16" s="213"/>
      <c r="BY16" s="213"/>
      <c r="BZ16" s="213"/>
      <c r="CA16" s="213"/>
      <c r="CB16" s="213"/>
      <c r="CC16" s="213"/>
      <c r="CD16" s="213"/>
      <c r="CE16" s="213"/>
      <c r="CF16" s="213"/>
      <c r="CG16" s="213"/>
      <c r="CH16" s="213"/>
      <c r="CI16" s="213"/>
      <c r="CJ16" s="213"/>
      <c r="CK16" s="213"/>
      <c r="CL16" s="213"/>
      <c r="CM16" s="213"/>
      <c r="CN16" s="213"/>
      <c r="CO16" s="213"/>
      <c r="CP16" s="213"/>
      <c r="CQ16" s="213"/>
      <c r="CR16" s="213"/>
      <c r="CS16" s="213"/>
    </row>
    <row r="17" spans="1:66" s="213" customFormat="1">
      <c r="A17" s="239"/>
      <c r="B17" s="953" t="s">
        <v>57</v>
      </c>
      <c r="C17" s="953"/>
      <c r="D17" s="953"/>
      <c r="E17" s="953">
        <f ca="1">E16*0.1</f>
        <v>200000</v>
      </c>
      <c r="F17" s="953"/>
      <c r="G17" s="953"/>
      <c r="H17" s="255"/>
      <c r="I17" s="255"/>
      <c r="J17" s="255"/>
      <c r="K17" s="255"/>
      <c r="L17" s="255"/>
      <c r="M17" s="255"/>
      <c r="N17" s="213">
        <f>IF(評価額仮設定シート!B8="借地",0,1)</f>
        <v>1</v>
      </c>
      <c r="O17" s="255"/>
      <c r="P17" s="255"/>
      <c r="Q17" s="255"/>
      <c r="R17" s="255"/>
      <c r="S17" s="255"/>
      <c r="T17" s="255"/>
      <c r="U17" s="255"/>
      <c r="V17" s="255"/>
      <c r="X17" s="242"/>
      <c r="Y17" s="242"/>
      <c r="Z17" s="242"/>
      <c r="AA17" s="242"/>
      <c r="AB17" s="242"/>
      <c r="AC17" s="242"/>
      <c r="AD17" s="242"/>
      <c r="AE17" s="242"/>
      <c r="AF17" s="242"/>
      <c r="AG17" s="242"/>
      <c r="AH17" s="242"/>
      <c r="AI17" s="242"/>
      <c r="AJ17" s="242"/>
      <c r="AK17" s="242"/>
      <c r="AL17" s="242"/>
      <c r="AM17" s="242"/>
      <c r="AN17" s="242"/>
      <c r="AO17" s="242"/>
      <c r="AP17" s="242"/>
      <c r="AQ17" s="242"/>
      <c r="AR17" s="242"/>
      <c r="AS17" s="242"/>
      <c r="AT17" s="242"/>
      <c r="AU17" s="242"/>
      <c r="AV17" s="242"/>
      <c r="AW17" s="242"/>
      <c r="AX17" s="242"/>
      <c r="AY17" s="242"/>
      <c r="AZ17" s="242"/>
      <c r="BA17" s="242"/>
      <c r="BB17" s="242"/>
      <c r="BC17" s="242"/>
      <c r="BD17" s="242"/>
      <c r="BE17" s="242"/>
      <c r="BF17" s="242"/>
      <c r="BG17" s="242"/>
      <c r="BH17" s="242"/>
      <c r="BI17" s="242"/>
      <c r="BJ17" s="242"/>
      <c r="BK17" s="242"/>
      <c r="BL17" s="242"/>
    </row>
    <row r="18" spans="1:66" s="213" customFormat="1">
      <c r="A18" s="256"/>
      <c r="B18" s="953" t="s">
        <v>347</v>
      </c>
      <c r="C18" s="953"/>
      <c r="D18" s="953"/>
      <c r="E18" s="954">
        <f ca="1">SUM(E15:G17)</f>
        <v>4454000</v>
      </c>
      <c r="F18" s="953"/>
      <c r="G18" s="953"/>
      <c r="N18" s="213">
        <f>IF(評価額仮設定シート!B8="所有権",0,1)</f>
        <v>0</v>
      </c>
      <c r="X18" s="242"/>
      <c r="Y18" s="242"/>
      <c r="Z18" s="242"/>
      <c r="AA18" s="242"/>
      <c r="AB18" s="242"/>
      <c r="AC18" s="242"/>
      <c r="AD18" s="242"/>
      <c r="AE18" s="242"/>
      <c r="AF18" s="242"/>
      <c r="AG18" s="242"/>
      <c r="AH18" s="242"/>
      <c r="AI18" s="242"/>
      <c r="AJ18" s="242"/>
      <c r="AK18" s="242"/>
      <c r="AL18" s="242"/>
      <c r="AM18" s="242"/>
      <c r="AN18" s="242"/>
      <c r="AO18" s="242"/>
      <c r="AP18" s="242"/>
      <c r="AQ18" s="242"/>
      <c r="AR18" s="242"/>
      <c r="AS18" s="242"/>
      <c r="AT18" s="242"/>
      <c r="AU18" s="242"/>
      <c r="AV18" s="242"/>
      <c r="AW18" s="242"/>
      <c r="AX18" s="242"/>
      <c r="AY18" s="242"/>
      <c r="AZ18" s="242"/>
      <c r="BA18" s="242"/>
      <c r="BB18" s="242"/>
      <c r="BC18" s="242"/>
      <c r="BD18" s="242"/>
      <c r="BE18" s="242"/>
      <c r="BF18" s="242"/>
      <c r="BG18" s="242"/>
      <c r="BH18" s="242"/>
      <c r="BI18" s="242"/>
      <c r="BJ18" s="242"/>
      <c r="BK18" s="242"/>
      <c r="BL18" s="242"/>
    </row>
    <row r="19" spans="1:66" s="213" customFormat="1">
      <c r="A19" s="257"/>
      <c r="B19" s="953" t="s">
        <v>497</v>
      </c>
      <c r="C19" s="953"/>
      <c r="D19" s="953"/>
      <c r="E19" s="955">
        <f ca="1">(E15+E16)/E18</f>
        <v>0.9550965424337674</v>
      </c>
      <c r="F19" s="955"/>
      <c r="G19" s="955"/>
      <c r="H19" s="258"/>
      <c r="I19" s="258"/>
      <c r="J19" s="258"/>
      <c r="K19" s="258"/>
      <c r="L19" s="258"/>
      <c r="M19" s="258"/>
      <c r="N19" s="258"/>
      <c r="O19" s="258"/>
      <c r="P19" s="258"/>
      <c r="Q19" s="258"/>
      <c r="R19" s="258"/>
      <c r="S19" s="258"/>
      <c r="T19" s="258"/>
      <c r="U19" s="258"/>
      <c r="V19" s="258"/>
      <c r="X19" s="242"/>
      <c r="Y19" s="242"/>
      <c r="Z19" s="242"/>
      <c r="AA19" s="242"/>
      <c r="AB19" s="242"/>
      <c r="AC19" s="242"/>
      <c r="AD19" s="242"/>
      <c r="AE19" s="242"/>
      <c r="AF19" s="242"/>
      <c r="AG19" s="242"/>
      <c r="AH19" s="242"/>
      <c r="AI19" s="242"/>
      <c r="AJ19" s="242"/>
      <c r="AK19" s="242"/>
      <c r="AL19" s="242"/>
      <c r="AM19" s="242"/>
      <c r="AN19" s="242"/>
      <c r="AO19" s="242"/>
      <c r="AP19" s="242"/>
      <c r="AQ19" s="242"/>
      <c r="AR19" s="242"/>
      <c r="AS19" s="242"/>
      <c r="AT19" s="242"/>
      <c r="AU19" s="242"/>
      <c r="AV19" s="242"/>
      <c r="AW19" s="242"/>
      <c r="AX19" s="242"/>
      <c r="AY19" s="242"/>
      <c r="AZ19" s="242"/>
      <c r="BA19" s="242"/>
      <c r="BB19" s="242"/>
      <c r="BC19" s="242"/>
      <c r="BD19" s="242"/>
      <c r="BE19" s="242"/>
      <c r="BF19" s="242"/>
      <c r="BG19" s="242"/>
      <c r="BH19" s="242"/>
      <c r="BI19" s="242"/>
      <c r="BJ19" s="242"/>
      <c r="BK19" s="242"/>
      <c r="BL19" s="242"/>
    </row>
    <row r="20" spans="1:66" s="213" customFormat="1" ht="18.75">
      <c r="A20" s="239"/>
      <c r="D20" s="218"/>
      <c r="E20" s="218"/>
      <c r="X20" s="241"/>
      <c r="Y20" s="241"/>
      <c r="Z20" s="241"/>
      <c r="AA20" s="241"/>
      <c r="AB20" s="241"/>
      <c r="AC20" s="241"/>
      <c r="AD20" s="241"/>
      <c r="AE20" s="241"/>
      <c r="AF20" s="241"/>
      <c r="AG20" s="241"/>
      <c r="AH20" s="241"/>
      <c r="AI20" s="241"/>
      <c r="AJ20" s="242"/>
      <c r="AK20" s="242"/>
      <c r="AL20" s="242"/>
      <c r="AM20" s="242"/>
      <c r="AN20" s="242"/>
      <c r="AO20" s="242"/>
      <c r="AP20" s="242"/>
      <c r="AQ20" s="242"/>
      <c r="AR20" s="242"/>
      <c r="AS20" s="242"/>
      <c r="AT20" s="242"/>
      <c r="AU20" s="242"/>
      <c r="AV20" s="242"/>
      <c r="AW20" s="242"/>
      <c r="AX20" s="242"/>
      <c r="AY20" s="242"/>
      <c r="AZ20" s="242"/>
      <c r="BA20" s="242"/>
      <c r="BB20" s="242"/>
      <c r="BC20" s="242"/>
      <c r="BD20" s="242"/>
      <c r="BE20" s="242"/>
      <c r="BF20" s="242"/>
      <c r="BG20" s="242"/>
      <c r="BH20" s="242"/>
      <c r="BI20" s="242"/>
      <c r="BJ20" s="242"/>
      <c r="BK20" s="242"/>
      <c r="BL20" s="242"/>
    </row>
    <row r="21" spans="1:66" s="213" customFormat="1" ht="18.75">
      <c r="A21" s="239"/>
      <c r="D21" s="218"/>
      <c r="E21" s="218"/>
      <c r="L21" s="259"/>
      <c r="W21" s="240"/>
      <c r="X21" s="242"/>
      <c r="Y21" s="242"/>
      <c r="Z21" s="242"/>
      <c r="AA21" s="242"/>
      <c r="AB21" s="242"/>
      <c r="AC21" s="242"/>
      <c r="AD21" s="242"/>
      <c r="AE21" s="242"/>
      <c r="AF21" s="242"/>
      <c r="AG21" s="242"/>
      <c r="AH21" s="242"/>
      <c r="AI21" s="242"/>
      <c r="AJ21" s="242"/>
      <c r="AK21" s="242"/>
      <c r="AL21" s="242"/>
      <c r="AM21" s="242"/>
      <c r="AN21" s="242"/>
      <c r="AO21" s="242"/>
      <c r="AP21" s="242"/>
      <c r="AQ21" s="242"/>
      <c r="AR21" s="242"/>
      <c r="AS21" s="242"/>
      <c r="AT21" s="242"/>
      <c r="AU21" s="242"/>
      <c r="AV21" s="242"/>
      <c r="AW21" s="242"/>
      <c r="AX21" s="242"/>
      <c r="AY21" s="242"/>
      <c r="AZ21" s="242"/>
      <c r="BA21" s="242"/>
      <c r="BB21" s="242"/>
      <c r="BC21" s="242"/>
      <c r="BD21" s="242"/>
      <c r="BE21" s="242"/>
      <c r="BF21" s="242"/>
      <c r="BG21" s="242"/>
      <c r="BH21" s="242"/>
      <c r="BI21" s="242"/>
      <c r="BJ21" s="242"/>
      <c r="BK21" s="242"/>
      <c r="BL21" s="242"/>
    </row>
    <row r="22" spans="1:66" s="213" customFormat="1" ht="18.75">
      <c r="A22" s="239"/>
      <c r="C22" s="260"/>
      <c r="D22" s="218"/>
      <c r="E22" s="218"/>
      <c r="L22" s="259"/>
      <c r="X22" s="242"/>
      <c r="Y22" s="242"/>
      <c r="Z22" s="242"/>
      <c r="AA22" s="242"/>
      <c r="AB22" s="242"/>
      <c r="AC22" s="242"/>
      <c r="AD22" s="242"/>
      <c r="AE22" s="242"/>
      <c r="AF22" s="242"/>
      <c r="AG22" s="242"/>
      <c r="AH22" s="242"/>
      <c r="AI22" s="242"/>
      <c r="AJ22" s="242"/>
      <c r="AK22" s="242" t="s">
        <v>499</v>
      </c>
      <c r="AL22" s="242"/>
      <c r="AM22" s="242"/>
      <c r="AN22" s="242"/>
      <c r="AO22" s="242"/>
      <c r="AP22" s="242"/>
      <c r="AQ22" s="242"/>
      <c r="AR22" s="242"/>
      <c r="AS22" s="242"/>
      <c r="AT22" s="242" t="s">
        <v>500</v>
      </c>
      <c r="AU22" s="242"/>
      <c r="AV22" s="242"/>
      <c r="AW22" s="242"/>
      <c r="AX22" s="242"/>
      <c r="AY22" s="242"/>
      <c r="AZ22" s="242"/>
      <c r="BA22" s="242"/>
      <c r="BB22" s="242"/>
      <c r="BC22" s="242"/>
      <c r="BD22" s="242"/>
      <c r="BE22" s="242"/>
      <c r="BF22" s="242"/>
      <c r="BG22" s="242"/>
      <c r="BH22" s="242"/>
      <c r="BI22" s="242"/>
      <c r="BJ22" s="242"/>
      <c r="BK22" s="242"/>
      <c r="BL22" s="242"/>
    </row>
    <row r="23" spans="1:66" s="213" customFormat="1" ht="18.75">
      <c r="A23" s="239"/>
      <c r="C23" s="260"/>
      <c r="D23" s="218"/>
      <c r="E23" s="218"/>
      <c r="L23" s="261"/>
      <c r="X23" s="242"/>
      <c r="Y23" s="242"/>
      <c r="Z23" s="242"/>
      <c r="AA23" s="242"/>
      <c r="AB23" s="242"/>
      <c r="AC23" s="242"/>
      <c r="AD23" s="242"/>
      <c r="AE23" s="242"/>
      <c r="AF23" s="242"/>
      <c r="AG23" s="242"/>
      <c r="AH23" s="242"/>
      <c r="AI23" s="242"/>
      <c r="AJ23" s="242"/>
      <c r="AK23" s="900" t="s">
        <v>501</v>
      </c>
      <c r="AL23" s="900"/>
      <c r="AM23" s="900"/>
      <c r="AN23" s="900"/>
      <c r="AO23" s="900"/>
      <c r="AP23" s="900"/>
      <c r="AQ23" s="900"/>
      <c r="AR23" s="242"/>
      <c r="AS23" s="242"/>
      <c r="AT23" s="242"/>
      <c r="AU23" s="242"/>
      <c r="AV23" s="242"/>
      <c r="AW23" s="242"/>
      <c r="AX23" s="242"/>
      <c r="AY23" s="242"/>
      <c r="AZ23" s="242"/>
      <c r="BA23" s="242"/>
      <c r="BB23" s="242"/>
      <c r="BC23" s="242"/>
      <c r="BD23" s="242"/>
      <c r="BE23" s="242"/>
      <c r="BF23" s="242"/>
      <c r="BG23" s="242"/>
      <c r="BH23" s="242"/>
      <c r="BI23" s="242"/>
      <c r="BJ23" s="242"/>
      <c r="BK23" s="242"/>
      <c r="BL23" s="242"/>
    </row>
    <row r="24" spans="1:66" s="213" customFormat="1" ht="18.75">
      <c r="A24" s="239"/>
      <c r="D24" s="218"/>
      <c r="E24" s="218"/>
      <c r="X24" s="242"/>
      <c r="Y24" s="242"/>
      <c r="Z24" s="242"/>
      <c r="AA24" s="242"/>
      <c r="AB24" s="242"/>
      <c r="AC24" s="242"/>
      <c r="AD24" s="242"/>
      <c r="AE24" s="242"/>
      <c r="AF24" s="242"/>
      <c r="AG24" s="242"/>
      <c r="AH24" s="242"/>
      <c r="AI24" s="242"/>
      <c r="AJ24" s="242"/>
      <c r="AK24" s="900" t="s">
        <v>502</v>
      </c>
      <c r="AL24" s="900"/>
      <c r="AM24" s="900" t="s">
        <v>177</v>
      </c>
      <c r="AN24" s="900"/>
      <c r="AO24" s="262" t="s">
        <v>8</v>
      </c>
      <c r="AP24" s="900" t="s">
        <v>236</v>
      </c>
      <c r="AQ24" s="900"/>
      <c r="AR24" s="242"/>
      <c r="AS24" s="242"/>
      <c r="AT24" s="900" t="s">
        <v>8</v>
      </c>
      <c r="AU24" s="900"/>
      <c r="AV24" s="900" t="s">
        <v>503</v>
      </c>
      <c r="AW24" s="900"/>
      <c r="AX24" s="900" t="s">
        <v>504</v>
      </c>
      <c r="AY24" s="900"/>
      <c r="AZ24" s="900" t="s">
        <v>236</v>
      </c>
      <c r="BA24" s="900"/>
      <c r="BB24" s="900" t="s">
        <v>505</v>
      </c>
      <c r="BC24" s="900"/>
      <c r="BD24" s="900" t="s">
        <v>506</v>
      </c>
      <c r="BE24" s="900"/>
      <c r="BF24" s="242"/>
      <c r="BG24" s="900" t="s">
        <v>507</v>
      </c>
      <c r="BH24" s="900"/>
      <c r="BI24" s="242"/>
      <c r="BJ24" s="242"/>
      <c r="BK24" s="242"/>
      <c r="BL24" s="242"/>
    </row>
    <row r="25" spans="1:66" s="213" customFormat="1" ht="18.75">
      <c r="A25" s="239"/>
      <c r="D25" s="218"/>
      <c r="E25" s="218"/>
      <c r="X25" s="242"/>
      <c r="Y25" s="242"/>
      <c r="Z25" s="242"/>
      <c r="AA25" s="242"/>
      <c r="AB25" s="242"/>
      <c r="AC25" s="242"/>
      <c r="AD25" s="242"/>
      <c r="AE25" s="242"/>
      <c r="AF25" s="242"/>
      <c r="AG25" s="242"/>
      <c r="AH25" s="242"/>
      <c r="AI25" s="242"/>
      <c r="AJ25" s="242"/>
      <c r="AK25" s="900" t="s">
        <v>508</v>
      </c>
      <c r="AL25" s="900"/>
      <c r="AM25" s="948">
        <f>450000*1.1</f>
        <v>495000.00000000006</v>
      </c>
      <c r="AN25" s="948"/>
      <c r="AO25" s="263" t="e">
        <f>IF(#REF!="交換",1,0)</f>
        <v>#REF!</v>
      </c>
      <c r="AP25" s="948" t="e">
        <f>AM25*AO25*AP30*AP31</f>
        <v>#REF!</v>
      </c>
      <c r="AQ25" s="948"/>
      <c r="AR25" s="242"/>
      <c r="AS25" s="242"/>
      <c r="AT25" s="900" t="s">
        <v>509</v>
      </c>
      <c r="AU25" s="900"/>
      <c r="AV25" s="951" t="e">
        <f>#REF!</f>
        <v>#REF!</v>
      </c>
      <c r="AW25" s="951"/>
      <c r="AX25" s="906">
        <f>B5</f>
        <v>25.76</v>
      </c>
      <c r="AY25" s="906"/>
      <c r="AZ25" s="948" t="e">
        <f>AX25*AV25*0.3025</f>
        <v>#REF!</v>
      </c>
      <c r="BA25" s="948"/>
      <c r="BB25" s="948"/>
      <c r="BC25" s="948"/>
      <c r="BD25" s="952" t="e">
        <f>SUM(AZ25:BC25)</f>
        <v>#REF!</v>
      </c>
      <c r="BE25" s="952"/>
      <c r="BF25" s="242" t="e">
        <f>IF(#REF!="有り",1,0)</f>
        <v>#REF!</v>
      </c>
      <c r="BG25" s="952"/>
      <c r="BH25" s="952"/>
      <c r="BI25" s="242"/>
      <c r="BJ25" s="242"/>
      <c r="BK25" s="242"/>
      <c r="BL25" s="242"/>
    </row>
    <row r="26" spans="1:66" s="213" customFormat="1" ht="18.75">
      <c r="A26" s="239"/>
      <c r="D26" s="218"/>
      <c r="E26" s="218"/>
      <c r="X26" s="242"/>
      <c r="Y26" s="242"/>
      <c r="Z26" s="242"/>
      <c r="AA26" s="242"/>
      <c r="AB26" s="242"/>
      <c r="AC26" s="242"/>
      <c r="AD26" s="242"/>
      <c r="AE26" s="242"/>
      <c r="AF26" s="242"/>
      <c r="AG26" s="242"/>
      <c r="AH26" s="242"/>
      <c r="AI26" s="242"/>
      <c r="AJ26" s="242"/>
      <c r="AK26" s="900" t="s">
        <v>482</v>
      </c>
      <c r="AL26" s="900"/>
      <c r="AM26" s="948">
        <f>400000*1.1</f>
        <v>440000.00000000006</v>
      </c>
      <c r="AN26" s="948"/>
      <c r="AO26" s="263" t="e">
        <f>IF(#REF!="交換",1,0)</f>
        <v>#REF!</v>
      </c>
      <c r="AP26" s="948" t="e">
        <f>AM26*AO26*AP30*AP31</f>
        <v>#REF!</v>
      </c>
      <c r="AQ26" s="948"/>
      <c r="AR26" s="242"/>
      <c r="AS26" s="242"/>
      <c r="AT26" s="900" t="s">
        <v>510</v>
      </c>
      <c r="AU26" s="900"/>
      <c r="AV26" s="951">
        <v>90</v>
      </c>
      <c r="AW26" s="951"/>
      <c r="AX26" s="906">
        <f>AX25</f>
        <v>25.76</v>
      </c>
      <c r="AY26" s="906"/>
      <c r="AZ26" s="948">
        <f>AV26*AX26*0.3025</f>
        <v>701.31600000000003</v>
      </c>
      <c r="BA26" s="948"/>
      <c r="BB26" s="900">
        <v>0</v>
      </c>
      <c r="BC26" s="900"/>
      <c r="BD26" s="952" t="e">
        <f>SUM(AZ26:BC26)+AU30</f>
        <v>#REF!</v>
      </c>
      <c r="BE26" s="952"/>
      <c r="BF26" s="242" t="e">
        <f>IF(#REF!="有り",0,1)</f>
        <v>#REF!</v>
      </c>
      <c r="BG26" s="952">
        <v>500</v>
      </c>
      <c r="BH26" s="952"/>
      <c r="BI26" s="242"/>
      <c r="BJ26" s="242"/>
      <c r="BK26" s="242"/>
      <c r="BL26" s="242"/>
    </row>
    <row r="27" spans="1:66" s="213" customFormat="1" ht="18.75">
      <c r="A27" s="239"/>
      <c r="D27" s="218"/>
      <c r="E27" s="218"/>
      <c r="X27" s="242"/>
      <c r="Y27" s="242"/>
      <c r="Z27" s="242"/>
      <c r="AA27" s="242"/>
      <c r="AB27" s="242"/>
      <c r="AC27" s="242"/>
      <c r="AD27" s="242"/>
      <c r="AE27" s="242"/>
      <c r="AF27" s="242"/>
      <c r="AG27" s="242"/>
      <c r="AH27" s="242"/>
      <c r="AI27" s="242"/>
      <c r="AJ27" s="242"/>
      <c r="AK27" s="900" t="s">
        <v>483</v>
      </c>
      <c r="AL27" s="900"/>
      <c r="AM27" s="948">
        <f>180000*1.1</f>
        <v>198000.00000000003</v>
      </c>
      <c r="AN27" s="948"/>
      <c r="AO27" s="263" t="e">
        <f>IF(#REF!="交換",1,0)</f>
        <v>#REF!</v>
      </c>
      <c r="AP27" s="948" t="e">
        <f>AM27*AO27*AP30*AP31</f>
        <v>#REF!</v>
      </c>
      <c r="AQ27" s="948"/>
      <c r="AR27" s="242"/>
      <c r="AS27" s="242"/>
      <c r="AT27" s="900"/>
      <c r="AU27" s="900"/>
      <c r="AV27" s="242"/>
      <c r="AW27" s="242"/>
      <c r="AX27" s="242"/>
      <c r="AY27" s="242"/>
      <c r="AZ27" s="242"/>
      <c r="BA27" s="242"/>
      <c r="BB27" s="242"/>
      <c r="BC27" s="242"/>
      <c r="BD27" s="242"/>
      <c r="BE27" s="242"/>
      <c r="BF27" s="242"/>
      <c r="BG27" s="242"/>
      <c r="BH27" s="242"/>
      <c r="BI27" s="242"/>
      <c r="BJ27" s="242"/>
      <c r="BK27" s="242"/>
      <c r="BL27" s="242"/>
    </row>
    <row r="28" spans="1:66" s="213" customFormat="1" ht="18.75">
      <c r="A28" s="239"/>
      <c r="D28" s="218"/>
      <c r="E28" s="218"/>
      <c r="X28" s="242"/>
      <c r="Y28" s="242"/>
      <c r="Z28" s="242"/>
      <c r="AA28" s="242"/>
      <c r="AB28" s="242"/>
      <c r="AC28" s="242"/>
      <c r="AD28" s="242"/>
      <c r="AE28" s="242"/>
      <c r="AF28" s="242"/>
      <c r="AG28" s="242"/>
      <c r="AH28" s="242"/>
      <c r="AI28" s="242"/>
      <c r="AJ28" s="242"/>
      <c r="AK28" s="900" t="s">
        <v>484</v>
      </c>
      <c r="AL28" s="900"/>
      <c r="AM28" s="948">
        <f>150000*1.1</f>
        <v>165000</v>
      </c>
      <c r="AN28" s="948"/>
      <c r="AO28" s="263" t="e">
        <f>IF(#REF!="交換",1,0)</f>
        <v>#REF!</v>
      </c>
      <c r="AP28" s="948" t="e">
        <f>AM28*AO28*AP30*AP31</f>
        <v>#REF!</v>
      </c>
      <c r="AQ28" s="948"/>
      <c r="AR28" s="242"/>
      <c r="AS28" s="242"/>
      <c r="AT28" s="262"/>
      <c r="AU28" s="262"/>
      <c r="AV28" s="900" t="s">
        <v>485</v>
      </c>
      <c r="AW28" s="900"/>
      <c r="AX28" s="242"/>
      <c r="AY28" s="242"/>
      <c r="AZ28" s="242"/>
      <c r="BA28" s="242"/>
      <c r="BB28" s="242"/>
      <c r="BC28" s="242"/>
      <c r="BD28" s="242"/>
      <c r="BE28" s="242"/>
      <c r="BF28" s="242"/>
      <c r="BG28" s="242"/>
      <c r="BH28" s="242"/>
      <c r="BI28" s="242"/>
      <c r="BJ28" s="242"/>
      <c r="BK28" s="242"/>
      <c r="BL28" s="242"/>
    </row>
    <row r="29" spans="1:66" s="213" customFormat="1" ht="18.75">
      <c r="A29" s="239"/>
      <c r="D29" s="218"/>
      <c r="E29" s="218"/>
      <c r="X29" s="242"/>
      <c r="Y29" s="242"/>
      <c r="Z29" s="242"/>
      <c r="AA29" s="242"/>
      <c r="AB29" s="242"/>
      <c r="AC29" s="242"/>
      <c r="AD29" s="242"/>
      <c r="AE29" s="242"/>
      <c r="AF29" s="242"/>
      <c r="AG29" s="242"/>
      <c r="AH29" s="242"/>
      <c r="AI29" s="242"/>
      <c r="AJ29" s="242"/>
      <c r="AK29" s="900" t="s">
        <v>511</v>
      </c>
      <c r="AL29" s="900"/>
      <c r="AM29" s="900"/>
      <c r="AN29" s="900"/>
      <c r="AO29" s="900"/>
      <c r="AP29" s="951" t="e">
        <f>SUM(AP25:AQ28)/1000</f>
        <v>#REF!</v>
      </c>
      <c r="AQ29" s="951"/>
      <c r="AR29" s="242"/>
      <c r="AS29" s="242"/>
      <c r="AT29" s="262"/>
      <c r="AU29" s="262"/>
      <c r="AV29" s="952" t="e">
        <f>BD25*BF25</f>
        <v>#REF!</v>
      </c>
      <c r="AW29" s="952"/>
      <c r="AX29" s="242"/>
      <c r="AY29" s="242"/>
      <c r="AZ29" s="242"/>
      <c r="BA29" s="242"/>
      <c r="BB29" s="242"/>
      <c r="BC29" s="242"/>
      <c r="BD29" s="242"/>
      <c r="BE29" s="242"/>
      <c r="BF29" s="242"/>
      <c r="BG29" s="242"/>
      <c r="BH29" s="242"/>
      <c r="BI29" s="242"/>
      <c r="BJ29" s="242"/>
      <c r="BK29" s="242"/>
      <c r="BL29" s="242"/>
    </row>
    <row r="30" spans="1:66" s="213" customFormat="1" ht="18.75">
      <c r="A30" s="239"/>
      <c r="D30" s="218"/>
      <c r="E30" s="218"/>
      <c r="X30" s="242"/>
      <c r="Y30" s="242"/>
      <c r="Z30" s="242"/>
      <c r="AA30" s="242"/>
      <c r="AB30" s="242"/>
      <c r="AC30" s="242"/>
      <c r="AD30" s="242"/>
      <c r="AE30" s="242"/>
      <c r="AF30" s="242"/>
      <c r="AG30" s="242"/>
      <c r="AH30" s="242"/>
      <c r="AI30" s="242"/>
      <c r="AJ30" s="242"/>
      <c r="AK30" s="900" t="s">
        <v>513</v>
      </c>
      <c r="AL30" s="900"/>
      <c r="AM30" s="900"/>
      <c r="AN30" s="900" t="s">
        <v>514</v>
      </c>
      <c r="AO30" s="900"/>
      <c r="AP30" s="900">
        <v>1.1000000000000001</v>
      </c>
      <c r="AQ30" s="900"/>
      <c r="AR30" s="242"/>
      <c r="AS30" s="242"/>
      <c r="AT30" s="262" t="e">
        <f>IF(#REF!="無し",1,0)</f>
        <v>#REF!</v>
      </c>
      <c r="AU30" s="262" t="e">
        <f>-BG26*AT30</f>
        <v>#REF!</v>
      </c>
      <c r="AV30" s="952" t="e">
        <f>BD26*BF26</f>
        <v>#REF!</v>
      </c>
      <c r="AW30" s="952"/>
      <c r="AX30" s="242"/>
      <c r="AY30" s="242"/>
      <c r="AZ30" s="242"/>
      <c r="BA30" s="242"/>
      <c r="BB30" s="242"/>
      <c r="BC30" s="242"/>
      <c r="BD30" s="242"/>
      <c r="BE30" s="242"/>
      <c r="BF30" s="242"/>
      <c r="BG30" s="242"/>
      <c r="BH30" s="242"/>
      <c r="BI30" s="242"/>
      <c r="BJ30" s="242"/>
      <c r="BK30" s="242"/>
      <c r="BL30" s="242"/>
    </row>
    <row r="31" spans="1:66" s="213" customFormat="1" ht="18.75">
      <c r="A31" s="239"/>
      <c r="D31" s="218"/>
      <c r="E31" s="218"/>
      <c r="S31" s="240"/>
      <c r="T31" s="240"/>
      <c r="U31" s="240"/>
      <c r="V31" s="240"/>
      <c r="X31" s="242"/>
      <c r="Y31" s="242"/>
      <c r="Z31" s="242"/>
      <c r="AA31" s="242"/>
      <c r="AB31" s="242"/>
      <c r="AC31" s="242"/>
      <c r="AD31" s="242"/>
      <c r="AE31" s="242"/>
      <c r="AF31" s="242"/>
      <c r="AG31" s="242"/>
      <c r="AH31" s="242"/>
      <c r="AI31" s="242"/>
      <c r="AJ31" s="242"/>
      <c r="AK31" s="900" t="s">
        <v>515</v>
      </c>
      <c r="AL31" s="900"/>
      <c r="AM31" s="900"/>
      <c r="AN31" s="900" t="s">
        <v>516</v>
      </c>
      <c r="AO31" s="900"/>
      <c r="AP31" s="900">
        <v>1.1000000000000001</v>
      </c>
      <c r="AQ31" s="900"/>
      <c r="AR31" s="242"/>
      <c r="AS31" s="242"/>
      <c r="AT31" s="242"/>
      <c r="AU31" s="242"/>
      <c r="AV31" s="952" t="e">
        <f>SUM(AV29:AW30)</f>
        <v>#REF!</v>
      </c>
      <c r="AW31" s="952"/>
      <c r="AX31" s="242"/>
      <c r="AY31" s="242"/>
      <c r="AZ31" s="944" t="s">
        <v>475</v>
      </c>
      <c r="BA31" s="944"/>
      <c r="BB31" s="264" t="s">
        <v>177</v>
      </c>
      <c r="BC31" s="264" t="s">
        <v>347</v>
      </c>
      <c r="BD31" s="262" t="s">
        <v>476</v>
      </c>
      <c r="BE31" s="262" t="s">
        <v>477</v>
      </c>
      <c r="BF31" s="262" t="s">
        <v>478</v>
      </c>
      <c r="BG31" s="900" t="s">
        <v>479</v>
      </c>
      <c r="BH31" s="900"/>
      <c r="BI31" s="242"/>
      <c r="BJ31" s="242"/>
      <c r="BK31" s="242"/>
      <c r="BL31" s="242"/>
      <c r="BM31" s="950" t="s">
        <v>475</v>
      </c>
      <c r="BN31" s="950"/>
    </row>
    <row r="32" spans="1:66" s="213" customFormat="1" ht="18.75">
      <c r="A32" s="239"/>
      <c r="D32" s="218"/>
      <c r="E32" s="218"/>
      <c r="X32" s="242"/>
      <c r="Y32" s="242"/>
      <c r="Z32" s="242"/>
      <c r="AA32" s="242"/>
      <c r="AB32" s="242"/>
      <c r="AC32" s="242"/>
      <c r="AD32" s="242"/>
      <c r="AE32" s="242"/>
      <c r="AF32" s="242"/>
      <c r="AG32" s="242"/>
      <c r="AH32" s="242"/>
      <c r="AI32" s="242"/>
      <c r="AJ32" s="242"/>
      <c r="AK32" s="900" t="s">
        <v>517</v>
      </c>
      <c r="AL32" s="900"/>
      <c r="AM32" s="900"/>
      <c r="AN32" s="900"/>
      <c r="AO32" s="900"/>
      <c r="AP32" s="951" t="e">
        <f>AP29*AP30*AP31</f>
        <v>#REF!</v>
      </c>
      <c r="AQ32" s="951"/>
      <c r="AR32" s="242"/>
      <c r="AS32" s="242"/>
      <c r="AT32" s="242"/>
      <c r="AU32" s="242"/>
      <c r="AV32" s="242"/>
      <c r="AW32" s="242"/>
      <c r="AX32" s="242"/>
      <c r="AY32" s="242"/>
      <c r="AZ32" s="947">
        <v>30</v>
      </c>
      <c r="BA32" s="947"/>
      <c r="BB32" s="265" t="e">
        <f t="shared" ref="BB32:BB39" si="0">BC32/AZ32/0.3025</f>
        <v>#REF!</v>
      </c>
      <c r="BC32" s="266" t="e">
        <f>SUM(BD32:BF32)</f>
        <v>#REF!</v>
      </c>
      <c r="BD32" s="242" t="e">
        <f t="shared" ref="BD32:BD37" si="1">$AV$25*AZ32*0.3025</f>
        <v>#REF!</v>
      </c>
      <c r="BE32" s="242">
        <v>500</v>
      </c>
      <c r="BF32" s="242" t="e">
        <f>AP29*0.8</f>
        <v>#REF!</v>
      </c>
      <c r="BG32" s="948" t="s">
        <v>518</v>
      </c>
      <c r="BH32" s="948"/>
      <c r="BI32" s="242"/>
      <c r="BJ32" s="242"/>
      <c r="BK32" s="242"/>
      <c r="BL32" s="242"/>
      <c r="BM32" s="949">
        <v>30</v>
      </c>
      <c r="BN32" s="949"/>
    </row>
    <row r="33" spans="1:66" s="213" customFormat="1" ht="18.75">
      <c r="A33" s="239"/>
      <c r="D33" s="218"/>
      <c r="E33" s="218"/>
      <c r="X33" s="242"/>
      <c r="Y33" s="242"/>
      <c r="Z33" s="242"/>
      <c r="AA33" s="242"/>
      <c r="AB33" s="242"/>
      <c r="AC33" s="242"/>
      <c r="AD33" s="242"/>
      <c r="AE33" s="242"/>
      <c r="AF33" s="242"/>
      <c r="AG33" s="242"/>
      <c r="AH33" s="242"/>
      <c r="AI33" s="242"/>
      <c r="AJ33" s="242"/>
      <c r="AK33" s="262"/>
      <c r="AL33" s="262"/>
      <c r="AM33" s="262"/>
      <c r="AN33" s="262"/>
      <c r="AO33" s="262"/>
      <c r="AP33" s="267"/>
      <c r="AQ33" s="267"/>
      <c r="AR33" s="242"/>
      <c r="AS33" s="242"/>
      <c r="AT33" s="242"/>
      <c r="AU33" s="242"/>
      <c r="AV33" s="242"/>
      <c r="AW33" s="242"/>
      <c r="AX33" s="242"/>
      <c r="AY33" s="242"/>
      <c r="AZ33" s="947">
        <v>40</v>
      </c>
      <c r="BA33" s="947"/>
      <c r="BB33" s="265" t="e">
        <f t="shared" si="0"/>
        <v>#REF!</v>
      </c>
      <c r="BC33" s="266" t="e">
        <f t="shared" ref="BC33:BC39" si="2">SUM(BD33:BF33)</f>
        <v>#REF!</v>
      </c>
      <c r="BD33" s="242" t="e">
        <f t="shared" si="1"/>
        <v>#REF!</v>
      </c>
      <c r="BE33" s="242">
        <f>BE32</f>
        <v>500</v>
      </c>
      <c r="BF33" s="242" t="e">
        <f>BF32</f>
        <v>#REF!</v>
      </c>
      <c r="BG33" s="948" t="s">
        <v>519</v>
      </c>
      <c r="BH33" s="948"/>
      <c r="BI33" s="242"/>
      <c r="BJ33" s="242"/>
      <c r="BK33" s="242"/>
      <c r="BL33" s="242"/>
      <c r="BM33" s="949">
        <v>40</v>
      </c>
      <c r="BN33" s="949"/>
    </row>
    <row r="34" spans="1:66" s="213" customFormat="1" ht="18.75">
      <c r="A34" s="268"/>
      <c r="D34" s="218"/>
      <c r="E34" s="218"/>
      <c r="X34" s="242"/>
      <c r="Y34" s="242"/>
      <c r="Z34" s="242"/>
      <c r="AA34" s="242"/>
      <c r="AB34" s="242"/>
      <c r="AC34" s="242"/>
      <c r="AD34" s="242"/>
      <c r="AE34" s="242"/>
      <c r="AF34" s="242"/>
      <c r="AG34" s="242"/>
      <c r="AH34" s="242"/>
      <c r="AI34" s="242"/>
      <c r="AJ34" s="242"/>
      <c r="AK34" s="262"/>
      <c r="AL34" s="262"/>
      <c r="AM34" s="262"/>
      <c r="AN34" s="262"/>
      <c r="AO34" s="262"/>
      <c r="AP34" s="267"/>
      <c r="AQ34" s="267"/>
      <c r="AR34" s="242"/>
      <c r="AS34" s="242"/>
      <c r="AT34" s="242"/>
      <c r="AU34" s="242"/>
      <c r="AV34" s="242"/>
      <c r="AW34" s="242"/>
      <c r="AX34" s="900"/>
      <c r="AY34" s="900"/>
      <c r="AZ34" s="947">
        <v>50</v>
      </c>
      <c r="BA34" s="947"/>
      <c r="BB34" s="265" t="e">
        <f t="shared" si="0"/>
        <v>#REF!</v>
      </c>
      <c r="BC34" s="266" t="e">
        <f t="shared" si="2"/>
        <v>#REF!</v>
      </c>
      <c r="BD34" s="242" t="e">
        <f t="shared" si="1"/>
        <v>#REF!</v>
      </c>
      <c r="BE34" s="242">
        <f>BE33</f>
        <v>500</v>
      </c>
      <c r="BF34" s="242" t="e">
        <f>BF33</f>
        <v>#REF!</v>
      </c>
      <c r="BG34" s="948" t="e">
        <v>#REF!</v>
      </c>
      <c r="BH34" s="948"/>
      <c r="BI34" s="242"/>
      <c r="BJ34" s="242"/>
      <c r="BK34" s="242"/>
      <c r="BL34" s="242"/>
      <c r="BM34" s="949">
        <v>50</v>
      </c>
      <c r="BN34" s="949"/>
    </row>
    <row r="35" spans="1:66" s="213" customFormat="1" ht="18.75">
      <c r="A35" s="239"/>
      <c r="D35" s="218"/>
      <c r="E35" s="218"/>
      <c r="X35" s="242"/>
      <c r="Y35" s="242"/>
      <c r="Z35" s="242"/>
      <c r="AA35" s="242"/>
      <c r="AB35" s="242"/>
      <c r="AC35" s="242"/>
      <c r="AD35" s="242"/>
      <c r="AE35" s="242"/>
      <c r="AF35" s="242"/>
      <c r="AG35" s="242"/>
      <c r="AH35" s="242"/>
      <c r="AI35" s="242"/>
      <c r="AJ35" s="242"/>
      <c r="AK35" s="900"/>
      <c r="AL35" s="900"/>
      <c r="AM35" s="242"/>
      <c r="AN35" s="242"/>
      <c r="AO35" s="242"/>
      <c r="AP35" s="242"/>
      <c r="AQ35" s="242"/>
      <c r="AR35" s="242"/>
      <c r="AS35" s="242"/>
      <c r="AT35" s="242"/>
      <c r="AU35" s="242"/>
      <c r="AV35" s="242"/>
      <c r="AW35" s="242"/>
      <c r="AX35" s="242"/>
      <c r="AY35" s="242"/>
      <c r="AZ35" s="947">
        <v>60</v>
      </c>
      <c r="BA35" s="947"/>
      <c r="BB35" s="265" t="e">
        <f t="shared" si="0"/>
        <v>#REF!</v>
      </c>
      <c r="BC35" s="266" t="e">
        <f t="shared" si="2"/>
        <v>#REF!</v>
      </c>
      <c r="BD35" s="242" t="e">
        <f t="shared" si="1"/>
        <v>#REF!</v>
      </c>
      <c r="BE35" s="242">
        <f>BE34</f>
        <v>500</v>
      </c>
      <c r="BF35" s="242" t="e">
        <f>BF34/0.8</f>
        <v>#REF!</v>
      </c>
      <c r="BG35" s="948" t="e">
        <v>#REF!</v>
      </c>
      <c r="BH35" s="948"/>
      <c r="BI35" s="242"/>
      <c r="BJ35" s="242"/>
      <c r="BK35" s="242"/>
      <c r="BL35" s="242"/>
      <c r="BM35" s="949">
        <v>60</v>
      </c>
      <c r="BN35" s="949"/>
    </row>
    <row r="36" spans="1:66" s="213" customFormat="1" ht="18.75">
      <c r="A36" s="239"/>
      <c r="D36" s="218"/>
      <c r="E36" s="218"/>
      <c r="X36" s="242"/>
      <c r="Y36" s="242"/>
      <c r="Z36" s="242"/>
      <c r="AA36" s="242"/>
      <c r="AB36" s="242"/>
      <c r="AC36" s="242"/>
      <c r="AD36" s="242"/>
      <c r="AE36" s="242"/>
      <c r="AF36" s="242"/>
      <c r="AG36" s="242"/>
      <c r="AH36" s="242"/>
      <c r="AI36" s="242"/>
      <c r="AJ36" s="242"/>
      <c r="AK36" s="242"/>
      <c r="AL36" s="242"/>
      <c r="AM36" s="242"/>
      <c r="AN36" s="242"/>
      <c r="AO36" s="242"/>
      <c r="AP36" s="242"/>
      <c r="AQ36" s="242"/>
      <c r="AR36" s="242"/>
      <c r="AS36" s="242"/>
      <c r="AT36" s="242"/>
      <c r="AU36" s="242"/>
      <c r="AV36" s="242"/>
      <c r="AW36" s="242"/>
      <c r="AX36" s="242"/>
      <c r="AY36" s="242"/>
      <c r="AZ36" s="947">
        <v>70</v>
      </c>
      <c r="BA36" s="947"/>
      <c r="BB36" s="265" t="e">
        <f t="shared" si="0"/>
        <v>#REF!</v>
      </c>
      <c r="BC36" s="266" t="e">
        <f t="shared" si="2"/>
        <v>#REF!</v>
      </c>
      <c r="BD36" s="242" t="e">
        <f t="shared" si="1"/>
        <v>#REF!</v>
      </c>
      <c r="BE36" s="242">
        <f>BE35</f>
        <v>500</v>
      </c>
      <c r="BF36" s="242" t="e">
        <f>BF35</f>
        <v>#REF!</v>
      </c>
      <c r="BG36" s="948" t="s">
        <v>520</v>
      </c>
      <c r="BH36" s="948"/>
      <c r="BI36" s="242"/>
      <c r="BJ36" s="242"/>
      <c r="BK36" s="242"/>
      <c r="BL36" s="242"/>
      <c r="BM36" s="949">
        <v>70</v>
      </c>
      <c r="BN36" s="949"/>
    </row>
    <row r="37" spans="1:66" s="213" customFormat="1" ht="18.75">
      <c r="A37" s="239"/>
      <c r="D37" s="218"/>
      <c r="E37" s="218"/>
      <c r="X37" s="242"/>
      <c r="Y37" s="242"/>
      <c r="Z37" s="242"/>
      <c r="AA37" s="242"/>
      <c r="AB37" s="242"/>
      <c r="AC37" s="242"/>
      <c r="AD37" s="242"/>
      <c r="AE37" s="242"/>
      <c r="AF37" s="242"/>
      <c r="AG37" s="242"/>
      <c r="AH37" s="242"/>
      <c r="AI37" s="242"/>
      <c r="AJ37" s="242"/>
      <c r="AK37" s="242" t="s">
        <v>141</v>
      </c>
      <c r="AL37" s="242" t="s">
        <v>486</v>
      </c>
      <c r="AM37" s="242"/>
      <c r="AN37" s="242"/>
      <c r="AO37" s="242"/>
      <c r="AP37" s="242"/>
      <c r="AQ37" s="242"/>
      <c r="AR37" s="242"/>
      <c r="AS37" s="242"/>
      <c r="AT37" s="242"/>
      <c r="AU37" s="242"/>
      <c r="AV37" s="242"/>
      <c r="AW37" s="242"/>
      <c r="AX37" s="242"/>
      <c r="AY37" s="242"/>
      <c r="AZ37" s="947">
        <v>80</v>
      </c>
      <c r="BA37" s="947"/>
      <c r="BB37" s="265" t="e">
        <f t="shared" si="0"/>
        <v>#REF!</v>
      </c>
      <c r="BC37" s="266" t="e">
        <f t="shared" si="2"/>
        <v>#REF!</v>
      </c>
      <c r="BD37" s="242" t="e">
        <f t="shared" si="1"/>
        <v>#REF!</v>
      </c>
      <c r="BE37" s="242">
        <f>BE36*1.2</f>
        <v>600</v>
      </c>
      <c r="BF37" s="242" t="e">
        <f>BF36</f>
        <v>#REF!</v>
      </c>
      <c r="BG37" s="948" t="s">
        <v>518</v>
      </c>
      <c r="BH37" s="948"/>
      <c r="BI37" s="242"/>
      <c r="BJ37" s="242"/>
      <c r="BK37" s="242"/>
      <c r="BL37" s="242"/>
      <c r="BM37" s="949">
        <v>80</v>
      </c>
      <c r="BN37" s="949"/>
    </row>
    <row r="38" spans="1:66" s="213" customFormat="1" ht="18.75">
      <c r="A38" s="239"/>
      <c r="D38" s="218"/>
      <c r="E38" s="218"/>
      <c r="X38" s="242"/>
      <c r="Y38" s="242"/>
      <c r="Z38" s="242"/>
      <c r="AA38" s="242"/>
      <c r="AB38" s="242"/>
      <c r="AC38" s="242"/>
      <c r="AD38" s="242"/>
      <c r="AE38" s="242"/>
      <c r="AF38" s="242"/>
      <c r="AG38" s="242"/>
      <c r="AH38" s="242"/>
      <c r="AI38" s="242"/>
      <c r="AJ38" s="242"/>
      <c r="AK38" s="242" t="s">
        <v>481</v>
      </c>
      <c r="AL38" s="242" t="s">
        <v>521</v>
      </c>
      <c r="AM38" s="242"/>
      <c r="AN38" s="242"/>
      <c r="AO38" s="242"/>
      <c r="AP38" s="242"/>
      <c r="AQ38" s="242"/>
      <c r="AR38" s="242"/>
      <c r="AS38" s="242"/>
      <c r="AT38" s="242"/>
      <c r="AU38" s="242"/>
      <c r="AV38" s="242"/>
      <c r="AW38" s="242"/>
      <c r="AX38" s="242"/>
      <c r="AY38" s="242"/>
      <c r="AZ38" s="947">
        <v>90</v>
      </c>
      <c r="BA38" s="947"/>
      <c r="BB38" s="265" t="e">
        <f t="shared" si="0"/>
        <v>#REF!</v>
      </c>
      <c r="BC38" s="266" t="e">
        <f t="shared" si="2"/>
        <v>#REF!</v>
      </c>
      <c r="BD38" s="242" t="e">
        <f>$AV$25*AZ38*0.3025*AP31</f>
        <v>#REF!</v>
      </c>
      <c r="BE38" s="242">
        <f>BE37*1.2</f>
        <v>720</v>
      </c>
      <c r="BF38" s="242" t="e">
        <f>BF37</f>
        <v>#REF!</v>
      </c>
      <c r="BG38" s="948" t="e">
        <v>#REF!</v>
      </c>
      <c r="BH38" s="948"/>
      <c r="BI38" s="242"/>
      <c r="BJ38" s="242"/>
      <c r="BK38" s="242"/>
      <c r="BL38" s="242"/>
      <c r="BM38" s="949">
        <v>90</v>
      </c>
      <c r="BN38" s="949"/>
    </row>
    <row r="39" spans="1:66" s="213" customFormat="1" ht="18.75">
      <c r="A39" s="239"/>
      <c r="D39" s="218"/>
      <c r="E39" s="218"/>
      <c r="X39" s="242"/>
      <c r="Y39" s="242"/>
      <c r="Z39" s="242"/>
      <c r="AA39" s="242"/>
      <c r="AB39" s="242"/>
      <c r="AC39" s="242"/>
      <c r="AD39" s="242"/>
      <c r="AE39" s="242"/>
      <c r="AF39" s="242"/>
      <c r="AG39" s="242"/>
      <c r="AH39" s="242"/>
      <c r="AI39" s="242"/>
      <c r="AJ39" s="242"/>
      <c r="AK39" s="242"/>
      <c r="AL39" s="242"/>
      <c r="AM39" s="242"/>
      <c r="AN39" s="242"/>
      <c r="AO39" s="242"/>
      <c r="AP39" s="242"/>
      <c r="AQ39" s="242"/>
      <c r="AR39" s="242"/>
      <c r="AS39" s="242"/>
      <c r="AT39" s="242"/>
      <c r="AU39" s="242"/>
      <c r="AV39" s="242"/>
      <c r="AW39" s="242"/>
      <c r="AX39" s="242"/>
      <c r="AY39" s="242"/>
      <c r="AZ39" s="947">
        <v>100</v>
      </c>
      <c r="BA39" s="947"/>
      <c r="BB39" s="265" t="e">
        <f t="shared" si="0"/>
        <v>#REF!</v>
      </c>
      <c r="BC39" s="266" t="e">
        <f t="shared" si="2"/>
        <v>#REF!</v>
      </c>
      <c r="BD39" s="242" t="e">
        <f>$AV$25*AZ39*0.3025*AP31</f>
        <v>#REF!</v>
      </c>
      <c r="BE39" s="242">
        <f>BE38*1.2</f>
        <v>864</v>
      </c>
      <c r="BF39" s="242" t="e">
        <f>BF38</f>
        <v>#REF!</v>
      </c>
      <c r="BG39" s="948" t="e">
        <f>BG38</f>
        <v>#REF!</v>
      </c>
      <c r="BH39" s="948"/>
      <c r="BI39" s="242"/>
      <c r="BJ39" s="242"/>
      <c r="BK39" s="242"/>
      <c r="BL39" s="242"/>
      <c r="BM39" s="949">
        <v>100</v>
      </c>
      <c r="BN39" s="949"/>
    </row>
    <row r="40" spans="1:66" s="213" customFormat="1" ht="18.75">
      <c r="A40" s="239"/>
      <c r="D40" s="218"/>
      <c r="E40" s="218"/>
      <c r="X40" s="242"/>
      <c r="Y40" s="242"/>
      <c r="Z40" s="242"/>
      <c r="AA40" s="242"/>
      <c r="AB40" s="242"/>
      <c r="AC40" s="242"/>
      <c r="AD40" s="242"/>
      <c r="AE40" s="242"/>
      <c r="AF40" s="242"/>
      <c r="AG40" s="242"/>
      <c r="AH40" s="242"/>
      <c r="AI40" s="242"/>
      <c r="AJ40" s="242"/>
      <c r="AK40" s="242"/>
      <c r="AL40" s="242"/>
      <c r="AM40" s="242"/>
      <c r="AN40" s="242"/>
      <c r="AO40" s="242"/>
      <c r="AP40" s="242"/>
      <c r="AQ40" s="242"/>
      <c r="AR40" s="242"/>
      <c r="AS40" s="242"/>
      <c r="AT40" s="242"/>
      <c r="AU40" s="242"/>
      <c r="AV40" s="242"/>
      <c r="AW40" s="242"/>
      <c r="AX40" s="242"/>
      <c r="AY40" s="242"/>
      <c r="AZ40" s="242"/>
      <c r="BA40" s="242"/>
      <c r="BB40" s="242"/>
      <c r="BC40" s="242"/>
      <c r="BD40" s="242"/>
      <c r="BE40" s="242"/>
      <c r="BF40" s="242"/>
      <c r="BG40" s="242"/>
      <c r="BH40" s="242"/>
      <c r="BI40" s="242"/>
      <c r="BJ40" s="242"/>
      <c r="BK40" s="242"/>
      <c r="BL40" s="242"/>
    </row>
    <row r="41" spans="1:66" s="213" customFormat="1" ht="18.75">
      <c r="A41" s="239"/>
      <c r="D41" s="218"/>
      <c r="E41" s="218"/>
      <c r="X41" s="242"/>
      <c r="Y41" s="242"/>
      <c r="Z41" s="242"/>
      <c r="AA41" s="242"/>
      <c r="AB41" s="242"/>
      <c r="AC41" s="242"/>
      <c r="AD41" s="242"/>
      <c r="AE41" s="242"/>
      <c r="AF41" s="242"/>
      <c r="AG41" s="242"/>
      <c r="AH41" s="242"/>
      <c r="AI41" s="242"/>
      <c r="AJ41" s="242"/>
      <c r="AK41" s="242"/>
      <c r="AL41" s="242"/>
      <c r="AM41" s="242"/>
      <c r="AN41" s="242"/>
      <c r="AO41" s="242"/>
      <c r="AP41" s="242"/>
      <c r="AQ41" s="242"/>
      <c r="AR41" s="242"/>
      <c r="AS41" s="242"/>
      <c r="AT41" s="242"/>
      <c r="AU41" s="242"/>
      <c r="AV41" s="242"/>
      <c r="AW41" s="242"/>
      <c r="AX41" s="242"/>
      <c r="AY41" s="242"/>
      <c r="AZ41" s="242"/>
      <c r="BA41" s="242"/>
      <c r="BB41" s="242"/>
      <c r="BC41" s="242"/>
      <c r="BD41" s="242"/>
      <c r="BE41" s="242"/>
      <c r="BF41" s="242"/>
      <c r="BG41" s="242"/>
      <c r="BH41" s="242"/>
      <c r="BI41" s="242"/>
      <c r="BJ41" s="242"/>
      <c r="BK41" s="242"/>
      <c r="BL41" s="242"/>
    </row>
    <row r="42" spans="1:66" s="213" customFormat="1" ht="18.75">
      <c r="A42" s="239"/>
      <c r="D42" s="218"/>
      <c r="E42" s="218"/>
      <c r="X42" s="242"/>
      <c r="Y42" s="242"/>
      <c r="Z42" s="242"/>
      <c r="AA42" s="242"/>
      <c r="AB42" s="242"/>
      <c r="AC42" s="242"/>
      <c r="AD42" s="242"/>
      <c r="AE42" s="242"/>
      <c r="AF42" s="242"/>
      <c r="AG42" s="242"/>
      <c r="AH42" s="242"/>
      <c r="AI42" s="242"/>
      <c r="AJ42" s="242"/>
      <c r="AK42" s="242" t="s">
        <v>522</v>
      </c>
      <c r="AL42" s="242"/>
      <c r="AM42" s="242">
        <v>300</v>
      </c>
      <c r="AN42" s="242" t="e">
        <f>IF(#REF!=AK42,1,0)</f>
        <v>#REF!</v>
      </c>
      <c r="AO42" s="242" t="e">
        <f>AM42*AN42</f>
        <v>#REF!</v>
      </c>
      <c r="AP42" s="242"/>
      <c r="AQ42" s="900" t="e">
        <f>AM42*AN42</f>
        <v>#REF!</v>
      </c>
      <c r="AR42" s="900"/>
      <c r="AS42" s="900"/>
      <c r="AT42" s="242"/>
      <c r="AU42" s="242"/>
      <c r="AV42" s="242"/>
      <c r="AW42" s="242"/>
      <c r="AX42" s="242"/>
      <c r="AY42" s="242"/>
      <c r="AZ42" s="242"/>
      <c r="BA42" s="242"/>
      <c r="BB42" s="242"/>
      <c r="BC42" s="242"/>
      <c r="BD42" s="242"/>
      <c r="BE42" s="242"/>
      <c r="BF42" s="242"/>
      <c r="BG42" s="242"/>
      <c r="BH42" s="242"/>
      <c r="BI42" s="242"/>
      <c r="BJ42" s="242"/>
      <c r="BK42" s="242"/>
      <c r="BL42" s="242"/>
    </row>
    <row r="43" spans="1:66" s="213" customFormat="1" ht="18.75">
      <c r="A43" s="239"/>
      <c r="D43" s="218"/>
      <c r="E43" s="218"/>
      <c r="X43" s="242"/>
      <c r="Y43" s="242"/>
      <c r="Z43" s="242"/>
      <c r="AA43" s="242"/>
      <c r="AB43" s="242"/>
      <c r="AC43" s="242"/>
      <c r="AD43" s="242"/>
      <c r="AE43" s="242"/>
      <c r="AF43" s="242"/>
      <c r="AG43" s="242"/>
      <c r="AH43" s="242"/>
      <c r="AI43" s="242"/>
      <c r="AJ43" s="242"/>
      <c r="AK43" s="242" t="s">
        <v>480</v>
      </c>
      <c r="AL43" s="242"/>
      <c r="AM43" s="269"/>
      <c r="AN43" s="242" t="e">
        <f>IF(#REF!=AK43,1,0)</f>
        <v>#REF!</v>
      </c>
      <c r="AO43" s="242" t="e">
        <f>AM43*AN43</f>
        <v>#REF!</v>
      </c>
      <c r="AP43" s="242"/>
      <c r="AQ43" s="242"/>
      <c r="AR43" s="242"/>
      <c r="AS43" s="242"/>
      <c r="AT43" s="242"/>
      <c r="AU43" s="242"/>
      <c r="AV43" s="242"/>
      <c r="AW43" s="242"/>
      <c r="AX43" s="242"/>
      <c r="AY43" s="242"/>
      <c r="AZ43" s="242"/>
      <c r="BA43" s="242"/>
      <c r="BB43" s="242"/>
      <c r="BC43" s="242"/>
      <c r="BD43" s="242"/>
      <c r="BE43" s="242"/>
      <c r="BF43" s="242"/>
      <c r="BG43" s="242"/>
      <c r="BH43" s="242"/>
      <c r="BI43" s="242"/>
      <c r="BJ43" s="242"/>
      <c r="BK43" s="242"/>
      <c r="BL43" s="242"/>
    </row>
    <row r="44" spans="1:66" s="213" customFormat="1" ht="18.75">
      <c r="A44" s="239"/>
      <c r="D44" s="218"/>
      <c r="E44" s="218"/>
      <c r="X44" s="242"/>
      <c r="Y44" s="242"/>
      <c r="Z44" s="242"/>
      <c r="AA44" s="242"/>
      <c r="AB44" s="242"/>
      <c r="AC44" s="242"/>
      <c r="AD44" s="242"/>
      <c r="AE44" s="242"/>
      <c r="AF44" s="242"/>
      <c r="AG44" s="242"/>
      <c r="AH44" s="242"/>
      <c r="AI44" s="242"/>
      <c r="AJ44" s="242"/>
      <c r="AK44" s="900"/>
      <c r="AL44" s="900"/>
      <c r="AM44" s="242"/>
      <c r="AN44" s="242"/>
      <c r="AO44" s="242" t="e">
        <f>SUM(AO42:AO43)</f>
        <v>#REF!</v>
      </c>
      <c r="AP44" s="242"/>
      <c r="AQ44" s="242"/>
      <c r="AR44" s="242"/>
      <c r="AS44" s="242"/>
      <c r="AT44" s="242"/>
      <c r="AU44" s="242"/>
      <c r="AV44" s="242"/>
      <c r="AW44" s="242"/>
      <c r="AX44" s="242"/>
      <c r="AY44" s="242"/>
      <c r="AZ44" s="242"/>
      <c r="BA44" s="242"/>
      <c r="BB44" s="242"/>
      <c r="BC44" s="242"/>
      <c r="BD44" s="242"/>
      <c r="BE44" s="242"/>
      <c r="BF44" s="242"/>
      <c r="BG44" s="242"/>
      <c r="BH44" s="242"/>
      <c r="BI44" s="242"/>
      <c r="BJ44" s="242"/>
      <c r="BK44" s="242"/>
      <c r="BL44" s="242"/>
    </row>
    <row r="45" spans="1:66" s="213" customFormat="1" ht="13.5" customHeight="1">
      <c r="A45" s="239"/>
      <c r="D45" s="218"/>
      <c r="E45" s="218"/>
      <c r="X45" s="242"/>
      <c r="Y45" s="242"/>
      <c r="Z45" s="242"/>
      <c r="AA45" s="242"/>
      <c r="AB45" s="242"/>
      <c r="AC45" s="242"/>
      <c r="AD45" s="242"/>
      <c r="AE45" s="242"/>
      <c r="AF45" s="242"/>
      <c r="AG45" s="242"/>
      <c r="AH45" s="242"/>
      <c r="AI45" s="242"/>
      <c r="AJ45" s="242"/>
      <c r="AK45" s="242"/>
      <c r="AL45" s="242"/>
      <c r="AM45" s="242"/>
      <c r="AN45" s="242"/>
      <c r="AO45" s="242"/>
      <c r="AP45" s="242"/>
      <c r="AQ45" s="242"/>
      <c r="AR45" s="242"/>
      <c r="AS45" s="242"/>
      <c r="AT45" s="242"/>
      <c r="AU45" s="242"/>
      <c r="AV45" s="242"/>
      <c r="AW45" s="242"/>
      <c r="AX45" s="242"/>
      <c r="AY45" s="242"/>
      <c r="AZ45" s="242"/>
      <c r="BA45" s="242"/>
      <c r="BB45" s="242"/>
      <c r="BC45" s="242"/>
      <c r="BD45" s="242"/>
      <c r="BE45" s="242"/>
      <c r="BF45" s="242"/>
      <c r="BG45" s="242"/>
      <c r="BH45" s="242"/>
      <c r="BI45" s="242"/>
      <c r="BJ45" s="242"/>
      <c r="BK45" s="242"/>
      <c r="BL45" s="242"/>
    </row>
    <row r="46" spans="1:66" s="213" customFormat="1" ht="18.75">
      <c r="A46" s="239"/>
      <c r="D46" s="218"/>
      <c r="E46" s="218"/>
      <c r="X46" s="242"/>
      <c r="Y46" s="242"/>
      <c r="Z46" s="242"/>
      <c r="AA46" s="242"/>
      <c r="AB46" s="242"/>
      <c r="AC46" s="242"/>
      <c r="AD46" s="242"/>
      <c r="AE46" s="242"/>
      <c r="AF46" s="242"/>
      <c r="AG46" s="242"/>
      <c r="AH46" s="242"/>
      <c r="AI46" s="242"/>
      <c r="AJ46" s="242"/>
      <c r="AK46" s="242"/>
      <c r="AL46" s="242"/>
      <c r="AM46" s="242"/>
      <c r="AN46" s="242"/>
      <c r="AO46" s="242"/>
      <c r="AP46" s="242"/>
      <c r="AQ46" s="242"/>
      <c r="AR46" s="242"/>
      <c r="AS46" s="242"/>
      <c r="AT46" s="242"/>
      <c r="AU46" s="242"/>
      <c r="AV46" s="242"/>
      <c r="AW46" s="242"/>
      <c r="AX46" s="242"/>
      <c r="AY46" s="242"/>
      <c r="AZ46" s="242"/>
      <c r="BA46" s="242"/>
      <c r="BB46" s="242"/>
      <c r="BC46" s="242"/>
      <c r="BD46" s="242"/>
      <c r="BE46" s="242"/>
      <c r="BF46" s="242"/>
      <c r="BG46" s="242"/>
      <c r="BH46" s="242"/>
      <c r="BI46" s="242"/>
      <c r="BJ46" s="242"/>
      <c r="BK46" s="242"/>
      <c r="BL46" s="242"/>
    </row>
    <row r="47" spans="1:66" s="213" customFormat="1" ht="18.75">
      <c r="A47" s="239"/>
      <c r="D47" s="218"/>
      <c r="E47" s="218"/>
      <c r="X47" s="242"/>
      <c r="Y47" s="242"/>
      <c r="Z47" s="242"/>
      <c r="AA47" s="242"/>
      <c r="AB47" s="242"/>
      <c r="AC47" s="242"/>
      <c r="AD47" s="242"/>
      <c r="AE47" s="242"/>
      <c r="AF47" s="242"/>
      <c r="AG47" s="242"/>
      <c r="AH47" s="242"/>
      <c r="AI47" s="242"/>
      <c r="AJ47" s="242"/>
      <c r="AK47" s="242"/>
      <c r="AL47" s="242"/>
      <c r="AM47" s="242"/>
      <c r="AN47" s="242"/>
      <c r="AO47" s="242"/>
      <c r="AP47" s="242"/>
      <c r="AQ47" s="242"/>
      <c r="AR47" s="242"/>
      <c r="AS47" s="242"/>
      <c r="AT47" s="242"/>
      <c r="AU47" s="242"/>
      <c r="AV47" s="242"/>
      <c r="AW47" s="242"/>
      <c r="AX47" s="242"/>
      <c r="AY47" s="242"/>
      <c r="AZ47" s="242"/>
      <c r="BA47" s="242"/>
      <c r="BB47" s="242"/>
      <c r="BC47" s="242"/>
      <c r="BD47" s="242"/>
      <c r="BE47" s="242"/>
      <c r="BF47" s="242"/>
      <c r="BG47" s="242"/>
      <c r="BH47" s="242"/>
      <c r="BI47" s="242"/>
      <c r="BJ47" s="242"/>
      <c r="BK47" s="242"/>
      <c r="BL47" s="242"/>
    </row>
    <row r="48" spans="1:66" s="213" customFormat="1" ht="18.75">
      <c r="A48" s="239"/>
      <c r="D48" s="218"/>
      <c r="E48" s="218"/>
      <c r="X48" s="242"/>
      <c r="Y48" s="242"/>
      <c r="Z48" s="242"/>
      <c r="AA48" s="242"/>
      <c r="AB48" s="242"/>
      <c r="AC48" s="242"/>
      <c r="AD48" s="242"/>
      <c r="AE48" s="242"/>
      <c r="AF48" s="242"/>
      <c r="AG48" s="242"/>
      <c r="AH48" s="242"/>
      <c r="AI48" s="242"/>
      <c r="AJ48" s="242"/>
      <c r="AK48" s="900"/>
      <c r="AL48" s="900"/>
      <c r="AM48" s="242"/>
      <c r="AN48" s="242"/>
      <c r="AO48" s="242"/>
      <c r="AP48" s="242"/>
      <c r="AQ48" s="242"/>
      <c r="AR48" s="242"/>
      <c r="AS48" s="242"/>
      <c r="AT48" s="242"/>
      <c r="AU48" s="242"/>
      <c r="AV48" s="242"/>
      <c r="AW48" s="242"/>
      <c r="AX48" s="242"/>
      <c r="AY48" s="242"/>
      <c r="AZ48" s="242"/>
      <c r="BA48" s="242"/>
      <c r="BB48" s="242"/>
      <c r="BC48" s="242"/>
      <c r="BD48" s="242"/>
      <c r="BE48" s="242"/>
      <c r="BF48" s="242"/>
      <c r="BG48" s="242"/>
      <c r="BH48" s="242"/>
      <c r="BI48" s="242"/>
      <c r="BJ48" s="242"/>
      <c r="BK48" s="242"/>
      <c r="BL48" s="242"/>
    </row>
    <row r="49" spans="1:81" s="213" customFormat="1" ht="18.75">
      <c r="A49" s="239"/>
      <c r="D49" s="218"/>
      <c r="E49" s="218"/>
      <c r="X49" s="242"/>
      <c r="Y49" s="242"/>
      <c r="Z49" s="242"/>
      <c r="AA49" s="242"/>
      <c r="AB49" s="242"/>
      <c r="AC49" s="242"/>
      <c r="AD49" s="242"/>
      <c r="AE49" s="242"/>
      <c r="AF49" s="242"/>
      <c r="AG49" s="242"/>
      <c r="AH49" s="242"/>
      <c r="AI49" s="242"/>
      <c r="AJ49" s="242"/>
      <c r="AK49" s="900"/>
      <c r="AL49" s="900"/>
      <c r="AM49" s="242"/>
      <c r="AN49" s="242"/>
      <c r="AO49" s="242"/>
      <c r="AP49" s="242"/>
      <c r="AQ49" s="242"/>
      <c r="AR49" s="242"/>
      <c r="AS49" s="242"/>
      <c r="AT49" s="242"/>
      <c r="AU49" s="242"/>
      <c r="AV49" s="242"/>
      <c r="AW49" s="242"/>
      <c r="AX49" s="242"/>
      <c r="AY49" s="242"/>
      <c r="AZ49" s="242"/>
      <c r="BA49" s="242"/>
      <c r="BB49" s="242"/>
      <c r="BC49" s="242"/>
      <c r="BD49" s="242"/>
      <c r="BE49" s="242"/>
      <c r="BF49" s="242"/>
      <c r="BG49" s="242"/>
      <c r="BH49" s="242"/>
      <c r="BI49" s="242"/>
      <c r="BJ49" s="242"/>
      <c r="BK49" s="242"/>
      <c r="BL49" s="242"/>
    </row>
    <row r="50" spans="1:81" s="213" customFormat="1" ht="18.75">
      <c r="A50" s="239"/>
      <c r="D50" s="218"/>
      <c r="E50" s="218"/>
      <c r="X50" s="242"/>
      <c r="Y50" s="242"/>
      <c r="Z50" s="242"/>
      <c r="AA50" s="242"/>
      <c r="AB50" s="242"/>
      <c r="AC50" s="242"/>
      <c r="AD50" s="242"/>
      <c r="AE50" s="242"/>
      <c r="AF50" s="242"/>
      <c r="AG50" s="242"/>
      <c r="AH50" s="242"/>
      <c r="AI50" s="242"/>
      <c r="AJ50" s="242"/>
      <c r="AK50" s="900"/>
      <c r="AL50" s="900"/>
      <c r="AM50" s="242"/>
      <c r="AN50" s="242"/>
      <c r="AO50" s="242"/>
      <c r="AP50" s="242"/>
      <c r="AQ50" s="242"/>
      <c r="AR50" s="242"/>
      <c r="AS50" s="242"/>
      <c r="AT50" s="242"/>
      <c r="AU50" s="242"/>
      <c r="AV50" s="242"/>
      <c r="AW50" s="242"/>
      <c r="AX50" s="242"/>
      <c r="AY50" s="242"/>
      <c r="AZ50" s="242"/>
      <c r="BA50" s="242"/>
      <c r="BB50" s="242"/>
      <c r="BC50" s="242"/>
      <c r="BD50" s="242"/>
      <c r="BE50" s="242"/>
      <c r="BF50" s="242"/>
      <c r="BG50" s="242"/>
      <c r="BH50" s="242"/>
      <c r="BI50" s="242"/>
      <c r="BJ50" s="242"/>
      <c r="BK50" s="242"/>
      <c r="BL50" s="242"/>
    </row>
    <row r="51" spans="1:81" s="213" customFormat="1" ht="18.75">
      <c r="A51" s="239"/>
      <c r="D51" s="218"/>
      <c r="E51" s="218"/>
      <c r="X51" s="242"/>
      <c r="Y51" s="242"/>
      <c r="Z51" s="242"/>
      <c r="AA51" s="242"/>
      <c r="AB51" s="242"/>
      <c r="AC51" s="242"/>
      <c r="AD51" s="242"/>
      <c r="AE51" s="242"/>
      <c r="AF51" s="242"/>
      <c r="AG51" s="242"/>
      <c r="AH51" s="242"/>
      <c r="AI51" s="242"/>
      <c r="AJ51" s="242"/>
      <c r="AK51" s="242"/>
      <c r="AL51" s="242"/>
      <c r="AM51" s="242"/>
      <c r="AN51" s="242"/>
      <c r="AO51" s="242"/>
      <c r="AP51" s="242"/>
      <c r="AQ51" s="242"/>
      <c r="AR51" s="242"/>
      <c r="AS51" s="242"/>
      <c r="AT51" s="242"/>
      <c r="AU51" s="242"/>
      <c r="AV51" s="242"/>
      <c r="AW51" s="242"/>
      <c r="AX51" s="242"/>
      <c r="AY51" s="242"/>
      <c r="AZ51" s="242"/>
      <c r="BA51" s="242"/>
      <c r="BB51" s="242"/>
      <c r="BC51" s="242"/>
      <c r="BD51" s="242"/>
      <c r="BE51" s="242"/>
      <c r="BF51" s="242"/>
      <c r="BG51" s="242"/>
      <c r="BH51" s="242"/>
      <c r="BI51" s="242"/>
      <c r="BJ51" s="242"/>
      <c r="BK51" s="242"/>
      <c r="BL51" s="242"/>
    </row>
    <row r="52" spans="1:81" s="213" customFormat="1" ht="18.75">
      <c r="A52" s="239"/>
      <c r="D52" s="218"/>
      <c r="E52" s="218"/>
      <c r="X52" s="242"/>
      <c r="Y52" s="242"/>
      <c r="Z52" s="242"/>
      <c r="AA52" s="242"/>
      <c r="AB52" s="242"/>
      <c r="AC52" s="242"/>
      <c r="AD52" s="242"/>
      <c r="AE52" s="242"/>
      <c r="AF52" s="242"/>
      <c r="AG52" s="242"/>
      <c r="AH52" s="242"/>
      <c r="AI52" s="242"/>
      <c r="AJ52" s="242"/>
      <c r="AK52" s="242"/>
      <c r="AL52" s="242"/>
      <c r="AM52" s="242"/>
      <c r="AN52" s="242"/>
      <c r="AO52" s="242"/>
      <c r="AP52" s="242"/>
      <c r="AQ52" s="242"/>
      <c r="AR52" s="242"/>
      <c r="AS52" s="242"/>
      <c r="AT52" s="242"/>
      <c r="AU52" s="242"/>
      <c r="AV52" s="242"/>
      <c r="AW52" s="242"/>
      <c r="AX52" s="242"/>
      <c r="AY52" s="242"/>
      <c r="AZ52" s="242"/>
      <c r="BA52" s="242"/>
      <c r="BB52" s="242"/>
      <c r="BC52" s="242"/>
      <c r="BD52" s="242"/>
      <c r="BE52" s="242"/>
      <c r="BF52" s="242"/>
      <c r="BG52" s="242"/>
      <c r="BH52" s="242"/>
      <c r="BI52" s="242"/>
      <c r="BJ52" s="242"/>
      <c r="BK52" s="242"/>
      <c r="BL52" s="242"/>
    </row>
    <row r="53" spans="1:81" s="213" customFormat="1" ht="18.75">
      <c r="A53" s="239"/>
      <c r="D53" s="218"/>
      <c r="E53" s="218"/>
      <c r="X53" s="242"/>
      <c r="Y53" s="242"/>
      <c r="Z53" s="242"/>
      <c r="AA53" s="242"/>
      <c r="AB53" s="242"/>
      <c r="AC53" s="242"/>
      <c r="AD53" s="242"/>
      <c r="AE53" s="242"/>
      <c r="AF53" s="242"/>
      <c r="AG53" s="242"/>
      <c r="AH53" s="242"/>
      <c r="AI53" s="242"/>
      <c r="AJ53" s="242"/>
      <c r="AK53" s="242"/>
      <c r="AL53" s="242"/>
      <c r="AM53" s="242"/>
      <c r="AN53" s="242"/>
      <c r="AO53" s="242"/>
      <c r="AP53" s="242"/>
      <c r="AQ53" s="242"/>
      <c r="AR53" s="242"/>
      <c r="AS53" s="242"/>
      <c r="AT53" s="242"/>
      <c r="AU53" s="242"/>
      <c r="AV53" s="242"/>
      <c r="AW53" s="242"/>
      <c r="AX53" s="242"/>
      <c r="AY53" s="242"/>
      <c r="AZ53" s="242"/>
      <c r="BA53" s="242"/>
      <c r="BB53" s="242"/>
      <c r="BC53" s="242"/>
      <c r="BD53" s="242"/>
      <c r="BE53" s="242"/>
      <c r="BF53" s="242"/>
      <c r="BG53" s="242"/>
      <c r="BH53" s="242"/>
      <c r="BI53" s="242"/>
      <c r="BJ53" s="242"/>
      <c r="BK53" s="242"/>
      <c r="BL53" s="242"/>
    </row>
    <row r="54" spans="1:81" s="213" customFormat="1" ht="18.75">
      <c r="A54" s="239"/>
      <c r="D54" s="218"/>
      <c r="E54" s="218"/>
      <c r="X54" s="242"/>
      <c r="Y54" s="242"/>
      <c r="Z54" s="242"/>
      <c r="AA54" s="242"/>
      <c r="AB54" s="242"/>
      <c r="AC54" s="242"/>
      <c r="AD54" s="242"/>
      <c r="AE54" s="242"/>
      <c r="AF54" s="242"/>
      <c r="AG54" s="242"/>
      <c r="AH54" s="242"/>
      <c r="AI54" s="242"/>
      <c r="AJ54" s="242"/>
      <c r="AK54" s="242"/>
      <c r="AL54" s="242"/>
      <c r="AM54" s="242"/>
      <c r="AN54" s="242"/>
      <c r="AO54" s="242"/>
      <c r="AP54" s="242"/>
      <c r="AQ54" s="242"/>
      <c r="AR54" s="242"/>
      <c r="AS54" s="242"/>
      <c r="AT54" s="242"/>
      <c r="AU54" s="242"/>
      <c r="AV54" s="242"/>
      <c r="AW54" s="242"/>
      <c r="AX54" s="242"/>
      <c r="AY54" s="242"/>
      <c r="AZ54" s="242"/>
      <c r="BA54" s="242"/>
      <c r="BB54" s="242"/>
      <c r="BC54" s="242"/>
      <c r="BD54" s="242"/>
      <c r="BE54" s="242"/>
      <c r="BF54" s="242"/>
      <c r="BG54" s="242"/>
      <c r="BH54" s="242"/>
      <c r="BI54" s="242"/>
      <c r="BJ54" s="242"/>
      <c r="BK54" s="242"/>
      <c r="BL54" s="242"/>
    </row>
    <row r="55" spans="1:81" s="213" customFormat="1" ht="18.75">
      <c r="A55" s="239"/>
      <c r="D55" s="218"/>
      <c r="E55" s="218"/>
      <c r="X55" s="242"/>
      <c r="Y55" s="242"/>
      <c r="Z55" s="242"/>
      <c r="AA55" s="242"/>
      <c r="AB55" s="242"/>
      <c r="AC55" s="242"/>
      <c r="AD55" s="242"/>
      <c r="AE55" s="242"/>
      <c r="AF55" s="242"/>
      <c r="AG55" s="242"/>
      <c r="AH55" s="242"/>
      <c r="AI55" s="242"/>
      <c r="AJ55" s="242"/>
      <c r="AK55" s="242"/>
      <c r="AL55" s="242"/>
      <c r="AM55" s="242"/>
      <c r="AN55" s="242"/>
      <c r="AO55" s="242"/>
      <c r="AP55" s="242"/>
      <c r="AQ55" s="242"/>
      <c r="AR55" s="242"/>
      <c r="AS55" s="242"/>
      <c r="AT55" s="242"/>
      <c r="AU55" s="242"/>
      <c r="AV55" s="242"/>
      <c r="AW55" s="242"/>
      <c r="AX55" s="242"/>
      <c r="AY55" s="242"/>
      <c r="AZ55" s="242"/>
      <c r="BA55" s="242"/>
      <c r="BB55" s="242"/>
      <c r="BC55" s="242"/>
      <c r="BD55" s="242"/>
      <c r="BE55" s="242"/>
      <c r="BF55" s="242"/>
      <c r="BG55" s="242"/>
      <c r="BH55" s="242"/>
      <c r="BI55" s="242"/>
      <c r="BJ55" s="242"/>
      <c r="BK55" s="242"/>
      <c r="BL55" s="242"/>
    </row>
    <row r="56" spans="1:81" s="213" customFormat="1" ht="18.75">
      <c r="A56" s="239"/>
      <c r="D56" s="218"/>
      <c r="E56" s="218"/>
      <c r="X56" s="242"/>
      <c r="Y56" s="242"/>
      <c r="Z56" s="242"/>
      <c r="AA56" s="242"/>
      <c r="AB56" s="242"/>
      <c r="AC56" s="242"/>
      <c r="AD56" s="242"/>
      <c r="AE56" s="242"/>
      <c r="AF56" s="242"/>
      <c r="AG56" s="242"/>
      <c r="AH56" s="242"/>
      <c r="AI56" s="242"/>
      <c r="AJ56" s="242"/>
      <c r="AK56" s="242"/>
      <c r="AL56" s="242"/>
      <c r="AM56" s="242"/>
      <c r="AN56" s="242"/>
      <c r="AO56" s="242"/>
      <c r="AP56" s="242"/>
      <c r="AQ56" s="242"/>
      <c r="AR56" s="242"/>
      <c r="AS56" s="242"/>
      <c r="AT56" s="242"/>
      <c r="AU56" s="242"/>
      <c r="AV56" s="242"/>
      <c r="AW56" s="242"/>
      <c r="AX56" s="242"/>
      <c r="AY56" s="242"/>
      <c r="AZ56" s="242"/>
      <c r="BA56" s="242"/>
      <c r="BB56" s="242"/>
      <c r="BC56" s="242"/>
      <c r="BD56" s="242"/>
      <c r="BE56" s="242"/>
      <c r="BF56" s="242"/>
      <c r="BG56" s="242"/>
      <c r="BH56" s="242"/>
      <c r="BI56" s="242"/>
      <c r="BJ56" s="242"/>
      <c r="BK56" s="242"/>
      <c r="BL56" s="242"/>
    </row>
    <row r="57" spans="1:81" s="213" customFormat="1" ht="18.75">
      <c r="A57" s="239"/>
      <c r="D57" s="218"/>
      <c r="E57" s="218"/>
      <c r="X57" s="242"/>
      <c r="Y57" s="242"/>
      <c r="Z57" s="242"/>
      <c r="AA57" s="242"/>
      <c r="AB57" s="242"/>
      <c r="AC57" s="242"/>
      <c r="AD57" s="242"/>
      <c r="AE57" s="242"/>
      <c r="AF57" s="242"/>
      <c r="AG57" s="242"/>
      <c r="AH57" s="242"/>
      <c r="AI57" s="242"/>
      <c r="AJ57" s="242"/>
      <c r="AK57" s="242"/>
      <c r="AL57" s="242"/>
      <c r="AM57" s="242"/>
      <c r="AN57" s="242"/>
      <c r="AO57" s="242"/>
      <c r="AP57" s="242"/>
      <c r="AQ57" s="242"/>
      <c r="AR57" s="242"/>
      <c r="AS57" s="242"/>
      <c r="AT57" s="242"/>
      <c r="AU57" s="242"/>
      <c r="AV57" s="242"/>
      <c r="AW57" s="242"/>
      <c r="AX57" s="242"/>
      <c r="AY57" s="242"/>
      <c r="AZ57" s="242"/>
      <c r="BA57" s="242"/>
      <c r="BB57" s="242"/>
      <c r="BC57" s="242"/>
      <c r="BD57" s="242"/>
      <c r="BE57" s="242"/>
      <c r="BF57" s="242"/>
      <c r="BG57" s="242"/>
      <c r="BH57" s="242"/>
      <c r="BI57" s="242"/>
      <c r="BJ57" s="242"/>
      <c r="BK57" s="242"/>
      <c r="BL57" s="242"/>
    </row>
    <row r="58" spans="1:81" s="213" customFormat="1" ht="18.75">
      <c r="A58" s="239"/>
      <c r="D58" s="218"/>
      <c r="E58" s="218"/>
      <c r="X58" s="242"/>
      <c r="Y58" s="242"/>
      <c r="Z58" s="242"/>
      <c r="AA58" s="242"/>
      <c r="AB58" s="242"/>
      <c r="AC58" s="242"/>
      <c r="AD58" s="242"/>
      <c r="AE58" s="242"/>
      <c r="AF58" s="242"/>
      <c r="AG58" s="242"/>
      <c r="AH58" s="242"/>
      <c r="AI58" s="242"/>
      <c r="AJ58" s="242"/>
      <c r="AK58" s="242"/>
      <c r="AL58" s="242"/>
      <c r="AM58" s="242"/>
      <c r="AN58" s="242"/>
      <c r="AO58" s="242"/>
      <c r="AP58" s="242"/>
      <c r="AQ58" s="242"/>
      <c r="AR58" s="242"/>
      <c r="AS58" s="242"/>
      <c r="AT58" s="242"/>
      <c r="AU58" s="242"/>
      <c r="AV58" s="242"/>
      <c r="AW58" s="242"/>
      <c r="AX58" s="242"/>
      <c r="AY58" s="242"/>
      <c r="AZ58" s="242"/>
      <c r="BA58" s="242"/>
      <c r="BB58" s="242"/>
      <c r="BC58" s="242"/>
      <c r="BD58" s="242"/>
      <c r="BE58" s="242"/>
      <c r="BF58" s="242"/>
      <c r="BG58" s="242"/>
      <c r="BH58" s="242"/>
      <c r="BI58" s="242"/>
      <c r="BJ58" s="242"/>
      <c r="BK58" s="242"/>
      <c r="BL58" s="242"/>
    </row>
    <row r="59" spans="1:81" s="213" customFormat="1" ht="18.75">
      <c r="A59" s="239"/>
      <c r="D59" s="218"/>
      <c r="E59" s="218"/>
      <c r="X59" s="242"/>
      <c r="Y59" s="242"/>
      <c r="Z59" s="242"/>
      <c r="AA59" s="242"/>
      <c r="AB59" s="242"/>
      <c r="AC59" s="242"/>
      <c r="AD59" s="242"/>
      <c r="AE59" s="242"/>
      <c r="AF59" s="242"/>
      <c r="AG59" s="242"/>
      <c r="AH59" s="242"/>
      <c r="AI59" s="242"/>
      <c r="AJ59" s="242"/>
      <c r="AK59" s="242"/>
      <c r="AL59" s="242"/>
      <c r="AM59" s="242"/>
      <c r="AN59" s="242"/>
      <c r="AO59" s="242"/>
      <c r="AP59" s="242"/>
      <c r="AQ59" s="242"/>
      <c r="AR59" s="242"/>
      <c r="AS59" s="242"/>
      <c r="AT59" s="242"/>
      <c r="AU59" s="242"/>
      <c r="AV59" s="242"/>
      <c r="AW59" s="242"/>
      <c r="AX59" s="242"/>
      <c r="AY59" s="242"/>
      <c r="AZ59" s="242"/>
      <c r="BA59" s="242"/>
      <c r="BB59" s="242"/>
      <c r="BC59" s="242"/>
      <c r="BD59" s="242"/>
      <c r="BE59" s="242"/>
      <c r="BF59" s="242"/>
      <c r="BG59" s="242"/>
      <c r="BH59" s="242"/>
      <c r="BI59" s="242"/>
      <c r="BJ59" s="242"/>
      <c r="BK59" s="242"/>
      <c r="BL59" s="242"/>
    </row>
    <row r="60" spans="1:81" s="213" customFormat="1" ht="18.75">
      <c r="A60" s="239"/>
      <c r="D60" s="218"/>
      <c r="E60" s="218"/>
      <c r="X60" s="242"/>
      <c r="Y60" s="242"/>
      <c r="Z60" s="242"/>
      <c r="AA60" s="242"/>
      <c r="AB60" s="242"/>
      <c r="AC60" s="242"/>
      <c r="AD60" s="242"/>
      <c r="AE60" s="242"/>
      <c r="AF60" s="242"/>
      <c r="AG60" s="242"/>
      <c r="AH60" s="242"/>
      <c r="AI60" s="242"/>
      <c r="AJ60" s="242"/>
      <c r="AK60" s="242"/>
      <c r="AL60" s="242"/>
      <c r="AM60" s="242"/>
      <c r="AN60" s="242"/>
      <c r="AO60" s="242"/>
      <c r="AP60" s="242"/>
      <c r="AQ60" s="242"/>
      <c r="AR60" s="242"/>
      <c r="AS60" s="242"/>
      <c r="AT60" s="242"/>
      <c r="AU60" s="242"/>
      <c r="AV60" s="242"/>
      <c r="AW60" s="242"/>
      <c r="AX60" s="242"/>
      <c r="AY60" s="242"/>
      <c r="AZ60" s="242"/>
      <c r="BA60" s="242"/>
      <c r="BB60" s="242"/>
      <c r="BC60" s="242"/>
      <c r="BD60" s="242"/>
      <c r="BE60" s="242"/>
      <c r="BF60" s="242"/>
      <c r="BG60" s="242"/>
      <c r="BH60" s="242"/>
      <c r="BI60" s="242"/>
      <c r="BJ60" s="242"/>
      <c r="BK60" s="242"/>
      <c r="BL60" s="242"/>
    </row>
    <row r="61" spans="1:81" s="213" customFormat="1" ht="18.75">
      <c r="A61" s="239"/>
      <c r="D61" s="218"/>
      <c r="E61" s="218"/>
      <c r="X61" s="242"/>
      <c r="Y61" s="242"/>
      <c r="Z61" s="242"/>
      <c r="AA61" s="242"/>
      <c r="AB61" s="242"/>
      <c r="AC61" s="242"/>
      <c r="AD61" s="242"/>
      <c r="AE61" s="242"/>
      <c r="AF61" s="242"/>
      <c r="AG61" s="242"/>
      <c r="AH61" s="242"/>
      <c r="AI61" s="242"/>
      <c r="AJ61" s="242"/>
      <c r="AK61" s="242"/>
      <c r="AL61" s="944" t="s">
        <v>523</v>
      </c>
      <c r="AM61" s="944"/>
      <c r="AN61" s="944"/>
      <c r="AO61" s="944"/>
      <c r="AP61" s="944"/>
      <c r="AQ61" s="944"/>
      <c r="AR61" s="944"/>
      <c r="AS61" s="944"/>
      <c r="AT61" s="944"/>
      <c r="AU61" s="944"/>
      <c r="AV61" s="944"/>
      <c r="AW61" s="944"/>
      <c r="AX61" s="944"/>
      <c r="AY61" s="944"/>
      <c r="AZ61" s="944"/>
      <c r="BA61" s="944"/>
      <c r="BB61" s="944"/>
      <c r="BC61" s="944"/>
      <c r="BD61" s="944"/>
      <c r="BE61" s="944"/>
      <c r="BF61" s="944"/>
      <c r="BG61" s="944"/>
      <c r="BH61" s="944"/>
      <c r="BI61" s="944"/>
      <c r="BJ61" s="265"/>
      <c r="BK61" s="265"/>
      <c r="BL61" s="945" t="s">
        <v>524</v>
      </c>
      <c r="BM61" s="945"/>
      <c r="BN61" s="945"/>
      <c r="BO61" s="945"/>
      <c r="BP61" s="945"/>
      <c r="BQ61" s="945"/>
      <c r="BR61" s="945"/>
      <c r="BS61" s="945"/>
      <c r="BT61" s="945"/>
      <c r="BU61" s="945"/>
      <c r="BV61" s="945"/>
      <c r="BW61" s="945"/>
      <c r="BX61" s="945"/>
      <c r="BY61" s="945"/>
      <c r="BZ61" s="945"/>
      <c r="CA61" s="945"/>
      <c r="CB61" s="945"/>
      <c r="CC61" s="945"/>
    </row>
    <row r="62" spans="1:81" s="213" customFormat="1" ht="18.75">
      <c r="A62" s="239"/>
      <c r="D62" s="218"/>
      <c r="E62" s="218"/>
      <c r="X62" s="242"/>
      <c r="Y62" s="242"/>
      <c r="Z62" s="242"/>
      <c r="AA62" s="242"/>
      <c r="AB62" s="242"/>
      <c r="AC62" s="242"/>
      <c r="AD62" s="242"/>
      <c r="AE62" s="242"/>
      <c r="AF62" s="242"/>
      <c r="AG62" s="242"/>
      <c r="AH62" s="242"/>
      <c r="AI62" s="242"/>
      <c r="AJ62" s="242"/>
      <c r="AK62" s="242"/>
      <c r="AL62" s="900" t="s">
        <v>3</v>
      </c>
      <c r="AM62" s="900"/>
      <c r="AN62" s="900"/>
      <c r="AO62" s="900" t="e">
        <f>#REF!</f>
        <v>#REF!</v>
      </c>
      <c r="AP62" s="900"/>
      <c r="AQ62" s="900"/>
      <c r="AR62" s="900"/>
      <c r="AS62" s="900"/>
      <c r="AT62" s="900"/>
      <c r="AU62" s="900"/>
      <c r="AV62" s="900" t="s">
        <v>4</v>
      </c>
      <c r="AW62" s="900"/>
      <c r="AX62" s="900"/>
      <c r="AY62" s="900"/>
      <c r="AZ62" s="900"/>
      <c r="BA62" s="900"/>
      <c r="BB62" s="900"/>
      <c r="BC62" s="900"/>
      <c r="BD62" s="900"/>
      <c r="BE62" s="900"/>
      <c r="BF62" s="900"/>
      <c r="BG62" s="900"/>
      <c r="BH62" s="900"/>
      <c r="BI62" s="900"/>
      <c r="BJ62" s="262"/>
      <c r="BK62" s="242"/>
      <c r="BL62" s="946" t="s">
        <v>3</v>
      </c>
      <c r="BM62" s="946"/>
      <c r="BN62" s="946"/>
      <c r="BO62" s="946"/>
      <c r="BP62" s="946" t="s">
        <v>4</v>
      </c>
      <c r="BQ62" s="946"/>
      <c r="BR62" s="946"/>
      <c r="BS62" s="946"/>
      <c r="BT62" s="946"/>
      <c r="BU62" s="946"/>
      <c r="BV62" s="946"/>
      <c r="BW62" s="946"/>
      <c r="BX62" s="946"/>
      <c r="BY62" s="946"/>
      <c r="BZ62" s="946"/>
      <c r="CA62" s="946"/>
      <c r="CB62" s="946"/>
      <c r="CC62" s="946"/>
    </row>
    <row r="63" spans="1:81" s="213" customFormat="1" ht="18.75">
      <c r="A63" s="239"/>
      <c r="D63" s="218"/>
      <c r="E63" s="218"/>
      <c r="X63" s="242"/>
      <c r="Y63" s="242"/>
      <c r="Z63" s="242"/>
      <c r="AA63" s="242"/>
      <c r="AB63" s="242"/>
      <c r="AC63" s="242"/>
      <c r="AD63" s="242"/>
      <c r="AE63" s="242"/>
      <c r="AF63" s="242"/>
      <c r="AG63" s="242"/>
      <c r="AH63" s="242"/>
      <c r="AI63" s="242"/>
      <c r="AJ63" s="242"/>
      <c r="AK63" s="242"/>
      <c r="AL63" s="940" t="s">
        <v>335</v>
      </c>
      <c r="AM63" s="940"/>
      <c r="AN63" s="940"/>
      <c r="AO63" s="941" t="e">
        <f>BP65</f>
        <v>#REF!</v>
      </c>
      <c r="AP63" s="941"/>
      <c r="AQ63" s="941"/>
      <c r="AR63" s="941"/>
      <c r="AS63" s="941"/>
      <c r="AT63" s="941"/>
      <c r="AU63" s="941"/>
      <c r="AV63" s="942" t="e">
        <f>BW65</f>
        <v>#REF!</v>
      </c>
      <c r="AW63" s="942"/>
      <c r="AX63" s="942"/>
      <c r="AY63" s="942"/>
      <c r="AZ63" s="942"/>
      <c r="BA63" s="942"/>
      <c r="BB63" s="942"/>
      <c r="BC63" s="943"/>
      <c r="BD63" s="943"/>
      <c r="BE63" s="943"/>
      <c r="BF63" s="943"/>
      <c r="BG63" s="943"/>
      <c r="BH63" s="943"/>
      <c r="BI63" s="943"/>
      <c r="BJ63" s="270"/>
      <c r="BK63" s="242"/>
      <c r="BL63" s="930" t="s">
        <v>525</v>
      </c>
      <c r="BM63" s="930"/>
      <c r="BN63" s="930"/>
      <c r="BO63" s="930"/>
      <c r="BP63" s="935" t="e">
        <f ca="1">BX80+CH80</f>
        <v>#REF!</v>
      </c>
      <c r="BQ63" s="935"/>
      <c r="BR63" s="935"/>
      <c r="BS63" s="935"/>
      <c r="BT63" s="935"/>
      <c r="BU63" s="935"/>
      <c r="BV63" s="935"/>
      <c r="BW63" s="937" t="e">
        <f ca="1">BP63/BV75/0.3025</f>
        <v>#REF!</v>
      </c>
      <c r="BX63" s="937"/>
      <c r="BY63" s="937"/>
      <c r="BZ63" s="937"/>
      <c r="CA63" s="937"/>
      <c r="CB63" s="937"/>
      <c r="CC63" s="937"/>
    </row>
    <row r="64" spans="1:81" s="213" customFormat="1" ht="18.75">
      <c r="A64" s="239"/>
      <c r="D64" s="218"/>
      <c r="E64" s="218"/>
      <c r="X64" s="242"/>
      <c r="Y64" s="242"/>
      <c r="Z64" s="242"/>
      <c r="AA64" s="242"/>
      <c r="AB64" s="242"/>
      <c r="AC64" s="242"/>
      <c r="AD64" s="242"/>
      <c r="AE64" s="242"/>
      <c r="AF64" s="242"/>
      <c r="AG64" s="242"/>
      <c r="AH64" s="242"/>
      <c r="AI64" s="242"/>
      <c r="AJ64" s="242"/>
      <c r="AK64" s="242"/>
      <c r="AL64" s="940"/>
      <c r="AM64" s="940"/>
      <c r="AN64" s="940"/>
      <c r="AO64" s="941"/>
      <c r="AP64" s="941"/>
      <c r="AQ64" s="941"/>
      <c r="AR64" s="941"/>
      <c r="AS64" s="941"/>
      <c r="AT64" s="941"/>
      <c r="AU64" s="941"/>
      <c r="AV64" s="942"/>
      <c r="AW64" s="942"/>
      <c r="AX64" s="942"/>
      <c r="AY64" s="942"/>
      <c r="AZ64" s="942"/>
      <c r="BA64" s="942"/>
      <c r="BB64" s="942"/>
      <c r="BC64" s="943"/>
      <c r="BD64" s="943"/>
      <c r="BE64" s="943"/>
      <c r="BF64" s="943"/>
      <c r="BG64" s="943"/>
      <c r="BH64" s="943"/>
      <c r="BI64" s="943"/>
      <c r="BJ64" s="270"/>
      <c r="BK64" s="242"/>
      <c r="BL64" s="930"/>
      <c r="BM64" s="930"/>
      <c r="BN64" s="930"/>
      <c r="BO64" s="930"/>
      <c r="BP64" s="935"/>
      <c r="BQ64" s="935"/>
      <c r="BR64" s="935"/>
      <c r="BS64" s="935"/>
      <c r="BT64" s="935"/>
      <c r="BU64" s="935"/>
      <c r="BV64" s="935"/>
      <c r="BW64" s="937"/>
      <c r="BX64" s="937"/>
      <c r="BY64" s="937"/>
      <c r="BZ64" s="937"/>
      <c r="CA64" s="937"/>
      <c r="CB64" s="937"/>
      <c r="CC64" s="937"/>
    </row>
    <row r="65" spans="4:114" ht="18.75">
      <c r="D65" s="218"/>
      <c r="E65" s="218"/>
      <c r="X65" s="242"/>
      <c r="Y65" s="242"/>
      <c r="Z65" s="242"/>
      <c r="AA65" s="242"/>
      <c r="AB65" s="242"/>
      <c r="AC65" s="242"/>
      <c r="AD65" s="242"/>
      <c r="AE65" s="242"/>
      <c r="AF65" s="242"/>
      <c r="AG65" s="242"/>
      <c r="AH65" s="242"/>
      <c r="AI65" s="242"/>
      <c r="AJ65" s="242"/>
      <c r="AK65" s="242"/>
      <c r="AL65" s="271" t="s">
        <v>4</v>
      </c>
      <c r="AM65" s="271"/>
      <c r="AN65" s="271"/>
      <c r="AO65" s="272"/>
      <c r="AP65" s="272"/>
      <c r="AQ65" s="272"/>
      <c r="AR65" s="272"/>
      <c r="AS65" s="272"/>
      <c r="AT65" s="272"/>
      <c r="AU65" s="272"/>
      <c r="AV65" s="272"/>
      <c r="AW65" s="272"/>
      <c r="AX65" s="272"/>
      <c r="AY65" s="938"/>
      <c r="AZ65" s="938"/>
      <c r="BA65" s="938"/>
      <c r="BB65" s="938"/>
      <c r="BC65" s="938"/>
      <c r="BD65" s="938"/>
      <c r="BE65" s="938"/>
      <c r="BF65" s="938"/>
      <c r="BG65" s="938"/>
      <c r="BH65" s="938"/>
      <c r="BI65" s="938"/>
      <c r="BJ65" s="271"/>
      <c r="BL65" s="930" t="s">
        <v>335</v>
      </c>
      <c r="BM65" s="930"/>
      <c r="BN65" s="930"/>
      <c r="BO65" s="930"/>
      <c r="BP65" s="935" t="e">
        <f>#REF!</f>
        <v>#REF!</v>
      </c>
      <c r="BQ65" s="935"/>
      <c r="BR65" s="935"/>
      <c r="BS65" s="935"/>
      <c r="BT65" s="935"/>
      <c r="BU65" s="935"/>
      <c r="BV65" s="935"/>
      <c r="BW65" s="937" t="e">
        <f>BP65/BV75/0.3025</f>
        <v>#REF!</v>
      </c>
      <c r="BX65" s="937"/>
      <c r="BY65" s="937"/>
      <c r="BZ65" s="937"/>
      <c r="CA65" s="937"/>
      <c r="CB65" s="937"/>
      <c r="CC65" s="937"/>
      <c r="CD65" s="213"/>
      <c r="CE65" s="213"/>
      <c r="CF65" s="213"/>
      <c r="CG65" s="213"/>
      <c r="CH65" s="213"/>
      <c r="CI65" s="213"/>
      <c r="CJ65" s="213"/>
      <c r="CK65" s="213"/>
      <c r="CL65" s="213"/>
      <c r="CM65" s="213"/>
      <c r="CN65" s="213"/>
      <c r="CO65" s="213"/>
      <c r="CP65" s="213"/>
      <c r="CQ65" s="213"/>
      <c r="CR65" s="213"/>
      <c r="CS65" s="213"/>
    </row>
    <row r="66" spans="4:114" ht="18.75">
      <c r="D66" s="218"/>
      <c r="E66" s="218"/>
      <c r="X66" s="242"/>
      <c r="Y66" s="242"/>
      <c r="Z66" s="242"/>
      <c r="AA66" s="242"/>
      <c r="AB66" s="242"/>
      <c r="AC66" s="242"/>
      <c r="AD66" s="242"/>
      <c r="AE66" s="242"/>
      <c r="AF66" s="242"/>
      <c r="AG66" s="242"/>
      <c r="AH66" s="242"/>
      <c r="AI66" s="242"/>
      <c r="AJ66" s="242"/>
      <c r="AK66" s="242"/>
      <c r="AL66" s="271"/>
      <c r="AM66" s="271"/>
      <c r="AN66" s="271"/>
      <c r="AO66" s="272"/>
      <c r="AP66" s="272"/>
      <c r="AQ66" s="272"/>
      <c r="AR66" s="272"/>
      <c r="AS66" s="272"/>
      <c r="AT66" s="272"/>
      <c r="AU66" s="272"/>
      <c r="AV66" s="272"/>
      <c r="AW66" s="272"/>
      <c r="AX66" s="272"/>
      <c r="AY66" s="273"/>
      <c r="AZ66" s="273"/>
      <c r="BA66" s="273"/>
      <c r="BB66" s="273"/>
      <c r="BC66" s="273"/>
      <c r="BD66" s="273"/>
      <c r="BE66" s="273"/>
      <c r="BF66" s="273"/>
      <c r="BG66" s="273"/>
      <c r="BH66" s="273"/>
      <c r="BI66" s="273"/>
      <c r="BJ66" s="271"/>
      <c r="BL66" s="930"/>
      <c r="BM66" s="930"/>
      <c r="BN66" s="930"/>
      <c r="BO66" s="930"/>
      <c r="BP66" s="935"/>
      <c r="BQ66" s="935"/>
      <c r="BR66" s="935"/>
      <c r="BS66" s="935"/>
      <c r="BT66" s="935"/>
      <c r="BU66" s="935"/>
      <c r="BV66" s="935"/>
      <c r="BW66" s="937"/>
      <c r="BX66" s="937"/>
      <c r="BY66" s="937"/>
      <c r="BZ66" s="937"/>
      <c r="CA66" s="937"/>
      <c r="CB66" s="937"/>
      <c r="CC66" s="937"/>
      <c r="CD66" s="213"/>
      <c r="CE66" s="213"/>
      <c r="CF66" s="213"/>
      <c r="CG66" s="213"/>
      <c r="CH66" s="213"/>
      <c r="CI66" s="213"/>
      <c r="CJ66" s="213"/>
      <c r="CK66" s="213"/>
      <c r="CL66" s="213"/>
      <c r="CM66" s="213"/>
      <c r="CN66" s="213"/>
      <c r="CO66" s="213"/>
      <c r="CP66" s="213"/>
      <c r="CQ66" s="213"/>
      <c r="CR66" s="213"/>
      <c r="CS66" s="213"/>
    </row>
    <row r="67" spans="4:114" ht="18.75">
      <c r="D67" s="218"/>
      <c r="E67" s="218"/>
      <c r="BS67" s="271"/>
      <c r="BT67" s="271"/>
      <c r="BU67" s="271"/>
      <c r="BV67" s="272"/>
      <c r="BW67" s="272"/>
      <c r="BX67" s="272"/>
      <c r="BY67" s="272"/>
      <c r="BZ67" s="272"/>
      <c r="CA67" s="272"/>
      <c r="CB67" s="272"/>
      <c r="CC67" s="272"/>
      <c r="CD67" s="272"/>
      <c r="CE67" s="272"/>
      <c r="CF67" s="273"/>
      <c r="CG67" s="273"/>
      <c r="CH67" s="273"/>
      <c r="CI67" s="273"/>
      <c r="CJ67" s="273"/>
      <c r="CK67" s="273"/>
      <c r="CL67" s="273"/>
      <c r="CM67" s="273"/>
      <c r="CN67" s="273"/>
      <c r="CO67" s="273"/>
      <c r="CP67" s="273"/>
      <c r="CQ67" s="271"/>
      <c r="CS67" s="939" t="s">
        <v>489</v>
      </c>
      <c r="CT67" s="930" t="s">
        <v>193</v>
      </c>
      <c r="CU67" s="930"/>
      <c r="CV67" s="930"/>
      <c r="CW67" s="933">
        <v>-365.68793223671611</v>
      </c>
      <c r="CX67" s="933"/>
      <c r="CY67" s="933"/>
      <c r="CZ67" s="933"/>
      <c r="DA67" s="933"/>
      <c r="DB67" s="933"/>
      <c r="DC67" s="933"/>
      <c r="DD67" s="934">
        <v>0</v>
      </c>
      <c r="DE67" s="934"/>
      <c r="DF67" s="934"/>
      <c r="DG67" s="934"/>
      <c r="DH67" s="934"/>
      <c r="DI67" s="934"/>
      <c r="DJ67" s="934"/>
    </row>
    <row r="68" spans="4:114" ht="18.75">
      <c r="D68" s="218"/>
      <c r="E68" s="218"/>
      <c r="BT68" s="265"/>
      <c r="BU68" s="265"/>
      <c r="BV68" s="265"/>
      <c r="BW68" s="265"/>
      <c r="BX68" s="265"/>
      <c r="BY68" s="265"/>
      <c r="BZ68" s="265"/>
      <c r="CA68" s="265"/>
      <c r="CB68" s="265"/>
      <c r="CC68" s="265"/>
      <c r="CD68" s="265"/>
      <c r="CE68" s="265"/>
      <c r="CF68" s="265"/>
      <c r="CG68" s="265"/>
      <c r="CH68" s="265"/>
      <c r="CI68" s="265"/>
      <c r="CJ68" s="265"/>
      <c r="CK68" s="265"/>
      <c r="CL68" s="265"/>
      <c r="CM68" s="265"/>
      <c r="CN68" s="265"/>
      <c r="CO68" s="265"/>
      <c r="CP68" s="265"/>
      <c r="CS68" s="939"/>
      <c r="CT68" s="930"/>
      <c r="CU68" s="930"/>
      <c r="CV68" s="930"/>
      <c r="CW68" s="933"/>
      <c r="CX68" s="933"/>
      <c r="CY68" s="933"/>
      <c r="CZ68" s="933"/>
      <c r="DA68" s="933"/>
      <c r="DB68" s="933"/>
      <c r="DC68" s="933"/>
      <c r="DD68" s="934"/>
      <c r="DE68" s="934"/>
      <c r="DF68" s="934"/>
      <c r="DG68" s="934"/>
      <c r="DH68" s="934"/>
      <c r="DI68" s="934"/>
      <c r="DJ68" s="934"/>
    </row>
    <row r="69" spans="4:114" ht="18.75">
      <c r="D69" s="218"/>
      <c r="E69" s="218"/>
      <c r="BS69" s="265" t="s">
        <v>526</v>
      </c>
      <c r="BT69" s="265"/>
      <c r="BU69" s="265"/>
      <c r="BV69" s="265"/>
      <c r="BW69" s="265"/>
      <c r="BX69" s="265"/>
      <c r="BY69" s="265"/>
      <c r="BZ69" s="265"/>
      <c r="CA69" s="265"/>
      <c r="CB69" s="265"/>
      <c r="CC69" s="265"/>
      <c r="CD69" s="265"/>
      <c r="CE69" s="265"/>
      <c r="CF69" s="265"/>
      <c r="CG69" s="265"/>
      <c r="CH69" s="265"/>
      <c r="CI69" s="265"/>
      <c r="CJ69" s="265"/>
      <c r="CK69" s="265"/>
      <c r="CL69" s="265"/>
      <c r="CM69" s="265"/>
      <c r="CN69" s="265"/>
      <c r="CO69" s="265"/>
      <c r="CP69" s="265"/>
      <c r="CS69" s="939"/>
      <c r="CT69" s="930" t="s">
        <v>527</v>
      </c>
      <c r="CU69" s="930"/>
      <c r="CV69" s="930"/>
      <c r="CW69" s="935" t="e">
        <f ca="1">CK80</f>
        <v>#REF!</v>
      </c>
      <c r="CX69" s="935"/>
      <c r="CY69" s="935"/>
      <c r="CZ69" s="935"/>
      <c r="DA69" s="935"/>
      <c r="DB69" s="935"/>
      <c r="DC69" s="935"/>
      <c r="DD69" s="936" t="e">
        <f ca="1">CN83</f>
        <v>#REF!</v>
      </c>
      <c r="DE69" s="936"/>
      <c r="DF69" s="936"/>
      <c r="DG69" s="936"/>
      <c r="DH69" s="936"/>
      <c r="DI69" s="936"/>
      <c r="DJ69" s="936"/>
    </row>
    <row r="70" spans="4:114" ht="18.75">
      <c r="D70" s="218"/>
      <c r="E70" s="218"/>
      <c r="BS70" s="914" t="s">
        <v>490</v>
      </c>
      <c r="BT70" s="914"/>
      <c r="BU70" s="914"/>
      <c r="BV70" s="914" t="s">
        <v>12</v>
      </c>
      <c r="BW70" s="914"/>
      <c r="BX70" s="914" t="s">
        <v>488</v>
      </c>
      <c r="BY70" s="914"/>
      <c r="BZ70" s="914"/>
      <c r="CA70" s="914"/>
      <c r="CB70" s="914"/>
      <c r="CC70" s="914" t="s">
        <v>491</v>
      </c>
      <c r="CD70" s="914"/>
      <c r="CE70" s="914"/>
      <c r="CF70" s="914"/>
      <c r="CG70" s="914"/>
      <c r="CH70" s="914"/>
      <c r="CI70" s="914"/>
      <c r="CJ70" s="914"/>
      <c r="CK70" s="914" t="s">
        <v>336</v>
      </c>
      <c r="CL70" s="914"/>
      <c r="CM70" s="914"/>
      <c r="CN70" s="914"/>
      <c r="CO70" s="914"/>
      <c r="CP70" s="914"/>
      <c r="CQ70" s="262"/>
      <c r="CS70" s="939"/>
      <c r="CT70" s="930"/>
      <c r="CU70" s="930"/>
      <c r="CV70" s="930"/>
      <c r="CW70" s="935"/>
      <c r="CX70" s="935"/>
      <c r="CY70" s="935"/>
      <c r="CZ70" s="935"/>
      <c r="DA70" s="935"/>
      <c r="DB70" s="935"/>
      <c r="DC70" s="935"/>
      <c r="DD70" s="936"/>
      <c r="DE70" s="936"/>
      <c r="DF70" s="936"/>
      <c r="DG70" s="936"/>
      <c r="DH70" s="936"/>
      <c r="DI70" s="936"/>
      <c r="DJ70" s="936"/>
    </row>
    <row r="71" spans="4:114" ht="18.75">
      <c r="D71" s="218"/>
      <c r="E71" s="218"/>
      <c r="BS71" s="914"/>
      <c r="BT71" s="914"/>
      <c r="BU71" s="914"/>
      <c r="BV71" s="914"/>
      <c r="BW71" s="914"/>
      <c r="BX71" s="914" t="s">
        <v>14</v>
      </c>
      <c r="BY71" s="914"/>
      <c r="BZ71" s="914"/>
      <c r="CA71" s="914" t="s">
        <v>492</v>
      </c>
      <c r="CB71" s="914"/>
      <c r="CC71" s="914" t="s">
        <v>493</v>
      </c>
      <c r="CD71" s="914"/>
      <c r="CE71" s="914"/>
      <c r="CF71" s="914" t="s">
        <v>492</v>
      </c>
      <c r="CG71" s="914"/>
      <c r="CH71" s="914" t="s">
        <v>494</v>
      </c>
      <c r="CI71" s="914"/>
      <c r="CJ71" s="914"/>
      <c r="CK71" s="914" t="s">
        <v>489</v>
      </c>
      <c r="CL71" s="914"/>
      <c r="CM71" s="914"/>
      <c r="CN71" s="914" t="s">
        <v>495</v>
      </c>
      <c r="CO71" s="914"/>
      <c r="CP71" s="914"/>
      <c r="CQ71" s="262"/>
      <c r="CS71" s="939"/>
      <c r="CT71" s="930" t="s">
        <v>528</v>
      </c>
      <c r="CU71" s="930"/>
      <c r="CV71" s="930"/>
      <c r="CW71" s="932" t="e">
        <f ca="1">SUM(CW67:DC70)</f>
        <v>#REF!</v>
      </c>
      <c r="CX71" s="932"/>
      <c r="CY71" s="932"/>
      <c r="CZ71" s="932"/>
      <c r="DA71" s="932"/>
      <c r="DB71" s="932"/>
      <c r="DC71" s="932"/>
      <c r="DD71" s="930"/>
      <c r="DE71" s="930"/>
      <c r="DF71" s="930"/>
      <c r="DG71" s="930"/>
      <c r="DH71" s="930"/>
      <c r="DI71" s="930"/>
      <c r="DJ71" s="930"/>
    </row>
    <row r="72" spans="4:114" ht="18.75">
      <c r="D72" s="218"/>
      <c r="E72" s="218"/>
      <c r="BS72" s="921" t="e">
        <f>#REF!</f>
        <v>#REF!</v>
      </c>
      <c r="BT72" s="921"/>
      <c r="BU72" s="921" t="e">
        <f>#REF!</f>
        <v>#REF!</v>
      </c>
      <c r="BV72" s="919" t="e">
        <f>#REF!</f>
        <v>#REF!</v>
      </c>
      <c r="BW72" s="919"/>
      <c r="BX72" s="922" t="e">
        <f>#REF!</f>
        <v>#REF!</v>
      </c>
      <c r="BY72" s="922"/>
      <c r="BZ72" s="922"/>
      <c r="CA72" s="920" t="e">
        <f>BX72/BV72/0.3025</f>
        <v>#REF!</v>
      </c>
      <c r="CB72" s="920"/>
      <c r="CC72" s="923" t="e">
        <f ca="1">+ROUNDDOWN(BX72+#REF!/3*BV72*0.3025+CK83,-2)</f>
        <v>#REF!</v>
      </c>
      <c r="CD72" s="923"/>
      <c r="CE72" s="923"/>
      <c r="CF72" s="924" t="e">
        <f ca="1">CC72/BV72/0.3025</f>
        <v>#REF!</v>
      </c>
      <c r="CG72" s="924"/>
      <c r="CH72" s="928">
        <v>100</v>
      </c>
      <c r="CI72" s="928"/>
      <c r="CJ72" s="928"/>
      <c r="CK72" s="926" t="e">
        <f ca="1">CC72-BX72-CH72</f>
        <v>#REF!</v>
      </c>
      <c r="CL72" s="926"/>
      <c r="CM72" s="926"/>
      <c r="CN72" s="927" t="e">
        <f ca="1">CK72/(BX72+CH72)</f>
        <v>#REF!</v>
      </c>
      <c r="CO72" s="927"/>
      <c r="CP72" s="927"/>
      <c r="CQ72" s="274"/>
      <c r="CS72" s="939"/>
      <c r="CT72" s="930"/>
      <c r="CU72" s="930"/>
      <c r="CV72" s="930"/>
      <c r="CW72" s="932"/>
      <c r="CX72" s="932"/>
      <c r="CY72" s="932"/>
      <c r="CZ72" s="932"/>
      <c r="DA72" s="932"/>
      <c r="DB72" s="932"/>
      <c r="DC72" s="932"/>
      <c r="DD72" s="930"/>
      <c r="DE72" s="930"/>
      <c r="DF72" s="930"/>
      <c r="DG72" s="930"/>
      <c r="DH72" s="930"/>
      <c r="DI72" s="930"/>
      <c r="DJ72" s="930"/>
    </row>
    <row r="73" spans="4:114" ht="18.75">
      <c r="D73" s="218"/>
      <c r="E73" s="218"/>
      <c r="BS73" s="921"/>
      <c r="BT73" s="921"/>
      <c r="BU73" s="921"/>
      <c r="BV73" s="919"/>
      <c r="BW73" s="919"/>
      <c r="BX73" s="922"/>
      <c r="BY73" s="922"/>
      <c r="BZ73" s="922"/>
      <c r="CA73" s="920"/>
      <c r="CB73" s="920"/>
      <c r="CC73" s="923"/>
      <c r="CD73" s="923"/>
      <c r="CE73" s="923"/>
      <c r="CF73" s="924"/>
      <c r="CG73" s="924"/>
      <c r="CH73" s="925"/>
      <c r="CI73" s="925"/>
      <c r="CJ73" s="925"/>
      <c r="CK73" s="926"/>
      <c r="CL73" s="926"/>
      <c r="CM73" s="926"/>
      <c r="CN73" s="927"/>
      <c r="CO73" s="927"/>
      <c r="CP73" s="927"/>
      <c r="CQ73" s="275"/>
      <c r="CS73" s="939"/>
      <c r="CT73" s="930"/>
      <c r="CU73" s="930"/>
      <c r="CV73" s="930"/>
      <c r="CW73" s="932"/>
      <c r="CX73" s="932"/>
      <c r="CY73" s="932"/>
      <c r="CZ73" s="932"/>
      <c r="DA73" s="932"/>
      <c r="DB73" s="932"/>
      <c r="DC73" s="932"/>
      <c r="DD73" s="930"/>
      <c r="DE73" s="930"/>
      <c r="DF73" s="930"/>
      <c r="DG73" s="930"/>
      <c r="DH73" s="930"/>
      <c r="DI73" s="930"/>
      <c r="DJ73" s="930"/>
    </row>
    <row r="74" spans="4:114" ht="18.75">
      <c r="D74" s="218"/>
      <c r="E74" s="218"/>
      <c r="BS74" s="921"/>
      <c r="BT74" s="921"/>
      <c r="BU74" s="921"/>
      <c r="BV74" s="919"/>
      <c r="BW74" s="919"/>
      <c r="BX74" s="922"/>
      <c r="BY74" s="922"/>
      <c r="BZ74" s="922"/>
      <c r="CA74" s="920"/>
      <c r="CB74" s="920"/>
      <c r="CC74" s="923"/>
      <c r="CD74" s="923"/>
      <c r="CE74" s="923"/>
      <c r="CF74" s="924"/>
      <c r="CG74" s="924"/>
      <c r="CH74" s="925"/>
      <c r="CI74" s="925"/>
      <c r="CJ74" s="925"/>
      <c r="CK74" s="926"/>
      <c r="CL74" s="926"/>
      <c r="CM74" s="926"/>
      <c r="CN74" s="927"/>
      <c r="CO74" s="927"/>
      <c r="CP74" s="927"/>
      <c r="CQ74" s="276"/>
      <c r="CS74" s="930" t="s">
        <v>487</v>
      </c>
      <c r="CT74" s="930"/>
      <c r="CU74" s="930"/>
      <c r="CV74" s="930"/>
      <c r="CW74" s="931" t="e">
        <f ca="1">CW71/BP63</f>
        <v>#REF!</v>
      </c>
      <c r="CX74" s="931"/>
      <c r="CY74" s="931"/>
      <c r="CZ74" s="931"/>
      <c r="DA74" s="931"/>
      <c r="DB74" s="931"/>
      <c r="DC74" s="931"/>
      <c r="DD74" s="930"/>
      <c r="DE74" s="930"/>
      <c r="DF74" s="930"/>
      <c r="DG74" s="930"/>
      <c r="DH74" s="930"/>
      <c r="DI74" s="930"/>
      <c r="DJ74" s="930"/>
    </row>
    <row r="75" spans="4:114" ht="18.75">
      <c r="D75" s="218"/>
      <c r="E75" s="218"/>
      <c r="BS75" s="914" t="s">
        <v>15</v>
      </c>
      <c r="BT75" s="914"/>
      <c r="BU75" s="914"/>
      <c r="BV75" s="919" t="e">
        <f>SUM(BV72:BW74)</f>
        <v>#REF!</v>
      </c>
      <c r="BW75" s="919"/>
      <c r="BX75" s="916" t="e">
        <f>SUM(BX72:BZ74)</f>
        <v>#REF!</v>
      </c>
      <c r="BY75" s="916"/>
      <c r="BZ75" s="916"/>
      <c r="CA75" s="920" t="e">
        <f>BX75/BV75/0.3025</f>
        <v>#REF!</v>
      </c>
      <c r="CB75" s="920"/>
      <c r="CC75" s="917" t="e">
        <f ca="1">BV75*0.3025*CF75</f>
        <v>#REF!</v>
      </c>
      <c r="CD75" s="917"/>
      <c r="CE75" s="917"/>
      <c r="CF75" s="920" t="e">
        <f ca="1">AVERAGE(CF72:CG74)</f>
        <v>#REF!</v>
      </c>
      <c r="CG75" s="920"/>
      <c r="CH75" s="916">
        <f>SUM(CH72:CJ74)</f>
        <v>100</v>
      </c>
      <c r="CI75" s="916"/>
      <c r="CJ75" s="916"/>
      <c r="CK75" s="917" t="e">
        <f ca="1">SUM(CK72:CM74)</f>
        <v>#REF!</v>
      </c>
      <c r="CL75" s="917"/>
      <c r="CM75" s="917"/>
      <c r="CN75" s="927" t="e">
        <f ca="1">CK75/(BX75+CH75)</f>
        <v>#REF!</v>
      </c>
      <c r="CO75" s="927"/>
      <c r="CP75" s="927"/>
      <c r="CQ75" s="276"/>
      <c r="CS75" s="930"/>
      <c r="CT75" s="930"/>
      <c r="CU75" s="930"/>
      <c r="CV75" s="930"/>
      <c r="CW75" s="931"/>
      <c r="CX75" s="931"/>
      <c r="CY75" s="931"/>
      <c r="CZ75" s="931"/>
      <c r="DA75" s="931"/>
      <c r="DB75" s="931"/>
      <c r="DC75" s="931"/>
      <c r="DD75" s="930"/>
      <c r="DE75" s="930"/>
      <c r="DF75" s="930"/>
      <c r="DG75" s="930"/>
      <c r="DH75" s="930"/>
      <c r="DI75" s="930"/>
      <c r="DJ75" s="930"/>
    </row>
    <row r="76" spans="4:114" ht="18.75">
      <c r="D76" s="218"/>
      <c r="E76" s="218"/>
      <c r="BS76" s="929" t="e">
        <f>IF(評価額仮設定シート!#REF!=0,"★空室物件につき賃借人不存在","　")</f>
        <v>#REF!</v>
      </c>
      <c r="BT76" s="929"/>
      <c r="BU76" s="929"/>
      <c r="BV76" s="929"/>
      <c r="BW76" s="929"/>
      <c r="BX76" s="929"/>
      <c r="BY76" s="929"/>
      <c r="BZ76" s="929"/>
      <c r="CA76" s="929"/>
      <c r="CB76" s="929"/>
      <c r="CC76" s="929"/>
      <c r="CD76" s="929"/>
      <c r="CE76" s="929"/>
      <c r="CF76" s="929"/>
      <c r="CG76" s="929"/>
      <c r="CH76" s="929"/>
      <c r="CI76" s="277"/>
      <c r="CJ76" s="277"/>
      <c r="CK76" s="278"/>
      <c r="CL76" s="278"/>
      <c r="CM76" s="278"/>
      <c r="CN76" s="279"/>
      <c r="CO76" s="279"/>
      <c r="CP76" s="279"/>
      <c r="CQ76" s="262"/>
      <c r="CZ76" s="280"/>
      <c r="DA76" s="280"/>
      <c r="DB76" s="280"/>
      <c r="DC76" s="280"/>
      <c r="DD76" s="280"/>
      <c r="DE76" s="280"/>
      <c r="DF76" s="280"/>
      <c r="DG76" s="281"/>
      <c r="DH76" s="281"/>
      <c r="DI76" s="281"/>
      <c r="DJ76" s="281"/>
    </row>
    <row r="77" spans="4:114" ht="18.75">
      <c r="D77" s="218"/>
      <c r="E77" s="218"/>
      <c r="BS77" s="265" t="e">
        <f>IF(評価額仮設定シート!#REF!=0,"【再販売】","【Scenario 2　賃借人退去後の販売】")</f>
        <v>#REF!</v>
      </c>
      <c r="BT77" s="265"/>
      <c r="BU77" s="265"/>
      <c r="BV77" s="265"/>
      <c r="BW77" s="265"/>
      <c r="BX77" s="265"/>
      <c r="BY77" s="265"/>
      <c r="BZ77" s="265"/>
      <c r="CA77" s="265"/>
      <c r="CB77" s="265"/>
      <c r="CC77" s="265"/>
      <c r="CD77" s="265"/>
      <c r="CE77" s="265"/>
      <c r="CF77" s="265"/>
      <c r="CG77" s="265"/>
      <c r="CH77" s="265"/>
      <c r="CI77" s="265"/>
      <c r="CJ77" s="265"/>
      <c r="CK77" s="265"/>
      <c r="CL77" s="265"/>
      <c r="CM77" s="265"/>
      <c r="CN77" s="265"/>
      <c r="CO77" s="265"/>
      <c r="CP77" s="265"/>
    </row>
    <row r="78" spans="4:114" ht="18.75">
      <c r="D78" s="218"/>
      <c r="E78" s="218"/>
      <c r="BS78" s="914" t="s">
        <v>490</v>
      </c>
      <c r="BT78" s="914"/>
      <c r="BU78" s="914"/>
      <c r="BV78" s="914" t="s">
        <v>12</v>
      </c>
      <c r="BW78" s="914"/>
      <c r="BX78" s="914" t="s">
        <v>488</v>
      </c>
      <c r="BY78" s="914"/>
      <c r="BZ78" s="914"/>
      <c r="CA78" s="914"/>
      <c r="CB78" s="914"/>
      <c r="CC78" s="914" t="s">
        <v>491</v>
      </c>
      <c r="CD78" s="914"/>
      <c r="CE78" s="914"/>
      <c r="CF78" s="914"/>
      <c r="CG78" s="914"/>
      <c r="CH78" s="914"/>
      <c r="CI78" s="914"/>
      <c r="CJ78" s="914"/>
      <c r="CK78" s="914" t="s">
        <v>336</v>
      </c>
      <c r="CL78" s="914"/>
      <c r="CM78" s="914"/>
      <c r="CN78" s="914"/>
      <c r="CO78" s="914"/>
      <c r="CP78" s="914"/>
      <c r="CQ78" s="282"/>
    </row>
    <row r="79" spans="4:114" ht="18.75">
      <c r="D79" s="218"/>
      <c r="E79" s="218"/>
      <c r="BS79" s="914"/>
      <c r="BT79" s="914"/>
      <c r="BU79" s="914"/>
      <c r="BV79" s="914"/>
      <c r="BW79" s="914"/>
      <c r="BX79" s="914" t="s">
        <v>14</v>
      </c>
      <c r="BY79" s="914"/>
      <c r="BZ79" s="914"/>
      <c r="CA79" s="914" t="s">
        <v>492</v>
      </c>
      <c r="CB79" s="914"/>
      <c r="CC79" s="914" t="s">
        <v>493</v>
      </c>
      <c r="CD79" s="914"/>
      <c r="CE79" s="914"/>
      <c r="CF79" s="914" t="s">
        <v>492</v>
      </c>
      <c r="CG79" s="914"/>
      <c r="CH79" s="914" t="s">
        <v>494</v>
      </c>
      <c r="CI79" s="914"/>
      <c r="CJ79" s="914"/>
      <c r="CK79" s="914" t="s">
        <v>489</v>
      </c>
      <c r="CL79" s="914"/>
      <c r="CM79" s="914"/>
      <c r="CN79" s="914" t="s">
        <v>495</v>
      </c>
      <c r="CO79" s="914"/>
      <c r="CP79" s="914"/>
      <c r="CQ79" s="282"/>
    </row>
    <row r="80" spans="4:114">
      <c r="BS80" s="921" t="e">
        <f>#REF!</f>
        <v>#REF!</v>
      </c>
      <c r="BT80" s="921"/>
      <c r="BU80" s="921" t="e">
        <f>#REF!</f>
        <v>#REF!</v>
      </c>
      <c r="BV80" s="919" t="e">
        <f>#REF!</f>
        <v>#REF!</v>
      </c>
      <c r="BW80" s="919"/>
      <c r="BX80" s="922" t="e">
        <f>BX72+#REF!*BV80/$BV$83</f>
        <v>#REF!</v>
      </c>
      <c r="BY80" s="922"/>
      <c r="BZ80" s="922"/>
      <c r="CA80" s="920" t="e">
        <f>BX80/BV80/0.3025</f>
        <v>#REF!</v>
      </c>
      <c r="CB80" s="920"/>
      <c r="CH80" s="928" t="e">
        <f ca="1">(#REF!*3%*E19+60)*1.08</f>
        <v>#REF!</v>
      </c>
      <c r="CI80" s="928"/>
      <c r="CJ80" s="928"/>
      <c r="CK80" s="926" t="e">
        <f ca="1">#REF!-BX80-CH80</f>
        <v>#REF!</v>
      </c>
      <c r="CL80" s="926"/>
      <c r="CM80" s="926"/>
      <c r="CN80" s="927" t="e">
        <f ca="1">CK80/(BX80+CH80)</f>
        <v>#REF!</v>
      </c>
      <c r="CO80" s="927"/>
      <c r="CP80" s="927"/>
    </row>
    <row r="81" spans="58:114">
      <c r="BS81" s="921"/>
      <c r="BT81" s="921"/>
      <c r="BU81" s="921"/>
      <c r="BV81" s="919"/>
      <c r="BW81" s="919"/>
      <c r="BX81" s="922"/>
      <c r="BY81" s="922"/>
      <c r="BZ81" s="922"/>
      <c r="CA81" s="920"/>
      <c r="CB81" s="920"/>
      <c r="CC81" s="923"/>
      <c r="CD81" s="923"/>
      <c r="CE81" s="923"/>
      <c r="CF81" s="924"/>
      <c r="CG81" s="924"/>
      <c r="CH81" s="925"/>
      <c r="CI81" s="925"/>
      <c r="CJ81" s="925"/>
      <c r="CK81" s="926"/>
      <c r="CL81" s="926"/>
      <c r="CM81" s="926"/>
      <c r="CN81" s="927"/>
      <c r="CO81" s="927"/>
      <c r="CP81" s="927"/>
    </row>
    <row r="82" spans="58:114">
      <c r="BS82" s="921"/>
      <c r="BT82" s="921"/>
      <c r="BU82" s="921"/>
      <c r="BV82" s="919"/>
      <c r="BW82" s="919"/>
      <c r="BX82" s="922"/>
      <c r="BY82" s="922"/>
      <c r="BZ82" s="922"/>
      <c r="CA82" s="920"/>
      <c r="CB82" s="920"/>
      <c r="CC82" s="923"/>
      <c r="CD82" s="923"/>
      <c r="CE82" s="923"/>
      <c r="CF82" s="924"/>
      <c r="CG82" s="924"/>
      <c r="CH82" s="925"/>
      <c r="CI82" s="925"/>
      <c r="CJ82" s="925"/>
      <c r="CK82" s="926"/>
      <c r="CL82" s="926"/>
      <c r="CM82" s="926"/>
      <c r="CN82" s="927"/>
      <c r="CO82" s="927"/>
      <c r="CP82" s="927"/>
    </row>
    <row r="83" spans="58:114">
      <c r="BS83" s="914" t="s">
        <v>15</v>
      </c>
      <c r="BT83" s="914"/>
      <c r="BU83" s="914"/>
      <c r="BV83" s="919" t="e">
        <f>#REF!</f>
        <v>#REF!</v>
      </c>
      <c r="BW83" s="919"/>
      <c r="BX83" s="916" t="e">
        <f>SUM(BX80:BZ82)</f>
        <v>#REF!</v>
      </c>
      <c r="BY83" s="916"/>
      <c r="BZ83" s="916"/>
      <c r="CA83" s="920" t="e">
        <f>BX83/BV83/0.3025</f>
        <v>#REF!</v>
      </c>
      <c r="CB83" s="920"/>
      <c r="CC83" s="917" t="e">
        <f>BV83*0.3025*CF83</f>
        <v>#REF!</v>
      </c>
      <c r="CD83" s="917"/>
      <c r="CE83" s="917"/>
      <c r="CF83" s="920" t="e">
        <f>AVERAGE(CF80:CG82)</f>
        <v>#DIV/0!</v>
      </c>
      <c r="CG83" s="920"/>
      <c r="CH83" s="916" t="e">
        <f ca="1">SUM(CH80:CJ82)</f>
        <v>#REF!</v>
      </c>
      <c r="CI83" s="916"/>
      <c r="CJ83" s="916"/>
      <c r="CK83" s="917" t="e">
        <f ca="1">SUM(CK80:CM82)</f>
        <v>#REF!</v>
      </c>
      <c r="CL83" s="917"/>
      <c r="CM83" s="917"/>
      <c r="CN83" s="918" t="e">
        <f ca="1">CK83/(BX83+CH83)</f>
        <v>#REF!</v>
      </c>
      <c r="CO83" s="918"/>
      <c r="CP83" s="918"/>
      <c r="CQ83" s="283"/>
    </row>
    <row r="84" spans="58:114">
      <c r="BS84" s="914"/>
      <c r="BT84" s="914"/>
      <c r="BU84" s="914"/>
      <c r="BV84" s="919"/>
      <c r="BW84" s="919"/>
      <c r="BX84" s="916"/>
      <c r="BY84" s="916"/>
      <c r="BZ84" s="916"/>
      <c r="CA84" s="920"/>
      <c r="CB84" s="920"/>
      <c r="CC84" s="917"/>
      <c r="CD84" s="917"/>
      <c r="CE84" s="917"/>
      <c r="CF84" s="920"/>
      <c r="CG84" s="920"/>
      <c r="CH84" s="916"/>
      <c r="CI84" s="916"/>
      <c r="CJ84" s="916"/>
      <c r="CK84" s="917"/>
      <c r="CL84" s="917"/>
      <c r="CM84" s="917"/>
      <c r="CN84" s="918"/>
      <c r="CO84" s="918"/>
      <c r="CP84" s="918"/>
      <c r="CQ84" s="284"/>
    </row>
    <row r="85" spans="58:114">
      <c r="CU85" s="285"/>
      <c r="CV85" s="285"/>
      <c r="CW85" s="285"/>
      <c r="CX85" s="285"/>
      <c r="CY85" s="285"/>
      <c r="CZ85" s="214"/>
      <c r="DA85" s="214"/>
      <c r="DB85" s="214"/>
      <c r="DC85" s="214"/>
      <c r="DD85" s="214"/>
      <c r="DE85" s="214"/>
      <c r="DF85" s="214"/>
      <c r="DG85" s="214"/>
      <c r="DH85" s="214"/>
      <c r="DI85" s="214"/>
      <c r="DJ85" s="214"/>
    </row>
    <row r="86" spans="58:114">
      <c r="BS86" s="286" t="s">
        <v>529</v>
      </c>
      <c r="CQ86" s="287"/>
    </row>
    <row r="87" spans="58:114">
      <c r="BS87" s="900" t="s">
        <v>10</v>
      </c>
      <c r="BT87" s="900"/>
      <c r="BU87" s="900"/>
      <c r="BV87" s="900"/>
      <c r="BW87" s="900" t="s">
        <v>7</v>
      </c>
      <c r="BX87" s="900"/>
      <c r="BY87" s="900"/>
      <c r="BZ87" s="900" t="s">
        <v>4</v>
      </c>
      <c r="CA87" s="900"/>
      <c r="CB87" s="900"/>
      <c r="CC87" s="900"/>
      <c r="CD87" s="900"/>
      <c r="CE87" s="900"/>
      <c r="CF87" s="900"/>
      <c r="CG87" s="900"/>
      <c r="CH87" s="900"/>
      <c r="CI87" s="900"/>
      <c r="CJ87" s="900"/>
      <c r="CK87" s="900"/>
      <c r="CL87" s="900"/>
      <c r="CM87" s="900"/>
      <c r="CN87" s="900"/>
      <c r="CO87" s="900"/>
      <c r="CP87" s="900"/>
    </row>
    <row r="91" spans="58:114">
      <c r="BF91" s="286" t="s">
        <v>530</v>
      </c>
      <c r="BM91" s="288"/>
      <c r="BN91" s="288"/>
      <c r="BO91" s="288"/>
      <c r="BP91" s="288"/>
      <c r="BQ91" s="288"/>
      <c r="BR91" s="288"/>
      <c r="BS91" s="288"/>
      <c r="BT91" s="289"/>
      <c r="BU91" s="289"/>
      <c r="BV91" s="289"/>
      <c r="BW91" s="289"/>
    </row>
    <row r="92" spans="58:114">
      <c r="BF92" s="900" t="s">
        <v>490</v>
      </c>
      <c r="BG92" s="900"/>
      <c r="BH92" s="900"/>
      <c r="BI92" s="900"/>
      <c r="BJ92" s="900" t="s">
        <v>12</v>
      </c>
      <c r="BK92" s="900"/>
      <c r="BL92" s="900"/>
      <c r="BM92" s="900" t="s">
        <v>13</v>
      </c>
      <c r="BN92" s="900"/>
      <c r="BO92" s="900"/>
      <c r="BP92" s="914" t="s">
        <v>531</v>
      </c>
      <c r="BQ92" s="914"/>
      <c r="BR92" s="914"/>
      <c r="BS92" s="900" t="s">
        <v>532</v>
      </c>
      <c r="BT92" s="900"/>
      <c r="BU92" s="900"/>
      <c r="BV92" s="915" t="s">
        <v>260</v>
      </c>
      <c r="BW92" s="915"/>
    </row>
    <row r="93" spans="58:114">
      <c r="BF93" s="900"/>
      <c r="BG93" s="900"/>
      <c r="BH93" s="900"/>
      <c r="BI93" s="900"/>
      <c r="BJ93" s="900"/>
      <c r="BK93" s="900"/>
      <c r="BL93" s="900"/>
      <c r="BM93" s="900"/>
      <c r="BN93" s="900"/>
      <c r="BO93" s="900"/>
      <c r="BP93" s="914" t="s">
        <v>533</v>
      </c>
      <c r="BQ93" s="914"/>
      <c r="BR93" s="914"/>
      <c r="BS93" s="900"/>
      <c r="BT93" s="900"/>
      <c r="BU93" s="900"/>
      <c r="BV93" s="915"/>
      <c r="BW93" s="915"/>
    </row>
    <row r="94" spans="58:114">
      <c r="BF94" s="910" t="e">
        <f>#REF!</f>
        <v>#REF!</v>
      </c>
      <c r="BG94" s="910"/>
      <c r="BH94" s="910"/>
      <c r="BI94" s="910"/>
      <c r="BJ94" s="911" t="e">
        <f>BV80</f>
        <v>#REF!</v>
      </c>
      <c r="BK94" s="911"/>
      <c r="BL94" s="911"/>
      <c r="BM94" s="912" t="e">
        <f>評価額仮設定シート!#REF!</f>
        <v>#REF!</v>
      </c>
      <c r="BN94" s="912"/>
      <c r="BO94" s="912"/>
      <c r="BP94" s="912" t="e">
        <f>#REF!/1000*#REF!+BJ94*0.3025*評価額仮設定シート!#REF!/12</f>
        <v>#REF!</v>
      </c>
      <c r="BQ94" s="912"/>
      <c r="BR94" s="912"/>
      <c r="BS94" s="912" t="e">
        <f>BP94-BM94</f>
        <v>#REF!</v>
      </c>
      <c r="BT94" s="912"/>
      <c r="BU94" s="912"/>
      <c r="BV94" s="913" t="e">
        <f>IF(BS94&lt;0,"○","×")</f>
        <v>#REF!</v>
      </c>
      <c r="BW94" s="913"/>
    </row>
    <row r="95" spans="58:114">
      <c r="BF95" s="905" t="e">
        <f>IF(BS94&lt;-25000,"賃料とのイールドが大きく取れる物件です","　")</f>
        <v>#REF!</v>
      </c>
      <c r="BG95" s="905"/>
      <c r="BH95" s="905"/>
      <c r="BI95" s="905"/>
      <c r="BJ95" s="905"/>
      <c r="BK95" s="905"/>
      <c r="BL95" s="905"/>
      <c r="BM95" s="905"/>
      <c r="BN95" s="905"/>
      <c r="BO95" s="905"/>
      <c r="BP95" s="905"/>
      <c r="BQ95" s="905"/>
      <c r="BR95" s="905"/>
      <c r="BS95" s="905"/>
      <c r="BT95" s="905"/>
      <c r="BU95" s="905"/>
      <c r="BV95" s="905"/>
      <c r="BW95" s="905"/>
    </row>
    <row r="96" spans="58:114">
      <c r="BF96" s="905"/>
      <c r="BG96" s="905"/>
      <c r="BH96" s="905"/>
      <c r="BI96" s="905"/>
      <c r="BJ96" s="905"/>
      <c r="BK96" s="905"/>
      <c r="BL96" s="905"/>
      <c r="BM96" s="905"/>
      <c r="BN96" s="905"/>
      <c r="BO96" s="905"/>
      <c r="BP96" s="905"/>
      <c r="BQ96" s="905"/>
      <c r="BR96" s="905"/>
      <c r="BS96" s="905"/>
      <c r="BT96" s="905"/>
      <c r="BU96" s="905"/>
      <c r="BV96" s="905"/>
      <c r="BW96" s="905"/>
    </row>
    <row r="97" spans="58:99">
      <c r="BF97" s="900" t="s">
        <v>15</v>
      </c>
      <c r="BG97" s="900"/>
      <c r="BH97" s="900"/>
      <c r="BI97" s="900"/>
      <c r="BJ97" s="906" t="e">
        <f>SUM(BJ94:BL96)</f>
        <v>#REF!</v>
      </c>
      <c r="BK97" s="906"/>
      <c r="BL97" s="906"/>
      <c r="BM97" s="290" t="s">
        <v>11</v>
      </c>
      <c r="BN97" s="290"/>
      <c r="BP97" s="291"/>
      <c r="BQ97" s="907" t="s">
        <v>534</v>
      </c>
      <c r="BR97" s="907"/>
      <c r="BS97" s="907"/>
    </row>
    <row r="98" spans="58:99">
      <c r="BF98" s="900"/>
      <c r="BG98" s="900"/>
      <c r="BH98" s="900"/>
      <c r="BI98" s="900"/>
      <c r="BJ98" s="906"/>
      <c r="BK98" s="906"/>
      <c r="BL98" s="906"/>
    </row>
    <row r="99" spans="58:99" ht="18.75">
      <c r="BX99" s="286" t="s">
        <v>535</v>
      </c>
      <c r="BY99" s="286"/>
      <c r="CD99" s="242" t="s">
        <v>536</v>
      </c>
      <c r="CT99" s="218"/>
      <c r="CU99" s="218"/>
    </row>
    <row r="100" spans="58:99">
      <c r="BF100" s="262"/>
      <c r="BG100" s="262"/>
      <c r="BH100" s="262"/>
      <c r="BI100" s="262"/>
      <c r="BJ100" s="262"/>
      <c r="BK100" s="262"/>
      <c r="BL100" s="262"/>
      <c r="BM100" s="262"/>
      <c r="BN100" s="262"/>
      <c r="BO100" s="262"/>
      <c r="BP100" s="262"/>
      <c r="BQ100" s="262"/>
      <c r="BR100" s="262"/>
      <c r="BS100" s="262"/>
      <c r="BT100" s="262"/>
      <c r="BU100" s="262"/>
      <c r="BV100" s="262"/>
      <c r="BW100" s="908" t="e">
        <f>IF(OR(評価額仮設定シート!#REF!=#REF!,評価額仮設定シート!#REF!=#REF!,CA104=CB99,CA106=CB99,CA108=CB99,CA126=CB99,CA128=CB99),"この収支は未入力項目が有り未完成です","　")</f>
        <v>#REF!</v>
      </c>
    </row>
    <row r="101" spans="58:99">
      <c r="BL101" s="262"/>
      <c r="BM101" s="262"/>
      <c r="BN101" s="262"/>
      <c r="BO101" s="262"/>
      <c r="BP101" s="262"/>
      <c r="BQ101" s="262"/>
      <c r="BR101" s="262"/>
      <c r="BS101" s="262"/>
      <c r="BT101" s="262"/>
      <c r="BU101" s="262"/>
      <c r="BV101" s="262"/>
      <c r="BW101" s="908"/>
    </row>
    <row r="102" spans="58:99">
      <c r="BO102" s="292"/>
      <c r="BP102" s="292"/>
      <c r="BQ102" s="292"/>
      <c r="BR102" s="292"/>
      <c r="BS102" s="292"/>
      <c r="BT102" s="292"/>
      <c r="BU102" s="292"/>
      <c r="BV102" s="292"/>
      <c r="BW102" s="908"/>
    </row>
    <row r="103" spans="58:99">
      <c r="BF103" s="292"/>
      <c r="BG103" s="292"/>
      <c r="BH103" s="292"/>
      <c r="BI103" s="292"/>
      <c r="BJ103" s="292"/>
      <c r="BK103" s="292"/>
      <c r="BL103" s="292"/>
      <c r="BM103" s="292"/>
      <c r="BN103" s="292"/>
      <c r="BO103" s="292"/>
      <c r="BP103" s="292"/>
      <c r="BQ103" s="292"/>
      <c r="BR103" s="292"/>
      <c r="BS103" s="292"/>
      <c r="BT103" s="292"/>
      <c r="BU103" s="292"/>
      <c r="BV103" s="292"/>
      <c r="BW103" s="908"/>
    </row>
    <row r="104" spans="58:99">
      <c r="BF104" s="293"/>
      <c r="BG104" s="293"/>
      <c r="BH104" s="293"/>
      <c r="BI104" s="293"/>
      <c r="BJ104" s="293"/>
      <c r="BK104" s="293"/>
      <c r="BL104" s="293"/>
      <c r="BM104" s="293"/>
      <c r="BN104" s="293"/>
      <c r="BO104" s="293"/>
      <c r="BP104" s="293"/>
      <c r="BQ104" s="293"/>
      <c r="BR104" s="293"/>
      <c r="BS104" s="293"/>
      <c r="BT104" s="293"/>
      <c r="BU104" s="293"/>
      <c r="BV104" s="293"/>
      <c r="BW104" s="908"/>
      <c r="BX104" s="909" t="s">
        <v>537</v>
      </c>
      <c r="BY104" s="909"/>
      <c r="BZ104" s="909"/>
      <c r="CA104" s="904" t="s">
        <v>612</v>
      </c>
      <c r="CB104" s="904"/>
      <c r="CC104" s="904"/>
      <c r="CD104" s="904"/>
      <c r="CE104" s="904"/>
      <c r="CF104" s="904"/>
      <c r="CG104" s="904"/>
      <c r="CH104" s="904"/>
      <c r="CI104" s="904"/>
      <c r="CJ104" s="904"/>
      <c r="CK104" s="904"/>
      <c r="CL104" s="904"/>
      <c r="CM104" s="904"/>
      <c r="CN104" s="904"/>
      <c r="CO104" s="904"/>
      <c r="CP104" s="904"/>
      <c r="CQ104" s="904"/>
      <c r="CR104" s="904"/>
      <c r="CS104" s="904"/>
      <c r="CT104" s="904"/>
      <c r="CU104" s="904"/>
    </row>
    <row r="105" spans="58:99">
      <c r="BF105" s="293"/>
      <c r="BG105" s="293"/>
      <c r="BH105" s="293"/>
      <c r="BI105" s="293"/>
      <c r="BJ105" s="293"/>
      <c r="BK105" s="293"/>
      <c r="BL105" s="293"/>
      <c r="BM105" s="293"/>
      <c r="BN105" s="293"/>
      <c r="BO105" s="293"/>
      <c r="BP105" s="293"/>
      <c r="BQ105" s="293"/>
      <c r="BR105" s="293"/>
      <c r="BS105" s="293"/>
      <c r="BT105" s="293"/>
      <c r="BU105" s="293"/>
      <c r="BV105" s="293"/>
      <c r="BW105" s="908"/>
      <c r="BX105" s="909"/>
      <c r="BY105" s="909"/>
      <c r="BZ105" s="909"/>
      <c r="CA105" s="904"/>
      <c r="CB105" s="904"/>
      <c r="CC105" s="904"/>
      <c r="CD105" s="904"/>
      <c r="CE105" s="904"/>
      <c r="CF105" s="904"/>
      <c r="CG105" s="904"/>
      <c r="CH105" s="904"/>
      <c r="CI105" s="904"/>
      <c r="CJ105" s="904"/>
      <c r="CK105" s="904"/>
      <c r="CL105" s="904"/>
      <c r="CM105" s="904"/>
      <c r="CN105" s="904"/>
      <c r="CO105" s="904"/>
      <c r="CP105" s="904"/>
      <c r="CQ105" s="904"/>
      <c r="CR105" s="904"/>
      <c r="CS105" s="904"/>
      <c r="CT105" s="904"/>
      <c r="CU105" s="904"/>
    </row>
    <row r="106" spans="58:99">
      <c r="BF106" s="294"/>
      <c r="BG106" s="294"/>
      <c r="BH106" s="294"/>
      <c r="BI106" s="294"/>
      <c r="BJ106" s="294"/>
      <c r="BK106" s="294"/>
      <c r="BL106" s="294"/>
      <c r="BM106" s="294"/>
      <c r="BN106" s="294"/>
      <c r="BO106" s="294"/>
      <c r="BP106" s="294"/>
      <c r="BQ106" s="294"/>
      <c r="BR106" s="294"/>
      <c r="BS106" s="294"/>
      <c r="BT106" s="294"/>
      <c r="BU106" s="294"/>
      <c r="BV106" s="294"/>
      <c r="BW106" s="908"/>
      <c r="BX106" s="900" t="s">
        <v>538</v>
      </c>
      <c r="BY106" s="900"/>
      <c r="BZ106" s="900"/>
      <c r="CA106" s="899" t="s">
        <v>539</v>
      </c>
      <c r="CB106" s="899"/>
      <c r="CC106" s="899"/>
      <c r="CD106" s="899"/>
      <c r="CE106" s="899"/>
      <c r="CF106" s="899"/>
      <c r="CG106" s="899"/>
      <c r="CH106" s="899"/>
      <c r="CI106" s="899"/>
      <c r="CJ106" s="899"/>
      <c r="CK106" s="899"/>
      <c r="CL106" s="899"/>
      <c r="CM106" s="899"/>
      <c r="CN106" s="899"/>
      <c r="CO106" s="899"/>
      <c r="CP106" s="899"/>
      <c r="CQ106" s="899"/>
      <c r="CR106" s="899"/>
      <c r="CS106" s="899"/>
      <c r="CT106" s="899"/>
      <c r="CU106" s="899"/>
    </row>
    <row r="107" spans="58:99">
      <c r="BF107" s="294"/>
      <c r="BG107" s="294"/>
      <c r="BH107" s="294"/>
      <c r="BI107" s="294"/>
      <c r="BJ107" s="294"/>
      <c r="BK107" s="294"/>
      <c r="BL107" s="294"/>
      <c r="BM107" s="294"/>
      <c r="BN107" s="294"/>
      <c r="BO107" s="294"/>
      <c r="BP107" s="294"/>
      <c r="BQ107" s="294"/>
      <c r="BR107" s="294"/>
      <c r="BS107" s="294"/>
      <c r="BT107" s="294"/>
      <c r="BU107" s="294"/>
      <c r="BV107" s="294"/>
      <c r="BW107" s="908"/>
      <c r="BX107" s="900"/>
      <c r="BY107" s="900"/>
      <c r="BZ107" s="900"/>
      <c r="CA107" s="899"/>
      <c r="CB107" s="899"/>
      <c r="CC107" s="899"/>
      <c r="CD107" s="899"/>
      <c r="CE107" s="899"/>
      <c r="CF107" s="899"/>
      <c r="CG107" s="899"/>
      <c r="CH107" s="899"/>
      <c r="CI107" s="899"/>
      <c r="CJ107" s="899"/>
      <c r="CK107" s="899"/>
      <c r="CL107" s="899"/>
      <c r="CM107" s="899"/>
      <c r="CN107" s="899"/>
      <c r="CO107" s="899"/>
      <c r="CP107" s="899"/>
      <c r="CQ107" s="899"/>
      <c r="CR107" s="899"/>
      <c r="CS107" s="899"/>
      <c r="CT107" s="899"/>
      <c r="CU107" s="899"/>
    </row>
    <row r="108" spans="58:99">
      <c r="BF108" s="265"/>
      <c r="BG108" s="265"/>
      <c r="BH108" s="265"/>
      <c r="BI108" s="265"/>
      <c r="BJ108" s="265"/>
      <c r="BK108" s="265"/>
      <c r="BL108" s="265"/>
      <c r="BM108" s="265"/>
      <c r="BN108" s="265"/>
      <c r="BO108" s="265"/>
      <c r="BP108" s="265"/>
      <c r="BQ108" s="265"/>
      <c r="BR108" s="265"/>
      <c r="BS108" s="265"/>
      <c r="BT108" s="265"/>
      <c r="BU108" s="265"/>
      <c r="BV108" s="265"/>
      <c r="BW108" s="908"/>
      <c r="BX108" s="900" t="s">
        <v>540</v>
      </c>
      <c r="BY108" s="900"/>
      <c r="BZ108" s="900"/>
      <c r="CA108" s="899" t="s">
        <v>436</v>
      </c>
      <c r="CB108" s="899"/>
      <c r="CC108" s="899"/>
      <c r="CD108" s="899"/>
      <c r="CE108" s="899"/>
      <c r="CF108" s="899"/>
      <c r="CG108" s="899"/>
      <c r="CH108" s="899"/>
      <c r="CI108" s="899"/>
      <c r="CJ108" s="899"/>
      <c r="CK108" s="899"/>
      <c r="CL108" s="899"/>
      <c r="CM108" s="899"/>
      <c r="CN108" s="899"/>
      <c r="CO108" s="899"/>
      <c r="CP108" s="899"/>
      <c r="CQ108" s="899"/>
      <c r="CR108" s="899"/>
      <c r="CS108" s="899"/>
      <c r="CT108" s="899"/>
      <c r="CU108" s="899"/>
    </row>
    <row r="109" spans="58:99">
      <c r="BF109" s="265"/>
      <c r="BG109" s="265"/>
      <c r="BH109" s="265"/>
      <c r="BI109" s="265"/>
      <c r="BJ109" s="265"/>
      <c r="BK109" s="265"/>
      <c r="BL109" s="265"/>
      <c r="BM109" s="265"/>
      <c r="BN109" s="265"/>
      <c r="BO109" s="265"/>
      <c r="BP109" s="265"/>
      <c r="BQ109" s="265"/>
      <c r="BR109" s="265"/>
      <c r="BS109" s="265"/>
      <c r="BT109" s="265"/>
      <c r="BU109" s="265"/>
      <c r="BV109" s="265"/>
      <c r="BW109" s="908"/>
      <c r="BX109" s="900"/>
      <c r="BY109" s="900"/>
      <c r="BZ109" s="900"/>
      <c r="CA109" s="899"/>
      <c r="CB109" s="899"/>
      <c r="CC109" s="899"/>
      <c r="CD109" s="899"/>
      <c r="CE109" s="899"/>
      <c r="CF109" s="899"/>
      <c r="CG109" s="899"/>
      <c r="CH109" s="899"/>
      <c r="CI109" s="899"/>
      <c r="CJ109" s="899"/>
      <c r="CK109" s="899"/>
      <c r="CL109" s="899"/>
      <c r="CM109" s="899"/>
      <c r="CN109" s="899"/>
      <c r="CO109" s="899"/>
      <c r="CP109" s="899"/>
      <c r="CQ109" s="899"/>
      <c r="CR109" s="899"/>
      <c r="CS109" s="899"/>
      <c r="CT109" s="899"/>
      <c r="CU109" s="899"/>
    </row>
    <row r="110" spans="58:99">
      <c r="BF110" s="265"/>
      <c r="BG110" s="265"/>
      <c r="BH110" s="265"/>
      <c r="BI110" s="265"/>
      <c r="BJ110" s="265"/>
      <c r="BK110" s="265"/>
      <c r="BL110" s="265"/>
      <c r="BM110" s="265"/>
      <c r="BN110" s="265"/>
      <c r="BO110" s="265"/>
      <c r="BP110" s="265"/>
      <c r="BQ110" s="265"/>
      <c r="BR110" s="265"/>
      <c r="BS110" s="265"/>
      <c r="BT110" s="265"/>
      <c r="BU110" s="265"/>
      <c r="BV110" s="265"/>
      <c r="BW110" s="908"/>
      <c r="BX110" s="900"/>
      <c r="BY110" s="900"/>
      <c r="BZ110" s="900"/>
      <c r="CA110" s="899"/>
      <c r="CB110" s="899"/>
      <c r="CC110" s="899"/>
      <c r="CD110" s="899"/>
      <c r="CE110" s="899"/>
      <c r="CF110" s="899"/>
      <c r="CG110" s="899"/>
      <c r="CH110" s="899"/>
      <c r="CI110" s="899"/>
      <c r="CJ110" s="899"/>
      <c r="CK110" s="899"/>
      <c r="CL110" s="899"/>
      <c r="CM110" s="899"/>
      <c r="CN110" s="899"/>
      <c r="CO110" s="899"/>
      <c r="CP110" s="899"/>
      <c r="CQ110" s="899"/>
      <c r="CR110" s="899"/>
      <c r="CS110" s="899"/>
      <c r="CT110" s="899"/>
      <c r="CU110" s="899"/>
    </row>
    <row r="111" spans="58:99">
      <c r="BF111" s="265"/>
      <c r="BG111" s="265"/>
      <c r="BH111" s="265"/>
      <c r="BI111" s="265"/>
      <c r="BJ111" s="265"/>
      <c r="BK111" s="265"/>
      <c r="BL111" s="265"/>
      <c r="BM111" s="265"/>
      <c r="BN111" s="265"/>
      <c r="BO111" s="265"/>
      <c r="BP111" s="265"/>
      <c r="BQ111" s="265"/>
      <c r="BR111" s="265"/>
      <c r="BS111" s="265"/>
      <c r="BT111" s="265"/>
      <c r="BU111" s="265"/>
      <c r="BV111" s="265"/>
      <c r="BW111" s="908"/>
      <c r="BX111" s="900"/>
      <c r="BY111" s="900"/>
      <c r="BZ111" s="900"/>
      <c r="CA111" s="899"/>
      <c r="CB111" s="899"/>
      <c r="CC111" s="899"/>
      <c r="CD111" s="899"/>
      <c r="CE111" s="899"/>
      <c r="CF111" s="899"/>
      <c r="CG111" s="899"/>
      <c r="CH111" s="899"/>
      <c r="CI111" s="899"/>
      <c r="CJ111" s="899"/>
      <c r="CK111" s="899"/>
      <c r="CL111" s="899"/>
      <c r="CM111" s="899"/>
      <c r="CN111" s="899"/>
      <c r="CO111" s="899"/>
      <c r="CP111" s="899"/>
      <c r="CQ111" s="899"/>
      <c r="CR111" s="899"/>
      <c r="CS111" s="899"/>
      <c r="CT111" s="899"/>
      <c r="CU111" s="899"/>
    </row>
    <row r="112" spans="58:99">
      <c r="BF112" s="265"/>
      <c r="BG112" s="265"/>
      <c r="BH112" s="265"/>
      <c r="BI112" s="265"/>
      <c r="BJ112" s="265"/>
      <c r="BK112" s="265"/>
      <c r="BL112" s="265"/>
      <c r="BM112" s="265"/>
      <c r="BN112" s="265"/>
      <c r="BO112" s="265"/>
      <c r="BP112" s="265"/>
      <c r="BQ112" s="265"/>
      <c r="BR112" s="265"/>
      <c r="BS112" s="265"/>
      <c r="BT112" s="265"/>
      <c r="BU112" s="265"/>
      <c r="BV112" s="265"/>
      <c r="BW112" s="908"/>
      <c r="BX112" s="900"/>
      <c r="BY112" s="900"/>
      <c r="BZ112" s="900"/>
      <c r="CA112" s="899"/>
      <c r="CB112" s="899"/>
      <c r="CC112" s="899"/>
      <c r="CD112" s="899"/>
      <c r="CE112" s="899"/>
      <c r="CF112" s="899"/>
      <c r="CG112" s="899"/>
      <c r="CH112" s="899"/>
      <c r="CI112" s="899"/>
      <c r="CJ112" s="899"/>
      <c r="CK112" s="899"/>
      <c r="CL112" s="899"/>
      <c r="CM112" s="899"/>
      <c r="CN112" s="899"/>
      <c r="CO112" s="899"/>
      <c r="CP112" s="899"/>
      <c r="CQ112" s="899"/>
      <c r="CR112" s="899"/>
      <c r="CS112" s="899"/>
      <c r="CT112" s="899"/>
      <c r="CU112" s="899"/>
    </row>
    <row r="113" spans="58:99">
      <c r="BF113" s="265"/>
      <c r="BG113" s="265"/>
      <c r="BH113" s="265"/>
      <c r="BI113" s="265"/>
      <c r="BJ113" s="265"/>
      <c r="BK113" s="265"/>
      <c r="BL113" s="265"/>
      <c r="BM113" s="265"/>
      <c r="BN113" s="265"/>
      <c r="BO113" s="265"/>
      <c r="BP113" s="265"/>
      <c r="BQ113" s="265"/>
      <c r="BR113" s="265"/>
      <c r="BS113" s="265"/>
      <c r="BT113" s="265"/>
      <c r="BU113" s="265"/>
      <c r="BV113" s="265"/>
      <c r="BW113" s="908"/>
      <c r="BX113" s="900"/>
      <c r="BY113" s="900"/>
      <c r="BZ113" s="900"/>
      <c r="CA113" s="899"/>
      <c r="CB113" s="899"/>
      <c r="CC113" s="899"/>
      <c r="CD113" s="899"/>
      <c r="CE113" s="899"/>
      <c r="CF113" s="899"/>
      <c r="CG113" s="899"/>
      <c r="CH113" s="899"/>
      <c r="CI113" s="899"/>
      <c r="CJ113" s="899"/>
      <c r="CK113" s="899"/>
      <c r="CL113" s="899"/>
      <c r="CM113" s="899"/>
      <c r="CN113" s="899"/>
      <c r="CO113" s="899"/>
      <c r="CP113" s="899"/>
      <c r="CQ113" s="899"/>
      <c r="CR113" s="899"/>
      <c r="CS113" s="899"/>
      <c r="CT113" s="899"/>
      <c r="CU113" s="899"/>
    </row>
    <row r="114" spans="58:99">
      <c r="BF114" s="265"/>
      <c r="BG114" s="265"/>
      <c r="BH114" s="265"/>
      <c r="BI114" s="265"/>
      <c r="BJ114" s="265"/>
      <c r="BK114" s="265"/>
      <c r="BL114" s="265"/>
      <c r="BM114" s="265"/>
      <c r="BN114" s="265"/>
      <c r="BO114" s="265"/>
      <c r="BP114" s="265"/>
      <c r="BQ114" s="265"/>
      <c r="BR114" s="265"/>
      <c r="BS114" s="265"/>
      <c r="BT114" s="265"/>
      <c r="BU114" s="265"/>
      <c r="BV114" s="265"/>
      <c r="BW114" s="908"/>
      <c r="BX114" s="900"/>
      <c r="BY114" s="900"/>
      <c r="BZ114" s="900"/>
      <c r="CA114" s="899"/>
      <c r="CB114" s="899"/>
      <c r="CC114" s="899"/>
      <c r="CD114" s="899"/>
      <c r="CE114" s="899"/>
      <c r="CF114" s="899"/>
      <c r="CG114" s="899"/>
      <c r="CH114" s="899"/>
      <c r="CI114" s="899"/>
      <c r="CJ114" s="899"/>
      <c r="CK114" s="899"/>
      <c r="CL114" s="899"/>
      <c r="CM114" s="899"/>
      <c r="CN114" s="899"/>
      <c r="CO114" s="899"/>
      <c r="CP114" s="899"/>
      <c r="CQ114" s="899"/>
      <c r="CR114" s="899"/>
      <c r="CS114" s="899"/>
      <c r="CT114" s="899"/>
      <c r="CU114" s="899"/>
    </row>
    <row r="115" spans="58:99">
      <c r="BF115" s="265"/>
      <c r="BG115" s="265"/>
      <c r="BH115" s="265"/>
      <c r="BI115" s="265"/>
      <c r="BJ115" s="265"/>
      <c r="BK115" s="265"/>
      <c r="BL115" s="265"/>
      <c r="BM115" s="265"/>
      <c r="BN115" s="265"/>
      <c r="BO115" s="265"/>
      <c r="BP115" s="265"/>
      <c r="BQ115" s="265"/>
      <c r="BR115" s="265"/>
      <c r="BS115" s="265"/>
      <c r="BT115" s="265"/>
      <c r="BU115" s="265"/>
      <c r="BV115" s="265"/>
      <c r="BW115" s="908"/>
      <c r="BX115" s="900"/>
      <c r="BY115" s="900"/>
      <c r="BZ115" s="900"/>
      <c r="CA115" s="899"/>
      <c r="CB115" s="899"/>
      <c r="CC115" s="899"/>
      <c r="CD115" s="899"/>
      <c r="CE115" s="899"/>
      <c r="CF115" s="899"/>
      <c r="CG115" s="899"/>
      <c r="CH115" s="899"/>
      <c r="CI115" s="899"/>
      <c r="CJ115" s="899"/>
      <c r="CK115" s="899"/>
      <c r="CL115" s="899"/>
      <c r="CM115" s="899"/>
      <c r="CN115" s="899"/>
      <c r="CO115" s="899"/>
      <c r="CP115" s="899"/>
      <c r="CQ115" s="899"/>
      <c r="CR115" s="899"/>
      <c r="CS115" s="899"/>
      <c r="CT115" s="899"/>
      <c r="CU115" s="899"/>
    </row>
    <row r="116" spans="58:99">
      <c r="BF116" s="265"/>
      <c r="BG116" s="265"/>
      <c r="BH116" s="265"/>
      <c r="BI116" s="265"/>
      <c r="BJ116" s="265"/>
      <c r="BK116" s="265"/>
      <c r="BL116" s="265"/>
      <c r="BM116" s="265"/>
      <c r="BN116" s="265"/>
      <c r="BO116" s="265"/>
      <c r="BP116" s="265"/>
      <c r="BQ116" s="265"/>
      <c r="BR116" s="265"/>
      <c r="BS116" s="265"/>
      <c r="BT116" s="265"/>
      <c r="BU116" s="265"/>
      <c r="BV116" s="265"/>
      <c r="BW116" s="908"/>
      <c r="BX116" s="900"/>
      <c r="BY116" s="900"/>
      <c r="BZ116" s="900"/>
      <c r="CA116" s="899"/>
      <c r="CB116" s="899"/>
      <c r="CC116" s="899"/>
      <c r="CD116" s="899"/>
      <c r="CE116" s="899"/>
      <c r="CF116" s="899"/>
      <c r="CG116" s="899"/>
      <c r="CH116" s="899"/>
      <c r="CI116" s="899"/>
      <c r="CJ116" s="899"/>
      <c r="CK116" s="899"/>
      <c r="CL116" s="899"/>
      <c r="CM116" s="899"/>
      <c r="CN116" s="899"/>
      <c r="CO116" s="899"/>
      <c r="CP116" s="899"/>
      <c r="CQ116" s="899"/>
      <c r="CR116" s="899"/>
      <c r="CS116" s="899"/>
      <c r="CT116" s="899"/>
      <c r="CU116" s="899"/>
    </row>
    <row r="117" spans="58:99">
      <c r="BF117" s="265"/>
      <c r="BG117" s="265"/>
      <c r="BH117" s="265"/>
      <c r="BI117" s="265"/>
      <c r="BJ117" s="265"/>
      <c r="BK117" s="265"/>
      <c r="BL117" s="265"/>
      <c r="BM117" s="265"/>
      <c r="BN117" s="265"/>
      <c r="BO117" s="265"/>
      <c r="BP117" s="265"/>
      <c r="BQ117" s="265"/>
      <c r="BR117" s="265"/>
      <c r="BS117" s="265"/>
      <c r="BT117" s="265"/>
      <c r="BU117" s="265"/>
      <c r="BV117" s="265"/>
      <c r="BW117" s="908"/>
      <c r="BX117" s="900"/>
      <c r="BY117" s="900"/>
      <c r="BZ117" s="900"/>
      <c r="CA117" s="899"/>
      <c r="CB117" s="899"/>
      <c r="CC117" s="899"/>
      <c r="CD117" s="899"/>
      <c r="CE117" s="899"/>
      <c r="CF117" s="899"/>
      <c r="CG117" s="899"/>
      <c r="CH117" s="899"/>
      <c r="CI117" s="899"/>
      <c r="CJ117" s="899"/>
      <c r="CK117" s="899"/>
      <c r="CL117" s="899"/>
      <c r="CM117" s="899"/>
      <c r="CN117" s="899"/>
      <c r="CO117" s="899"/>
      <c r="CP117" s="899"/>
      <c r="CQ117" s="899"/>
      <c r="CR117" s="899"/>
      <c r="CS117" s="899"/>
      <c r="CT117" s="899"/>
      <c r="CU117" s="899"/>
    </row>
    <row r="118" spans="58:99">
      <c r="BF118" s="265"/>
      <c r="BG118" s="265"/>
      <c r="BH118" s="265"/>
      <c r="BI118" s="265"/>
      <c r="BJ118" s="265"/>
      <c r="BK118" s="265"/>
      <c r="BL118" s="265"/>
      <c r="BM118" s="265"/>
      <c r="BN118" s="265"/>
      <c r="BO118" s="265"/>
      <c r="BP118" s="265"/>
      <c r="BQ118" s="265"/>
      <c r="BR118" s="265"/>
      <c r="BS118" s="265"/>
      <c r="BT118" s="265"/>
      <c r="BU118" s="265"/>
      <c r="BV118" s="265"/>
      <c r="BW118" s="908"/>
      <c r="BX118" s="900"/>
      <c r="BY118" s="900"/>
      <c r="BZ118" s="900"/>
      <c r="CA118" s="899"/>
      <c r="CB118" s="899"/>
      <c r="CC118" s="899"/>
      <c r="CD118" s="899"/>
      <c r="CE118" s="899"/>
      <c r="CF118" s="899"/>
      <c r="CG118" s="899"/>
      <c r="CH118" s="899"/>
      <c r="CI118" s="899"/>
      <c r="CJ118" s="899"/>
      <c r="CK118" s="899"/>
      <c r="CL118" s="899"/>
      <c r="CM118" s="899"/>
      <c r="CN118" s="899"/>
      <c r="CO118" s="899"/>
      <c r="CP118" s="899"/>
      <c r="CQ118" s="899"/>
      <c r="CR118" s="899"/>
      <c r="CS118" s="899"/>
      <c r="CT118" s="899"/>
      <c r="CU118" s="899"/>
    </row>
    <row r="119" spans="58:99">
      <c r="BF119" s="265"/>
      <c r="BG119" s="265"/>
      <c r="BH119" s="265"/>
      <c r="BI119" s="265"/>
      <c r="BJ119" s="265"/>
      <c r="BK119" s="265"/>
      <c r="BL119" s="265"/>
      <c r="BM119" s="265"/>
      <c r="BN119" s="265"/>
      <c r="BO119" s="265"/>
      <c r="BP119" s="265"/>
      <c r="BQ119" s="265"/>
      <c r="BR119" s="265"/>
      <c r="BS119" s="265"/>
      <c r="BT119" s="265"/>
      <c r="BU119" s="265"/>
      <c r="BV119" s="265"/>
      <c r="BW119" s="908"/>
      <c r="BX119" s="900"/>
      <c r="BY119" s="900"/>
      <c r="BZ119" s="900"/>
      <c r="CA119" s="899"/>
      <c r="CB119" s="899"/>
      <c r="CC119" s="899"/>
      <c r="CD119" s="899"/>
      <c r="CE119" s="899"/>
      <c r="CF119" s="899"/>
      <c r="CG119" s="899"/>
      <c r="CH119" s="899"/>
      <c r="CI119" s="899"/>
      <c r="CJ119" s="899"/>
      <c r="CK119" s="899"/>
      <c r="CL119" s="899"/>
      <c r="CM119" s="899"/>
      <c r="CN119" s="899"/>
      <c r="CO119" s="899"/>
      <c r="CP119" s="899"/>
      <c r="CQ119" s="899"/>
      <c r="CR119" s="899"/>
      <c r="CS119" s="899"/>
      <c r="CT119" s="899"/>
      <c r="CU119" s="899"/>
    </row>
    <row r="120" spans="58:99">
      <c r="BF120" s="265"/>
      <c r="BG120" s="265"/>
      <c r="BH120" s="265"/>
      <c r="BI120" s="265"/>
      <c r="BJ120" s="265"/>
      <c r="BK120" s="265"/>
      <c r="BL120" s="265"/>
      <c r="BM120" s="265"/>
      <c r="BN120" s="265"/>
      <c r="BO120" s="265"/>
      <c r="BP120" s="265"/>
      <c r="BQ120" s="265"/>
      <c r="BR120" s="265"/>
      <c r="BS120" s="265"/>
      <c r="BT120" s="265"/>
      <c r="BU120" s="265"/>
      <c r="BV120" s="265"/>
      <c r="BW120" s="908"/>
      <c r="BX120" s="900"/>
      <c r="BY120" s="900"/>
      <c r="BZ120" s="900"/>
      <c r="CA120" s="899"/>
      <c r="CB120" s="899"/>
      <c r="CC120" s="899"/>
      <c r="CD120" s="899"/>
      <c r="CE120" s="899"/>
      <c r="CF120" s="899"/>
      <c r="CG120" s="899"/>
      <c r="CH120" s="899"/>
      <c r="CI120" s="899"/>
      <c r="CJ120" s="899"/>
      <c r="CK120" s="899"/>
      <c r="CL120" s="899"/>
      <c r="CM120" s="899"/>
      <c r="CN120" s="899"/>
      <c r="CO120" s="899"/>
      <c r="CP120" s="899"/>
      <c r="CQ120" s="899"/>
      <c r="CR120" s="899"/>
      <c r="CS120" s="899"/>
      <c r="CT120" s="899"/>
      <c r="CU120" s="899"/>
    </row>
    <row r="121" spans="58:99">
      <c r="BF121" s="265"/>
      <c r="BG121" s="265"/>
      <c r="BH121" s="265"/>
      <c r="BI121" s="265"/>
      <c r="BJ121" s="265"/>
      <c r="BK121" s="265"/>
      <c r="BL121" s="265"/>
      <c r="BM121" s="265"/>
      <c r="BN121" s="265"/>
      <c r="BO121" s="265"/>
      <c r="BP121" s="265"/>
      <c r="BQ121" s="265"/>
      <c r="BR121" s="265"/>
      <c r="BS121" s="265"/>
      <c r="BT121" s="265"/>
      <c r="BU121" s="265"/>
      <c r="BV121" s="265"/>
      <c r="BW121" s="908"/>
      <c r="BX121" s="900"/>
      <c r="BY121" s="900"/>
      <c r="BZ121" s="900"/>
      <c r="CA121" s="899"/>
      <c r="CB121" s="899"/>
      <c r="CC121" s="899"/>
      <c r="CD121" s="899"/>
      <c r="CE121" s="899"/>
      <c r="CF121" s="899"/>
      <c r="CG121" s="899"/>
      <c r="CH121" s="899"/>
      <c r="CI121" s="899"/>
      <c r="CJ121" s="899"/>
      <c r="CK121" s="899"/>
      <c r="CL121" s="899"/>
      <c r="CM121" s="899"/>
      <c r="CN121" s="899"/>
      <c r="CO121" s="899"/>
      <c r="CP121" s="899"/>
      <c r="CQ121" s="899"/>
      <c r="CR121" s="899"/>
      <c r="CS121" s="899"/>
      <c r="CT121" s="899"/>
      <c r="CU121" s="899"/>
    </row>
    <row r="122" spans="58:99">
      <c r="BF122" s="265"/>
      <c r="BG122" s="265"/>
      <c r="BH122" s="265"/>
      <c r="BI122" s="265"/>
      <c r="BJ122" s="265"/>
      <c r="BK122" s="265"/>
      <c r="BL122" s="265"/>
      <c r="BM122" s="265"/>
      <c r="BN122" s="265"/>
      <c r="BO122" s="265"/>
      <c r="BP122" s="265"/>
      <c r="BQ122" s="265"/>
      <c r="BR122" s="265"/>
      <c r="BS122" s="265"/>
      <c r="BT122" s="265"/>
      <c r="BU122" s="265"/>
      <c r="BV122" s="265"/>
      <c r="BW122" s="908"/>
      <c r="BX122" s="900"/>
      <c r="BY122" s="900"/>
      <c r="BZ122" s="900"/>
      <c r="CA122" s="899"/>
      <c r="CB122" s="899"/>
      <c r="CC122" s="899"/>
      <c r="CD122" s="899"/>
      <c r="CE122" s="899"/>
      <c r="CF122" s="899"/>
      <c r="CG122" s="899"/>
      <c r="CH122" s="899"/>
      <c r="CI122" s="899"/>
      <c r="CJ122" s="899"/>
      <c r="CK122" s="899"/>
      <c r="CL122" s="899"/>
      <c r="CM122" s="899"/>
      <c r="CN122" s="899"/>
      <c r="CO122" s="899"/>
      <c r="CP122" s="899"/>
      <c r="CQ122" s="899"/>
      <c r="CR122" s="899"/>
      <c r="CS122" s="899"/>
      <c r="CT122" s="899"/>
      <c r="CU122" s="899"/>
    </row>
    <row r="123" spans="58:99">
      <c r="BF123" s="265"/>
      <c r="BG123" s="265"/>
      <c r="BH123" s="265"/>
      <c r="BI123" s="265"/>
      <c r="BJ123" s="265"/>
      <c r="BK123" s="265"/>
      <c r="BL123" s="265"/>
      <c r="BM123" s="265"/>
      <c r="BN123" s="265"/>
      <c r="BO123" s="265"/>
      <c r="BP123" s="265"/>
      <c r="BQ123" s="265"/>
      <c r="BR123" s="265"/>
      <c r="BS123" s="265"/>
      <c r="BT123" s="265"/>
      <c r="BU123" s="265"/>
      <c r="BV123" s="265"/>
      <c r="BW123" s="908"/>
      <c r="BX123" s="900"/>
      <c r="BY123" s="900"/>
      <c r="BZ123" s="900"/>
      <c r="CA123" s="899"/>
      <c r="CB123" s="899"/>
      <c r="CC123" s="899"/>
      <c r="CD123" s="899"/>
      <c r="CE123" s="899"/>
      <c r="CF123" s="899"/>
      <c r="CG123" s="899"/>
      <c r="CH123" s="899"/>
      <c r="CI123" s="899"/>
      <c r="CJ123" s="899"/>
      <c r="CK123" s="899"/>
      <c r="CL123" s="899"/>
      <c r="CM123" s="899"/>
      <c r="CN123" s="899"/>
      <c r="CO123" s="899"/>
      <c r="CP123" s="899"/>
      <c r="CQ123" s="899"/>
      <c r="CR123" s="899"/>
      <c r="CS123" s="899"/>
      <c r="CT123" s="899"/>
      <c r="CU123" s="899"/>
    </row>
    <row r="124" spans="58:99">
      <c r="BF124" s="265"/>
      <c r="BG124" s="265"/>
      <c r="BH124" s="265"/>
      <c r="BI124" s="265"/>
      <c r="BJ124" s="265"/>
      <c r="BK124" s="265"/>
      <c r="BL124" s="265"/>
      <c r="BM124" s="265"/>
      <c r="BN124" s="265"/>
      <c r="BO124" s="265"/>
      <c r="BP124" s="265"/>
      <c r="BQ124" s="265"/>
      <c r="BR124" s="265"/>
      <c r="BS124" s="265"/>
      <c r="BT124" s="265"/>
      <c r="BU124" s="265"/>
      <c r="BV124" s="265"/>
      <c r="BW124" s="908"/>
      <c r="BX124" s="900"/>
      <c r="BY124" s="900"/>
      <c r="BZ124" s="900"/>
      <c r="CA124" s="899"/>
      <c r="CB124" s="899"/>
      <c r="CC124" s="899"/>
      <c r="CD124" s="899"/>
      <c r="CE124" s="899"/>
      <c r="CF124" s="899"/>
      <c r="CG124" s="899"/>
      <c r="CH124" s="899"/>
      <c r="CI124" s="899"/>
      <c r="CJ124" s="899"/>
      <c r="CK124" s="899"/>
      <c r="CL124" s="899"/>
      <c r="CM124" s="899"/>
      <c r="CN124" s="899"/>
      <c r="CO124" s="899"/>
      <c r="CP124" s="899"/>
      <c r="CQ124" s="899"/>
      <c r="CR124" s="899"/>
      <c r="CS124" s="899"/>
      <c r="CT124" s="899"/>
      <c r="CU124" s="899"/>
    </row>
    <row r="125" spans="58:99">
      <c r="BF125" s="265"/>
      <c r="BG125" s="265"/>
      <c r="BH125" s="265"/>
      <c r="BI125" s="265"/>
      <c r="BJ125" s="265"/>
      <c r="BK125" s="265"/>
      <c r="BL125" s="265"/>
      <c r="BM125" s="265"/>
      <c r="BN125" s="265"/>
      <c r="BO125" s="265"/>
      <c r="BP125" s="265"/>
      <c r="BQ125" s="265"/>
      <c r="BR125" s="265"/>
      <c r="BS125" s="265"/>
      <c r="BT125" s="265"/>
      <c r="BU125" s="265"/>
      <c r="BV125" s="265"/>
      <c r="BW125" s="908"/>
      <c r="BX125" s="900"/>
      <c r="BY125" s="900"/>
      <c r="BZ125" s="900"/>
      <c r="CA125" s="899"/>
      <c r="CB125" s="899"/>
      <c r="CC125" s="899"/>
      <c r="CD125" s="899"/>
      <c r="CE125" s="899"/>
      <c r="CF125" s="899"/>
      <c r="CG125" s="899"/>
      <c r="CH125" s="899"/>
      <c r="CI125" s="899"/>
      <c r="CJ125" s="899"/>
      <c r="CK125" s="899"/>
      <c r="CL125" s="899"/>
      <c r="CM125" s="899"/>
      <c r="CN125" s="899"/>
      <c r="CO125" s="899"/>
      <c r="CP125" s="899"/>
      <c r="CQ125" s="899"/>
      <c r="CR125" s="899"/>
      <c r="CS125" s="899"/>
      <c r="CT125" s="899"/>
      <c r="CU125" s="899"/>
    </row>
    <row r="126" spans="58:99">
      <c r="BF126" s="295"/>
      <c r="BG126" s="295"/>
      <c r="BH126" s="295"/>
      <c r="BI126" s="295"/>
      <c r="BJ126" s="295"/>
      <c r="BK126" s="295"/>
      <c r="BL126" s="295"/>
      <c r="BM126" s="295"/>
      <c r="BN126" s="295"/>
      <c r="BO126" s="295"/>
      <c r="BP126" s="295"/>
      <c r="BQ126" s="295"/>
      <c r="BR126" s="295"/>
      <c r="BS126" s="295"/>
      <c r="BT126" s="295"/>
      <c r="BU126" s="295"/>
      <c r="BV126" s="295"/>
      <c r="BW126" s="908"/>
      <c r="BX126" s="900" t="s">
        <v>541</v>
      </c>
      <c r="BY126" s="900"/>
      <c r="BZ126" s="900"/>
      <c r="CA126" s="899" t="s">
        <v>542</v>
      </c>
      <c r="CB126" s="899"/>
      <c r="CC126" s="899"/>
      <c r="CD126" s="899"/>
      <c r="CE126" s="899"/>
      <c r="CF126" s="899"/>
      <c r="CG126" s="899"/>
      <c r="CH126" s="899"/>
      <c r="CI126" s="899"/>
      <c r="CJ126" s="899"/>
      <c r="CK126" s="899"/>
      <c r="CL126" s="899"/>
      <c r="CM126" s="899"/>
      <c r="CN126" s="899"/>
      <c r="CO126" s="899"/>
      <c r="CP126" s="899"/>
      <c r="CQ126" s="899"/>
      <c r="CR126" s="899"/>
      <c r="CS126" s="899"/>
      <c r="CT126" s="899"/>
      <c r="CU126" s="899"/>
    </row>
    <row r="127" spans="58:99">
      <c r="BF127" s="296"/>
      <c r="BG127" s="296"/>
      <c r="BH127" s="296"/>
      <c r="BI127" s="296"/>
      <c r="BJ127" s="296"/>
      <c r="BK127" s="296"/>
      <c r="BL127" s="296"/>
      <c r="BM127" s="296"/>
      <c r="BN127" s="296"/>
      <c r="BO127" s="296"/>
      <c r="BP127" s="296"/>
      <c r="BQ127" s="296"/>
      <c r="BR127" s="296"/>
      <c r="BS127" s="296"/>
      <c r="BT127" s="296"/>
      <c r="BU127" s="296"/>
      <c r="BV127" s="296"/>
      <c r="BW127" s="908"/>
      <c r="BX127" s="900"/>
      <c r="BY127" s="900"/>
      <c r="BZ127" s="900"/>
      <c r="CA127" s="899"/>
      <c r="CB127" s="899"/>
      <c r="CC127" s="899"/>
      <c r="CD127" s="899"/>
      <c r="CE127" s="899"/>
      <c r="CF127" s="899"/>
      <c r="CG127" s="899"/>
      <c r="CH127" s="899"/>
      <c r="CI127" s="899"/>
      <c r="CJ127" s="899"/>
      <c r="CK127" s="899"/>
      <c r="CL127" s="899"/>
      <c r="CM127" s="899"/>
      <c r="CN127" s="899"/>
      <c r="CO127" s="899"/>
      <c r="CP127" s="899"/>
      <c r="CQ127" s="899"/>
      <c r="CR127" s="899"/>
      <c r="CS127" s="899"/>
      <c r="CT127" s="899"/>
      <c r="CU127" s="899"/>
    </row>
    <row r="128" spans="58:99">
      <c r="BF128" s="262"/>
      <c r="BG128" s="262"/>
      <c r="BH128" s="262"/>
      <c r="BI128" s="262"/>
      <c r="BJ128" s="262"/>
      <c r="BK128" s="262"/>
      <c r="BL128" s="262"/>
      <c r="BM128" s="262"/>
      <c r="BN128" s="262"/>
      <c r="BO128" s="262"/>
      <c r="BP128" s="262"/>
      <c r="BQ128" s="262"/>
      <c r="BR128" s="262"/>
      <c r="BS128" s="262"/>
      <c r="BT128" s="262"/>
      <c r="BU128" s="262"/>
      <c r="BV128" s="262"/>
      <c r="BW128" s="908"/>
      <c r="BX128" s="900" t="s">
        <v>543</v>
      </c>
      <c r="BY128" s="900"/>
      <c r="BZ128" s="900"/>
      <c r="CA128" s="899" t="s">
        <v>542</v>
      </c>
      <c r="CB128" s="899"/>
      <c r="CC128" s="899"/>
      <c r="CD128" s="899"/>
      <c r="CE128" s="899"/>
      <c r="CF128" s="899"/>
      <c r="CG128" s="899"/>
      <c r="CH128" s="899"/>
      <c r="CI128" s="899"/>
      <c r="CJ128" s="899"/>
      <c r="CK128" s="899"/>
      <c r="CL128" s="899"/>
      <c r="CM128" s="899"/>
      <c r="CN128" s="899"/>
      <c r="CO128" s="899"/>
      <c r="CP128" s="899"/>
      <c r="CQ128" s="899"/>
      <c r="CR128" s="899"/>
      <c r="CS128" s="899"/>
      <c r="CT128" s="899"/>
      <c r="CU128" s="899"/>
    </row>
    <row r="129" spans="58:99">
      <c r="BF129" s="297"/>
      <c r="BG129" s="297"/>
      <c r="BH129" s="297"/>
      <c r="BI129" s="297"/>
      <c r="BJ129" s="297"/>
      <c r="BK129" s="297"/>
      <c r="BL129" s="297"/>
      <c r="BM129" s="297"/>
      <c r="BN129" s="297"/>
      <c r="BO129" s="297"/>
      <c r="BP129" s="297"/>
      <c r="BQ129" s="297"/>
      <c r="BR129" s="297"/>
      <c r="BS129" s="297"/>
      <c r="BT129" s="297"/>
      <c r="BU129" s="297"/>
      <c r="BV129" s="297"/>
      <c r="BW129" s="908"/>
      <c r="BX129" s="900"/>
      <c r="BY129" s="900"/>
      <c r="BZ129" s="900"/>
      <c r="CA129" s="899"/>
      <c r="CB129" s="899"/>
      <c r="CC129" s="899"/>
      <c r="CD129" s="899"/>
      <c r="CE129" s="899"/>
      <c r="CF129" s="899"/>
      <c r="CG129" s="899"/>
      <c r="CH129" s="899"/>
      <c r="CI129" s="899"/>
      <c r="CJ129" s="899"/>
      <c r="CK129" s="899"/>
      <c r="CL129" s="899"/>
      <c r="CM129" s="899"/>
      <c r="CN129" s="899"/>
      <c r="CO129" s="899"/>
      <c r="CP129" s="899"/>
      <c r="CQ129" s="899"/>
      <c r="CR129" s="899"/>
      <c r="CS129" s="899"/>
      <c r="CT129" s="899"/>
      <c r="CU129" s="899"/>
    </row>
    <row r="130" spans="58:99">
      <c r="BF130" s="297"/>
      <c r="BG130" s="297"/>
      <c r="BH130" s="297"/>
      <c r="BI130" s="297"/>
      <c r="BJ130" s="297"/>
      <c r="BK130" s="297"/>
      <c r="BL130" s="297"/>
      <c r="BM130" s="297"/>
      <c r="BN130" s="297"/>
      <c r="BO130" s="297"/>
      <c r="BP130" s="297"/>
      <c r="BQ130" s="297"/>
      <c r="BR130" s="297"/>
      <c r="BS130" s="297"/>
      <c r="BT130" s="297"/>
      <c r="BU130" s="297"/>
      <c r="BV130" s="297"/>
      <c r="BW130" s="908"/>
      <c r="BX130" s="900" t="s">
        <v>544</v>
      </c>
      <c r="BY130" s="900"/>
      <c r="BZ130" s="900"/>
      <c r="CA130" s="901"/>
      <c r="CB130" s="901"/>
      <c r="CC130" s="901"/>
      <c r="CD130" s="901"/>
      <c r="CE130" s="901"/>
      <c r="CF130" s="901"/>
      <c r="CG130" s="901"/>
      <c r="CH130" s="901"/>
      <c r="CI130" s="901"/>
      <c r="CJ130" s="901"/>
      <c r="CK130" s="901"/>
      <c r="CL130" s="901"/>
      <c r="CM130" s="901"/>
      <c r="CN130" s="901"/>
      <c r="CO130" s="901"/>
      <c r="CP130" s="901"/>
      <c r="CQ130" s="901"/>
      <c r="CR130" s="901"/>
      <c r="CS130" s="901"/>
      <c r="CT130" s="901"/>
      <c r="CU130" s="901"/>
    </row>
    <row r="131" spans="58:99">
      <c r="BF131" s="298"/>
      <c r="BG131" s="298"/>
      <c r="BH131" s="298"/>
      <c r="BI131" s="298"/>
      <c r="BJ131" s="298"/>
      <c r="BK131" s="298"/>
      <c r="BL131" s="298"/>
      <c r="BM131" s="298"/>
      <c r="BN131" s="298"/>
      <c r="BO131" s="298"/>
      <c r="BP131" s="298"/>
      <c r="BQ131" s="298"/>
      <c r="BR131" s="298"/>
      <c r="BS131" s="298"/>
      <c r="BT131" s="298"/>
      <c r="BU131" s="298"/>
      <c r="BV131" s="298"/>
      <c r="BW131" s="908"/>
      <c r="BX131" s="900"/>
      <c r="BY131" s="900"/>
      <c r="BZ131" s="900"/>
      <c r="CA131" s="901"/>
      <c r="CB131" s="901"/>
      <c r="CC131" s="901"/>
      <c r="CD131" s="901"/>
      <c r="CE131" s="901"/>
      <c r="CF131" s="901"/>
      <c r="CG131" s="901"/>
      <c r="CH131" s="901"/>
      <c r="CI131" s="901"/>
      <c r="CJ131" s="901"/>
      <c r="CK131" s="901"/>
      <c r="CL131" s="901"/>
      <c r="CM131" s="901"/>
      <c r="CN131" s="901"/>
      <c r="CO131" s="901"/>
      <c r="CP131" s="901"/>
      <c r="CQ131" s="901"/>
      <c r="CR131" s="901"/>
      <c r="CS131" s="901"/>
      <c r="CT131" s="901"/>
      <c r="CU131" s="901"/>
    </row>
    <row r="132" spans="58:99" ht="24">
      <c r="BF132" s="298"/>
      <c r="BG132" s="298"/>
      <c r="BH132" s="298"/>
      <c r="BI132" s="298"/>
      <c r="BJ132" s="298"/>
      <c r="BK132" s="298"/>
      <c r="BL132" s="298"/>
      <c r="BM132" s="298"/>
      <c r="BN132" s="298"/>
      <c r="BO132" s="298"/>
      <c r="BP132" s="298"/>
      <c r="BQ132" s="298"/>
      <c r="BR132" s="298"/>
      <c r="BS132" s="298"/>
      <c r="BT132" s="298"/>
      <c r="BU132" s="298"/>
      <c r="BV132" s="298"/>
      <c r="BW132" s="908"/>
      <c r="BX132" s="900"/>
      <c r="BY132" s="900"/>
      <c r="BZ132" s="900"/>
      <c r="CA132" s="902" t="e">
        <f>IF((評価額仮設定シート!#REF!+評価額仮設定シート!#REF!)&gt;1500,"管理費過大　出口価格に注意！！","　")</f>
        <v>#REF!</v>
      </c>
      <c r="CB132" s="902"/>
      <c r="CC132" s="902"/>
      <c r="CD132" s="902"/>
      <c r="CE132" s="902"/>
      <c r="CF132" s="902"/>
      <c r="CG132" s="902"/>
      <c r="CH132" s="902"/>
      <c r="CI132" s="902"/>
      <c r="CJ132" s="902"/>
      <c r="CK132" s="902"/>
      <c r="CL132" s="902"/>
      <c r="CM132" s="902"/>
      <c r="CN132" s="902"/>
      <c r="CO132" s="902"/>
      <c r="CP132" s="902"/>
      <c r="CQ132" s="902"/>
      <c r="CR132" s="902"/>
      <c r="CS132" s="902"/>
      <c r="CT132" s="902"/>
      <c r="CU132" s="902"/>
    </row>
    <row r="133" spans="58:99" ht="24">
      <c r="BF133" s="299"/>
      <c r="BG133" s="299"/>
      <c r="BH133" s="299"/>
      <c r="BI133" s="299"/>
      <c r="BJ133" s="299"/>
      <c r="BK133" s="299"/>
      <c r="BL133" s="299"/>
      <c r="BM133" s="299"/>
      <c r="BN133" s="299"/>
      <c r="BO133" s="299"/>
      <c r="BP133" s="299"/>
      <c r="BQ133" s="299"/>
      <c r="BR133" s="299"/>
      <c r="BS133" s="299"/>
      <c r="BT133" s="299"/>
      <c r="BU133" s="299"/>
      <c r="BV133" s="299"/>
      <c r="BW133" s="908"/>
      <c r="BX133" s="900"/>
      <c r="BY133" s="900"/>
      <c r="BZ133" s="900"/>
      <c r="CA133" s="902" t="str">
        <f>IF(評価額仮設定シート!B8="借地","借地物件　ローン、譲渡承諾料を確認","　")</f>
        <v>　</v>
      </c>
      <c r="CB133" s="902"/>
      <c r="CC133" s="902"/>
      <c r="CD133" s="902"/>
      <c r="CE133" s="902"/>
      <c r="CF133" s="902"/>
      <c r="CG133" s="902"/>
      <c r="CH133" s="902"/>
      <c r="CI133" s="902"/>
      <c r="CJ133" s="902"/>
      <c r="CK133" s="902"/>
      <c r="CL133" s="902"/>
      <c r="CM133" s="902"/>
      <c r="CN133" s="902"/>
      <c r="CO133" s="902"/>
      <c r="CP133" s="902"/>
      <c r="CQ133" s="902"/>
      <c r="CR133" s="902"/>
      <c r="CS133" s="902"/>
      <c r="CT133" s="902"/>
      <c r="CU133" s="902"/>
    </row>
    <row r="134" spans="58:99">
      <c r="BF134" s="299"/>
      <c r="BG134" s="299"/>
      <c r="BH134" s="299"/>
      <c r="BI134" s="299"/>
      <c r="BJ134" s="299"/>
      <c r="BK134" s="299"/>
      <c r="BL134" s="299"/>
      <c r="BM134" s="299"/>
      <c r="BN134" s="299"/>
      <c r="BO134" s="299"/>
      <c r="BP134" s="299"/>
      <c r="BQ134" s="299"/>
      <c r="BR134" s="299"/>
      <c r="BS134" s="299"/>
      <c r="BT134" s="299"/>
      <c r="BU134" s="299"/>
      <c r="BV134" s="299"/>
      <c r="BW134" s="908"/>
      <c r="BX134" s="900"/>
      <c r="BY134" s="900"/>
      <c r="BZ134" s="900"/>
      <c r="CA134" s="903" t="e">
        <f>IF(評価額仮設定シート!#REF!-評価額仮設定シート!#REF!&gt;0,"　","旧耐震基準の建物！特定緊急輸送道路の場合は更に調査必要！")</f>
        <v>#REF!</v>
      </c>
      <c r="CB134" s="903"/>
      <c r="CC134" s="903"/>
      <c r="CD134" s="903"/>
      <c r="CE134" s="903"/>
      <c r="CF134" s="903"/>
      <c r="CG134" s="903"/>
      <c r="CH134" s="903"/>
      <c r="CI134" s="903"/>
      <c r="CJ134" s="903"/>
      <c r="CK134" s="903"/>
      <c r="CL134" s="903"/>
      <c r="CM134" s="903"/>
      <c r="CN134" s="903"/>
      <c r="CO134" s="903"/>
      <c r="CP134" s="903"/>
      <c r="CQ134" s="903"/>
      <c r="CR134" s="903"/>
      <c r="CS134" s="903"/>
      <c r="CT134" s="903"/>
      <c r="CU134" s="903"/>
    </row>
    <row r="135" spans="58:99">
      <c r="BF135" s="300"/>
      <c r="BG135" s="300"/>
      <c r="BH135" s="300"/>
      <c r="BI135" s="300"/>
      <c r="BJ135" s="299"/>
      <c r="BK135" s="299"/>
      <c r="BL135" s="299"/>
      <c r="BM135" s="299"/>
      <c r="BN135" s="299"/>
      <c r="BO135" s="299"/>
      <c r="BP135" s="299"/>
      <c r="BQ135" s="299"/>
      <c r="BR135" s="299"/>
      <c r="BS135" s="299"/>
      <c r="BT135" s="299"/>
      <c r="BU135" s="299"/>
      <c r="BV135" s="299"/>
      <c r="BW135" s="908"/>
      <c r="BX135" s="900"/>
      <c r="BY135" s="900"/>
      <c r="BZ135" s="900"/>
      <c r="CA135" s="903"/>
      <c r="CB135" s="903"/>
      <c r="CC135" s="903"/>
      <c r="CD135" s="903"/>
      <c r="CE135" s="903"/>
      <c r="CF135" s="903"/>
      <c r="CG135" s="903"/>
      <c r="CH135" s="903"/>
      <c r="CI135" s="903"/>
      <c r="CJ135" s="903"/>
      <c r="CK135" s="903"/>
      <c r="CL135" s="903"/>
      <c r="CM135" s="903"/>
      <c r="CN135" s="903"/>
      <c r="CO135" s="903"/>
      <c r="CP135" s="903"/>
      <c r="CQ135" s="903"/>
      <c r="CR135" s="903"/>
      <c r="CS135" s="903"/>
      <c r="CT135" s="903"/>
      <c r="CU135" s="903"/>
    </row>
    <row r="136" spans="58:99">
      <c r="BF136" s="300"/>
      <c r="BG136" s="300"/>
      <c r="BH136" s="300"/>
      <c r="BI136" s="300"/>
      <c r="BJ136" s="244"/>
      <c r="BK136" s="244"/>
      <c r="BL136" s="244"/>
      <c r="BM136" s="244"/>
      <c r="BN136" s="244"/>
      <c r="BO136" s="244"/>
      <c r="BP136" s="244"/>
      <c r="BQ136" s="244"/>
      <c r="BR136" s="244"/>
      <c r="BS136" s="244"/>
      <c r="BT136" s="244"/>
      <c r="BU136" s="244"/>
      <c r="BV136" s="244"/>
      <c r="BW136" s="908"/>
      <c r="BX136" s="900"/>
      <c r="BY136" s="900"/>
      <c r="BZ136" s="900"/>
      <c r="CA136" s="903"/>
      <c r="CB136" s="903"/>
      <c r="CC136" s="903"/>
      <c r="CD136" s="903"/>
      <c r="CE136" s="903"/>
      <c r="CF136" s="903"/>
      <c r="CG136" s="903"/>
      <c r="CH136" s="903"/>
      <c r="CI136" s="903"/>
      <c r="CJ136" s="903"/>
      <c r="CK136" s="903"/>
      <c r="CL136" s="903"/>
      <c r="CM136" s="903"/>
      <c r="CN136" s="903"/>
      <c r="CO136" s="903"/>
      <c r="CP136" s="903"/>
      <c r="CQ136" s="903"/>
      <c r="CR136" s="903"/>
      <c r="CS136" s="903"/>
      <c r="CT136" s="903"/>
      <c r="CU136" s="903"/>
    </row>
    <row r="137" spans="58:99" ht="28.5">
      <c r="BF137" s="300"/>
      <c r="BG137" s="300"/>
      <c r="BH137" s="300"/>
      <c r="BI137" s="300"/>
      <c r="BJ137" s="244"/>
      <c r="BK137" s="244"/>
      <c r="BL137" s="244"/>
      <c r="BM137" s="244"/>
      <c r="BN137" s="244"/>
      <c r="BO137" s="244"/>
      <c r="BP137" s="244"/>
      <c r="BQ137" s="244"/>
      <c r="BR137" s="244"/>
      <c r="BS137" s="244"/>
      <c r="BT137" s="244"/>
      <c r="BU137" s="244"/>
      <c r="BV137" s="244"/>
      <c r="BW137" s="301"/>
      <c r="BX137" s="262"/>
      <c r="BY137" s="262"/>
      <c r="BZ137" s="262"/>
      <c r="CA137" s="302"/>
      <c r="CB137" s="302"/>
      <c r="CC137" s="302"/>
      <c r="CD137" s="302"/>
      <c r="CE137" s="302"/>
      <c r="CF137" s="302"/>
      <c r="CG137" s="302"/>
      <c r="CH137" s="302"/>
      <c r="CI137" s="302"/>
      <c r="CJ137" s="302"/>
      <c r="CK137" s="302"/>
      <c r="CL137" s="302"/>
      <c r="CM137" s="302"/>
      <c r="CN137" s="302"/>
      <c r="CO137" s="302"/>
      <c r="CP137" s="302"/>
      <c r="CQ137" s="302"/>
      <c r="CR137" s="302"/>
      <c r="CS137" s="302"/>
      <c r="CT137" s="303"/>
      <c r="CU137" s="303"/>
    </row>
  </sheetData>
  <sheetProtection algorithmName="SHA-512" hashValue="qlELCeM0At6la8SG/zeEBTYlpPP66I0s42jg/XVj7/rLp7912F+hiJPfoXdVrLMk4j9OvzDZ7oMonTMGex/MBA==" saltValue="pOSIGsBDp8hnOf8dsjGM9w==" spinCount="100000" sheet="1" objects="1" scenarios="1" formatCells="0" formatColumns="0" formatRows="0" insertColumns="0" insertRows="0" insertHyperlinks="0" deleteColumns="0" deleteRows="0" sort="0" autoFilter="0"/>
  <dataConsolidate/>
  <mergeCells count="276">
    <mergeCell ref="B8:C8"/>
    <mergeCell ref="C9:V9"/>
    <mergeCell ref="A10:B10"/>
    <mergeCell ref="F10:V10"/>
    <mergeCell ref="A11:B11"/>
    <mergeCell ref="F11:I11"/>
    <mergeCell ref="J11:M11"/>
    <mergeCell ref="N11:Q11"/>
    <mergeCell ref="R11:V11"/>
    <mergeCell ref="CP14:CS14"/>
    <mergeCell ref="B15:D15"/>
    <mergeCell ref="E15:G15"/>
    <mergeCell ref="I15:K15"/>
    <mergeCell ref="B16:D16"/>
    <mergeCell ref="E16:G16"/>
    <mergeCell ref="A12:B12"/>
    <mergeCell ref="F12:I12"/>
    <mergeCell ref="J12:M12"/>
    <mergeCell ref="N12:Q12"/>
    <mergeCell ref="R12:V12"/>
    <mergeCell ref="CN14:CO14"/>
    <mergeCell ref="AK23:AQ23"/>
    <mergeCell ref="AK24:AL24"/>
    <mergeCell ref="AM24:AN24"/>
    <mergeCell ref="AP24:AQ24"/>
    <mergeCell ref="AT24:AU24"/>
    <mergeCell ref="AV24:AW24"/>
    <mergeCell ref="B17:D17"/>
    <mergeCell ref="E17:G17"/>
    <mergeCell ref="B18:D18"/>
    <mergeCell ref="E18:G18"/>
    <mergeCell ref="B19:D19"/>
    <mergeCell ref="E19:G19"/>
    <mergeCell ref="AX24:AY24"/>
    <mergeCell ref="AZ24:BA24"/>
    <mergeCell ref="BB24:BC24"/>
    <mergeCell ref="BD24:BE24"/>
    <mergeCell ref="BG24:BH24"/>
    <mergeCell ref="AK25:AL25"/>
    <mergeCell ref="AM25:AN25"/>
    <mergeCell ref="AP25:AQ25"/>
    <mergeCell ref="AT25:AU25"/>
    <mergeCell ref="AV25:AW25"/>
    <mergeCell ref="BB26:BC26"/>
    <mergeCell ref="BD26:BE26"/>
    <mergeCell ref="BG26:BH26"/>
    <mergeCell ref="AK27:AL27"/>
    <mergeCell ref="AM27:AN27"/>
    <mergeCell ref="AP27:AQ27"/>
    <mergeCell ref="AT27:AU27"/>
    <mergeCell ref="AX25:AY25"/>
    <mergeCell ref="AZ25:BA25"/>
    <mergeCell ref="BB25:BC25"/>
    <mergeCell ref="BD25:BE25"/>
    <mergeCell ref="BG25:BH25"/>
    <mergeCell ref="AK26:AL26"/>
    <mergeCell ref="AM26:AN26"/>
    <mergeCell ref="AP26:AQ26"/>
    <mergeCell ref="AT26:AU26"/>
    <mergeCell ref="AV26:AW26"/>
    <mergeCell ref="AK28:AL28"/>
    <mergeCell ref="AM28:AN28"/>
    <mergeCell ref="AP28:AQ28"/>
    <mergeCell ref="AV28:AW28"/>
    <mergeCell ref="AK29:AO29"/>
    <mergeCell ref="AP29:AQ29"/>
    <mergeCell ref="AV29:AW29"/>
    <mergeCell ref="AX26:AY26"/>
    <mergeCell ref="AZ26:BA26"/>
    <mergeCell ref="AZ31:BA31"/>
    <mergeCell ref="BG31:BH31"/>
    <mergeCell ref="BM31:BN31"/>
    <mergeCell ref="AK32:AO32"/>
    <mergeCell ref="AP32:AQ32"/>
    <mergeCell ref="AZ32:BA32"/>
    <mergeCell ref="BG32:BH32"/>
    <mergeCell ref="BM32:BN32"/>
    <mergeCell ref="AK30:AM30"/>
    <mergeCell ref="AN30:AO30"/>
    <mergeCell ref="AP30:AQ30"/>
    <mergeCell ref="AV30:AW30"/>
    <mergeCell ref="AK31:AM31"/>
    <mergeCell ref="AN31:AO31"/>
    <mergeCell ref="AP31:AQ31"/>
    <mergeCell ref="AV31:AW31"/>
    <mergeCell ref="AK35:AL35"/>
    <mergeCell ref="AZ35:BA35"/>
    <mergeCell ref="BG35:BH35"/>
    <mergeCell ref="BM35:BN35"/>
    <mergeCell ref="AZ36:BA36"/>
    <mergeCell ref="BG36:BH36"/>
    <mergeCell ref="BM36:BN36"/>
    <mergeCell ref="AZ33:BA33"/>
    <mergeCell ref="BG33:BH33"/>
    <mergeCell ref="BM33:BN33"/>
    <mergeCell ref="AX34:AY34"/>
    <mergeCell ref="AZ34:BA34"/>
    <mergeCell ref="BG34:BH34"/>
    <mergeCell ref="BM34:BN34"/>
    <mergeCell ref="AZ39:BA39"/>
    <mergeCell ref="BG39:BH39"/>
    <mergeCell ref="BM39:BN39"/>
    <mergeCell ref="AQ42:AS42"/>
    <mergeCell ref="AK44:AL44"/>
    <mergeCell ref="AK48:AL48"/>
    <mergeCell ref="AZ37:BA37"/>
    <mergeCell ref="BG37:BH37"/>
    <mergeCell ref="BM37:BN37"/>
    <mergeCell ref="AZ38:BA38"/>
    <mergeCell ref="BG38:BH38"/>
    <mergeCell ref="BM38:BN38"/>
    <mergeCell ref="AL63:AN64"/>
    <mergeCell ref="AO63:AU64"/>
    <mergeCell ref="AV63:BB64"/>
    <mergeCell ref="BC63:BI64"/>
    <mergeCell ref="BL63:BO64"/>
    <mergeCell ref="BP63:BV64"/>
    <mergeCell ref="AK49:AL49"/>
    <mergeCell ref="AK50:AL50"/>
    <mergeCell ref="AL61:BI61"/>
    <mergeCell ref="BL61:CC61"/>
    <mergeCell ref="AL62:AN62"/>
    <mergeCell ref="AO62:AU62"/>
    <mergeCell ref="AV62:BI62"/>
    <mergeCell ref="BL62:BO62"/>
    <mergeCell ref="BP62:CC62"/>
    <mergeCell ref="CW67:DC68"/>
    <mergeCell ref="DD67:DJ68"/>
    <mergeCell ref="CT69:CV70"/>
    <mergeCell ref="CW69:DC70"/>
    <mergeCell ref="DD69:DJ70"/>
    <mergeCell ref="BW63:CC64"/>
    <mergeCell ref="AY65:BI65"/>
    <mergeCell ref="BL65:BO66"/>
    <mergeCell ref="BP65:BV66"/>
    <mergeCell ref="BW65:CC66"/>
    <mergeCell ref="CS67:CS73"/>
    <mergeCell ref="BS70:BU71"/>
    <mergeCell ref="BV70:BW71"/>
    <mergeCell ref="BX70:CB70"/>
    <mergeCell ref="CC70:CJ70"/>
    <mergeCell ref="CK70:CP70"/>
    <mergeCell ref="BX71:BZ71"/>
    <mergeCell ref="CA71:CB71"/>
    <mergeCell ref="CC71:CE71"/>
    <mergeCell ref="CF71:CG71"/>
    <mergeCell ref="CH71:CJ71"/>
    <mergeCell ref="CK71:CM71"/>
    <mergeCell ref="CN71:CP71"/>
    <mergeCell ref="CT67:CV68"/>
    <mergeCell ref="CT71:CV73"/>
    <mergeCell ref="CW71:DC73"/>
    <mergeCell ref="DD71:DJ73"/>
    <mergeCell ref="BS72:BU72"/>
    <mergeCell ref="BV72:BW72"/>
    <mergeCell ref="BX72:BZ72"/>
    <mergeCell ref="CA72:CB72"/>
    <mergeCell ref="CC72:CE72"/>
    <mergeCell ref="CF72:CG72"/>
    <mergeCell ref="CH72:CJ72"/>
    <mergeCell ref="CK72:CM72"/>
    <mergeCell ref="CN72:CP72"/>
    <mergeCell ref="BS73:BU73"/>
    <mergeCell ref="BV73:BW73"/>
    <mergeCell ref="BX73:BZ73"/>
    <mergeCell ref="CA73:CB73"/>
    <mergeCell ref="CC73:CE73"/>
    <mergeCell ref="CF73:CG73"/>
    <mergeCell ref="CH73:CJ73"/>
    <mergeCell ref="CK73:CM73"/>
    <mergeCell ref="CN73:CP73"/>
    <mergeCell ref="CS74:CV75"/>
    <mergeCell ref="CW74:DC75"/>
    <mergeCell ref="DD74:DJ75"/>
    <mergeCell ref="BS75:BU75"/>
    <mergeCell ref="BV75:BW75"/>
    <mergeCell ref="BX75:BZ75"/>
    <mergeCell ref="CA75:CB75"/>
    <mergeCell ref="CC75:CE75"/>
    <mergeCell ref="CF75:CG75"/>
    <mergeCell ref="CH75:CJ75"/>
    <mergeCell ref="CK75:CM75"/>
    <mergeCell ref="CN75:CP75"/>
    <mergeCell ref="BS74:BU74"/>
    <mergeCell ref="BV74:BW74"/>
    <mergeCell ref="BX74:BZ74"/>
    <mergeCell ref="CA74:CB74"/>
    <mergeCell ref="CC74:CE74"/>
    <mergeCell ref="CF74:CG74"/>
    <mergeCell ref="CH74:CJ74"/>
    <mergeCell ref="CK74:CM74"/>
    <mergeCell ref="CN74:CP74"/>
    <mergeCell ref="BS76:CH76"/>
    <mergeCell ref="BS78:BU79"/>
    <mergeCell ref="BV78:BW79"/>
    <mergeCell ref="BX78:CB78"/>
    <mergeCell ref="CC78:CJ78"/>
    <mergeCell ref="CK78:CP78"/>
    <mergeCell ref="BX79:BZ79"/>
    <mergeCell ref="CA79:CB79"/>
    <mergeCell ref="CC79:CE79"/>
    <mergeCell ref="CF79:CG79"/>
    <mergeCell ref="CH79:CJ79"/>
    <mergeCell ref="CK79:CM79"/>
    <mergeCell ref="CN79:CP79"/>
    <mergeCell ref="BS80:BU80"/>
    <mergeCell ref="BV80:BW80"/>
    <mergeCell ref="BX80:BZ80"/>
    <mergeCell ref="CA80:CB80"/>
    <mergeCell ref="CH80:CJ80"/>
    <mergeCell ref="CK80:CM80"/>
    <mergeCell ref="CN80:CP80"/>
    <mergeCell ref="BS81:BU81"/>
    <mergeCell ref="BV81:BW81"/>
    <mergeCell ref="BX81:BZ81"/>
    <mergeCell ref="CA81:CB81"/>
    <mergeCell ref="CC81:CE81"/>
    <mergeCell ref="CF81:CG81"/>
    <mergeCell ref="CH81:CJ81"/>
    <mergeCell ref="CK81:CM81"/>
    <mergeCell ref="CN81:CP81"/>
    <mergeCell ref="BS82:BU82"/>
    <mergeCell ref="BV82:BW82"/>
    <mergeCell ref="BX82:BZ82"/>
    <mergeCell ref="CA82:CB82"/>
    <mergeCell ref="CC82:CE82"/>
    <mergeCell ref="CF82:CG82"/>
    <mergeCell ref="CH82:CJ82"/>
    <mergeCell ref="CK82:CM82"/>
    <mergeCell ref="CN82:CP82"/>
    <mergeCell ref="CN83:CP84"/>
    <mergeCell ref="BS87:BV87"/>
    <mergeCell ref="BW87:BY87"/>
    <mergeCell ref="BZ87:CP87"/>
    <mergeCell ref="BS83:BU84"/>
    <mergeCell ref="BV83:BW84"/>
    <mergeCell ref="BX83:BZ84"/>
    <mergeCell ref="CA83:CB84"/>
    <mergeCell ref="CC83:CE84"/>
    <mergeCell ref="CF83:CG84"/>
    <mergeCell ref="BF92:BI93"/>
    <mergeCell ref="BJ92:BL93"/>
    <mergeCell ref="BM92:BO93"/>
    <mergeCell ref="BP92:BR92"/>
    <mergeCell ref="BS92:BU93"/>
    <mergeCell ref="BV92:BW93"/>
    <mergeCell ref="BP93:BR93"/>
    <mergeCell ref="CH83:CJ84"/>
    <mergeCell ref="CK83:CM84"/>
    <mergeCell ref="BF95:BW96"/>
    <mergeCell ref="BF97:BI98"/>
    <mergeCell ref="BJ97:BL98"/>
    <mergeCell ref="BQ97:BS97"/>
    <mergeCell ref="BW100:BW136"/>
    <mergeCell ref="BX104:BZ105"/>
    <mergeCell ref="BX128:BZ129"/>
    <mergeCell ref="BF94:BI94"/>
    <mergeCell ref="BJ94:BL94"/>
    <mergeCell ref="BM94:BO94"/>
    <mergeCell ref="BP94:BR94"/>
    <mergeCell ref="BS94:BU94"/>
    <mergeCell ref="BV94:BW94"/>
    <mergeCell ref="CA128:CU129"/>
    <mergeCell ref="BX130:BZ136"/>
    <mergeCell ref="CA130:CU130"/>
    <mergeCell ref="CA131:CU131"/>
    <mergeCell ref="CA132:CU132"/>
    <mergeCell ref="CA133:CU133"/>
    <mergeCell ref="CA134:CU136"/>
    <mergeCell ref="CA104:CU105"/>
    <mergeCell ref="BX106:BZ107"/>
    <mergeCell ref="CA106:CU107"/>
    <mergeCell ref="BX108:BZ125"/>
    <mergeCell ref="CA108:CU125"/>
    <mergeCell ref="BX126:BZ127"/>
    <mergeCell ref="CA126:CU127"/>
  </mergeCells>
  <phoneticPr fontId="4"/>
  <conditionalFormatting sqref="AP14:AQ15">
    <cfRule type="cellIs" dxfId="14" priority="2" operator="equal">
      <formula>0</formula>
    </cfRule>
    <cfRule type="cellIs" dxfId="13" priority="3" operator="equal">
      <formula>1</formula>
    </cfRule>
  </conditionalFormatting>
  <conditionalFormatting sqref="AY65:BI65">
    <cfRule type="cellIs" dxfId="12" priority="1" operator="lessThan">
      <formula>1</formula>
    </cfRule>
  </conditionalFormatting>
  <conditionalFormatting sqref="CA104:CU129">
    <cfRule type="containsBlanks" dxfId="11" priority="4">
      <formula>LEN(TRIM(CA104))=0</formula>
    </cfRule>
  </conditionalFormatting>
  <conditionalFormatting sqref="CA128:CU129">
    <cfRule type="cellIs" dxfId="10" priority="5" operator="equal">
      <formula>#REF!</formula>
    </cfRule>
  </conditionalFormatting>
  <conditionalFormatting sqref="BS69:BS75 BT69:BU74 BV69:BV75 BW69:BW74 BX69:BX75 BY69:BZ74 CA69:CA75 CB69:CB74 CC69:CC75 CD69:CE74 CF69:CF75 CG69:CG74 CH69:CH75 CI69:CJ74 CK69:CK75 CL69:CM74 CN69:CN75 CO69:CP74">
    <cfRule type="expression" dxfId="9" priority="6">
      <formula>#REF!=0</formula>
    </cfRule>
  </conditionalFormatting>
  <conditionalFormatting sqref="BS75 BV75 BX75 CA75 CC75 CF75 CH75 CK75 CN75">
    <cfRule type="expression" dxfId="8" priority="7">
      <formula>#REF!=0</formula>
    </cfRule>
  </conditionalFormatting>
  <conditionalFormatting sqref="BS72:BU74">
    <cfRule type="expression" dxfId="7" priority="8">
      <formula>#REF!=0</formula>
    </cfRule>
  </conditionalFormatting>
  <conditionalFormatting sqref="CA104:CU105">
    <cfRule type="cellIs" dxfId="6" priority="9" operator="equal">
      <formula>#REF!</formula>
    </cfRule>
  </conditionalFormatting>
  <conditionalFormatting sqref="CA108:CU125">
    <cfRule type="cellIs" dxfId="5" priority="10" operator="equal">
      <formula>#REF!</formula>
    </cfRule>
  </conditionalFormatting>
  <conditionalFormatting sqref="CA126:CU127">
    <cfRule type="cellIs" dxfId="4" priority="11" operator="equal">
      <formula>#REF!</formula>
    </cfRule>
  </conditionalFormatting>
  <conditionalFormatting sqref="CA106:CU107">
    <cfRule type="expression" dxfId="3" priority="12">
      <formula>#REF!=0</formula>
    </cfRule>
    <cfRule type="cellIs" dxfId="2" priority="13" operator="equal">
      <formula>#REF!</formula>
    </cfRule>
  </conditionalFormatting>
  <dataValidations count="4">
    <dataValidation type="list" allowBlank="1" showInputMessage="1" showErrorMessage="1" sqref="B8" xr:uid="{D9686633-712C-4A30-837E-9DB0D6A9D654}">
      <formula1>$N$15:$N$16</formula1>
    </dataValidation>
    <dataValidation type="list" allowBlank="1" showInputMessage="1" showErrorMessage="1" sqref="B3 C9:C10" xr:uid="{B356DB35-0A59-4FC5-A1E7-66F7D8F94949}">
      <formula1>#REF!</formula1>
    </dataValidation>
    <dataValidation type="textLength" operator="greaterThanOrEqual" showInputMessage="1" showErrorMessage="1" errorTitle="入力不足です。もう少しきっちり記載" promptTitle="未入力です。担当者としての意見を記載" sqref="CA104:CU107" xr:uid="{D95BC9AD-3971-4E5F-8D72-859A4D1B2D67}">
      <formula1>5</formula1>
    </dataValidation>
    <dataValidation type="textLength" operator="greaterThanOrEqual" showInputMessage="1" showErrorMessage="1" errorTitle="入力不足です。もう少しきっちり記載" promptTitle="未入力です。担当者としての意見を記載" sqref="CA108:CU129" xr:uid="{2EC7754D-3354-43D7-9ACF-79A2FC9E449D}">
      <formula1>4</formula1>
    </dataValidation>
  </dataValidations>
  <pageMargins left="1.0236220472440944" right="0.19685039370078741" top="0.31496062992125984" bottom="0.19685039370078741" header="0.6692913385826772" footer="0.27559055118110237"/>
  <pageSetup paperSize="8" scale="41" orientation="landscape" r:id="rId1"/>
  <headerFooter alignWithMargins="0"/>
  <legacy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Sheet5">
    <tabColor theme="0"/>
    <pageSetUpPr fitToPage="1"/>
  </sheetPr>
  <dimension ref="A1:PJ144"/>
  <sheetViews>
    <sheetView zoomScale="130" zoomScaleNormal="130" zoomScaleSheetLayoutView="50" workbookViewId="0">
      <pane xSplit="6" ySplit="3" topLeftCell="G16" activePane="bottomRight" state="frozenSplit"/>
      <selection activeCell="D3" sqref="D3"/>
      <selection pane="topRight" sqref="A1:XFD1048576"/>
      <selection pane="bottomLeft" activeCell="AF47" sqref="AF47:AH47"/>
      <selection pane="bottomRight" activeCell="L28" sqref="L28"/>
    </sheetView>
  </sheetViews>
  <sheetFormatPr defaultRowHeight="9"/>
  <cols>
    <col min="1" max="1" width="4.5" style="124" bestFit="1" customWidth="1"/>
    <col min="2" max="2" width="2.125" style="124" bestFit="1" customWidth="1"/>
    <col min="3" max="3" width="11.625" style="124" bestFit="1" customWidth="1"/>
    <col min="4" max="4" width="6.125" style="124" bestFit="1" customWidth="1"/>
    <col min="5" max="5" width="7" style="124" bestFit="1" customWidth="1"/>
    <col min="6" max="6" width="8.125" style="124" hidden="1" customWidth="1"/>
    <col min="7" max="318" width="6.5" style="124" customWidth="1"/>
    <col min="319" max="16384" width="9" style="124"/>
  </cols>
  <sheetData>
    <row r="1" spans="1:426" ht="26.25" customHeight="1">
      <c r="A1" s="970" t="str">
        <f>収支!E1</f>
        <v>マンション名を入力してください。</v>
      </c>
      <c r="B1" s="970"/>
      <c r="C1" s="970"/>
      <c r="D1" s="970"/>
      <c r="E1" s="970"/>
      <c r="F1" s="970"/>
      <c r="G1" s="64" t="s">
        <v>49</v>
      </c>
      <c r="H1" s="64"/>
      <c r="I1" s="64"/>
      <c r="J1" s="64"/>
      <c r="AG1" s="65"/>
      <c r="AH1" s="65"/>
    </row>
    <row r="2" spans="1:426" ht="15.75" customHeight="1">
      <c r="A2" s="66" t="s">
        <v>44</v>
      </c>
      <c r="B2" s="66"/>
      <c r="C2" s="66" t="s">
        <v>45</v>
      </c>
      <c r="D2" s="66" t="s">
        <v>42</v>
      </c>
      <c r="E2" s="66" t="s">
        <v>4</v>
      </c>
      <c r="F2" s="972" t="s">
        <v>46</v>
      </c>
      <c r="G2" s="968">
        <v>1</v>
      </c>
      <c r="H2" s="968"/>
      <c r="I2" s="968"/>
      <c r="J2" s="968"/>
      <c r="K2" s="968"/>
      <c r="L2" s="968"/>
      <c r="M2" s="968"/>
      <c r="N2" s="968"/>
      <c r="O2" s="968"/>
      <c r="P2" s="968"/>
      <c r="Q2" s="968"/>
      <c r="R2" s="968"/>
      <c r="S2" s="968">
        <v>2</v>
      </c>
      <c r="T2" s="968"/>
      <c r="U2" s="968"/>
      <c r="V2" s="968"/>
      <c r="W2" s="968"/>
      <c r="X2" s="968"/>
      <c r="Y2" s="968"/>
      <c r="Z2" s="968"/>
      <c r="AA2" s="968"/>
      <c r="AB2" s="968"/>
      <c r="AC2" s="968"/>
      <c r="AD2" s="968"/>
      <c r="AE2" s="968">
        <v>3</v>
      </c>
      <c r="AF2" s="968"/>
      <c r="AG2" s="968"/>
      <c r="AH2" s="968"/>
      <c r="AI2" s="968"/>
      <c r="AJ2" s="968"/>
      <c r="AK2" s="968"/>
      <c r="AL2" s="968"/>
      <c r="AM2" s="968"/>
      <c r="AN2" s="968"/>
      <c r="AO2" s="968"/>
      <c r="AP2" s="968"/>
      <c r="AQ2" s="968">
        <v>4</v>
      </c>
      <c r="AR2" s="968"/>
      <c r="AS2" s="968"/>
      <c r="AT2" s="968"/>
      <c r="AU2" s="968"/>
      <c r="AV2" s="968"/>
      <c r="AW2" s="968"/>
      <c r="AX2" s="968"/>
      <c r="AY2" s="968"/>
      <c r="AZ2" s="968"/>
      <c r="BA2" s="968"/>
      <c r="BB2" s="968"/>
      <c r="BC2" s="968">
        <v>5</v>
      </c>
      <c r="BD2" s="968"/>
      <c r="BE2" s="968"/>
      <c r="BF2" s="968"/>
      <c r="BG2" s="968"/>
      <c r="BH2" s="968"/>
      <c r="BI2" s="968"/>
      <c r="BJ2" s="968"/>
      <c r="BK2" s="968"/>
      <c r="BL2" s="968"/>
      <c r="BM2" s="968"/>
      <c r="BN2" s="968"/>
      <c r="BO2" s="968">
        <v>6</v>
      </c>
      <c r="BP2" s="968"/>
      <c r="BQ2" s="968"/>
      <c r="BR2" s="968"/>
      <c r="BS2" s="968"/>
      <c r="BT2" s="968"/>
      <c r="BU2" s="968"/>
      <c r="BV2" s="968"/>
      <c r="BW2" s="968"/>
      <c r="BX2" s="968"/>
      <c r="BY2" s="968"/>
      <c r="BZ2" s="968"/>
      <c r="CA2" s="968">
        <v>7</v>
      </c>
      <c r="CB2" s="968"/>
      <c r="CC2" s="968"/>
      <c r="CD2" s="968"/>
      <c r="CE2" s="968"/>
      <c r="CF2" s="968"/>
      <c r="CG2" s="968"/>
      <c r="CH2" s="968"/>
      <c r="CI2" s="968"/>
      <c r="CJ2" s="968"/>
      <c r="CK2" s="968"/>
      <c r="CL2" s="968"/>
      <c r="CM2" s="968">
        <v>8</v>
      </c>
      <c r="CN2" s="968"/>
      <c r="CO2" s="968"/>
      <c r="CP2" s="968"/>
      <c r="CQ2" s="968"/>
      <c r="CR2" s="968"/>
      <c r="CS2" s="968"/>
      <c r="CT2" s="968"/>
      <c r="CU2" s="968"/>
      <c r="CV2" s="968"/>
      <c r="CW2" s="968"/>
      <c r="CX2" s="968"/>
      <c r="CY2" s="968">
        <v>9</v>
      </c>
      <c r="CZ2" s="968"/>
      <c r="DA2" s="968"/>
      <c r="DB2" s="968"/>
      <c r="DC2" s="968"/>
      <c r="DD2" s="968"/>
      <c r="DE2" s="968"/>
      <c r="DF2" s="968"/>
      <c r="DG2" s="968"/>
      <c r="DH2" s="968"/>
      <c r="DI2" s="968"/>
      <c r="DJ2" s="968"/>
      <c r="DK2" s="968">
        <v>10</v>
      </c>
      <c r="DL2" s="968"/>
      <c r="DM2" s="968"/>
      <c r="DN2" s="968"/>
      <c r="DO2" s="968"/>
      <c r="DP2" s="968"/>
      <c r="DQ2" s="968"/>
      <c r="DR2" s="968"/>
      <c r="DS2" s="968"/>
      <c r="DT2" s="968"/>
      <c r="DU2" s="968"/>
      <c r="DV2" s="968"/>
      <c r="DW2" s="968">
        <v>11</v>
      </c>
      <c r="DX2" s="968"/>
      <c r="DY2" s="968"/>
      <c r="DZ2" s="968"/>
      <c r="EA2" s="968"/>
      <c r="EB2" s="968"/>
      <c r="EC2" s="968"/>
      <c r="ED2" s="968"/>
      <c r="EE2" s="968"/>
      <c r="EF2" s="968"/>
      <c r="EG2" s="968"/>
      <c r="EH2" s="968"/>
      <c r="EI2" s="968">
        <v>12</v>
      </c>
      <c r="EJ2" s="968"/>
      <c r="EK2" s="968"/>
      <c r="EL2" s="968"/>
      <c r="EM2" s="968"/>
      <c r="EN2" s="968"/>
      <c r="EO2" s="968"/>
      <c r="EP2" s="968"/>
      <c r="EQ2" s="968"/>
      <c r="ER2" s="968"/>
      <c r="ES2" s="968"/>
      <c r="ET2" s="968"/>
      <c r="EU2" s="968">
        <v>13</v>
      </c>
      <c r="EV2" s="968"/>
      <c r="EW2" s="968"/>
      <c r="EX2" s="968"/>
      <c r="EY2" s="968"/>
      <c r="EZ2" s="968"/>
      <c r="FA2" s="968"/>
      <c r="FB2" s="968"/>
      <c r="FC2" s="968"/>
      <c r="FD2" s="968"/>
      <c r="FE2" s="968"/>
      <c r="FF2" s="968"/>
      <c r="FG2" s="968">
        <v>14</v>
      </c>
      <c r="FH2" s="968"/>
      <c r="FI2" s="968"/>
      <c r="FJ2" s="968"/>
      <c r="FK2" s="968"/>
      <c r="FL2" s="968"/>
      <c r="FM2" s="968"/>
      <c r="FN2" s="968"/>
      <c r="FO2" s="968"/>
      <c r="FP2" s="968"/>
      <c r="FQ2" s="968"/>
      <c r="FR2" s="968"/>
      <c r="FS2" s="968">
        <v>15</v>
      </c>
      <c r="FT2" s="968"/>
      <c r="FU2" s="968"/>
      <c r="FV2" s="968"/>
      <c r="FW2" s="968"/>
      <c r="FX2" s="968"/>
      <c r="FY2" s="968"/>
      <c r="FZ2" s="968"/>
      <c r="GA2" s="968"/>
      <c r="GB2" s="968"/>
      <c r="GC2" s="968"/>
      <c r="GD2" s="968"/>
      <c r="GE2" s="968">
        <v>16</v>
      </c>
      <c r="GF2" s="968"/>
      <c r="GG2" s="968"/>
      <c r="GH2" s="968"/>
      <c r="GI2" s="968"/>
      <c r="GJ2" s="968"/>
      <c r="GK2" s="968"/>
      <c r="GL2" s="968"/>
      <c r="GM2" s="968"/>
      <c r="GN2" s="968"/>
      <c r="GO2" s="968"/>
      <c r="GP2" s="968"/>
      <c r="GQ2" s="968">
        <v>17</v>
      </c>
      <c r="GR2" s="968"/>
      <c r="GS2" s="968"/>
      <c r="GT2" s="968"/>
      <c r="GU2" s="968"/>
      <c r="GV2" s="968"/>
      <c r="GW2" s="968"/>
      <c r="GX2" s="968"/>
      <c r="GY2" s="968"/>
      <c r="GZ2" s="968"/>
      <c r="HA2" s="968"/>
      <c r="HB2" s="968"/>
      <c r="HC2" s="968">
        <v>18</v>
      </c>
      <c r="HD2" s="968"/>
      <c r="HE2" s="968"/>
      <c r="HF2" s="968"/>
      <c r="HG2" s="968"/>
      <c r="HH2" s="968"/>
      <c r="HI2" s="968"/>
      <c r="HJ2" s="968"/>
      <c r="HK2" s="968"/>
      <c r="HL2" s="968"/>
      <c r="HM2" s="968"/>
      <c r="HN2" s="968"/>
      <c r="HO2" s="968">
        <v>19</v>
      </c>
      <c r="HP2" s="968"/>
      <c r="HQ2" s="968"/>
      <c r="HR2" s="968"/>
      <c r="HS2" s="968"/>
      <c r="HT2" s="968"/>
      <c r="HU2" s="968"/>
      <c r="HV2" s="968"/>
      <c r="HW2" s="968"/>
      <c r="HX2" s="968"/>
      <c r="HY2" s="968"/>
      <c r="HZ2" s="968"/>
      <c r="IA2" s="968">
        <v>20</v>
      </c>
      <c r="IB2" s="968"/>
      <c r="IC2" s="968"/>
      <c r="ID2" s="968"/>
      <c r="IE2" s="968"/>
      <c r="IF2" s="968"/>
      <c r="IG2" s="968"/>
      <c r="IH2" s="968"/>
      <c r="II2" s="968"/>
      <c r="IJ2" s="968"/>
      <c r="IK2" s="968"/>
      <c r="IL2" s="968"/>
      <c r="IM2" s="968">
        <v>21</v>
      </c>
      <c r="IN2" s="968"/>
      <c r="IO2" s="968"/>
      <c r="IP2" s="968"/>
      <c r="IQ2" s="968"/>
      <c r="IR2" s="968"/>
      <c r="IS2" s="968"/>
      <c r="IT2" s="968"/>
      <c r="IU2" s="968"/>
      <c r="IV2" s="968"/>
      <c r="IW2" s="968"/>
      <c r="IX2" s="968"/>
      <c r="IY2" s="968">
        <v>22</v>
      </c>
      <c r="IZ2" s="968"/>
      <c r="JA2" s="968"/>
      <c r="JB2" s="968"/>
      <c r="JC2" s="968"/>
      <c r="JD2" s="968"/>
      <c r="JE2" s="968"/>
      <c r="JF2" s="968"/>
      <c r="JG2" s="968"/>
      <c r="JH2" s="968"/>
      <c r="JI2" s="968"/>
      <c r="JJ2" s="968"/>
      <c r="JK2" s="968">
        <v>23</v>
      </c>
      <c r="JL2" s="968"/>
      <c r="JM2" s="968"/>
      <c r="JN2" s="968"/>
      <c r="JO2" s="968"/>
      <c r="JP2" s="968"/>
      <c r="JQ2" s="968"/>
      <c r="JR2" s="968"/>
      <c r="JS2" s="968"/>
      <c r="JT2" s="968"/>
      <c r="JU2" s="968"/>
      <c r="JV2" s="968"/>
      <c r="JW2" s="968">
        <v>24</v>
      </c>
      <c r="JX2" s="968"/>
      <c r="JY2" s="968"/>
      <c r="JZ2" s="968"/>
      <c r="KA2" s="968"/>
      <c r="KB2" s="968"/>
      <c r="KC2" s="968"/>
      <c r="KD2" s="968"/>
      <c r="KE2" s="968"/>
      <c r="KF2" s="968"/>
      <c r="KG2" s="968"/>
      <c r="KH2" s="968"/>
      <c r="KI2" s="968">
        <v>25</v>
      </c>
      <c r="KJ2" s="968"/>
      <c r="KK2" s="968"/>
      <c r="KL2" s="968"/>
      <c r="KM2" s="968"/>
      <c r="KN2" s="968"/>
      <c r="KO2" s="968"/>
      <c r="KP2" s="968"/>
      <c r="KQ2" s="968"/>
      <c r="KR2" s="968"/>
      <c r="KS2" s="968"/>
      <c r="KT2" s="968"/>
      <c r="KU2" s="968">
        <v>26</v>
      </c>
      <c r="KV2" s="968"/>
      <c r="KW2" s="968"/>
      <c r="KX2" s="968"/>
      <c r="KY2" s="968"/>
      <c r="KZ2" s="968"/>
      <c r="LA2" s="968"/>
      <c r="LB2" s="968"/>
      <c r="LC2" s="968"/>
      <c r="LD2" s="968"/>
      <c r="LE2" s="968"/>
      <c r="LF2" s="968"/>
      <c r="LG2" s="968">
        <v>27</v>
      </c>
      <c r="LH2" s="968"/>
      <c r="LI2" s="968"/>
      <c r="LJ2" s="968"/>
      <c r="LK2" s="968"/>
      <c r="LL2" s="968"/>
      <c r="LM2" s="968"/>
      <c r="LN2" s="968"/>
      <c r="LO2" s="968"/>
      <c r="LP2" s="968"/>
      <c r="LQ2" s="968"/>
      <c r="LR2" s="968"/>
      <c r="LS2" s="968">
        <v>28</v>
      </c>
      <c r="LT2" s="968"/>
      <c r="LU2" s="968"/>
      <c r="LV2" s="968"/>
      <c r="LW2" s="968"/>
      <c r="LX2" s="968"/>
      <c r="LY2" s="968"/>
      <c r="LZ2" s="968"/>
      <c r="MA2" s="968"/>
      <c r="MB2" s="968"/>
      <c r="MC2" s="968"/>
      <c r="MD2" s="968"/>
      <c r="ME2" s="968">
        <v>29</v>
      </c>
      <c r="MF2" s="968"/>
      <c r="MG2" s="968"/>
      <c r="MH2" s="968"/>
      <c r="MI2" s="968"/>
      <c r="MJ2" s="968"/>
      <c r="MK2" s="968"/>
      <c r="ML2" s="968"/>
      <c r="MM2" s="968"/>
      <c r="MN2" s="968"/>
      <c r="MO2" s="968"/>
      <c r="MP2" s="968"/>
      <c r="MQ2" s="968">
        <v>30</v>
      </c>
      <c r="MR2" s="968"/>
      <c r="MS2" s="968"/>
      <c r="MT2" s="968"/>
      <c r="MU2" s="968"/>
      <c r="MV2" s="968"/>
      <c r="MW2" s="968"/>
      <c r="MX2" s="968"/>
      <c r="MY2" s="968"/>
      <c r="MZ2" s="968"/>
      <c r="NA2" s="968"/>
      <c r="NB2" s="968"/>
      <c r="NC2" s="968">
        <v>31</v>
      </c>
      <c r="ND2" s="968"/>
      <c r="NE2" s="968"/>
      <c r="NF2" s="968"/>
      <c r="NG2" s="968"/>
      <c r="NH2" s="968"/>
      <c r="NI2" s="968"/>
      <c r="NJ2" s="968"/>
      <c r="NK2" s="968"/>
      <c r="NL2" s="968"/>
      <c r="NM2" s="968"/>
      <c r="NN2" s="968"/>
      <c r="NO2" s="968">
        <v>32</v>
      </c>
      <c r="NP2" s="968"/>
      <c r="NQ2" s="968"/>
      <c r="NR2" s="968"/>
      <c r="NS2" s="968"/>
      <c r="NT2" s="968"/>
      <c r="NU2" s="968"/>
      <c r="NV2" s="968"/>
      <c r="NW2" s="968"/>
      <c r="NX2" s="968"/>
      <c r="NY2" s="968"/>
      <c r="NZ2" s="968"/>
      <c r="OA2" s="968">
        <v>33</v>
      </c>
      <c r="OB2" s="968"/>
      <c r="OC2" s="968"/>
      <c r="OD2" s="968"/>
      <c r="OE2" s="968"/>
      <c r="OF2" s="968"/>
      <c r="OG2" s="968"/>
      <c r="OH2" s="968"/>
      <c r="OI2" s="968"/>
      <c r="OJ2" s="968"/>
      <c r="OK2" s="968"/>
      <c r="OL2" s="968"/>
      <c r="OM2" s="968">
        <v>34</v>
      </c>
      <c r="ON2" s="968"/>
      <c r="OO2" s="968"/>
      <c r="OP2" s="968"/>
      <c r="OQ2" s="968"/>
      <c r="OR2" s="968"/>
      <c r="OS2" s="968"/>
      <c r="OT2" s="968"/>
      <c r="OU2" s="968"/>
      <c r="OV2" s="968"/>
      <c r="OW2" s="968"/>
      <c r="OX2" s="968"/>
      <c r="OY2" s="968">
        <v>35</v>
      </c>
      <c r="OZ2" s="968"/>
      <c r="PA2" s="968"/>
      <c r="PB2" s="968"/>
      <c r="PC2" s="968"/>
      <c r="PD2" s="968"/>
      <c r="PE2" s="968"/>
      <c r="PF2" s="968"/>
      <c r="PG2" s="968"/>
      <c r="PH2" s="968"/>
      <c r="PI2" s="968"/>
      <c r="PJ2" s="968"/>
    </row>
    <row r="3" spans="1:426" ht="15.75" customHeight="1">
      <c r="A3" s="66"/>
      <c r="B3" s="66"/>
      <c r="C3" s="66"/>
      <c r="D3" s="66"/>
      <c r="E3" s="66"/>
      <c r="F3" s="972"/>
      <c r="G3" s="67">
        <v>1</v>
      </c>
      <c r="H3" s="67">
        <f>G3+1</f>
        <v>2</v>
      </c>
      <c r="I3" s="67">
        <f t="shared" ref="I3:BT3" si="0">H3+1</f>
        <v>3</v>
      </c>
      <c r="J3" s="67">
        <f t="shared" si="0"/>
        <v>4</v>
      </c>
      <c r="K3" s="67">
        <f t="shared" si="0"/>
        <v>5</v>
      </c>
      <c r="L3" s="67">
        <f t="shared" si="0"/>
        <v>6</v>
      </c>
      <c r="M3" s="67">
        <f t="shared" si="0"/>
        <v>7</v>
      </c>
      <c r="N3" s="67">
        <f t="shared" si="0"/>
        <v>8</v>
      </c>
      <c r="O3" s="67">
        <f t="shared" si="0"/>
        <v>9</v>
      </c>
      <c r="P3" s="67">
        <f t="shared" si="0"/>
        <v>10</v>
      </c>
      <c r="Q3" s="67">
        <f t="shared" si="0"/>
        <v>11</v>
      </c>
      <c r="R3" s="67">
        <f t="shared" si="0"/>
        <v>12</v>
      </c>
      <c r="S3" s="67">
        <f t="shared" si="0"/>
        <v>13</v>
      </c>
      <c r="T3" s="67">
        <f t="shared" si="0"/>
        <v>14</v>
      </c>
      <c r="U3" s="67">
        <f t="shared" si="0"/>
        <v>15</v>
      </c>
      <c r="V3" s="67">
        <f t="shared" si="0"/>
        <v>16</v>
      </c>
      <c r="W3" s="67">
        <f t="shared" si="0"/>
        <v>17</v>
      </c>
      <c r="X3" s="67">
        <f t="shared" si="0"/>
        <v>18</v>
      </c>
      <c r="Y3" s="67">
        <f t="shared" si="0"/>
        <v>19</v>
      </c>
      <c r="Z3" s="67">
        <f t="shared" si="0"/>
        <v>20</v>
      </c>
      <c r="AA3" s="67">
        <f t="shared" si="0"/>
        <v>21</v>
      </c>
      <c r="AB3" s="67">
        <f t="shared" si="0"/>
        <v>22</v>
      </c>
      <c r="AC3" s="67">
        <f t="shared" si="0"/>
        <v>23</v>
      </c>
      <c r="AD3" s="67">
        <f t="shared" si="0"/>
        <v>24</v>
      </c>
      <c r="AE3" s="67">
        <f t="shared" si="0"/>
        <v>25</v>
      </c>
      <c r="AF3" s="67">
        <f t="shared" si="0"/>
        <v>26</v>
      </c>
      <c r="AG3" s="67">
        <f t="shared" si="0"/>
        <v>27</v>
      </c>
      <c r="AH3" s="67">
        <f t="shared" si="0"/>
        <v>28</v>
      </c>
      <c r="AI3" s="67">
        <f t="shared" si="0"/>
        <v>29</v>
      </c>
      <c r="AJ3" s="67">
        <f t="shared" si="0"/>
        <v>30</v>
      </c>
      <c r="AK3" s="67">
        <f t="shared" si="0"/>
        <v>31</v>
      </c>
      <c r="AL3" s="67">
        <f t="shared" si="0"/>
        <v>32</v>
      </c>
      <c r="AM3" s="67">
        <f t="shared" si="0"/>
        <v>33</v>
      </c>
      <c r="AN3" s="67">
        <f t="shared" si="0"/>
        <v>34</v>
      </c>
      <c r="AO3" s="67">
        <f t="shared" si="0"/>
        <v>35</v>
      </c>
      <c r="AP3" s="67">
        <f t="shared" si="0"/>
        <v>36</v>
      </c>
      <c r="AQ3" s="67">
        <f t="shared" si="0"/>
        <v>37</v>
      </c>
      <c r="AR3" s="67">
        <f t="shared" si="0"/>
        <v>38</v>
      </c>
      <c r="AS3" s="67">
        <f t="shared" si="0"/>
        <v>39</v>
      </c>
      <c r="AT3" s="67">
        <f t="shared" si="0"/>
        <v>40</v>
      </c>
      <c r="AU3" s="67">
        <f t="shared" si="0"/>
        <v>41</v>
      </c>
      <c r="AV3" s="67">
        <f t="shared" si="0"/>
        <v>42</v>
      </c>
      <c r="AW3" s="67">
        <f t="shared" si="0"/>
        <v>43</v>
      </c>
      <c r="AX3" s="67">
        <f t="shared" si="0"/>
        <v>44</v>
      </c>
      <c r="AY3" s="67">
        <f t="shared" si="0"/>
        <v>45</v>
      </c>
      <c r="AZ3" s="67">
        <f t="shared" si="0"/>
        <v>46</v>
      </c>
      <c r="BA3" s="67">
        <f t="shared" si="0"/>
        <v>47</v>
      </c>
      <c r="BB3" s="67">
        <f t="shared" si="0"/>
        <v>48</v>
      </c>
      <c r="BC3" s="67">
        <f t="shared" si="0"/>
        <v>49</v>
      </c>
      <c r="BD3" s="67">
        <f t="shared" si="0"/>
        <v>50</v>
      </c>
      <c r="BE3" s="67">
        <f t="shared" si="0"/>
        <v>51</v>
      </c>
      <c r="BF3" s="67">
        <f t="shared" si="0"/>
        <v>52</v>
      </c>
      <c r="BG3" s="67">
        <f t="shared" si="0"/>
        <v>53</v>
      </c>
      <c r="BH3" s="67">
        <f t="shared" si="0"/>
        <v>54</v>
      </c>
      <c r="BI3" s="67">
        <f t="shared" si="0"/>
        <v>55</v>
      </c>
      <c r="BJ3" s="67">
        <f t="shared" si="0"/>
        <v>56</v>
      </c>
      <c r="BK3" s="67">
        <f t="shared" si="0"/>
        <v>57</v>
      </c>
      <c r="BL3" s="67">
        <f t="shared" si="0"/>
        <v>58</v>
      </c>
      <c r="BM3" s="67">
        <f t="shared" si="0"/>
        <v>59</v>
      </c>
      <c r="BN3" s="67">
        <f t="shared" si="0"/>
        <v>60</v>
      </c>
      <c r="BO3" s="67">
        <f t="shared" si="0"/>
        <v>61</v>
      </c>
      <c r="BP3" s="67">
        <f t="shared" si="0"/>
        <v>62</v>
      </c>
      <c r="BQ3" s="67">
        <f t="shared" si="0"/>
        <v>63</v>
      </c>
      <c r="BR3" s="67">
        <f t="shared" si="0"/>
        <v>64</v>
      </c>
      <c r="BS3" s="67">
        <f t="shared" si="0"/>
        <v>65</v>
      </c>
      <c r="BT3" s="67">
        <f t="shared" si="0"/>
        <v>66</v>
      </c>
      <c r="BU3" s="67">
        <f t="shared" ref="BU3:EF3" si="1">BT3+1</f>
        <v>67</v>
      </c>
      <c r="BV3" s="67">
        <f t="shared" si="1"/>
        <v>68</v>
      </c>
      <c r="BW3" s="67">
        <f t="shared" si="1"/>
        <v>69</v>
      </c>
      <c r="BX3" s="67">
        <f t="shared" si="1"/>
        <v>70</v>
      </c>
      <c r="BY3" s="67">
        <f t="shared" si="1"/>
        <v>71</v>
      </c>
      <c r="BZ3" s="67">
        <f t="shared" si="1"/>
        <v>72</v>
      </c>
      <c r="CA3" s="67">
        <f t="shared" si="1"/>
        <v>73</v>
      </c>
      <c r="CB3" s="67">
        <f t="shared" si="1"/>
        <v>74</v>
      </c>
      <c r="CC3" s="67">
        <f t="shared" si="1"/>
        <v>75</v>
      </c>
      <c r="CD3" s="67">
        <f t="shared" si="1"/>
        <v>76</v>
      </c>
      <c r="CE3" s="67">
        <f t="shared" si="1"/>
        <v>77</v>
      </c>
      <c r="CF3" s="67">
        <f t="shared" si="1"/>
        <v>78</v>
      </c>
      <c r="CG3" s="67">
        <f t="shared" si="1"/>
        <v>79</v>
      </c>
      <c r="CH3" s="67">
        <f t="shared" si="1"/>
        <v>80</v>
      </c>
      <c r="CI3" s="67">
        <f t="shared" si="1"/>
        <v>81</v>
      </c>
      <c r="CJ3" s="67">
        <f t="shared" si="1"/>
        <v>82</v>
      </c>
      <c r="CK3" s="67">
        <f t="shared" si="1"/>
        <v>83</v>
      </c>
      <c r="CL3" s="67">
        <f t="shared" si="1"/>
        <v>84</v>
      </c>
      <c r="CM3" s="67">
        <f t="shared" si="1"/>
        <v>85</v>
      </c>
      <c r="CN3" s="67">
        <f t="shared" si="1"/>
        <v>86</v>
      </c>
      <c r="CO3" s="67">
        <f t="shared" si="1"/>
        <v>87</v>
      </c>
      <c r="CP3" s="67">
        <f t="shared" si="1"/>
        <v>88</v>
      </c>
      <c r="CQ3" s="67">
        <f t="shared" si="1"/>
        <v>89</v>
      </c>
      <c r="CR3" s="67">
        <f t="shared" si="1"/>
        <v>90</v>
      </c>
      <c r="CS3" s="67">
        <f t="shared" si="1"/>
        <v>91</v>
      </c>
      <c r="CT3" s="67">
        <f t="shared" si="1"/>
        <v>92</v>
      </c>
      <c r="CU3" s="67">
        <f t="shared" si="1"/>
        <v>93</v>
      </c>
      <c r="CV3" s="67">
        <f t="shared" si="1"/>
        <v>94</v>
      </c>
      <c r="CW3" s="67">
        <f t="shared" si="1"/>
        <v>95</v>
      </c>
      <c r="CX3" s="67">
        <f t="shared" si="1"/>
        <v>96</v>
      </c>
      <c r="CY3" s="67">
        <f t="shared" si="1"/>
        <v>97</v>
      </c>
      <c r="CZ3" s="67">
        <f t="shared" si="1"/>
        <v>98</v>
      </c>
      <c r="DA3" s="67">
        <f t="shared" si="1"/>
        <v>99</v>
      </c>
      <c r="DB3" s="67">
        <f t="shared" si="1"/>
        <v>100</v>
      </c>
      <c r="DC3" s="67">
        <f t="shared" si="1"/>
        <v>101</v>
      </c>
      <c r="DD3" s="67">
        <f t="shared" si="1"/>
        <v>102</v>
      </c>
      <c r="DE3" s="67">
        <f t="shared" si="1"/>
        <v>103</v>
      </c>
      <c r="DF3" s="67">
        <f t="shared" si="1"/>
        <v>104</v>
      </c>
      <c r="DG3" s="67">
        <f t="shared" si="1"/>
        <v>105</v>
      </c>
      <c r="DH3" s="67">
        <f t="shared" si="1"/>
        <v>106</v>
      </c>
      <c r="DI3" s="67">
        <f t="shared" si="1"/>
        <v>107</v>
      </c>
      <c r="DJ3" s="67">
        <f t="shared" si="1"/>
        <v>108</v>
      </c>
      <c r="DK3" s="67">
        <f t="shared" si="1"/>
        <v>109</v>
      </c>
      <c r="DL3" s="67">
        <f t="shared" si="1"/>
        <v>110</v>
      </c>
      <c r="DM3" s="67">
        <f t="shared" si="1"/>
        <v>111</v>
      </c>
      <c r="DN3" s="67">
        <f t="shared" si="1"/>
        <v>112</v>
      </c>
      <c r="DO3" s="67">
        <f t="shared" si="1"/>
        <v>113</v>
      </c>
      <c r="DP3" s="67">
        <f t="shared" si="1"/>
        <v>114</v>
      </c>
      <c r="DQ3" s="67">
        <f t="shared" si="1"/>
        <v>115</v>
      </c>
      <c r="DR3" s="67">
        <f t="shared" si="1"/>
        <v>116</v>
      </c>
      <c r="DS3" s="67">
        <f t="shared" si="1"/>
        <v>117</v>
      </c>
      <c r="DT3" s="67">
        <f t="shared" si="1"/>
        <v>118</v>
      </c>
      <c r="DU3" s="67">
        <f t="shared" si="1"/>
        <v>119</v>
      </c>
      <c r="DV3" s="67">
        <f t="shared" si="1"/>
        <v>120</v>
      </c>
      <c r="DW3" s="67">
        <f t="shared" si="1"/>
        <v>121</v>
      </c>
      <c r="DX3" s="67">
        <f t="shared" si="1"/>
        <v>122</v>
      </c>
      <c r="DY3" s="67">
        <f t="shared" si="1"/>
        <v>123</v>
      </c>
      <c r="DZ3" s="67">
        <f t="shared" si="1"/>
        <v>124</v>
      </c>
      <c r="EA3" s="67">
        <f t="shared" si="1"/>
        <v>125</v>
      </c>
      <c r="EB3" s="67">
        <f t="shared" si="1"/>
        <v>126</v>
      </c>
      <c r="EC3" s="67">
        <f t="shared" si="1"/>
        <v>127</v>
      </c>
      <c r="ED3" s="67">
        <f t="shared" si="1"/>
        <v>128</v>
      </c>
      <c r="EE3" s="67">
        <f t="shared" si="1"/>
        <v>129</v>
      </c>
      <c r="EF3" s="67">
        <f t="shared" si="1"/>
        <v>130</v>
      </c>
      <c r="EG3" s="67">
        <f t="shared" ref="EG3:GR3" si="2">EF3+1</f>
        <v>131</v>
      </c>
      <c r="EH3" s="67">
        <f t="shared" si="2"/>
        <v>132</v>
      </c>
      <c r="EI3" s="67">
        <f t="shared" si="2"/>
        <v>133</v>
      </c>
      <c r="EJ3" s="67">
        <f t="shared" si="2"/>
        <v>134</v>
      </c>
      <c r="EK3" s="67">
        <f t="shared" si="2"/>
        <v>135</v>
      </c>
      <c r="EL3" s="67">
        <f t="shared" si="2"/>
        <v>136</v>
      </c>
      <c r="EM3" s="67">
        <f t="shared" si="2"/>
        <v>137</v>
      </c>
      <c r="EN3" s="67">
        <f t="shared" si="2"/>
        <v>138</v>
      </c>
      <c r="EO3" s="67">
        <f t="shared" si="2"/>
        <v>139</v>
      </c>
      <c r="EP3" s="67">
        <f t="shared" si="2"/>
        <v>140</v>
      </c>
      <c r="EQ3" s="67">
        <f t="shared" si="2"/>
        <v>141</v>
      </c>
      <c r="ER3" s="67">
        <f t="shared" si="2"/>
        <v>142</v>
      </c>
      <c r="ES3" s="67">
        <f t="shared" si="2"/>
        <v>143</v>
      </c>
      <c r="ET3" s="67">
        <f t="shared" si="2"/>
        <v>144</v>
      </c>
      <c r="EU3" s="67">
        <f t="shared" si="2"/>
        <v>145</v>
      </c>
      <c r="EV3" s="67">
        <f t="shared" si="2"/>
        <v>146</v>
      </c>
      <c r="EW3" s="67">
        <f t="shared" si="2"/>
        <v>147</v>
      </c>
      <c r="EX3" s="67">
        <f t="shared" si="2"/>
        <v>148</v>
      </c>
      <c r="EY3" s="67">
        <f t="shared" si="2"/>
        <v>149</v>
      </c>
      <c r="EZ3" s="67">
        <f t="shared" si="2"/>
        <v>150</v>
      </c>
      <c r="FA3" s="67">
        <f t="shared" si="2"/>
        <v>151</v>
      </c>
      <c r="FB3" s="67">
        <f t="shared" si="2"/>
        <v>152</v>
      </c>
      <c r="FC3" s="67">
        <f t="shared" si="2"/>
        <v>153</v>
      </c>
      <c r="FD3" s="67">
        <f t="shared" si="2"/>
        <v>154</v>
      </c>
      <c r="FE3" s="67">
        <f t="shared" si="2"/>
        <v>155</v>
      </c>
      <c r="FF3" s="67">
        <f t="shared" si="2"/>
        <v>156</v>
      </c>
      <c r="FG3" s="67">
        <f t="shared" si="2"/>
        <v>157</v>
      </c>
      <c r="FH3" s="67">
        <f t="shared" si="2"/>
        <v>158</v>
      </c>
      <c r="FI3" s="67">
        <f t="shared" si="2"/>
        <v>159</v>
      </c>
      <c r="FJ3" s="67">
        <f t="shared" si="2"/>
        <v>160</v>
      </c>
      <c r="FK3" s="67">
        <f t="shared" si="2"/>
        <v>161</v>
      </c>
      <c r="FL3" s="67">
        <f t="shared" si="2"/>
        <v>162</v>
      </c>
      <c r="FM3" s="67">
        <f t="shared" si="2"/>
        <v>163</v>
      </c>
      <c r="FN3" s="67">
        <f t="shared" si="2"/>
        <v>164</v>
      </c>
      <c r="FO3" s="67">
        <f t="shared" si="2"/>
        <v>165</v>
      </c>
      <c r="FP3" s="67">
        <f t="shared" si="2"/>
        <v>166</v>
      </c>
      <c r="FQ3" s="67">
        <f t="shared" si="2"/>
        <v>167</v>
      </c>
      <c r="FR3" s="67">
        <f t="shared" si="2"/>
        <v>168</v>
      </c>
      <c r="FS3" s="67">
        <f t="shared" si="2"/>
        <v>169</v>
      </c>
      <c r="FT3" s="67">
        <f t="shared" si="2"/>
        <v>170</v>
      </c>
      <c r="FU3" s="67">
        <f t="shared" si="2"/>
        <v>171</v>
      </c>
      <c r="FV3" s="67">
        <f t="shared" si="2"/>
        <v>172</v>
      </c>
      <c r="FW3" s="67">
        <f t="shared" si="2"/>
        <v>173</v>
      </c>
      <c r="FX3" s="67">
        <f t="shared" si="2"/>
        <v>174</v>
      </c>
      <c r="FY3" s="67">
        <f t="shared" si="2"/>
        <v>175</v>
      </c>
      <c r="FZ3" s="67">
        <f t="shared" si="2"/>
        <v>176</v>
      </c>
      <c r="GA3" s="67">
        <f t="shared" si="2"/>
        <v>177</v>
      </c>
      <c r="GB3" s="67">
        <f t="shared" si="2"/>
        <v>178</v>
      </c>
      <c r="GC3" s="67">
        <f t="shared" si="2"/>
        <v>179</v>
      </c>
      <c r="GD3" s="67">
        <f t="shared" si="2"/>
        <v>180</v>
      </c>
      <c r="GE3" s="67">
        <f t="shared" si="2"/>
        <v>181</v>
      </c>
      <c r="GF3" s="67">
        <f t="shared" si="2"/>
        <v>182</v>
      </c>
      <c r="GG3" s="67">
        <f t="shared" si="2"/>
        <v>183</v>
      </c>
      <c r="GH3" s="67">
        <f t="shared" si="2"/>
        <v>184</v>
      </c>
      <c r="GI3" s="67">
        <f t="shared" si="2"/>
        <v>185</v>
      </c>
      <c r="GJ3" s="67">
        <f t="shared" si="2"/>
        <v>186</v>
      </c>
      <c r="GK3" s="67">
        <f t="shared" si="2"/>
        <v>187</v>
      </c>
      <c r="GL3" s="67">
        <f t="shared" si="2"/>
        <v>188</v>
      </c>
      <c r="GM3" s="67">
        <f t="shared" si="2"/>
        <v>189</v>
      </c>
      <c r="GN3" s="67">
        <f t="shared" si="2"/>
        <v>190</v>
      </c>
      <c r="GO3" s="67">
        <f t="shared" si="2"/>
        <v>191</v>
      </c>
      <c r="GP3" s="67">
        <f t="shared" si="2"/>
        <v>192</v>
      </c>
      <c r="GQ3" s="67">
        <f t="shared" si="2"/>
        <v>193</v>
      </c>
      <c r="GR3" s="67">
        <f t="shared" si="2"/>
        <v>194</v>
      </c>
      <c r="GS3" s="67">
        <f t="shared" ref="GS3:JD3" si="3">GR3+1</f>
        <v>195</v>
      </c>
      <c r="GT3" s="67">
        <f t="shared" si="3"/>
        <v>196</v>
      </c>
      <c r="GU3" s="67">
        <f t="shared" si="3"/>
        <v>197</v>
      </c>
      <c r="GV3" s="67">
        <f t="shared" si="3"/>
        <v>198</v>
      </c>
      <c r="GW3" s="67">
        <f t="shared" si="3"/>
        <v>199</v>
      </c>
      <c r="GX3" s="67">
        <f t="shared" si="3"/>
        <v>200</v>
      </c>
      <c r="GY3" s="67">
        <f t="shared" si="3"/>
        <v>201</v>
      </c>
      <c r="GZ3" s="67">
        <f t="shared" si="3"/>
        <v>202</v>
      </c>
      <c r="HA3" s="67">
        <f t="shared" si="3"/>
        <v>203</v>
      </c>
      <c r="HB3" s="67">
        <f t="shared" si="3"/>
        <v>204</v>
      </c>
      <c r="HC3" s="67">
        <f t="shared" si="3"/>
        <v>205</v>
      </c>
      <c r="HD3" s="67">
        <f t="shared" si="3"/>
        <v>206</v>
      </c>
      <c r="HE3" s="67">
        <f t="shared" si="3"/>
        <v>207</v>
      </c>
      <c r="HF3" s="67">
        <f t="shared" si="3"/>
        <v>208</v>
      </c>
      <c r="HG3" s="67">
        <f t="shared" si="3"/>
        <v>209</v>
      </c>
      <c r="HH3" s="67">
        <f t="shared" si="3"/>
        <v>210</v>
      </c>
      <c r="HI3" s="67">
        <f t="shared" si="3"/>
        <v>211</v>
      </c>
      <c r="HJ3" s="67">
        <f t="shared" si="3"/>
        <v>212</v>
      </c>
      <c r="HK3" s="67">
        <f t="shared" si="3"/>
        <v>213</v>
      </c>
      <c r="HL3" s="67">
        <f t="shared" si="3"/>
        <v>214</v>
      </c>
      <c r="HM3" s="67">
        <f t="shared" si="3"/>
        <v>215</v>
      </c>
      <c r="HN3" s="67">
        <f t="shared" si="3"/>
        <v>216</v>
      </c>
      <c r="HO3" s="67">
        <f t="shared" si="3"/>
        <v>217</v>
      </c>
      <c r="HP3" s="67">
        <f t="shared" si="3"/>
        <v>218</v>
      </c>
      <c r="HQ3" s="67">
        <f t="shared" si="3"/>
        <v>219</v>
      </c>
      <c r="HR3" s="67">
        <f t="shared" si="3"/>
        <v>220</v>
      </c>
      <c r="HS3" s="67">
        <f t="shared" si="3"/>
        <v>221</v>
      </c>
      <c r="HT3" s="67">
        <f t="shared" si="3"/>
        <v>222</v>
      </c>
      <c r="HU3" s="67">
        <f t="shared" si="3"/>
        <v>223</v>
      </c>
      <c r="HV3" s="67">
        <f t="shared" si="3"/>
        <v>224</v>
      </c>
      <c r="HW3" s="67">
        <f t="shared" si="3"/>
        <v>225</v>
      </c>
      <c r="HX3" s="67">
        <f t="shared" si="3"/>
        <v>226</v>
      </c>
      <c r="HY3" s="67">
        <f t="shared" si="3"/>
        <v>227</v>
      </c>
      <c r="HZ3" s="67">
        <f t="shared" si="3"/>
        <v>228</v>
      </c>
      <c r="IA3" s="67">
        <f t="shared" si="3"/>
        <v>229</v>
      </c>
      <c r="IB3" s="67">
        <f t="shared" si="3"/>
        <v>230</v>
      </c>
      <c r="IC3" s="67">
        <f t="shared" si="3"/>
        <v>231</v>
      </c>
      <c r="ID3" s="67">
        <f t="shared" si="3"/>
        <v>232</v>
      </c>
      <c r="IE3" s="67">
        <f t="shared" si="3"/>
        <v>233</v>
      </c>
      <c r="IF3" s="67">
        <f t="shared" si="3"/>
        <v>234</v>
      </c>
      <c r="IG3" s="67">
        <f t="shared" si="3"/>
        <v>235</v>
      </c>
      <c r="IH3" s="67">
        <f t="shared" si="3"/>
        <v>236</v>
      </c>
      <c r="II3" s="67">
        <f t="shared" si="3"/>
        <v>237</v>
      </c>
      <c r="IJ3" s="67">
        <f t="shared" si="3"/>
        <v>238</v>
      </c>
      <c r="IK3" s="67">
        <f t="shared" si="3"/>
        <v>239</v>
      </c>
      <c r="IL3" s="67">
        <f t="shared" si="3"/>
        <v>240</v>
      </c>
      <c r="IM3" s="67">
        <f t="shared" si="3"/>
        <v>241</v>
      </c>
      <c r="IN3" s="67">
        <f t="shared" si="3"/>
        <v>242</v>
      </c>
      <c r="IO3" s="67">
        <f t="shared" si="3"/>
        <v>243</v>
      </c>
      <c r="IP3" s="67">
        <f t="shared" si="3"/>
        <v>244</v>
      </c>
      <c r="IQ3" s="67">
        <f t="shared" si="3"/>
        <v>245</v>
      </c>
      <c r="IR3" s="67">
        <f t="shared" si="3"/>
        <v>246</v>
      </c>
      <c r="IS3" s="67">
        <f t="shared" si="3"/>
        <v>247</v>
      </c>
      <c r="IT3" s="67">
        <f t="shared" si="3"/>
        <v>248</v>
      </c>
      <c r="IU3" s="67">
        <f t="shared" si="3"/>
        <v>249</v>
      </c>
      <c r="IV3" s="67">
        <f t="shared" si="3"/>
        <v>250</v>
      </c>
      <c r="IW3" s="67">
        <f t="shared" si="3"/>
        <v>251</v>
      </c>
      <c r="IX3" s="67">
        <f t="shared" si="3"/>
        <v>252</v>
      </c>
      <c r="IY3" s="67">
        <f t="shared" si="3"/>
        <v>253</v>
      </c>
      <c r="IZ3" s="67">
        <f t="shared" si="3"/>
        <v>254</v>
      </c>
      <c r="JA3" s="67">
        <f t="shared" si="3"/>
        <v>255</v>
      </c>
      <c r="JB3" s="67">
        <f t="shared" si="3"/>
        <v>256</v>
      </c>
      <c r="JC3" s="67">
        <f t="shared" si="3"/>
        <v>257</v>
      </c>
      <c r="JD3" s="67">
        <f t="shared" si="3"/>
        <v>258</v>
      </c>
      <c r="JE3" s="67">
        <f t="shared" ref="JE3:KT3" si="4">JD3+1</f>
        <v>259</v>
      </c>
      <c r="JF3" s="67">
        <f t="shared" si="4"/>
        <v>260</v>
      </c>
      <c r="JG3" s="67">
        <f t="shared" si="4"/>
        <v>261</v>
      </c>
      <c r="JH3" s="67">
        <f t="shared" si="4"/>
        <v>262</v>
      </c>
      <c r="JI3" s="67">
        <f t="shared" si="4"/>
        <v>263</v>
      </c>
      <c r="JJ3" s="67">
        <f t="shared" si="4"/>
        <v>264</v>
      </c>
      <c r="JK3" s="67">
        <f t="shared" si="4"/>
        <v>265</v>
      </c>
      <c r="JL3" s="67">
        <f t="shared" si="4"/>
        <v>266</v>
      </c>
      <c r="JM3" s="67">
        <f t="shared" si="4"/>
        <v>267</v>
      </c>
      <c r="JN3" s="67">
        <f t="shared" si="4"/>
        <v>268</v>
      </c>
      <c r="JO3" s="67">
        <f t="shared" si="4"/>
        <v>269</v>
      </c>
      <c r="JP3" s="67">
        <f t="shared" si="4"/>
        <v>270</v>
      </c>
      <c r="JQ3" s="67">
        <f t="shared" si="4"/>
        <v>271</v>
      </c>
      <c r="JR3" s="67">
        <f t="shared" si="4"/>
        <v>272</v>
      </c>
      <c r="JS3" s="67">
        <f t="shared" si="4"/>
        <v>273</v>
      </c>
      <c r="JT3" s="67">
        <f t="shared" si="4"/>
        <v>274</v>
      </c>
      <c r="JU3" s="67">
        <f t="shared" si="4"/>
        <v>275</v>
      </c>
      <c r="JV3" s="67">
        <f t="shared" si="4"/>
        <v>276</v>
      </c>
      <c r="JW3" s="67">
        <f t="shared" si="4"/>
        <v>277</v>
      </c>
      <c r="JX3" s="67">
        <f t="shared" si="4"/>
        <v>278</v>
      </c>
      <c r="JY3" s="67">
        <f t="shared" si="4"/>
        <v>279</v>
      </c>
      <c r="JZ3" s="67">
        <f t="shared" si="4"/>
        <v>280</v>
      </c>
      <c r="KA3" s="67">
        <f t="shared" si="4"/>
        <v>281</v>
      </c>
      <c r="KB3" s="67">
        <f t="shared" si="4"/>
        <v>282</v>
      </c>
      <c r="KC3" s="67">
        <f t="shared" si="4"/>
        <v>283</v>
      </c>
      <c r="KD3" s="67">
        <f t="shared" si="4"/>
        <v>284</v>
      </c>
      <c r="KE3" s="67">
        <f t="shared" si="4"/>
        <v>285</v>
      </c>
      <c r="KF3" s="67">
        <f t="shared" si="4"/>
        <v>286</v>
      </c>
      <c r="KG3" s="67">
        <f t="shared" si="4"/>
        <v>287</v>
      </c>
      <c r="KH3" s="67">
        <f t="shared" si="4"/>
        <v>288</v>
      </c>
      <c r="KI3" s="67">
        <f t="shared" si="4"/>
        <v>289</v>
      </c>
      <c r="KJ3" s="67">
        <f t="shared" si="4"/>
        <v>290</v>
      </c>
      <c r="KK3" s="67">
        <f t="shared" si="4"/>
        <v>291</v>
      </c>
      <c r="KL3" s="67">
        <f t="shared" si="4"/>
        <v>292</v>
      </c>
      <c r="KM3" s="67">
        <f t="shared" si="4"/>
        <v>293</v>
      </c>
      <c r="KN3" s="67">
        <f t="shared" si="4"/>
        <v>294</v>
      </c>
      <c r="KO3" s="67">
        <f t="shared" si="4"/>
        <v>295</v>
      </c>
      <c r="KP3" s="67">
        <f t="shared" si="4"/>
        <v>296</v>
      </c>
      <c r="KQ3" s="67">
        <f t="shared" si="4"/>
        <v>297</v>
      </c>
      <c r="KR3" s="67">
        <f t="shared" si="4"/>
        <v>298</v>
      </c>
      <c r="KS3" s="67">
        <f t="shared" si="4"/>
        <v>299</v>
      </c>
      <c r="KT3" s="67">
        <f t="shared" si="4"/>
        <v>300</v>
      </c>
      <c r="KU3" s="67">
        <f t="shared" ref="KU3" si="5">KT3+1</f>
        <v>301</v>
      </c>
      <c r="KV3" s="67">
        <f t="shared" ref="KV3" si="6">KU3+1</f>
        <v>302</v>
      </c>
      <c r="KW3" s="67">
        <f t="shared" ref="KW3" si="7">KV3+1</f>
        <v>303</v>
      </c>
      <c r="KX3" s="67">
        <f t="shared" ref="KX3" si="8">KW3+1</f>
        <v>304</v>
      </c>
      <c r="KY3" s="67">
        <f t="shared" ref="KY3" si="9">KX3+1</f>
        <v>305</v>
      </c>
      <c r="KZ3" s="67">
        <f t="shared" ref="KZ3" si="10">KY3+1</f>
        <v>306</v>
      </c>
      <c r="LA3" s="67">
        <f t="shared" ref="LA3" si="11">KZ3+1</f>
        <v>307</v>
      </c>
      <c r="LB3" s="67">
        <f t="shared" ref="LB3" si="12">LA3+1</f>
        <v>308</v>
      </c>
      <c r="LC3" s="67">
        <f t="shared" ref="LC3" si="13">LB3+1</f>
        <v>309</v>
      </c>
      <c r="LD3" s="67">
        <f t="shared" ref="LD3" si="14">LC3+1</f>
        <v>310</v>
      </c>
      <c r="LE3" s="67">
        <f t="shared" ref="LE3" si="15">LD3+1</f>
        <v>311</v>
      </c>
      <c r="LF3" s="67">
        <f t="shared" ref="LF3" si="16">LE3+1</f>
        <v>312</v>
      </c>
      <c r="LG3" s="67">
        <f t="shared" ref="LG3" si="17">LF3+1</f>
        <v>313</v>
      </c>
      <c r="LH3" s="67">
        <f t="shared" ref="LH3" si="18">LG3+1</f>
        <v>314</v>
      </c>
      <c r="LI3" s="67">
        <f t="shared" ref="LI3" si="19">LH3+1</f>
        <v>315</v>
      </c>
      <c r="LJ3" s="67">
        <f t="shared" ref="LJ3" si="20">LI3+1</f>
        <v>316</v>
      </c>
      <c r="LK3" s="67">
        <f t="shared" ref="LK3" si="21">LJ3+1</f>
        <v>317</v>
      </c>
      <c r="LL3" s="67">
        <f t="shared" ref="LL3" si="22">LK3+1</f>
        <v>318</v>
      </c>
      <c r="LM3" s="67">
        <f t="shared" ref="LM3" si="23">LL3+1</f>
        <v>319</v>
      </c>
      <c r="LN3" s="67">
        <f t="shared" ref="LN3" si="24">LM3+1</f>
        <v>320</v>
      </c>
      <c r="LO3" s="67">
        <f t="shared" ref="LO3" si="25">LN3+1</f>
        <v>321</v>
      </c>
      <c r="LP3" s="67">
        <f t="shared" ref="LP3" si="26">LO3+1</f>
        <v>322</v>
      </c>
      <c r="LQ3" s="67">
        <f t="shared" ref="LQ3" si="27">LP3+1</f>
        <v>323</v>
      </c>
      <c r="LR3" s="67">
        <f t="shared" ref="LR3" si="28">LQ3+1</f>
        <v>324</v>
      </c>
      <c r="LS3" s="67">
        <f t="shared" ref="LS3" si="29">LR3+1</f>
        <v>325</v>
      </c>
      <c r="LT3" s="67">
        <f t="shared" ref="LT3" si="30">LS3+1</f>
        <v>326</v>
      </c>
      <c r="LU3" s="67">
        <f t="shared" ref="LU3" si="31">LT3+1</f>
        <v>327</v>
      </c>
      <c r="LV3" s="67">
        <f t="shared" ref="LV3" si="32">LU3+1</f>
        <v>328</v>
      </c>
      <c r="LW3" s="67">
        <f t="shared" ref="LW3" si="33">LV3+1</f>
        <v>329</v>
      </c>
      <c r="LX3" s="67">
        <f t="shared" ref="LX3" si="34">LW3+1</f>
        <v>330</v>
      </c>
      <c r="LY3" s="67">
        <f t="shared" ref="LY3" si="35">LX3+1</f>
        <v>331</v>
      </c>
      <c r="LZ3" s="67">
        <f t="shared" ref="LZ3" si="36">LY3+1</f>
        <v>332</v>
      </c>
      <c r="MA3" s="67">
        <f t="shared" ref="MA3" si="37">LZ3+1</f>
        <v>333</v>
      </c>
      <c r="MB3" s="67">
        <f t="shared" ref="MB3" si="38">MA3+1</f>
        <v>334</v>
      </c>
      <c r="MC3" s="67">
        <f t="shared" ref="MC3" si="39">MB3+1</f>
        <v>335</v>
      </c>
      <c r="MD3" s="67">
        <f t="shared" ref="MD3" si="40">MC3+1</f>
        <v>336</v>
      </c>
      <c r="ME3" s="67">
        <f t="shared" ref="ME3" si="41">MD3+1</f>
        <v>337</v>
      </c>
      <c r="MF3" s="67">
        <f t="shared" ref="MF3" si="42">ME3+1</f>
        <v>338</v>
      </c>
      <c r="MG3" s="67">
        <f t="shared" ref="MG3" si="43">MF3+1</f>
        <v>339</v>
      </c>
      <c r="MH3" s="67">
        <f t="shared" ref="MH3" si="44">MG3+1</f>
        <v>340</v>
      </c>
      <c r="MI3" s="67">
        <f t="shared" ref="MI3" si="45">MH3+1</f>
        <v>341</v>
      </c>
      <c r="MJ3" s="67">
        <f t="shared" ref="MJ3" si="46">MI3+1</f>
        <v>342</v>
      </c>
      <c r="MK3" s="67">
        <f t="shared" ref="MK3" si="47">MJ3+1</f>
        <v>343</v>
      </c>
      <c r="ML3" s="67">
        <f t="shared" ref="ML3" si="48">MK3+1</f>
        <v>344</v>
      </c>
      <c r="MM3" s="67">
        <f t="shared" ref="MM3" si="49">ML3+1</f>
        <v>345</v>
      </c>
      <c r="MN3" s="67">
        <f t="shared" ref="MN3" si="50">MM3+1</f>
        <v>346</v>
      </c>
      <c r="MO3" s="67">
        <f t="shared" ref="MO3" si="51">MN3+1</f>
        <v>347</v>
      </c>
      <c r="MP3" s="67">
        <f t="shared" ref="MP3" si="52">MO3+1</f>
        <v>348</v>
      </c>
      <c r="MQ3" s="67">
        <f t="shared" ref="MQ3" si="53">MP3+1</f>
        <v>349</v>
      </c>
      <c r="MR3" s="67">
        <f t="shared" ref="MR3" si="54">MQ3+1</f>
        <v>350</v>
      </c>
      <c r="MS3" s="67">
        <f t="shared" ref="MS3" si="55">MR3+1</f>
        <v>351</v>
      </c>
      <c r="MT3" s="67">
        <f t="shared" ref="MT3" si="56">MS3+1</f>
        <v>352</v>
      </c>
      <c r="MU3" s="67">
        <f t="shared" ref="MU3" si="57">MT3+1</f>
        <v>353</v>
      </c>
      <c r="MV3" s="67">
        <f t="shared" ref="MV3" si="58">MU3+1</f>
        <v>354</v>
      </c>
      <c r="MW3" s="67">
        <f t="shared" ref="MW3" si="59">MV3+1</f>
        <v>355</v>
      </c>
      <c r="MX3" s="67">
        <f t="shared" ref="MX3" si="60">MW3+1</f>
        <v>356</v>
      </c>
      <c r="MY3" s="67">
        <f t="shared" ref="MY3" si="61">MX3+1</f>
        <v>357</v>
      </c>
      <c r="MZ3" s="67">
        <f t="shared" ref="MZ3" si="62">MY3+1</f>
        <v>358</v>
      </c>
      <c r="NA3" s="67">
        <f t="shared" ref="NA3" si="63">MZ3+1</f>
        <v>359</v>
      </c>
      <c r="NB3" s="67">
        <f t="shared" ref="NB3" si="64">NA3+1</f>
        <v>360</v>
      </c>
      <c r="NC3" s="67">
        <f t="shared" ref="NC3" si="65">NB3+1</f>
        <v>361</v>
      </c>
      <c r="ND3" s="67">
        <f t="shared" ref="ND3" si="66">NC3+1</f>
        <v>362</v>
      </c>
      <c r="NE3" s="67">
        <f t="shared" ref="NE3" si="67">ND3+1</f>
        <v>363</v>
      </c>
      <c r="NF3" s="67">
        <f t="shared" ref="NF3" si="68">NE3+1</f>
        <v>364</v>
      </c>
      <c r="NG3" s="67">
        <f t="shared" ref="NG3" si="69">NF3+1</f>
        <v>365</v>
      </c>
      <c r="NH3" s="67">
        <f t="shared" ref="NH3" si="70">NG3+1</f>
        <v>366</v>
      </c>
      <c r="NI3" s="67">
        <f t="shared" ref="NI3" si="71">NH3+1</f>
        <v>367</v>
      </c>
      <c r="NJ3" s="67">
        <f t="shared" ref="NJ3" si="72">NI3+1</f>
        <v>368</v>
      </c>
      <c r="NK3" s="67">
        <f t="shared" ref="NK3" si="73">NJ3+1</f>
        <v>369</v>
      </c>
      <c r="NL3" s="67">
        <f t="shared" ref="NL3" si="74">NK3+1</f>
        <v>370</v>
      </c>
      <c r="NM3" s="67">
        <f t="shared" ref="NM3" si="75">NL3+1</f>
        <v>371</v>
      </c>
      <c r="NN3" s="67">
        <f t="shared" ref="NN3" si="76">NM3+1</f>
        <v>372</v>
      </c>
      <c r="NO3" s="67">
        <f t="shared" ref="NO3" si="77">NN3+1</f>
        <v>373</v>
      </c>
      <c r="NP3" s="67">
        <f t="shared" ref="NP3" si="78">NO3+1</f>
        <v>374</v>
      </c>
      <c r="NQ3" s="67">
        <f t="shared" ref="NQ3" si="79">NP3+1</f>
        <v>375</v>
      </c>
      <c r="NR3" s="67">
        <f t="shared" ref="NR3" si="80">NQ3+1</f>
        <v>376</v>
      </c>
      <c r="NS3" s="67">
        <f t="shared" ref="NS3" si="81">NR3+1</f>
        <v>377</v>
      </c>
      <c r="NT3" s="67">
        <f t="shared" ref="NT3" si="82">NS3+1</f>
        <v>378</v>
      </c>
      <c r="NU3" s="67">
        <f t="shared" ref="NU3" si="83">NT3+1</f>
        <v>379</v>
      </c>
      <c r="NV3" s="67">
        <f t="shared" ref="NV3" si="84">NU3+1</f>
        <v>380</v>
      </c>
      <c r="NW3" s="67">
        <f t="shared" ref="NW3" si="85">NV3+1</f>
        <v>381</v>
      </c>
      <c r="NX3" s="67">
        <f t="shared" ref="NX3" si="86">NW3+1</f>
        <v>382</v>
      </c>
      <c r="NY3" s="67">
        <f t="shared" ref="NY3" si="87">NX3+1</f>
        <v>383</v>
      </c>
      <c r="NZ3" s="67">
        <f t="shared" ref="NZ3" si="88">NY3+1</f>
        <v>384</v>
      </c>
      <c r="OA3" s="67">
        <f t="shared" ref="OA3" si="89">NZ3+1</f>
        <v>385</v>
      </c>
      <c r="OB3" s="67">
        <f t="shared" ref="OB3" si="90">OA3+1</f>
        <v>386</v>
      </c>
      <c r="OC3" s="67">
        <f t="shared" ref="OC3" si="91">OB3+1</f>
        <v>387</v>
      </c>
      <c r="OD3" s="67">
        <f t="shared" ref="OD3" si="92">OC3+1</f>
        <v>388</v>
      </c>
      <c r="OE3" s="67">
        <f t="shared" ref="OE3" si="93">OD3+1</f>
        <v>389</v>
      </c>
      <c r="OF3" s="67">
        <f t="shared" ref="OF3" si="94">OE3+1</f>
        <v>390</v>
      </c>
      <c r="OG3" s="67">
        <f t="shared" ref="OG3" si="95">OF3+1</f>
        <v>391</v>
      </c>
      <c r="OH3" s="67">
        <f t="shared" ref="OH3" si="96">OG3+1</f>
        <v>392</v>
      </c>
      <c r="OI3" s="67">
        <f t="shared" ref="OI3" si="97">OH3+1</f>
        <v>393</v>
      </c>
      <c r="OJ3" s="67">
        <f t="shared" ref="OJ3" si="98">OI3+1</f>
        <v>394</v>
      </c>
      <c r="OK3" s="67">
        <f t="shared" ref="OK3" si="99">OJ3+1</f>
        <v>395</v>
      </c>
      <c r="OL3" s="67">
        <f t="shared" ref="OL3" si="100">OK3+1</f>
        <v>396</v>
      </c>
      <c r="OM3" s="67">
        <f t="shared" ref="OM3" si="101">OL3+1</f>
        <v>397</v>
      </c>
      <c r="ON3" s="67">
        <f t="shared" ref="ON3" si="102">OM3+1</f>
        <v>398</v>
      </c>
      <c r="OO3" s="67">
        <f t="shared" ref="OO3" si="103">ON3+1</f>
        <v>399</v>
      </c>
      <c r="OP3" s="67">
        <f t="shared" ref="OP3" si="104">OO3+1</f>
        <v>400</v>
      </c>
      <c r="OQ3" s="67">
        <f t="shared" ref="OQ3" si="105">OP3+1</f>
        <v>401</v>
      </c>
      <c r="OR3" s="67">
        <f t="shared" ref="OR3" si="106">OQ3+1</f>
        <v>402</v>
      </c>
      <c r="OS3" s="67">
        <f t="shared" ref="OS3" si="107">OR3+1</f>
        <v>403</v>
      </c>
      <c r="OT3" s="67">
        <f t="shared" ref="OT3" si="108">OS3+1</f>
        <v>404</v>
      </c>
      <c r="OU3" s="67">
        <f t="shared" ref="OU3" si="109">OT3+1</f>
        <v>405</v>
      </c>
      <c r="OV3" s="67">
        <f t="shared" ref="OV3" si="110">OU3+1</f>
        <v>406</v>
      </c>
      <c r="OW3" s="67">
        <f t="shared" ref="OW3" si="111">OV3+1</f>
        <v>407</v>
      </c>
      <c r="OX3" s="67">
        <f t="shared" ref="OX3" si="112">OW3+1</f>
        <v>408</v>
      </c>
      <c r="OY3" s="67">
        <f t="shared" ref="OY3" si="113">OX3+1</f>
        <v>409</v>
      </c>
      <c r="OZ3" s="67">
        <f t="shared" ref="OZ3" si="114">OY3+1</f>
        <v>410</v>
      </c>
      <c r="PA3" s="67">
        <f t="shared" ref="PA3" si="115">OZ3+1</f>
        <v>411</v>
      </c>
      <c r="PB3" s="67">
        <f t="shared" ref="PB3" si="116">PA3+1</f>
        <v>412</v>
      </c>
      <c r="PC3" s="67">
        <f t="shared" ref="PC3" si="117">PB3+1</f>
        <v>413</v>
      </c>
      <c r="PD3" s="67">
        <f t="shared" ref="PD3" si="118">PC3+1</f>
        <v>414</v>
      </c>
      <c r="PE3" s="67">
        <f t="shared" ref="PE3" si="119">PD3+1</f>
        <v>415</v>
      </c>
      <c r="PF3" s="67">
        <f t="shared" ref="PF3" si="120">PE3+1</f>
        <v>416</v>
      </c>
      <c r="PG3" s="67">
        <f t="shared" ref="PG3" si="121">PF3+1</f>
        <v>417</v>
      </c>
      <c r="PH3" s="67">
        <f t="shared" ref="PH3" si="122">PG3+1</f>
        <v>418</v>
      </c>
      <c r="PI3" s="67">
        <f t="shared" ref="PI3" si="123">PH3+1</f>
        <v>419</v>
      </c>
      <c r="PJ3" s="67">
        <f t="shared" ref="PJ3" si="124">PI3+1</f>
        <v>420</v>
      </c>
    </row>
    <row r="4" spans="1:426" s="123" customFormat="1" ht="9" customHeight="1">
      <c r="A4" s="971" t="s">
        <v>43</v>
      </c>
      <c r="B4" s="971" t="s">
        <v>192</v>
      </c>
      <c r="C4" s="63" t="str">
        <f>収支!A26</f>
        <v>物件価格</v>
      </c>
      <c r="D4" s="63">
        <f>収支!E26</f>
        <v>8000</v>
      </c>
      <c r="E4" s="123">
        <f t="shared" ref="E4:E27" si="125">SUM(G4:DV4)</f>
        <v>8000</v>
      </c>
      <c r="G4" s="63">
        <f t="shared" ref="G4:G10" si="126">D4</f>
        <v>8000</v>
      </c>
      <c r="H4" s="63"/>
      <c r="I4" s="63"/>
      <c r="J4" s="63"/>
      <c r="K4" s="63"/>
      <c r="L4" s="63"/>
      <c r="M4" s="63"/>
      <c r="N4" s="63"/>
      <c r="O4" s="63"/>
      <c r="P4" s="63"/>
      <c r="Q4" s="63"/>
      <c r="R4" s="63"/>
      <c r="S4" s="63"/>
      <c r="T4" s="63"/>
      <c r="U4" s="63"/>
      <c r="V4" s="63"/>
      <c r="W4" s="63"/>
      <c r="X4" s="63"/>
      <c r="Y4" s="63"/>
      <c r="Z4" s="63"/>
      <c r="AA4" s="63"/>
      <c r="AB4" s="63"/>
      <c r="AC4" s="63"/>
      <c r="AD4" s="63"/>
      <c r="AE4" s="63"/>
      <c r="AF4" s="63"/>
      <c r="AG4" s="63"/>
      <c r="AH4" s="63"/>
      <c r="AI4" s="63"/>
      <c r="AJ4" s="63"/>
      <c r="AK4" s="63"/>
      <c r="AL4" s="63"/>
      <c r="AM4" s="63"/>
      <c r="AN4" s="63"/>
      <c r="AO4" s="63"/>
      <c r="AP4" s="63"/>
      <c r="AQ4" s="63"/>
      <c r="AR4" s="63"/>
      <c r="AS4" s="63"/>
      <c r="AT4" s="63"/>
      <c r="AU4" s="63"/>
      <c r="AV4" s="63"/>
      <c r="AW4" s="63"/>
      <c r="AX4" s="63"/>
      <c r="AY4" s="63"/>
      <c r="AZ4" s="63"/>
      <c r="BA4" s="63"/>
      <c r="BB4" s="63"/>
      <c r="BC4" s="63"/>
      <c r="BD4" s="63"/>
      <c r="BE4" s="63"/>
      <c r="BF4" s="63"/>
      <c r="BG4" s="63"/>
      <c r="BH4" s="63"/>
      <c r="BI4" s="63"/>
      <c r="BJ4" s="63"/>
      <c r="BK4" s="63"/>
      <c r="BL4" s="63"/>
      <c r="BM4" s="63"/>
      <c r="BN4" s="63"/>
      <c r="BO4" s="63"/>
      <c r="BP4" s="63"/>
      <c r="BQ4" s="63"/>
      <c r="BR4" s="63"/>
      <c r="BS4" s="63"/>
      <c r="BT4" s="63"/>
      <c r="BU4" s="63"/>
      <c r="BV4" s="63"/>
      <c r="BW4" s="63"/>
      <c r="BX4" s="63"/>
      <c r="BY4" s="63"/>
      <c r="BZ4" s="63"/>
      <c r="CA4" s="63"/>
      <c r="CB4" s="63"/>
      <c r="CC4" s="63"/>
      <c r="CD4" s="63"/>
      <c r="CE4" s="63"/>
      <c r="CF4" s="63"/>
      <c r="CG4" s="63"/>
      <c r="CH4" s="63"/>
      <c r="CI4" s="63"/>
      <c r="CJ4" s="63"/>
      <c r="CK4" s="63"/>
      <c r="CL4" s="63"/>
      <c r="CM4" s="63"/>
      <c r="CN4" s="63"/>
      <c r="CO4" s="63"/>
      <c r="CP4" s="63"/>
      <c r="CQ4" s="63"/>
      <c r="CR4" s="63"/>
      <c r="CS4" s="63"/>
      <c r="CT4" s="63"/>
      <c r="CU4" s="63"/>
      <c r="CV4" s="63"/>
      <c r="CW4" s="63"/>
      <c r="CX4" s="63"/>
      <c r="CY4" s="63"/>
      <c r="CZ4" s="63"/>
      <c r="DA4" s="63"/>
      <c r="DB4" s="63"/>
      <c r="DC4" s="63"/>
      <c r="DD4" s="63"/>
      <c r="DE4" s="63"/>
      <c r="DF4" s="63"/>
      <c r="DG4" s="63"/>
      <c r="DH4" s="63"/>
      <c r="DI4" s="63"/>
      <c r="DJ4" s="63"/>
      <c r="DK4" s="63"/>
      <c r="DL4" s="63"/>
      <c r="DM4" s="63"/>
      <c r="DN4" s="63"/>
      <c r="DO4" s="63"/>
      <c r="DP4" s="63"/>
      <c r="DQ4" s="63"/>
      <c r="DR4" s="63"/>
      <c r="DS4" s="63"/>
      <c r="DT4" s="63"/>
      <c r="DU4" s="63"/>
      <c r="DV4" s="63"/>
      <c r="DW4" s="63"/>
      <c r="DX4" s="63"/>
      <c r="DY4" s="63"/>
      <c r="DZ4" s="63"/>
      <c r="EA4" s="63"/>
      <c r="EB4" s="63"/>
      <c r="EC4" s="63"/>
      <c r="ED4" s="63"/>
      <c r="EE4" s="63"/>
      <c r="EF4" s="63"/>
      <c r="EG4" s="63"/>
      <c r="EH4" s="63"/>
      <c r="EI4" s="63"/>
      <c r="EJ4" s="63"/>
      <c r="EK4" s="63"/>
      <c r="EL4" s="63"/>
      <c r="EM4" s="63"/>
      <c r="EN4" s="63"/>
      <c r="EO4" s="63"/>
      <c r="EP4" s="63"/>
      <c r="EQ4" s="63"/>
      <c r="ER4" s="63"/>
      <c r="ES4" s="63"/>
      <c r="ET4" s="63"/>
      <c r="EU4" s="63"/>
      <c r="EV4" s="63"/>
      <c r="EW4" s="63"/>
      <c r="EX4" s="63"/>
      <c r="EY4" s="63"/>
      <c r="EZ4" s="63"/>
      <c r="FA4" s="63"/>
      <c r="FB4" s="63"/>
      <c r="FC4" s="63"/>
      <c r="FD4" s="63"/>
      <c r="FE4" s="63"/>
      <c r="FF4" s="63"/>
      <c r="FG4" s="63"/>
      <c r="FH4" s="63"/>
      <c r="FI4" s="63"/>
      <c r="FJ4" s="63"/>
      <c r="FK4" s="63"/>
      <c r="FL4" s="63"/>
      <c r="FM4" s="63"/>
      <c r="FN4" s="63"/>
      <c r="FO4" s="63"/>
      <c r="FP4" s="63"/>
      <c r="FQ4" s="63"/>
      <c r="FR4" s="63"/>
      <c r="FS4" s="63"/>
      <c r="FT4" s="63"/>
      <c r="FU4" s="63"/>
      <c r="FV4" s="63"/>
      <c r="FW4" s="63"/>
      <c r="FX4" s="63"/>
      <c r="FY4" s="63"/>
      <c r="FZ4" s="63"/>
      <c r="GA4" s="63"/>
      <c r="GB4" s="63"/>
      <c r="GC4" s="63"/>
      <c r="GD4" s="63"/>
      <c r="GE4" s="63"/>
      <c r="GF4" s="63"/>
      <c r="GG4" s="63"/>
      <c r="GH4" s="63"/>
      <c r="GI4" s="63"/>
      <c r="GJ4" s="63"/>
      <c r="GK4" s="63"/>
      <c r="GL4" s="63"/>
      <c r="GM4" s="63"/>
      <c r="GN4" s="63"/>
      <c r="GO4" s="63"/>
      <c r="GP4" s="63"/>
      <c r="GQ4" s="63"/>
      <c r="GR4" s="63"/>
      <c r="GS4" s="63"/>
      <c r="GT4" s="63"/>
      <c r="GU4" s="63"/>
      <c r="GV4" s="63"/>
      <c r="GW4" s="63"/>
      <c r="GX4" s="63"/>
      <c r="GY4" s="63"/>
      <c r="GZ4" s="63"/>
      <c r="HA4" s="63"/>
      <c r="HB4" s="63"/>
      <c r="HC4" s="63"/>
      <c r="HD4" s="63"/>
      <c r="HE4" s="63"/>
      <c r="HF4" s="63"/>
      <c r="HG4" s="63"/>
      <c r="HH4" s="63"/>
      <c r="HI4" s="63"/>
      <c r="HJ4" s="63"/>
      <c r="HK4" s="63"/>
      <c r="HL4" s="63"/>
      <c r="HM4" s="63"/>
      <c r="HN4" s="63"/>
      <c r="HO4" s="63"/>
      <c r="HP4" s="63"/>
      <c r="HQ4" s="63"/>
      <c r="HR4" s="63"/>
      <c r="HS4" s="63"/>
      <c r="HT4" s="63"/>
      <c r="HU4" s="63"/>
      <c r="HV4" s="63"/>
      <c r="HW4" s="63"/>
      <c r="HX4" s="63"/>
      <c r="HY4" s="63"/>
      <c r="HZ4" s="63"/>
      <c r="IA4" s="63"/>
      <c r="IB4" s="63"/>
      <c r="IC4" s="63"/>
      <c r="ID4" s="63"/>
      <c r="IE4" s="63"/>
      <c r="IF4" s="63"/>
      <c r="IG4" s="63"/>
      <c r="IH4" s="63"/>
      <c r="II4" s="63"/>
      <c r="IJ4" s="63"/>
      <c r="IK4" s="63"/>
      <c r="IL4" s="63"/>
      <c r="IM4" s="63"/>
      <c r="IN4" s="63"/>
      <c r="IO4" s="63"/>
      <c r="IP4" s="63"/>
      <c r="IQ4" s="63"/>
      <c r="IR4" s="63"/>
      <c r="IS4" s="63"/>
      <c r="IT4" s="63"/>
      <c r="IU4" s="63"/>
      <c r="IV4" s="63"/>
      <c r="IW4" s="63"/>
      <c r="IX4" s="63"/>
      <c r="IY4" s="63"/>
      <c r="IZ4" s="63"/>
      <c r="JA4" s="63"/>
      <c r="JB4" s="63"/>
      <c r="JC4" s="63"/>
      <c r="JD4" s="63"/>
      <c r="JE4" s="63"/>
      <c r="JF4" s="63"/>
      <c r="JG4" s="63"/>
      <c r="JH4" s="63"/>
      <c r="JI4" s="63"/>
      <c r="JJ4" s="63"/>
      <c r="JK4" s="63"/>
      <c r="JL4" s="63"/>
      <c r="JM4" s="63"/>
      <c r="JN4" s="63"/>
      <c r="JO4" s="63"/>
      <c r="JP4" s="63"/>
      <c r="JQ4" s="63"/>
      <c r="JR4" s="63"/>
      <c r="JS4" s="63"/>
      <c r="JT4" s="63"/>
      <c r="JU4" s="63"/>
      <c r="JV4" s="63"/>
      <c r="JW4" s="63"/>
      <c r="JX4" s="63"/>
      <c r="JY4" s="63"/>
      <c r="JZ4" s="63"/>
      <c r="KA4" s="63"/>
      <c r="KB4" s="63"/>
      <c r="KC4" s="63"/>
      <c r="KD4" s="63"/>
      <c r="KE4" s="63"/>
      <c r="KF4" s="63"/>
      <c r="KG4" s="63"/>
      <c r="KH4" s="63"/>
      <c r="KI4" s="63"/>
      <c r="KJ4" s="63"/>
      <c r="KK4" s="63"/>
      <c r="KL4" s="63"/>
      <c r="KM4" s="63"/>
      <c r="KN4" s="63"/>
      <c r="KO4" s="63"/>
      <c r="KP4" s="63"/>
      <c r="KQ4" s="63"/>
      <c r="KR4" s="63"/>
      <c r="KS4" s="63"/>
      <c r="KT4" s="63"/>
      <c r="KU4" s="63"/>
      <c r="KV4" s="63"/>
      <c r="KW4" s="63"/>
      <c r="KX4" s="63"/>
      <c r="KY4" s="63"/>
      <c r="KZ4" s="63"/>
      <c r="LA4" s="63"/>
      <c r="LB4" s="63"/>
      <c r="LC4" s="63"/>
      <c r="LD4" s="63"/>
      <c r="LE4" s="63"/>
      <c r="LF4" s="63"/>
      <c r="LG4" s="63"/>
      <c r="LH4" s="63"/>
      <c r="LI4" s="63"/>
      <c r="LJ4" s="63"/>
      <c r="LK4" s="63"/>
      <c r="LL4" s="63"/>
      <c r="LM4" s="63"/>
      <c r="LN4" s="63"/>
      <c r="LO4" s="63"/>
      <c r="LP4" s="63"/>
      <c r="LQ4" s="63"/>
      <c r="LR4" s="63"/>
      <c r="LS4" s="63"/>
      <c r="LT4" s="63"/>
      <c r="LU4" s="63"/>
      <c r="LV4" s="63"/>
      <c r="LW4" s="63"/>
      <c r="LX4" s="63"/>
      <c r="LY4" s="63"/>
      <c r="LZ4" s="63"/>
      <c r="MA4" s="63"/>
      <c r="MB4" s="63"/>
      <c r="MC4" s="63"/>
      <c r="MD4" s="63"/>
      <c r="ME4" s="63"/>
      <c r="MF4" s="63"/>
      <c r="MG4" s="63"/>
      <c r="MH4" s="63"/>
      <c r="MI4" s="63"/>
      <c r="MJ4" s="63"/>
      <c r="MK4" s="63"/>
      <c r="ML4" s="63"/>
      <c r="MM4" s="63"/>
      <c r="MN4" s="63"/>
      <c r="MO4" s="63"/>
      <c r="MP4" s="63"/>
      <c r="MQ4" s="63"/>
      <c r="MR4" s="63"/>
      <c r="MS4" s="63"/>
      <c r="MT4" s="63"/>
      <c r="MU4" s="63"/>
      <c r="MV4" s="63"/>
      <c r="MW4" s="63"/>
      <c r="MX4" s="63"/>
      <c r="MY4" s="63"/>
      <c r="MZ4" s="63"/>
      <c r="NA4" s="63"/>
      <c r="NB4" s="63"/>
      <c r="NC4" s="63"/>
      <c r="ND4" s="63"/>
      <c r="NE4" s="63"/>
      <c r="NF4" s="63"/>
      <c r="NG4" s="63"/>
      <c r="NH4" s="63"/>
      <c r="NI4" s="63"/>
      <c r="NJ4" s="63"/>
      <c r="NK4" s="63"/>
      <c r="NL4" s="63"/>
      <c r="NM4" s="63"/>
      <c r="NN4" s="63"/>
      <c r="NO4" s="63"/>
      <c r="NP4" s="63"/>
      <c r="NQ4" s="63"/>
      <c r="NR4" s="63"/>
      <c r="NS4" s="63"/>
      <c r="NT4" s="63"/>
      <c r="NU4" s="63"/>
      <c r="NV4" s="63"/>
      <c r="NW4" s="63"/>
      <c r="NX4" s="63"/>
      <c r="NY4" s="63"/>
      <c r="NZ4" s="63"/>
      <c r="OA4" s="63"/>
      <c r="OB4" s="63"/>
      <c r="OC4" s="63"/>
      <c r="OD4" s="63"/>
      <c r="OE4" s="63"/>
      <c r="OF4" s="63"/>
      <c r="OG4" s="63"/>
      <c r="OH4" s="63"/>
      <c r="OI4" s="63"/>
      <c r="OJ4" s="63"/>
      <c r="OK4" s="63"/>
      <c r="OL4" s="63"/>
      <c r="OM4" s="63"/>
      <c r="ON4" s="63"/>
      <c r="OO4" s="63"/>
      <c r="OP4" s="63"/>
      <c r="OQ4" s="63"/>
      <c r="OR4" s="63"/>
      <c r="OS4" s="63"/>
      <c r="OT4" s="63"/>
      <c r="OU4" s="63"/>
      <c r="OV4" s="63"/>
      <c r="OW4" s="63"/>
      <c r="OX4" s="63"/>
      <c r="OY4" s="63"/>
      <c r="OZ4" s="63"/>
      <c r="PA4" s="63"/>
      <c r="PB4" s="63"/>
      <c r="PC4" s="63"/>
      <c r="PD4" s="63"/>
      <c r="PE4" s="63"/>
      <c r="PF4" s="63"/>
      <c r="PG4" s="63"/>
      <c r="PH4" s="63"/>
      <c r="PI4" s="63"/>
      <c r="PJ4" s="63"/>
    </row>
    <row r="5" spans="1:426" s="123" customFormat="1">
      <c r="A5" s="971"/>
      <c r="B5" s="971"/>
      <c r="C5" s="63" t="str">
        <f>収支!A28</f>
        <v>不動産取得税</v>
      </c>
      <c r="D5" s="63">
        <f ca="1">収支!E28</f>
        <v>93.81</v>
      </c>
      <c r="E5" s="123">
        <f t="shared" ca="1" si="125"/>
        <v>93.81</v>
      </c>
      <c r="G5" s="63"/>
      <c r="H5" s="63"/>
      <c r="I5" s="63">
        <f ca="1">D5</f>
        <v>93.81</v>
      </c>
      <c r="J5" s="63"/>
      <c r="K5" s="63"/>
      <c r="L5" s="63"/>
      <c r="M5" s="63"/>
      <c r="N5" s="63"/>
      <c r="O5" s="63"/>
      <c r="P5" s="63"/>
      <c r="Q5" s="63"/>
      <c r="R5" s="63"/>
      <c r="S5" s="63"/>
      <c r="T5" s="63"/>
      <c r="U5" s="63"/>
      <c r="V5" s="63"/>
      <c r="W5" s="63"/>
      <c r="X5" s="63"/>
      <c r="Y5" s="63"/>
      <c r="Z5" s="63"/>
      <c r="AA5" s="63"/>
      <c r="AB5" s="63"/>
      <c r="AC5" s="63"/>
      <c r="AD5" s="63"/>
      <c r="AE5" s="63"/>
      <c r="AF5" s="63"/>
      <c r="AG5" s="63"/>
      <c r="AH5" s="63"/>
      <c r="AI5" s="63"/>
      <c r="AJ5" s="63"/>
      <c r="AK5" s="63"/>
      <c r="AL5" s="63"/>
      <c r="AM5" s="63"/>
      <c r="AN5" s="63"/>
      <c r="AO5" s="63"/>
      <c r="AP5" s="63"/>
      <c r="AQ5" s="63"/>
      <c r="AR5" s="63"/>
      <c r="AS5" s="63"/>
      <c r="AT5" s="63"/>
      <c r="AU5" s="63"/>
      <c r="AV5" s="63"/>
      <c r="AW5" s="63"/>
      <c r="AX5" s="63"/>
      <c r="AY5" s="63"/>
      <c r="AZ5" s="63"/>
      <c r="BA5" s="63"/>
      <c r="BB5" s="63"/>
      <c r="BC5" s="63"/>
      <c r="BD5" s="63"/>
      <c r="BE5" s="63"/>
      <c r="BF5" s="63"/>
      <c r="BG5" s="63"/>
      <c r="BH5" s="63"/>
      <c r="BI5" s="63"/>
      <c r="BJ5" s="63"/>
      <c r="BK5" s="63"/>
      <c r="BL5" s="63"/>
      <c r="BM5" s="63"/>
      <c r="BN5" s="63"/>
      <c r="BO5" s="63"/>
      <c r="BP5" s="63"/>
      <c r="BQ5" s="63"/>
      <c r="BR5" s="63"/>
      <c r="BS5" s="63"/>
      <c r="BT5" s="63"/>
      <c r="BU5" s="63"/>
      <c r="BV5" s="63"/>
      <c r="BW5" s="63"/>
      <c r="BX5" s="63"/>
      <c r="BY5" s="63"/>
      <c r="BZ5" s="63"/>
      <c r="CA5" s="63"/>
      <c r="CB5" s="63"/>
      <c r="CC5" s="63"/>
      <c r="CD5" s="63"/>
      <c r="CE5" s="63"/>
      <c r="CF5" s="63"/>
      <c r="CG5" s="63"/>
      <c r="CH5" s="63"/>
      <c r="CI5" s="63"/>
      <c r="CJ5" s="63"/>
      <c r="CK5" s="63"/>
      <c r="CL5" s="63"/>
      <c r="CM5" s="63"/>
      <c r="CN5" s="63"/>
      <c r="CO5" s="63"/>
      <c r="CP5" s="63"/>
      <c r="CQ5" s="63"/>
      <c r="CR5" s="63"/>
      <c r="CS5" s="63"/>
      <c r="CT5" s="63"/>
      <c r="CU5" s="63"/>
      <c r="CV5" s="63"/>
      <c r="CW5" s="63"/>
      <c r="CX5" s="63"/>
      <c r="CY5" s="63"/>
      <c r="CZ5" s="63"/>
      <c r="DA5" s="63"/>
      <c r="DB5" s="63"/>
      <c r="DC5" s="63"/>
      <c r="DD5" s="63"/>
      <c r="DE5" s="63"/>
      <c r="DF5" s="63"/>
      <c r="DG5" s="63"/>
      <c r="DH5" s="63"/>
      <c r="DI5" s="63"/>
      <c r="DJ5" s="63"/>
      <c r="DK5" s="63"/>
      <c r="DL5" s="63"/>
      <c r="DM5" s="63"/>
      <c r="DN5" s="63"/>
      <c r="DO5" s="63"/>
      <c r="DP5" s="63"/>
      <c r="DQ5" s="63"/>
      <c r="DR5" s="63"/>
      <c r="DS5" s="63"/>
      <c r="DT5" s="63"/>
      <c r="DU5" s="63"/>
      <c r="DV5" s="63"/>
      <c r="DW5" s="63"/>
      <c r="DX5" s="63"/>
      <c r="DY5" s="63"/>
      <c r="DZ5" s="63"/>
      <c r="EA5" s="63"/>
      <c r="EB5" s="63"/>
      <c r="EC5" s="63"/>
      <c r="ED5" s="63"/>
      <c r="EE5" s="63"/>
      <c r="EF5" s="63"/>
      <c r="EG5" s="63"/>
      <c r="EH5" s="63"/>
      <c r="EI5" s="63"/>
      <c r="EJ5" s="63"/>
      <c r="EK5" s="63"/>
      <c r="EL5" s="63"/>
      <c r="EM5" s="63"/>
      <c r="EN5" s="63"/>
      <c r="EO5" s="63"/>
      <c r="EP5" s="63"/>
      <c r="EQ5" s="63"/>
      <c r="ER5" s="63"/>
      <c r="ES5" s="63"/>
      <c r="ET5" s="63"/>
      <c r="EU5" s="63"/>
      <c r="EV5" s="63"/>
      <c r="EW5" s="63"/>
      <c r="EX5" s="63"/>
      <c r="EY5" s="63"/>
      <c r="EZ5" s="63"/>
      <c r="FA5" s="63"/>
      <c r="FB5" s="63"/>
      <c r="FC5" s="63"/>
      <c r="FD5" s="63"/>
      <c r="FE5" s="63"/>
      <c r="FF5" s="63"/>
      <c r="FG5" s="63"/>
      <c r="FH5" s="63"/>
      <c r="FI5" s="63"/>
      <c r="FJ5" s="63"/>
      <c r="FK5" s="63"/>
      <c r="FL5" s="63"/>
      <c r="FM5" s="63"/>
      <c r="FN5" s="63"/>
      <c r="FO5" s="63"/>
      <c r="FP5" s="63"/>
      <c r="FQ5" s="63"/>
      <c r="FR5" s="63"/>
      <c r="FS5" s="63"/>
      <c r="FT5" s="63"/>
      <c r="FU5" s="63"/>
      <c r="FV5" s="63"/>
      <c r="FW5" s="63"/>
      <c r="FX5" s="63"/>
      <c r="FY5" s="63"/>
      <c r="FZ5" s="63"/>
      <c r="GA5" s="63"/>
      <c r="GB5" s="63"/>
      <c r="GC5" s="63"/>
      <c r="GD5" s="63"/>
      <c r="GE5" s="63"/>
      <c r="GF5" s="63"/>
      <c r="GG5" s="63"/>
      <c r="GH5" s="63"/>
      <c r="GI5" s="63"/>
      <c r="GJ5" s="63"/>
      <c r="GK5" s="63"/>
      <c r="GL5" s="63"/>
      <c r="GM5" s="63"/>
      <c r="GN5" s="63"/>
      <c r="GO5" s="63"/>
      <c r="GP5" s="63"/>
      <c r="GQ5" s="63"/>
      <c r="GR5" s="63"/>
      <c r="GS5" s="63"/>
      <c r="GT5" s="63"/>
      <c r="GU5" s="63"/>
      <c r="GV5" s="63"/>
      <c r="GW5" s="63"/>
      <c r="GX5" s="63"/>
      <c r="GY5" s="63"/>
      <c r="GZ5" s="63"/>
      <c r="HA5" s="63"/>
      <c r="HB5" s="63"/>
      <c r="HC5" s="63"/>
      <c r="HD5" s="63"/>
      <c r="HE5" s="63"/>
      <c r="HF5" s="63"/>
      <c r="HG5" s="63"/>
      <c r="HH5" s="63"/>
      <c r="HI5" s="63"/>
      <c r="HJ5" s="63"/>
      <c r="HK5" s="63"/>
      <c r="HL5" s="63"/>
      <c r="HM5" s="63"/>
      <c r="HN5" s="63"/>
      <c r="HO5" s="63"/>
      <c r="HP5" s="63"/>
      <c r="HQ5" s="63"/>
      <c r="HR5" s="63"/>
      <c r="HS5" s="63"/>
      <c r="HT5" s="63"/>
      <c r="HU5" s="63"/>
      <c r="HV5" s="63"/>
      <c r="HW5" s="63"/>
      <c r="HX5" s="63"/>
      <c r="HY5" s="63"/>
      <c r="HZ5" s="63"/>
      <c r="IA5" s="63"/>
      <c r="IB5" s="63"/>
      <c r="IC5" s="63"/>
      <c r="ID5" s="63"/>
      <c r="IE5" s="63"/>
      <c r="IF5" s="63"/>
      <c r="IG5" s="63"/>
      <c r="IH5" s="63"/>
      <c r="II5" s="63"/>
      <c r="IJ5" s="63"/>
      <c r="IK5" s="63"/>
      <c r="IL5" s="63"/>
      <c r="IM5" s="63"/>
      <c r="IN5" s="63"/>
      <c r="IO5" s="63"/>
      <c r="IP5" s="63"/>
      <c r="IQ5" s="63"/>
      <c r="IR5" s="63"/>
      <c r="IS5" s="63"/>
      <c r="IT5" s="63"/>
      <c r="IU5" s="63"/>
      <c r="IV5" s="63"/>
      <c r="IW5" s="63"/>
      <c r="IX5" s="63"/>
      <c r="IY5" s="63"/>
      <c r="IZ5" s="63"/>
      <c r="JA5" s="63"/>
      <c r="JB5" s="63"/>
      <c r="JC5" s="63"/>
      <c r="JD5" s="63"/>
      <c r="JE5" s="63"/>
      <c r="JF5" s="63"/>
      <c r="JG5" s="63"/>
      <c r="JH5" s="63"/>
      <c r="JI5" s="63"/>
      <c r="JJ5" s="63"/>
      <c r="JK5" s="63"/>
      <c r="JL5" s="63"/>
      <c r="JM5" s="63"/>
      <c r="JN5" s="63"/>
      <c r="JO5" s="63"/>
      <c r="JP5" s="63"/>
      <c r="JQ5" s="63"/>
      <c r="JR5" s="63"/>
      <c r="JS5" s="63"/>
      <c r="JT5" s="63"/>
      <c r="JU5" s="63"/>
      <c r="JV5" s="63"/>
      <c r="JW5" s="63"/>
      <c r="JX5" s="63"/>
      <c r="JY5" s="63"/>
      <c r="JZ5" s="63"/>
      <c r="KA5" s="63"/>
      <c r="KB5" s="63"/>
      <c r="KC5" s="63"/>
      <c r="KD5" s="63"/>
      <c r="KE5" s="63"/>
      <c r="KF5" s="63"/>
      <c r="KG5" s="63"/>
      <c r="KH5" s="63"/>
      <c r="KI5" s="63"/>
      <c r="KJ5" s="63"/>
      <c r="KK5" s="63"/>
      <c r="KL5" s="63"/>
      <c r="KM5" s="63"/>
      <c r="KN5" s="63"/>
      <c r="KO5" s="63"/>
      <c r="KP5" s="63"/>
      <c r="KQ5" s="63"/>
      <c r="KR5" s="63"/>
      <c r="KS5" s="63"/>
      <c r="KT5" s="63"/>
      <c r="KU5" s="63"/>
      <c r="KV5" s="63"/>
      <c r="KW5" s="63"/>
      <c r="KX5" s="63"/>
      <c r="KY5" s="63"/>
      <c r="KZ5" s="63"/>
      <c r="LA5" s="63"/>
      <c r="LB5" s="63"/>
      <c r="LC5" s="63"/>
      <c r="LD5" s="63"/>
      <c r="LE5" s="63"/>
      <c r="LF5" s="63"/>
      <c r="LG5" s="63"/>
      <c r="LH5" s="63"/>
      <c r="LI5" s="63"/>
      <c r="LJ5" s="63"/>
      <c r="LK5" s="63"/>
      <c r="LL5" s="63"/>
      <c r="LM5" s="63"/>
      <c r="LN5" s="63"/>
      <c r="LO5" s="63"/>
      <c r="LP5" s="63"/>
      <c r="LQ5" s="63"/>
      <c r="LR5" s="63"/>
      <c r="LS5" s="63"/>
      <c r="LT5" s="63"/>
      <c r="LU5" s="63"/>
      <c r="LV5" s="63"/>
      <c r="LW5" s="63"/>
      <c r="LX5" s="63"/>
      <c r="LY5" s="63"/>
      <c r="LZ5" s="63"/>
      <c r="MA5" s="63"/>
      <c r="MB5" s="63"/>
      <c r="MC5" s="63"/>
      <c r="MD5" s="63"/>
      <c r="ME5" s="63"/>
      <c r="MF5" s="63"/>
      <c r="MG5" s="63"/>
      <c r="MH5" s="63"/>
      <c r="MI5" s="63"/>
      <c r="MJ5" s="63"/>
      <c r="MK5" s="63"/>
      <c r="ML5" s="63"/>
      <c r="MM5" s="63"/>
      <c r="MN5" s="63"/>
      <c r="MO5" s="63"/>
      <c r="MP5" s="63"/>
      <c r="MQ5" s="63"/>
      <c r="MR5" s="63"/>
      <c r="MS5" s="63"/>
      <c r="MT5" s="63"/>
      <c r="MU5" s="63"/>
      <c r="MV5" s="63"/>
      <c r="MW5" s="63"/>
      <c r="MX5" s="63"/>
      <c r="MY5" s="63"/>
      <c r="MZ5" s="63"/>
      <c r="NA5" s="63"/>
      <c r="NB5" s="63"/>
      <c r="NC5" s="63"/>
      <c r="ND5" s="63"/>
      <c r="NE5" s="63"/>
      <c r="NF5" s="63"/>
      <c r="NG5" s="63"/>
      <c r="NH5" s="63"/>
      <c r="NI5" s="63"/>
      <c r="NJ5" s="63"/>
      <c r="NK5" s="63"/>
      <c r="NL5" s="63"/>
      <c r="NM5" s="63"/>
      <c r="NN5" s="63"/>
      <c r="NO5" s="63"/>
      <c r="NP5" s="63"/>
      <c r="NQ5" s="63"/>
      <c r="NR5" s="63"/>
      <c r="NS5" s="63"/>
      <c r="NT5" s="63"/>
      <c r="NU5" s="63"/>
      <c r="NV5" s="63"/>
      <c r="NW5" s="63"/>
      <c r="NX5" s="63"/>
      <c r="NY5" s="63"/>
      <c r="NZ5" s="63"/>
      <c r="OA5" s="63"/>
      <c r="OB5" s="63"/>
      <c r="OC5" s="63"/>
      <c r="OD5" s="63"/>
      <c r="OE5" s="63"/>
      <c r="OF5" s="63"/>
      <c r="OG5" s="63"/>
      <c r="OH5" s="63"/>
      <c r="OI5" s="63"/>
      <c r="OJ5" s="63"/>
      <c r="OK5" s="63"/>
      <c r="OL5" s="63"/>
      <c r="OM5" s="63"/>
      <c r="ON5" s="63"/>
      <c r="OO5" s="63"/>
      <c r="OP5" s="63"/>
      <c r="OQ5" s="63"/>
      <c r="OR5" s="63"/>
      <c r="OS5" s="63"/>
      <c r="OT5" s="63"/>
      <c r="OU5" s="63"/>
      <c r="OV5" s="63"/>
      <c r="OW5" s="63"/>
      <c r="OX5" s="63"/>
      <c r="OY5" s="63"/>
      <c r="OZ5" s="63"/>
      <c r="PA5" s="63"/>
      <c r="PB5" s="63"/>
      <c r="PC5" s="63"/>
      <c r="PD5" s="63"/>
      <c r="PE5" s="63"/>
      <c r="PF5" s="63"/>
      <c r="PG5" s="63"/>
      <c r="PH5" s="63"/>
      <c r="PI5" s="63"/>
      <c r="PJ5" s="63"/>
    </row>
    <row r="6" spans="1:426" s="123" customFormat="1">
      <c r="A6" s="971"/>
      <c r="B6" s="971"/>
      <c r="C6" s="63" t="str">
        <f>収支!A29</f>
        <v>固定資産税清算金</v>
      </c>
      <c r="D6" s="63">
        <f>収支!E29</f>
        <v>0</v>
      </c>
      <c r="E6" s="123">
        <f t="shared" si="125"/>
        <v>0</v>
      </c>
      <c r="G6" s="63">
        <f t="shared" si="126"/>
        <v>0</v>
      </c>
      <c r="H6" s="63"/>
      <c r="I6" s="63"/>
      <c r="J6" s="63"/>
      <c r="K6" s="63"/>
      <c r="L6" s="63"/>
      <c r="M6" s="63"/>
      <c r="N6" s="63"/>
      <c r="O6" s="63"/>
      <c r="P6" s="63"/>
      <c r="Q6" s="63"/>
      <c r="R6" s="63"/>
      <c r="S6" s="63"/>
      <c r="T6" s="63"/>
      <c r="U6" s="63"/>
      <c r="V6" s="63"/>
      <c r="W6" s="63"/>
      <c r="X6" s="63"/>
      <c r="Y6" s="63"/>
      <c r="Z6" s="63"/>
      <c r="AA6" s="63"/>
      <c r="AB6" s="63"/>
      <c r="AC6" s="63"/>
      <c r="AD6" s="63"/>
      <c r="AE6" s="63"/>
      <c r="AF6" s="63"/>
      <c r="AG6" s="63"/>
      <c r="AH6" s="63"/>
      <c r="AI6" s="63"/>
      <c r="AJ6" s="63"/>
      <c r="AK6" s="63"/>
      <c r="AL6" s="63"/>
      <c r="AM6" s="63"/>
      <c r="AN6" s="63"/>
      <c r="AO6" s="63"/>
      <c r="AP6" s="63"/>
      <c r="AQ6" s="63"/>
      <c r="AR6" s="63"/>
      <c r="AS6" s="63"/>
      <c r="AT6" s="63"/>
      <c r="AU6" s="63"/>
      <c r="AV6" s="63"/>
      <c r="AW6" s="63"/>
      <c r="AX6" s="63"/>
      <c r="AY6" s="63"/>
      <c r="AZ6" s="63"/>
      <c r="BA6" s="63"/>
      <c r="BB6" s="63"/>
      <c r="BC6" s="63"/>
      <c r="BD6" s="63"/>
      <c r="BE6" s="63"/>
      <c r="BF6" s="63"/>
      <c r="BG6" s="63"/>
      <c r="BH6" s="63"/>
      <c r="BI6" s="63"/>
      <c r="BJ6" s="63"/>
      <c r="BK6" s="63"/>
      <c r="BL6" s="63"/>
      <c r="BM6" s="63"/>
      <c r="BN6" s="63"/>
      <c r="BO6" s="63"/>
      <c r="BP6" s="63"/>
      <c r="BQ6" s="63"/>
      <c r="BR6" s="63"/>
      <c r="BS6" s="63"/>
      <c r="BT6" s="63"/>
      <c r="BU6" s="63"/>
      <c r="BV6" s="63"/>
      <c r="BW6" s="63"/>
      <c r="BX6" s="63"/>
      <c r="BY6" s="63"/>
      <c r="BZ6" s="63"/>
      <c r="CA6" s="63"/>
      <c r="CB6" s="63"/>
      <c r="CC6" s="63"/>
      <c r="CD6" s="63"/>
      <c r="CE6" s="63"/>
      <c r="CF6" s="63"/>
      <c r="CG6" s="63"/>
      <c r="CH6" s="63"/>
      <c r="CI6" s="63"/>
      <c r="CJ6" s="63"/>
      <c r="CK6" s="63"/>
      <c r="CL6" s="63"/>
      <c r="CM6" s="63"/>
      <c r="CN6" s="63"/>
      <c r="CO6" s="63"/>
      <c r="CP6" s="63"/>
      <c r="CQ6" s="63"/>
      <c r="CR6" s="63"/>
      <c r="CS6" s="63"/>
      <c r="CT6" s="63"/>
      <c r="CU6" s="63"/>
      <c r="CV6" s="63"/>
      <c r="CW6" s="63"/>
      <c r="CX6" s="63"/>
      <c r="CY6" s="63"/>
      <c r="CZ6" s="63"/>
      <c r="DA6" s="63"/>
      <c r="DB6" s="63"/>
      <c r="DC6" s="63"/>
      <c r="DD6" s="63"/>
      <c r="DE6" s="63"/>
      <c r="DF6" s="63"/>
      <c r="DG6" s="63"/>
      <c r="DH6" s="63"/>
      <c r="DI6" s="63"/>
      <c r="DJ6" s="63"/>
      <c r="DK6" s="63"/>
      <c r="DL6" s="63"/>
      <c r="DM6" s="63"/>
      <c r="DN6" s="63"/>
      <c r="DO6" s="63"/>
      <c r="DP6" s="63"/>
      <c r="DQ6" s="63"/>
      <c r="DR6" s="63"/>
      <c r="DS6" s="63"/>
      <c r="DT6" s="63"/>
      <c r="DU6" s="63"/>
      <c r="DV6" s="63"/>
      <c r="DW6" s="63"/>
      <c r="DX6" s="63"/>
      <c r="DY6" s="63"/>
      <c r="DZ6" s="63"/>
      <c r="EA6" s="63"/>
      <c r="EB6" s="63"/>
      <c r="EC6" s="63"/>
      <c r="ED6" s="63"/>
      <c r="EE6" s="63"/>
      <c r="EF6" s="63"/>
      <c r="EG6" s="63"/>
      <c r="EH6" s="63"/>
      <c r="EI6" s="63"/>
      <c r="EJ6" s="63"/>
      <c r="EK6" s="63"/>
      <c r="EL6" s="63"/>
      <c r="EM6" s="63"/>
      <c r="EN6" s="63"/>
      <c r="EO6" s="63"/>
      <c r="EP6" s="63"/>
      <c r="EQ6" s="63"/>
      <c r="ER6" s="63"/>
      <c r="ES6" s="63"/>
      <c r="ET6" s="63"/>
      <c r="EU6" s="63"/>
      <c r="EV6" s="63"/>
      <c r="EW6" s="63"/>
      <c r="EX6" s="63"/>
      <c r="EY6" s="63"/>
      <c r="EZ6" s="63"/>
      <c r="FA6" s="63"/>
      <c r="FB6" s="63"/>
      <c r="FC6" s="63"/>
      <c r="FD6" s="63"/>
      <c r="FE6" s="63"/>
      <c r="FF6" s="63"/>
      <c r="FG6" s="63"/>
      <c r="FH6" s="63"/>
      <c r="FI6" s="63"/>
      <c r="FJ6" s="63"/>
      <c r="FK6" s="63"/>
      <c r="FL6" s="63"/>
      <c r="FM6" s="63"/>
      <c r="FN6" s="63"/>
      <c r="FO6" s="63"/>
      <c r="FP6" s="63"/>
      <c r="FQ6" s="63"/>
      <c r="FR6" s="63"/>
      <c r="FS6" s="63"/>
      <c r="FT6" s="63"/>
      <c r="FU6" s="63"/>
      <c r="FV6" s="63"/>
      <c r="FW6" s="63"/>
      <c r="FX6" s="63"/>
      <c r="FY6" s="63"/>
      <c r="FZ6" s="63"/>
      <c r="GA6" s="63"/>
      <c r="GB6" s="63"/>
      <c r="GC6" s="63"/>
      <c r="GD6" s="63"/>
      <c r="GE6" s="63"/>
      <c r="GF6" s="63"/>
      <c r="GG6" s="63"/>
      <c r="GH6" s="63"/>
      <c r="GI6" s="63"/>
      <c r="GJ6" s="63"/>
      <c r="GK6" s="63"/>
      <c r="GL6" s="63"/>
      <c r="GM6" s="63"/>
      <c r="GN6" s="63"/>
      <c r="GO6" s="63"/>
      <c r="GP6" s="63"/>
      <c r="GQ6" s="63"/>
      <c r="GR6" s="63"/>
      <c r="GS6" s="63"/>
      <c r="GT6" s="63"/>
      <c r="GU6" s="63"/>
      <c r="GV6" s="63"/>
      <c r="GW6" s="63"/>
      <c r="GX6" s="63"/>
      <c r="GY6" s="63"/>
      <c r="GZ6" s="63"/>
      <c r="HA6" s="63"/>
      <c r="HB6" s="63"/>
      <c r="HC6" s="63"/>
      <c r="HD6" s="63"/>
      <c r="HE6" s="63"/>
      <c r="HF6" s="63"/>
      <c r="HG6" s="63"/>
      <c r="HH6" s="63"/>
      <c r="HI6" s="63"/>
      <c r="HJ6" s="63"/>
      <c r="HK6" s="63"/>
      <c r="HL6" s="63"/>
      <c r="HM6" s="63"/>
      <c r="HN6" s="63"/>
      <c r="HO6" s="63"/>
      <c r="HP6" s="63"/>
      <c r="HQ6" s="63"/>
      <c r="HR6" s="63"/>
      <c r="HS6" s="63"/>
      <c r="HT6" s="63"/>
      <c r="HU6" s="63"/>
      <c r="HV6" s="63"/>
      <c r="HW6" s="63"/>
      <c r="HX6" s="63"/>
      <c r="HY6" s="63"/>
      <c r="HZ6" s="63"/>
      <c r="IA6" s="63"/>
      <c r="IB6" s="63"/>
      <c r="IC6" s="63"/>
      <c r="ID6" s="63"/>
      <c r="IE6" s="63"/>
      <c r="IF6" s="63"/>
      <c r="IG6" s="63"/>
      <c r="IH6" s="63"/>
      <c r="II6" s="63"/>
      <c r="IJ6" s="63"/>
      <c r="IK6" s="63"/>
      <c r="IL6" s="63"/>
      <c r="IM6" s="63"/>
      <c r="IN6" s="63"/>
      <c r="IO6" s="63"/>
      <c r="IP6" s="63"/>
      <c r="IQ6" s="63"/>
      <c r="IR6" s="63"/>
      <c r="IS6" s="63"/>
      <c r="IT6" s="63"/>
      <c r="IU6" s="63"/>
      <c r="IV6" s="63"/>
      <c r="IW6" s="63"/>
      <c r="IX6" s="63"/>
      <c r="IY6" s="63"/>
      <c r="IZ6" s="63"/>
      <c r="JA6" s="63"/>
      <c r="JB6" s="63"/>
      <c r="JC6" s="63"/>
      <c r="JD6" s="63"/>
      <c r="JE6" s="63"/>
      <c r="JF6" s="63"/>
      <c r="JG6" s="63"/>
      <c r="JH6" s="63"/>
      <c r="JI6" s="63"/>
      <c r="JJ6" s="63"/>
      <c r="JK6" s="63"/>
      <c r="JL6" s="63"/>
      <c r="JM6" s="63"/>
      <c r="JN6" s="63"/>
      <c r="JO6" s="63"/>
      <c r="JP6" s="63"/>
      <c r="JQ6" s="63"/>
      <c r="JR6" s="63"/>
      <c r="JS6" s="63"/>
      <c r="JT6" s="63"/>
      <c r="JU6" s="63"/>
      <c r="JV6" s="63"/>
      <c r="JW6" s="63"/>
      <c r="JX6" s="63"/>
      <c r="JY6" s="63"/>
      <c r="JZ6" s="63"/>
      <c r="KA6" s="63"/>
      <c r="KB6" s="63"/>
      <c r="KC6" s="63"/>
      <c r="KD6" s="63"/>
      <c r="KE6" s="63"/>
      <c r="KF6" s="63"/>
      <c r="KG6" s="63"/>
      <c r="KH6" s="63"/>
      <c r="KI6" s="63"/>
      <c r="KJ6" s="63"/>
      <c r="KK6" s="63"/>
      <c r="KL6" s="63"/>
      <c r="KM6" s="63"/>
      <c r="KN6" s="63"/>
      <c r="KO6" s="63"/>
      <c r="KP6" s="63"/>
      <c r="KQ6" s="63"/>
      <c r="KR6" s="63"/>
      <c r="KS6" s="63"/>
      <c r="KT6" s="63"/>
      <c r="KU6" s="63"/>
      <c r="KV6" s="63"/>
      <c r="KW6" s="63"/>
      <c r="KX6" s="63"/>
      <c r="KY6" s="63"/>
      <c r="KZ6" s="63"/>
      <c r="LA6" s="63"/>
      <c r="LB6" s="63"/>
      <c r="LC6" s="63"/>
      <c r="LD6" s="63"/>
      <c r="LE6" s="63"/>
      <c r="LF6" s="63"/>
      <c r="LG6" s="63"/>
      <c r="LH6" s="63"/>
      <c r="LI6" s="63"/>
      <c r="LJ6" s="63"/>
      <c r="LK6" s="63"/>
      <c r="LL6" s="63"/>
      <c r="LM6" s="63"/>
      <c r="LN6" s="63"/>
      <c r="LO6" s="63"/>
      <c r="LP6" s="63"/>
      <c r="LQ6" s="63"/>
      <c r="LR6" s="63"/>
      <c r="LS6" s="63"/>
      <c r="LT6" s="63"/>
      <c r="LU6" s="63"/>
      <c r="LV6" s="63"/>
      <c r="LW6" s="63"/>
      <c r="LX6" s="63"/>
      <c r="LY6" s="63"/>
      <c r="LZ6" s="63"/>
      <c r="MA6" s="63"/>
      <c r="MB6" s="63"/>
      <c r="MC6" s="63"/>
      <c r="MD6" s="63"/>
      <c r="ME6" s="63"/>
      <c r="MF6" s="63"/>
      <c r="MG6" s="63"/>
      <c r="MH6" s="63"/>
      <c r="MI6" s="63"/>
      <c r="MJ6" s="63"/>
      <c r="MK6" s="63"/>
      <c r="ML6" s="63"/>
      <c r="MM6" s="63"/>
      <c r="MN6" s="63"/>
      <c r="MO6" s="63"/>
      <c r="MP6" s="63"/>
      <c r="MQ6" s="63"/>
      <c r="MR6" s="63"/>
      <c r="MS6" s="63"/>
      <c r="MT6" s="63"/>
      <c r="MU6" s="63"/>
      <c r="MV6" s="63"/>
      <c r="MW6" s="63"/>
      <c r="MX6" s="63"/>
      <c r="MY6" s="63"/>
      <c r="MZ6" s="63"/>
      <c r="NA6" s="63"/>
      <c r="NB6" s="63"/>
      <c r="NC6" s="63"/>
      <c r="ND6" s="63"/>
      <c r="NE6" s="63"/>
      <c r="NF6" s="63"/>
      <c r="NG6" s="63"/>
      <c r="NH6" s="63"/>
      <c r="NI6" s="63"/>
      <c r="NJ6" s="63"/>
      <c r="NK6" s="63"/>
      <c r="NL6" s="63"/>
      <c r="NM6" s="63"/>
      <c r="NN6" s="63"/>
      <c r="NO6" s="63"/>
      <c r="NP6" s="63"/>
      <c r="NQ6" s="63"/>
      <c r="NR6" s="63"/>
      <c r="NS6" s="63"/>
      <c r="NT6" s="63"/>
      <c r="NU6" s="63"/>
      <c r="NV6" s="63"/>
      <c r="NW6" s="63"/>
      <c r="NX6" s="63"/>
      <c r="NY6" s="63"/>
      <c r="NZ6" s="63"/>
      <c r="OA6" s="63"/>
      <c r="OB6" s="63"/>
      <c r="OC6" s="63"/>
      <c r="OD6" s="63"/>
      <c r="OE6" s="63"/>
      <c r="OF6" s="63"/>
      <c r="OG6" s="63"/>
      <c r="OH6" s="63"/>
      <c r="OI6" s="63"/>
      <c r="OJ6" s="63"/>
      <c r="OK6" s="63"/>
      <c r="OL6" s="63"/>
      <c r="OM6" s="63"/>
      <c r="ON6" s="63"/>
      <c r="OO6" s="63"/>
      <c r="OP6" s="63"/>
      <c r="OQ6" s="63"/>
      <c r="OR6" s="63"/>
      <c r="OS6" s="63"/>
      <c r="OT6" s="63"/>
      <c r="OU6" s="63"/>
      <c r="OV6" s="63"/>
      <c r="OW6" s="63"/>
      <c r="OX6" s="63"/>
      <c r="OY6" s="63"/>
      <c r="OZ6" s="63"/>
      <c r="PA6" s="63"/>
      <c r="PB6" s="63"/>
      <c r="PC6" s="63"/>
      <c r="PD6" s="63"/>
      <c r="PE6" s="63"/>
      <c r="PF6" s="63"/>
      <c r="PG6" s="63"/>
      <c r="PH6" s="63"/>
      <c r="PI6" s="63"/>
      <c r="PJ6" s="63"/>
    </row>
    <row r="7" spans="1:426" s="123" customFormat="1">
      <c r="A7" s="971"/>
      <c r="B7" s="971"/>
      <c r="C7" s="63" t="str">
        <f>収支!A30</f>
        <v>登録免許税（土地）</v>
      </c>
      <c r="D7" s="63">
        <f>収支!E30</f>
        <v>45.08</v>
      </c>
      <c r="E7" s="123">
        <f t="shared" si="125"/>
        <v>45.08</v>
      </c>
      <c r="G7" s="63">
        <f t="shared" si="126"/>
        <v>45.08</v>
      </c>
      <c r="H7" s="63"/>
      <c r="I7" s="63"/>
      <c r="J7" s="63"/>
      <c r="K7" s="63"/>
      <c r="L7" s="63"/>
      <c r="M7" s="63"/>
      <c r="N7" s="63"/>
      <c r="O7" s="63"/>
      <c r="P7" s="63"/>
      <c r="Q7" s="63"/>
      <c r="R7" s="63"/>
      <c r="S7" s="63"/>
      <c r="T7" s="63"/>
      <c r="U7" s="63"/>
      <c r="V7" s="63"/>
      <c r="W7" s="63"/>
      <c r="X7" s="63"/>
      <c r="Y7" s="63"/>
      <c r="Z7" s="63"/>
      <c r="AA7" s="63"/>
      <c r="AB7" s="63"/>
      <c r="AC7" s="63"/>
      <c r="AD7" s="63"/>
      <c r="AE7" s="63"/>
      <c r="AF7" s="63"/>
      <c r="AG7" s="63"/>
      <c r="AH7" s="63"/>
      <c r="AI7" s="63"/>
      <c r="AJ7" s="63"/>
      <c r="AK7" s="63"/>
      <c r="AL7" s="63"/>
      <c r="AM7" s="63"/>
      <c r="AN7" s="63"/>
      <c r="AO7" s="63"/>
      <c r="AP7" s="63"/>
      <c r="AQ7" s="63"/>
      <c r="AR7" s="63"/>
      <c r="AS7" s="63"/>
      <c r="AT7" s="63"/>
      <c r="AU7" s="63"/>
      <c r="AV7" s="63"/>
      <c r="AW7" s="63"/>
      <c r="AX7" s="63"/>
      <c r="AY7" s="63"/>
      <c r="AZ7" s="63"/>
      <c r="BA7" s="63"/>
      <c r="BB7" s="63"/>
      <c r="BC7" s="63"/>
      <c r="BD7" s="63"/>
      <c r="BE7" s="63"/>
      <c r="BF7" s="63"/>
      <c r="BG7" s="63"/>
      <c r="BH7" s="63"/>
      <c r="BI7" s="63"/>
      <c r="BJ7" s="63"/>
      <c r="BK7" s="63"/>
      <c r="BL7" s="63"/>
      <c r="BM7" s="63"/>
      <c r="BN7" s="63"/>
      <c r="BO7" s="63"/>
      <c r="BP7" s="63"/>
      <c r="BQ7" s="63"/>
      <c r="BR7" s="63"/>
      <c r="BS7" s="63"/>
      <c r="BT7" s="63"/>
      <c r="BU7" s="63"/>
      <c r="BV7" s="63"/>
      <c r="BW7" s="63"/>
      <c r="BX7" s="63"/>
      <c r="BY7" s="63"/>
      <c r="BZ7" s="63"/>
      <c r="CA7" s="63"/>
      <c r="CB7" s="63"/>
      <c r="CC7" s="63"/>
      <c r="CD7" s="63"/>
      <c r="CE7" s="63"/>
      <c r="CF7" s="63"/>
      <c r="CG7" s="63"/>
      <c r="CH7" s="63"/>
      <c r="CI7" s="63"/>
      <c r="CJ7" s="63"/>
      <c r="CK7" s="63"/>
      <c r="CL7" s="63"/>
      <c r="CM7" s="63"/>
      <c r="CN7" s="63"/>
      <c r="CO7" s="63"/>
      <c r="CP7" s="63"/>
      <c r="CQ7" s="63"/>
      <c r="CR7" s="63"/>
      <c r="CS7" s="63"/>
      <c r="CT7" s="63"/>
      <c r="CU7" s="63"/>
      <c r="CV7" s="63"/>
      <c r="CW7" s="63"/>
      <c r="CX7" s="63"/>
      <c r="CY7" s="63"/>
      <c r="CZ7" s="63"/>
      <c r="DA7" s="63"/>
      <c r="DB7" s="63"/>
      <c r="DC7" s="63"/>
      <c r="DD7" s="63"/>
      <c r="DE7" s="63"/>
      <c r="DF7" s="63"/>
      <c r="DG7" s="63"/>
      <c r="DH7" s="63"/>
      <c r="DI7" s="63"/>
      <c r="DJ7" s="63"/>
      <c r="DK7" s="63"/>
      <c r="DL7" s="63"/>
      <c r="DM7" s="63"/>
      <c r="DN7" s="63"/>
      <c r="DO7" s="63"/>
      <c r="DP7" s="63"/>
      <c r="DQ7" s="63"/>
      <c r="DR7" s="63"/>
      <c r="DS7" s="63"/>
      <c r="DT7" s="63"/>
      <c r="DU7" s="63"/>
      <c r="DV7" s="63"/>
      <c r="DW7" s="63"/>
      <c r="DX7" s="63"/>
      <c r="DY7" s="63"/>
      <c r="DZ7" s="63"/>
      <c r="EA7" s="63"/>
      <c r="EB7" s="63"/>
      <c r="EC7" s="63"/>
      <c r="ED7" s="63"/>
      <c r="EE7" s="63"/>
      <c r="EF7" s="63"/>
      <c r="EG7" s="63"/>
      <c r="EH7" s="63"/>
      <c r="EI7" s="63"/>
      <c r="EJ7" s="63"/>
      <c r="EK7" s="63"/>
      <c r="EL7" s="63"/>
      <c r="EM7" s="63"/>
      <c r="EN7" s="63"/>
      <c r="EO7" s="63"/>
      <c r="EP7" s="63"/>
      <c r="EQ7" s="63"/>
      <c r="ER7" s="63"/>
      <c r="ES7" s="63"/>
      <c r="ET7" s="63"/>
      <c r="EU7" s="63"/>
      <c r="EV7" s="63"/>
      <c r="EW7" s="63"/>
      <c r="EX7" s="63"/>
      <c r="EY7" s="63"/>
      <c r="EZ7" s="63"/>
      <c r="FA7" s="63"/>
      <c r="FB7" s="63"/>
      <c r="FC7" s="63"/>
      <c r="FD7" s="63"/>
      <c r="FE7" s="63"/>
      <c r="FF7" s="63"/>
      <c r="FG7" s="63"/>
      <c r="FH7" s="63"/>
      <c r="FI7" s="63"/>
      <c r="FJ7" s="63"/>
      <c r="FK7" s="63"/>
      <c r="FL7" s="63"/>
      <c r="FM7" s="63"/>
      <c r="FN7" s="63"/>
      <c r="FO7" s="63"/>
      <c r="FP7" s="63"/>
      <c r="FQ7" s="63"/>
      <c r="FR7" s="63"/>
      <c r="FS7" s="63"/>
      <c r="FT7" s="63"/>
      <c r="FU7" s="63"/>
      <c r="FV7" s="63"/>
      <c r="FW7" s="63"/>
      <c r="FX7" s="63"/>
      <c r="FY7" s="63"/>
      <c r="FZ7" s="63"/>
      <c r="GA7" s="63"/>
      <c r="GB7" s="63"/>
      <c r="GC7" s="63"/>
      <c r="GD7" s="63"/>
      <c r="GE7" s="63"/>
      <c r="GF7" s="63"/>
      <c r="GG7" s="63"/>
      <c r="GH7" s="63"/>
      <c r="GI7" s="63"/>
      <c r="GJ7" s="63"/>
      <c r="GK7" s="63"/>
      <c r="GL7" s="63"/>
      <c r="GM7" s="63"/>
      <c r="GN7" s="63"/>
      <c r="GO7" s="63"/>
      <c r="GP7" s="63"/>
      <c r="GQ7" s="63"/>
      <c r="GR7" s="63"/>
      <c r="GS7" s="63"/>
      <c r="GT7" s="63"/>
      <c r="GU7" s="63"/>
      <c r="GV7" s="63"/>
      <c r="GW7" s="63"/>
      <c r="GX7" s="63"/>
      <c r="GY7" s="63"/>
      <c r="GZ7" s="63"/>
      <c r="HA7" s="63"/>
      <c r="HB7" s="63"/>
      <c r="HC7" s="63"/>
      <c r="HD7" s="63"/>
      <c r="HE7" s="63"/>
      <c r="HF7" s="63"/>
      <c r="HG7" s="63"/>
      <c r="HH7" s="63"/>
      <c r="HI7" s="63"/>
      <c r="HJ7" s="63"/>
      <c r="HK7" s="63"/>
      <c r="HL7" s="63"/>
      <c r="HM7" s="63"/>
      <c r="HN7" s="63"/>
      <c r="HO7" s="63"/>
      <c r="HP7" s="63"/>
      <c r="HQ7" s="63"/>
      <c r="HR7" s="63"/>
      <c r="HS7" s="63"/>
      <c r="HT7" s="63"/>
      <c r="HU7" s="63"/>
      <c r="HV7" s="63"/>
      <c r="HW7" s="63"/>
      <c r="HX7" s="63"/>
      <c r="HY7" s="63"/>
      <c r="HZ7" s="63"/>
      <c r="IA7" s="63"/>
      <c r="IB7" s="63"/>
      <c r="IC7" s="63"/>
      <c r="ID7" s="63"/>
      <c r="IE7" s="63"/>
      <c r="IF7" s="63"/>
      <c r="IG7" s="63"/>
      <c r="IH7" s="63"/>
      <c r="II7" s="63"/>
      <c r="IJ7" s="63"/>
      <c r="IK7" s="63"/>
      <c r="IL7" s="63"/>
      <c r="IM7" s="63"/>
      <c r="IN7" s="63"/>
      <c r="IO7" s="63"/>
      <c r="IP7" s="63"/>
      <c r="IQ7" s="63"/>
      <c r="IR7" s="63"/>
      <c r="IS7" s="63"/>
      <c r="IT7" s="63"/>
      <c r="IU7" s="63"/>
      <c r="IV7" s="63"/>
      <c r="IW7" s="63"/>
      <c r="IX7" s="63"/>
      <c r="IY7" s="63"/>
      <c r="IZ7" s="63"/>
      <c r="JA7" s="63"/>
      <c r="JB7" s="63"/>
      <c r="JC7" s="63"/>
      <c r="JD7" s="63"/>
      <c r="JE7" s="63"/>
      <c r="JF7" s="63"/>
      <c r="JG7" s="63"/>
      <c r="JH7" s="63"/>
      <c r="JI7" s="63"/>
      <c r="JJ7" s="63"/>
      <c r="JK7" s="63"/>
      <c r="JL7" s="63"/>
      <c r="JM7" s="63"/>
      <c r="JN7" s="63"/>
      <c r="JO7" s="63"/>
      <c r="JP7" s="63"/>
      <c r="JQ7" s="63"/>
      <c r="JR7" s="63"/>
      <c r="JS7" s="63"/>
      <c r="JT7" s="63"/>
      <c r="JU7" s="63"/>
      <c r="JV7" s="63"/>
      <c r="JW7" s="63"/>
      <c r="JX7" s="63"/>
      <c r="JY7" s="63"/>
      <c r="JZ7" s="63"/>
      <c r="KA7" s="63"/>
      <c r="KB7" s="63"/>
      <c r="KC7" s="63"/>
      <c r="KD7" s="63"/>
      <c r="KE7" s="63"/>
      <c r="KF7" s="63"/>
      <c r="KG7" s="63"/>
      <c r="KH7" s="63"/>
      <c r="KI7" s="63"/>
      <c r="KJ7" s="63"/>
      <c r="KK7" s="63"/>
      <c r="KL7" s="63"/>
      <c r="KM7" s="63"/>
      <c r="KN7" s="63"/>
      <c r="KO7" s="63"/>
      <c r="KP7" s="63"/>
      <c r="KQ7" s="63"/>
      <c r="KR7" s="63"/>
      <c r="KS7" s="63"/>
      <c r="KT7" s="63"/>
      <c r="KU7" s="63"/>
      <c r="KV7" s="63"/>
      <c r="KW7" s="63"/>
      <c r="KX7" s="63"/>
      <c r="KY7" s="63"/>
      <c r="KZ7" s="63"/>
      <c r="LA7" s="63"/>
      <c r="LB7" s="63"/>
      <c r="LC7" s="63"/>
      <c r="LD7" s="63"/>
      <c r="LE7" s="63"/>
      <c r="LF7" s="63"/>
      <c r="LG7" s="63"/>
      <c r="LH7" s="63"/>
      <c r="LI7" s="63"/>
      <c r="LJ7" s="63"/>
      <c r="LK7" s="63"/>
      <c r="LL7" s="63"/>
      <c r="LM7" s="63"/>
      <c r="LN7" s="63"/>
      <c r="LO7" s="63"/>
      <c r="LP7" s="63"/>
      <c r="LQ7" s="63"/>
      <c r="LR7" s="63"/>
      <c r="LS7" s="63"/>
      <c r="LT7" s="63"/>
      <c r="LU7" s="63"/>
      <c r="LV7" s="63"/>
      <c r="LW7" s="63"/>
      <c r="LX7" s="63"/>
      <c r="LY7" s="63"/>
      <c r="LZ7" s="63"/>
      <c r="MA7" s="63"/>
      <c r="MB7" s="63"/>
      <c r="MC7" s="63"/>
      <c r="MD7" s="63"/>
      <c r="ME7" s="63"/>
      <c r="MF7" s="63"/>
      <c r="MG7" s="63"/>
      <c r="MH7" s="63"/>
      <c r="MI7" s="63"/>
      <c r="MJ7" s="63"/>
      <c r="MK7" s="63"/>
      <c r="ML7" s="63"/>
      <c r="MM7" s="63"/>
      <c r="MN7" s="63"/>
      <c r="MO7" s="63"/>
      <c r="MP7" s="63"/>
      <c r="MQ7" s="63"/>
      <c r="MR7" s="63"/>
      <c r="MS7" s="63"/>
      <c r="MT7" s="63"/>
      <c r="MU7" s="63"/>
      <c r="MV7" s="63"/>
      <c r="MW7" s="63"/>
      <c r="MX7" s="63"/>
      <c r="MY7" s="63"/>
      <c r="MZ7" s="63"/>
      <c r="NA7" s="63"/>
      <c r="NB7" s="63"/>
      <c r="NC7" s="63"/>
      <c r="ND7" s="63"/>
      <c r="NE7" s="63"/>
      <c r="NF7" s="63"/>
      <c r="NG7" s="63"/>
      <c r="NH7" s="63"/>
      <c r="NI7" s="63"/>
      <c r="NJ7" s="63"/>
      <c r="NK7" s="63"/>
      <c r="NL7" s="63"/>
      <c r="NM7" s="63"/>
      <c r="NN7" s="63"/>
      <c r="NO7" s="63"/>
      <c r="NP7" s="63"/>
      <c r="NQ7" s="63"/>
      <c r="NR7" s="63"/>
      <c r="NS7" s="63"/>
      <c r="NT7" s="63"/>
      <c r="NU7" s="63"/>
      <c r="NV7" s="63"/>
      <c r="NW7" s="63"/>
      <c r="NX7" s="63"/>
      <c r="NY7" s="63"/>
      <c r="NZ7" s="63"/>
      <c r="OA7" s="63"/>
      <c r="OB7" s="63"/>
      <c r="OC7" s="63"/>
      <c r="OD7" s="63"/>
      <c r="OE7" s="63"/>
      <c r="OF7" s="63"/>
      <c r="OG7" s="63"/>
      <c r="OH7" s="63"/>
      <c r="OI7" s="63"/>
      <c r="OJ7" s="63"/>
      <c r="OK7" s="63"/>
      <c r="OL7" s="63"/>
      <c r="OM7" s="63"/>
      <c r="ON7" s="63"/>
      <c r="OO7" s="63"/>
      <c r="OP7" s="63"/>
      <c r="OQ7" s="63"/>
      <c r="OR7" s="63"/>
      <c r="OS7" s="63"/>
      <c r="OT7" s="63"/>
      <c r="OU7" s="63"/>
      <c r="OV7" s="63"/>
      <c r="OW7" s="63"/>
      <c r="OX7" s="63"/>
      <c r="OY7" s="63"/>
      <c r="OZ7" s="63"/>
      <c r="PA7" s="63"/>
      <c r="PB7" s="63"/>
      <c r="PC7" s="63"/>
      <c r="PD7" s="63"/>
      <c r="PE7" s="63"/>
      <c r="PF7" s="63"/>
      <c r="PG7" s="63"/>
      <c r="PH7" s="63"/>
      <c r="PI7" s="63"/>
      <c r="PJ7" s="63"/>
    </row>
    <row r="8" spans="1:426" s="123" customFormat="1">
      <c r="A8" s="971"/>
      <c r="B8" s="971"/>
      <c r="C8" s="63" t="str">
        <f>収支!A31</f>
        <v>登録免許税（建物）</v>
      </c>
      <c r="D8" s="63">
        <f ca="1">収支!E31</f>
        <v>40</v>
      </c>
      <c r="E8" s="123">
        <f t="shared" ca="1" si="125"/>
        <v>40</v>
      </c>
      <c r="G8" s="63">
        <f t="shared" ca="1" si="126"/>
        <v>40</v>
      </c>
      <c r="H8" s="63"/>
      <c r="I8" s="63"/>
      <c r="J8" s="63"/>
      <c r="K8" s="63"/>
      <c r="L8" s="63"/>
      <c r="M8" s="63"/>
      <c r="N8" s="63"/>
      <c r="O8" s="63"/>
      <c r="P8" s="63"/>
      <c r="Q8" s="63"/>
      <c r="R8" s="63"/>
      <c r="S8" s="63"/>
      <c r="T8" s="63"/>
      <c r="U8" s="63"/>
      <c r="V8" s="63"/>
      <c r="W8" s="63"/>
      <c r="X8" s="63"/>
      <c r="Y8" s="63"/>
      <c r="Z8" s="63"/>
      <c r="AA8" s="63"/>
      <c r="AB8" s="63"/>
      <c r="AC8" s="63"/>
      <c r="AD8" s="63"/>
      <c r="AE8" s="63"/>
      <c r="AF8" s="63"/>
      <c r="AG8" s="63"/>
      <c r="AH8" s="63"/>
      <c r="AI8" s="63"/>
      <c r="AJ8" s="63"/>
      <c r="AK8" s="63"/>
      <c r="AL8" s="63"/>
      <c r="AM8" s="63"/>
      <c r="AN8" s="63"/>
      <c r="AO8" s="63"/>
      <c r="AP8" s="63"/>
      <c r="AQ8" s="63"/>
      <c r="AR8" s="63"/>
      <c r="AS8" s="63"/>
      <c r="AT8" s="63"/>
      <c r="AU8" s="63"/>
      <c r="AV8" s="63"/>
      <c r="AW8" s="63"/>
      <c r="AX8" s="63"/>
      <c r="AY8" s="63"/>
      <c r="AZ8" s="63"/>
      <c r="BA8" s="63"/>
      <c r="BB8" s="63"/>
      <c r="BC8" s="63"/>
      <c r="BD8" s="63"/>
      <c r="BE8" s="63"/>
      <c r="BF8" s="63"/>
      <c r="BG8" s="63"/>
      <c r="BH8" s="63"/>
      <c r="BI8" s="63"/>
      <c r="BJ8" s="63"/>
      <c r="BK8" s="63"/>
      <c r="BL8" s="63"/>
      <c r="BM8" s="63"/>
      <c r="BN8" s="63"/>
      <c r="BO8" s="63"/>
      <c r="BP8" s="63"/>
      <c r="BQ8" s="63"/>
      <c r="BR8" s="63"/>
      <c r="BS8" s="63"/>
      <c r="BT8" s="63"/>
      <c r="BU8" s="63"/>
      <c r="BV8" s="63"/>
      <c r="BW8" s="63"/>
      <c r="BX8" s="63"/>
      <c r="BY8" s="63"/>
      <c r="BZ8" s="63"/>
      <c r="CA8" s="63"/>
      <c r="CB8" s="63"/>
      <c r="CC8" s="63"/>
      <c r="CD8" s="63"/>
      <c r="CE8" s="63"/>
      <c r="CF8" s="63"/>
      <c r="CG8" s="63"/>
      <c r="CH8" s="63"/>
      <c r="CI8" s="63"/>
      <c r="CJ8" s="63"/>
      <c r="CK8" s="63"/>
      <c r="CL8" s="63"/>
      <c r="CM8" s="63"/>
      <c r="CN8" s="63"/>
      <c r="CO8" s="63"/>
      <c r="CP8" s="63"/>
      <c r="CQ8" s="63"/>
      <c r="CR8" s="63"/>
      <c r="CS8" s="63"/>
      <c r="CT8" s="63"/>
      <c r="CU8" s="63"/>
      <c r="CV8" s="63"/>
      <c r="CW8" s="63"/>
      <c r="CX8" s="63"/>
      <c r="CY8" s="63"/>
      <c r="CZ8" s="63"/>
      <c r="DA8" s="63"/>
      <c r="DB8" s="63"/>
      <c r="DC8" s="63"/>
      <c r="DD8" s="63"/>
      <c r="DE8" s="63"/>
      <c r="DF8" s="63"/>
      <c r="DG8" s="63"/>
      <c r="DH8" s="63"/>
      <c r="DI8" s="63"/>
      <c r="DJ8" s="63"/>
      <c r="DK8" s="63"/>
      <c r="DL8" s="63"/>
      <c r="DM8" s="63"/>
      <c r="DN8" s="63"/>
      <c r="DO8" s="63"/>
      <c r="DP8" s="63"/>
      <c r="DQ8" s="63"/>
      <c r="DR8" s="63"/>
      <c r="DS8" s="63"/>
      <c r="DT8" s="63"/>
      <c r="DU8" s="63"/>
      <c r="DV8" s="63"/>
      <c r="DW8" s="63"/>
      <c r="DX8" s="63"/>
      <c r="DY8" s="63"/>
      <c r="DZ8" s="63"/>
      <c r="EA8" s="63"/>
      <c r="EB8" s="63"/>
      <c r="EC8" s="63"/>
      <c r="ED8" s="63"/>
      <c r="EE8" s="63"/>
      <c r="EF8" s="63"/>
      <c r="EG8" s="63"/>
      <c r="EH8" s="63"/>
      <c r="EI8" s="63"/>
      <c r="EJ8" s="63"/>
      <c r="EK8" s="63"/>
      <c r="EL8" s="63"/>
      <c r="EM8" s="63"/>
      <c r="EN8" s="63"/>
      <c r="EO8" s="63"/>
      <c r="EP8" s="63"/>
      <c r="EQ8" s="63"/>
      <c r="ER8" s="63"/>
      <c r="ES8" s="63"/>
      <c r="ET8" s="63"/>
      <c r="EU8" s="63"/>
      <c r="EV8" s="63"/>
      <c r="EW8" s="63"/>
      <c r="EX8" s="63"/>
      <c r="EY8" s="63"/>
      <c r="EZ8" s="63"/>
      <c r="FA8" s="63"/>
      <c r="FB8" s="63"/>
      <c r="FC8" s="63"/>
      <c r="FD8" s="63"/>
      <c r="FE8" s="63"/>
      <c r="FF8" s="63"/>
      <c r="FG8" s="63"/>
      <c r="FH8" s="63"/>
      <c r="FI8" s="63"/>
      <c r="FJ8" s="63"/>
      <c r="FK8" s="63"/>
      <c r="FL8" s="63"/>
      <c r="FM8" s="63"/>
      <c r="FN8" s="63"/>
      <c r="FO8" s="63"/>
      <c r="FP8" s="63"/>
      <c r="FQ8" s="63"/>
      <c r="FR8" s="63"/>
      <c r="FS8" s="63"/>
      <c r="FT8" s="63"/>
      <c r="FU8" s="63"/>
      <c r="FV8" s="63"/>
      <c r="FW8" s="63"/>
      <c r="FX8" s="63"/>
      <c r="FY8" s="63"/>
      <c r="FZ8" s="63"/>
      <c r="GA8" s="63"/>
      <c r="GB8" s="63"/>
      <c r="GC8" s="63"/>
      <c r="GD8" s="63"/>
      <c r="GE8" s="63"/>
      <c r="GF8" s="63"/>
      <c r="GG8" s="63"/>
      <c r="GH8" s="63"/>
      <c r="GI8" s="63"/>
      <c r="GJ8" s="63"/>
      <c r="GK8" s="63"/>
      <c r="GL8" s="63"/>
      <c r="GM8" s="63"/>
      <c r="GN8" s="63"/>
      <c r="GO8" s="63"/>
      <c r="GP8" s="63"/>
      <c r="GQ8" s="63"/>
      <c r="GR8" s="63"/>
      <c r="GS8" s="63"/>
      <c r="GT8" s="63"/>
      <c r="GU8" s="63"/>
      <c r="GV8" s="63"/>
      <c r="GW8" s="63"/>
      <c r="GX8" s="63"/>
      <c r="GY8" s="63"/>
      <c r="GZ8" s="63"/>
      <c r="HA8" s="63"/>
      <c r="HB8" s="63"/>
      <c r="HC8" s="63"/>
      <c r="HD8" s="63"/>
      <c r="HE8" s="63"/>
      <c r="HF8" s="63"/>
      <c r="HG8" s="63"/>
      <c r="HH8" s="63"/>
      <c r="HI8" s="63"/>
      <c r="HJ8" s="63"/>
      <c r="HK8" s="63"/>
      <c r="HL8" s="63"/>
      <c r="HM8" s="63"/>
      <c r="HN8" s="63"/>
      <c r="HO8" s="63"/>
      <c r="HP8" s="63"/>
      <c r="HQ8" s="63"/>
      <c r="HR8" s="63"/>
      <c r="HS8" s="63"/>
      <c r="HT8" s="63"/>
      <c r="HU8" s="63"/>
      <c r="HV8" s="63"/>
      <c r="HW8" s="63"/>
      <c r="HX8" s="63"/>
      <c r="HY8" s="63"/>
      <c r="HZ8" s="63"/>
      <c r="IA8" s="63"/>
      <c r="IB8" s="63"/>
      <c r="IC8" s="63"/>
      <c r="ID8" s="63"/>
      <c r="IE8" s="63"/>
      <c r="IF8" s="63"/>
      <c r="IG8" s="63"/>
      <c r="IH8" s="63"/>
      <c r="II8" s="63"/>
      <c r="IJ8" s="63"/>
      <c r="IK8" s="63"/>
      <c r="IL8" s="63"/>
      <c r="IM8" s="63"/>
      <c r="IN8" s="63"/>
      <c r="IO8" s="63"/>
      <c r="IP8" s="63"/>
      <c r="IQ8" s="63"/>
      <c r="IR8" s="63"/>
      <c r="IS8" s="63"/>
      <c r="IT8" s="63"/>
      <c r="IU8" s="63"/>
      <c r="IV8" s="63"/>
      <c r="IW8" s="63"/>
      <c r="IX8" s="63"/>
      <c r="IY8" s="63"/>
      <c r="IZ8" s="63"/>
      <c r="JA8" s="63"/>
      <c r="JB8" s="63"/>
      <c r="JC8" s="63"/>
      <c r="JD8" s="63"/>
      <c r="JE8" s="63"/>
      <c r="JF8" s="63"/>
      <c r="JG8" s="63"/>
      <c r="JH8" s="63"/>
      <c r="JI8" s="63"/>
      <c r="JJ8" s="63"/>
      <c r="JK8" s="63"/>
      <c r="JL8" s="63"/>
      <c r="JM8" s="63"/>
      <c r="JN8" s="63"/>
      <c r="JO8" s="63"/>
      <c r="JP8" s="63"/>
      <c r="JQ8" s="63"/>
      <c r="JR8" s="63"/>
      <c r="JS8" s="63"/>
      <c r="JT8" s="63"/>
      <c r="JU8" s="63"/>
      <c r="JV8" s="63"/>
      <c r="JW8" s="63"/>
      <c r="JX8" s="63"/>
      <c r="JY8" s="63"/>
      <c r="JZ8" s="63"/>
      <c r="KA8" s="63"/>
      <c r="KB8" s="63"/>
      <c r="KC8" s="63"/>
      <c r="KD8" s="63"/>
      <c r="KE8" s="63"/>
      <c r="KF8" s="63"/>
      <c r="KG8" s="63"/>
      <c r="KH8" s="63"/>
      <c r="KI8" s="63"/>
      <c r="KJ8" s="63"/>
      <c r="KK8" s="63"/>
      <c r="KL8" s="63"/>
      <c r="KM8" s="63"/>
      <c r="KN8" s="63"/>
      <c r="KO8" s="63"/>
      <c r="KP8" s="63"/>
      <c r="KQ8" s="63"/>
      <c r="KR8" s="63"/>
      <c r="KS8" s="63"/>
      <c r="KT8" s="63"/>
      <c r="KU8" s="63"/>
      <c r="KV8" s="63"/>
      <c r="KW8" s="63"/>
      <c r="KX8" s="63"/>
      <c r="KY8" s="63"/>
      <c r="KZ8" s="63"/>
      <c r="LA8" s="63"/>
      <c r="LB8" s="63"/>
      <c r="LC8" s="63"/>
      <c r="LD8" s="63"/>
      <c r="LE8" s="63"/>
      <c r="LF8" s="63"/>
      <c r="LG8" s="63"/>
      <c r="LH8" s="63"/>
      <c r="LI8" s="63"/>
      <c r="LJ8" s="63"/>
      <c r="LK8" s="63"/>
      <c r="LL8" s="63"/>
      <c r="LM8" s="63"/>
      <c r="LN8" s="63"/>
      <c r="LO8" s="63"/>
      <c r="LP8" s="63"/>
      <c r="LQ8" s="63"/>
      <c r="LR8" s="63"/>
      <c r="LS8" s="63"/>
      <c r="LT8" s="63"/>
      <c r="LU8" s="63"/>
      <c r="LV8" s="63"/>
      <c r="LW8" s="63"/>
      <c r="LX8" s="63"/>
      <c r="LY8" s="63"/>
      <c r="LZ8" s="63"/>
      <c r="MA8" s="63"/>
      <c r="MB8" s="63"/>
      <c r="MC8" s="63"/>
      <c r="MD8" s="63"/>
      <c r="ME8" s="63"/>
      <c r="MF8" s="63"/>
      <c r="MG8" s="63"/>
      <c r="MH8" s="63"/>
      <c r="MI8" s="63"/>
      <c r="MJ8" s="63"/>
      <c r="MK8" s="63"/>
      <c r="ML8" s="63"/>
      <c r="MM8" s="63"/>
      <c r="MN8" s="63"/>
      <c r="MO8" s="63"/>
      <c r="MP8" s="63"/>
      <c r="MQ8" s="63"/>
      <c r="MR8" s="63"/>
      <c r="MS8" s="63"/>
      <c r="MT8" s="63"/>
      <c r="MU8" s="63"/>
      <c r="MV8" s="63"/>
      <c r="MW8" s="63"/>
      <c r="MX8" s="63"/>
      <c r="MY8" s="63"/>
      <c r="MZ8" s="63"/>
      <c r="NA8" s="63"/>
      <c r="NB8" s="63"/>
      <c r="NC8" s="63"/>
      <c r="ND8" s="63"/>
      <c r="NE8" s="63"/>
      <c r="NF8" s="63"/>
      <c r="NG8" s="63"/>
      <c r="NH8" s="63"/>
      <c r="NI8" s="63"/>
      <c r="NJ8" s="63"/>
      <c r="NK8" s="63"/>
      <c r="NL8" s="63"/>
      <c r="NM8" s="63"/>
      <c r="NN8" s="63"/>
      <c r="NO8" s="63"/>
      <c r="NP8" s="63"/>
      <c r="NQ8" s="63"/>
      <c r="NR8" s="63"/>
      <c r="NS8" s="63"/>
      <c r="NT8" s="63"/>
      <c r="NU8" s="63"/>
      <c r="NV8" s="63"/>
      <c r="NW8" s="63"/>
      <c r="NX8" s="63"/>
      <c r="NY8" s="63"/>
      <c r="NZ8" s="63"/>
      <c r="OA8" s="63"/>
      <c r="OB8" s="63"/>
      <c r="OC8" s="63"/>
      <c r="OD8" s="63"/>
      <c r="OE8" s="63"/>
      <c r="OF8" s="63"/>
      <c r="OG8" s="63"/>
      <c r="OH8" s="63"/>
      <c r="OI8" s="63"/>
      <c r="OJ8" s="63"/>
      <c r="OK8" s="63"/>
      <c r="OL8" s="63"/>
      <c r="OM8" s="63"/>
      <c r="ON8" s="63"/>
      <c r="OO8" s="63"/>
      <c r="OP8" s="63"/>
      <c r="OQ8" s="63"/>
      <c r="OR8" s="63"/>
      <c r="OS8" s="63"/>
      <c r="OT8" s="63"/>
      <c r="OU8" s="63"/>
      <c r="OV8" s="63"/>
      <c r="OW8" s="63"/>
      <c r="OX8" s="63"/>
      <c r="OY8" s="63"/>
      <c r="OZ8" s="63"/>
      <c r="PA8" s="63"/>
      <c r="PB8" s="63"/>
      <c r="PC8" s="63"/>
      <c r="PD8" s="63"/>
      <c r="PE8" s="63"/>
      <c r="PF8" s="63"/>
      <c r="PG8" s="63"/>
      <c r="PH8" s="63"/>
      <c r="PI8" s="63"/>
      <c r="PJ8" s="63"/>
    </row>
    <row r="9" spans="1:426" s="123" customFormat="1">
      <c r="A9" s="971"/>
      <c r="B9" s="971"/>
      <c r="C9" s="63" t="str">
        <f>収支!A32</f>
        <v>司法書士手数料</v>
      </c>
      <c r="D9" s="63">
        <f>収支!E32</f>
        <v>100</v>
      </c>
      <c r="E9" s="123">
        <f t="shared" si="125"/>
        <v>100</v>
      </c>
      <c r="G9" s="63">
        <f t="shared" si="126"/>
        <v>100</v>
      </c>
      <c r="H9" s="63"/>
      <c r="I9" s="63"/>
      <c r="J9" s="63"/>
      <c r="K9" s="63"/>
      <c r="L9" s="63"/>
      <c r="M9" s="63"/>
      <c r="N9" s="63"/>
      <c r="O9" s="63"/>
      <c r="P9" s="63"/>
      <c r="Q9" s="63"/>
      <c r="R9" s="63"/>
      <c r="S9" s="63"/>
      <c r="T9" s="63"/>
      <c r="U9" s="63"/>
      <c r="V9" s="63"/>
      <c r="W9" s="63"/>
      <c r="X9" s="63"/>
      <c r="Y9" s="63"/>
      <c r="Z9" s="63"/>
      <c r="AA9" s="63"/>
      <c r="AB9" s="63"/>
      <c r="AC9" s="63"/>
      <c r="AD9" s="63"/>
      <c r="AE9" s="63"/>
      <c r="AF9" s="63"/>
      <c r="AG9" s="63"/>
      <c r="AH9" s="63"/>
      <c r="AI9" s="63"/>
      <c r="AJ9" s="63"/>
      <c r="AK9" s="63"/>
      <c r="AL9" s="63"/>
      <c r="AM9" s="63"/>
      <c r="AN9" s="63"/>
      <c r="AO9" s="63"/>
      <c r="AP9" s="63"/>
      <c r="AQ9" s="63"/>
      <c r="AR9" s="63"/>
      <c r="AS9" s="63"/>
      <c r="AT9" s="63"/>
      <c r="AU9" s="63"/>
      <c r="AV9" s="63"/>
      <c r="AW9" s="63"/>
      <c r="AX9" s="63"/>
      <c r="AY9" s="63"/>
      <c r="AZ9" s="63"/>
      <c r="BA9" s="63"/>
      <c r="BB9" s="63"/>
      <c r="BC9" s="63"/>
      <c r="BD9" s="63"/>
      <c r="BE9" s="63"/>
      <c r="BF9" s="63"/>
      <c r="BG9" s="63"/>
      <c r="BH9" s="63"/>
      <c r="BI9" s="63"/>
      <c r="BJ9" s="63"/>
      <c r="BK9" s="63"/>
      <c r="BL9" s="63"/>
      <c r="BM9" s="63"/>
      <c r="BN9" s="63"/>
      <c r="BO9" s="63"/>
      <c r="BP9" s="63"/>
      <c r="BQ9" s="63"/>
      <c r="BR9" s="63"/>
      <c r="BS9" s="63"/>
      <c r="BT9" s="63"/>
      <c r="BU9" s="63"/>
      <c r="BV9" s="63"/>
      <c r="BW9" s="63"/>
      <c r="BX9" s="63"/>
      <c r="BY9" s="63"/>
      <c r="BZ9" s="63"/>
      <c r="CA9" s="63"/>
      <c r="CB9" s="63"/>
      <c r="CC9" s="63"/>
      <c r="CD9" s="63"/>
      <c r="CE9" s="63"/>
      <c r="CF9" s="63"/>
      <c r="CG9" s="63"/>
      <c r="CH9" s="63"/>
      <c r="CI9" s="63"/>
      <c r="CJ9" s="63"/>
      <c r="CK9" s="63"/>
      <c r="CL9" s="63"/>
      <c r="CM9" s="63"/>
      <c r="CN9" s="63"/>
      <c r="CO9" s="63"/>
      <c r="CP9" s="63"/>
      <c r="CQ9" s="63"/>
      <c r="CR9" s="63"/>
      <c r="CS9" s="63"/>
      <c r="CT9" s="63"/>
      <c r="CU9" s="63"/>
      <c r="CV9" s="63"/>
      <c r="CW9" s="63"/>
      <c r="CX9" s="63"/>
      <c r="CY9" s="63"/>
      <c r="CZ9" s="63"/>
      <c r="DA9" s="63"/>
      <c r="DB9" s="63"/>
      <c r="DC9" s="63"/>
      <c r="DD9" s="63"/>
      <c r="DE9" s="63"/>
      <c r="DF9" s="63"/>
      <c r="DG9" s="63"/>
      <c r="DH9" s="63"/>
      <c r="DI9" s="63"/>
      <c r="DJ9" s="63"/>
      <c r="DK9" s="63"/>
      <c r="DL9" s="63"/>
      <c r="DM9" s="63"/>
      <c r="DN9" s="63"/>
      <c r="DO9" s="63"/>
      <c r="DP9" s="63"/>
      <c r="DQ9" s="63"/>
      <c r="DR9" s="63"/>
      <c r="DS9" s="63"/>
      <c r="DT9" s="63"/>
      <c r="DU9" s="63"/>
      <c r="DV9" s="63"/>
      <c r="DW9" s="63"/>
      <c r="DX9" s="63"/>
      <c r="DY9" s="63"/>
      <c r="DZ9" s="63"/>
      <c r="EA9" s="63"/>
      <c r="EB9" s="63"/>
      <c r="EC9" s="63"/>
      <c r="ED9" s="63"/>
      <c r="EE9" s="63"/>
      <c r="EF9" s="63"/>
      <c r="EG9" s="63"/>
      <c r="EH9" s="63"/>
      <c r="EI9" s="63"/>
      <c r="EJ9" s="63"/>
      <c r="EK9" s="63"/>
      <c r="EL9" s="63"/>
      <c r="EM9" s="63"/>
      <c r="EN9" s="63"/>
      <c r="EO9" s="63"/>
      <c r="EP9" s="63"/>
      <c r="EQ9" s="63"/>
      <c r="ER9" s="63"/>
      <c r="ES9" s="63"/>
      <c r="ET9" s="63"/>
      <c r="EU9" s="63"/>
      <c r="EV9" s="63"/>
      <c r="EW9" s="63"/>
      <c r="EX9" s="63"/>
      <c r="EY9" s="63"/>
      <c r="EZ9" s="63"/>
      <c r="FA9" s="63"/>
      <c r="FB9" s="63"/>
      <c r="FC9" s="63"/>
      <c r="FD9" s="63"/>
      <c r="FE9" s="63"/>
      <c r="FF9" s="63"/>
      <c r="FG9" s="63"/>
      <c r="FH9" s="63"/>
      <c r="FI9" s="63"/>
      <c r="FJ9" s="63"/>
      <c r="FK9" s="63"/>
      <c r="FL9" s="63"/>
      <c r="FM9" s="63"/>
      <c r="FN9" s="63"/>
      <c r="FO9" s="63"/>
      <c r="FP9" s="63"/>
      <c r="FQ9" s="63"/>
      <c r="FR9" s="63"/>
      <c r="FS9" s="63"/>
      <c r="FT9" s="63"/>
      <c r="FU9" s="63"/>
      <c r="FV9" s="63"/>
      <c r="FW9" s="63"/>
      <c r="FX9" s="63"/>
      <c r="FY9" s="63"/>
      <c r="FZ9" s="63"/>
      <c r="GA9" s="63"/>
      <c r="GB9" s="63"/>
      <c r="GC9" s="63"/>
      <c r="GD9" s="63"/>
      <c r="GE9" s="63"/>
      <c r="GF9" s="63"/>
      <c r="GG9" s="63"/>
      <c r="GH9" s="63"/>
      <c r="GI9" s="63"/>
      <c r="GJ9" s="63"/>
      <c r="GK9" s="63"/>
      <c r="GL9" s="63"/>
      <c r="GM9" s="63"/>
      <c r="GN9" s="63"/>
      <c r="GO9" s="63"/>
      <c r="GP9" s="63"/>
      <c r="GQ9" s="63"/>
      <c r="GR9" s="63"/>
      <c r="GS9" s="63"/>
      <c r="GT9" s="63"/>
      <c r="GU9" s="63"/>
      <c r="GV9" s="63"/>
      <c r="GW9" s="63"/>
      <c r="GX9" s="63"/>
      <c r="GY9" s="63"/>
      <c r="GZ9" s="63"/>
      <c r="HA9" s="63"/>
      <c r="HB9" s="63"/>
      <c r="HC9" s="63"/>
      <c r="HD9" s="63"/>
      <c r="HE9" s="63"/>
      <c r="HF9" s="63"/>
      <c r="HG9" s="63"/>
      <c r="HH9" s="63"/>
      <c r="HI9" s="63"/>
      <c r="HJ9" s="63"/>
      <c r="HK9" s="63"/>
      <c r="HL9" s="63"/>
      <c r="HM9" s="63"/>
      <c r="HN9" s="63"/>
      <c r="HO9" s="63"/>
      <c r="HP9" s="63"/>
      <c r="HQ9" s="63"/>
      <c r="HR9" s="63"/>
      <c r="HS9" s="63"/>
      <c r="HT9" s="63"/>
      <c r="HU9" s="63"/>
      <c r="HV9" s="63"/>
      <c r="HW9" s="63"/>
      <c r="HX9" s="63"/>
      <c r="HY9" s="63"/>
      <c r="HZ9" s="63"/>
      <c r="IA9" s="63"/>
      <c r="IB9" s="63"/>
      <c r="IC9" s="63"/>
      <c r="ID9" s="63"/>
      <c r="IE9" s="63"/>
      <c r="IF9" s="63"/>
      <c r="IG9" s="63"/>
      <c r="IH9" s="63"/>
      <c r="II9" s="63"/>
      <c r="IJ9" s="63"/>
      <c r="IK9" s="63"/>
      <c r="IL9" s="63"/>
      <c r="IM9" s="63"/>
      <c r="IN9" s="63"/>
      <c r="IO9" s="63"/>
      <c r="IP9" s="63"/>
      <c r="IQ9" s="63"/>
      <c r="IR9" s="63"/>
      <c r="IS9" s="63"/>
      <c r="IT9" s="63"/>
      <c r="IU9" s="63"/>
      <c r="IV9" s="63"/>
      <c r="IW9" s="63"/>
      <c r="IX9" s="63"/>
      <c r="IY9" s="63"/>
      <c r="IZ9" s="63"/>
      <c r="JA9" s="63"/>
      <c r="JB9" s="63"/>
      <c r="JC9" s="63"/>
      <c r="JD9" s="63"/>
      <c r="JE9" s="63"/>
      <c r="JF9" s="63"/>
      <c r="JG9" s="63"/>
      <c r="JH9" s="63"/>
      <c r="JI9" s="63"/>
      <c r="JJ9" s="63"/>
      <c r="JK9" s="63"/>
      <c r="JL9" s="63"/>
      <c r="JM9" s="63"/>
      <c r="JN9" s="63"/>
      <c r="JO9" s="63"/>
      <c r="JP9" s="63"/>
      <c r="JQ9" s="63"/>
      <c r="JR9" s="63"/>
      <c r="JS9" s="63"/>
      <c r="JT9" s="63"/>
      <c r="JU9" s="63"/>
      <c r="JV9" s="63"/>
      <c r="JW9" s="63"/>
      <c r="JX9" s="63"/>
      <c r="JY9" s="63"/>
      <c r="JZ9" s="63"/>
      <c r="KA9" s="63"/>
      <c r="KB9" s="63"/>
      <c r="KC9" s="63"/>
      <c r="KD9" s="63"/>
      <c r="KE9" s="63"/>
      <c r="KF9" s="63"/>
      <c r="KG9" s="63"/>
      <c r="KH9" s="63"/>
      <c r="KI9" s="63"/>
      <c r="KJ9" s="63"/>
      <c r="KK9" s="63"/>
      <c r="KL9" s="63"/>
      <c r="KM9" s="63"/>
      <c r="KN9" s="63"/>
      <c r="KO9" s="63"/>
      <c r="KP9" s="63"/>
      <c r="KQ9" s="63"/>
      <c r="KR9" s="63"/>
      <c r="KS9" s="63"/>
      <c r="KT9" s="63"/>
      <c r="KU9" s="63"/>
      <c r="KV9" s="63"/>
      <c r="KW9" s="63"/>
      <c r="KX9" s="63"/>
      <c r="KY9" s="63"/>
      <c r="KZ9" s="63"/>
      <c r="LA9" s="63"/>
      <c r="LB9" s="63"/>
      <c r="LC9" s="63"/>
      <c r="LD9" s="63"/>
      <c r="LE9" s="63"/>
      <c r="LF9" s="63"/>
      <c r="LG9" s="63"/>
      <c r="LH9" s="63"/>
      <c r="LI9" s="63"/>
      <c r="LJ9" s="63"/>
      <c r="LK9" s="63"/>
      <c r="LL9" s="63"/>
      <c r="LM9" s="63"/>
      <c r="LN9" s="63"/>
      <c r="LO9" s="63"/>
      <c r="LP9" s="63"/>
      <c r="LQ9" s="63"/>
      <c r="LR9" s="63"/>
      <c r="LS9" s="63"/>
      <c r="LT9" s="63"/>
      <c r="LU9" s="63"/>
      <c r="LV9" s="63"/>
      <c r="LW9" s="63"/>
      <c r="LX9" s="63"/>
      <c r="LY9" s="63"/>
      <c r="LZ9" s="63"/>
      <c r="MA9" s="63"/>
      <c r="MB9" s="63"/>
      <c r="MC9" s="63"/>
      <c r="MD9" s="63"/>
      <c r="ME9" s="63"/>
      <c r="MF9" s="63"/>
      <c r="MG9" s="63"/>
      <c r="MH9" s="63"/>
      <c r="MI9" s="63"/>
      <c r="MJ9" s="63"/>
      <c r="MK9" s="63"/>
      <c r="ML9" s="63"/>
      <c r="MM9" s="63"/>
      <c r="MN9" s="63"/>
      <c r="MO9" s="63"/>
      <c r="MP9" s="63"/>
      <c r="MQ9" s="63"/>
      <c r="MR9" s="63"/>
      <c r="MS9" s="63"/>
      <c r="MT9" s="63"/>
      <c r="MU9" s="63"/>
      <c r="MV9" s="63"/>
      <c r="MW9" s="63"/>
      <c r="MX9" s="63"/>
      <c r="MY9" s="63"/>
      <c r="MZ9" s="63"/>
      <c r="NA9" s="63"/>
      <c r="NB9" s="63"/>
      <c r="NC9" s="63"/>
      <c r="ND9" s="63"/>
      <c r="NE9" s="63"/>
      <c r="NF9" s="63"/>
      <c r="NG9" s="63"/>
      <c r="NH9" s="63"/>
      <c r="NI9" s="63"/>
      <c r="NJ9" s="63"/>
      <c r="NK9" s="63"/>
      <c r="NL9" s="63"/>
      <c r="NM9" s="63"/>
      <c r="NN9" s="63"/>
      <c r="NO9" s="63"/>
      <c r="NP9" s="63"/>
      <c r="NQ9" s="63"/>
      <c r="NR9" s="63"/>
      <c r="NS9" s="63"/>
      <c r="NT9" s="63"/>
      <c r="NU9" s="63"/>
      <c r="NV9" s="63"/>
      <c r="NW9" s="63"/>
      <c r="NX9" s="63"/>
      <c r="NY9" s="63"/>
      <c r="NZ9" s="63"/>
      <c r="OA9" s="63"/>
      <c r="OB9" s="63"/>
      <c r="OC9" s="63"/>
      <c r="OD9" s="63"/>
      <c r="OE9" s="63"/>
      <c r="OF9" s="63"/>
      <c r="OG9" s="63"/>
      <c r="OH9" s="63"/>
      <c r="OI9" s="63"/>
      <c r="OJ9" s="63"/>
      <c r="OK9" s="63"/>
      <c r="OL9" s="63"/>
      <c r="OM9" s="63"/>
      <c r="ON9" s="63"/>
      <c r="OO9" s="63"/>
      <c r="OP9" s="63"/>
      <c r="OQ9" s="63"/>
      <c r="OR9" s="63"/>
      <c r="OS9" s="63"/>
      <c r="OT9" s="63"/>
      <c r="OU9" s="63"/>
      <c r="OV9" s="63"/>
      <c r="OW9" s="63"/>
      <c r="OX9" s="63"/>
      <c r="OY9" s="63"/>
      <c r="OZ9" s="63"/>
      <c r="PA9" s="63"/>
      <c r="PB9" s="63"/>
      <c r="PC9" s="63"/>
      <c r="PD9" s="63"/>
      <c r="PE9" s="63"/>
      <c r="PF9" s="63"/>
      <c r="PG9" s="63"/>
      <c r="PH9" s="63"/>
      <c r="PI9" s="63"/>
      <c r="PJ9" s="63"/>
    </row>
    <row r="10" spans="1:426" s="123" customFormat="1">
      <c r="A10" s="971"/>
      <c r="B10" s="971"/>
      <c r="C10" s="63" t="str">
        <f>収支!A33</f>
        <v>仲介料</v>
      </c>
      <c r="D10" s="63">
        <f>収支!E33</f>
        <v>330</v>
      </c>
      <c r="E10" s="123">
        <f t="shared" si="125"/>
        <v>330</v>
      </c>
      <c r="G10" s="63">
        <f t="shared" si="126"/>
        <v>330</v>
      </c>
      <c r="H10" s="63"/>
      <c r="I10" s="63"/>
      <c r="J10" s="63"/>
      <c r="K10" s="63"/>
      <c r="L10" s="63"/>
      <c r="M10" s="63"/>
      <c r="N10" s="63"/>
      <c r="O10" s="63"/>
      <c r="P10" s="63"/>
      <c r="Q10" s="63"/>
      <c r="R10" s="63"/>
      <c r="S10" s="63"/>
      <c r="T10" s="63"/>
      <c r="U10" s="63"/>
      <c r="V10" s="63"/>
      <c r="W10" s="63"/>
      <c r="X10" s="63"/>
      <c r="Y10" s="63"/>
      <c r="Z10" s="63"/>
      <c r="AA10" s="63"/>
      <c r="AB10" s="63"/>
      <c r="AC10" s="63"/>
      <c r="AD10" s="63"/>
      <c r="AE10" s="63"/>
      <c r="AF10" s="63"/>
      <c r="AG10" s="63"/>
      <c r="AH10" s="63"/>
      <c r="AI10" s="63"/>
      <c r="AJ10" s="63"/>
      <c r="AK10" s="63"/>
      <c r="AL10" s="63"/>
      <c r="AM10" s="63"/>
      <c r="AN10" s="63"/>
      <c r="AO10" s="63"/>
      <c r="AP10" s="63"/>
      <c r="AQ10" s="63"/>
      <c r="AR10" s="63"/>
      <c r="AS10" s="63"/>
      <c r="AT10" s="63"/>
      <c r="AU10" s="63"/>
      <c r="AV10" s="63"/>
      <c r="AW10" s="63"/>
      <c r="AX10" s="63"/>
      <c r="AY10" s="63"/>
      <c r="AZ10" s="63"/>
      <c r="BA10" s="63"/>
      <c r="BB10" s="63"/>
      <c r="BC10" s="63"/>
      <c r="BD10" s="63"/>
      <c r="BE10" s="63"/>
      <c r="BF10" s="63"/>
      <c r="BG10" s="63"/>
      <c r="BH10" s="63"/>
      <c r="BI10" s="63"/>
      <c r="BJ10" s="63"/>
      <c r="BK10" s="63"/>
      <c r="BL10" s="63"/>
      <c r="BM10" s="63"/>
      <c r="BN10" s="63"/>
      <c r="BO10" s="63"/>
      <c r="BP10" s="63"/>
      <c r="BQ10" s="63"/>
      <c r="BR10" s="63"/>
      <c r="BS10" s="63"/>
      <c r="BT10" s="63"/>
      <c r="BU10" s="63"/>
      <c r="BV10" s="63"/>
      <c r="BW10" s="63"/>
      <c r="BX10" s="63"/>
      <c r="BY10" s="63"/>
      <c r="BZ10" s="63"/>
      <c r="CA10" s="63"/>
      <c r="CB10" s="63"/>
      <c r="CC10" s="63"/>
      <c r="CD10" s="63"/>
      <c r="CE10" s="63"/>
      <c r="CF10" s="63"/>
      <c r="CG10" s="63"/>
      <c r="CH10" s="63"/>
      <c r="CI10" s="63"/>
      <c r="CJ10" s="63"/>
      <c r="CK10" s="63"/>
      <c r="CL10" s="63"/>
      <c r="CM10" s="63"/>
      <c r="CN10" s="63"/>
      <c r="CO10" s="63"/>
      <c r="CP10" s="63"/>
      <c r="CQ10" s="63"/>
      <c r="CR10" s="63"/>
      <c r="CS10" s="63"/>
      <c r="CT10" s="63"/>
      <c r="CU10" s="63"/>
      <c r="CV10" s="63"/>
      <c r="CW10" s="63"/>
      <c r="CX10" s="63"/>
      <c r="CY10" s="63"/>
      <c r="CZ10" s="63"/>
      <c r="DA10" s="63"/>
      <c r="DB10" s="63"/>
      <c r="DC10" s="63"/>
      <c r="DD10" s="63"/>
      <c r="DE10" s="63"/>
      <c r="DF10" s="63"/>
      <c r="DG10" s="63"/>
      <c r="DH10" s="63"/>
      <c r="DI10" s="63"/>
      <c r="DJ10" s="63"/>
      <c r="DK10" s="63"/>
      <c r="DL10" s="63"/>
      <c r="DM10" s="63"/>
      <c r="DN10" s="63"/>
      <c r="DO10" s="63"/>
      <c r="DP10" s="63"/>
      <c r="DQ10" s="63"/>
      <c r="DR10" s="63"/>
      <c r="DS10" s="63"/>
      <c r="DT10" s="63"/>
      <c r="DU10" s="63"/>
      <c r="DV10" s="63"/>
      <c r="DW10" s="63"/>
      <c r="DX10" s="63"/>
      <c r="DY10" s="63"/>
      <c r="DZ10" s="63"/>
      <c r="EA10" s="63"/>
      <c r="EB10" s="63"/>
      <c r="EC10" s="63"/>
      <c r="ED10" s="63"/>
      <c r="EE10" s="63"/>
      <c r="EF10" s="63"/>
      <c r="EG10" s="63"/>
      <c r="EH10" s="63"/>
      <c r="EI10" s="63"/>
      <c r="EJ10" s="63"/>
      <c r="EK10" s="63"/>
      <c r="EL10" s="63"/>
      <c r="EM10" s="63"/>
      <c r="EN10" s="63"/>
      <c r="EO10" s="63"/>
      <c r="EP10" s="63"/>
      <c r="EQ10" s="63"/>
      <c r="ER10" s="63"/>
      <c r="ES10" s="63"/>
      <c r="ET10" s="63"/>
      <c r="EU10" s="63"/>
      <c r="EV10" s="63"/>
      <c r="EW10" s="63"/>
      <c r="EX10" s="63"/>
      <c r="EY10" s="63"/>
      <c r="EZ10" s="63"/>
      <c r="FA10" s="63"/>
      <c r="FB10" s="63"/>
      <c r="FC10" s="63"/>
      <c r="FD10" s="63"/>
      <c r="FE10" s="63"/>
      <c r="FF10" s="63"/>
      <c r="FG10" s="63"/>
      <c r="FH10" s="63"/>
      <c r="FI10" s="63"/>
      <c r="FJ10" s="63"/>
      <c r="FK10" s="63"/>
      <c r="FL10" s="63"/>
      <c r="FM10" s="63"/>
      <c r="FN10" s="63"/>
      <c r="FO10" s="63"/>
      <c r="FP10" s="63"/>
      <c r="FQ10" s="63"/>
      <c r="FR10" s="63"/>
      <c r="FS10" s="63"/>
      <c r="FT10" s="63"/>
      <c r="FU10" s="63"/>
      <c r="FV10" s="63"/>
      <c r="FW10" s="63"/>
      <c r="FX10" s="63"/>
      <c r="FY10" s="63"/>
      <c r="FZ10" s="63"/>
      <c r="GA10" s="63"/>
      <c r="GB10" s="63"/>
      <c r="GC10" s="63"/>
      <c r="GD10" s="63"/>
      <c r="GE10" s="63"/>
      <c r="GF10" s="63"/>
      <c r="GG10" s="63"/>
      <c r="GH10" s="63"/>
      <c r="GI10" s="63"/>
      <c r="GJ10" s="63"/>
      <c r="GK10" s="63"/>
      <c r="GL10" s="63"/>
      <c r="GM10" s="63"/>
      <c r="GN10" s="63"/>
      <c r="GO10" s="63"/>
      <c r="GP10" s="63"/>
      <c r="GQ10" s="63"/>
      <c r="GR10" s="63"/>
      <c r="GS10" s="63"/>
      <c r="GT10" s="63"/>
      <c r="GU10" s="63"/>
      <c r="GV10" s="63"/>
      <c r="GW10" s="63"/>
      <c r="GX10" s="63"/>
      <c r="GY10" s="63"/>
      <c r="GZ10" s="63"/>
      <c r="HA10" s="63"/>
      <c r="HB10" s="63"/>
      <c r="HC10" s="63"/>
      <c r="HD10" s="63"/>
      <c r="HE10" s="63"/>
      <c r="HF10" s="63"/>
      <c r="HG10" s="63"/>
      <c r="HH10" s="63"/>
      <c r="HI10" s="63"/>
      <c r="HJ10" s="63"/>
      <c r="HK10" s="63"/>
      <c r="HL10" s="63"/>
      <c r="HM10" s="63"/>
      <c r="HN10" s="63"/>
      <c r="HO10" s="63"/>
      <c r="HP10" s="63"/>
      <c r="HQ10" s="63"/>
      <c r="HR10" s="63"/>
      <c r="HS10" s="63"/>
      <c r="HT10" s="63"/>
      <c r="HU10" s="63"/>
      <c r="HV10" s="63"/>
      <c r="HW10" s="63"/>
      <c r="HX10" s="63"/>
      <c r="HY10" s="63"/>
      <c r="HZ10" s="63"/>
      <c r="IA10" s="63"/>
      <c r="IB10" s="63"/>
      <c r="IC10" s="63"/>
      <c r="ID10" s="63"/>
      <c r="IE10" s="63"/>
      <c r="IF10" s="63"/>
      <c r="IG10" s="63"/>
      <c r="IH10" s="63"/>
      <c r="II10" s="63"/>
      <c r="IJ10" s="63"/>
      <c r="IK10" s="63"/>
      <c r="IL10" s="63"/>
      <c r="IM10" s="63"/>
      <c r="IN10" s="63"/>
      <c r="IO10" s="63"/>
      <c r="IP10" s="63"/>
      <c r="IQ10" s="63"/>
      <c r="IR10" s="63"/>
      <c r="IS10" s="63"/>
      <c r="IT10" s="63"/>
      <c r="IU10" s="63"/>
      <c r="IV10" s="63"/>
      <c r="IW10" s="63"/>
      <c r="IX10" s="63"/>
      <c r="IY10" s="63"/>
      <c r="IZ10" s="63"/>
      <c r="JA10" s="63"/>
      <c r="JB10" s="63"/>
      <c r="JC10" s="63"/>
      <c r="JD10" s="63"/>
      <c r="JE10" s="63"/>
      <c r="JF10" s="63"/>
      <c r="JG10" s="63"/>
      <c r="JH10" s="63"/>
      <c r="JI10" s="63"/>
      <c r="JJ10" s="63"/>
      <c r="JK10" s="63"/>
      <c r="JL10" s="63"/>
      <c r="JM10" s="63"/>
      <c r="JN10" s="63"/>
      <c r="JO10" s="63"/>
      <c r="JP10" s="63"/>
      <c r="JQ10" s="63"/>
      <c r="JR10" s="63"/>
      <c r="JS10" s="63"/>
      <c r="JT10" s="63"/>
      <c r="JU10" s="63"/>
      <c r="JV10" s="63"/>
      <c r="JW10" s="63"/>
      <c r="JX10" s="63"/>
      <c r="JY10" s="63"/>
      <c r="JZ10" s="63"/>
      <c r="KA10" s="63"/>
      <c r="KB10" s="63"/>
      <c r="KC10" s="63"/>
      <c r="KD10" s="63"/>
      <c r="KE10" s="63"/>
      <c r="KF10" s="63"/>
      <c r="KG10" s="63"/>
      <c r="KH10" s="63"/>
      <c r="KI10" s="63"/>
      <c r="KJ10" s="63"/>
      <c r="KK10" s="63"/>
      <c r="KL10" s="63"/>
      <c r="KM10" s="63"/>
      <c r="KN10" s="63"/>
      <c r="KO10" s="63"/>
      <c r="KP10" s="63"/>
      <c r="KQ10" s="63"/>
      <c r="KR10" s="63"/>
      <c r="KS10" s="63"/>
      <c r="KT10" s="63"/>
      <c r="KU10" s="63"/>
      <c r="KV10" s="63"/>
      <c r="KW10" s="63"/>
      <c r="KX10" s="63"/>
      <c r="KY10" s="63"/>
      <c r="KZ10" s="63"/>
      <c r="LA10" s="63"/>
      <c r="LB10" s="63"/>
      <c r="LC10" s="63"/>
      <c r="LD10" s="63"/>
      <c r="LE10" s="63"/>
      <c r="LF10" s="63"/>
      <c r="LG10" s="63"/>
      <c r="LH10" s="63"/>
      <c r="LI10" s="63"/>
      <c r="LJ10" s="63"/>
      <c r="LK10" s="63"/>
      <c r="LL10" s="63"/>
      <c r="LM10" s="63"/>
      <c r="LN10" s="63"/>
      <c r="LO10" s="63"/>
      <c r="LP10" s="63"/>
      <c r="LQ10" s="63"/>
      <c r="LR10" s="63"/>
      <c r="LS10" s="63"/>
      <c r="LT10" s="63"/>
      <c r="LU10" s="63"/>
      <c r="LV10" s="63"/>
      <c r="LW10" s="63"/>
      <c r="LX10" s="63"/>
      <c r="LY10" s="63"/>
      <c r="LZ10" s="63"/>
      <c r="MA10" s="63"/>
      <c r="MB10" s="63"/>
      <c r="MC10" s="63"/>
      <c r="MD10" s="63"/>
      <c r="ME10" s="63"/>
      <c r="MF10" s="63"/>
      <c r="MG10" s="63"/>
      <c r="MH10" s="63"/>
      <c r="MI10" s="63"/>
      <c r="MJ10" s="63"/>
      <c r="MK10" s="63"/>
      <c r="ML10" s="63"/>
      <c r="MM10" s="63"/>
      <c r="MN10" s="63"/>
      <c r="MO10" s="63"/>
      <c r="MP10" s="63"/>
      <c r="MQ10" s="63"/>
      <c r="MR10" s="63"/>
      <c r="MS10" s="63"/>
      <c r="MT10" s="63"/>
      <c r="MU10" s="63"/>
      <c r="MV10" s="63"/>
      <c r="MW10" s="63"/>
      <c r="MX10" s="63"/>
      <c r="MY10" s="63"/>
      <c r="MZ10" s="63"/>
      <c r="NA10" s="63"/>
      <c r="NB10" s="63"/>
      <c r="NC10" s="63"/>
      <c r="ND10" s="63"/>
      <c r="NE10" s="63"/>
      <c r="NF10" s="63"/>
      <c r="NG10" s="63"/>
      <c r="NH10" s="63"/>
      <c r="NI10" s="63"/>
      <c r="NJ10" s="63"/>
      <c r="NK10" s="63"/>
      <c r="NL10" s="63"/>
      <c r="NM10" s="63"/>
      <c r="NN10" s="63"/>
      <c r="NO10" s="63"/>
      <c r="NP10" s="63"/>
      <c r="NQ10" s="63"/>
      <c r="NR10" s="63"/>
      <c r="NS10" s="63"/>
      <c r="NT10" s="63"/>
      <c r="NU10" s="63"/>
      <c r="NV10" s="63"/>
      <c r="NW10" s="63"/>
      <c r="NX10" s="63"/>
      <c r="NY10" s="63"/>
      <c r="NZ10" s="63"/>
      <c r="OA10" s="63"/>
      <c r="OB10" s="63"/>
      <c r="OC10" s="63"/>
      <c r="OD10" s="63"/>
      <c r="OE10" s="63"/>
      <c r="OF10" s="63"/>
      <c r="OG10" s="63"/>
      <c r="OH10" s="63"/>
      <c r="OI10" s="63"/>
      <c r="OJ10" s="63"/>
      <c r="OK10" s="63"/>
      <c r="OL10" s="63"/>
      <c r="OM10" s="63"/>
      <c r="ON10" s="63"/>
      <c r="OO10" s="63"/>
      <c r="OP10" s="63"/>
      <c r="OQ10" s="63"/>
      <c r="OR10" s="63"/>
      <c r="OS10" s="63"/>
      <c r="OT10" s="63"/>
      <c r="OU10" s="63"/>
      <c r="OV10" s="63"/>
      <c r="OW10" s="63"/>
      <c r="OX10" s="63"/>
      <c r="OY10" s="63"/>
      <c r="OZ10" s="63"/>
      <c r="PA10" s="63"/>
      <c r="PB10" s="63"/>
      <c r="PC10" s="63"/>
      <c r="PD10" s="63"/>
      <c r="PE10" s="63"/>
      <c r="PF10" s="63"/>
      <c r="PG10" s="63"/>
      <c r="PH10" s="63"/>
      <c r="PI10" s="63"/>
      <c r="PJ10" s="63"/>
    </row>
    <row r="11" spans="1:426" s="123" customFormat="1">
      <c r="A11" s="971"/>
      <c r="B11" s="971"/>
      <c r="C11" s="63">
        <f>収支!A34</f>
        <v>0</v>
      </c>
      <c r="D11" s="63">
        <f>収支!E34</f>
        <v>0</v>
      </c>
      <c r="E11" s="123">
        <f t="shared" si="125"/>
        <v>0</v>
      </c>
      <c r="G11" s="63"/>
      <c r="H11" s="63">
        <f>D11</f>
        <v>0</v>
      </c>
      <c r="I11" s="63"/>
      <c r="J11" s="63"/>
      <c r="K11" s="63"/>
      <c r="L11" s="63"/>
      <c r="M11" s="63"/>
      <c r="N11" s="63"/>
      <c r="O11" s="63"/>
      <c r="P11" s="63"/>
      <c r="Q11" s="63"/>
      <c r="R11" s="63"/>
      <c r="S11" s="63"/>
      <c r="T11" s="63"/>
      <c r="U11" s="63"/>
      <c r="V11" s="63"/>
      <c r="W11" s="63"/>
      <c r="X11" s="63"/>
      <c r="Y11" s="63"/>
      <c r="Z11" s="63"/>
      <c r="AA11" s="63"/>
      <c r="AB11" s="63"/>
      <c r="AC11" s="63"/>
      <c r="AD11" s="63"/>
      <c r="AE11" s="63"/>
      <c r="AF11" s="63"/>
      <c r="AG11" s="63"/>
      <c r="AH11" s="63"/>
      <c r="AI11" s="63"/>
      <c r="AJ11" s="63"/>
      <c r="AK11" s="63"/>
      <c r="AL11" s="63"/>
      <c r="AM11" s="63"/>
      <c r="AN11" s="63"/>
      <c r="AO11" s="63"/>
      <c r="AP11" s="63"/>
      <c r="AQ11" s="63"/>
      <c r="AR11" s="63"/>
      <c r="AS11" s="63"/>
      <c r="AT11" s="63"/>
      <c r="AU11" s="63"/>
      <c r="AV11" s="63"/>
      <c r="AW11" s="63"/>
      <c r="AX11" s="63"/>
      <c r="AY11" s="63"/>
      <c r="AZ11" s="63"/>
      <c r="BA11" s="63"/>
      <c r="BB11" s="63"/>
      <c r="BC11" s="63"/>
      <c r="BD11" s="63"/>
      <c r="BE11" s="63"/>
      <c r="BF11" s="63"/>
      <c r="BG11" s="63"/>
      <c r="BH11" s="63"/>
      <c r="BI11" s="63"/>
      <c r="BJ11" s="63"/>
      <c r="BK11" s="63"/>
      <c r="BL11" s="63"/>
      <c r="BM11" s="63"/>
      <c r="BN11" s="63"/>
      <c r="BO11" s="63"/>
      <c r="BP11" s="63"/>
      <c r="BQ11" s="63"/>
      <c r="BR11" s="63"/>
      <c r="BS11" s="63"/>
      <c r="BT11" s="63"/>
      <c r="BU11" s="63"/>
      <c r="BV11" s="63"/>
      <c r="BW11" s="63"/>
      <c r="BX11" s="63"/>
      <c r="BY11" s="63"/>
      <c r="BZ11" s="63"/>
      <c r="CA11" s="63"/>
      <c r="CB11" s="63"/>
      <c r="CC11" s="63"/>
      <c r="CD11" s="63"/>
      <c r="CE11" s="63"/>
      <c r="CF11" s="63"/>
      <c r="CG11" s="63"/>
      <c r="CH11" s="63"/>
      <c r="CI11" s="63"/>
      <c r="CJ11" s="63"/>
      <c r="CK11" s="63"/>
      <c r="CL11" s="63"/>
      <c r="CM11" s="63"/>
      <c r="CN11" s="63"/>
      <c r="CO11" s="63"/>
      <c r="CP11" s="63"/>
      <c r="CQ11" s="63"/>
      <c r="CR11" s="63"/>
      <c r="CS11" s="63"/>
      <c r="CT11" s="63"/>
      <c r="CU11" s="63"/>
      <c r="CV11" s="63"/>
      <c r="CW11" s="63"/>
      <c r="CX11" s="63"/>
      <c r="CY11" s="63"/>
      <c r="CZ11" s="63"/>
      <c r="DA11" s="63"/>
      <c r="DB11" s="63"/>
      <c r="DC11" s="63"/>
      <c r="DD11" s="63"/>
      <c r="DE11" s="63"/>
      <c r="DF11" s="63"/>
      <c r="DG11" s="63"/>
      <c r="DH11" s="63"/>
      <c r="DI11" s="63"/>
      <c r="DJ11" s="63"/>
      <c r="DK11" s="63"/>
      <c r="DL11" s="63"/>
      <c r="DM11" s="63"/>
      <c r="DN11" s="63"/>
      <c r="DO11" s="63"/>
      <c r="DP11" s="63"/>
      <c r="DQ11" s="63"/>
      <c r="DR11" s="63"/>
      <c r="DS11" s="63"/>
      <c r="DT11" s="63"/>
      <c r="DU11" s="63"/>
      <c r="DV11" s="63"/>
      <c r="DW11" s="63"/>
      <c r="DX11" s="63"/>
      <c r="DY11" s="63"/>
      <c r="DZ11" s="63"/>
      <c r="EA11" s="63"/>
      <c r="EB11" s="63"/>
      <c r="EC11" s="63"/>
      <c r="ED11" s="63"/>
      <c r="EE11" s="63"/>
      <c r="EF11" s="63"/>
      <c r="EG11" s="63"/>
      <c r="EH11" s="63"/>
      <c r="EI11" s="63"/>
      <c r="EJ11" s="63"/>
      <c r="EK11" s="63"/>
      <c r="EL11" s="63"/>
      <c r="EM11" s="63"/>
      <c r="EN11" s="63"/>
      <c r="EO11" s="63"/>
      <c r="EP11" s="63"/>
      <c r="EQ11" s="63"/>
      <c r="ER11" s="63"/>
      <c r="ES11" s="63"/>
      <c r="ET11" s="63"/>
      <c r="EU11" s="63"/>
      <c r="EV11" s="63"/>
      <c r="EW11" s="63"/>
      <c r="EX11" s="63"/>
      <c r="EY11" s="63"/>
      <c r="EZ11" s="63"/>
      <c r="FA11" s="63"/>
      <c r="FB11" s="63"/>
      <c r="FC11" s="63"/>
      <c r="FD11" s="63"/>
      <c r="FE11" s="63"/>
      <c r="FF11" s="63"/>
      <c r="FG11" s="63"/>
      <c r="FH11" s="63"/>
      <c r="FI11" s="63"/>
      <c r="FJ11" s="63"/>
      <c r="FK11" s="63"/>
      <c r="FL11" s="63"/>
      <c r="FM11" s="63"/>
      <c r="FN11" s="63"/>
      <c r="FO11" s="63"/>
      <c r="FP11" s="63"/>
      <c r="FQ11" s="63"/>
      <c r="FR11" s="63"/>
      <c r="FS11" s="63"/>
      <c r="FT11" s="63"/>
      <c r="FU11" s="63"/>
      <c r="FV11" s="63"/>
      <c r="FW11" s="63"/>
      <c r="FX11" s="63"/>
      <c r="FY11" s="63"/>
      <c r="FZ11" s="63"/>
      <c r="GA11" s="63"/>
      <c r="GB11" s="63"/>
      <c r="GC11" s="63"/>
      <c r="GD11" s="63"/>
      <c r="GE11" s="63"/>
      <c r="GF11" s="63"/>
      <c r="GG11" s="63"/>
      <c r="GH11" s="63"/>
      <c r="GI11" s="63"/>
      <c r="GJ11" s="63"/>
      <c r="GK11" s="63"/>
      <c r="GL11" s="63"/>
      <c r="GM11" s="63"/>
      <c r="GN11" s="63"/>
      <c r="GO11" s="63"/>
      <c r="GP11" s="63"/>
      <c r="GQ11" s="63"/>
      <c r="GR11" s="63"/>
      <c r="GS11" s="63"/>
      <c r="GT11" s="63"/>
      <c r="GU11" s="63"/>
      <c r="GV11" s="63"/>
      <c r="GW11" s="63"/>
      <c r="GX11" s="63"/>
      <c r="GY11" s="63"/>
      <c r="GZ11" s="63"/>
      <c r="HA11" s="63"/>
      <c r="HB11" s="63"/>
      <c r="HC11" s="63"/>
      <c r="HD11" s="63"/>
      <c r="HE11" s="63"/>
      <c r="HF11" s="63"/>
      <c r="HG11" s="63"/>
      <c r="HH11" s="63"/>
      <c r="HI11" s="63"/>
      <c r="HJ11" s="63"/>
      <c r="HK11" s="63"/>
      <c r="HL11" s="63"/>
      <c r="HM11" s="63"/>
      <c r="HN11" s="63"/>
      <c r="HO11" s="63"/>
      <c r="HP11" s="63"/>
      <c r="HQ11" s="63"/>
      <c r="HR11" s="63"/>
      <c r="HS11" s="63"/>
      <c r="HT11" s="63"/>
      <c r="HU11" s="63"/>
      <c r="HV11" s="63"/>
      <c r="HW11" s="63"/>
      <c r="HX11" s="63"/>
      <c r="HY11" s="63"/>
      <c r="HZ11" s="63"/>
      <c r="IA11" s="63"/>
      <c r="IB11" s="63"/>
      <c r="IC11" s="63"/>
      <c r="ID11" s="63"/>
      <c r="IE11" s="63"/>
      <c r="IF11" s="63"/>
      <c r="IG11" s="63"/>
      <c r="IH11" s="63"/>
      <c r="II11" s="63"/>
      <c r="IJ11" s="63"/>
      <c r="IK11" s="63"/>
      <c r="IL11" s="63"/>
      <c r="IM11" s="63"/>
      <c r="IN11" s="63"/>
      <c r="IO11" s="63"/>
      <c r="IP11" s="63"/>
      <c r="IQ11" s="63"/>
      <c r="IR11" s="63"/>
      <c r="IS11" s="63"/>
      <c r="IT11" s="63"/>
      <c r="IU11" s="63"/>
      <c r="IV11" s="63"/>
      <c r="IW11" s="63"/>
      <c r="IX11" s="63"/>
      <c r="IY11" s="63"/>
      <c r="IZ11" s="63"/>
      <c r="JA11" s="63"/>
      <c r="JB11" s="63"/>
      <c r="JC11" s="63"/>
      <c r="JD11" s="63"/>
      <c r="JE11" s="63"/>
      <c r="JF11" s="63"/>
      <c r="JG11" s="63"/>
      <c r="JH11" s="63"/>
      <c r="JI11" s="63"/>
      <c r="JJ11" s="63"/>
      <c r="JK11" s="63"/>
      <c r="JL11" s="63"/>
      <c r="JM11" s="63"/>
      <c r="JN11" s="63"/>
      <c r="JO11" s="63"/>
      <c r="JP11" s="63"/>
      <c r="JQ11" s="63"/>
      <c r="JR11" s="63"/>
      <c r="JS11" s="63"/>
      <c r="JT11" s="63"/>
      <c r="JU11" s="63"/>
      <c r="JV11" s="63"/>
      <c r="JW11" s="63"/>
      <c r="JX11" s="63"/>
      <c r="JY11" s="63"/>
      <c r="JZ11" s="63"/>
      <c r="KA11" s="63"/>
      <c r="KB11" s="63"/>
      <c r="KC11" s="63"/>
      <c r="KD11" s="63"/>
      <c r="KE11" s="63"/>
      <c r="KF11" s="63"/>
      <c r="KG11" s="63"/>
      <c r="KH11" s="63"/>
      <c r="KI11" s="63"/>
      <c r="KJ11" s="63"/>
      <c r="KK11" s="63"/>
      <c r="KL11" s="63"/>
      <c r="KM11" s="63"/>
      <c r="KN11" s="63"/>
      <c r="KO11" s="63"/>
      <c r="KP11" s="63"/>
      <c r="KQ11" s="63"/>
      <c r="KR11" s="63"/>
      <c r="KS11" s="63"/>
      <c r="KT11" s="63"/>
      <c r="KU11" s="63"/>
      <c r="KV11" s="63"/>
      <c r="KW11" s="63"/>
      <c r="KX11" s="63"/>
      <c r="KY11" s="63"/>
      <c r="KZ11" s="63"/>
      <c r="LA11" s="63"/>
      <c r="LB11" s="63"/>
      <c r="LC11" s="63"/>
      <c r="LD11" s="63"/>
      <c r="LE11" s="63"/>
      <c r="LF11" s="63"/>
      <c r="LG11" s="63"/>
      <c r="LH11" s="63"/>
      <c r="LI11" s="63"/>
      <c r="LJ11" s="63"/>
      <c r="LK11" s="63"/>
      <c r="LL11" s="63"/>
      <c r="LM11" s="63"/>
      <c r="LN11" s="63"/>
      <c r="LO11" s="63"/>
      <c r="LP11" s="63"/>
      <c r="LQ11" s="63"/>
      <c r="LR11" s="63"/>
      <c r="LS11" s="63"/>
      <c r="LT11" s="63"/>
      <c r="LU11" s="63"/>
      <c r="LV11" s="63"/>
      <c r="LW11" s="63"/>
      <c r="LX11" s="63"/>
      <c r="LY11" s="63"/>
      <c r="LZ11" s="63"/>
      <c r="MA11" s="63"/>
      <c r="MB11" s="63"/>
      <c r="MC11" s="63"/>
      <c r="MD11" s="63"/>
      <c r="ME11" s="63"/>
      <c r="MF11" s="63"/>
      <c r="MG11" s="63"/>
      <c r="MH11" s="63"/>
      <c r="MI11" s="63"/>
      <c r="MJ11" s="63"/>
      <c r="MK11" s="63"/>
      <c r="ML11" s="63"/>
      <c r="MM11" s="63"/>
      <c r="MN11" s="63"/>
      <c r="MO11" s="63"/>
      <c r="MP11" s="63"/>
      <c r="MQ11" s="63"/>
      <c r="MR11" s="63"/>
      <c r="MS11" s="63"/>
      <c r="MT11" s="63"/>
      <c r="MU11" s="63"/>
      <c r="MV11" s="63"/>
      <c r="MW11" s="63"/>
      <c r="MX11" s="63"/>
      <c r="MY11" s="63"/>
      <c r="MZ11" s="63"/>
      <c r="NA11" s="63"/>
      <c r="NB11" s="63"/>
      <c r="NC11" s="63"/>
      <c r="ND11" s="63"/>
      <c r="NE11" s="63"/>
      <c r="NF11" s="63"/>
      <c r="NG11" s="63"/>
      <c r="NH11" s="63"/>
      <c r="NI11" s="63"/>
      <c r="NJ11" s="63"/>
      <c r="NK11" s="63"/>
      <c r="NL11" s="63"/>
      <c r="NM11" s="63"/>
      <c r="NN11" s="63"/>
      <c r="NO11" s="63"/>
      <c r="NP11" s="63"/>
      <c r="NQ11" s="63"/>
      <c r="NR11" s="63"/>
      <c r="NS11" s="63"/>
      <c r="NT11" s="63"/>
      <c r="NU11" s="63"/>
      <c r="NV11" s="63"/>
      <c r="NW11" s="63"/>
      <c r="NX11" s="63"/>
      <c r="NY11" s="63"/>
      <c r="NZ11" s="63"/>
      <c r="OA11" s="63"/>
      <c r="OB11" s="63"/>
      <c r="OC11" s="63"/>
      <c r="OD11" s="63"/>
      <c r="OE11" s="63"/>
      <c r="OF11" s="63"/>
      <c r="OG11" s="63"/>
      <c r="OH11" s="63"/>
      <c r="OI11" s="63"/>
      <c r="OJ11" s="63"/>
      <c r="OK11" s="63"/>
      <c r="OL11" s="63"/>
      <c r="OM11" s="63"/>
      <c r="ON11" s="63"/>
      <c r="OO11" s="63"/>
      <c r="OP11" s="63"/>
      <c r="OQ11" s="63"/>
      <c r="OR11" s="63"/>
      <c r="OS11" s="63"/>
      <c r="OT11" s="63"/>
      <c r="OU11" s="63"/>
      <c r="OV11" s="63"/>
      <c r="OW11" s="63"/>
      <c r="OX11" s="63"/>
      <c r="OY11" s="63"/>
      <c r="OZ11" s="63"/>
      <c r="PA11" s="63"/>
      <c r="PB11" s="63"/>
      <c r="PC11" s="63"/>
      <c r="PD11" s="63"/>
      <c r="PE11" s="63"/>
      <c r="PF11" s="63"/>
      <c r="PG11" s="63"/>
      <c r="PH11" s="63"/>
      <c r="PI11" s="63"/>
      <c r="PJ11" s="63"/>
    </row>
    <row r="12" spans="1:426" s="123" customFormat="1">
      <c r="A12" s="971"/>
      <c r="B12" s="971"/>
      <c r="C12" s="63">
        <f>収支!A35</f>
        <v>0</v>
      </c>
      <c r="D12" s="63">
        <f>収支!E35</f>
        <v>0</v>
      </c>
      <c r="E12" s="123">
        <f t="shared" si="125"/>
        <v>0</v>
      </c>
      <c r="G12" s="63"/>
      <c r="H12" s="63">
        <f>D12</f>
        <v>0</v>
      </c>
      <c r="I12" s="63"/>
      <c r="J12" s="63"/>
      <c r="K12" s="63"/>
      <c r="L12" s="63"/>
      <c r="M12" s="63"/>
      <c r="N12" s="63"/>
      <c r="O12" s="63"/>
      <c r="P12" s="63"/>
      <c r="Q12" s="63"/>
      <c r="R12" s="63"/>
      <c r="S12" s="63"/>
      <c r="T12" s="63"/>
      <c r="U12" s="63"/>
      <c r="V12" s="63"/>
      <c r="W12" s="63"/>
      <c r="X12" s="63"/>
      <c r="Y12" s="63"/>
      <c r="Z12" s="63"/>
      <c r="AA12" s="63"/>
      <c r="AB12" s="63"/>
      <c r="AC12" s="63"/>
      <c r="AD12" s="63"/>
      <c r="AE12" s="63"/>
      <c r="AF12" s="63"/>
      <c r="AG12" s="63"/>
      <c r="AH12" s="63"/>
      <c r="AI12" s="63"/>
      <c r="AJ12" s="63"/>
      <c r="AK12" s="63"/>
      <c r="AL12" s="63"/>
      <c r="AM12" s="63"/>
      <c r="AN12" s="63"/>
      <c r="AO12" s="63"/>
      <c r="AP12" s="63"/>
      <c r="AQ12" s="63"/>
      <c r="AR12" s="63"/>
      <c r="AS12" s="63"/>
      <c r="AT12" s="63"/>
      <c r="AU12" s="63"/>
      <c r="AV12" s="63"/>
      <c r="AW12" s="63"/>
      <c r="AX12" s="63"/>
      <c r="AY12" s="63"/>
      <c r="AZ12" s="63"/>
      <c r="BA12" s="63"/>
      <c r="BB12" s="63"/>
      <c r="BC12" s="63"/>
      <c r="BD12" s="63"/>
      <c r="BE12" s="63"/>
      <c r="BF12" s="63"/>
      <c r="BG12" s="63"/>
      <c r="BH12" s="63"/>
      <c r="BI12" s="63"/>
      <c r="BJ12" s="63"/>
      <c r="BK12" s="63"/>
      <c r="BL12" s="63"/>
      <c r="BM12" s="63"/>
      <c r="BN12" s="63"/>
      <c r="BO12" s="63"/>
      <c r="BP12" s="63"/>
      <c r="BQ12" s="63"/>
      <c r="BR12" s="63"/>
      <c r="BS12" s="63"/>
      <c r="BT12" s="63"/>
      <c r="BU12" s="63"/>
      <c r="BV12" s="63"/>
      <c r="BW12" s="63"/>
      <c r="BX12" s="63"/>
      <c r="BY12" s="63"/>
      <c r="BZ12" s="63"/>
      <c r="CA12" s="63"/>
      <c r="CB12" s="63"/>
      <c r="CC12" s="63"/>
      <c r="CD12" s="63"/>
      <c r="CE12" s="63"/>
      <c r="CF12" s="63"/>
      <c r="CG12" s="63"/>
      <c r="CH12" s="63"/>
      <c r="CI12" s="63"/>
      <c r="CJ12" s="63"/>
      <c r="CK12" s="63"/>
      <c r="CL12" s="63"/>
      <c r="CM12" s="63"/>
      <c r="CN12" s="63"/>
      <c r="CO12" s="63"/>
      <c r="CP12" s="63"/>
      <c r="CQ12" s="63"/>
      <c r="CR12" s="63"/>
      <c r="CS12" s="63"/>
      <c r="CT12" s="63"/>
      <c r="CU12" s="63"/>
      <c r="CV12" s="63"/>
      <c r="CW12" s="63"/>
      <c r="CX12" s="63"/>
      <c r="CY12" s="63"/>
      <c r="CZ12" s="63"/>
      <c r="DA12" s="63"/>
      <c r="DB12" s="63"/>
      <c r="DC12" s="63"/>
      <c r="DD12" s="63"/>
      <c r="DE12" s="63"/>
      <c r="DF12" s="63"/>
      <c r="DG12" s="63"/>
      <c r="DH12" s="63"/>
      <c r="DI12" s="63"/>
      <c r="DJ12" s="63"/>
      <c r="DK12" s="63"/>
      <c r="DL12" s="63"/>
      <c r="DM12" s="63"/>
      <c r="DN12" s="63"/>
      <c r="DO12" s="63"/>
      <c r="DP12" s="63"/>
      <c r="DQ12" s="63"/>
      <c r="DR12" s="63"/>
      <c r="DS12" s="63"/>
      <c r="DT12" s="63"/>
      <c r="DU12" s="63"/>
      <c r="DV12" s="63"/>
      <c r="DW12" s="63"/>
      <c r="DX12" s="63"/>
      <c r="DY12" s="63"/>
      <c r="DZ12" s="63"/>
      <c r="EA12" s="63"/>
      <c r="EB12" s="63"/>
      <c r="EC12" s="63"/>
      <c r="ED12" s="63"/>
      <c r="EE12" s="63"/>
      <c r="EF12" s="63"/>
      <c r="EG12" s="63"/>
      <c r="EH12" s="63"/>
      <c r="EI12" s="63"/>
      <c r="EJ12" s="63"/>
      <c r="EK12" s="63"/>
      <c r="EL12" s="63"/>
      <c r="EM12" s="63"/>
      <c r="EN12" s="63"/>
      <c r="EO12" s="63"/>
      <c r="EP12" s="63"/>
      <c r="EQ12" s="63"/>
      <c r="ER12" s="63"/>
      <c r="ES12" s="63"/>
      <c r="ET12" s="63"/>
      <c r="EU12" s="63"/>
      <c r="EV12" s="63"/>
      <c r="EW12" s="63"/>
      <c r="EX12" s="63"/>
      <c r="EY12" s="63"/>
      <c r="EZ12" s="63"/>
      <c r="FA12" s="63"/>
      <c r="FB12" s="63"/>
      <c r="FC12" s="63"/>
      <c r="FD12" s="63"/>
      <c r="FE12" s="63"/>
      <c r="FF12" s="63"/>
      <c r="FG12" s="63"/>
      <c r="FH12" s="63"/>
      <c r="FI12" s="63"/>
      <c r="FJ12" s="63"/>
      <c r="FK12" s="63"/>
      <c r="FL12" s="63"/>
      <c r="FM12" s="63"/>
      <c r="FN12" s="63"/>
      <c r="FO12" s="63"/>
      <c r="FP12" s="63"/>
      <c r="FQ12" s="63"/>
      <c r="FR12" s="63"/>
      <c r="FS12" s="63"/>
      <c r="FT12" s="63"/>
      <c r="FU12" s="63"/>
      <c r="FV12" s="63"/>
      <c r="FW12" s="63"/>
      <c r="FX12" s="63"/>
      <c r="FY12" s="63"/>
      <c r="FZ12" s="63"/>
      <c r="GA12" s="63"/>
      <c r="GB12" s="63"/>
      <c r="GC12" s="63"/>
      <c r="GD12" s="63"/>
      <c r="GE12" s="63"/>
      <c r="GF12" s="63"/>
      <c r="GG12" s="63"/>
      <c r="GH12" s="63"/>
      <c r="GI12" s="63"/>
      <c r="GJ12" s="63"/>
      <c r="GK12" s="63"/>
      <c r="GL12" s="63"/>
      <c r="GM12" s="63"/>
      <c r="GN12" s="63"/>
      <c r="GO12" s="63"/>
      <c r="GP12" s="63"/>
      <c r="GQ12" s="63"/>
      <c r="GR12" s="63"/>
      <c r="GS12" s="63"/>
      <c r="GT12" s="63"/>
      <c r="GU12" s="63"/>
      <c r="GV12" s="63"/>
      <c r="GW12" s="63"/>
      <c r="GX12" s="63"/>
      <c r="GY12" s="63"/>
      <c r="GZ12" s="63"/>
      <c r="HA12" s="63"/>
      <c r="HB12" s="63"/>
      <c r="HC12" s="63"/>
      <c r="HD12" s="63"/>
      <c r="HE12" s="63"/>
      <c r="HF12" s="63"/>
      <c r="HG12" s="63"/>
      <c r="HH12" s="63"/>
      <c r="HI12" s="63"/>
      <c r="HJ12" s="63"/>
      <c r="HK12" s="63"/>
      <c r="HL12" s="63"/>
      <c r="HM12" s="63"/>
      <c r="HN12" s="63"/>
      <c r="HO12" s="63"/>
      <c r="HP12" s="63"/>
      <c r="HQ12" s="63"/>
      <c r="HR12" s="63"/>
      <c r="HS12" s="63"/>
      <c r="HT12" s="63"/>
      <c r="HU12" s="63"/>
      <c r="HV12" s="63"/>
      <c r="HW12" s="63"/>
      <c r="HX12" s="63"/>
      <c r="HY12" s="63"/>
      <c r="HZ12" s="63"/>
      <c r="IA12" s="63"/>
      <c r="IB12" s="63"/>
      <c r="IC12" s="63"/>
      <c r="ID12" s="63"/>
      <c r="IE12" s="63"/>
      <c r="IF12" s="63"/>
      <c r="IG12" s="63"/>
      <c r="IH12" s="63"/>
      <c r="II12" s="63"/>
      <c r="IJ12" s="63"/>
      <c r="IK12" s="63"/>
      <c r="IL12" s="63"/>
      <c r="IM12" s="63"/>
      <c r="IN12" s="63"/>
      <c r="IO12" s="63"/>
      <c r="IP12" s="63"/>
      <c r="IQ12" s="63"/>
      <c r="IR12" s="63"/>
      <c r="IS12" s="63"/>
      <c r="IT12" s="63"/>
      <c r="IU12" s="63"/>
      <c r="IV12" s="63"/>
      <c r="IW12" s="63"/>
      <c r="IX12" s="63"/>
      <c r="IY12" s="63"/>
      <c r="IZ12" s="63"/>
      <c r="JA12" s="63"/>
      <c r="JB12" s="63"/>
      <c r="JC12" s="63"/>
      <c r="JD12" s="63"/>
      <c r="JE12" s="63"/>
      <c r="JF12" s="63"/>
      <c r="JG12" s="63"/>
      <c r="JH12" s="63"/>
      <c r="JI12" s="63"/>
      <c r="JJ12" s="63"/>
      <c r="JK12" s="63"/>
      <c r="JL12" s="63"/>
      <c r="JM12" s="63"/>
      <c r="JN12" s="63"/>
      <c r="JO12" s="63"/>
      <c r="JP12" s="63"/>
      <c r="JQ12" s="63"/>
      <c r="JR12" s="63"/>
      <c r="JS12" s="63"/>
      <c r="JT12" s="63"/>
      <c r="JU12" s="63"/>
      <c r="JV12" s="63"/>
      <c r="JW12" s="63"/>
      <c r="JX12" s="63"/>
      <c r="JY12" s="63"/>
      <c r="JZ12" s="63"/>
      <c r="KA12" s="63"/>
      <c r="KB12" s="63"/>
      <c r="KC12" s="63"/>
      <c r="KD12" s="63"/>
      <c r="KE12" s="63"/>
      <c r="KF12" s="63"/>
      <c r="KG12" s="63"/>
      <c r="KH12" s="63"/>
      <c r="KI12" s="63"/>
      <c r="KJ12" s="63"/>
      <c r="KK12" s="63"/>
      <c r="KL12" s="63"/>
      <c r="KM12" s="63"/>
      <c r="KN12" s="63"/>
      <c r="KO12" s="63"/>
      <c r="KP12" s="63"/>
      <c r="KQ12" s="63"/>
      <c r="KR12" s="63"/>
      <c r="KS12" s="63"/>
      <c r="KT12" s="63"/>
      <c r="KU12" s="63"/>
      <c r="KV12" s="63"/>
      <c r="KW12" s="63"/>
      <c r="KX12" s="63"/>
      <c r="KY12" s="63"/>
      <c r="KZ12" s="63"/>
      <c r="LA12" s="63"/>
      <c r="LB12" s="63"/>
      <c r="LC12" s="63"/>
      <c r="LD12" s="63"/>
      <c r="LE12" s="63"/>
      <c r="LF12" s="63"/>
      <c r="LG12" s="63"/>
      <c r="LH12" s="63"/>
      <c r="LI12" s="63"/>
      <c r="LJ12" s="63"/>
      <c r="LK12" s="63"/>
      <c r="LL12" s="63"/>
      <c r="LM12" s="63"/>
      <c r="LN12" s="63"/>
      <c r="LO12" s="63"/>
      <c r="LP12" s="63"/>
      <c r="LQ12" s="63"/>
      <c r="LR12" s="63"/>
      <c r="LS12" s="63"/>
      <c r="LT12" s="63"/>
      <c r="LU12" s="63"/>
      <c r="LV12" s="63"/>
      <c r="LW12" s="63"/>
      <c r="LX12" s="63"/>
      <c r="LY12" s="63"/>
      <c r="LZ12" s="63"/>
      <c r="MA12" s="63"/>
      <c r="MB12" s="63"/>
      <c r="MC12" s="63"/>
      <c r="MD12" s="63"/>
      <c r="ME12" s="63"/>
      <c r="MF12" s="63"/>
      <c r="MG12" s="63"/>
      <c r="MH12" s="63"/>
      <c r="MI12" s="63"/>
      <c r="MJ12" s="63"/>
      <c r="MK12" s="63"/>
      <c r="ML12" s="63"/>
      <c r="MM12" s="63"/>
      <c r="MN12" s="63"/>
      <c r="MO12" s="63"/>
      <c r="MP12" s="63"/>
      <c r="MQ12" s="63"/>
      <c r="MR12" s="63"/>
      <c r="MS12" s="63"/>
      <c r="MT12" s="63"/>
      <c r="MU12" s="63"/>
      <c r="MV12" s="63"/>
      <c r="MW12" s="63"/>
      <c r="MX12" s="63"/>
      <c r="MY12" s="63"/>
      <c r="MZ12" s="63"/>
      <c r="NA12" s="63"/>
      <c r="NB12" s="63"/>
      <c r="NC12" s="63"/>
      <c r="ND12" s="63"/>
      <c r="NE12" s="63"/>
      <c r="NF12" s="63"/>
      <c r="NG12" s="63"/>
      <c r="NH12" s="63"/>
      <c r="NI12" s="63"/>
      <c r="NJ12" s="63"/>
      <c r="NK12" s="63"/>
      <c r="NL12" s="63"/>
      <c r="NM12" s="63"/>
      <c r="NN12" s="63"/>
      <c r="NO12" s="63"/>
      <c r="NP12" s="63"/>
      <c r="NQ12" s="63"/>
      <c r="NR12" s="63"/>
      <c r="NS12" s="63"/>
      <c r="NT12" s="63"/>
      <c r="NU12" s="63"/>
      <c r="NV12" s="63"/>
      <c r="NW12" s="63"/>
      <c r="NX12" s="63"/>
      <c r="NY12" s="63"/>
      <c r="NZ12" s="63"/>
      <c r="OA12" s="63"/>
      <c r="OB12" s="63"/>
      <c r="OC12" s="63"/>
      <c r="OD12" s="63"/>
      <c r="OE12" s="63"/>
      <c r="OF12" s="63"/>
      <c r="OG12" s="63"/>
      <c r="OH12" s="63"/>
      <c r="OI12" s="63"/>
      <c r="OJ12" s="63"/>
      <c r="OK12" s="63"/>
      <c r="OL12" s="63"/>
      <c r="OM12" s="63"/>
      <c r="ON12" s="63"/>
      <c r="OO12" s="63"/>
      <c r="OP12" s="63"/>
      <c r="OQ12" s="63"/>
      <c r="OR12" s="63"/>
      <c r="OS12" s="63"/>
      <c r="OT12" s="63"/>
      <c r="OU12" s="63"/>
      <c r="OV12" s="63"/>
      <c r="OW12" s="63"/>
      <c r="OX12" s="63"/>
      <c r="OY12" s="63"/>
      <c r="OZ12" s="63"/>
      <c r="PA12" s="63"/>
      <c r="PB12" s="63"/>
      <c r="PC12" s="63"/>
      <c r="PD12" s="63"/>
      <c r="PE12" s="63"/>
      <c r="PF12" s="63"/>
      <c r="PG12" s="63"/>
      <c r="PH12" s="63"/>
      <c r="PI12" s="63"/>
      <c r="PJ12" s="63"/>
    </row>
    <row r="13" spans="1:426" s="123" customFormat="1">
      <c r="A13" s="971"/>
      <c r="B13" s="971"/>
      <c r="C13" s="63"/>
      <c r="D13" s="63"/>
      <c r="G13" s="63"/>
      <c r="H13" s="63">
        <f>D13</f>
        <v>0</v>
      </c>
      <c r="I13" s="63"/>
      <c r="J13" s="63"/>
      <c r="K13" s="63"/>
      <c r="L13" s="63"/>
      <c r="M13" s="63"/>
      <c r="N13" s="63"/>
      <c r="O13" s="63"/>
      <c r="P13" s="63"/>
      <c r="Q13" s="63"/>
      <c r="R13" s="63"/>
      <c r="S13" s="63"/>
      <c r="T13" s="63"/>
      <c r="U13" s="63"/>
      <c r="V13" s="63"/>
      <c r="W13" s="63"/>
      <c r="X13" s="63"/>
      <c r="Y13" s="63"/>
      <c r="Z13" s="63"/>
      <c r="AA13" s="63"/>
      <c r="AB13" s="63"/>
      <c r="AC13" s="63"/>
      <c r="AD13" s="63"/>
      <c r="AE13" s="63"/>
      <c r="AF13" s="63"/>
      <c r="AG13" s="63"/>
      <c r="AH13" s="63"/>
      <c r="AI13" s="63"/>
      <c r="AJ13" s="63"/>
      <c r="AK13" s="63"/>
      <c r="AL13" s="63"/>
      <c r="AM13" s="63"/>
      <c r="AN13" s="63"/>
      <c r="AO13" s="63"/>
      <c r="AP13" s="63"/>
      <c r="AQ13" s="63"/>
      <c r="AR13" s="63"/>
      <c r="AS13" s="63"/>
      <c r="AT13" s="63"/>
      <c r="AU13" s="63"/>
      <c r="AV13" s="63"/>
      <c r="AW13" s="63"/>
      <c r="AX13" s="63"/>
      <c r="AY13" s="63"/>
      <c r="AZ13" s="63"/>
      <c r="BA13" s="63"/>
      <c r="BB13" s="63"/>
      <c r="BC13" s="63"/>
      <c r="BD13" s="63"/>
      <c r="BE13" s="63"/>
      <c r="BF13" s="63"/>
      <c r="BG13" s="63"/>
      <c r="BH13" s="63"/>
      <c r="BI13" s="63"/>
      <c r="BJ13" s="63"/>
      <c r="BK13" s="63"/>
      <c r="BL13" s="63"/>
      <c r="BM13" s="63"/>
      <c r="BN13" s="63"/>
      <c r="BO13" s="63"/>
      <c r="BP13" s="63"/>
      <c r="BQ13" s="63"/>
      <c r="BR13" s="63"/>
      <c r="BS13" s="63"/>
      <c r="BT13" s="63"/>
      <c r="BU13" s="63"/>
      <c r="BV13" s="63"/>
      <c r="BW13" s="63"/>
      <c r="BX13" s="63"/>
      <c r="BY13" s="63"/>
      <c r="BZ13" s="63"/>
      <c r="CA13" s="63"/>
      <c r="CB13" s="63"/>
      <c r="CC13" s="63"/>
      <c r="CD13" s="63"/>
      <c r="CE13" s="63"/>
      <c r="CF13" s="63"/>
      <c r="CG13" s="63"/>
      <c r="CH13" s="63"/>
      <c r="CI13" s="63"/>
      <c r="CJ13" s="63"/>
      <c r="CK13" s="63"/>
      <c r="CL13" s="63"/>
      <c r="CM13" s="63"/>
      <c r="CN13" s="63"/>
      <c r="CO13" s="63"/>
      <c r="CP13" s="63"/>
      <c r="CQ13" s="63"/>
      <c r="CR13" s="63"/>
      <c r="CS13" s="63"/>
      <c r="CT13" s="63"/>
      <c r="CU13" s="63"/>
      <c r="CV13" s="63"/>
      <c r="CW13" s="63"/>
      <c r="CX13" s="63"/>
      <c r="CY13" s="63"/>
      <c r="CZ13" s="63"/>
      <c r="DA13" s="63"/>
      <c r="DB13" s="63"/>
      <c r="DC13" s="63"/>
      <c r="DD13" s="63"/>
      <c r="DE13" s="63"/>
      <c r="DF13" s="63"/>
      <c r="DG13" s="63"/>
      <c r="DH13" s="63"/>
      <c r="DI13" s="63"/>
      <c r="DJ13" s="63"/>
      <c r="DK13" s="63"/>
      <c r="DL13" s="63"/>
      <c r="DM13" s="63"/>
      <c r="DN13" s="63"/>
      <c r="DO13" s="63"/>
      <c r="DP13" s="63"/>
      <c r="DQ13" s="63"/>
      <c r="DR13" s="63"/>
      <c r="DS13" s="63"/>
      <c r="DT13" s="63"/>
      <c r="DU13" s="63"/>
      <c r="DV13" s="63"/>
      <c r="DW13" s="63"/>
      <c r="DX13" s="63"/>
      <c r="DY13" s="63"/>
      <c r="DZ13" s="63"/>
      <c r="EA13" s="63"/>
      <c r="EB13" s="63"/>
      <c r="EC13" s="63"/>
      <c r="ED13" s="63"/>
      <c r="EE13" s="63"/>
      <c r="EF13" s="63"/>
      <c r="EG13" s="63"/>
      <c r="EH13" s="63"/>
      <c r="EI13" s="63"/>
      <c r="EJ13" s="63"/>
      <c r="EK13" s="63"/>
      <c r="EL13" s="63"/>
      <c r="EM13" s="63"/>
      <c r="EN13" s="63"/>
      <c r="EO13" s="63"/>
      <c r="EP13" s="63"/>
      <c r="EQ13" s="63"/>
      <c r="ER13" s="63"/>
      <c r="ES13" s="63"/>
      <c r="ET13" s="63"/>
      <c r="EU13" s="63"/>
      <c r="EV13" s="63"/>
      <c r="EW13" s="63"/>
      <c r="EX13" s="63"/>
      <c r="EY13" s="63"/>
      <c r="EZ13" s="63"/>
      <c r="FA13" s="63"/>
      <c r="FB13" s="63"/>
      <c r="FC13" s="63"/>
      <c r="FD13" s="63"/>
      <c r="FE13" s="63"/>
      <c r="FF13" s="63"/>
      <c r="FG13" s="63"/>
      <c r="FH13" s="63"/>
      <c r="FI13" s="63"/>
      <c r="FJ13" s="63"/>
      <c r="FK13" s="63"/>
      <c r="FL13" s="63"/>
      <c r="FM13" s="63"/>
      <c r="FN13" s="63"/>
      <c r="FO13" s="63"/>
      <c r="FP13" s="63"/>
      <c r="FQ13" s="63"/>
      <c r="FR13" s="63"/>
      <c r="FS13" s="63"/>
      <c r="FT13" s="63"/>
      <c r="FU13" s="63"/>
      <c r="FV13" s="63"/>
      <c r="FW13" s="63"/>
      <c r="FX13" s="63"/>
      <c r="FY13" s="63"/>
      <c r="FZ13" s="63"/>
      <c r="GA13" s="63"/>
      <c r="GB13" s="63"/>
      <c r="GC13" s="63"/>
      <c r="GD13" s="63"/>
      <c r="GE13" s="63"/>
      <c r="GF13" s="63"/>
      <c r="GG13" s="63"/>
      <c r="GH13" s="63"/>
      <c r="GI13" s="63"/>
      <c r="GJ13" s="63"/>
      <c r="GK13" s="63"/>
      <c r="GL13" s="63"/>
      <c r="GM13" s="63"/>
      <c r="GN13" s="63"/>
      <c r="GO13" s="63"/>
      <c r="GP13" s="63"/>
      <c r="GQ13" s="63"/>
      <c r="GR13" s="63"/>
      <c r="GS13" s="63"/>
      <c r="GT13" s="63"/>
      <c r="GU13" s="63"/>
      <c r="GV13" s="63"/>
      <c r="GW13" s="63"/>
      <c r="GX13" s="63"/>
      <c r="GY13" s="63"/>
      <c r="GZ13" s="63"/>
      <c r="HA13" s="63"/>
      <c r="HB13" s="63"/>
      <c r="HC13" s="63"/>
      <c r="HD13" s="63"/>
      <c r="HE13" s="63"/>
      <c r="HF13" s="63"/>
      <c r="HG13" s="63"/>
      <c r="HH13" s="63"/>
      <c r="HI13" s="63"/>
      <c r="HJ13" s="63"/>
      <c r="HK13" s="63"/>
      <c r="HL13" s="63"/>
      <c r="HM13" s="63"/>
      <c r="HN13" s="63"/>
      <c r="HO13" s="63"/>
      <c r="HP13" s="63"/>
      <c r="HQ13" s="63"/>
      <c r="HR13" s="63"/>
      <c r="HS13" s="63"/>
      <c r="HT13" s="63"/>
      <c r="HU13" s="63"/>
      <c r="HV13" s="63"/>
      <c r="HW13" s="63"/>
      <c r="HX13" s="63"/>
      <c r="HY13" s="63"/>
      <c r="HZ13" s="63"/>
      <c r="IA13" s="63"/>
      <c r="IB13" s="63"/>
      <c r="IC13" s="63"/>
      <c r="ID13" s="63"/>
      <c r="IE13" s="63"/>
      <c r="IF13" s="63"/>
      <c r="IG13" s="63"/>
      <c r="IH13" s="63"/>
      <c r="II13" s="63"/>
      <c r="IJ13" s="63"/>
      <c r="IK13" s="63"/>
      <c r="IL13" s="63"/>
      <c r="IM13" s="63"/>
      <c r="IN13" s="63"/>
      <c r="IO13" s="63"/>
      <c r="IP13" s="63"/>
      <c r="IQ13" s="63"/>
      <c r="IR13" s="63"/>
      <c r="IS13" s="63"/>
      <c r="IT13" s="63"/>
      <c r="IU13" s="63"/>
      <c r="IV13" s="63"/>
      <c r="IW13" s="63"/>
      <c r="IX13" s="63"/>
      <c r="IY13" s="63"/>
      <c r="IZ13" s="63"/>
      <c r="JA13" s="63"/>
      <c r="JB13" s="63"/>
      <c r="JC13" s="63"/>
      <c r="JD13" s="63"/>
      <c r="JE13" s="63"/>
      <c r="JF13" s="63"/>
      <c r="JG13" s="63"/>
      <c r="JH13" s="63"/>
      <c r="JI13" s="63"/>
      <c r="JJ13" s="63"/>
      <c r="JK13" s="63"/>
      <c r="JL13" s="63"/>
      <c r="JM13" s="63"/>
      <c r="JN13" s="63"/>
      <c r="JO13" s="63"/>
      <c r="JP13" s="63"/>
      <c r="JQ13" s="63"/>
      <c r="JR13" s="63"/>
      <c r="JS13" s="63"/>
      <c r="JT13" s="63"/>
      <c r="JU13" s="63"/>
      <c r="JV13" s="63"/>
      <c r="JW13" s="63"/>
      <c r="JX13" s="63"/>
      <c r="JY13" s="63"/>
      <c r="JZ13" s="63"/>
      <c r="KA13" s="63"/>
      <c r="KB13" s="63"/>
      <c r="KC13" s="63"/>
      <c r="KD13" s="63"/>
      <c r="KE13" s="63"/>
      <c r="KF13" s="63"/>
      <c r="KG13" s="63"/>
      <c r="KH13" s="63"/>
      <c r="KI13" s="63"/>
      <c r="KJ13" s="63"/>
      <c r="KK13" s="63"/>
      <c r="KL13" s="63"/>
      <c r="KM13" s="63"/>
      <c r="KN13" s="63"/>
      <c r="KO13" s="63"/>
      <c r="KP13" s="63"/>
      <c r="KQ13" s="63"/>
      <c r="KR13" s="63"/>
      <c r="KS13" s="63"/>
      <c r="KT13" s="63"/>
      <c r="KU13" s="63"/>
      <c r="KV13" s="63"/>
      <c r="KW13" s="63"/>
      <c r="KX13" s="63"/>
      <c r="KY13" s="63"/>
      <c r="KZ13" s="63"/>
      <c r="LA13" s="63"/>
      <c r="LB13" s="63"/>
      <c r="LC13" s="63"/>
      <c r="LD13" s="63"/>
      <c r="LE13" s="63"/>
      <c r="LF13" s="63"/>
      <c r="LG13" s="63"/>
      <c r="LH13" s="63"/>
      <c r="LI13" s="63"/>
      <c r="LJ13" s="63"/>
      <c r="LK13" s="63"/>
      <c r="LL13" s="63"/>
      <c r="LM13" s="63"/>
      <c r="LN13" s="63"/>
      <c r="LO13" s="63"/>
      <c r="LP13" s="63"/>
      <c r="LQ13" s="63"/>
      <c r="LR13" s="63"/>
      <c r="LS13" s="63"/>
      <c r="LT13" s="63"/>
      <c r="LU13" s="63"/>
      <c r="LV13" s="63"/>
      <c r="LW13" s="63"/>
      <c r="LX13" s="63"/>
      <c r="LY13" s="63"/>
      <c r="LZ13" s="63"/>
      <c r="MA13" s="63"/>
      <c r="MB13" s="63"/>
      <c r="MC13" s="63"/>
      <c r="MD13" s="63"/>
      <c r="ME13" s="63"/>
      <c r="MF13" s="63"/>
      <c r="MG13" s="63"/>
      <c r="MH13" s="63"/>
      <c r="MI13" s="63"/>
      <c r="MJ13" s="63"/>
      <c r="MK13" s="63"/>
      <c r="ML13" s="63"/>
      <c r="MM13" s="63"/>
      <c r="MN13" s="63"/>
      <c r="MO13" s="63"/>
      <c r="MP13" s="63"/>
      <c r="MQ13" s="63"/>
      <c r="MR13" s="63"/>
      <c r="MS13" s="63"/>
      <c r="MT13" s="63"/>
      <c r="MU13" s="63"/>
      <c r="MV13" s="63"/>
      <c r="MW13" s="63"/>
      <c r="MX13" s="63"/>
      <c r="MY13" s="63"/>
      <c r="MZ13" s="63"/>
      <c r="NA13" s="63"/>
      <c r="NB13" s="63"/>
      <c r="NC13" s="63"/>
      <c r="ND13" s="63"/>
      <c r="NE13" s="63"/>
      <c r="NF13" s="63"/>
      <c r="NG13" s="63"/>
      <c r="NH13" s="63"/>
      <c r="NI13" s="63"/>
      <c r="NJ13" s="63"/>
      <c r="NK13" s="63"/>
      <c r="NL13" s="63"/>
      <c r="NM13" s="63"/>
      <c r="NN13" s="63"/>
      <c r="NO13" s="63"/>
      <c r="NP13" s="63"/>
      <c r="NQ13" s="63"/>
      <c r="NR13" s="63"/>
      <c r="NS13" s="63"/>
      <c r="NT13" s="63"/>
      <c r="NU13" s="63"/>
      <c r="NV13" s="63"/>
      <c r="NW13" s="63"/>
      <c r="NX13" s="63"/>
      <c r="NY13" s="63"/>
      <c r="NZ13" s="63"/>
      <c r="OA13" s="63"/>
      <c r="OB13" s="63"/>
      <c r="OC13" s="63"/>
      <c r="OD13" s="63"/>
      <c r="OE13" s="63"/>
      <c r="OF13" s="63"/>
      <c r="OG13" s="63"/>
      <c r="OH13" s="63"/>
      <c r="OI13" s="63"/>
      <c r="OJ13" s="63"/>
      <c r="OK13" s="63"/>
      <c r="OL13" s="63"/>
      <c r="OM13" s="63"/>
      <c r="ON13" s="63"/>
      <c r="OO13" s="63"/>
      <c r="OP13" s="63"/>
      <c r="OQ13" s="63"/>
      <c r="OR13" s="63"/>
      <c r="OS13" s="63"/>
      <c r="OT13" s="63"/>
      <c r="OU13" s="63"/>
      <c r="OV13" s="63"/>
      <c r="OW13" s="63"/>
      <c r="OX13" s="63"/>
      <c r="OY13" s="63"/>
      <c r="OZ13" s="63"/>
      <c r="PA13" s="63"/>
      <c r="PB13" s="63"/>
      <c r="PC13" s="63"/>
      <c r="PD13" s="63"/>
      <c r="PE13" s="63"/>
      <c r="PF13" s="63"/>
      <c r="PG13" s="63"/>
      <c r="PH13" s="63"/>
      <c r="PI13" s="63"/>
      <c r="PJ13" s="63"/>
    </row>
    <row r="14" spans="1:426" s="123" customFormat="1">
      <c r="A14" s="971"/>
      <c r="B14" s="971"/>
      <c r="C14" s="63"/>
      <c r="D14" s="63"/>
      <c r="G14" s="63"/>
      <c r="H14" s="63">
        <f>D14</f>
        <v>0</v>
      </c>
      <c r="I14" s="63"/>
      <c r="J14" s="63"/>
      <c r="K14" s="63"/>
      <c r="L14" s="63"/>
      <c r="M14" s="63"/>
      <c r="N14" s="63"/>
      <c r="O14" s="63"/>
      <c r="P14" s="63"/>
      <c r="Q14" s="63"/>
      <c r="R14" s="63"/>
      <c r="S14" s="63"/>
      <c r="T14" s="63"/>
      <c r="U14" s="63"/>
      <c r="V14" s="63"/>
      <c r="W14" s="63"/>
      <c r="X14" s="63"/>
      <c r="Y14" s="63"/>
      <c r="Z14" s="63"/>
      <c r="AA14" s="63"/>
      <c r="AB14" s="63"/>
      <c r="AC14" s="63"/>
      <c r="AD14" s="63"/>
      <c r="AE14" s="63"/>
      <c r="AF14" s="63"/>
      <c r="AG14" s="63"/>
      <c r="AH14" s="63"/>
      <c r="AI14" s="63"/>
      <c r="AJ14" s="63"/>
      <c r="AK14" s="63"/>
      <c r="AL14" s="63"/>
      <c r="AM14" s="63"/>
      <c r="AN14" s="63"/>
      <c r="AO14" s="63"/>
      <c r="AP14" s="63"/>
      <c r="AQ14" s="63"/>
      <c r="AR14" s="63"/>
      <c r="AS14" s="63"/>
      <c r="AT14" s="63"/>
      <c r="AU14" s="63"/>
      <c r="AV14" s="63"/>
      <c r="AW14" s="63"/>
      <c r="AX14" s="63"/>
      <c r="AY14" s="63"/>
      <c r="AZ14" s="63"/>
      <c r="BA14" s="63"/>
      <c r="BB14" s="63"/>
      <c r="BC14" s="63"/>
      <c r="BD14" s="63"/>
      <c r="BE14" s="63"/>
      <c r="BF14" s="63"/>
      <c r="BG14" s="63"/>
      <c r="BH14" s="63"/>
      <c r="BI14" s="63"/>
      <c r="BJ14" s="63"/>
      <c r="BK14" s="63"/>
      <c r="BL14" s="63"/>
      <c r="BM14" s="63"/>
      <c r="BN14" s="63"/>
      <c r="BO14" s="63"/>
      <c r="BP14" s="63"/>
      <c r="BQ14" s="63"/>
      <c r="BR14" s="63"/>
      <c r="BS14" s="63"/>
      <c r="BT14" s="63"/>
      <c r="BU14" s="63"/>
      <c r="BV14" s="63"/>
      <c r="BW14" s="63"/>
      <c r="BX14" s="63"/>
      <c r="BY14" s="63"/>
      <c r="BZ14" s="63"/>
      <c r="CA14" s="63"/>
      <c r="CB14" s="63"/>
      <c r="CC14" s="63"/>
      <c r="CD14" s="63"/>
      <c r="CE14" s="63"/>
      <c r="CF14" s="63"/>
      <c r="CG14" s="63"/>
      <c r="CH14" s="63"/>
      <c r="CI14" s="63"/>
      <c r="CJ14" s="63"/>
      <c r="CK14" s="63"/>
      <c r="CL14" s="63"/>
      <c r="CM14" s="63"/>
      <c r="CN14" s="63"/>
      <c r="CO14" s="63"/>
      <c r="CP14" s="63"/>
      <c r="CQ14" s="63"/>
      <c r="CR14" s="63"/>
      <c r="CS14" s="63"/>
      <c r="CT14" s="63"/>
      <c r="CU14" s="63"/>
      <c r="CV14" s="63"/>
      <c r="CW14" s="63"/>
      <c r="CX14" s="63"/>
      <c r="CY14" s="63"/>
      <c r="CZ14" s="63"/>
      <c r="DA14" s="63"/>
      <c r="DB14" s="63"/>
      <c r="DC14" s="63"/>
      <c r="DD14" s="63"/>
      <c r="DE14" s="63"/>
      <c r="DF14" s="63"/>
      <c r="DG14" s="63"/>
      <c r="DH14" s="63"/>
      <c r="DI14" s="63"/>
      <c r="DJ14" s="63"/>
      <c r="DK14" s="63"/>
      <c r="DL14" s="63"/>
      <c r="DM14" s="63"/>
      <c r="DN14" s="63"/>
      <c r="DO14" s="63"/>
      <c r="DP14" s="63"/>
      <c r="DQ14" s="63"/>
      <c r="DR14" s="63"/>
      <c r="DS14" s="63"/>
      <c r="DT14" s="63"/>
      <c r="DU14" s="63"/>
      <c r="DV14" s="63"/>
      <c r="DW14" s="63"/>
      <c r="DX14" s="63"/>
      <c r="DY14" s="63"/>
      <c r="DZ14" s="63"/>
      <c r="EA14" s="63"/>
      <c r="EB14" s="63"/>
      <c r="EC14" s="63"/>
      <c r="ED14" s="63"/>
      <c r="EE14" s="63"/>
      <c r="EF14" s="63"/>
      <c r="EG14" s="63"/>
      <c r="EH14" s="63"/>
      <c r="EI14" s="63"/>
      <c r="EJ14" s="63"/>
      <c r="EK14" s="63"/>
      <c r="EL14" s="63"/>
      <c r="EM14" s="63"/>
      <c r="EN14" s="63"/>
      <c r="EO14" s="63"/>
      <c r="EP14" s="63"/>
      <c r="EQ14" s="63"/>
      <c r="ER14" s="63"/>
      <c r="ES14" s="63"/>
      <c r="ET14" s="63"/>
      <c r="EU14" s="63"/>
      <c r="EV14" s="63"/>
      <c r="EW14" s="63"/>
      <c r="EX14" s="63"/>
      <c r="EY14" s="63"/>
      <c r="EZ14" s="63"/>
      <c r="FA14" s="63"/>
      <c r="FB14" s="63"/>
      <c r="FC14" s="63"/>
      <c r="FD14" s="63"/>
      <c r="FE14" s="63"/>
      <c r="FF14" s="63"/>
      <c r="FG14" s="63"/>
      <c r="FH14" s="63"/>
      <c r="FI14" s="63"/>
      <c r="FJ14" s="63"/>
      <c r="FK14" s="63"/>
      <c r="FL14" s="63"/>
      <c r="FM14" s="63"/>
      <c r="FN14" s="63"/>
      <c r="FO14" s="63"/>
      <c r="FP14" s="63"/>
      <c r="FQ14" s="63"/>
      <c r="FR14" s="63"/>
      <c r="FS14" s="63"/>
      <c r="FT14" s="63"/>
      <c r="FU14" s="63"/>
      <c r="FV14" s="63"/>
      <c r="FW14" s="63"/>
      <c r="FX14" s="63"/>
      <c r="FY14" s="63"/>
      <c r="FZ14" s="63"/>
      <c r="GA14" s="63"/>
      <c r="GB14" s="63"/>
      <c r="GC14" s="63"/>
      <c r="GD14" s="63"/>
      <c r="GE14" s="63"/>
      <c r="GF14" s="63"/>
      <c r="GG14" s="63"/>
      <c r="GH14" s="63"/>
      <c r="GI14" s="63"/>
      <c r="GJ14" s="63"/>
      <c r="GK14" s="63"/>
      <c r="GL14" s="63"/>
      <c r="GM14" s="63"/>
      <c r="GN14" s="63"/>
      <c r="GO14" s="63"/>
      <c r="GP14" s="63"/>
      <c r="GQ14" s="63"/>
      <c r="GR14" s="63"/>
      <c r="GS14" s="63"/>
      <c r="GT14" s="63"/>
      <c r="GU14" s="63"/>
      <c r="GV14" s="63"/>
      <c r="GW14" s="63"/>
      <c r="GX14" s="63"/>
      <c r="GY14" s="63"/>
      <c r="GZ14" s="63"/>
      <c r="HA14" s="63"/>
      <c r="HB14" s="63"/>
      <c r="HC14" s="63"/>
      <c r="HD14" s="63"/>
      <c r="HE14" s="63"/>
      <c r="HF14" s="63"/>
      <c r="HG14" s="63"/>
      <c r="HH14" s="63"/>
      <c r="HI14" s="63"/>
      <c r="HJ14" s="63"/>
      <c r="HK14" s="63"/>
      <c r="HL14" s="63"/>
      <c r="HM14" s="63"/>
      <c r="HN14" s="63"/>
      <c r="HO14" s="63"/>
      <c r="HP14" s="63"/>
      <c r="HQ14" s="63"/>
      <c r="HR14" s="63"/>
      <c r="HS14" s="63"/>
      <c r="HT14" s="63"/>
      <c r="HU14" s="63"/>
      <c r="HV14" s="63"/>
      <c r="HW14" s="63"/>
      <c r="HX14" s="63"/>
      <c r="HY14" s="63"/>
      <c r="HZ14" s="63"/>
      <c r="IA14" s="63"/>
      <c r="IB14" s="63"/>
      <c r="IC14" s="63"/>
      <c r="ID14" s="63"/>
      <c r="IE14" s="63"/>
      <c r="IF14" s="63"/>
      <c r="IG14" s="63"/>
      <c r="IH14" s="63"/>
      <c r="II14" s="63"/>
      <c r="IJ14" s="63"/>
      <c r="IK14" s="63"/>
      <c r="IL14" s="63"/>
      <c r="IM14" s="63"/>
      <c r="IN14" s="63"/>
      <c r="IO14" s="63"/>
      <c r="IP14" s="63"/>
      <c r="IQ14" s="63"/>
      <c r="IR14" s="63"/>
      <c r="IS14" s="63"/>
      <c r="IT14" s="63"/>
      <c r="IU14" s="63"/>
      <c r="IV14" s="63"/>
      <c r="IW14" s="63"/>
      <c r="IX14" s="63"/>
      <c r="IY14" s="63"/>
      <c r="IZ14" s="63"/>
      <c r="JA14" s="63"/>
      <c r="JB14" s="63"/>
      <c r="JC14" s="63"/>
      <c r="JD14" s="63"/>
      <c r="JE14" s="63"/>
      <c r="JF14" s="63"/>
      <c r="JG14" s="63"/>
      <c r="JH14" s="63"/>
      <c r="JI14" s="63"/>
      <c r="JJ14" s="63"/>
      <c r="JK14" s="63"/>
      <c r="JL14" s="63"/>
      <c r="JM14" s="63"/>
      <c r="JN14" s="63"/>
      <c r="JO14" s="63"/>
      <c r="JP14" s="63"/>
      <c r="JQ14" s="63"/>
      <c r="JR14" s="63"/>
      <c r="JS14" s="63"/>
      <c r="JT14" s="63"/>
      <c r="JU14" s="63"/>
      <c r="JV14" s="63"/>
      <c r="JW14" s="63"/>
      <c r="JX14" s="63"/>
      <c r="JY14" s="63"/>
      <c r="JZ14" s="63"/>
      <c r="KA14" s="63"/>
      <c r="KB14" s="63"/>
      <c r="KC14" s="63"/>
      <c r="KD14" s="63"/>
      <c r="KE14" s="63"/>
      <c r="KF14" s="63"/>
      <c r="KG14" s="63"/>
      <c r="KH14" s="63"/>
      <c r="KI14" s="63"/>
      <c r="KJ14" s="63"/>
      <c r="KK14" s="63"/>
      <c r="KL14" s="63"/>
      <c r="KM14" s="63"/>
      <c r="KN14" s="63"/>
      <c r="KO14" s="63"/>
      <c r="KP14" s="63"/>
      <c r="KQ14" s="63"/>
      <c r="KR14" s="63"/>
      <c r="KS14" s="63"/>
      <c r="KT14" s="63"/>
      <c r="KU14" s="63"/>
      <c r="KV14" s="63"/>
      <c r="KW14" s="63"/>
      <c r="KX14" s="63"/>
      <c r="KY14" s="63"/>
      <c r="KZ14" s="63"/>
      <c r="LA14" s="63"/>
      <c r="LB14" s="63"/>
      <c r="LC14" s="63"/>
      <c r="LD14" s="63"/>
      <c r="LE14" s="63"/>
      <c r="LF14" s="63"/>
      <c r="LG14" s="63"/>
      <c r="LH14" s="63"/>
      <c r="LI14" s="63"/>
      <c r="LJ14" s="63"/>
      <c r="LK14" s="63"/>
      <c r="LL14" s="63"/>
      <c r="LM14" s="63"/>
      <c r="LN14" s="63"/>
      <c r="LO14" s="63"/>
      <c r="LP14" s="63"/>
      <c r="LQ14" s="63"/>
      <c r="LR14" s="63"/>
      <c r="LS14" s="63"/>
      <c r="LT14" s="63"/>
      <c r="LU14" s="63"/>
      <c r="LV14" s="63"/>
      <c r="LW14" s="63"/>
      <c r="LX14" s="63"/>
      <c r="LY14" s="63"/>
      <c r="LZ14" s="63"/>
      <c r="MA14" s="63"/>
      <c r="MB14" s="63"/>
      <c r="MC14" s="63"/>
      <c r="MD14" s="63"/>
      <c r="ME14" s="63"/>
      <c r="MF14" s="63"/>
      <c r="MG14" s="63"/>
      <c r="MH14" s="63"/>
      <c r="MI14" s="63"/>
      <c r="MJ14" s="63"/>
      <c r="MK14" s="63"/>
      <c r="ML14" s="63"/>
      <c r="MM14" s="63"/>
      <c r="MN14" s="63"/>
      <c r="MO14" s="63"/>
      <c r="MP14" s="63"/>
      <c r="MQ14" s="63"/>
      <c r="MR14" s="63"/>
      <c r="MS14" s="63"/>
      <c r="MT14" s="63"/>
      <c r="MU14" s="63"/>
      <c r="MV14" s="63"/>
      <c r="MW14" s="63"/>
      <c r="MX14" s="63"/>
      <c r="MY14" s="63"/>
      <c r="MZ14" s="63"/>
      <c r="NA14" s="63"/>
      <c r="NB14" s="63"/>
      <c r="NC14" s="63"/>
      <c r="ND14" s="63"/>
      <c r="NE14" s="63"/>
      <c r="NF14" s="63"/>
      <c r="NG14" s="63"/>
      <c r="NH14" s="63"/>
      <c r="NI14" s="63"/>
      <c r="NJ14" s="63"/>
      <c r="NK14" s="63"/>
      <c r="NL14" s="63"/>
      <c r="NM14" s="63"/>
      <c r="NN14" s="63"/>
      <c r="NO14" s="63"/>
      <c r="NP14" s="63"/>
      <c r="NQ14" s="63"/>
      <c r="NR14" s="63"/>
      <c r="NS14" s="63"/>
      <c r="NT14" s="63"/>
      <c r="NU14" s="63"/>
      <c r="NV14" s="63"/>
      <c r="NW14" s="63"/>
      <c r="NX14" s="63"/>
      <c r="NY14" s="63"/>
      <c r="NZ14" s="63"/>
      <c r="OA14" s="63"/>
      <c r="OB14" s="63"/>
      <c r="OC14" s="63"/>
      <c r="OD14" s="63"/>
      <c r="OE14" s="63"/>
      <c r="OF14" s="63"/>
      <c r="OG14" s="63"/>
      <c r="OH14" s="63"/>
      <c r="OI14" s="63"/>
      <c r="OJ14" s="63"/>
      <c r="OK14" s="63"/>
      <c r="OL14" s="63"/>
      <c r="OM14" s="63"/>
      <c r="ON14" s="63"/>
      <c r="OO14" s="63"/>
      <c r="OP14" s="63"/>
      <c r="OQ14" s="63"/>
      <c r="OR14" s="63"/>
      <c r="OS14" s="63"/>
      <c r="OT14" s="63"/>
      <c r="OU14" s="63"/>
      <c r="OV14" s="63"/>
      <c r="OW14" s="63"/>
      <c r="OX14" s="63"/>
      <c r="OY14" s="63"/>
      <c r="OZ14" s="63"/>
      <c r="PA14" s="63"/>
      <c r="PB14" s="63"/>
      <c r="PC14" s="63"/>
      <c r="PD14" s="63"/>
      <c r="PE14" s="63"/>
      <c r="PF14" s="63"/>
      <c r="PG14" s="63"/>
      <c r="PH14" s="63"/>
      <c r="PI14" s="63"/>
      <c r="PJ14" s="63"/>
    </row>
    <row r="15" spans="1:426" s="123" customFormat="1" ht="9" customHeight="1">
      <c r="A15" s="971"/>
      <c r="B15" s="971"/>
      <c r="C15" s="63" t="str">
        <f>収支!A36</f>
        <v>経費小計</v>
      </c>
      <c r="D15" s="63">
        <f ca="1">収支!E36</f>
        <v>608.89</v>
      </c>
      <c r="E15" s="123">
        <f t="shared" ca="1" si="125"/>
        <v>608.89</v>
      </c>
      <c r="G15" s="63">
        <f ca="1">D15</f>
        <v>608.89</v>
      </c>
      <c r="H15" s="63"/>
      <c r="I15" s="63"/>
      <c r="J15" s="63"/>
      <c r="K15" s="63"/>
      <c r="L15" s="63"/>
      <c r="M15" s="63"/>
      <c r="N15" s="63"/>
      <c r="O15" s="63"/>
      <c r="P15" s="63"/>
      <c r="Q15" s="63"/>
      <c r="R15" s="63"/>
      <c r="S15" s="63"/>
      <c r="T15" s="63"/>
      <c r="U15" s="63"/>
      <c r="V15" s="63"/>
      <c r="W15" s="63"/>
      <c r="X15" s="63"/>
      <c r="Y15" s="63"/>
      <c r="Z15" s="63"/>
      <c r="AA15" s="63"/>
      <c r="AB15" s="63"/>
      <c r="AC15" s="63"/>
      <c r="AD15" s="63"/>
      <c r="AE15" s="63"/>
      <c r="AF15" s="63"/>
      <c r="AG15" s="63"/>
      <c r="AH15" s="63"/>
      <c r="AI15" s="63"/>
      <c r="AJ15" s="63"/>
      <c r="AK15" s="63"/>
      <c r="AL15" s="63"/>
      <c r="AM15" s="63"/>
      <c r="AN15" s="63"/>
      <c r="AO15" s="63"/>
      <c r="AP15" s="63"/>
      <c r="AQ15" s="63"/>
      <c r="AR15" s="63"/>
      <c r="AS15" s="63"/>
      <c r="AT15" s="63"/>
      <c r="AU15" s="63"/>
      <c r="AV15" s="63"/>
      <c r="AW15" s="63"/>
      <c r="AX15" s="63"/>
      <c r="AY15" s="63"/>
      <c r="AZ15" s="63"/>
      <c r="BA15" s="63"/>
      <c r="BB15" s="63"/>
      <c r="BC15" s="63"/>
      <c r="BD15" s="63"/>
      <c r="BE15" s="63"/>
      <c r="BF15" s="63"/>
      <c r="BG15" s="63"/>
      <c r="BH15" s="63"/>
      <c r="BI15" s="63"/>
      <c r="BJ15" s="63"/>
      <c r="BK15" s="63"/>
      <c r="BL15" s="63"/>
      <c r="BM15" s="63"/>
      <c r="BN15" s="63"/>
      <c r="BO15" s="63"/>
      <c r="BP15" s="63"/>
      <c r="BQ15" s="63"/>
      <c r="BR15" s="63"/>
      <c r="BS15" s="63"/>
      <c r="BT15" s="63"/>
      <c r="BU15" s="63"/>
      <c r="BV15" s="63"/>
      <c r="BW15" s="63"/>
      <c r="BX15" s="63"/>
      <c r="BY15" s="63"/>
      <c r="BZ15" s="63"/>
      <c r="CA15" s="63"/>
      <c r="CB15" s="63"/>
      <c r="CC15" s="63"/>
      <c r="CD15" s="63"/>
      <c r="CE15" s="63"/>
      <c r="CF15" s="63"/>
      <c r="CG15" s="63"/>
      <c r="CH15" s="63"/>
      <c r="CI15" s="63"/>
      <c r="CJ15" s="63"/>
      <c r="CK15" s="63"/>
      <c r="CL15" s="63"/>
      <c r="CM15" s="63"/>
      <c r="CN15" s="63"/>
      <c r="CO15" s="63"/>
      <c r="CP15" s="63"/>
      <c r="CQ15" s="63"/>
      <c r="CR15" s="63"/>
      <c r="CS15" s="63"/>
      <c r="CT15" s="63"/>
      <c r="CU15" s="63"/>
      <c r="CV15" s="63"/>
      <c r="CW15" s="63"/>
      <c r="CX15" s="63"/>
      <c r="CY15" s="63"/>
      <c r="CZ15" s="63"/>
      <c r="DA15" s="63"/>
      <c r="DB15" s="63"/>
      <c r="DC15" s="63"/>
      <c r="DD15" s="63"/>
      <c r="DE15" s="63"/>
      <c r="DF15" s="63"/>
      <c r="DG15" s="63"/>
      <c r="DH15" s="63"/>
      <c r="DI15" s="63"/>
      <c r="DJ15" s="63"/>
      <c r="DK15" s="63"/>
      <c r="DL15" s="63"/>
      <c r="DM15" s="63"/>
      <c r="DN15" s="63"/>
      <c r="DO15" s="63"/>
      <c r="DP15" s="63"/>
      <c r="DQ15" s="63"/>
      <c r="DR15" s="63"/>
      <c r="DS15" s="63"/>
      <c r="DT15" s="63"/>
      <c r="DU15" s="63"/>
      <c r="DV15" s="63"/>
      <c r="DW15" s="63"/>
      <c r="DX15" s="63"/>
      <c r="DY15" s="63"/>
      <c r="DZ15" s="63"/>
      <c r="EA15" s="63"/>
      <c r="EB15" s="63"/>
      <c r="EC15" s="63"/>
      <c r="ED15" s="63"/>
      <c r="EE15" s="63"/>
      <c r="EF15" s="63"/>
      <c r="EG15" s="63"/>
      <c r="EH15" s="63"/>
      <c r="EI15" s="63"/>
      <c r="EJ15" s="63"/>
      <c r="EK15" s="63"/>
      <c r="EL15" s="63"/>
      <c r="EM15" s="63"/>
      <c r="EN15" s="63"/>
      <c r="EO15" s="63"/>
      <c r="EP15" s="63"/>
      <c r="EQ15" s="63"/>
      <c r="ER15" s="63"/>
      <c r="ES15" s="63"/>
      <c r="ET15" s="63"/>
      <c r="EU15" s="63"/>
      <c r="EV15" s="63"/>
      <c r="EW15" s="63"/>
      <c r="EX15" s="63"/>
      <c r="EY15" s="63"/>
      <c r="EZ15" s="63"/>
      <c r="FA15" s="63"/>
      <c r="FB15" s="63"/>
      <c r="FC15" s="63"/>
      <c r="FD15" s="63"/>
      <c r="FE15" s="63"/>
      <c r="FF15" s="63"/>
      <c r="FG15" s="63"/>
      <c r="FH15" s="63"/>
      <c r="FI15" s="63"/>
      <c r="FJ15" s="63"/>
      <c r="FK15" s="63"/>
      <c r="FL15" s="63"/>
      <c r="FM15" s="63"/>
      <c r="FN15" s="63"/>
      <c r="FO15" s="63"/>
      <c r="FP15" s="63"/>
      <c r="FQ15" s="63"/>
      <c r="FR15" s="63"/>
      <c r="FS15" s="63"/>
      <c r="FT15" s="63"/>
      <c r="FU15" s="63"/>
      <c r="FV15" s="63"/>
      <c r="FW15" s="63"/>
      <c r="FX15" s="63"/>
      <c r="FY15" s="63"/>
      <c r="FZ15" s="63"/>
      <c r="GA15" s="63"/>
      <c r="GB15" s="63"/>
      <c r="GC15" s="63"/>
      <c r="GD15" s="63"/>
      <c r="GE15" s="63"/>
      <c r="GF15" s="63"/>
      <c r="GG15" s="63"/>
      <c r="GH15" s="63"/>
      <c r="GI15" s="63"/>
      <c r="GJ15" s="63"/>
      <c r="GK15" s="63"/>
      <c r="GL15" s="63"/>
      <c r="GM15" s="63"/>
      <c r="GN15" s="63"/>
      <c r="GO15" s="63"/>
      <c r="GP15" s="63"/>
      <c r="GQ15" s="63"/>
      <c r="GR15" s="63"/>
      <c r="GS15" s="63"/>
      <c r="GT15" s="63"/>
      <c r="GU15" s="63"/>
      <c r="GV15" s="63"/>
      <c r="GW15" s="63"/>
      <c r="GX15" s="63"/>
      <c r="GY15" s="63"/>
      <c r="GZ15" s="63"/>
      <c r="HA15" s="63"/>
      <c r="HB15" s="63"/>
      <c r="HC15" s="63"/>
      <c r="HD15" s="63"/>
      <c r="HE15" s="63"/>
      <c r="HF15" s="63"/>
      <c r="HG15" s="63"/>
      <c r="HH15" s="63"/>
      <c r="HI15" s="63"/>
      <c r="HJ15" s="63"/>
      <c r="HK15" s="63"/>
      <c r="HL15" s="63"/>
      <c r="HM15" s="63"/>
      <c r="HN15" s="63"/>
      <c r="HO15" s="63"/>
      <c r="HP15" s="63"/>
      <c r="HQ15" s="63"/>
      <c r="HR15" s="63"/>
      <c r="HS15" s="63"/>
      <c r="HT15" s="63"/>
      <c r="HU15" s="63"/>
      <c r="HV15" s="63"/>
      <c r="HW15" s="63"/>
      <c r="HX15" s="63"/>
      <c r="HY15" s="63"/>
      <c r="HZ15" s="63"/>
      <c r="IA15" s="63"/>
      <c r="IB15" s="63"/>
      <c r="IC15" s="63"/>
      <c r="ID15" s="63"/>
      <c r="IE15" s="63"/>
      <c r="IF15" s="63"/>
      <c r="IG15" s="63"/>
      <c r="IH15" s="63"/>
      <c r="II15" s="63"/>
      <c r="IJ15" s="63"/>
      <c r="IK15" s="63"/>
      <c r="IL15" s="63"/>
      <c r="IM15" s="63"/>
      <c r="IN15" s="63"/>
      <c r="IO15" s="63"/>
      <c r="IP15" s="63"/>
      <c r="IQ15" s="63"/>
      <c r="IR15" s="63"/>
      <c r="IS15" s="63"/>
      <c r="IT15" s="63"/>
      <c r="IU15" s="63"/>
      <c r="IV15" s="63"/>
      <c r="IW15" s="63"/>
      <c r="IX15" s="63"/>
      <c r="IY15" s="63"/>
      <c r="IZ15" s="63"/>
      <c r="JA15" s="63"/>
      <c r="JB15" s="63"/>
      <c r="JC15" s="63"/>
      <c r="JD15" s="63"/>
      <c r="JE15" s="63"/>
      <c r="JF15" s="63"/>
      <c r="JG15" s="63"/>
      <c r="JH15" s="63"/>
      <c r="JI15" s="63"/>
      <c r="JJ15" s="63"/>
      <c r="JK15" s="63"/>
      <c r="JL15" s="63"/>
      <c r="JM15" s="63"/>
      <c r="JN15" s="63"/>
      <c r="JO15" s="63"/>
      <c r="JP15" s="63"/>
      <c r="JQ15" s="63"/>
      <c r="JR15" s="63"/>
      <c r="JS15" s="63"/>
      <c r="JT15" s="63"/>
      <c r="JU15" s="63"/>
      <c r="JV15" s="63"/>
      <c r="JW15" s="63"/>
      <c r="JX15" s="63"/>
      <c r="JY15" s="63"/>
      <c r="JZ15" s="63"/>
      <c r="KA15" s="63"/>
      <c r="KB15" s="63"/>
      <c r="KC15" s="63"/>
      <c r="KD15" s="63"/>
      <c r="KE15" s="63"/>
      <c r="KF15" s="63"/>
      <c r="KG15" s="63"/>
      <c r="KH15" s="63"/>
      <c r="KI15" s="63"/>
      <c r="KJ15" s="63"/>
      <c r="KK15" s="63"/>
      <c r="KL15" s="63"/>
      <c r="KM15" s="63"/>
      <c r="KN15" s="63"/>
      <c r="KO15" s="63"/>
      <c r="KP15" s="63"/>
      <c r="KQ15" s="63"/>
      <c r="KR15" s="63"/>
      <c r="KS15" s="63"/>
      <c r="KT15" s="63"/>
      <c r="KU15" s="63"/>
      <c r="KV15" s="63"/>
      <c r="KW15" s="63"/>
      <c r="KX15" s="63"/>
      <c r="KY15" s="63"/>
      <c r="KZ15" s="63"/>
      <c r="LA15" s="63"/>
      <c r="LB15" s="63"/>
      <c r="LC15" s="63"/>
      <c r="LD15" s="63"/>
      <c r="LE15" s="63"/>
      <c r="LF15" s="63"/>
      <c r="LG15" s="63"/>
      <c r="LH15" s="63"/>
      <c r="LI15" s="63"/>
      <c r="LJ15" s="63"/>
      <c r="LK15" s="63"/>
      <c r="LL15" s="63"/>
      <c r="LM15" s="63"/>
      <c r="LN15" s="63"/>
      <c r="LO15" s="63"/>
      <c r="LP15" s="63"/>
      <c r="LQ15" s="63"/>
      <c r="LR15" s="63"/>
      <c r="LS15" s="63"/>
      <c r="LT15" s="63"/>
      <c r="LU15" s="63"/>
      <c r="LV15" s="63"/>
      <c r="LW15" s="63"/>
      <c r="LX15" s="63"/>
      <c r="LY15" s="63"/>
      <c r="LZ15" s="63"/>
      <c r="MA15" s="63"/>
      <c r="MB15" s="63"/>
      <c r="MC15" s="63"/>
      <c r="MD15" s="63"/>
      <c r="ME15" s="63"/>
      <c r="MF15" s="63"/>
      <c r="MG15" s="63"/>
      <c r="MH15" s="63"/>
      <c r="MI15" s="63"/>
      <c r="MJ15" s="63"/>
      <c r="MK15" s="63"/>
      <c r="ML15" s="63"/>
      <c r="MM15" s="63"/>
      <c r="MN15" s="63"/>
      <c r="MO15" s="63"/>
      <c r="MP15" s="63"/>
      <c r="MQ15" s="63"/>
      <c r="MR15" s="63"/>
      <c r="MS15" s="63"/>
      <c r="MT15" s="63"/>
      <c r="MU15" s="63"/>
      <c r="MV15" s="63"/>
      <c r="MW15" s="63"/>
      <c r="MX15" s="63"/>
      <c r="MY15" s="63"/>
      <c r="MZ15" s="63"/>
      <c r="NA15" s="63"/>
      <c r="NB15" s="63"/>
      <c r="NC15" s="63"/>
      <c r="ND15" s="63"/>
      <c r="NE15" s="63"/>
      <c r="NF15" s="63"/>
      <c r="NG15" s="63"/>
      <c r="NH15" s="63"/>
      <c r="NI15" s="63"/>
      <c r="NJ15" s="63"/>
      <c r="NK15" s="63"/>
      <c r="NL15" s="63"/>
      <c r="NM15" s="63"/>
      <c r="NN15" s="63"/>
      <c r="NO15" s="63"/>
      <c r="NP15" s="63"/>
      <c r="NQ15" s="63"/>
      <c r="NR15" s="63"/>
      <c r="NS15" s="63"/>
      <c r="NT15" s="63"/>
      <c r="NU15" s="63"/>
      <c r="NV15" s="63"/>
      <c r="NW15" s="63"/>
      <c r="NX15" s="63"/>
      <c r="NY15" s="63"/>
      <c r="NZ15" s="63"/>
      <c r="OA15" s="63"/>
      <c r="OB15" s="63"/>
      <c r="OC15" s="63"/>
      <c r="OD15" s="63"/>
      <c r="OE15" s="63"/>
      <c r="OF15" s="63"/>
      <c r="OG15" s="63"/>
      <c r="OH15" s="63"/>
      <c r="OI15" s="63"/>
      <c r="OJ15" s="63"/>
      <c r="OK15" s="63"/>
      <c r="OL15" s="63"/>
      <c r="OM15" s="63"/>
      <c r="ON15" s="63"/>
      <c r="OO15" s="63"/>
      <c r="OP15" s="63"/>
      <c r="OQ15" s="63"/>
      <c r="OR15" s="63"/>
      <c r="OS15" s="63"/>
      <c r="OT15" s="63"/>
      <c r="OU15" s="63"/>
      <c r="OV15" s="63"/>
      <c r="OW15" s="63"/>
      <c r="OX15" s="63"/>
      <c r="OY15" s="63"/>
      <c r="OZ15" s="63"/>
      <c r="PA15" s="63"/>
      <c r="PB15" s="63"/>
      <c r="PC15" s="63"/>
      <c r="PD15" s="63"/>
      <c r="PE15" s="63"/>
      <c r="PF15" s="63"/>
      <c r="PG15" s="63"/>
      <c r="PH15" s="63"/>
      <c r="PI15" s="63"/>
      <c r="PJ15" s="63"/>
    </row>
    <row r="16" spans="1:426" s="123" customFormat="1" ht="9" customHeight="1">
      <c r="A16" s="971"/>
      <c r="B16" s="967" t="e">
        <f>収支!#REF!</f>
        <v>#REF!</v>
      </c>
      <c r="C16" s="967"/>
      <c r="D16" s="967"/>
      <c r="E16" s="967"/>
      <c r="F16" s="63"/>
      <c r="G16" s="967"/>
      <c r="H16" s="967"/>
      <c r="I16" s="967"/>
      <c r="J16" s="967"/>
      <c r="K16" s="967"/>
      <c r="L16" s="967"/>
      <c r="M16" s="967"/>
      <c r="N16" s="967"/>
      <c r="O16" s="967"/>
      <c r="P16" s="967"/>
      <c r="Q16" s="967"/>
      <c r="R16" s="967"/>
      <c r="S16" s="967"/>
      <c r="T16" s="967"/>
      <c r="U16" s="967"/>
      <c r="V16" s="967"/>
      <c r="W16" s="967"/>
      <c r="X16" s="967"/>
      <c r="Y16" s="967"/>
      <c r="Z16" s="967"/>
      <c r="AA16" s="967"/>
      <c r="AB16" s="967"/>
      <c r="AC16" s="967"/>
      <c r="AD16" s="967"/>
      <c r="AE16" s="967"/>
      <c r="AF16" s="967"/>
      <c r="AG16" s="967"/>
      <c r="AH16" s="967"/>
      <c r="AI16" s="967"/>
      <c r="AJ16" s="967"/>
      <c r="AK16" s="967"/>
      <c r="AL16" s="967"/>
      <c r="AM16" s="967"/>
      <c r="AN16" s="967"/>
      <c r="AO16" s="967"/>
      <c r="AP16" s="967"/>
      <c r="AQ16" s="967"/>
      <c r="AR16" s="967"/>
      <c r="AS16" s="967"/>
      <c r="AT16" s="967"/>
      <c r="AU16" s="967"/>
      <c r="AV16" s="967"/>
      <c r="AW16" s="967"/>
      <c r="AX16" s="967"/>
      <c r="AY16" s="967"/>
      <c r="AZ16" s="967"/>
      <c r="BA16" s="967"/>
      <c r="BB16" s="967"/>
      <c r="BC16" s="967"/>
      <c r="BD16" s="967"/>
      <c r="BE16" s="967"/>
      <c r="BF16" s="967"/>
      <c r="BG16" s="967"/>
      <c r="BH16" s="967"/>
      <c r="BI16" s="967"/>
      <c r="BJ16" s="967"/>
      <c r="BK16" s="967"/>
      <c r="BL16" s="967"/>
      <c r="BM16" s="967"/>
      <c r="BN16" s="967"/>
      <c r="BO16" s="967"/>
      <c r="BP16" s="967"/>
      <c r="BQ16" s="967"/>
      <c r="BR16" s="967"/>
      <c r="BS16" s="967"/>
      <c r="BT16" s="967"/>
      <c r="BU16" s="967"/>
      <c r="BV16" s="967"/>
      <c r="BW16" s="967"/>
      <c r="BX16" s="967"/>
      <c r="BY16" s="967"/>
      <c r="BZ16" s="967"/>
      <c r="CA16" s="967"/>
      <c r="CB16" s="967"/>
      <c r="CC16" s="967"/>
      <c r="CD16" s="967"/>
      <c r="CE16" s="967"/>
      <c r="CF16" s="967"/>
      <c r="CG16" s="967"/>
      <c r="CH16" s="967"/>
      <c r="CI16" s="967"/>
      <c r="CJ16" s="967"/>
      <c r="CK16" s="967"/>
      <c r="CL16" s="967"/>
      <c r="CM16" s="967"/>
      <c r="CN16" s="967"/>
      <c r="CO16" s="967"/>
      <c r="CP16" s="967"/>
      <c r="CQ16" s="967"/>
      <c r="CR16" s="967"/>
      <c r="CS16" s="967"/>
      <c r="CT16" s="967"/>
      <c r="CU16" s="967"/>
      <c r="CV16" s="967"/>
      <c r="CW16" s="967"/>
      <c r="CX16" s="967"/>
      <c r="CY16" s="967"/>
      <c r="CZ16" s="967"/>
      <c r="DA16" s="967"/>
      <c r="DB16" s="967"/>
      <c r="DC16" s="967"/>
      <c r="DD16" s="967"/>
      <c r="DE16" s="967"/>
      <c r="DF16" s="967"/>
      <c r="DG16" s="967"/>
      <c r="DH16" s="967"/>
      <c r="DI16" s="967"/>
      <c r="DJ16" s="967"/>
      <c r="DK16" s="967"/>
      <c r="DL16" s="967"/>
      <c r="DM16" s="967"/>
      <c r="DN16" s="967"/>
      <c r="DO16" s="967"/>
      <c r="DP16" s="967"/>
      <c r="DQ16" s="967"/>
      <c r="DR16" s="967"/>
      <c r="DS16" s="967"/>
      <c r="DT16" s="967"/>
      <c r="DU16" s="967"/>
      <c r="DV16" s="967"/>
      <c r="DW16" s="967"/>
      <c r="DX16" s="967"/>
      <c r="DY16" s="967"/>
      <c r="DZ16" s="967"/>
      <c r="EA16" s="967"/>
      <c r="EB16" s="967"/>
      <c r="EC16" s="967"/>
      <c r="ED16" s="967"/>
      <c r="EE16" s="967"/>
      <c r="EF16" s="967"/>
      <c r="EG16" s="967"/>
      <c r="EH16" s="967"/>
      <c r="EI16" s="967"/>
      <c r="EJ16" s="967"/>
      <c r="EK16" s="967"/>
      <c r="EL16" s="967"/>
      <c r="EM16" s="967"/>
      <c r="EN16" s="967"/>
      <c r="EO16" s="967"/>
      <c r="EP16" s="967"/>
      <c r="EQ16" s="967"/>
      <c r="ER16" s="967"/>
      <c r="ES16" s="967"/>
      <c r="ET16" s="967"/>
      <c r="EU16" s="967"/>
      <c r="EV16" s="967"/>
      <c r="EW16" s="967"/>
      <c r="EX16" s="967"/>
      <c r="EY16" s="967"/>
      <c r="EZ16" s="967"/>
      <c r="FA16" s="967"/>
      <c r="FB16" s="967"/>
      <c r="FC16" s="967"/>
      <c r="FD16" s="967"/>
      <c r="FE16" s="967"/>
      <c r="FF16" s="967"/>
      <c r="FG16" s="967"/>
      <c r="FH16" s="967"/>
      <c r="FI16" s="967"/>
      <c r="FJ16" s="967"/>
      <c r="FK16" s="967"/>
      <c r="FL16" s="967"/>
      <c r="FM16" s="967"/>
      <c r="FN16" s="967"/>
      <c r="FO16" s="967"/>
      <c r="FP16" s="967"/>
      <c r="FQ16" s="967"/>
      <c r="FR16" s="967"/>
      <c r="FS16" s="967"/>
      <c r="FT16" s="967"/>
      <c r="FU16" s="967"/>
      <c r="FV16" s="967"/>
      <c r="FW16" s="967"/>
      <c r="FX16" s="967"/>
      <c r="FY16" s="967"/>
      <c r="FZ16" s="967"/>
      <c r="GA16" s="967"/>
      <c r="GB16" s="967"/>
      <c r="GC16" s="967"/>
      <c r="GD16" s="967"/>
      <c r="GE16" s="967"/>
      <c r="GF16" s="967"/>
      <c r="GG16" s="967"/>
      <c r="GH16" s="967"/>
      <c r="GI16" s="967"/>
      <c r="GJ16" s="967"/>
      <c r="GK16" s="967"/>
      <c r="GL16" s="967"/>
      <c r="GM16" s="967"/>
      <c r="GN16" s="967"/>
      <c r="GO16" s="967"/>
      <c r="GP16" s="967"/>
      <c r="GQ16" s="967"/>
      <c r="GR16" s="967"/>
      <c r="GS16" s="967"/>
      <c r="GT16" s="967"/>
      <c r="GU16" s="967"/>
      <c r="GV16" s="967"/>
      <c r="GW16" s="967"/>
      <c r="GX16" s="967"/>
      <c r="GY16" s="967"/>
      <c r="GZ16" s="967"/>
      <c r="HA16" s="967"/>
      <c r="HB16" s="967"/>
      <c r="HC16" s="967"/>
      <c r="HD16" s="967"/>
      <c r="HE16" s="967"/>
      <c r="HF16" s="967"/>
      <c r="HG16" s="967"/>
      <c r="HH16" s="967"/>
      <c r="HI16" s="967"/>
      <c r="HJ16" s="967"/>
      <c r="HK16" s="967"/>
      <c r="HL16" s="967"/>
      <c r="HM16" s="967"/>
      <c r="HN16" s="967"/>
      <c r="HO16" s="967"/>
      <c r="HP16" s="967"/>
      <c r="HQ16" s="967"/>
      <c r="HR16" s="967"/>
      <c r="HS16" s="967"/>
      <c r="HT16" s="967"/>
      <c r="HU16" s="967"/>
      <c r="HV16" s="967"/>
      <c r="HW16" s="967"/>
      <c r="HX16" s="967"/>
      <c r="HY16" s="967"/>
      <c r="HZ16" s="967"/>
      <c r="IA16" s="967"/>
      <c r="IB16" s="967"/>
      <c r="IC16" s="967"/>
      <c r="ID16" s="967"/>
      <c r="IE16" s="967"/>
      <c r="IF16" s="967"/>
      <c r="IG16" s="967"/>
      <c r="IH16" s="967"/>
      <c r="II16" s="967"/>
      <c r="IJ16" s="967"/>
      <c r="IK16" s="967"/>
      <c r="IL16" s="967"/>
      <c r="IM16" s="967"/>
      <c r="IN16" s="967"/>
      <c r="IO16" s="967"/>
      <c r="IP16" s="967"/>
      <c r="IQ16" s="967"/>
      <c r="IR16" s="967"/>
      <c r="IS16" s="967"/>
      <c r="IT16" s="967"/>
      <c r="IU16" s="967"/>
      <c r="IV16" s="967"/>
      <c r="IW16" s="967"/>
      <c r="IX16" s="967"/>
      <c r="IY16" s="967"/>
      <c r="IZ16" s="967"/>
      <c r="JA16" s="967"/>
      <c r="JB16" s="967"/>
      <c r="JC16" s="967"/>
      <c r="JD16" s="967"/>
      <c r="JE16" s="967"/>
      <c r="JF16" s="967"/>
      <c r="JG16" s="967"/>
      <c r="JH16" s="967"/>
      <c r="JI16" s="967"/>
      <c r="JJ16" s="967"/>
      <c r="JK16" s="967"/>
      <c r="JL16" s="967"/>
      <c r="JM16" s="967"/>
      <c r="JN16" s="967"/>
      <c r="JO16" s="967"/>
      <c r="JP16" s="967"/>
      <c r="JQ16" s="967"/>
      <c r="JR16" s="967"/>
      <c r="JS16" s="967"/>
      <c r="JT16" s="967"/>
      <c r="JU16" s="967"/>
      <c r="JV16" s="967"/>
      <c r="JW16" s="967"/>
      <c r="JX16" s="967"/>
      <c r="JY16" s="967"/>
      <c r="JZ16" s="967"/>
      <c r="KA16" s="967"/>
      <c r="KB16" s="967"/>
      <c r="KC16" s="967"/>
      <c r="KD16" s="967"/>
      <c r="KE16" s="967"/>
      <c r="KF16" s="967"/>
      <c r="KG16" s="967"/>
      <c r="KH16" s="967"/>
      <c r="KI16" s="967"/>
      <c r="KJ16" s="967"/>
      <c r="KK16" s="967"/>
      <c r="KL16" s="967"/>
      <c r="KM16" s="967"/>
      <c r="KN16" s="967"/>
      <c r="KO16" s="967"/>
      <c r="KP16" s="967"/>
      <c r="KQ16" s="967"/>
      <c r="KR16" s="967"/>
      <c r="KS16" s="967"/>
      <c r="KT16" s="967"/>
      <c r="KU16" s="967"/>
      <c r="KV16" s="967"/>
      <c r="KW16" s="967"/>
      <c r="KX16" s="967"/>
      <c r="KY16" s="967"/>
      <c r="KZ16" s="967"/>
      <c r="LA16" s="967"/>
      <c r="LB16" s="967"/>
      <c r="LC16" s="967"/>
      <c r="LD16" s="967"/>
      <c r="LE16" s="967"/>
      <c r="LF16" s="967"/>
      <c r="LG16" s="967"/>
      <c r="LH16" s="967"/>
      <c r="LI16" s="967"/>
      <c r="LJ16" s="967"/>
      <c r="LK16" s="967"/>
      <c r="LL16" s="967"/>
      <c r="LM16" s="967"/>
      <c r="LN16" s="967"/>
      <c r="LO16" s="967"/>
      <c r="LP16" s="967"/>
      <c r="LQ16" s="967"/>
      <c r="LR16" s="967"/>
      <c r="LS16" s="967"/>
      <c r="LT16" s="967"/>
      <c r="LU16" s="967"/>
      <c r="LV16" s="967"/>
      <c r="LW16" s="967"/>
      <c r="LX16" s="967"/>
      <c r="LY16" s="967"/>
      <c r="LZ16" s="967"/>
      <c r="MA16" s="967"/>
      <c r="MB16" s="967"/>
      <c r="MC16" s="967"/>
      <c r="MD16" s="967"/>
      <c r="ME16" s="967"/>
      <c r="MF16" s="967"/>
      <c r="MG16" s="967"/>
      <c r="MH16" s="967"/>
      <c r="MI16" s="967"/>
      <c r="MJ16" s="967"/>
      <c r="MK16" s="967"/>
      <c r="ML16" s="967"/>
      <c r="MM16" s="967"/>
      <c r="MN16" s="967"/>
      <c r="MO16" s="967"/>
      <c r="MP16" s="967"/>
      <c r="MQ16" s="967"/>
      <c r="MR16" s="967"/>
      <c r="MS16" s="967"/>
      <c r="MT16" s="967"/>
      <c r="MU16" s="967"/>
      <c r="MV16" s="967"/>
      <c r="MW16" s="967"/>
      <c r="MX16" s="967"/>
      <c r="MY16" s="967"/>
      <c r="MZ16" s="967"/>
      <c r="NA16" s="967"/>
      <c r="NB16" s="967"/>
      <c r="NC16" s="967"/>
      <c r="ND16" s="967"/>
      <c r="NE16" s="967"/>
      <c r="NF16" s="967"/>
      <c r="NG16" s="967"/>
      <c r="NH16" s="967"/>
      <c r="NI16" s="967"/>
      <c r="NJ16" s="967"/>
      <c r="NK16" s="967"/>
      <c r="NL16" s="967"/>
      <c r="NM16" s="967"/>
      <c r="NN16" s="967"/>
      <c r="NO16" s="967"/>
      <c r="NP16" s="967"/>
      <c r="NQ16" s="967"/>
      <c r="NR16" s="967"/>
      <c r="NS16" s="967"/>
      <c r="NT16" s="967"/>
      <c r="NU16" s="967"/>
      <c r="NV16" s="967"/>
      <c r="NW16" s="967"/>
      <c r="NX16" s="967"/>
      <c r="NY16" s="967"/>
      <c r="NZ16" s="967"/>
      <c r="OA16" s="967"/>
      <c r="OB16" s="967"/>
      <c r="OC16" s="967"/>
      <c r="OD16" s="967"/>
      <c r="OE16" s="967"/>
      <c r="OF16" s="967"/>
      <c r="OG16" s="967"/>
      <c r="OH16" s="967"/>
      <c r="OI16" s="967"/>
      <c r="OJ16" s="967"/>
      <c r="OK16" s="967"/>
      <c r="OL16" s="967"/>
      <c r="OM16" s="967"/>
      <c r="ON16" s="967"/>
      <c r="OO16" s="967"/>
      <c r="OP16" s="967"/>
      <c r="OQ16" s="967"/>
      <c r="OR16" s="967"/>
      <c r="OS16" s="967"/>
      <c r="OT16" s="967"/>
      <c r="OU16" s="967"/>
      <c r="OV16" s="967"/>
      <c r="OW16" s="967"/>
      <c r="OX16" s="967"/>
      <c r="OY16" s="967"/>
      <c r="OZ16" s="967"/>
      <c r="PA16" s="967"/>
      <c r="PB16" s="967"/>
      <c r="PC16" s="967"/>
      <c r="PD16" s="967"/>
      <c r="PE16" s="967"/>
      <c r="PF16" s="967"/>
      <c r="PG16" s="967"/>
      <c r="PH16" s="967"/>
      <c r="PI16" s="967"/>
      <c r="PJ16" s="967"/>
    </row>
    <row r="17" spans="1:426" s="123" customFormat="1">
      <c r="A17" s="971"/>
      <c r="B17" s="971" t="s">
        <v>193</v>
      </c>
      <c r="C17" s="63" t="str">
        <f>収支!AB17</f>
        <v>土地固定資産税</v>
      </c>
      <c r="D17" s="63">
        <f>収支!AF17/1000</f>
        <v>5.2593333333333341</v>
      </c>
      <c r="E17" s="123">
        <f t="shared" si="125"/>
        <v>52.593333333333334</v>
      </c>
      <c r="G17" s="63"/>
      <c r="H17" s="63"/>
      <c r="I17" s="63"/>
      <c r="J17" s="63">
        <f>$D$17</f>
        <v>5.2593333333333341</v>
      </c>
      <c r="K17" s="63"/>
      <c r="L17" s="63"/>
      <c r="M17" s="63"/>
      <c r="N17" s="63"/>
      <c r="O17" s="63"/>
      <c r="P17" s="63"/>
      <c r="Q17" s="63"/>
      <c r="R17" s="63"/>
      <c r="S17" s="63"/>
      <c r="T17" s="63"/>
      <c r="U17" s="63"/>
      <c r="V17" s="63">
        <f>$D$17</f>
        <v>5.2593333333333341</v>
      </c>
      <c r="W17" s="63"/>
      <c r="X17" s="63"/>
      <c r="Y17" s="63"/>
      <c r="Z17" s="63"/>
      <c r="AA17" s="63"/>
      <c r="AB17" s="63"/>
      <c r="AC17" s="63"/>
      <c r="AD17" s="63"/>
      <c r="AE17" s="63"/>
      <c r="AF17" s="63"/>
      <c r="AG17" s="63"/>
      <c r="AH17" s="63">
        <f t="shared" ref="AH17" si="127">$D$17</f>
        <v>5.2593333333333341</v>
      </c>
      <c r="AI17" s="63"/>
      <c r="AJ17" s="63"/>
      <c r="AK17" s="63"/>
      <c r="AL17" s="63"/>
      <c r="AM17" s="63"/>
      <c r="AN17" s="63"/>
      <c r="AO17" s="63"/>
      <c r="AP17" s="63"/>
      <c r="AQ17" s="63"/>
      <c r="AR17" s="63"/>
      <c r="AS17" s="63"/>
      <c r="AT17" s="63">
        <f t="shared" ref="AT17" si="128">$D$17</f>
        <v>5.2593333333333341</v>
      </c>
      <c r="AU17" s="63"/>
      <c r="AV17" s="63"/>
      <c r="AW17" s="63"/>
      <c r="AX17" s="63"/>
      <c r="AY17" s="63"/>
      <c r="AZ17" s="63"/>
      <c r="BA17" s="63"/>
      <c r="BB17" s="63"/>
      <c r="BC17" s="63"/>
      <c r="BD17" s="63"/>
      <c r="BE17" s="63"/>
      <c r="BF17" s="63">
        <f t="shared" ref="BF17" si="129">$D$17</f>
        <v>5.2593333333333341</v>
      </c>
      <c r="BG17" s="63"/>
      <c r="BH17" s="63"/>
      <c r="BI17" s="63"/>
      <c r="BJ17" s="63"/>
      <c r="BK17" s="63"/>
      <c r="BL17" s="63"/>
      <c r="BM17" s="63"/>
      <c r="BN17" s="63"/>
      <c r="BO17" s="63"/>
      <c r="BP17" s="63"/>
      <c r="BQ17" s="63"/>
      <c r="BR17" s="63">
        <f t="shared" ref="BR17" si="130">$D$17</f>
        <v>5.2593333333333341</v>
      </c>
      <c r="BS17" s="63"/>
      <c r="BT17" s="63"/>
      <c r="BU17" s="63"/>
      <c r="BV17" s="63"/>
      <c r="BW17" s="63"/>
      <c r="BX17" s="63"/>
      <c r="BY17" s="63"/>
      <c r="BZ17" s="63"/>
      <c r="CA17" s="63"/>
      <c r="CB17" s="63"/>
      <c r="CC17" s="63"/>
      <c r="CD17" s="63">
        <f t="shared" ref="CD17" si="131">$D$17</f>
        <v>5.2593333333333341</v>
      </c>
      <c r="CE17" s="63"/>
      <c r="CF17" s="63"/>
      <c r="CG17" s="63"/>
      <c r="CH17" s="63"/>
      <c r="CI17" s="63"/>
      <c r="CJ17" s="63"/>
      <c r="CK17" s="63"/>
      <c r="CL17" s="63"/>
      <c r="CM17" s="63"/>
      <c r="CN17" s="63"/>
      <c r="CO17" s="63"/>
      <c r="CP17" s="63">
        <f t="shared" ref="CP17" si="132">$D$17</f>
        <v>5.2593333333333341</v>
      </c>
      <c r="CQ17" s="63"/>
      <c r="CR17" s="63"/>
      <c r="CS17" s="63"/>
      <c r="CT17" s="63"/>
      <c r="CU17" s="63"/>
      <c r="CV17" s="63"/>
      <c r="CW17" s="63"/>
      <c r="CX17" s="63"/>
      <c r="CY17" s="63"/>
      <c r="CZ17" s="63"/>
      <c r="DA17" s="63"/>
      <c r="DB17" s="63">
        <f t="shared" ref="DB17" si="133">$D$17</f>
        <v>5.2593333333333341</v>
      </c>
      <c r="DC17" s="63"/>
      <c r="DD17" s="63"/>
      <c r="DE17" s="63"/>
      <c r="DF17" s="63"/>
      <c r="DG17" s="63"/>
      <c r="DH17" s="63"/>
      <c r="DI17" s="63"/>
      <c r="DJ17" s="63"/>
      <c r="DK17" s="63"/>
      <c r="DL17" s="63"/>
      <c r="DM17" s="63"/>
      <c r="DN17" s="63">
        <f t="shared" ref="DN17" si="134">$D$17</f>
        <v>5.2593333333333341</v>
      </c>
      <c r="DO17" s="63"/>
      <c r="DP17" s="63"/>
      <c r="DQ17" s="63"/>
      <c r="DR17" s="63"/>
      <c r="DS17" s="63"/>
      <c r="DT17" s="63"/>
      <c r="DU17" s="63"/>
      <c r="DV17" s="63"/>
      <c r="DW17" s="63"/>
      <c r="DX17" s="63"/>
      <c r="DY17" s="63"/>
      <c r="DZ17" s="63">
        <f t="shared" ref="DZ17:FJ17" si="135">$D$17</f>
        <v>5.2593333333333341</v>
      </c>
      <c r="EA17" s="63"/>
      <c r="EB17" s="63"/>
      <c r="EC17" s="63"/>
      <c r="ED17" s="63"/>
      <c r="EE17" s="63"/>
      <c r="EF17" s="63"/>
      <c r="EG17" s="63"/>
      <c r="EH17" s="63"/>
      <c r="EI17" s="63"/>
      <c r="EJ17" s="63"/>
      <c r="EK17" s="63"/>
      <c r="EL17" s="63">
        <f t="shared" ref="EL17:FV17" si="136">$D$17</f>
        <v>5.2593333333333341</v>
      </c>
      <c r="EM17" s="63"/>
      <c r="EN17" s="63"/>
      <c r="EO17" s="63"/>
      <c r="EP17" s="63"/>
      <c r="EQ17" s="63"/>
      <c r="ER17" s="63"/>
      <c r="ES17" s="63"/>
      <c r="ET17" s="63"/>
      <c r="EU17" s="63"/>
      <c r="EV17" s="63"/>
      <c r="EW17" s="63"/>
      <c r="EX17" s="63">
        <f t="shared" ref="EX17:GH17" si="137">$D$17</f>
        <v>5.2593333333333341</v>
      </c>
      <c r="EY17" s="63"/>
      <c r="EZ17" s="63"/>
      <c r="FA17" s="63"/>
      <c r="FB17" s="63"/>
      <c r="FC17" s="63"/>
      <c r="FD17" s="63"/>
      <c r="FE17" s="63"/>
      <c r="FF17" s="63"/>
      <c r="FG17" s="63"/>
      <c r="FH17" s="63"/>
      <c r="FI17" s="63"/>
      <c r="FJ17" s="63">
        <f t="shared" si="135"/>
        <v>5.2593333333333341</v>
      </c>
      <c r="FK17" s="63"/>
      <c r="FL17" s="63"/>
      <c r="FM17" s="63"/>
      <c r="FN17" s="63"/>
      <c r="FO17" s="63"/>
      <c r="FP17" s="63"/>
      <c r="FQ17" s="63"/>
      <c r="FR17" s="63"/>
      <c r="FS17" s="63"/>
      <c r="FT17" s="63"/>
      <c r="FU17" s="63"/>
      <c r="FV17" s="63">
        <f t="shared" si="136"/>
        <v>5.2593333333333341</v>
      </c>
      <c r="FW17" s="63"/>
      <c r="FX17" s="63"/>
      <c r="FY17" s="63"/>
      <c r="FZ17" s="63"/>
      <c r="GA17" s="63"/>
      <c r="GB17" s="63"/>
      <c r="GC17" s="63"/>
      <c r="GD17" s="63"/>
      <c r="GE17" s="63"/>
      <c r="GF17" s="63"/>
      <c r="GG17" s="63"/>
      <c r="GH17" s="63">
        <f t="shared" si="137"/>
        <v>5.2593333333333341</v>
      </c>
      <c r="GI17" s="63"/>
      <c r="GJ17" s="63"/>
      <c r="GK17" s="63"/>
      <c r="GL17" s="63"/>
      <c r="GM17" s="63"/>
      <c r="GN17" s="63"/>
      <c r="GO17" s="63"/>
      <c r="GP17" s="63"/>
      <c r="GQ17" s="63"/>
      <c r="GR17" s="63"/>
      <c r="GS17" s="63"/>
      <c r="GT17" s="63">
        <f t="shared" ref="GT17" si="138">$D$17</f>
        <v>5.2593333333333341</v>
      </c>
      <c r="GU17" s="63"/>
      <c r="GV17" s="63"/>
      <c r="GW17" s="63"/>
      <c r="GX17" s="63"/>
      <c r="GY17" s="63"/>
      <c r="GZ17" s="63"/>
      <c r="HA17" s="63"/>
      <c r="HB17" s="63"/>
      <c r="HC17" s="63"/>
      <c r="HD17" s="63"/>
      <c r="HE17" s="63"/>
      <c r="HF17" s="63">
        <f t="shared" ref="HF17" si="139">$D$17</f>
        <v>5.2593333333333341</v>
      </c>
      <c r="HG17" s="63"/>
      <c r="HH17" s="63"/>
      <c r="HI17" s="63"/>
      <c r="HJ17" s="63"/>
      <c r="HK17" s="63"/>
      <c r="HL17" s="63"/>
      <c r="HM17" s="63"/>
      <c r="HN17" s="63"/>
      <c r="HO17" s="63"/>
      <c r="HP17" s="63"/>
      <c r="HQ17" s="63"/>
      <c r="HR17" s="63">
        <f t="shared" ref="HR17" si="140">$D$17</f>
        <v>5.2593333333333341</v>
      </c>
      <c r="HS17" s="63"/>
      <c r="HT17" s="63"/>
      <c r="HU17" s="63"/>
      <c r="HV17" s="63"/>
      <c r="HW17" s="63"/>
      <c r="HX17" s="63"/>
      <c r="HY17" s="63"/>
      <c r="HZ17" s="63"/>
      <c r="IA17" s="63"/>
      <c r="IB17" s="63"/>
      <c r="IC17" s="63"/>
      <c r="ID17" s="63">
        <f t="shared" ref="ID17:JN17" si="141">$D$17</f>
        <v>5.2593333333333341</v>
      </c>
      <c r="IE17" s="63"/>
      <c r="IF17" s="63"/>
      <c r="IG17" s="63"/>
      <c r="IH17" s="63"/>
      <c r="II17" s="63"/>
      <c r="IJ17" s="63"/>
      <c r="IK17" s="63"/>
      <c r="IL17" s="63"/>
      <c r="IM17" s="63"/>
      <c r="IN17" s="63"/>
      <c r="IO17" s="63"/>
      <c r="IP17" s="63">
        <f t="shared" ref="IP17:JZ17" si="142">$D$17</f>
        <v>5.2593333333333341</v>
      </c>
      <c r="IQ17" s="63"/>
      <c r="IR17" s="63"/>
      <c r="IS17" s="63"/>
      <c r="IT17" s="63"/>
      <c r="IU17" s="63"/>
      <c r="IV17" s="63"/>
      <c r="IW17" s="63"/>
      <c r="IX17" s="63"/>
      <c r="IY17" s="63"/>
      <c r="IZ17" s="63"/>
      <c r="JA17" s="63"/>
      <c r="JB17" s="63">
        <f t="shared" ref="JB17:KL17" si="143">$D$17</f>
        <v>5.2593333333333341</v>
      </c>
      <c r="JC17" s="63"/>
      <c r="JD17" s="63"/>
      <c r="JE17" s="63"/>
      <c r="JF17" s="63"/>
      <c r="JG17" s="63"/>
      <c r="JH17" s="63"/>
      <c r="JI17" s="63"/>
      <c r="JJ17" s="63"/>
      <c r="JK17" s="63"/>
      <c r="JL17" s="63"/>
      <c r="JM17" s="63"/>
      <c r="JN17" s="63">
        <f t="shared" si="141"/>
        <v>5.2593333333333341</v>
      </c>
      <c r="JO17" s="63"/>
      <c r="JP17" s="63"/>
      <c r="JQ17" s="63"/>
      <c r="JR17" s="63"/>
      <c r="JS17" s="63"/>
      <c r="JT17" s="63"/>
      <c r="JU17" s="63"/>
      <c r="JV17" s="63"/>
      <c r="JW17" s="63"/>
      <c r="JX17" s="63"/>
      <c r="JY17" s="63"/>
      <c r="JZ17" s="63">
        <f t="shared" si="142"/>
        <v>5.2593333333333341</v>
      </c>
      <c r="KA17" s="63"/>
      <c r="KB17" s="63"/>
      <c r="KC17" s="63"/>
      <c r="KD17" s="63"/>
      <c r="KE17" s="63"/>
      <c r="KF17" s="63"/>
      <c r="KG17" s="63"/>
      <c r="KH17" s="63"/>
      <c r="KI17" s="63"/>
      <c r="KJ17" s="63"/>
      <c r="KK17" s="63"/>
      <c r="KL17" s="63">
        <f t="shared" si="143"/>
        <v>5.2593333333333341</v>
      </c>
      <c r="KM17" s="63"/>
      <c r="KN17" s="63"/>
      <c r="KO17" s="63"/>
      <c r="KP17" s="63"/>
      <c r="KQ17" s="63"/>
      <c r="KR17" s="63"/>
      <c r="KS17" s="63"/>
      <c r="KT17" s="63"/>
      <c r="KU17" s="63"/>
      <c r="KV17" s="63"/>
      <c r="KW17" s="63"/>
      <c r="KX17" s="63">
        <f t="shared" ref="KX17" si="144">$D$17</f>
        <v>5.2593333333333341</v>
      </c>
      <c r="KY17" s="63"/>
      <c r="KZ17" s="63"/>
      <c r="LA17" s="63"/>
      <c r="LB17" s="63"/>
      <c r="LC17" s="63"/>
      <c r="LD17" s="63"/>
      <c r="LE17" s="63"/>
      <c r="LF17" s="63"/>
      <c r="LG17" s="63"/>
      <c r="LH17" s="63"/>
      <c r="LI17" s="63"/>
      <c r="LJ17" s="63">
        <f t="shared" ref="LJ17:NF17" si="145">$D$17</f>
        <v>5.2593333333333341</v>
      </c>
      <c r="LK17" s="63"/>
      <c r="LL17" s="63"/>
      <c r="LM17" s="63"/>
      <c r="LN17" s="63"/>
      <c r="LO17" s="63"/>
      <c r="LP17" s="63"/>
      <c r="LQ17" s="63"/>
      <c r="LR17" s="63"/>
      <c r="LS17" s="63"/>
      <c r="LT17" s="63"/>
      <c r="LU17" s="63"/>
      <c r="LV17" s="63">
        <f t="shared" si="145"/>
        <v>5.2593333333333341</v>
      </c>
      <c r="LW17" s="63"/>
      <c r="LX17" s="63"/>
      <c r="LY17" s="63"/>
      <c r="LZ17" s="63"/>
      <c r="MA17" s="63"/>
      <c r="MB17" s="63"/>
      <c r="MC17" s="63"/>
      <c r="MD17" s="63"/>
      <c r="ME17" s="63"/>
      <c r="MF17" s="63"/>
      <c r="MG17" s="63"/>
      <c r="MH17" s="63">
        <f t="shared" si="145"/>
        <v>5.2593333333333341</v>
      </c>
      <c r="MI17" s="63"/>
      <c r="MJ17" s="63"/>
      <c r="MK17" s="63"/>
      <c r="ML17" s="63"/>
      <c r="MM17" s="63"/>
      <c r="MN17" s="63"/>
      <c r="MO17" s="63"/>
      <c r="MP17" s="63"/>
      <c r="MQ17" s="63"/>
      <c r="MR17" s="63"/>
      <c r="MS17" s="63"/>
      <c r="MT17" s="63">
        <f t="shared" si="145"/>
        <v>5.2593333333333341</v>
      </c>
      <c r="MU17" s="63"/>
      <c r="MV17" s="63"/>
      <c r="MW17" s="63"/>
      <c r="MX17" s="63"/>
      <c r="MY17" s="63"/>
      <c r="MZ17" s="63"/>
      <c r="NA17" s="63"/>
      <c r="NB17" s="63"/>
      <c r="NC17" s="63"/>
      <c r="ND17" s="63"/>
      <c r="NE17" s="63"/>
      <c r="NF17" s="63">
        <f t="shared" si="145"/>
        <v>5.2593333333333341</v>
      </c>
      <c r="NG17" s="63"/>
      <c r="NH17" s="63"/>
      <c r="NI17" s="63"/>
      <c r="NJ17" s="63"/>
      <c r="NK17" s="63"/>
      <c r="NL17" s="63"/>
      <c r="NM17" s="63"/>
      <c r="NN17" s="63"/>
      <c r="NO17" s="63"/>
      <c r="NP17" s="63"/>
      <c r="NQ17" s="63"/>
      <c r="NR17" s="63">
        <f t="shared" ref="NR17" si="146">$D$17</f>
        <v>5.2593333333333341</v>
      </c>
      <c r="NS17" s="63"/>
      <c r="NT17" s="63"/>
      <c r="NU17" s="63"/>
      <c r="NV17" s="63"/>
      <c r="NW17" s="63"/>
      <c r="NX17" s="63"/>
      <c r="NY17" s="63"/>
      <c r="NZ17" s="63"/>
      <c r="OA17" s="63"/>
      <c r="OB17" s="63"/>
      <c r="OC17" s="63"/>
      <c r="OD17" s="63">
        <f t="shared" ref="OD17:PB17" si="147">$D$17</f>
        <v>5.2593333333333341</v>
      </c>
      <c r="OE17" s="63"/>
      <c r="OF17" s="63"/>
      <c r="OG17" s="63"/>
      <c r="OH17" s="63"/>
      <c r="OI17" s="63"/>
      <c r="OJ17" s="63"/>
      <c r="OK17" s="63"/>
      <c r="OL17" s="63"/>
      <c r="OM17" s="63"/>
      <c r="ON17" s="63"/>
      <c r="OO17" s="63"/>
      <c r="OP17" s="63">
        <f t="shared" si="147"/>
        <v>5.2593333333333341</v>
      </c>
      <c r="OQ17" s="63"/>
      <c r="OR17" s="63"/>
      <c r="OS17" s="63"/>
      <c r="OT17" s="63"/>
      <c r="OU17" s="63"/>
      <c r="OV17" s="63"/>
      <c r="OW17" s="63"/>
      <c r="OX17" s="63"/>
      <c r="OY17" s="63"/>
      <c r="OZ17" s="63"/>
      <c r="PA17" s="63"/>
      <c r="PB17" s="63">
        <f t="shared" si="147"/>
        <v>5.2593333333333341</v>
      </c>
      <c r="PC17" s="63"/>
      <c r="PD17" s="63"/>
      <c r="PE17" s="63"/>
      <c r="PF17" s="63"/>
      <c r="PG17" s="63"/>
      <c r="PH17" s="63"/>
      <c r="PI17" s="63"/>
      <c r="PJ17" s="63"/>
    </row>
    <row r="18" spans="1:426" s="123" customFormat="1">
      <c r="A18" s="971"/>
      <c r="B18" s="971"/>
      <c r="C18" s="63" t="str">
        <f>収支!AB18</f>
        <v>建物固定資産税</v>
      </c>
      <c r="D18" s="63">
        <f ca="1">収支!AF18/1000</f>
        <v>28</v>
      </c>
      <c r="E18" s="123">
        <f t="shared" ca="1" si="125"/>
        <v>280</v>
      </c>
      <c r="G18" s="63"/>
      <c r="H18" s="63"/>
      <c r="I18" s="63"/>
      <c r="J18" s="63">
        <f ca="1">$D$18</f>
        <v>28</v>
      </c>
      <c r="K18" s="63"/>
      <c r="L18" s="63"/>
      <c r="M18" s="63"/>
      <c r="N18" s="63"/>
      <c r="O18" s="63"/>
      <c r="P18" s="63"/>
      <c r="Q18" s="63"/>
      <c r="R18" s="63"/>
      <c r="S18" s="63"/>
      <c r="T18" s="63"/>
      <c r="U18" s="63"/>
      <c r="V18" s="63">
        <f ca="1">$D$18</f>
        <v>28</v>
      </c>
      <c r="W18" s="63"/>
      <c r="X18" s="63"/>
      <c r="Y18" s="63"/>
      <c r="Z18" s="63"/>
      <c r="AA18" s="63"/>
      <c r="AB18" s="63"/>
      <c r="AC18" s="63"/>
      <c r="AD18" s="63"/>
      <c r="AE18" s="63"/>
      <c r="AF18" s="63"/>
      <c r="AG18" s="63"/>
      <c r="AH18" s="63">
        <f t="shared" ref="AH18" ca="1" si="148">$D$18</f>
        <v>28</v>
      </c>
      <c r="AI18" s="63"/>
      <c r="AJ18" s="63"/>
      <c r="AK18" s="63"/>
      <c r="AL18" s="63"/>
      <c r="AM18" s="63"/>
      <c r="AN18" s="63"/>
      <c r="AO18" s="63"/>
      <c r="AP18" s="63"/>
      <c r="AQ18" s="63"/>
      <c r="AR18" s="63"/>
      <c r="AS18" s="63"/>
      <c r="AT18" s="63">
        <f t="shared" ref="AT18" ca="1" si="149">$D$18</f>
        <v>28</v>
      </c>
      <c r="AU18" s="63"/>
      <c r="AV18" s="63"/>
      <c r="AW18" s="63"/>
      <c r="AX18" s="63"/>
      <c r="AY18" s="63"/>
      <c r="AZ18" s="63"/>
      <c r="BA18" s="63"/>
      <c r="BB18" s="63"/>
      <c r="BC18" s="63"/>
      <c r="BD18" s="63"/>
      <c r="BE18" s="63"/>
      <c r="BF18" s="63">
        <f t="shared" ref="BF18" ca="1" si="150">$D$18</f>
        <v>28</v>
      </c>
      <c r="BG18" s="63"/>
      <c r="BH18" s="63"/>
      <c r="BI18" s="63"/>
      <c r="BJ18" s="63"/>
      <c r="BK18" s="63"/>
      <c r="BL18" s="63"/>
      <c r="BM18" s="63"/>
      <c r="BN18" s="63"/>
      <c r="BO18" s="63"/>
      <c r="BP18" s="63"/>
      <c r="BQ18" s="63"/>
      <c r="BR18" s="63">
        <f t="shared" ref="BR18" ca="1" si="151">$D$18</f>
        <v>28</v>
      </c>
      <c r="BS18" s="63"/>
      <c r="BT18" s="63"/>
      <c r="BU18" s="63"/>
      <c r="BV18" s="63"/>
      <c r="BW18" s="63"/>
      <c r="BX18" s="63"/>
      <c r="BY18" s="63"/>
      <c r="BZ18" s="63"/>
      <c r="CA18" s="63"/>
      <c r="CB18" s="63"/>
      <c r="CC18" s="63"/>
      <c r="CD18" s="63">
        <f t="shared" ref="CD18" ca="1" si="152">$D$18</f>
        <v>28</v>
      </c>
      <c r="CE18" s="63"/>
      <c r="CF18" s="63"/>
      <c r="CG18" s="63"/>
      <c r="CH18" s="63"/>
      <c r="CI18" s="63"/>
      <c r="CJ18" s="63"/>
      <c r="CK18" s="63"/>
      <c r="CL18" s="63"/>
      <c r="CM18" s="63"/>
      <c r="CN18" s="63"/>
      <c r="CO18" s="63"/>
      <c r="CP18" s="63">
        <f t="shared" ref="CP18" ca="1" si="153">$D$18</f>
        <v>28</v>
      </c>
      <c r="CQ18" s="63"/>
      <c r="CR18" s="63"/>
      <c r="CS18" s="63"/>
      <c r="CT18" s="63"/>
      <c r="CU18" s="63"/>
      <c r="CV18" s="63"/>
      <c r="CW18" s="63"/>
      <c r="CX18" s="63"/>
      <c r="CY18" s="63"/>
      <c r="CZ18" s="63"/>
      <c r="DA18" s="63"/>
      <c r="DB18" s="63">
        <f t="shared" ref="DB18" ca="1" si="154">$D$18</f>
        <v>28</v>
      </c>
      <c r="DC18" s="63"/>
      <c r="DD18" s="63"/>
      <c r="DE18" s="63"/>
      <c r="DF18" s="63"/>
      <c r="DG18" s="63"/>
      <c r="DH18" s="63"/>
      <c r="DI18" s="63"/>
      <c r="DJ18" s="63"/>
      <c r="DK18" s="63"/>
      <c r="DL18" s="63"/>
      <c r="DM18" s="63"/>
      <c r="DN18" s="63">
        <f t="shared" ref="DN18" ca="1" si="155">$D$18</f>
        <v>28</v>
      </c>
      <c r="DO18" s="63"/>
      <c r="DP18" s="63"/>
      <c r="DQ18" s="63"/>
      <c r="DR18" s="63"/>
      <c r="DS18" s="63"/>
      <c r="DT18" s="63"/>
      <c r="DU18" s="63"/>
      <c r="DV18" s="63"/>
      <c r="DW18" s="63"/>
      <c r="DX18" s="63"/>
      <c r="DY18" s="63"/>
      <c r="DZ18" s="63">
        <f t="shared" ref="DZ18:FJ18" ca="1" si="156">$D$18</f>
        <v>28</v>
      </c>
      <c r="EA18" s="63"/>
      <c r="EB18" s="63"/>
      <c r="EC18" s="63"/>
      <c r="ED18" s="63"/>
      <c r="EE18" s="63"/>
      <c r="EF18" s="63"/>
      <c r="EG18" s="63"/>
      <c r="EH18" s="63"/>
      <c r="EI18" s="63"/>
      <c r="EJ18" s="63"/>
      <c r="EK18" s="63"/>
      <c r="EL18" s="63">
        <f t="shared" ref="EL18:FV18" ca="1" si="157">$D$18</f>
        <v>28</v>
      </c>
      <c r="EM18" s="63"/>
      <c r="EN18" s="63"/>
      <c r="EO18" s="63"/>
      <c r="EP18" s="63"/>
      <c r="EQ18" s="63"/>
      <c r="ER18" s="63"/>
      <c r="ES18" s="63"/>
      <c r="ET18" s="63"/>
      <c r="EU18" s="63"/>
      <c r="EV18" s="63"/>
      <c r="EW18" s="63"/>
      <c r="EX18" s="63">
        <f t="shared" ref="EX18:GH18" ca="1" si="158">$D$18</f>
        <v>28</v>
      </c>
      <c r="EY18" s="63"/>
      <c r="EZ18" s="63"/>
      <c r="FA18" s="63"/>
      <c r="FB18" s="63"/>
      <c r="FC18" s="63"/>
      <c r="FD18" s="63"/>
      <c r="FE18" s="63"/>
      <c r="FF18" s="63"/>
      <c r="FG18" s="63"/>
      <c r="FH18" s="63"/>
      <c r="FI18" s="63"/>
      <c r="FJ18" s="63">
        <f t="shared" ca="1" si="156"/>
        <v>28</v>
      </c>
      <c r="FK18" s="63"/>
      <c r="FL18" s="63"/>
      <c r="FM18" s="63"/>
      <c r="FN18" s="63"/>
      <c r="FO18" s="63"/>
      <c r="FP18" s="63"/>
      <c r="FQ18" s="63"/>
      <c r="FR18" s="63"/>
      <c r="FS18" s="63"/>
      <c r="FT18" s="63"/>
      <c r="FU18" s="63"/>
      <c r="FV18" s="63">
        <f t="shared" ca="1" si="157"/>
        <v>28</v>
      </c>
      <c r="FW18" s="63"/>
      <c r="FX18" s="63"/>
      <c r="FY18" s="63"/>
      <c r="FZ18" s="63"/>
      <c r="GA18" s="63"/>
      <c r="GB18" s="63"/>
      <c r="GC18" s="63"/>
      <c r="GD18" s="63"/>
      <c r="GE18" s="63"/>
      <c r="GF18" s="63"/>
      <c r="GG18" s="63"/>
      <c r="GH18" s="63">
        <f t="shared" ca="1" si="158"/>
        <v>28</v>
      </c>
      <c r="GI18" s="63"/>
      <c r="GJ18" s="63"/>
      <c r="GK18" s="63"/>
      <c r="GL18" s="63"/>
      <c r="GM18" s="63"/>
      <c r="GN18" s="63"/>
      <c r="GO18" s="63"/>
      <c r="GP18" s="63"/>
      <c r="GQ18" s="63"/>
      <c r="GR18" s="63"/>
      <c r="GS18" s="63"/>
      <c r="GT18" s="63">
        <f t="shared" ref="GT18" ca="1" si="159">$D$18</f>
        <v>28</v>
      </c>
      <c r="GU18" s="63"/>
      <c r="GV18" s="63"/>
      <c r="GW18" s="63"/>
      <c r="GX18" s="63"/>
      <c r="GY18" s="63"/>
      <c r="GZ18" s="63"/>
      <c r="HA18" s="63"/>
      <c r="HB18" s="63"/>
      <c r="HC18" s="63"/>
      <c r="HD18" s="63"/>
      <c r="HE18" s="63"/>
      <c r="HF18" s="63">
        <f t="shared" ref="HF18" ca="1" si="160">$D$18</f>
        <v>28</v>
      </c>
      <c r="HG18" s="63"/>
      <c r="HH18" s="63"/>
      <c r="HI18" s="63"/>
      <c r="HJ18" s="63"/>
      <c r="HK18" s="63"/>
      <c r="HL18" s="63"/>
      <c r="HM18" s="63"/>
      <c r="HN18" s="63"/>
      <c r="HO18" s="63"/>
      <c r="HP18" s="63"/>
      <c r="HQ18" s="63"/>
      <c r="HR18" s="63">
        <f t="shared" ref="HR18" ca="1" si="161">$D$18</f>
        <v>28</v>
      </c>
      <c r="HS18" s="63"/>
      <c r="HT18" s="63"/>
      <c r="HU18" s="63"/>
      <c r="HV18" s="63"/>
      <c r="HW18" s="63"/>
      <c r="HX18" s="63"/>
      <c r="HY18" s="63"/>
      <c r="HZ18" s="63"/>
      <c r="IA18" s="63"/>
      <c r="IB18" s="63"/>
      <c r="IC18" s="63"/>
      <c r="ID18" s="63">
        <f t="shared" ref="ID18:JN18" ca="1" si="162">$D$18</f>
        <v>28</v>
      </c>
      <c r="IE18" s="63"/>
      <c r="IF18" s="63"/>
      <c r="IG18" s="63"/>
      <c r="IH18" s="63"/>
      <c r="II18" s="63"/>
      <c r="IJ18" s="63"/>
      <c r="IK18" s="63"/>
      <c r="IL18" s="63"/>
      <c r="IM18" s="63"/>
      <c r="IN18" s="63"/>
      <c r="IO18" s="63"/>
      <c r="IP18" s="63">
        <f t="shared" ref="IP18:JZ18" ca="1" si="163">$D$18</f>
        <v>28</v>
      </c>
      <c r="IQ18" s="63"/>
      <c r="IR18" s="63"/>
      <c r="IS18" s="63"/>
      <c r="IT18" s="63"/>
      <c r="IU18" s="63"/>
      <c r="IV18" s="63"/>
      <c r="IW18" s="63"/>
      <c r="IX18" s="63"/>
      <c r="IY18" s="63"/>
      <c r="IZ18" s="63"/>
      <c r="JA18" s="63"/>
      <c r="JB18" s="63">
        <f t="shared" ref="JB18:KL18" ca="1" si="164">$D$18</f>
        <v>28</v>
      </c>
      <c r="JC18" s="63"/>
      <c r="JD18" s="63"/>
      <c r="JE18" s="63"/>
      <c r="JF18" s="63"/>
      <c r="JG18" s="63"/>
      <c r="JH18" s="63"/>
      <c r="JI18" s="63"/>
      <c r="JJ18" s="63"/>
      <c r="JK18" s="63"/>
      <c r="JL18" s="63"/>
      <c r="JM18" s="63"/>
      <c r="JN18" s="63">
        <f t="shared" ca="1" si="162"/>
        <v>28</v>
      </c>
      <c r="JO18" s="63"/>
      <c r="JP18" s="63"/>
      <c r="JQ18" s="63"/>
      <c r="JR18" s="63"/>
      <c r="JS18" s="63"/>
      <c r="JT18" s="63"/>
      <c r="JU18" s="63"/>
      <c r="JV18" s="63"/>
      <c r="JW18" s="63"/>
      <c r="JX18" s="63"/>
      <c r="JY18" s="63"/>
      <c r="JZ18" s="63">
        <f t="shared" ca="1" si="163"/>
        <v>28</v>
      </c>
      <c r="KA18" s="63"/>
      <c r="KB18" s="63"/>
      <c r="KC18" s="63"/>
      <c r="KD18" s="63"/>
      <c r="KE18" s="63"/>
      <c r="KF18" s="63"/>
      <c r="KG18" s="63"/>
      <c r="KH18" s="63"/>
      <c r="KI18" s="63"/>
      <c r="KJ18" s="63"/>
      <c r="KK18" s="63"/>
      <c r="KL18" s="63">
        <f t="shared" ca="1" si="164"/>
        <v>28</v>
      </c>
      <c r="KM18" s="63"/>
      <c r="KN18" s="63"/>
      <c r="KO18" s="63"/>
      <c r="KP18" s="63"/>
      <c r="KQ18" s="63"/>
      <c r="KR18" s="63"/>
      <c r="KS18" s="63"/>
      <c r="KT18" s="63"/>
      <c r="KU18" s="63"/>
      <c r="KV18" s="63"/>
      <c r="KW18" s="63"/>
      <c r="KX18" s="63">
        <f t="shared" ref="KX18" ca="1" si="165">$D$18</f>
        <v>28</v>
      </c>
      <c r="KY18" s="63"/>
      <c r="KZ18" s="63"/>
      <c r="LA18" s="63"/>
      <c r="LB18" s="63"/>
      <c r="LC18" s="63"/>
      <c r="LD18" s="63"/>
      <c r="LE18" s="63"/>
      <c r="LF18" s="63"/>
      <c r="LG18" s="63"/>
      <c r="LH18" s="63"/>
      <c r="LI18" s="63"/>
      <c r="LJ18" s="63">
        <f t="shared" ref="LJ18:NF18" ca="1" si="166">$D$18</f>
        <v>28</v>
      </c>
      <c r="LK18" s="63"/>
      <c r="LL18" s="63"/>
      <c r="LM18" s="63"/>
      <c r="LN18" s="63"/>
      <c r="LO18" s="63"/>
      <c r="LP18" s="63"/>
      <c r="LQ18" s="63"/>
      <c r="LR18" s="63"/>
      <c r="LS18" s="63"/>
      <c r="LT18" s="63"/>
      <c r="LU18" s="63"/>
      <c r="LV18" s="63">
        <f t="shared" ca="1" si="166"/>
        <v>28</v>
      </c>
      <c r="LW18" s="63"/>
      <c r="LX18" s="63"/>
      <c r="LY18" s="63"/>
      <c r="LZ18" s="63"/>
      <c r="MA18" s="63"/>
      <c r="MB18" s="63"/>
      <c r="MC18" s="63"/>
      <c r="MD18" s="63"/>
      <c r="ME18" s="63"/>
      <c r="MF18" s="63"/>
      <c r="MG18" s="63"/>
      <c r="MH18" s="63">
        <f t="shared" ca="1" si="166"/>
        <v>28</v>
      </c>
      <c r="MI18" s="63"/>
      <c r="MJ18" s="63"/>
      <c r="MK18" s="63"/>
      <c r="ML18" s="63"/>
      <c r="MM18" s="63"/>
      <c r="MN18" s="63"/>
      <c r="MO18" s="63"/>
      <c r="MP18" s="63"/>
      <c r="MQ18" s="63"/>
      <c r="MR18" s="63"/>
      <c r="MS18" s="63"/>
      <c r="MT18" s="63">
        <f t="shared" ca="1" si="166"/>
        <v>28</v>
      </c>
      <c r="MU18" s="63"/>
      <c r="MV18" s="63"/>
      <c r="MW18" s="63"/>
      <c r="MX18" s="63"/>
      <c r="MY18" s="63"/>
      <c r="MZ18" s="63"/>
      <c r="NA18" s="63"/>
      <c r="NB18" s="63"/>
      <c r="NC18" s="63"/>
      <c r="ND18" s="63"/>
      <c r="NE18" s="63"/>
      <c r="NF18" s="63">
        <f t="shared" ca="1" si="166"/>
        <v>28</v>
      </c>
      <c r="NG18" s="63"/>
      <c r="NH18" s="63"/>
      <c r="NI18" s="63"/>
      <c r="NJ18" s="63"/>
      <c r="NK18" s="63"/>
      <c r="NL18" s="63"/>
      <c r="NM18" s="63"/>
      <c r="NN18" s="63"/>
      <c r="NO18" s="63"/>
      <c r="NP18" s="63"/>
      <c r="NQ18" s="63"/>
      <c r="NR18" s="63">
        <f t="shared" ref="NR18" ca="1" si="167">$D$18</f>
        <v>28</v>
      </c>
      <c r="NS18" s="63"/>
      <c r="NT18" s="63"/>
      <c r="NU18" s="63"/>
      <c r="NV18" s="63"/>
      <c r="NW18" s="63"/>
      <c r="NX18" s="63"/>
      <c r="NY18" s="63"/>
      <c r="NZ18" s="63"/>
      <c r="OA18" s="63"/>
      <c r="OB18" s="63"/>
      <c r="OC18" s="63"/>
      <c r="OD18" s="63">
        <f t="shared" ref="OD18:PB18" ca="1" si="168">$D$18</f>
        <v>28</v>
      </c>
      <c r="OE18" s="63"/>
      <c r="OF18" s="63"/>
      <c r="OG18" s="63"/>
      <c r="OH18" s="63"/>
      <c r="OI18" s="63"/>
      <c r="OJ18" s="63"/>
      <c r="OK18" s="63"/>
      <c r="OL18" s="63"/>
      <c r="OM18" s="63"/>
      <c r="ON18" s="63"/>
      <c r="OO18" s="63"/>
      <c r="OP18" s="63">
        <f t="shared" ca="1" si="168"/>
        <v>28</v>
      </c>
      <c r="OQ18" s="63"/>
      <c r="OR18" s="63"/>
      <c r="OS18" s="63"/>
      <c r="OT18" s="63"/>
      <c r="OU18" s="63"/>
      <c r="OV18" s="63"/>
      <c r="OW18" s="63"/>
      <c r="OX18" s="63"/>
      <c r="OY18" s="63"/>
      <c r="OZ18" s="63"/>
      <c r="PA18" s="63"/>
      <c r="PB18" s="63">
        <f t="shared" ca="1" si="168"/>
        <v>28</v>
      </c>
      <c r="PC18" s="63"/>
      <c r="PD18" s="63"/>
      <c r="PE18" s="63"/>
      <c r="PF18" s="63"/>
      <c r="PG18" s="63"/>
      <c r="PH18" s="63"/>
      <c r="PI18" s="63"/>
      <c r="PJ18" s="63"/>
    </row>
    <row r="19" spans="1:426" s="123" customFormat="1">
      <c r="A19" s="971"/>
      <c r="B19" s="971"/>
      <c r="C19" s="63" t="str">
        <f>収支!AB19</f>
        <v>土地都市計画税</v>
      </c>
      <c r="D19" s="63">
        <f>収支!AF19/1000</f>
        <v>2.254</v>
      </c>
      <c r="E19" s="123">
        <f t="shared" si="125"/>
        <v>22.540000000000003</v>
      </c>
      <c r="G19" s="63"/>
      <c r="H19" s="63"/>
      <c r="I19" s="63"/>
      <c r="J19" s="63">
        <f>$D$19</f>
        <v>2.254</v>
      </c>
      <c r="K19" s="63"/>
      <c r="L19" s="63"/>
      <c r="M19" s="63"/>
      <c r="N19" s="63"/>
      <c r="O19" s="63"/>
      <c r="P19" s="63"/>
      <c r="Q19" s="63"/>
      <c r="R19" s="63"/>
      <c r="S19" s="63"/>
      <c r="T19" s="63"/>
      <c r="U19" s="63"/>
      <c r="V19" s="63">
        <f>$D$19</f>
        <v>2.254</v>
      </c>
      <c r="W19" s="63"/>
      <c r="X19" s="63"/>
      <c r="Y19" s="63"/>
      <c r="Z19" s="63"/>
      <c r="AA19" s="63"/>
      <c r="AB19" s="63"/>
      <c r="AC19" s="63"/>
      <c r="AD19" s="63"/>
      <c r="AE19" s="63"/>
      <c r="AF19" s="63"/>
      <c r="AG19" s="63"/>
      <c r="AH19" s="63">
        <f t="shared" ref="AH19" si="169">$D$19</f>
        <v>2.254</v>
      </c>
      <c r="AI19" s="63"/>
      <c r="AJ19" s="63"/>
      <c r="AK19" s="63"/>
      <c r="AL19" s="63"/>
      <c r="AM19" s="63"/>
      <c r="AN19" s="63"/>
      <c r="AO19" s="63"/>
      <c r="AP19" s="63"/>
      <c r="AQ19" s="63"/>
      <c r="AR19" s="63"/>
      <c r="AS19" s="63"/>
      <c r="AT19" s="63">
        <f t="shared" ref="AT19" si="170">$D$19</f>
        <v>2.254</v>
      </c>
      <c r="AU19" s="63"/>
      <c r="AV19" s="63"/>
      <c r="AW19" s="63"/>
      <c r="AX19" s="63"/>
      <c r="AY19" s="63"/>
      <c r="AZ19" s="63"/>
      <c r="BA19" s="63"/>
      <c r="BB19" s="63"/>
      <c r="BC19" s="63"/>
      <c r="BD19" s="63"/>
      <c r="BE19" s="63"/>
      <c r="BF19" s="63">
        <f t="shared" ref="BF19" si="171">$D$19</f>
        <v>2.254</v>
      </c>
      <c r="BG19" s="63"/>
      <c r="BH19" s="63"/>
      <c r="BI19" s="63"/>
      <c r="BJ19" s="63"/>
      <c r="BK19" s="63"/>
      <c r="BL19" s="63"/>
      <c r="BM19" s="63"/>
      <c r="BN19" s="63"/>
      <c r="BO19" s="63"/>
      <c r="BP19" s="63"/>
      <c r="BQ19" s="63"/>
      <c r="BR19" s="63">
        <f t="shared" ref="BR19" si="172">$D$19</f>
        <v>2.254</v>
      </c>
      <c r="BS19" s="63"/>
      <c r="BT19" s="63"/>
      <c r="BU19" s="63"/>
      <c r="BV19" s="63"/>
      <c r="BW19" s="63"/>
      <c r="BX19" s="63"/>
      <c r="BY19" s="63"/>
      <c r="BZ19" s="63"/>
      <c r="CA19" s="63"/>
      <c r="CB19" s="63"/>
      <c r="CC19" s="63"/>
      <c r="CD19" s="63">
        <f t="shared" ref="CD19" si="173">$D$19</f>
        <v>2.254</v>
      </c>
      <c r="CE19" s="63"/>
      <c r="CF19" s="63"/>
      <c r="CG19" s="63"/>
      <c r="CH19" s="63"/>
      <c r="CI19" s="63"/>
      <c r="CJ19" s="63"/>
      <c r="CK19" s="63"/>
      <c r="CL19" s="63"/>
      <c r="CM19" s="63"/>
      <c r="CN19" s="63"/>
      <c r="CO19" s="63"/>
      <c r="CP19" s="63">
        <f t="shared" ref="CP19" si="174">$D$19</f>
        <v>2.254</v>
      </c>
      <c r="CQ19" s="63"/>
      <c r="CR19" s="63"/>
      <c r="CS19" s="63"/>
      <c r="CT19" s="63"/>
      <c r="CU19" s="63"/>
      <c r="CV19" s="63"/>
      <c r="CW19" s="63"/>
      <c r="CX19" s="63"/>
      <c r="CY19" s="63"/>
      <c r="CZ19" s="63"/>
      <c r="DA19" s="63"/>
      <c r="DB19" s="63">
        <f t="shared" ref="DB19" si="175">$D$19</f>
        <v>2.254</v>
      </c>
      <c r="DC19" s="63"/>
      <c r="DD19" s="63"/>
      <c r="DE19" s="63"/>
      <c r="DF19" s="63"/>
      <c r="DG19" s="63"/>
      <c r="DH19" s="63"/>
      <c r="DI19" s="63"/>
      <c r="DJ19" s="63"/>
      <c r="DK19" s="63"/>
      <c r="DL19" s="63"/>
      <c r="DM19" s="63"/>
      <c r="DN19" s="63">
        <f t="shared" ref="DN19" si="176">$D$19</f>
        <v>2.254</v>
      </c>
      <c r="DO19" s="63"/>
      <c r="DP19" s="63"/>
      <c r="DQ19" s="63"/>
      <c r="DR19" s="63"/>
      <c r="DS19" s="63"/>
      <c r="DT19" s="63"/>
      <c r="DU19" s="63"/>
      <c r="DV19" s="63"/>
      <c r="DW19" s="63"/>
      <c r="DX19" s="63"/>
      <c r="DY19" s="63"/>
      <c r="DZ19" s="63">
        <f t="shared" ref="DZ19:FJ19" si="177">$D$19</f>
        <v>2.254</v>
      </c>
      <c r="EA19" s="63"/>
      <c r="EB19" s="63"/>
      <c r="EC19" s="63"/>
      <c r="ED19" s="63"/>
      <c r="EE19" s="63"/>
      <c r="EF19" s="63"/>
      <c r="EG19" s="63"/>
      <c r="EH19" s="63"/>
      <c r="EI19" s="63"/>
      <c r="EJ19" s="63"/>
      <c r="EK19" s="63"/>
      <c r="EL19" s="63">
        <f t="shared" ref="EL19:FV19" si="178">$D$19</f>
        <v>2.254</v>
      </c>
      <c r="EM19" s="63"/>
      <c r="EN19" s="63"/>
      <c r="EO19" s="63"/>
      <c r="EP19" s="63"/>
      <c r="EQ19" s="63"/>
      <c r="ER19" s="63"/>
      <c r="ES19" s="63"/>
      <c r="ET19" s="63"/>
      <c r="EU19" s="63"/>
      <c r="EV19" s="63"/>
      <c r="EW19" s="63"/>
      <c r="EX19" s="63">
        <f t="shared" ref="EX19:GH19" si="179">$D$19</f>
        <v>2.254</v>
      </c>
      <c r="EY19" s="63"/>
      <c r="EZ19" s="63"/>
      <c r="FA19" s="63"/>
      <c r="FB19" s="63"/>
      <c r="FC19" s="63"/>
      <c r="FD19" s="63"/>
      <c r="FE19" s="63"/>
      <c r="FF19" s="63"/>
      <c r="FG19" s="63"/>
      <c r="FH19" s="63"/>
      <c r="FI19" s="63"/>
      <c r="FJ19" s="63">
        <f t="shared" si="177"/>
        <v>2.254</v>
      </c>
      <c r="FK19" s="63"/>
      <c r="FL19" s="63"/>
      <c r="FM19" s="63"/>
      <c r="FN19" s="63"/>
      <c r="FO19" s="63"/>
      <c r="FP19" s="63"/>
      <c r="FQ19" s="63"/>
      <c r="FR19" s="63"/>
      <c r="FS19" s="63"/>
      <c r="FT19" s="63"/>
      <c r="FU19" s="63"/>
      <c r="FV19" s="63">
        <f t="shared" si="178"/>
        <v>2.254</v>
      </c>
      <c r="FW19" s="63"/>
      <c r="FX19" s="63"/>
      <c r="FY19" s="63"/>
      <c r="FZ19" s="63"/>
      <c r="GA19" s="63"/>
      <c r="GB19" s="63"/>
      <c r="GC19" s="63"/>
      <c r="GD19" s="63"/>
      <c r="GE19" s="63"/>
      <c r="GF19" s="63"/>
      <c r="GG19" s="63"/>
      <c r="GH19" s="63">
        <f t="shared" si="179"/>
        <v>2.254</v>
      </c>
      <c r="GI19" s="63"/>
      <c r="GJ19" s="63"/>
      <c r="GK19" s="63"/>
      <c r="GL19" s="63"/>
      <c r="GM19" s="63"/>
      <c r="GN19" s="63"/>
      <c r="GO19" s="63"/>
      <c r="GP19" s="63"/>
      <c r="GQ19" s="63"/>
      <c r="GR19" s="63"/>
      <c r="GS19" s="63"/>
      <c r="GT19" s="63">
        <f t="shared" ref="GT19" si="180">$D$19</f>
        <v>2.254</v>
      </c>
      <c r="GU19" s="63"/>
      <c r="GV19" s="63"/>
      <c r="GW19" s="63"/>
      <c r="GX19" s="63"/>
      <c r="GY19" s="63"/>
      <c r="GZ19" s="63"/>
      <c r="HA19" s="63"/>
      <c r="HB19" s="63"/>
      <c r="HC19" s="63"/>
      <c r="HD19" s="63"/>
      <c r="HE19" s="63"/>
      <c r="HF19" s="63">
        <f t="shared" ref="HF19" si="181">$D$19</f>
        <v>2.254</v>
      </c>
      <c r="HG19" s="63"/>
      <c r="HH19" s="63"/>
      <c r="HI19" s="63"/>
      <c r="HJ19" s="63"/>
      <c r="HK19" s="63"/>
      <c r="HL19" s="63"/>
      <c r="HM19" s="63"/>
      <c r="HN19" s="63"/>
      <c r="HO19" s="63"/>
      <c r="HP19" s="63"/>
      <c r="HQ19" s="63"/>
      <c r="HR19" s="63">
        <f t="shared" ref="HR19" si="182">$D$19</f>
        <v>2.254</v>
      </c>
      <c r="HS19" s="63"/>
      <c r="HT19" s="63"/>
      <c r="HU19" s="63"/>
      <c r="HV19" s="63"/>
      <c r="HW19" s="63"/>
      <c r="HX19" s="63"/>
      <c r="HY19" s="63"/>
      <c r="HZ19" s="63"/>
      <c r="IA19" s="63"/>
      <c r="IB19" s="63"/>
      <c r="IC19" s="63"/>
      <c r="ID19" s="63">
        <f t="shared" ref="ID19:JN19" si="183">$D$19</f>
        <v>2.254</v>
      </c>
      <c r="IE19" s="63"/>
      <c r="IF19" s="63"/>
      <c r="IG19" s="63"/>
      <c r="IH19" s="63"/>
      <c r="II19" s="63"/>
      <c r="IJ19" s="63"/>
      <c r="IK19" s="63"/>
      <c r="IL19" s="63"/>
      <c r="IM19" s="63"/>
      <c r="IN19" s="63"/>
      <c r="IO19" s="63"/>
      <c r="IP19" s="63">
        <f t="shared" ref="IP19:JZ19" si="184">$D$19</f>
        <v>2.254</v>
      </c>
      <c r="IQ19" s="63"/>
      <c r="IR19" s="63"/>
      <c r="IS19" s="63"/>
      <c r="IT19" s="63"/>
      <c r="IU19" s="63"/>
      <c r="IV19" s="63"/>
      <c r="IW19" s="63"/>
      <c r="IX19" s="63"/>
      <c r="IY19" s="63"/>
      <c r="IZ19" s="63"/>
      <c r="JA19" s="63"/>
      <c r="JB19" s="63">
        <f t="shared" ref="JB19:KL19" si="185">$D$19</f>
        <v>2.254</v>
      </c>
      <c r="JC19" s="63"/>
      <c r="JD19" s="63"/>
      <c r="JE19" s="63"/>
      <c r="JF19" s="63"/>
      <c r="JG19" s="63"/>
      <c r="JH19" s="63"/>
      <c r="JI19" s="63"/>
      <c r="JJ19" s="63"/>
      <c r="JK19" s="63"/>
      <c r="JL19" s="63"/>
      <c r="JM19" s="63"/>
      <c r="JN19" s="63">
        <f t="shared" si="183"/>
        <v>2.254</v>
      </c>
      <c r="JO19" s="63"/>
      <c r="JP19" s="63"/>
      <c r="JQ19" s="63"/>
      <c r="JR19" s="63"/>
      <c r="JS19" s="63"/>
      <c r="JT19" s="63"/>
      <c r="JU19" s="63"/>
      <c r="JV19" s="63"/>
      <c r="JW19" s="63"/>
      <c r="JX19" s="63"/>
      <c r="JY19" s="63"/>
      <c r="JZ19" s="63">
        <f t="shared" si="184"/>
        <v>2.254</v>
      </c>
      <c r="KA19" s="63"/>
      <c r="KB19" s="63"/>
      <c r="KC19" s="63"/>
      <c r="KD19" s="63"/>
      <c r="KE19" s="63"/>
      <c r="KF19" s="63"/>
      <c r="KG19" s="63"/>
      <c r="KH19" s="63"/>
      <c r="KI19" s="63"/>
      <c r="KJ19" s="63"/>
      <c r="KK19" s="63"/>
      <c r="KL19" s="63">
        <f t="shared" si="185"/>
        <v>2.254</v>
      </c>
      <c r="KM19" s="63"/>
      <c r="KN19" s="63"/>
      <c r="KO19" s="63"/>
      <c r="KP19" s="63"/>
      <c r="KQ19" s="63"/>
      <c r="KR19" s="63"/>
      <c r="KS19" s="63"/>
      <c r="KT19" s="63"/>
      <c r="KU19" s="63"/>
      <c r="KV19" s="63"/>
      <c r="KW19" s="63"/>
      <c r="KX19" s="63">
        <f t="shared" ref="KX19" si="186">$D$19</f>
        <v>2.254</v>
      </c>
      <c r="KY19" s="63"/>
      <c r="KZ19" s="63"/>
      <c r="LA19" s="63"/>
      <c r="LB19" s="63"/>
      <c r="LC19" s="63"/>
      <c r="LD19" s="63"/>
      <c r="LE19" s="63"/>
      <c r="LF19" s="63"/>
      <c r="LG19" s="63"/>
      <c r="LH19" s="63"/>
      <c r="LI19" s="63"/>
      <c r="LJ19" s="63">
        <f t="shared" ref="LJ19:NF19" si="187">$D$19</f>
        <v>2.254</v>
      </c>
      <c r="LK19" s="63"/>
      <c r="LL19" s="63"/>
      <c r="LM19" s="63"/>
      <c r="LN19" s="63"/>
      <c r="LO19" s="63"/>
      <c r="LP19" s="63"/>
      <c r="LQ19" s="63"/>
      <c r="LR19" s="63"/>
      <c r="LS19" s="63"/>
      <c r="LT19" s="63"/>
      <c r="LU19" s="63"/>
      <c r="LV19" s="63">
        <f t="shared" si="187"/>
        <v>2.254</v>
      </c>
      <c r="LW19" s="63"/>
      <c r="LX19" s="63"/>
      <c r="LY19" s="63"/>
      <c r="LZ19" s="63"/>
      <c r="MA19" s="63"/>
      <c r="MB19" s="63"/>
      <c r="MC19" s="63"/>
      <c r="MD19" s="63"/>
      <c r="ME19" s="63"/>
      <c r="MF19" s="63"/>
      <c r="MG19" s="63"/>
      <c r="MH19" s="63">
        <f t="shared" si="187"/>
        <v>2.254</v>
      </c>
      <c r="MI19" s="63"/>
      <c r="MJ19" s="63"/>
      <c r="MK19" s="63"/>
      <c r="ML19" s="63"/>
      <c r="MM19" s="63"/>
      <c r="MN19" s="63"/>
      <c r="MO19" s="63"/>
      <c r="MP19" s="63"/>
      <c r="MQ19" s="63"/>
      <c r="MR19" s="63"/>
      <c r="MS19" s="63"/>
      <c r="MT19" s="63">
        <f t="shared" si="187"/>
        <v>2.254</v>
      </c>
      <c r="MU19" s="63"/>
      <c r="MV19" s="63"/>
      <c r="MW19" s="63"/>
      <c r="MX19" s="63"/>
      <c r="MY19" s="63"/>
      <c r="MZ19" s="63"/>
      <c r="NA19" s="63"/>
      <c r="NB19" s="63"/>
      <c r="NC19" s="63"/>
      <c r="ND19" s="63"/>
      <c r="NE19" s="63"/>
      <c r="NF19" s="63">
        <f t="shared" si="187"/>
        <v>2.254</v>
      </c>
      <c r="NG19" s="63"/>
      <c r="NH19" s="63"/>
      <c r="NI19" s="63"/>
      <c r="NJ19" s="63"/>
      <c r="NK19" s="63"/>
      <c r="NL19" s="63"/>
      <c r="NM19" s="63"/>
      <c r="NN19" s="63"/>
      <c r="NO19" s="63"/>
      <c r="NP19" s="63"/>
      <c r="NQ19" s="63"/>
      <c r="NR19" s="63">
        <f t="shared" ref="NR19" si="188">$D$19</f>
        <v>2.254</v>
      </c>
      <c r="NS19" s="63"/>
      <c r="NT19" s="63"/>
      <c r="NU19" s="63"/>
      <c r="NV19" s="63"/>
      <c r="NW19" s="63"/>
      <c r="NX19" s="63"/>
      <c r="NY19" s="63"/>
      <c r="NZ19" s="63"/>
      <c r="OA19" s="63"/>
      <c r="OB19" s="63"/>
      <c r="OC19" s="63"/>
      <c r="OD19" s="63">
        <f t="shared" ref="OD19:PB19" si="189">$D$19</f>
        <v>2.254</v>
      </c>
      <c r="OE19" s="63"/>
      <c r="OF19" s="63"/>
      <c r="OG19" s="63"/>
      <c r="OH19" s="63"/>
      <c r="OI19" s="63"/>
      <c r="OJ19" s="63"/>
      <c r="OK19" s="63"/>
      <c r="OL19" s="63"/>
      <c r="OM19" s="63"/>
      <c r="ON19" s="63"/>
      <c r="OO19" s="63"/>
      <c r="OP19" s="63">
        <f t="shared" si="189"/>
        <v>2.254</v>
      </c>
      <c r="OQ19" s="63"/>
      <c r="OR19" s="63"/>
      <c r="OS19" s="63"/>
      <c r="OT19" s="63"/>
      <c r="OU19" s="63"/>
      <c r="OV19" s="63"/>
      <c r="OW19" s="63"/>
      <c r="OX19" s="63"/>
      <c r="OY19" s="63"/>
      <c r="OZ19" s="63"/>
      <c r="PA19" s="63"/>
      <c r="PB19" s="63">
        <f t="shared" si="189"/>
        <v>2.254</v>
      </c>
      <c r="PC19" s="63"/>
      <c r="PD19" s="63"/>
      <c r="PE19" s="63"/>
      <c r="PF19" s="63"/>
      <c r="PG19" s="63"/>
      <c r="PH19" s="63"/>
      <c r="PI19" s="63"/>
      <c r="PJ19" s="63"/>
    </row>
    <row r="20" spans="1:426" s="123" customFormat="1">
      <c r="A20" s="971"/>
      <c r="B20" s="971"/>
      <c r="C20" s="63" t="str">
        <f>収支!AB20</f>
        <v>建物都市計画税</v>
      </c>
      <c r="D20" s="63">
        <f ca="1">収支!AF20/1000</f>
        <v>6</v>
      </c>
      <c r="E20" s="123">
        <f t="shared" ca="1" si="125"/>
        <v>60</v>
      </c>
      <c r="G20" s="63"/>
      <c r="H20" s="63"/>
      <c r="I20" s="63"/>
      <c r="J20" s="63">
        <f ca="1">$D$20</f>
        <v>6</v>
      </c>
      <c r="K20" s="63"/>
      <c r="L20" s="63"/>
      <c r="M20" s="63"/>
      <c r="N20" s="63"/>
      <c r="O20" s="63"/>
      <c r="P20" s="63"/>
      <c r="Q20" s="63"/>
      <c r="R20" s="63"/>
      <c r="S20" s="63"/>
      <c r="T20" s="63"/>
      <c r="U20" s="63"/>
      <c r="V20" s="63">
        <f ca="1">$D$20</f>
        <v>6</v>
      </c>
      <c r="W20" s="63"/>
      <c r="X20" s="63"/>
      <c r="Y20" s="63"/>
      <c r="Z20" s="63"/>
      <c r="AA20" s="63"/>
      <c r="AB20" s="63"/>
      <c r="AC20" s="63"/>
      <c r="AD20" s="63"/>
      <c r="AE20" s="63"/>
      <c r="AF20" s="63"/>
      <c r="AG20" s="63"/>
      <c r="AH20" s="63">
        <f t="shared" ref="AH20" ca="1" si="190">$D$20</f>
        <v>6</v>
      </c>
      <c r="AI20" s="63"/>
      <c r="AJ20" s="63"/>
      <c r="AK20" s="63"/>
      <c r="AL20" s="63"/>
      <c r="AM20" s="63"/>
      <c r="AN20" s="63"/>
      <c r="AO20" s="63"/>
      <c r="AP20" s="63"/>
      <c r="AQ20" s="63"/>
      <c r="AR20" s="63"/>
      <c r="AS20" s="63"/>
      <c r="AT20" s="63">
        <f t="shared" ref="AT20" ca="1" si="191">$D$20</f>
        <v>6</v>
      </c>
      <c r="AU20" s="63"/>
      <c r="AV20" s="63"/>
      <c r="AW20" s="63"/>
      <c r="AX20" s="63"/>
      <c r="AY20" s="63"/>
      <c r="AZ20" s="63"/>
      <c r="BA20" s="63"/>
      <c r="BB20" s="63"/>
      <c r="BC20" s="63"/>
      <c r="BD20" s="63"/>
      <c r="BE20" s="63"/>
      <c r="BF20" s="63">
        <f t="shared" ref="BF20" ca="1" si="192">$D$20</f>
        <v>6</v>
      </c>
      <c r="BG20" s="63"/>
      <c r="BH20" s="63"/>
      <c r="BI20" s="63"/>
      <c r="BJ20" s="63"/>
      <c r="BK20" s="63"/>
      <c r="BL20" s="63"/>
      <c r="BM20" s="63"/>
      <c r="BN20" s="63"/>
      <c r="BO20" s="63"/>
      <c r="BP20" s="63"/>
      <c r="BQ20" s="63"/>
      <c r="BR20" s="63">
        <f t="shared" ref="BR20" ca="1" si="193">$D$20</f>
        <v>6</v>
      </c>
      <c r="BS20" s="63"/>
      <c r="BT20" s="63"/>
      <c r="BU20" s="63"/>
      <c r="BV20" s="63"/>
      <c r="BW20" s="63"/>
      <c r="BX20" s="63"/>
      <c r="BY20" s="63"/>
      <c r="BZ20" s="63"/>
      <c r="CA20" s="63"/>
      <c r="CB20" s="63"/>
      <c r="CC20" s="63"/>
      <c r="CD20" s="63">
        <f t="shared" ref="CD20" ca="1" si="194">$D$20</f>
        <v>6</v>
      </c>
      <c r="CE20" s="63"/>
      <c r="CF20" s="63"/>
      <c r="CG20" s="63"/>
      <c r="CH20" s="63"/>
      <c r="CI20" s="63"/>
      <c r="CJ20" s="63"/>
      <c r="CK20" s="63"/>
      <c r="CL20" s="63"/>
      <c r="CM20" s="63"/>
      <c r="CN20" s="63"/>
      <c r="CO20" s="63"/>
      <c r="CP20" s="63">
        <f t="shared" ref="CP20" ca="1" si="195">$D$20</f>
        <v>6</v>
      </c>
      <c r="CQ20" s="63"/>
      <c r="CR20" s="63"/>
      <c r="CS20" s="63"/>
      <c r="CT20" s="63"/>
      <c r="CU20" s="63"/>
      <c r="CV20" s="63"/>
      <c r="CW20" s="63"/>
      <c r="CX20" s="63"/>
      <c r="CY20" s="63"/>
      <c r="CZ20" s="63"/>
      <c r="DA20" s="63"/>
      <c r="DB20" s="63">
        <f t="shared" ref="DB20" ca="1" si="196">$D$20</f>
        <v>6</v>
      </c>
      <c r="DC20" s="63"/>
      <c r="DD20" s="63"/>
      <c r="DE20" s="63"/>
      <c r="DF20" s="63"/>
      <c r="DG20" s="63"/>
      <c r="DH20" s="63"/>
      <c r="DI20" s="63"/>
      <c r="DJ20" s="63"/>
      <c r="DK20" s="63"/>
      <c r="DL20" s="63"/>
      <c r="DM20" s="63"/>
      <c r="DN20" s="63">
        <f t="shared" ref="DN20" ca="1" si="197">$D$20</f>
        <v>6</v>
      </c>
      <c r="DO20" s="63"/>
      <c r="DP20" s="63"/>
      <c r="DQ20" s="63"/>
      <c r="DR20" s="63"/>
      <c r="DS20" s="63"/>
      <c r="DT20" s="63"/>
      <c r="DU20" s="63"/>
      <c r="DV20" s="63"/>
      <c r="DW20" s="63"/>
      <c r="DX20" s="63"/>
      <c r="DY20" s="63"/>
      <c r="DZ20" s="63">
        <f t="shared" ref="DZ20:FJ20" ca="1" si="198">$D$20</f>
        <v>6</v>
      </c>
      <c r="EA20" s="63"/>
      <c r="EB20" s="63"/>
      <c r="EC20" s="63"/>
      <c r="ED20" s="63"/>
      <c r="EE20" s="63"/>
      <c r="EF20" s="63"/>
      <c r="EG20" s="63"/>
      <c r="EH20" s="63"/>
      <c r="EI20" s="63"/>
      <c r="EJ20" s="63"/>
      <c r="EK20" s="63"/>
      <c r="EL20" s="63">
        <f t="shared" ref="EL20:FV20" ca="1" si="199">$D$20</f>
        <v>6</v>
      </c>
      <c r="EM20" s="63"/>
      <c r="EN20" s="63"/>
      <c r="EO20" s="63"/>
      <c r="EP20" s="63"/>
      <c r="EQ20" s="63"/>
      <c r="ER20" s="63"/>
      <c r="ES20" s="63"/>
      <c r="ET20" s="63"/>
      <c r="EU20" s="63"/>
      <c r="EV20" s="63"/>
      <c r="EW20" s="63"/>
      <c r="EX20" s="63">
        <f t="shared" ref="EX20:GH20" ca="1" si="200">$D$20</f>
        <v>6</v>
      </c>
      <c r="EY20" s="63"/>
      <c r="EZ20" s="63"/>
      <c r="FA20" s="63"/>
      <c r="FB20" s="63"/>
      <c r="FC20" s="63"/>
      <c r="FD20" s="63"/>
      <c r="FE20" s="63"/>
      <c r="FF20" s="63"/>
      <c r="FG20" s="63"/>
      <c r="FH20" s="63"/>
      <c r="FI20" s="63"/>
      <c r="FJ20" s="63">
        <f t="shared" ca="1" si="198"/>
        <v>6</v>
      </c>
      <c r="FK20" s="63"/>
      <c r="FL20" s="63"/>
      <c r="FM20" s="63"/>
      <c r="FN20" s="63"/>
      <c r="FO20" s="63"/>
      <c r="FP20" s="63"/>
      <c r="FQ20" s="63"/>
      <c r="FR20" s="63"/>
      <c r="FS20" s="63"/>
      <c r="FT20" s="63"/>
      <c r="FU20" s="63"/>
      <c r="FV20" s="63">
        <f t="shared" ca="1" si="199"/>
        <v>6</v>
      </c>
      <c r="FW20" s="63"/>
      <c r="FX20" s="63"/>
      <c r="FY20" s="63"/>
      <c r="FZ20" s="63"/>
      <c r="GA20" s="63"/>
      <c r="GB20" s="63"/>
      <c r="GC20" s="63"/>
      <c r="GD20" s="63"/>
      <c r="GE20" s="63"/>
      <c r="GF20" s="63"/>
      <c r="GG20" s="63"/>
      <c r="GH20" s="63">
        <f t="shared" ca="1" si="200"/>
        <v>6</v>
      </c>
      <c r="GI20" s="63"/>
      <c r="GJ20" s="63"/>
      <c r="GK20" s="63"/>
      <c r="GL20" s="63"/>
      <c r="GM20" s="63"/>
      <c r="GN20" s="63"/>
      <c r="GO20" s="63"/>
      <c r="GP20" s="63"/>
      <c r="GQ20" s="63"/>
      <c r="GR20" s="63"/>
      <c r="GS20" s="63"/>
      <c r="GT20" s="63">
        <f t="shared" ref="GT20" ca="1" si="201">$D$20</f>
        <v>6</v>
      </c>
      <c r="GU20" s="63"/>
      <c r="GV20" s="63"/>
      <c r="GW20" s="63"/>
      <c r="GX20" s="63"/>
      <c r="GY20" s="63"/>
      <c r="GZ20" s="63"/>
      <c r="HA20" s="63"/>
      <c r="HB20" s="63"/>
      <c r="HC20" s="63"/>
      <c r="HD20" s="63"/>
      <c r="HE20" s="63"/>
      <c r="HF20" s="63">
        <f t="shared" ref="HF20" ca="1" si="202">$D$20</f>
        <v>6</v>
      </c>
      <c r="HG20" s="63"/>
      <c r="HH20" s="63"/>
      <c r="HI20" s="63"/>
      <c r="HJ20" s="63"/>
      <c r="HK20" s="63"/>
      <c r="HL20" s="63"/>
      <c r="HM20" s="63"/>
      <c r="HN20" s="63"/>
      <c r="HO20" s="63"/>
      <c r="HP20" s="63"/>
      <c r="HQ20" s="63"/>
      <c r="HR20" s="63">
        <f t="shared" ref="HR20" ca="1" si="203">$D$20</f>
        <v>6</v>
      </c>
      <c r="HS20" s="63"/>
      <c r="HT20" s="63"/>
      <c r="HU20" s="63"/>
      <c r="HV20" s="63"/>
      <c r="HW20" s="63"/>
      <c r="HX20" s="63"/>
      <c r="HY20" s="63"/>
      <c r="HZ20" s="63"/>
      <c r="IA20" s="63"/>
      <c r="IB20" s="63"/>
      <c r="IC20" s="63"/>
      <c r="ID20" s="63">
        <f t="shared" ref="ID20:JN20" ca="1" si="204">$D$20</f>
        <v>6</v>
      </c>
      <c r="IE20" s="63"/>
      <c r="IF20" s="63"/>
      <c r="IG20" s="63"/>
      <c r="IH20" s="63"/>
      <c r="II20" s="63"/>
      <c r="IJ20" s="63"/>
      <c r="IK20" s="63"/>
      <c r="IL20" s="63"/>
      <c r="IM20" s="63"/>
      <c r="IN20" s="63"/>
      <c r="IO20" s="63"/>
      <c r="IP20" s="63">
        <f t="shared" ref="IP20:JZ20" ca="1" si="205">$D$20</f>
        <v>6</v>
      </c>
      <c r="IQ20" s="63"/>
      <c r="IR20" s="63"/>
      <c r="IS20" s="63"/>
      <c r="IT20" s="63"/>
      <c r="IU20" s="63"/>
      <c r="IV20" s="63"/>
      <c r="IW20" s="63"/>
      <c r="IX20" s="63"/>
      <c r="IY20" s="63"/>
      <c r="IZ20" s="63"/>
      <c r="JA20" s="63"/>
      <c r="JB20" s="63">
        <f t="shared" ref="JB20:KL20" ca="1" si="206">$D$20</f>
        <v>6</v>
      </c>
      <c r="JC20" s="63"/>
      <c r="JD20" s="63"/>
      <c r="JE20" s="63"/>
      <c r="JF20" s="63"/>
      <c r="JG20" s="63"/>
      <c r="JH20" s="63"/>
      <c r="JI20" s="63"/>
      <c r="JJ20" s="63"/>
      <c r="JK20" s="63"/>
      <c r="JL20" s="63"/>
      <c r="JM20" s="63"/>
      <c r="JN20" s="63">
        <f t="shared" ca="1" si="204"/>
        <v>6</v>
      </c>
      <c r="JO20" s="63"/>
      <c r="JP20" s="63"/>
      <c r="JQ20" s="63"/>
      <c r="JR20" s="63"/>
      <c r="JS20" s="63"/>
      <c r="JT20" s="63"/>
      <c r="JU20" s="63"/>
      <c r="JV20" s="63"/>
      <c r="JW20" s="63"/>
      <c r="JX20" s="63"/>
      <c r="JY20" s="63"/>
      <c r="JZ20" s="63">
        <f t="shared" ca="1" si="205"/>
        <v>6</v>
      </c>
      <c r="KA20" s="63"/>
      <c r="KB20" s="63"/>
      <c r="KC20" s="63"/>
      <c r="KD20" s="63"/>
      <c r="KE20" s="63"/>
      <c r="KF20" s="63"/>
      <c r="KG20" s="63"/>
      <c r="KH20" s="63"/>
      <c r="KI20" s="63"/>
      <c r="KJ20" s="63"/>
      <c r="KK20" s="63"/>
      <c r="KL20" s="63">
        <f t="shared" ca="1" si="206"/>
        <v>6</v>
      </c>
      <c r="KM20" s="63"/>
      <c r="KN20" s="63"/>
      <c r="KO20" s="63"/>
      <c r="KP20" s="63"/>
      <c r="KQ20" s="63"/>
      <c r="KR20" s="63"/>
      <c r="KS20" s="63"/>
      <c r="KT20" s="63"/>
      <c r="KU20" s="63"/>
      <c r="KV20" s="63"/>
      <c r="KW20" s="63"/>
      <c r="KX20" s="63">
        <f t="shared" ref="KX20" ca="1" si="207">$D$20</f>
        <v>6</v>
      </c>
      <c r="KY20" s="63"/>
      <c r="KZ20" s="63"/>
      <c r="LA20" s="63"/>
      <c r="LB20" s="63"/>
      <c r="LC20" s="63"/>
      <c r="LD20" s="63"/>
      <c r="LE20" s="63"/>
      <c r="LF20" s="63"/>
      <c r="LG20" s="63"/>
      <c r="LH20" s="63"/>
      <c r="LI20" s="63"/>
      <c r="LJ20" s="63">
        <f t="shared" ref="LJ20:NF20" ca="1" si="208">$D$20</f>
        <v>6</v>
      </c>
      <c r="LK20" s="63"/>
      <c r="LL20" s="63"/>
      <c r="LM20" s="63"/>
      <c r="LN20" s="63"/>
      <c r="LO20" s="63"/>
      <c r="LP20" s="63"/>
      <c r="LQ20" s="63"/>
      <c r="LR20" s="63"/>
      <c r="LS20" s="63"/>
      <c r="LT20" s="63"/>
      <c r="LU20" s="63"/>
      <c r="LV20" s="63">
        <f t="shared" ca="1" si="208"/>
        <v>6</v>
      </c>
      <c r="LW20" s="63"/>
      <c r="LX20" s="63"/>
      <c r="LY20" s="63"/>
      <c r="LZ20" s="63"/>
      <c r="MA20" s="63"/>
      <c r="MB20" s="63"/>
      <c r="MC20" s="63"/>
      <c r="MD20" s="63"/>
      <c r="ME20" s="63"/>
      <c r="MF20" s="63"/>
      <c r="MG20" s="63"/>
      <c r="MH20" s="63">
        <f t="shared" ca="1" si="208"/>
        <v>6</v>
      </c>
      <c r="MI20" s="63"/>
      <c r="MJ20" s="63"/>
      <c r="MK20" s="63"/>
      <c r="ML20" s="63"/>
      <c r="MM20" s="63"/>
      <c r="MN20" s="63"/>
      <c r="MO20" s="63"/>
      <c r="MP20" s="63"/>
      <c r="MQ20" s="63"/>
      <c r="MR20" s="63"/>
      <c r="MS20" s="63"/>
      <c r="MT20" s="63">
        <f t="shared" ca="1" si="208"/>
        <v>6</v>
      </c>
      <c r="MU20" s="63"/>
      <c r="MV20" s="63"/>
      <c r="MW20" s="63"/>
      <c r="MX20" s="63"/>
      <c r="MY20" s="63"/>
      <c r="MZ20" s="63"/>
      <c r="NA20" s="63"/>
      <c r="NB20" s="63"/>
      <c r="NC20" s="63"/>
      <c r="ND20" s="63"/>
      <c r="NE20" s="63"/>
      <c r="NF20" s="63">
        <f t="shared" ca="1" si="208"/>
        <v>6</v>
      </c>
      <c r="NG20" s="63"/>
      <c r="NH20" s="63"/>
      <c r="NI20" s="63"/>
      <c r="NJ20" s="63"/>
      <c r="NK20" s="63"/>
      <c r="NL20" s="63"/>
      <c r="NM20" s="63"/>
      <c r="NN20" s="63"/>
      <c r="NO20" s="63"/>
      <c r="NP20" s="63"/>
      <c r="NQ20" s="63"/>
      <c r="NR20" s="63">
        <f t="shared" ref="NR20" ca="1" si="209">$D$20</f>
        <v>6</v>
      </c>
      <c r="NS20" s="63"/>
      <c r="NT20" s="63"/>
      <c r="NU20" s="63"/>
      <c r="NV20" s="63"/>
      <c r="NW20" s="63"/>
      <c r="NX20" s="63"/>
      <c r="NY20" s="63"/>
      <c r="NZ20" s="63"/>
      <c r="OA20" s="63"/>
      <c r="OB20" s="63"/>
      <c r="OC20" s="63"/>
      <c r="OD20" s="63">
        <f t="shared" ref="OD20:PB20" ca="1" si="210">$D$20</f>
        <v>6</v>
      </c>
      <c r="OE20" s="63"/>
      <c r="OF20" s="63"/>
      <c r="OG20" s="63"/>
      <c r="OH20" s="63"/>
      <c r="OI20" s="63"/>
      <c r="OJ20" s="63"/>
      <c r="OK20" s="63"/>
      <c r="OL20" s="63"/>
      <c r="OM20" s="63"/>
      <c r="ON20" s="63"/>
      <c r="OO20" s="63"/>
      <c r="OP20" s="63">
        <f t="shared" ca="1" si="210"/>
        <v>6</v>
      </c>
      <c r="OQ20" s="63"/>
      <c r="OR20" s="63"/>
      <c r="OS20" s="63"/>
      <c r="OT20" s="63"/>
      <c r="OU20" s="63"/>
      <c r="OV20" s="63"/>
      <c r="OW20" s="63"/>
      <c r="OX20" s="63"/>
      <c r="OY20" s="63"/>
      <c r="OZ20" s="63"/>
      <c r="PA20" s="63"/>
      <c r="PB20" s="63">
        <f t="shared" ca="1" si="210"/>
        <v>6</v>
      </c>
      <c r="PC20" s="63"/>
      <c r="PD20" s="63"/>
      <c r="PE20" s="63"/>
      <c r="PF20" s="63"/>
      <c r="PG20" s="63"/>
      <c r="PH20" s="63"/>
      <c r="PI20" s="63"/>
      <c r="PJ20" s="63"/>
    </row>
    <row r="21" spans="1:426" s="123" customFormat="1">
      <c r="A21" s="971"/>
      <c r="B21" s="971"/>
      <c r="C21" s="63" t="str">
        <f>収支!AB21</f>
        <v>管理費</v>
      </c>
      <c r="D21" s="63">
        <f>収支!AF21/1000</f>
        <v>101.76</v>
      </c>
      <c r="E21" s="123">
        <f t="shared" si="125"/>
        <v>1017.6000000000015</v>
      </c>
      <c r="G21" s="76">
        <f>$D$21/12</f>
        <v>8.48</v>
      </c>
      <c r="H21" s="63">
        <f>$G$21</f>
        <v>8.48</v>
      </c>
      <c r="I21" s="63">
        <f t="shared" ref="I21:BT21" si="211">$G$21</f>
        <v>8.48</v>
      </c>
      <c r="J21" s="63">
        <f t="shared" si="211"/>
        <v>8.48</v>
      </c>
      <c r="K21" s="63">
        <f t="shared" si="211"/>
        <v>8.48</v>
      </c>
      <c r="L21" s="63">
        <f t="shared" si="211"/>
        <v>8.48</v>
      </c>
      <c r="M21" s="63">
        <f t="shared" si="211"/>
        <v>8.48</v>
      </c>
      <c r="N21" s="63">
        <f t="shared" si="211"/>
        <v>8.48</v>
      </c>
      <c r="O21" s="63">
        <f t="shared" si="211"/>
        <v>8.48</v>
      </c>
      <c r="P21" s="63">
        <f t="shared" si="211"/>
        <v>8.48</v>
      </c>
      <c r="Q21" s="63">
        <f t="shared" si="211"/>
        <v>8.48</v>
      </c>
      <c r="R21" s="63">
        <f t="shared" si="211"/>
        <v>8.48</v>
      </c>
      <c r="S21" s="63">
        <f t="shared" si="211"/>
        <v>8.48</v>
      </c>
      <c r="T21" s="63">
        <f t="shared" si="211"/>
        <v>8.48</v>
      </c>
      <c r="U21" s="63">
        <f t="shared" si="211"/>
        <v>8.48</v>
      </c>
      <c r="V21" s="63">
        <f t="shared" si="211"/>
        <v>8.48</v>
      </c>
      <c r="W21" s="63">
        <f t="shared" si="211"/>
        <v>8.48</v>
      </c>
      <c r="X21" s="63">
        <f t="shared" si="211"/>
        <v>8.48</v>
      </c>
      <c r="Y21" s="63">
        <f t="shared" si="211"/>
        <v>8.48</v>
      </c>
      <c r="Z21" s="63">
        <f t="shared" si="211"/>
        <v>8.48</v>
      </c>
      <c r="AA21" s="63">
        <f t="shared" si="211"/>
        <v>8.48</v>
      </c>
      <c r="AB21" s="63">
        <f t="shared" si="211"/>
        <v>8.48</v>
      </c>
      <c r="AC21" s="63">
        <f t="shared" si="211"/>
        <v>8.48</v>
      </c>
      <c r="AD21" s="63">
        <f t="shared" si="211"/>
        <v>8.48</v>
      </c>
      <c r="AE21" s="63">
        <f t="shared" si="211"/>
        <v>8.48</v>
      </c>
      <c r="AF21" s="63">
        <f t="shared" si="211"/>
        <v>8.48</v>
      </c>
      <c r="AG21" s="63">
        <f t="shared" si="211"/>
        <v>8.48</v>
      </c>
      <c r="AH21" s="63">
        <f t="shared" si="211"/>
        <v>8.48</v>
      </c>
      <c r="AI21" s="63">
        <f t="shared" si="211"/>
        <v>8.48</v>
      </c>
      <c r="AJ21" s="63">
        <f t="shared" si="211"/>
        <v>8.48</v>
      </c>
      <c r="AK21" s="63">
        <f t="shared" si="211"/>
        <v>8.48</v>
      </c>
      <c r="AL21" s="63">
        <f t="shared" si="211"/>
        <v>8.48</v>
      </c>
      <c r="AM21" s="63">
        <f t="shared" si="211"/>
        <v>8.48</v>
      </c>
      <c r="AN21" s="63">
        <f t="shared" si="211"/>
        <v>8.48</v>
      </c>
      <c r="AO21" s="63">
        <f t="shared" si="211"/>
        <v>8.48</v>
      </c>
      <c r="AP21" s="63">
        <f t="shared" si="211"/>
        <v>8.48</v>
      </c>
      <c r="AQ21" s="63">
        <f t="shared" si="211"/>
        <v>8.48</v>
      </c>
      <c r="AR21" s="63">
        <f t="shared" si="211"/>
        <v>8.48</v>
      </c>
      <c r="AS21" s="63">
        <f t="shared" si="211"/>
        <v>8.48</v>
      </c>
      <c r="AT21" s="63">
        <f t="shared" si="211"/>
        <v>8.48</v>
      </c>
      <c r="AU21" s="63">
        <f t="shared" si="211"/>
        <v>8.48</v>
      </c>
      <c r="AV21" s="63">
        <f t="shared" si="211"/>
        <v>8.48</v>
      </c>
      <c r="AW21" s="63">
        <f t="shared" si="211"/>
        <v>8.48</v>
      </c>
      <c r="AX21" s="63">
        <f t="shared" si="211"/>
        <v>8.48</v>
      </c>
      <c r="AY21" s="63">
        <f t="shared" si="211"/>
        <v>8.48</v>
      </c>
      <c r="AZ21" s="63">
        <f t="shared" si="211"/>
        <v>8.48</v>
      </c>
      <c r="BA21" s="63">
        <f t="shared" si="211"/>
        <v>8.48</v>
      </c>
      <c r="BB21" s="63">
        <f t="shared" si="211"/>
        <v>8.48</v>
      </c>
      <c r="BC21" s="63">
        <f t="shared" si="211"/>
        <v>8.48</v>
      </c>
      <c r="BD21" s="63">
        <f t="shared" si="211"/>
        <v>8.48</v>
      </c>
      <c r="BE21" s="63">
        <f t="shared" si="211"/>
        <v>8.48</v>
      </c>
      <c r="BF21" s="63">
        <f t="shared" si="211"/>
        <v>8.48</v>
      </c>
      <c r="BG21" s="63">
        <f t="shared" si="211"/>
        <v>8.48</v>
      </c>
      <c r="BH21" s="63">
        <f t="shared" si="211"/>
        <v>8.48</v>
      </c>
      <c r="BI21" s="63">
        <f t="shared" si="211"/>
        <v>8.48</v>
      </c>
      <c r="BJ21" s="63">
        <f t="shared" si="211"/>
        <v>8.48</v>
      </c>
      <c r="BK21" s="63">
        <f t="shared" si="211"/>
        <v>8.48</v>
      </c>
      <c r="BL21" s="63">
        <f t="shared" si="211"/>
        <v>8.48</v>
      </c>
      <c r="BM21" s="63">
        <f t="shared" si="211"/>
        <v>8.48</v>
      </c>
      <c r="BN21" s="63">
        <f t="shared" si="211"/>
        <v>8.48</v>
      </c>
      <c r="BO21" s="63">
        <f t="shared" si="211"/>
        <v>8.48</v>
      </c>
      <c r="BP21" s="63">
        <f t="shared" si="211"/>
        <v>8.48</v>
      </c>
      <c r="BQ21" s="63">
        <f t="shared" si="211"/>
        <v>8.48</v>
      </c>
      <c r="BR21" s="63">
        <f t="shared" si="211"/>
        <v>8.48</v>
      </c>
      <c r="BS21" s="63">
        <f t="shared" si="211"/>
        <v>8.48</v>
      </c>
      <c r="BT21" s="63">
        <f t="shared" si="211"/>
        <v>8.48</v>
      </c>
      <c r="BU21" s="63">
        <f t="shared" ref="BU21:EF21" si="212">$G$21</f>
        <v>8.48</v>
      </c>
      <c r="BV21" s="63">
        <f t="shared" si="212"/>
        <v>8.48</v>
      </c>
      <c r="BW21" s="63">
        <f t="shared" si="212"/>
        <v>8.48</v>
      </c>
      <c r="BX21" s="63">
        <f t="shared" si="212"/>
        <v>8.48</v>
      </c>
      <c r="BY21" s="63">
        <f t="shared" si="212"/>
        <v>8.48</v>
      </c>
      <c r="BZ21" s="63">
        <f t="shared" si="212"/>
        <v>8.48</v>
      </c>
      <c r="CA21" s="63">
        <f t="shared" si="212"/>
        <v>8.48</v>
      </c>
      <c r="CB21" s="63">
        <f t="shared" si="212"/>
        <v>8.48</v>
      </c>
      <c r="CC21" s="63">
        <f t="shared" si="212"/>
        <v>8.48</v>
      </c>
      <c r="CD21" s="63">
        <f t="shared" si="212"/>
        <v>8.48</v>
      </c>
      <c r="CE21" s="63">
        <f t="shared" si="212"/>
        <v>8.48</v>
      </c>
      <c r="CF21" s="63">
        <f t="shared" si="212"/>
        <v>8.48</v>
      </c>
      <c r="CG21" s="63">
        <f t="shared" si="212"/>
        <v>8.48</v>
      </c>
      <c r="CH21" s="63">
        <f t="shared" si="212"/>
        <v>8.48</v>
      </c>
      <c r="CI21" s="63">
        <f t="shared" si="212"/>
        <v>8.48</v>
      </c>
      <c r="CJ21" s="63">
        <f t="shared" si="212"/>
        <v>8.48</v>
      </c>
      <c r="CK21" s="63">
        <f t="shared" si="212"/>
        <v>8.48</v>
      </c>
      <c r="CL21" s="63">
        <f t="shared" si="212"/>
        <v>8.48</v>
      </c>
      <c r="CM21" s="63">
        <f t="shared" si="212"/>
        <v>8.48</v>
      </c>
      <c r="CN21" s="63">
        <f t="shared" si="212"/>
        <v>8.48</v>
      </c>
      <c r="CO21" s="63">
        <f t="shared" si="212"/>
        <v>8.48</v>
      </c>
      <c r="CP21" s="63">
        <f t="shared" si="212"/>
        <v>8.48</v>
      </c>
      <c r="CQ21" s="63">
        <f t="shared" si="212"/>
        <v>8.48</v>
      </c>
      <c r="CR21" s="63">
        <f t="shared" si="212"/>
        <v>8.48</v>
      </c>
      <c r="CS21" s="63">
        <f t="shared" si="212"/>
        <v>8.48</v>
      </c>
      <c r="CT21" s="63">
        <f t="shared" si="212"/>
        <v>8.48</v>
      </c>
      <c r="CU21" s="63">
        <f t="shared" si="212"/>
        <v>8.48</v>
      </c>
      <c r="CV21" s="63">
        <f t="shared" si="212"/>
        <v>8.48</v>
      </c>
      <c r="CW21" s="63">
        <f t="shared" si="212"/>
        <v>8.48</v>
      </c>
      <c r="CX21" s="63">
        <f t="shared" si="212"/>
        <v>8.48</v>
      </c>
      <c r="CY21" s="63">
        <f t="shared" si="212"/>
        <v>8.48</v>
      </c>
      <c r="CZ21" s="63">
        <f t="shared" si="212"/>
        <v>8.48</v>
      </c>
      <c r="DA21" s="63">
        <f t="shared" si="212"/>
        <v>8.48</v>
      </c>
      <c r="DB21" s="63">
        <f t="shared" si="212"/>
        <v>8.48</v>
      </c>
      <c r="DC21" s="63">
        <f t="shared" si="212"/>
        <v>8.48</v>
      </c>
      <c r="DD21" s="63">
        <f t="shared" si="212"/>
        <v>8.48</v>
      </c>
      <c r="DE21" s="63">
        <f t="shared" si="212"/>
        <v>8.48</v>
      </c>
      <c r="DF21" s="63">
        <f t="shared" si="212"/>
        <v>8.48</v>
      </c>
      <c r="DG21" s="63">
        <f t="shared" si="212"/>
        <v>8.48</v>
      </c>
      <c r="DH21" s="63">
        <f t="shared" si="212"/>
        <v>8.48</v>
      </c>
      <c r="DI21" s="63">
        <f t="shared" si="212"/>
        <v>8.48</v>
      </c>
      <c r="DJ21" s="63">
        <f t="shared" si="212"/>
        <v>8.48</v>
      </c>
      <c r="DK21" s="63">
        <f t="shared" si="212"/>
        <v>8.48</v>
      </c>
      <c r="DL21" s="63">
        <f t="shared" si="212"/>
        <v>8.48</v>
      </c>
      <c r="DM21" s="63">
        <f t="shared" si="212"/>
        <v>8.48</v>
      </c>
      <c r="DN21" s="63">
        <f t="shared" si="212"/>
        <v>8.48</v>
      </c>
      <c r="DO21" s="63">
        <f t="shared" si="212"/>
        <v>8.48</v>
      </c>
      <c r="DP21" s="63">
        <f t="shared" si="212"/>
        <v>8.48</v>
      </c>
      <c r="DQ21" s="63">
        <f t="shared" si="212"/>
        <v>8.48</v>
      </c>
      <c r="DR21" s="63">
        <f t="shared" si="212"/>
        <v>8.48</v>
      </c>
      <c r="DS21" s="63">
        <f t="shared" si="212"/>
        <v>8.48</v>
      </c>
      <c r="DT21" s="63">
        <f t="shared" si="212"/>
        <v>8.48</v>
      </c>
      <c r="DU21" s="63">
        <f t="shared" si="212"/>
        <v>8.48</v>
      </c>
      <c r="DV21" s="63">
        <f t="shared" si="212"/>
        <v>8.48</v>
      </c>
      <c r="DW21" s="63">
        <f t="shared" si="212"/>
        <v>8.48</v>
      </c>
      <c r="DX21" s="63">
        <f t="shared" si="212"/>
        <v>8.48</v>
      </c>
      <c r="DY21" s="63">
        <f t="shared" si="212"/>
        <v>8.48</v>
      </c>
      <c r="DZ21" s="63">
        <f t="shared" si="212"/>
        <v>8.48</v>
      </c>
      <c r="EA21" s="63">
        <f t="shared" si="212"/>
        <v>8.48</v>
      </c>
      <c r="EB21" s="63">
        <f t="shared" si="212"/>
        <v>8.48</v>
      </c>
      <c r="EC21" s="63">
        <f t="shared" si="212"/>
        <v>8.48</v>
      </c>
      <c r="ED21" s="63">
        <f t="shared" si="212"/>
        <v>8.48</v>
      </c>
      <c r="EE21" s="63">
        <f t="shared" si="212"/>
        <v>8.48</v>
      </c>
      <c r="EF21" s="63">
        <f t="shared" si="212"/>
        <v>8.48</v>
      </c>
      <c r="EG21" s="63">
        <f t="shared" ref="EG21:GR21" si="213">$G$21</f>
        <v>8.48</v>
      </c>
      <c r="EH21" s="63">
        <f t="shared" si="213"/>
        <v>8.48</v>
      </c>
      <c r="EI21" s="63">
        <f t="shared" si="213"/>
        <v>8.48</v>
      </c>
      <c r="EJ21" s="63">
        <f t="shared" si="213"/>
        <v>8.48</v>
      </c>
      <c r="EK21" s="63">
        <f t="shared" si="213"/>
        <v>8.48</v>
      </c>
      <c r="EL21" s="63">
        <f t="shared" si="213"/>
        <v>8.48</v>
      </c>
      <c r="EM21" s="63">
        <f t="shared" si="213"/>
        <v>8.48</v>
      </c>
      <c r="EN21" s="63">
        <f t="shared" si="213"/>
        <v>8.48</v>
      </c>
      <c r="EO21" s="63">
        <f t="shared" si="213"/>
        <v>8.48</v>
      </c>
      <c r="EP21" s="63">
        <f t="shared" si="213"/>
        <v>8.48</v>
      </c>
      <c r="EQ21" s="63">
        <f t="shared" si="213"/>
        <v>8.48</v>
      </c>
      <c r="ER21" s="63">
        <f t="shared" si="213"/>
        <v>8.48</v>
      </c>
      <c r="ES21" s="63">
        <f t="shared" si="213"/>
        <v>8.48</v>
      </c>
      <c r="ET21" s="63">
        <f t="shared" si="213"/>
        <v>8.48</v>
      </c>
      <c r="EU21" s="63">
        <f t="shared" si="213"/>
        <v>8.48</v>
      </c>
      <c r="EV21" s="63">
        <f t="shared" si="213"/>
        <v>8.48</v>
      </c>
      <c r="EW21" s="63">
        <f t="shared" si="213"/>
        <v>8.48</v>
      </c>
      <c r="EX21" s="63">
        <f t="shared" si="213"/>
        <v>8.48</v>
      </c>
      <c r="EY21" s="63">
        <f t="shared" si="213"/>
        <v>8.48</v>
      </c>
      <c r="EZ21" s="63">
        <f t="shared" si="213"/>
        <v>8.48</v>
      </c>
      <c r="FA21" s="63">
        <f t="shared" si="213"/>
        <v>8.48</v>
      </c>
      <c r="FB21" s="63">
        <f t="shared" si="213"/>
        <v>8.48</v>
      </c>
      <c r="FC21" s="63">
        <f t="shared" si="213"/>
        <v>8.48</v>
      </c>
      <c r="FD21" s="63">
        <f t="shared" si="213"/>
        <v>8.48</v>
      </c>
      <c r="FE21" s="63">
        <f t="shared" si="213"/>
        <v>8.48</v>
      </c>
      <c r="FF21" s="63">
        <f t="shared" si="213"/>
        <v>8.48</v>
      </c>
      <c r="FG21" s="63">
        <f t="shared" si="213"/>
        <v>8.48</v>
      </c>
      <c r="FH21" s="63">
        <f t="shared" si="213"/>
        <v>8.48</v>
      </c>
      <c r="FI21" s="63">
        <f t="shared" si="213"/>
        <v>8.48</v>
      </c>
      <c r="FJ21" s="63">
        <f t="shared" si="213"/>
        <v>8.48</v>
      </c>
      <c r="FK21" s="63">
        <f t="shared" si="213"/>
        <v>8.48</v>
      </c>
      <c r="FL21" s="63">
        <f t="shared" si="213"/>
        <v>8.48</v>
      </c>
      <c r="FM21" s="63">
        <f t="shared" si="213"/>
        <v>8.48</v>
      </c>
      <c r="FN21" s="63">
        <f t="shared" si="213"/>
        <v>8.48</v>
      </c>
      <c r="FO21" s="63">
        <f t="shared" si="213"/>
        <v>8.48</v>
      </c>
      <c r="FP21" s="63">
        <f t="shared" si="213"/>
        <v>8.48</v>
      </c>
      <c r="FQ21" s="63">
        <f t="shared" si="213"/>
        <v>8.48</v>
      </c>
      <c r="FR21" s="63">
        <f t="shared" si="213"/>
        <v>8.48</v>
      </c>
      <c r="FS21" s="63">
        <f t="shared" si="213"/>
        <v>8.48</v>
      </c>
      <c r="FT21" s="63">
        <f t="shared" si="213"/>
        <v>8.48</v>
      </c>
      <c r="FU21" s="63">
        <f t="shared" si="213"/>
        <v>8.48</v>
      </c>
      <c r="FV21" s="63">
        <f t="shared" si="213"/>
        <v>8.48</v>
      </c>
      <c r="FW21" s="63">
        <f t="shared" si="213"/>
        <v>8.48</v>
      </c>
      <c r="FX21" s="63">
        <f t="shared" si="213"/>
        <v>8.48</v>
      </c>
      <c r="FY21" s="63">
        <f t="shared" si="213"/>
        <v>8.48</v>
      </c>
      <c r="FZ21" s="63">
        <f t="shared" si="213"/>
        <v>8.48</v>
      </c>
      <c r="GA21" s="63">
        <f t="shared" si="213"/>
        <v>8.48</v>
      </c>
      <c r="GB21" s="63">
        <f t="shared" si="213"/>
        <v>8.48</v>
      </c>
      <c r="GC21" s="63">
        <f t="shared" si="213"/>
        <v>8.48</v>
      </c>
      <c r="GD21" s="63">
        <f t="shared" si="213"/>
        <v>8.48</v>
      </c>
      <c r="GE21" s="63">
        <f t="shared" si="213"/>
        <v>8.48</v>
      </c>
      <c r="GF21" s="63">
        <f t="shared" si="213"/>
        <v>8.48</v>
      </c>
      <c r="GG21" s="63">
        <f t="shared" si="213"/>
        <v>8.48</v>
      </c>
      <c r="GH21" s="63">
        <f t="shared" si="213"/>
        <v>8.48</v>
      </c>
      <c r="GI21" s="63">
        <f t="shared" si="213"/>
        <v>8.48</v>
      </c>
      <c r="GJ21" s="63">
        <f t="shared" si="213"/>
        <v>8.48</v>
      </c>
      <c r="GK21" s="63">
        <f t="shared" si="213"/>
        <v>8.48</v>
      </c>
      <c r="GL21" s="63">
        <f t="shared" si="213"/>
        <v>8.48</v>
      </c>
      <c r="GM21" s="63">
        <f t="shared" si="213"/>
        <v>8.48</v>
      </c>
      <c r="GN21" s="63">
        <f t="shared" si="213"/>
        <v>8.48</v>
      </c>
      <c r="GO21" s="63">
        <f t="shared" si="213"/>
        <v>8.48</v>
      </c>
      <c r="GP21" s="63">
        <f t="shared" si="213"/>
        <v>8.48</v>
      </c>
      <c r="GQ21" s="63">
        <f t="shared" si="213"/>
        <v>8.48</v>
      </c>
      <c r="GR21" s="63">
        <f t="shared" si="213"/>
        <v>8.48</v>
      </c>
      <c r="GS21" s="63">
        <f t="shared" ref="GS21:JD21" si="214">$G$21</f>
        <v>8.48</v>
      </c>
      <c r="GT21" s="63">
        <f t="shared" si="214"/>
        <v>8.48</v>
      </c>
      <c r="GU21" s="63">
        <f t="shared" si="214"/>
        <v>8.48</v>
      </c>
      <c r="GV21" s="63">
        <f t="shared" si="214"/>
        <v>8.48</v>
      </c>
      <c r="GW21" s="63">
        <f t="shared" si="214"/>
        <v>8.48</v>
      </c>
      <c r="GX21" s="63">
        <f t="shared" si="214"/>
        <v>8.48</v>
      </c>
      <c r="GY21" s="63">
        <f t="shared" si="214"/>
        <v>8.48</v>
      </c>
      <c r="GZ21" s="63">
        <f t="shared" si="214"/>
        <v>8.48</v>
      </c>
      <c r="HA21" s="63">
        <f t="shared" si="214"/>
        <v>8.48</v>
      </c>
      <c r="HB21" s="63">
        <f t="shared" si="214"/>
        <v>8.48</v>
      </c>
      <c r="HC21" s="63">
        <f t="shared" si="214"/>
        <v>8.48</v>
      </c>
      <c r="HD21" s="63">
        <f t="shared" si="214"/>
        <v>8.48</v>
      </c>
      <c r="HE21" s="63">
        <f t="shared" si="214"/>
        <v>8.48</v>
      </c>
      <c r="HF21" s="63">
        <f t="shared" si="214"/>
        <v>8.48</v>
      </c>
      <c r="HG21" s="63">
        <f t="shared" si="214"/>
        <v>8.48</v>
      </c>
      <c r="HH21" s="63">
        <f t="shared" si="214"/>
        <v>8.48</v>
      </c>
      <c r="HI21" s="63">
        <f t="shared" si="214"/>
        <v>8.48</v>
      </c>
      <c r="HJ21" s="63">
        <f t="shared" si="214"/>
        <v>8.48</v>
      </c>
      <c r="HK21" s="63">
        <f t="shared" si="214"/>
        <v>8.48</v>
      </c>
      <c r="HL21" s="63">
        <f t="shared" si="214"/>
        <v>8.48</v>
      </c>
      <c r="HM21" s="63">
        <f t="shared" si="214"/>
        <v>8.48</v>
      </c>
      <c r="HN21" s="63">
        <f t="shared" si="214"/>
        <v>8.48</v>
      </c>
      <c r="HO21" s="63">
        <f t="shared" si="214"/>
        <v>8.48</v>
      </c>
      <c r="HP21" s="63">
        <f t="shared" si="214"/>
        <v>8.48</v>
      </c>
      <c r="HQ21" s="63">
        <f t="shared" si="214"/>
        <v>8.48</v>
      </c>
      <c r="HR21" s="63">
        <f t="shared" si="214"/>
        <v>8.48</v>
      </c>
      <c r="HS21" s="63">
        <f t="shared" si="214"/>
        <v>8.48</v>
      </c>
      <c r="HT21" s="63">
        <f t="shared" si="214"/>
        <v>8.48</v>
      </c>
      <c r="HU21" s="63">
        <f t="shared" si="214"/>
        <v>8.48</v>
      </c>
      <c r="HV21" s="63">
        <f t="shared" si="214"/>
        <v>8.48</v>
      </c>
      <c r="HW21" s="63">
        <f t="shared" si="214"/>
        <v>8.48</v>
      </c>
      <c r="HX21" s="63">
        <f t="shared" si="214"/>
        <v>8.48</v>
      </c>
      <c r="HY21" s="63">
        <f t="shared" si="214"/>
        <v>8.48</v>
      </c>
      <c r="HZ21" s="63">
        <f t="shared" si="214"/>
        <v>8.48</v>
      </c>
      <c r="IA21" s="63">
        <f t="shared" si="214"/>
        <v>8.48</v>
      </c>
      <c r="IB21" s="63">
        <f t="shared" si="214"/>
        <v>8.48</v>
      </c>
      <c r="IC21" s="63">
        <f t="shared" si="214"/>
        <v>8.48</v>
      </c>
      <c r="ID21" s="63">
        <f t="shared" si="214"/>
        <v>8.48</v>
      </c>
      <c r="IE21" s="63">
        <f t="shared" si="214"/>
        <v>8.48</v>
      </c>
      <c r="IF21" s="63">
        <f t="shared" si="214"/>
        <v>8.48</v>
      </c>
      <c r="IG21" s="63">
        <f t="shared" si="214"/>
        <v>8.48</v>
      </c>
      <c r="IH21" s="63">
        <f t="shared" si="214"/>
        <v>8.48</v>
      </c>
      <c r="II21" s="63">
        <f t="shared" si="214"/>
        <v>8.48</v>
      </c>
      <c r="IJ21" s="63">
        <f t="shared" si="214"/>
        <v>8.48</v>
      </c>
      <c r="IK21" s="63">
        <f t="shared" si="214"/>
        <v>8.48</v>
      </c>
      <c r="IL21" s="63">
        <f t="shared" si="214"/>
        <v>8.48</v>
      </c>
      <c r="IM21" s="63">
        <f t="shared" si="214"/>
        <v>8.48</v>
      </c>
      <c r="IN21" s="63">
        <f t="shared" si="214"/>
        <v>8.48</v>
      </c>
      <c r="IO21" s="63">
        <f t="shared" si="214"/>
        <v>8.48</v>
      </c>
      <c r="IP21" s="63">
        <f t="shared" si="214"/>
        <v>8.48</v>
      </c>
      <c r="IQ21" s="63">
        <f t="shared" si="214"/>
        <v>8.48</v>
      </c>
      <c r="IR21" s="63">
        <f t="shared" si="214"/>
        <v>8.48</v>
      </c>
      <c r="IS21" s="63">
        <f t="shared" si="214"/>
        <v>8.48</v>
      </c>
      <c r="IT21" s="63">
        <f t="shared" si="214"/>
        <v>8.48</v>
      </c>
      <c r="IU21" s="63">
        <f t="shared" si="214"/>
        <v>8.48</v>
      </c>
      <c r="IV21" s="63">
        <f t="shared" si="214"/>
        <v>8.48</v>
      </c>
      <c r="IW21" s="63">
        <f t="shared" si="214"/>
        <v>8.48</v>
      </c>
      <c r="IX21" s="63">
        <f t="shared" si="214"/>
        <v>8.48</v>
      </c>
      <c r="IY21" s="63">
        <f t="shared" si="214"/>
        <v>8.48</v>
      </c>
      <c r="IZ21" s="63">
        <f t="shared" si="214"/>
        <v>8.48</v>
      </c>
      <c r="JA21" s="63">
        <f t="shared" si="214"/>
        <v>8.48</v>
      </c>
      <c r="JB21" s="63">
        <f t="shared" si="214"/>
        <v>8.48</v>
      </c>
      <c r="JC21" s="63">
        <f t="shared" si="214"/>
        <v>8.48</v>
      </c>
      <c r="JD21" s="63">
        <f t="shared" si="214"/>
        <v>8.48</v>
      </c>
      <c r="JE21" s="63">
        <f t="shared" ref="JE21:LP21" si="215">$G$21</f>
        <v>8.48</v>
      </c>
      <c r="JF21" s="63">
        <f t="shared" si="215"/>
        <v>8.48</v>
      </c>
      <c r="JG21" s="63">
        <f t="shared" si="215"/>
        <v>8.48</v>
      </c>
      <c r="JH21" s="63">
        <f t="shared" si="215"/>
        <v>8.48</v>
      </c>
      <c r="JI21" s="63">
        <f t="shared" si="215"/>
        <v>8.48</v>
      </c>
      <c r="JJ21" s="63">
        <f t="shared" si="215"/>
        <v>8.48</v>
      </c>
      <c r="JK21" s="63">
        <f t="shared" si="215"/>
        <v>8.48</v>
      </c>
      <c r="JL21" s="63">
        <f t="shared" si="215"/>
        <v>8.48</v>
      </c>
      <c r="JM21" s="63">
        <f t="shared" si="215"/>
        <v>8.48</v>
      </c>
      <c r="JN21" s="63">
        <f t="shared" si="215"/>
        <v>8.48</v>
      </c>
      <c r="JO21" s="63">
        <f t="shared" si="215"/>
        <v>8.48</v>
      </c>
      <c r="JP21" s="63">
        <f t="shared" si="215"/>
        <v>8.48</v>
      </c>
      <c r="JQ21" s="63">
        <f t="shared" si="215"/>
        <v>8.48</v>
      </c>
      <c r="JR21" s="63">
        <f t="shared" si="215"/>
        <v>8.48</v>
      </c>
      <c r="JS21" s="63">
        <f t="shared" si="215"/>
        <v>8.48</v>
      </c>
      <c r="JT21" s="63">
        <f t="shared" si="215"/>
        <v>8.48</v>
      </c>
      <c r="JU21" s="63">
        <f t="shared" si="215"/>
        <v>8.48</v>
      </c>
      <c r="JV21" s="63">
        <f t="shared" si="215"/>
        <v>8.48</v>
      </c>
      <c r="JW21" s="63">
        <f t="shared" si="215"/>
        <v>8.48</v>
      </c>
      <c r="JX21" s="63">
        <f t="shared" si="215"/>
        <v>8.48</v>
      </c>
      <c r="JY21" s="63">
        <f t="shared" si="215"/>
        <v>8.48</v>
      </c>
      <c r="JZ21" s="63">
        <f t="shared" si="215"/>
        <v>8.48</v>
      </c>
      <c r="KA21" s="63">
        <f t="shared" si="215"/>
        <v>8.48</v>
      </c>
      <c r="KB21" s="63">
        <f t="shared" si="215"/>
        <v>8.48</v>
      </c>
      <c r="KC21" s="63">
        <f t="shared" si="215"/>
        <v>8.48</v>
      </c>
      <c r="KD21" s="63">
        <f t="shared" si="215"/>
        <v>8.48</v>
      </c>
      <c r="KE21" s="63">
        <f t="shared" si="215"/>
        <v>8.48</v>
      </c>
      <c r="KF21" s="63">
        <f t="shared" si="215"/>
        <v>8.48</v>
      </c>
      <c r="KG21" s="63">
        <f t="shared" si="215"/>
        <v>8.48</v>
      </c>
      <c r="KH21" s="63">
        <f t="shared" si="215"/>
        <v>8.48</v>
      </c>
      <c r="KI21" s="63">
        <f t="shared" si="215"/>
        <v>8.48</v>
      </c>
      <c r="KJ21" s="63">
        <f t="shared" si="215"/>
        <v>8.48</v>
      </c>
      <c r="KK21" s="63">
        <f t="shared" si="215"/>
        <v>8.48</v>
      </c>
      <c r="KL21" s="63">
        <f t="shared" si="215"/>
        <v>8.48</v>
      </c>
      <c r="KM21" s="63">
        <f t="shared" si="215"/>
        <v>8.48</v>
      </c>
      <c r="KN21" s="63">
        <f t="shared" si="215"/>
        <v>8.48</v>
      </c>
      <c r="KO21" s="63">
        <f t="shared" si="215"/>
        <v>8.48</v>
      </c>
      <c r="KP21" s="63">
        <f t="shared" si="215"/>
        <v>8.48</v>
      </c>
      <c r="KQ21" s="63">
        <f t="shared" si="215"/>
        <v>8.48</v>
      </c>
      <c r="KR21" s="63">
        <f t="shared" si="215"/>
        <v>8.48</v>
      </c>
      <c r="KS21" s="63">
        <f t="shared" si="215"/>
        <v>8.48</v>
      </c>
      <c r="KT21" s="63">
        <f t="shared" si="215"/>
        <v>8.48</v>
      </c>
      <c r="KU21" s="63">
        <f t="shared" si="215"/>
        <v>8.48</v>
      </c>
      <c r="KV21" s="63">
        <f t="shared" si="215"/>
        <v>8.48</v>
      </c>
      <c r="KW21" s="63">
        <f t="shared" si="215"/>
        <v>8.48</v>
      </c>
      <c r="KX21" s="63">
        <f t="shared" si="215"/>
        <v>8.48</v>
      </c>
      <c r="KY21" s="63">
        <f t="shared" si="215"/>
        <v>8.48</v>
      </c>
      <c r="KZ21" s="63">
        <f t="shared" si="215"/>
        <v>8.48</v>
      </c>
      <c r="LA21" s="63">
        <f t="shared" si="215"/>
        <v>8.48</v>
      </c>
      <c r="LB21" s="63">
        <f t="shared" si="215"/>
        <v>8.48</v>
      </c>
      <c r="LC21" s="63">
        <f t="shared" si="215"/>
        <v>8.48</v>
      </c>
      <c r="LD21" s="63">
        <f t="shared" si="215"/>
        <v>8.48</v>
      </c>
      <c r="LE21" s="63">
        <f t="shared" si="215"/>
        <v>8.48</v>
      </c>
      <c r="LF21" s="63">
        <f t="shared" si="215"/>
        <v>8.48</v>
      </c>
      <c r="LG21" s="63">
        <f t="shared" si="215"/>
        <v>8.48</v>
      </c>
      <c r="LH21" s="63">
        <f t="shared" si="215"/>
        <v>8.48</v>
      </c>
      <c r="LI21" s="63">
        <f t="shared" si="215"/>
        <v>8.48</v>
      </c>
      <c r="LJ21" s="63">
        <f t="shared" si="215"/>
        <v>8.48</v>
      </c>
      <c r="LK21" s="63">
        <f t="shared" si="215"/>
        <v>8.48</v>
      </c>
      <c r="LL21" s="63">
        <f t="shared" si="215"/>
        <v>8.48</v>
      </c>
      <c r="LM21" s="63">
        <f t="shared" si="215"/>
        <v>8.48</v>
      </c>
      <c r="LN21" s="63">
        <f t="shared" si="215"/>
        <v>8.48</v>
      </c>
      <c r="LO21" s="63">
        <f t="shared" si="215"/>
        <v>8.48</v>
      </c>
      <c r="LP21" s="63">
        <f t="shared" si="215"/>
        <v>8.48</v>
      </c>
      <c r="LQ21" s="63">
        <f t="shared" ref="LQ21:OB21" si="216">$G$21</f>
        <v>8.48</v>
      </c>
      <c r="LR21" s="63">
        <f t="shared" si="216"/>
        <v>8.48</v>
      </c>
      <c r="LS21" s="63">
        <f t="shared" si="216"/>
        <v>8.48</v>
      </c>
      <c r="LT21" s="63">
        <f t="shared" si="216"/>
        <v>8.48</v>
      </c>
      <c r="LU21" s="63">
        <f t="shared" si="216"/>
        <v>8.48</v>
      </c>
      <c r="LV21" s="63">
        <f t="shared" si="216"/>
        <v>8.48</v>
      </c>
      <c r="LW21" s="63">
        <f t="shared" si="216"/>
        <v>8.48</v>
      </c>
      <c r="LX21" s="63">
        <f t="shared" si="216"/>
        <v>8.48</v>
      </c>
      <c r="LY21" s="63">
        <f t="shared" si="216"/>
        <v>8.48</v>
      </c>
      <c r="LZ21" s="63">
        <f t="shared" si="216"/>
        <v>8.48</v>
      </c>
      <c r="MA21" s="63">
        <f t="shared" si="216"/>
        <v>8.48</v>
      </c>
      <c r="MB21" s="63">
        <f t="shared" si="216"/>
        <v>8.48</v>
      </c>
      <c r="MC21" s="63">
        <f t="shared" si="216"/>
        <v>8.48</v>
      </c>
      <c r="MD21" s="63">
        <f t="shared" si="216"/>
        <v>8.48</v>
      </c>
      <c r="ME21" s="63">
        <f t="shared" si="216"/>
        <v>8.48</v>
      </c>
      <c r="MF21" s="63">
        <f t="shared" si="216"/>
        <v>8.48</v>
      </c>
      <c r="MG21" s="63">
        <f t="shared" si="216"/>
        <v>8.48</v>
      </c>
      <c r="MH21" s="63">
        <f t="shared" si="216"/>
        <v>8.48</v>
      </c>
      <c r="MI21" s="63">
        <f t="shared" si="216"/>
        <v>8.48</v>
      </c>
      <c r="MJ21" s="63">
        <f t="shared" si="216"/>
        <v>8.48</v>
      </c>
      <c r="MK21" s="63">
        <f t="shared" si="216"/>
        <v>8.48</v>
      </c>
      <c r="ML21" s="63">
        <f t="shared" si="216"/>
        <v>8.48</v>
      </c>
      <c r="MM21" s="63">
        <f t="shared" si="216"/>
        <v>8.48</v>
      </c>
      <c r="MN21" s="63">
        <f t="shared" si="216"/>
        <v>8.48</v>
      </c>
      <c r="MO21" s="63">
        <f t="shared" si="216"/>
        <v>8.48</v>
      </c>
      <c r="MP21" s="63">
        <f t="shared" si="216"/>
        <v>8.48</v>
      </c>
      <c r="MQ21" s="63">
        <f t="shared" si="216"/>
        <v>8.48</v>
      </c>
      <c r="MR21" s="63">
        <f t="shared" si="216"/>
        <v>8.48</v>
      </c>
      <c r="MS21" s="63">
        <f t="shared" si="216"/>
        <v>8.48</v>
      </c>
      <c r="MT21" s="63">
        <f t="shared" si="216"/>
        <v>8.48</v>
      </c>
      <c r="MU21" s="63">
        <f t="shared" si="216"/>
        <v>8.48</v>
      </c>
      <c r="MV21" s="63">
        <f t="shared" si="216"/>
        <v>8.48</v>
      </c>
      <c r="MW21" s="63">
        <f t="shared" si="216"/>
        <v>8.48</v>
      </c>
      <c r="MX21" s="63">
        <f t="shared" si="216"/>
        <v>8.48</v>
      </c>
      <c r="MY21" s="63">
        <f t="shared" si="216"/>
        <v>8.48</v>
      </c>
      <c r="MZ21" s="63">
        <f t="shared" si="216"/>
        <v>8.48</v>
      </c>
      <c r="NA21" s="63">
        <f t="shared" si="216"/>
        <v>8.48</v>
      </c>
      <c r="NB21" s="63">
        <f t="shared" si="216"/>
        <v>8.48</v>
      </c>
      <c r="NC21" s="63">
        <f t="shared" si="216"/>
        <v>8.48</v>
      </c>
      <c r="ND21" s="63">
        <f t="shared" si="216"/>
        <v>8.48</v>
      </c>
      <c r="NE21" s="63">
        <f t="shared" si="216"/>
        <v>8.48</v>
      </c>
      <c r="NF21" s="63">
        <f t="shared" si="216"/>
        <v>8.48</v>
      </c>
      <c r="NG21" s="63">
        <f t="shared" si="216"/>
        <v>8.48</v>
      </c>
      <c r="NH21" s="63">
        <f t="shared" si="216"/>
        <v>8.48</v>
      </c>
      <c r="NI21" s="63">
        <f t="shared" si="216"/>
        <v>8.48</v>
      </c>
      <c r="NJ21" s="63">
        <f t="shared" si="216"/>
        <v>8.48</v>
      </c>
      <c r="NK21" s="63">
        <f t="shared" si="216"/>
        <v>8.48</v>
      </c>
      <c r="NL21" s="63">
        <f t="shared" si="216"/>
        <v>8.48</v>
      </c>
      <c r="NM21" s="63">
        <f t="shared" si="216"/>
        <v>8.48</v>
      </c>
      <c r="NN21" s="63">
        <f t="shared" si="216"/>
        <v>8.48</v>
      </c>
      <c r="NO21" s="63">
        <f t="shared" si="216"/>
        <v>8.48</v>
      </c>
      <c r="NP21" s="63">
        <f t="shared" si="216"/>
        <v>8.48</v>
      </c>
      <c r="NQ21" s="63">
        <f t="shared" si="216"/>
        <v>8.48</v>
      </c>
      <c r="NR21" s="63">
        <f t="shared" si="216"/>
        <v>8.48</v>
      </c>
      <c r="NS21" s="63">
        <f t="shared" si="216"/>
        <v>8.48</v>
      </c>
      <c r="NT21" s="63">
        <f t="shared" si="216"/>
        <v>8.48</v>
      </c>
      <c r="NU21" s="63">
        <f t="shared" si="216"/>
        <v>8.48</v>
      </c>
      <c r="NV21" s="63">
        <f t="shared" si="216"/>
        <v>8.48</v>
      </c>
      <c r="NW21" s="63">
        <f t="shared" si="216"/>
        <v>8.48</v>
      </c>
      <c r="NX21" s="63">
        <f t="shared" si="216"/>
        <v>8.48</v>
      </c>
      <c r="NY21" s="63">
        <f t="shared" si="216"/>
        <v>8.48</v>
      </c>
      <c r="NZ21" s="63">
        <f t="shared" si="216"/>
        <v>8.48</v>
      </c>
      <c r="OA21" s="63">
        <f t="shared" si="216"/>
        <v>8.48</v>
      </c>
      <c r="OB21" s="63">
        <f t="shared" si="216"/>
        <v>8.48</v>
      </c>
      <c r="OC21" s="63">
        <f t="shared" ref="OC21:PJ21" si="217">$G$21</f>
        <v>8.48</v>
      </c>
      <c r="OD21" s="63">
        <f t="shared" si="217"/>
        <v>8.48</v>
      </c>
      <c r="OE21" s="63">
        <f t="shared" si="217"/>
        <v>8.48</v>
      </c>
      <c r="OF21" s="63">
        <f t="shared" si="217"/>
        <v>8.48</v>
      </c>
      <c r="OG21" s="63">
        <f t="shared" si="217"/>
        <v>8.48</v>
      </c>
      <c r="OH21" s="63">
        <f t="shared" si="217"/>
        <v>8.48</v>
      </c>
      <c r="OI21" s="63">
        <f t="shared" si="217"/>
        <v>8.48</v>
      </c>
      <c r="OJ21" s="63">
        <f t="shared" si="217"/>
        <v>8.48</v>
      </c>
      <c r="OK21" s="63">
        <f t="shared" si="217"/>
        <v>8.48</v>
      </c>
      <c r="OL21" s="63">
        <f t="shared" si="217"/>
        <v>8.48</v>
      </c>
      <c r="OM21" s="63">
        <f t="shared" si="217"/>
        <v>8.48</v>
      </c>
      <c r="ON21" s="63">
        <f t="shared" si="217"/>
        <v>8.48</v>
      </c>
      <c r="OO21" s="63">
        <f t="shared" si="217"/>
        <v>8.48</v>
      </c>
      <c r="OP21" s="63">
        <f t="shared" si="217"/>
        <v>8.48</v>
      </c>
      <c r="OQ21" s="63">
        <f t="shared" si="217"/>
        <v>8.48</v>
      </c>
      <c r="OR21" s="63">
        <f t="shared" si="217"/>
        <v>8.48</v>
      </c>
      <c r="OS21" s="63">
        <f t="shared" si="217"/>
        <v>8.48</v>
      </c>
      <c r="OT21" s="63">
        <f t="shared" si="217"/>
        <v>8.48</v>
      </c>
      <c r="OU21" s="63">
        <f t="shared" si="217"/>
        <v>8.48</v>
      </c>
      <c r="OV21" s="63">
        <f t="shared" si="217"/>
        <v>8.48</v>
      </c>
      <c r="OW21" s="63">
        <f t="shared" si="217"/>
        <v>8.48</v>
      </c>
      <c r="OX21" s="63">
        <f t="shared" si="217"/>
        <v>8.48</v>
      </c>
      <c r="OY21" s="63">
        <f t="shared" si="217"/>
        <v>8.48</v>
      </c>
      <c r="OZ21" s="63">
        <f t="shared" si="217"/>
        <v>8.48</v>
      </c>
      <c r="PA21" s="63">
        <f t="shared" si="217"/>
        <v>8.48</v>
      </c>
      <c r="PB21" s="63">
        <f t="shared" si="217"/>
        <v>8.48</v>
      </c>
      <c r="PC21" s="63">
        <f t="shared" si="217"/>
        <v>8.48</v>
      </c>
      <c r="PD21" s="63">
        <f t="shared" si="217"/>
        <v>8.48</v>
      </c>
      <c r="PE21" s="63">
        <f t="shared" si="217"/>
        <v>8.48</v>
      </c>
      <c r="PF21" s="63">
        <f t="shared" si="217"/>
        <v>8.48</v>
      </c>
      <c r="PG21" s="63">
        <f t="shared" si="217"/>
        <v>8.48</v>
      </c>
      <c r="PH21" s="63">
        <f t="shared" si="217"/>
        <v>8.48</v>
      </c>
      <c r="PI21" s="63">
        <f t="shared" si="217"/>
        <v>8.48</v>
      </c>
      <c r="PJ21" s="63">
        <f t="shared" si="217"/>
        <v>8.48</v>
      </c>
    </row>
    <row r="22" spans="1:426" s="123" customFormat="1">
      <c r="A22" s="971"/>
      <c r="B22" s="971"/>
      <c r="C22" s="63" t="str">
        <f>収支!AB22</f>
        <v>修繕積立金</v>
      </c>
      <c r="D22" s="63">
        <f>収支!AF22/1000</f>
        <v>70.8</v>
      </c>
      <c r="E22" s="123">
        <f t="shared" si="125"/>
        <v>707.99999999999841</v>
      </c>
      <c r="G22" s="63">
        <f>D22/12</f>
        <v>5.8999999999999995</v>
      </c>
      <c r="H22" s="63">
        <f>$G$22</f>
        <v>5.8999999999999995</v>
      </c>
      <c r="I22" s="63">
        <f t="shared" ref="I22:BT22" si="218">$G$22</f>
        <v>5.8999999999999995</v>
      </c>
      <c r="J22" s="63">
        <f t="shared" si="218"/>
        <v>5.8999999999999995</v>
      </c>
      <c r="K22" s="63">
        <f t="shared" si="218"/>
        <v>5.8999999999999995</v>
      </c>
      <c r="L22" s="63">
        <f t="shared" si="218"/>
        <v>5.8999999999999995</v>
      </c>
      <c r="M22" s="63">
        <f t="shared" si="218"/>
        <v>5.8999999999999995</v>
      </c>
      <c r="N22" s="63">
        <f t="shared" si="218"/>
        <v>5.8999999999999995</v>
      </c>
      <c r="O22" s="63">
        <f t="shared" si="218"/>
        <v>5.8999999999999995</v>
      </c>
      <c r="P22" s="63">
        <f t="shared" si="218"/>
        <v>5.8999999999999995</v>
      </c>
      <c r="Q22" s="63">
        <f t="shared" si="218"/>
        <v>5.8999999999999995</v>
      </c>
      <c r="R22" s="63">
        <f t="shared" si="218"/>
        <v>5.8999999999999995</v>
      </c>
      <c r="S22" s="63">
        <f t="shared" si="218"/>
        <v>5.8999999999999995</v>
      </c>
      <c r="T22" s="63">
        <f t="shared" si="218"/>
        <v>5.8999999999999995</v>
      </c>
      <c r="U22" s="63">
        <f t="shared" si="218"/>
        <v>5.8999999999999995</v>
      </c>
      <c r="V22" s="63">
        <f t="shared" si="218"/>
        <v>5.8999999999999995</v>
      </c>
      <c r="W22" s="63">
        <f t="shared" si="218"/>
        <v>5.8999999999999995</v>
      </c>
      <c r="X22" s="63">
        <f t="shared" si="218"/>
        <v>5.8999999999999995</v>
      </c>
      <c r="Y22" s="63">
        <f t="shared" si="218"/>
        <v>5.8999999999999995</v>
      </c>
      <c r="Z22" s="63">
        <f t="shared" si="218"/>
        <v>5.8999999999999995</v>
      </c>
      <c r="AA22" s="63">
        <f t="shared" si="218"/>
        <v>5.8999999999999995</v>
      </c>
      <c r="AB22" s="63">
        <f t="shared" si="218"/>
        <v>5.8999999999999995</v>
      </c>
      <c r="AC22" s="63">
        <f t="shared" si="218"/>
        <v>5.8999999999999995</v>
      </c>
      <c r="AD22" s="63">
        <f t="shared" si="218"/>
        <v>5.8999999999999995</v>
      </c>
      <c r="AE22" s="63">
        <f t="shared" si="218"/>
        <v>5.8999999999999995</v>
      </c>
      <c r="AF22" s="63">
        <f t="shared" si="218"/>
        <v>5.8999999999999995</v>
      </c>
      <c r="AG22" s="63">
        <f t="shared" si="218"/>
        <v>5.8999999999999995</v>
      </c>
      <c r="AH22" s="63">
        <f t="shared" si="218"/>
        <v>5.8999999999999995</v>
      </c>
      <c r="AI22" s="63">
        <f t="shared" si="218"/>
        <v>5.8999999999999995</v>
      </c>
      <c r="AJ22" s="63">
        <f t="shared" si="218"/>
        <v>5.8999999999999995</v>
      </c>
      <c r="AK22" s="63">
        <f t="shared" si="218"/>
        <v>5.8999999999999995</v>
      </c>
      <c r="AL22" s="63">
        <f t="shared" si="218"/>
        <v>5.8999999999999995</v>
      </c>
      <c r="AM22" s="63">
        <f t="shared" si="218"/>
        <v>5.8999999999999995</v>
      </c>
      <c r="AN22" s="63">
        <f t="shared" si="218"/>
        <v>5.8999999999999995</v>
      </c>
      <c r="AO22" s="63">
        <f t="shared" si="218"/>
        <v>5.8999999999999995</v>
      </c>
      <c r="AP22" s="63">
        <f t="shared" si="218"/>
        <v>5.8999999999999995</v>
      </c>
      <c r="AQ22" s="63">
        <f t="shared" si="218"/>
        <v>5.8999999999999995</v>
      </c>
      <c r="AR22" s="63">
        <f t="shared" si="218"/>
        <v>5.8999999999999995</v>
      </c>
      <c r="AS22" s="63">
        <f t="shared" si="218"/>
        <v>5.8999999999999995</v>
      </c>
      <c r="AT22" s="63">
        <f t="shared" si="218"/>
        <v>5.8999999999999995</v>
      </c>
      <c r="AU22" s="63">
        <f t="shared" si="218"/>
        <v>5.8999999999999995</v>
      </c>
      <c r="AV22" s="63">
        <f t="shared" si="218"/>
        <v>5.8999999999999995</v>
      </c>
      <c r="AW22" s="63">
        <f t="shared" si="218"/>
        <v>5.8999999999999995</v>
      </c>
      <c r="AX22" s="63">
        <f t="shared" si="218"/>
        <v>5.8999999999999995</v>
      </c>
      <c r="AY22" s="63">
        <f t="shared" si="218"/>
        <v>5.8999999999999995</v>
      </c>
      <c r="AZ22" s="63">
        <f t="shared" si="218"/>
        <v>5.8999999999999995</v>
      </c>
      <c r="BA22" s="63">
        <f t="shared" si="218"/>
        <v>5.8999999999999995</v>
      </c>
      <c r="BB22" s="63">
        <f t="shared" si="218"/>
        <v>5.8999999999999995</v>
      </c>
      <c r="BC22" s="63">
        <f t="shared" si="218"/>
        <v>5.8999999999999995</v>
      </c>
      <c r="BD22" s="63">
        <f t="shared" si="218"/>
        <v>5.8999999999999995</v>
      </c>
      <c r="BE22" s="63">
        <f t="shared" si="218"/>
        <v>5.8999999999999995</v>
      </c>
      <c r="BF22" s="63">
        <f t="shared" si="218"/>
        <v>5.8999999999999995</v>
      </c>
      <c r="BG22" s="63">
        <f t="shared" si="218"/>
        <v>5.8999999999999995</v>
      </c>
      <c r="BH22" s="63">
        <f t="shared" si="218"/>
        <v>5.8999999999999995</v>
      </c>
      <c r="BI22" s="63">
        <f t="shared" si="218"/>
        <v>5.8999999999999995</v>
      </c>
      <c r="BJ22" s="63">
        <f t="shared" si="218"/>
        <v>5.8999999999999995</v>
      </c>
      <c r="BK22" s="63">
        <f t="shared" si="218"/>
        <v>5.8999999999999995</v>
      </c>
      <c r="BL22" s="63">
        <f t="shared" si="218"/>
        <v>5.8999999999999995</v>
      </c>
      <c r="BM22" s="63">
        <f t="shared" si="218"/>
        <v>5.8999999999999995</v>
      </c>
      <c r="BN22" s="63">
        <f t="shared" si="218"/>
        <v>5.8999999999999995</v>
      </c>
      <c r="BO22" s="63">
        <f t="shared" si="218"/>
        <v>5.8999999999999995</v>
      </c>
      <c r="BP22" s="63">
        <f t="shared" si="218"/>
        <v>5.8999999999999995</v>
      </c>
      <c r="BQ22" s="63">
        <f t="shared" si="218"/>
        <v>5.8999999999999995</v>
      </c>
      <c r="BR22" s="63">
        <f t="shared" si="218"/>
        <v>5.8999999999999995</v>
      </c>
      <c r="BS22" s="63">
        <f t="shared" si="218"/>
        <v>5.8999999999999995</v>
      </c>
      <c r="BT22" s="63">
        <f t="shared" si="218"/>
        <v>5.8999999999999995</v>
      </c>
      <c r="BU22" s="63">
        <f t="shared" ref="BU22:EF22" si="219">$G$22</f>
        <v>5.8999999999999995</v>
      </c>
      <c r="BV22" s="63">
        <f t="shared" si="219"/>
        <v>5.8999999999999995</v>
      </c>
      <c r="BW22" s="63">
        <f t="shared" si="219"/>
        <v>5.8999999999999995</v>
      </c>
      <c r="BX22" s="63">
        <f t="shared" si="219"/>
        <v>5.8999999999999995</v>
      </c>
      <c r="BY22" s="63">
        <f t="shared" si="219"/>
        <v>5.8999999999999995</v>
      </c>
      <c r="BZ22" s="63">
        <f t="shared" si="219"/>
        <v>5.8999999999999995</v>
      </c>
      <c r="CA22" s="63">
        <f t="shared" si="219"/>
        <v>5.8999999999999995</v>
      </c>
      <c r="CB22" s="63">
        <f t="shared" si="219"/>
        <v>5.8999999999999995</v>
      </c>
      <c r="CC22" s="63">
        <f t="shared" si="219"/>
        <v>5.8999999999999995</v>
      </c>
      <c r="CD22" s="63">
        <f t="shared" si="219"/>
        <v>5.8999999999999995</v>
      </c>
      <c r="CE22" s="63">
        <f t="shared" si="219"/>
        <v>5.8999999999999995</v>
      </c>
      <c r="CF22" s="63">
        <f t="shared" si="219"/>
        <v>5.8999999999999995</v>
      </c>
      <c r="CG22" s="63">
        <f t="shared" si="219"/>
        <v>5.8999999999999995</v>
      </c>
      <c r="CH22" s="63">
        <f t="shared" si="219"/>
        <v>5.8999999999999995</v>
      </c>
      <c r="CI22" s="63">
        <f t="shared" si="219"/>
        <v>5.8999999999999995</v>
      </c>
      <c r="CJ22" s="63">
        <f t="shared" si="219"/>
        <v>5.8999999999999995</v>
      </c>
      <c r="CK22" s="63">
        <f t="shared" si="219"/>
        <v>5.8999999999999995</v>
      </c>
      <c r="CL22" s="63">
        <f t="shared" si="219"/>
        <v>5.8999999999999995</v>
      </c>
      <c r="CM22" s="63">
        <f t="shared" si="219"/>
        <v>5.8999999999999995</v>
      </c>
      <c r="CN22" s="63">
        <f t="shared" si="219"/>
        <v>5.8999999999999995</v>
      </c>
      <c r="CO22" s="63">
        <f t="shared" si="219"/>
        <v>5.8999999999999995</v>
      </c>
      <c r="CP22" s="63">
        <f t="shared" si="219"/>
        <v>5.8999999999999995</v>
      </c>
      <c r="CQ22" s="63">
        <f t="shared" si="219"/>
        <v>5.8999999999999995</v>
      </c>
      <c r="CR22" s="63">
        <f t="shared" si="219"/>
        <v>5.8999999999999995</v>
      </c>
      <c r="CS22" s="63">
        <f t="shared" si="219"/>
        <v>5.8999999999999995</v>
      </c>
      <c r="CT22" s="63">
        <f t="shared" si="219"/>
        <v>5.8999999999999995</v>
      </c>
      <c r="CU22" s="63">
        <f t="shared" si="219"/>
        <v>5.8999999999999995</v>
      </c>
      <c r="CV22" s="63">
        <f t="shared" si="219"/>
        <v>5.8999999999999995</v>
      </c>
      <c r="CW22" s="63">
        <f t="shared" si="219"/>
        <v>5.8999999999999995</v>
      </c>
      <c r="CX22" s="63">
        <f t="shared" si="219"/>
        <v>5.8999999999999995</v>
      </c>
      <c r="CY22" s="63">
        <f t="shared" si="219"/>
        <v>5.8999999999999995</v>
      </c>
      <c r="CZ22" s="63">
        <f t="shared" si="219"/>
        <v>5.8999999999999995</v>
      </c>
      <c r="DA22" s="63">
        <f t="shared" si="219"/>
        <v>5.8999999999999995</v>
      </c>
      <c r="DB22" s="63">
        <f t="shared" si="219"/>
        <v>5.8999999999999995</v>
      </c>
      <c r="DC22" s="63">
        <f t="shared" si="219"/>
        <v>5.8999999999999995</v>
      </c>
      <c r="DD22" s="63">
        <f t="shared" si="219"/>
        <v>5.8999999999999995</v>
      </c>
      <c r="DE22" s="63">
        <f t="shared" si="219"/>
        <v>5.8999999999999995</v>
      </c>
      <c r="DF22" s="63">
        <f t="shared" si="219"/>
        <v>5.8999999999999995</v>
      </c>
      <c r="DG22" s="63">
        <f t="shared" si="219"/>
        <v>5.8999999999999995</v>
      </c>
      <c r="DH22" s="63">
        <f t="shared" si="219"/>
        <v>5.8999999999999995</v>
      </c>
      <c r="DI22" s="63">
        <f t="shared" si="219"/>
        <v>5.8999999999999995</v>
      </c>
      <c r="DJ22" s="63">
        <f t="shared" si="219"/>
        <v>5.8999999999999995</v>
      </c>
      <c r="DK22" s="63">
        <f t="shared" si="219"/>
        <v>5.8999999999999995</v>
      </c>
      <c r="DL22" s="63">
        <f t="shared" si="219"/>
        <v>5.8999999999999995</v>
      </c>
      <c r="DM22" s="63">
        <f t="shared" si="219"/>
        <v>5.8999999999999995</v>
      </c>
      <c r="DN22" s="63">
        <f t="shared" si="219"/>
        <v>5.8999999999999995</v>
      </c>
      <c r="DO22" s="63">
        <f t="shared" si="219"/>
        <v>5.8999999999999995</v>
      </c>
      <c r="DP22" s="63">
        <f t="shared" si="219"/>
        <v>5.8999999999999995</v>
      </c>
      <c r="DQ22" s="63">
        <f t="shared" si="219"/>
        <v>5.8999999999999995</v>
      </c>
      <c r="DR22" s="63">
        <f t="shared" si="219"/>
        <v>5.8999999999999995</v>
      </c>
      <c r="DS22" s="63">
        <f t="shared" si="219"/>
        <v>5.8999999999999995</v>
      </c>
      <c r="DT22" s="63">
        <f t="shared" si="219"/>
        <v>5.8999999999999995</v>
      </c>
      <c r="DU22" s="63">
        <f t="shared" si="219"/>
        <v>5.8999999999999995</v>
      </c>
      <c r="DV22" s="63">
        <f t="shared" si="219"/>
        <v>5.8999999999999995</v>
      </c>
      <c r="DW22" s="63">
        <f t="shared" si="219"/>
        <v>5.8999999999999995</v>
      </c>
      <c r="DX22" s="63">
        <f t="shared" si="219"/>
        <v>5.8999999999999995</v>
      </c>
      <c r="DY22" s="63">
        <f t="shared" si="219"/>
        <v>5.8999999999999995</v>
      </c>
      <c r="DZ22" s="63">
        <f t="shared" si="219"/>
        <v>5.8999999999999995</v>
      </c>
      <c r="EA22" s="63">
        <f t="shared" si="219"/>
        <v>5.8999999999999995</v>
      </c>
      <c r="EB22" s="63">
        <f t="shared" si="219"/>
        <v>5.8999999999999995</v>
      </c>
      <c r="EC22" s="63">
        <f t="shared" si="219"/>
        <v>5.8999999999999995</v>
      </c>
      <c r="ED22" s="63">
        <f t="shared" si="219"/>
        <v>5.8999999999999995</v>
      </c>
      <c r="EE22" s="63">
        <f t="shared" si="219"/>
        <v>5.8999999999999995</v>
      </c>
      <c r="EF22" s="63">
        <f t="shared" si="219"/>
        <v>5.8999999999999995</v>
      </c>
      <c r="EG22" s="63">
        <f t="shared" ref="EG22:GR22" si="220">$G$22</f>
        <v>5.8999999999999995</v>
      </c>
      <c r="EH22" s="63">
        <f t="shared" si="220"/>
        <v>5.8999999999999995</v>
      </c>
      <c r="EI22" s="63">
        <f t="shared" si="220"/>
        <v>5.8999999999999995</v>
      </c>
      <c r="EJ22" s="63">
        <f t="shared" si="220"/>
        <v>5.8999999999999995</v>
      </c>
      <c r="EK22" s="63">
        <f t="shared" si="220"/>
        <v>5.8999999999999995</v>
      </c>
      <c r="EL22" s="63">
        <f t="shared" si="220"/>
        <v>5.8999999999999995</v>
      </c>
      <c r="EM22" s="63">
        <f t="shared" si="220"/>
        <v>5.8999999999999995</v>
      </c>
      <c r="EN22" s="63">
        <f t="shared" si="220"/>
        <v>5.8999999999999995</v>
      </c>
      <c r="EO22" s="63">
        <f t="shared" si="220"/>
        <v>5.8999999999999995</v>
      </c>
      <c r="EP22" s="63">
        <f t="shared" si="220"/>
        <v>5.8999999999999995</v>
      </c>
      <c r="EQ22" s="63">
        <f t="shared" si="220"/>
        <v>5.8999999999999995</v>
      </c>
      <c r="ER22" s="63">
        <f t="shared" si="220"/>
        <v>5.8999999999999995</v>
      </c>
      <c r="ES22" s="63">
        <f t="shared" si="220"/>
        <v>5.8999999999999995</v>
      </c>
      <c r="ET22" s="63">
        <f t="shared" si="220"/>
        <v>5.8999999999999995</v>
      </c>
      <c r="EU22" s="63">
        <f t="shared" si="220"/>
        <v>5.8999999999999995</v>
      </c>
      <c r="EV22" s="63">
        <f t="shared" si="220"/>
        <v>5.8999999999999995</v>
      </c>
      <c r="EW22" s="63">
        <f t="shared" si="220"/>
        <v>5.8999999999999995</v>
      </c>
      <c r="EX22" s="63">
        <f t="shared" si="220"/>
        <v>5.8999999999999995</v>
      </c>
      <c r="EY22" s="63">
        <f t="shared" si="220"/>
        <v>5.8999999999999995</v>
      </c>
      <c r="EZ22" s="63">
        <f t="shared" si="220"/>
        <v>5.8999999999999995</v>
      </c>
      <c r="FA22" s="63">
        <f t="shared" si="220"/>
        <v>5.8999999999999995</v>
      </c>
      <c r="FB22" s="63">
        <f t="shared" si="220"/>
        <v>5.8999999999999995</v>
      </c>
      <c r="FC22" s="63">
        <f t="shared" si="220"/>
        <v>5.8999999999999995</v>
      </c>
      <c r="FD22" s="63">
        <f t="shared" si="220"/>
        <v>5.8999999999999995</v>
      </c>
      <c r="FE22" s="63">
        <f t="shared" si="220"/>
        <v>5.8999999999999995</v>
      </c>
      <c r="FF22" s="63">
        <f t="shared" si="220"/>
        <v>5.8999999999999995</v>
      </c>
      <c r="FG22" s="63">
        <f t="shared" si="220"/>
        <v>5.8999999999999995</v>
      </c>
      <c r="FH22" s="63">
        <f t="shared" si="220"/>
        <v>5.8999999999999995</v>
      </c>
      <c r="FI22" s="63">
        <f t="shared" si="220"/>
        <v>5.8999999999999995</v>
      </c>
      <c r="FJ22" s="63">
        <f t="shared" si="220"/>
        <v>5.8999999999999995</v>
      </c>
      <c r="FK22" s="63">
        <f t="shared" si="220"/>
        <v>5.8999999999999995</v>
      </c>
      <c r="FL22" s="63">
        <f t="shared" si="220"/>
        <v>5.8999999999999995</v>
      </c>
      <c r="FM22" s="63">
        <f t="shared" si="220"/>
        <v>5.8999999999999995</v>
      </c>
      <c r="FN22" s="63">
        <f t="shared" si="220"/>
        <v>5.8999999999999995</v>
      </c>
      <c r="FO22" s="63">
        <f t="shared" si="220"/>
        <v>5.8999999999999995</v>
      </c>
      <c r="FP22" s="63">
        <f t="shared" si="220"/>
        <v>5.8999999999999995</v>
      </c>
      <c r="FQ22" s="63">
        <f t="shared" si="220"/>
        <v>5.8999999999999995</v>
      </c>
      <c r="FR22" s="63">
        <f t="shared" si="220"/>
        <v>5.8999999999999995</v>
      </c>
      <c r="FS22" s="63">
        <f t="shared" si="220"/>
        <v>5.8999999999999995</v>
      </c>
      <c r="FT22" s="63">
        <f t="shared" si="220"/>
        <v>5.8999999999999995</v>
      </c>
      <c r="FU22" s="63">
        <f t="shared" si="220"/>
        <v>5.8999999999999995</v>
      </c>
      <c r="FV22" s="63">
        <f t="shared" si="220"/>
        <v>5.8999999999999995</v>
      </c>
      <c r="FW22" s="63">
        <f t="shared" si="220"/>
        <v>5.8999999999999995</v>
      </c>
      <c r="FX22" s="63">
        <f t="shared" si="220"/>
        <v>5.8999999999999995</v>
      </c>
      <c r="FY22" s="63">
        <f t="shared" si="220"/>
        <v>5.8999999999999995</v>
      </c>
      <c r="FZ22" s="63">
        <f t="shared" si="220"/>
        <v>5.8999999999999995</v>
      </c>
      <c r="GA22" s="63">
        <f t="shared" si="220"/>
        <v>5.8999999999999995</v>
      </c>
      <c r="GB22" s="63">
        <f t="shared" si="220"/>
        <v>5.8999999999999995</v>
      </c>
      <c r="GC22" s="63">
        <f t="shared" si="220"/>
        <v>5.8999999999999995</v>
      </c>
      <c r="GD22" s="63">
        <f t="shared" si="220"/>
        <v>5.8999999999999995</v>
      </c>
      <c r="GE22" s="63">
        <f t="shared" si="220"/>
        <v>5.8999999999999995</v>
      </c>
      <c r="GF22" s="63">
        <f t="shared" si="220"/>
        <v>5.8999999999999995</v>
      </c>
      <c r="GG22" s="63">
        <f t="shared" si="220"/>
        <v>5.8999999999999995</v>
      </c>
      <c r="GH22" s="63">
        <f t="shared" si="220"/>
        <v>5.8999999999999995</v>
      </c>
      <c r="GI22" s="63">
        <f t="shared" si="220"/>
        <v>5.8999999999999995</v>
      </c>
      <c r="GJ22" s="63">
        <f t="shared" si="220"/>
        <v>5.8999999999999995</v>
      </c>
      <c r="GK22" s="63">
        <f t="shared" si="220"/>
        <v>5.8999999999999995</v>
      </c>
      <c r="GL22" s="63">
        <f t="shared" si="220"/>
        <v>5.8999999999999995</v>
      </c>
      <c r="GM22" s="63">
        <f t="shared" si="220"/>
        <v>5.8999999999999995</v>
      </c>
      <c r="GN22" s="63">
        <f t="shared" si="220"/>
        <v>5.8999999999999995</v>
      </c>
      <c r="GO22" s="63">
        <f t="shared" si="220"/>
        <v>5.8999999999999995</v>
      </c>
      <c r="GP22" s="63">
        <f t="shared" si="220"/>
        <v>5.8999999999999995</v>
      </c>
      <c r="GQ22" s="63">
        <f t="shared" si="220"/>
        <v>5.8999999999999995</v>
      </c>
      <c r="GR22" s="63">
        <f t="shared" si="220"/>
        <v>5.8999999999999995</v>
      </c>
      <c r="GS22" s="63">
        <f t="shared" ref="GS22:JD22" si="221">$G$22</f>
        <v>5.8999999999999995</v>
      </c>
      <c r="GT22" s="63">
        <f t="shared" si="221"/>
        <v>5.8999999999999995</v>
      </c>
      <c r="GU22" s="63">
        <f t="shared" si="221"/>
        <v>5.8999999999999995</v>
      </c>
      <c r="GV22" s="63">
        <f t="shared" si="221"/>
        <v>5.8999999999999995</v>
      </c>
      <c r="GW22" s="63">
        <f t="shared" si="221"/>
        <v>5.8999999999999995</v>
      </c>
      <c r="GX22" s="63">
        <f t="shared" si="221"/>
        <v>5.8999999999999995</v>
      </c>
      <c r="GY22" s="63">
        <f t="shared" si="221"/>
        <v>5.8999999999999995</v>
      </c>
      <c r="GZ22" s="63">
        <f t="shared" si="221"/>
        <v>5.8999999999999995</v>
      </c>
      <c r="HA22" s="63">
        <f t="shared" si="221"/>
        <v>5.8999999999999995</v>
      </c>
      <c r="HB22" s="63">
        <f t="shared" si="221"/>
        <v>5.8999999999999995</v>
      </c>
      <c r="HC22" s="63">
        <f t="shared" si="221"/>
        <v>5.8999999999999995</v>
      </c>
      <c r="HD22" s="63">
        <f t="shared" si="221"/>
        <v>5.8999999999999995</v>
      </c>
      <c r="HE22" s="63">
        <f t="shared" si="221"/>
        <v>5.8999999999999995</v>
      </c>
      <c r="HF22" s="63">
        <f t="shared" si="221"/>
        <v>5.8999999999999995</v>
      </c>
      <c r="HG22" s="63">
        <f t="shared" si="221"/>
        <v>5.8999999999999995</v>
      </c>
      <c r="HH22" s="63">
        <f t="shared" si="221"/>
        <v>5.8999999999999995</v>
      </c>
      <c r="HI22" s="63">
        <f t="shared" si="221"/>
        <v>5.8999999999999995</v>
      </c>
      <c r="HJ22" s="63">
        <f t="shared" si="221"/>
        <v>5.8999999999999995</v>
      </c>
      <c r="HK22" s="63">
        <f t="shared" si="221"/>
        <v>5.8999999999999995</v>
      </c>
      <c r="HL22" s="63">
        <f t="shared" si="221"/>
        <v>5.8999999999999995</v>
      </c>
      <c r="HM22" s="63">
        <f t="shared" si="221"/>
        <v>5.8999999999999995</v>
      </c>
      <c r="HN22" s="63">
        <f t="shared" si="221"/>
        <v>5.8999999999999995</v>
      </c>
      <c r="HO22" s="63">
        <f t="shared" si="221"/>
        <v>5.8999999999999995</v>
      </c>
      <c r="HP22" s="63">
        <f t="shared" si="221"/>
        <v>5.8999999999999995</v>
      </c>
      <c r="HQ22" s="63">
        <f t="shared" si="221"/>
        <v>5.8999999999999995</v>
      </c>
      <c r="HR22" s="63">
        <f t="shared" si="221"/>
        <v>5.8999999999999995</v>
      </c>
      <c r="HS22" s="63">
        <f t="shared" si="221"/>
        <v>5.8999999999999995</v>
      </c>
      <c r="HT22" s="63">
        <f t="shared" si="221"/>
        <v>5.8999999999999995</v>
      </c>
      <c r="HU22" s="63">
        <f t="shared" si="221"/>
        <v>5.8999999999999995</v>
      </c>
      <c r="HV22" s="63">
        <f t="shared" si="221"/>
        <v>5.8999999999999995</v>
      </c>
      <c r="HW22" s="63">
        <f t="shared" si="221"/>
        <v>5.8999999999999995</v>
      </c>
      <c r="HX22" s="63">
        <f t="shared" si="221"/>
        <v>5.8999999999999995</v>
      </c>
      <c r="HY22" s="63">
        <f t="shared" si="221"/>
        <v>5.8999999999999995</v>
      </c>
      <c r="HZ22" s="63">
        <f t="shared" si="221"/>
        <v>5.8999999999999995</v>
      </c>
      <c r="IA22" s="63">
        <f t="shared" si="221"/>
        <v>5.8999999999999995</v>
      </c>
      <c r="IB22" s="63">
        <f t="shared" si="221"/>
        <v>5.8999999999999995</v>
      </c>
      <c r="IC22" s="63">
        <f t="shared" si="221"/>
        <v>5.8999999999999995</v>
      </c>
      <c r="ID22" s="63">
        <f t="shared" si="221"/>
        <v>5.8999999999999995</v>
      </c>
      <c r="IE22" s="63">
        <f t="shared" si="221"/>
        <v>5.8999999999999995</v>
      </c>
      <c r="IF22" s="63">
        <f t="shared" si="221"/>
        <v>5.8999999999999995</v>
      </c>
      <c r="IG22" s="63">
        <f t="shared" si="221"/>
        <v>5.8999999999999995</v>
      </c>
      <c r="IH22" s="63">
        <f t="shared" si="221"/>
        <v>5.8999999999999995</v>
      </c>
      <c r="II22" s="63">
        <f t="shared" si="221"/>
        <v>5.8999999999999995</v>
      </c>
      <c r="IJ22" s="63">
        <f t="shared" si="221"/>
        <v>5.8999999999999995</v>
      </c>
      <c r="IK22" s="63">
        <f t="shared" si="221"/>
        <v>5.8999999999999995</v>
      </c>
      <c r="IL22" s="63">
        <f t="shared" si="221"/>
        <v>5.8999999999999995</v>
      </c>
      <c r="IM22" s="63">
        <f t="shared" si="221"/>
        <v>5.8999999999999995</v>
      </c>
      <c r="IN22" s="63">
        <f t="shared" si="221"/>
        <v>5.8999999999999995</v>
      </c>
      <c r="IO22" s="63">
        <f t="shared" si="221"/>
        <v>5.8999999999999995</v>
      </c>
      <c r="IP22" s="63">
        <f t="shared" si="221"/>
        <v>5.8999999999999995</v>
      </c>
      <c r="IQ22" s="63">
        <f t="shared" si="221"/>
        <v>5.8999999999999995</v>
      </c>
      <c r="IR22" s="63">
        <f t="shared" si="221"/>
        <v>5.8999999999999995</v>
      </c>
      <c r="IS22" s="63">
        <f t="shared" si="221"/>
        <v>5.8999999999999995</v>
      </c>
      <c r="IT22" s="63">
        <f t="shared" si="221"/>
        <v>5.8999999999999995</v>
      </c>
      <c r="IU22" s="63">
        <f t="shared" si="221"/>
        <v>5.8999999999999995</v>
      </c>
      <c r="IV22" s="63">
        <f t="shared" si="221"/>
        <v>5.8999999999999995</v>
      </c>
      <c r="IW22" s="63">
        <f t="shared" si="221"/>
        <v>5.8999999999999995</v>
      </c>
      <c r="IX22" s="63">
        <f t="shared" si="221"/>
        <v>5.8999999999999995</v>
      </c>
      <c r="IY22" s="63">
        <f t="shared" si="221"/>
        <v>5.8999999999999995</v>
      </c>
      <c r="IZ22" s="63">
        <f t="shared" si="221"/>
        <v>5.8999999999999995</v>
      </c>
      <c r="JA22" s="63">
        <f t="shared" si="221"/>
        <v>5.8999999999999995</v>
      </c>
      <c r="JB22" s="63">
        <f t="shared" si="221"/>
        <v>5.8999999999999995</v>
      </c>
      <c r="JC22" s="63">
        <f t="shared" si="221"/>
        <v>5.8999999999999995</v>
      </c>
      <c r="JD22" s="63">
        <f t="shared" si="221"/>
        <v>5.8999999999999995</v>
      </c>
      <c r="JE22" s="63">
        <f t="shared" ref="JE22:LP22" si="222">$G$22</f>
        <v>5.8999999999999995</v>
      </c>
      <c r="JF22" s="63">
        <f t="shared" si="222"/>
        <v>5.8999999999999995</v>
      </c>
      <c r="JG22" s="63">
        <f t="shared" si="222"/>
        <v>5.8999999999999995</v>
      </c>
      <c r="JH22" s="63">
        <f t="shared" si="222"/>
        <v>5.8999999999999995</v>
      </c>
      <c r="JI22" s="63">
        <f t="shared" si="222"/>
        <v>5.8999999999999995</v>
      </c>
      <c r="JJ22" s="63">
        <f t="shared" si="222"/>
        <v>5.8999999999999995</v>
      </c>
      <c r="JK22" s="63">
        <f t="shared" si="222"/>
        <v>5.8999999999999995</v>
      </c>
      <c r="JL22" s="63">
        <f t="shared" si="222"/>
        <v>5.8999999999999995</v>
      </c>
      <c r="JM22" s="63">
        <f t="shared" si="222"/>
        <v>5.8999999999999995</v>
      </c>
      <c r="JN22" s="63">
        <f t="shared" si="222"/>
        <v>5.8999999999999995</v>
      </c>
      <c r="JO22" s="63">
        <f t="shared" si="222"/>
        <v>5.8999999999999995</v>
      </c>
      <c r="JP22" s="63">
        <f t="shared" si="222"/>
        <v>5.8999999999999995</v>
      </c>
      <c r="JQ22" s="63">
        <f t="shared" si="222"/>
        <v>5.8999999999999995</v>
      </c>
      <c r="JR22" s="63">
        <f t="shared" si="222"/>
        <v>5.8999999999999995</v>
      </c>
      <c r="JS22" s="63">
        <f t="shared" si="222"/>
        <v>5.8999999999999995</v>
      </c>
      <c r="JT22" s="63">
        <f t="shared" si="222"/>
        <v>5.8999999999999995</v>
      </c>
      <c r="JU22" s="63">
        <f t="shared" si="222"/>
        <v>5.8999999999999995</v>
      </c>
      <c r="JV22" s="63">
        <f t="shared" si="222"/>
        <v>5.8999999999999995</v>
      </c>
      <c r="JW22" s="63">
        <f t="shared" si="222"/>
        <v>5.8999999999999995</v>
      </c>
      <c r="JX22" s="63">
        <f t="shared" si="222"/>
        <v>5.8999999999999995</v>
      </c>
      <c r="JY22" s="63">
        <f t="shared" si="222"/>
        <v>5.8999999999999995</v>
      </c>
      <c r="JZ22" s="63">
        <f t="shared" si="222"/>
        <v>5.8999999999999995</v>
      </c>
      <c r="KA22" s="63">
        <f t="shared" si="222"/>
        <v>5.8999999999999995</v>
      </c>
      <c r="KB22" s="63">
        <f t="shared" si="222"/>
        <v>5.8999999999999995</v>
      </c>
      <c r="KC22" s="63">
        <f t="shared" si="222"/>
        <v>5.8999999999999995</v>
      </c>
      <c r="KD22" s="63">
        <f t="shared" si="222"/>
        <v>5.8999999999999995</v>
      </c>
      <c r="KE22" s="63">
        <f t="shared" si="222"/>
        <v>5.8999999999999995</v>
      </c>
      <c r="KF22" s="63">
        <f t="shared" si="222"/>
        <v>5.8999999999999995</v>
      </c>
      <c r="KG22" s="63">
        <f t="shared" si="222"/>
        <v>5.8999999999999995</v>
      </c>
      <c r="KH22" s="63">
        <f t="shared" si="222"/>
        <v>5.8999999999999995</v>
      </c>
      <c r="KI22" s="63">
        <f t="shared" si="222"/>
        <v>5.8999999999999995</v>
      </c>
      <c r="KJ22" s="63">
        <f t="shared" si="222"/>
        <v>5.8999999999999995</v>
      </c>
      <c r="KK22" s="63">
        <f t="shared" si="222"/>
        <v>5.8999999999999995</v>
      </c>
      <c r="KL22" s="63">
        <f t="shared" si="222"/>
        <v>5.8999999999999995</v>
      </c>
      <c r="KM22" s="63">
        <f t="shared" si="222"/>
        <v>5.8999999999999995</v>
      </c>
      <c r="KN22" s="63">
        <f t="shared" si="222"/>
        <v>5.8999999999999995</v>
      </c>
      <c r="KO22" s="63">
        <f t="shared" si="222"/>
        <v>5.8999999999999995</v>
      </c>
      <c r="KP22" s="63">
        <f t="shared" si="222"/>
        <v>5.8999999999999995</v>
      </c>
      <c r="KQ22" s="63">
        <f t="shared" si="222"/>
        <v>5.8999999999999995</v>
      </c>
      <c r="KR22" s="63">
        <f t="shared" si="222"/>
        <v>5.8999999999999995</v>
      </c>
      <c r="KS22" s="63">
        <f t="shared" si="222"/>
        <v>5.8999999999999995</v>
      </c>
      <c r="KT22" s="63">
        <f t="shared" si="222"/>
        <v>5.8999999999999995</v>
      </c>
      <c r="KU22" s="63">
        <f t="shared" si="222"/>
        <v>5.8999999999999995</v>
      </c>
      <c r="KV22" s="63">
        <f t="shared" si="222"/>
        <v>5.8999999999999995</v>
      </c>
      <c r="KW22" s="63">
        <f t="shared" si="222"/>
        <v>5.8999999999999995</v>
      </c>
      <c r="KX22" s="63">
        <f t="shared" si="222"/>
        <v>5.8999999999999995</v>
      </c>
      <c r="KY22" s="63">
        <f t="shared" si="222"/>
        <v>5.8999999999999995</v>
      </c>
      <c r="KZ22" s="63">
        <f t="shared" si="222"/>
        <v>5.8999999999999995</v>
      </c>
      <c r="LA22" s="63">
        <f t="shared" si="222"/>
        <v>5.8999999999999995</v>
      </c>
      <c r="LB22" s="63">
        <f t="shared" si="222"/>
        <v>5.8999999999999995</v>
      </c>
      <c r="LC22" s="63">
        <f t="shared" si="222"/>
        <v>5.8999999999999995</v>
      </c>
      <c r="LD22" s="63">
        <f t="shared" si="222"/>
        <v>5.8999999999999995</v>
      </c>
      <c r="LE22" s="63">
        <f t="shared" si="222"/>
        <v>5.8999999999999995</v>
      </c>
      <c r="LF22" s="63">
        <f t="shared" si="222"/>
        <v>5.8999999999999995</v>
      </c>
      <c r="LG22" s="63">
        <f t="shared" si="222"/>
        <v>5.8999999999999995</v>
      </c>
      <c r="LH22" s="63">
        <f t="shared" si="222"/>
        <v>5.8999999999999995</v>
      </c>
      <c r="LI22" s="63">
        <f t="shared" si="222"/>
        <v>5.8999999999999995</v>
      </c>
      <c r="LJ22" s="63">
        <f t="shared" si="222"/>
        <v>5.8999999999999995</v>
      </c>
      <c r="LK22" s="63">
        <f t="shared" si="222"/>
        <v>5.8999999999999995</v>
      </c>
      <c r="LL22" s="63">
        <f t="shared" si="222"/>
        <v>5.8999999999999995</v>
      </c>
      <c r="LM22" s="63">
        <f t="shared" si="222"/>
        <v>5.8999999999999995</v>
      </c>
      <c r="LN22" s="63">
        <f t="shared" si="222"/>
        <v>5.8999999999999995</v>
      </c>
      <c r="LO22" s="63">
        <f t="shared" si="222"/>
        <v>5.8999999999999995</v>
      </c>
      <c r="LP22" s="63">
        <f t="shared" si="222"/>
        <v>5.8999999999999995</v>
      </c>
      <c r="LQ22" s="63">
        <f t="shared" ref="LQ22:OB22" si="223">$G$22</f>
        <v>5.8999999999999995</v>
      </c>
      <c r="LR22" s="63">
        <f t="shared" si="223"/>
        <v>5.8999999999999995</v>
      </c>
      <c r="LS22" s="63">
        <f t="shared" si="223"/>
        <v>5.8999999999999995</v>
      </c>
      <c r="LT22" s="63">
        <f t="shared" si="223"/>
        <v>5.8999999999999995</v>
      </c>
      <c r="LU22" s="63">
        <f t="shared" si="223"/>
        <v>5.8999999999999995</v>
      </c>
      <c r="LV22" s="63">
        <f t="shared" si="223"/>
        <v>5.8999999999999995</v>
      </c>
      <c r="LW22" s="63">
        <f t="shared" si="223"/>
        <v>5.8999999999999995</v>
      </c>
      <c r="LX22" s="63">
        <f t="shared" si="223"/>
        <v>5.8999999999999995</v>
      </c>
      <c r="LY22" s="63">
        <f t="shared" si="223"/>
        <v>5.8999999999999995</v>
      </c>
      <c r="LZ22" s="63">
        <f t="shared" si="223"/>
        <v>5.8999999999999995</v>
      </c>
      <c r="MA22" s="63">
        <f t="shared" si="223"/>
        <v>5.8999999999999995</v>
      </c>
      <c r="MB22" s="63">
        <f t="shared" si="223"/>
        <v>5.8999999999999995</v>
      </c>
      <c r="MC22" s="63">
        <f t="shared" si="223"/>
        <v>5.8999999999999995</v>
      </c>
      <c r="MD22" s="63">
        <f t="shared" si="223"/>
        <v>5.8999999999999995</v>
      </c>
      <c r="ME22" s="63">
        <f t="shared" si="223"/>
        <v>5.8999999999999995</v>
      </c>
      <c r="MF22" s="63">
        <f t="shared" si="223"/>
        <v>5.8999999999999995</v>
      </c>
      <c r="MG22" s="63">
        <f t="shared" si="223"/>
        <v>5.8999999999999995</v>
      </c>
      <c r="MH22" s="63">
        <f t="shared" si="223"/>
        <v>5.8999999999999995</v>
      </c>
      <c r="MI22" s="63">
        <f t="shared" si="223"/>
        <v>5.8999999999999995</v>
      </c>
      <c r="MJ22" s="63">
        <f t="shared" si="223"/>
        <v>5.8999999999999995</v>
      </c>
      <c r="MK22" s="63">
        <f t="shared" si="223"/>
        <v>5.8999999999999995</v>
      </c>
      <c r="ML22" s="63">
        <f t="shared" si="223"/>
        <v>5.8999999999999995</v>
      </c>
      <c r="MM22" s="63">
        <f t="shared" si="223"/>
        <v>5.8999999999999995</v>
      </c>
      <c r="MN22" s="63">
        <f t="shared" si="223"/>
        <v>5.8999999999999995</v>
      </c>
      <c r="MO22" s="63">
        <f t="shared" si="223"/>
        <v>5.8999999999999995</v>
      </c>
      <c r="MP22" s="63">
        <f t="shared" si="223"/>
        <v>5.8999999999999995</v>
      </c>
      <c r="MQ22" s="63">
        <f t="shared" si="223"/>
        <v>5.8999999999999995</v>
      </c>
      <c r="MR22" s="63">
        <f t="shared" si="223"/>
        <v>5.8999999999999995</v>
      </c>
      <c r="MS22" s="63">
        <f t="shared" si="223"/>
        <v>5.8999999999999995</v>
      </c>
      <c r="MT22" s="63">
        <f t="shared" si="223"/>
        <v>5.8999999999999995</v>
      </c>
      <c r="MU22" s="63">
        <f t="shared" si="223"/>
        <v>5.8999999999999995</v>
      </c>
      <c r="MV22" s="63">
        <f t="shared" si="223"/>
        <v>5.8999999999999995</v>
      </c>
      <c r="MW22" s="63">
        <f t="shared" si="223"/>
        <v>5.8999999999999995</v>
      </c>
      <c r="MX22" s="63">
        <f t="shared" si="223"/>
        <v>5.8999999999999995</v>
      </c>
      <c r="MY22" s="63">
        <f t="shared" si="223"/>
        <v>5.8999999999999995</v>
      </c>
      <c r="MZ22" s="63">
        <f t="shared" si="223"/>
        <v>5.8999999999999995</v>
      </c>
      <c r="NA22" s="63">
        <f t="shared" si="223"/>
        <v>5.8999999999999995</v>
      </c>
      <c r="NB22" s="63">
        <f t="shared" si="223"/>
        <v>5.8999999999999995</v>
      </c>
      <c r="NC22" s="63">
        <f t="shared" si="223"/>
        <v>5.8999999999999995</v>
      </c>
      <c r="ND22" s="63">
        <f t="shared" si="223"/>
        <v>5.8999999999999995</v>
      </c>
      <c r="NE22" s="63">
        <f t="shared" si="223"/>
        <v>5.8999999999999995</v>
      </c>
      <c r="NF22" s="63">
        <f t="shared" si="223"/>
        <v>5.8999999999999995</v>
      </c>
      <c r="NG22" s="63">
        <f t="shared" si="223"/>
        <v>5.8999999999999995</v>
      </c>
      <c r="NH22" s="63">
        <f t="shared" si="223"/>
        <v>5.8999999999999995</v>
      </c>
      <c r="NI22" s="63">
        <f t="shared" si="223"/>
        <v>5.8999999999999995</v>
      </c>
      <c r="NJ22" s="63">
        <f t="shared" si="223"/>
        <v>5.8999999999999995</v>
      </c>
      <c r="NK22" s="63">
        <f t="shared" si="223"/>
        <v>5.8999999999999995</v>
      </c>
      <c r="NL22" s="63">
        <f t="shared" si="223"/>
        <v>5.8999999999999995</v>
      </c>
      <c r="NM22" s="63">
        <f t="shared" si="223"/>
        <v>5.8999999999999995</v>
      </c>
      <c r="NN22" s="63">
        <f t="shared" si="223"/>
        <v>5.8999999999999995</v>
      </c>
      <c r="NO22" s="63">
        <f t="shared" si="223"/>
        <v>5.8999999999999995</v>
      </c>
      <c r="NP22" s="63">
        <f t="shared" si="223"/>
        <v>5.8999999999999995</v>
      </c>
      <c r="NQ22" s="63">
        <f t="shared" si="223"/>
        <v>5.8999999999999995</v>
      </c>
      <c r="NR22" s="63">
        <f t="shared" si="223"/>
        <v>5.8999999999999995</v>
      </c>
      <c r="NS22" s="63">
        <f t="shared" si="223"/>
        <v>5.8999999999999995</v>
      </c>
      <c r="NT22" s="63">
        <f t="shared" si="223"/>
        <v>5.8999999999999995</v>
      </c>
      <c r="NU22" s="63">
        <f t="shared" si="223"/>
        <v>5.8999999999999995</v>
      </c>
      <c r="NV22" s="63">
        <f t="shared" si="223"/>
        <v>5.8999999999999995</v>
      </c>
      <c r="NW22" s="63">
        <f t="shared" si="223"/>
        <v>5.8999999999999995</v>
      </c>
      <c r="NX22" s="63">
        <f t="shared" si="223"/>
        <v>5.8999999999999995</v>
      </c>
      <c r="NY22" s="63">
        <f t="shared" si="223"/>
        <v>5.8999999999999995</v>
      </c>
      <c r="NZ22" s="63">
        <f t="shared" si="223"/>
        <v>5.8999999999999995</v>
      </c>
      <c r="OA22" s="63">
        <f t="shared" si="223"/>
        <v>5.8999999999999995</v>
      </c>
      <c r="OB22" s="63">
        <f t="shared" si="223"/>
        <v>5.8999999999999995</v>
      </c>
      <c r="OC22" s="63">
        <f t="shared" ref="OC22:PJ22" si="224">$G$22</f>
        <v>5.8999999999999995</v>
      </c>
      <c r="OD22" s="63">
        <f t="shared" si="224"/>
        <v>5.8999999999999995</v>
      </c>
      <c r="OE22" s="63">
        <f t="shared" si="224"/>
        <v>5.8999999999999995</v>
      </c>
      <c r="OF22" s="63">
        <f t="shared" si="224"/>
        <v>5.8999999999999995</v>
      </c>
      <c r="OG22" s="63">
        <f t="shared" si="224"/>
        <v>5.8999999999999995</v>
      </c>
      <c r="OH22" s="63">
        <f t="shared" si="224"/>
        <v>5.8999999999999995</v>
      </c>
      <c r="OI22" s="63">
        <f t="shared" si="224"/>
        <v>5.8999999999999995</v>
      </c>
      <c r="OJ22" s="63">
        <f t="shared" si="224"/>
        <v>5.8999999999999995</v>
      </c>
      <c r="OK22" s="63">
        <f t="shared" si="224"/>
        <v>5.8999999999999995</v>
      </c>
      <c r="OL22" s="63">
        <f t="shared" si="224"/>
        <v>5.8999999999999995</v>
      </c>
      <c r="OM22" s="63">
        <f t="shared" si="224"/>
        <v>5.8999999999999995</v>
      </c>
      <c r="ON22" s="63">
        <f t="shared" si="224"/>
        <v>5.8999999999999995</v>
      </c>
      <c r="OO22" s="63">
        <f t="shared" si="224"/>
        <v>5.8999999999999995</v>
      </c>
      <c r="OP22" s="63">
        <f t="shared" si="224"/>
        <v>5.8999999999999995</v>
      </c>
      <c r="OQ22" s="63">
        <f t="shared" si="224"/>
        <v>5.8999999999999995</v>
      </c>
      <c r="OR22" s="63">
        <f t="shared" si="224"/>
        <v>5.8999999999999995</v>
      </c>
      <c r="OS22" s="63">
        <f t="shared" si="224"/>
        <v>5.8999999999999995</v>
      </c>
      <c r="OT22" s="63">
        <f t="shared" si="224"/>
        <v>5.8999999999999995</v>
      </c>
      <c r="OU22" s="63">
        <f t="shared" si="224"/>
        <v>5.8999999999999995</v>
      </c>
      <c r="OV22" s="63">
        <f t="shared" si="224"/>
        <v>5.8999999999999995</v>
      </c>
      <c r="OW22" s="63">
        <f t="shared" si="224"/>
        <v>5.8999999999999995</v>
      </c>
      <c r="OX22" s="63">
        <f t="shared" si="224"/>
        <v>5.8999999999999995</v>
      </c>
      <c r="OY22" s="63">
        <f t="shared" si="224"/>
        <v>5.8999999999999995</v>
      </c>
      <c r="OZ22" s="63">
        <f t="shared" si="224"/>
        <v>5.8999999999999995</v>
      </c>
      <c r="PA22" s="63">
        <f t="shared" si="224"/>
        <v>5.8999999999999995</v>
      </c>
      <c r="PB22" s="63">
        <f t="shared" si="224"/>
        <v>5.8999999999999995</v>
      </c>
      <c r="PC22" s="63">
        <f t="shared" si="224"/>
        <v>5.8999999999999995</v>
      </c>
      <c r="PD22" s="63">
        <f t="shared" si="224"/>
        <v>5.8999999999999995</v>
      </c>
      <c r="PE22" s="63">
        <f t="shared" si="224"/>
        <v>5.8999999999999995</v>
      </c>
      <c r="PF22" s="63">
        <f t="shared" si="224"/>
        <v>5.8999999999999995</v>
      </c>
      <c r="PG22" s="63">
        <f t="shared" si="224"/>
        <v>5.8999999999999995</v>
      </c>
      <c r="PH22" s="63">
        <f t="shared" si="224"/>
        <v>5.8999999999999995</v>
      </c>
      <c r="PI22" s="63">
        <f t="shared" si="224"/>
        <v>5.8999999999999995</v>
      </c>
      <c r="PJ22" s="63">
        <f t="shared" si="224"/>
        <v>5.8999999999999995</v>
      </c>
    </row>
    <row r="23" spans="1:426" s="123" customFormat="1">
      <c r="A23" s="971"/>
      <c r="B23" s="971"/>
      <c r="C23" s="63" t="str">
        <f>収支!AB23</f>
        <v>その他</v>
      </c>
      <c r="D23" s="63">
        <f>収支!AF23/1000</f>
        <v>6</v>
      </c>
      <c r="E23" s="123">
        <f t="shared" si="125"/>
        <v>60</v>
      </c>
      <c r="G23" s="76">
        <f>D23/12</f>
        <v>0.5</v>
      </c>
      <c r="H23" s="63">
        <f>$G$23</f>
        <v>0.5</v>
      </c>
      <c r="I23" s="63">
        <f t="shared" ref="I23:BT23" si="225">$G$23</f>
        <v>0.5</v>
      </c>
      <c r="J23" s="63">
        <f t="shared" si="225"/>
        <v>0.5</v>
      </c>
      <c r="K23" s="63">
        <f t="shared" si="225"/>
        <v>0.5</v>
      </c>
      <c r="L23" s="63">
        <f t="shared" si="225"/>
        <v>0.5</v>
      </c>
      <c r="M23" s="63">
        <f t="shared" si="225"/>
        <v>0.5</v>
      </c>
      <c r="N23" s="63">
        <f t="shared" si="225"/>
        <v>0.5</v>
      </c>
      <c r="O23" s="63">
        <f t="shared" si="225"/>
        <v>0.5</v>
      </c>
      <c r="P23" s="63">
        <f t="shared" si="225"/>
        <v>0.5</v>
      </c>
      <c r="Q23" s="63">
        <f t="shared" si="225"/>
        <v>0.5</v>
      </c>
      <c r="R23" s="63">
        <f t="shared" si="225"/>
        <v>0.5</v>
      </c>
      <c r="S23" s="63">
        <f t="shared" si="225"/>
        <v>0.5</v>
      </c>
      <c r="T23" s="63">
        <f t="shared" si="225"/>
        <v>0.5</v>
      </c>
      <c r="U23" s="63">
        <f t="shared" si="225"/>
        <v>0.5</v>
      </c>
      <c r="V23" s="63">
        <f t="shared" si="225"/>
        <v>0.5</v>
      </c>
      <c r="W23" s="63">
        <f t="shared" si="225"/>
        <v>0.5</v>
      </c>
      <c r="X23" s="63">
        <f t="shared" si="225"/>
        <v>0.5</v>
      </c>
      <c r="Y23" s="63">
        <f t="shared" si="225"/>
        <v>0.5</v>
      </c>
      <c r="Z23" s="63">
        <f t="shared" si="225"/>
        <v>0.5</v>
      </c>
      <c r="AA23" s="63">
        <f t="shared" si="225"/>
        <v>0.5</v>
      </c>
      <c r="AB23" s="63">
        <f t="shared" si="225"/>
        <v>0.5</v>
      </c>
      <c r="AC23" s="63">
        <f t="shared" si="225"/>
        <v>0.5</v>
      </c>
      <c r="AD23" s="63">
        <f t="shared" si="225"/>
        <v>0.5</v>
      </c>
      <c r="AE23" s="63">
        <f t="shared" si="225"/>
        <v>0.5</v>
      </c>
      <c r="AF23" s="63">
        <f t="shared" si="225"/>
        <v>0.5</v>
      </c>
      <c r="AG23" s="63">
        <f t="shared" si="225"/>
        <v>0.5</v>
      </c>
      <c r="AH23" s="63">
        <f t="shared" si="225"/>
        <v>0.5</v>
      </c>
      <c r="AI23" s="63">
        <f t="shared" si="225"/>
        <v>0.5</v>
      </c>
      <c r="AJ23" s="63">
        <f t="shared" si="225"/>
        <v>0.5</v>
      </c>
      <c r="AK23" s="63">
        <f t="shared" si="225"/>
        <v>0.5</v>
      </c>
      <c r="AL23" s="63">
        <f t="shared" si="225"/>
        <v>0.5</v>
      </c>
      <c r="AM23" s="63">
        <f t="shared" si="225"/>
        <v>0.5</v>
      </c>
      <c r="AN23" s="63">
        <f t="shared" si="225"/>
        <v>0.5</v>
      </c>
      <c r="AO23" s="63">
        <f t="shared" si="225"/>
        <v>0.5</v>
      </c>
      <c r="AP23" s="63">
        <f t="shared" si="225"/>
        <v>0.5</v>
      </c>
      <c r="AQ23" s="63">
        <f t="shared" si="225"/>
        <v>0.5</v>
      </c>
      <c r="AR23" s="63">
        <f t="shared" si="225"/>
        <v>0.5</v>
      </c>
      <c r="AS23" s="63">
        <f t="shared" si="225"/>
        <v>0.5</v>
      </c>
      <c r="AT23" s="63">
        <f t="shared" si="225"/>
        <v>0.5</v>
      </c>
      <c r="AU23" s="63">
        <f t="shared" si="225"/>
        <v>0.5</v>
      </c>
      <c r="AV23" s="63">
        <f t="shared" si="225"/>
        <v>0.5</v>
      </c>
      <c r="AW23" s="63">
        <f t="shared" si="225"/>
        <v>0.5</v>
      </c>
      <c r="AX23" s="63">
        <f t="shared" si="225"/>
        <v>0.5</v>
      </c>
      <c r="AY23" s="63">
        <f t="shared" si="225"/>
        <v>0.5</v>
      </c>
      <c r="AZ23" s="63">
        <f t="shared" si="225"/>
        <v>0.5</v>
      </c>
      <c r="BA23" s="63">
        <f t="shared" si="225"/>
        <v>0.5</v>
      </c>
      <c r="BB23" s="63">
        <f t="shared" si="225"/>
        <v>0.5</v>
      </c>
      <c r="BC23" s="63">
        <f t="shared" si="225"/>
        <v>0.5</v>
      </c>
      <c r="BD23" s="63">
        <f t="shared" si="225"/>
        <v>0.5</v>
      </c>
      <c r="BE23" s="63">
        <f t="shared" si="225"/>
        <v>0.5</v>
      </c>
      <c r="BF23" s="63">
        <f t="shared" si="225"/>
        <v>0.5</v>
      </c>
      <c r="BG23" s="63">
        <f t="shared" si="225"/>
        <v>0.5</v>
      </c>
      <c r="BH23" s="63">
        <f t="shared" si="225"/>
        <v>0.5</v>
      </c>
      <c r="BI23" s="63">
        <f t="shared" si="225"/>
        <v>0.5</v>
      </c>
      <c r="BJ23" s="63">
        <f t="shared" si="225"/>
        <v>0.5</v>
      </c>
      <c r="BK23" s="63">
        <f t="shared" si="225"/>
        <v>0.5</v>
      </c>
      <c r="BL23" s="63">
        <f t="shared" si="225"/>
        <v>0.5</v>
      </c>
      <c r="BM23" s="63">
        <f t="shared" si="225"/>
        <v>0.5</v>
      </c>
      <c r="BN23" s="63">
        <f t="shared" si="225"/>
        <v>0.5</v>
      </c>
      <c r="BO23" s="63">
        <f t="shared" si="225"/>
        <v>0.5</v>
      </c>
      <c r="BP23" s="63">
        <f t="shared" si="225"/>
        <v>0.5</v>
      </c>
      <c r="BQ23" s="63">
        <f t="shared" si="225"/>
        <v>0.5</v>
      </c>
      <c r="BR23" s="63">
        <f t="shared" si="225"/>
        <v>0.5</v>
      </c>
      <c r="BS23" s="63">
        <f t="shared" si="225"/>
        <v>0.5</v>
      </c>
      <c r="BT23" s="63">
        <f t="shared" si="225"/>
        <v>0.5</v>
      </c>
      <c r="BU23" s="63">
        <f t="shared" ref="BU23:EF23" si="226">$G$23</f>
        <v>0.5</v>
      </c>
      <c r="BV23" s="63">
        <f t="shared" si="226"/>
        <v>0.5</v>
      </c>
      <c r="BW23" s="63">
        <f t="shared" si="226"/>
        <v>0.5</v>
      </c>
      <c r="BX23" s="63">
        <f t="shared" si="226"/>
        <v>0.5</v>
      </c>
      <c r="BY23" s="63">
        <f t="shared" si="226"/>
        <v>0.5</v>
      </c>
      <c r="BZ23" s="63">
        <f t="shared" si="226"/>
        <v>0.5</v>
      </c>
      <c r="CA23" s="63">
        <f t="shared" si="226"/>
        <v>0.5</v>
      </c>
      <c r="CB23" s="63">
        <f t="shared" si="226"/>
        <v>0.5</v>
      </c>
      <c r="CC23" s="63">
        <f t="shared" si="226"/>
        <v>0.5</v>
      </c>
      <c r="CD23" s="63">
        <f t="shared" si="226"/>
        <v>0.5</v>
      </c>
      <c r="CE23" s="63">
        <f t="shared" si="226"/>
        <v>0.5</v>
      </c>
      <c r="CF23" s="63">
        <f t="shared" si="226"/>
        <v>0.5</v>
      </c>
      <c r="CG23" s="63">
        <f t="shared" si="226"/>
        <v>0.5</v>
      </c>
      <c r="CH23" s="63">
        <f t="shared" si="226"/>
        <v>0.5</v>
      </c>
      <c r="CI23" s="63">
        <f t="shared" si="226"/>
        <v>0.5</v>
      </c>
      <c r="CJ23" s="63">
        <f t="shared" si="226"/>
        <v>0.5</v>
      </c>
      <c r="CK23" s="63">
        <f t="shared" si="226"/>
        <v>0.5</v>
      </c>
      <c r="CL23" s="63">
        <f t="shared" si="226"/>
        <v>0.5</v>
      </c>
      <c r="CM23" s="63">
        <f t="shared" si="226"/>
        <v>0.5</v>
      </c>
      <c r="CN23" s="63">
        <f t="shared" si="226"/>
        <v>0.5</v>
      </c>
      <c r="CO23" s="63">
        <f t="shared" si="226"/>
        <v>0.5</v>
      </c>
      <c r="CP23" s="63">
        <f t="shared" si="226"/>
        <v>0.5</v>
      </c>
      <c r="CQ23" s="63">
        <f t="shared" si="226"/>
        <v>0.5</v>
      </c>
      <c r="CR23" s="63">
        <f t="shared" si="226"/>
        <v>0.5</v>
      </c>
      <c r="CS23" s="63">
        <f t="shared" si="226"/>
        <v>0.5</v>
      </c>
      <c r="CT23" s="63">
        <f t="shared" si="226"/>
        <v>0.5</v>
      </c>
      <c r="CU23" s="63">
        <f t="shared" si="226"/>
        <v>0.5</v>
      </c>
      <c r="CV23" s="63">
        <f t="shared" si="226"/>
        <v>0.5</v>
      </c>
      <c r="CW23" s="63">
        <f t="shared" si="226"/>
        <v>0.5</v>
      </c>
      <c r="CX23" s="63">
        <f t="shared" si="226"/>
        <v>0.5</v>
      </c>
      <c r="CY23" s="63">
        <f t="shared" si="226"/>
        <v>0.5</v>
      </c>
      <c r="CZ23" s="63">
        <f t="shared" si="226"/>
        <v>0.5</v>
      </c>
      <c r="DA23" s="63">
        <f t="shared" si="226"/>
        <v>0.5</v>
      </c>
      <c r="DB23" s="63">
        <f t="shared" si="226"/>
        <v>0.5</v>
      </c>
      <c r="DC23" s="63">
        <f t="shared" si="226"/>
        <v>0.5</v>
      </c>
      <c r="DD23" s="63">
        <f t="shared" si="226"/>
        <v>0.5</v>
      </c>
      <c r="DE23" s="63">
        <f t="shared" si="226"/>
        <v>0.5</v>
      </c>
      <c r="DF23" s="63">
        <f t="shared" si="226"/>
        <v>0.5</v>
      </c>
      <c r="DG23" s="63">
        <f t="shared" si="226"/>
        <v>0.5</v>
      </c>
      <c r="DH23" s="63">
        <f t="shared" si="226"/>
        <v>0.5</v>
      </c>
      <c r="DI23" s="63">
        <f t="shared" si="226"/>
        <v>0.5</v>
      </c>
      <c r="DJ23" s="63">
        <f t="shared" si="226"/>
        <v>0.5</v>
      </c>
      <c r="DK23" s="63">
        <f t="shared" si="226"/>
        <v>0.5</v>
      </c>
      <c r="DL23" s="63">
        <f t="shared" si="226"/>
        <v>0.5</v>
      </c>
      <c r="DM23" s="63">
        <f t="shared" si="226"/>
        <v>0.5</v>
      </c>
      <c r="DN23" s="63">
        <f t="shared" si="226"/>
        <v>0.5</v>
      </c>
      <c r="DO23" s="63">
        <f t="shared" si="226"/>
        <v>0.5</v>
      </c>
      <c r="DP23" s="63">
        <f t="shared" si="226"/>
        <v>0.5</v>
      </c>
      <c r="DQ23" s="63">
        <f t="shared" si="226"/>
        <v>0.5</v>
      </c>
      <c r="DR23" s="63">
        <f t="shared" si="226"/>
        <v>0.5</v>
      </c>
      <c r="DS23" s="63">
        <f t="shared" si="226"/>
        <v>0.5</v>
      </c>
      <c r="DT23" s="63">
        <f t="shared" si="226"/>
        <v>0.5</v>
      </c>
      <c r="DU23" s="63">
        <f t="shared" si="226"/>
        <v>0.5</v>
      </c>
      <c r="DV23" s="63">
        <f t="shared" si="226"/>
        <v>0.5</v>
      </c>
      <c r="DW23" s="63">
        <f t="shared" si="226"/>
        <v>0.5</v>
      </c>
      <c r="DX23" s="63">
        <f t="shared" si="226"/>
        <v>0.5</v>
      </c>
      <c r="DY23" s="63">
        <f t="shared" si="226"/>
        <v>0.5</v>
      </c>
      <c r="DZ23" s="63">
        <f t="shared" si="226"/>
        <v>0.5</v>
      </c>
      <c r="EA23" s="63">
        <f t="shared" si="226"/>
        <v>0.5</v>
      </c>
      <c r="EB23" s="63">
        <f t="shared" si="226"/>
        <v>0.5</v>
      </c>
      <c r="EC23" s="63">
        <f t="shared" si="226"/>
        <v>0.5</v>
      </c>
      <c r="ED23" s="63">
        <f t="shared" si="226"/>
        <v>0.5</v>
      </c>
      <c r="EE23" s="63">
        <f t="shared" si="226"/>
        <v>0.5</v>
      </c>
      <c r="EF23" s="63">
        <f t="shared" si="226"/>
        <v>0.5</v>
      </c>
      <c r="EG23" s="63">
        <f t="shared" ref="EG23:GR23" si="227">$G$23</f>
        <v>0.5</v>
      </c>
      <c r="EH23" s="63">
        <f t="shared" si="227"/>
        <v>0.5</v>
      </c>
      <c r="EI23" s="63">
        <f t="shared" si="227"/>
        <v>0.5</v>
      </c>
      <c r="EJ23" s="63">
        <f t="shared" si="227"/>
        <v>0.5</v>
      </c>
      <c r="EK23" s="63">
        <f t="shared" si="227"/>
        <v>0.5</v>
      </c>
      <c r="EL23" s="63">
        <f t="shared" si="227"/>
        <v>0.5</v>
      </c>
      <c r="EM23" s="63">
        <f t="shared" si="227"/>
        <v>0.5</v>
      </c>
      <c r="EN23" s="63">
        <f t="shared" si="227"/>
        <v>0.5</v>
      </c>
      <c r="EO23" s="63">
        <f t="shared" si="227"/>
        <v>0.5</v>
      </c>
      <c r="EP23" s="63">
        <f t="shared" si="227"/>
        <v>0.5</v>
      </c>
      <c r="EQ23" s="63">
        <f t="shared" si="227"/>
        <v>0.5</v>
      </c>
      <c r="ER23" s="63">
        <f t="shared" si="227"/>
        <v>0.5</v>
      </c>
      <c r="ES23" s="63">
        <f t="shared" si="227"/>
        <v>0.5</v>
      </c>
      <c r="ET23" s="63">
        <f t="shared" si="227"/>
        <v>0.5</v>
      </c>
      <c r="EU23" s="63">
        <f t="shared" si="227"/>
        <v>0.5</v>
      </c>
      <c r="EV23" s="63">
        <f t="shared" si="227"/>
        <v>0.5</v>
      </c>
      <c r="EW23" s="63">
        <f t="shared" si="227"/>
        <v>0.5</v>
      </c>
      <c r="EX23" s="63">
        <f t="shared" si="227"/>
        <v>0.5</v>
      </c>
      <c r="EY23" s="63">
        <f t="shared" si="227"/>
        <v>0.5</v>
      </c>
      <c r="EZ23" s="63">
        <f t="shared" si="227"/>
        <v>0.5</v>
      </c>
      <c r="FA23" s="63">
        <f t="shared" si="227"/>
        <v>0.5</v>
      </c>
      <c r="FB23" s="63">
        <f t="shared" si="227"/>
        <v>0.5</v>
      </c>
      <c r="FC23" s="63">
        <f t="shared" si="227"/>
        <v>0.5</v>
      </c>
      <c r="FD23" s="63">
        <f t="shared" si="227"/>
        <v>0.5</v>
      </c>
      <c r="FE23" s="63">
        <f t="shared" si="227"/>
        <v>0.5</v>
      </c>
      <c r="FF23" s="63">
        <f t="shared" si="227"/>
        <v>0.5</v>
      </c>
      <c r="FG23" s="63">
        <f t="shared" si="227"/>
        <v>0.5</v>
      </c>
      <c r="FH23" s="63">
        <f t="shared" si="227"/>
        <v>0.5</v>
      </c>
      <c r="FI23" s="63">
        <f t="shared" si="227"/>
        <v>0.5</v>
      </c>
      <c r="FJ23" s="63">
        <f t="shared" si="227"/>
        <v>0.5</v>
      </c>
      <c r="FK23" s="63">
        <f t="shared" si="227"/>
        <v>0.5</v>
      </c>
      <c r="FL23" s="63">
        <f t="shared" si="227"/>
        <v>0.5</v>
      </c>
      <c r="FM23" s="63">
        <f t="shared" si="227"/>
        <v>0.5</v>
      </c>
      <c r="FN23" s="63">
        <f t="shared" si="227"/>
        <v>0.5</v>
      </c>
      <c r="FO23" s="63">
        <f t="shared" si="227"/>
        <v>0.5</v>
      </c>
      <c r="FP23" s="63">
        <f t="shared" si="227"/>
        <v>0.5</v>
      </c>
      <c r="FQ23" s="63">
        <f t="shared" si="227"/>
        <v>0.5</v>
      </c>
      <c r="FR23" s="63">
        <f t="shared" si="227"/>
        <v>0.5</v>
      </c>
      <c r="FS23" s="63">
        <f t="shared" si="227"/>
        <v>0.5</v>
      </c>
      <c r="FT23" s="63">
        <f t="shared" si="227"/>
        <v>0.5</v>
      </c>
      <c r="FU23" s="63">
        <f t="shared" si="227"/>
        <v>0.5</v>
      </c>
      <c r="FV23" s="63">
        <f t="shared" si="227"/>
        <v>0.5</v>
      </c>
      <c r="FW23" s="63">
        <f t="shared" si="227"/>
        <v>0.5</v>
      </c>
      <c r="FX23" s="63">
        <f t="shared" si="227"/>
        <v>0.5</v>
      </c>
      <c r="FY23" s="63">
        <f t="shared" si="227"/>
        <v>0.5</v>
      </c>
      <c r="FZ23" s="63">
        <f t="shared" si="227"/>
        <v>0.5</v>
      </c>
      <c r="GA23" s="63">
        <f t="shared" si="227"/>
        <v>0.5</v>
      </c>
      <c r="GB23" s="63">
        <f t="shared" si="227"/>
        <v>0.5</v>
      </c>
      <c r="GC23" s="63">
        <f t="shared" si="227"/>
        <v>0.5</v>
      </c>
      <c r="GD23" s="63">
        <f t="shared" si="227"/>
        <v>0.5</v>
      </c>
      <c r="GE23" s="63">
        <f t="shared" si="227"/>
        <v>0.5</v>
      </c>
      <c r="GF23" s="63">
        <f t="shared" si="227"/>
        <v>0.5</v>
      </c>
      <c r="GG23" s="63">
        <f t="shared" si="227"/>
        <v>0.5</v>
      </c>
      <c r="GH23" s="63">
        <f t="shared" si="227"/>
        <v>0.5</v>
      </c>
      <c r="GI23" s="63">
        <f t="shared" si="227"/>
        <v>0.5</v>
      </c>
      <c r="GJ23" s="63">
        <f t="shared" si="227"/>
        <v>0.5</v>
      </c>
      <c r="GK23" s="63">
        <f t="shared" si="227"/>
        <v>0.5</v>
      </c>
      <c r="GL23" s="63">
        <f t="shared" si="227"/>
        <v>0.5</v>
      </c>
      <c r="GM23" s="63">
        <f t="shared" si="227"/>
        <v>0.5</v>
      </c>
      <c r="GN23" s="63">
        <f t="shared" si="227"/>
        <v>0.5</v>
      </c>
      <c r="GO23" s="63">
        <f t="shared" si="227"/>
        <v>0.5</v>
      </c>
      <c r="GP23" s="63">
        <f t="shared" si="227"/>
        <v>0.5</v>
      </c>
      <c r="GQ23" s="63">
        <f t="shared" si="227"/>
        <v>0.5</v>
      </c>
      <c r="GR23" s="63">
        <f t="shared" si="227"/>
        <v>0.5</v>
      </c>
      <c r="GS23" s="63">
        <f t="shared" ref="GS23:JD23" si="228">$G$23</f>
        <v>0.5</v>
      </c>
      <c r="GT23" s="63">
        <f t="shared" si="228"/>
        <v>0.5</v>
      </c>
      <c r="GU23" s="63">
        <f t="shared" si="228"/>
        <v>0.5</v>
      </c>
      <c r="GV23" s="63">
        <f t="shared" si="228"/>
        <v>0.5</v>
      </c>
      <c r="GW23" s="63">
        <f t="shared" si="228"/>
        <v>0.5</v>
      </c>
      <c r="GX23" s="63">
        <f t="shared" si="228"/>
        <v>0.5</v>
      </c>
      <c r="GY23" s="63">
        <f t="shared" si="228"/>
        <v>0.5</v>
      </c>
      <c r="GZ23" s="63">
        <f t="shared" si="228"/>
        <v>0.5</v>
      </c>
      <c r="HA23" s="63">
        <f t="shared" si="228"/>
        <v>0.5</v>
      </c>
      <c r="HB23" s="63">
        <f t="shared" si="228"/>
        <v>0.5</v>
      </c>
      <c r="HC23" s="63">
        <f t="shared" si="228"/>
        <v>0.5</v>
      </c>
      <c r="HD23" s="63">
        <f t="shared" si="228"/>
        <v>0.5</v>
      </c>
      <c r="HE23" s="63">
        <f t="shared" si="228"/>
        <v>0.5</v>
      </c>
      <c r="HF23" s="63">
        <f t="shared" si="228"/>
        <v>0.5</v>
      </c>
      <c r="HG23" s="63">
        <f t="shared" si="228"/>
        <v>0.5</v>
      </c>
      <c r="HH23" s="63">
        <f t="shared" si="228"/>
        <v>0.5</v>
      </c>
      <c r="HI23" s="63">
        <f t="shared" si="228"/>
        <v>0.5</v>
      </c>
      <c r="HJ23" s="63">
        <f t="shared" si="228"/>
        <v>0.5</v>
      </c>
      <c r="HK23" s="63">
        <f t="shared" si="228"/>
        <v>0.5</v>
      </c>
      <c r="HL23" s="63">
        <f t="shared" si="228"/>
        <v>0.5</v>
      </c>
      <c r="HM23" s="63">
        <f t="shared" si="228"/>
        <v>0.5</v>
      </c>
      <c r="HN23" s="63">
        <f t="shared" si="228"/>
        <v>0.5</v>
      </c>
      <c r="HO23" s="63">
        <f t="shared" si="228"/>
        <v>0.5</v>
      </c>
      <c r="HP23" s="63">
        <f t="shared" si="228"/>
        <v>0.5</v>
      </c>
      <c r="HQ23" s="63">
        <f t="shared" si="228"/>
        <v>0.5</v>
      </c>
      <c r="HR23" s="63">
        <f t="shared" si="228"/>
        <v>0.5</v>
      </c>
      <c r="HS23" s="63">
        <f t="shared" si="228"/>
        <v>0.5</v>
      </c>
      <c r="HT23" s="63">
        <f t="shared" si="228"/>
        <v>0.5</v>
      </c>
      <c r="HU23" s="63">
        <f t="shared" si="228"/>
        <v>0.5</v>
      </c>
      <c r="HV23" s="63">
        <f t="shared" si="228"/>
        <v>0.5</v>
      </c>
      <c r="HW23" s="63">
        <f t="shared" si="228"/>
        <v>0.5</v>
      </c>
      <c r="HX23" s="63">
        <f t="shared" si="228"/>
        <v>0.5</v>
      </c>
      <c r="HY23" s="63">
        <f t="shared" si="228"/>
        <v>0.5</v>
      </c>
      <c r="HZ23" s="63">
        <f t="shared" si="228"/>
        <v>0.5</v>
      </c>
      <c r="IA23" s="63">
        <f t="shared" si="228"/>
        <v>0.5</v>
      </c>
      <c r="IB23" s="63">
        <f t="shared" si="228"/>
        <v>0.5</v>
      </c>
      <c r="IC23" s="63">
        <f t="shared" si="228"/>
        <v>0.5</v>
      </c>
      <c r="ID23" s="63">
        <f t="shared" si="228"/>
        <v>0.5</v>
      </c>
      <c r="IE23" s="63">
        <f t="shared" si="228"/>
        <v>0.5</v>
      </c>
      <c r="IF23" s="63">
        <f t="shared" si="228"/>
        <v>0.5</v>
      </c>
      <c r="IG23" s="63">
        <f t="shared" si="228"/>
        <v>0.5</v>
      </c>
      <c r="IH23" s="63">
        <f t="shared" si="228"/>
        <v>0.5</v>
      </c>
      <c r="II23" s="63">
        <f t="shared" si="228"/>
        <v>0.5</v>
      </c>
      <c r="IJ23" s="63">
        <f t="shared" si="228"/>
        <v>0.5</v>
      </c>
      <c r="IK23" s="63">
        <f t="shared" si="228"/>
        <v>0.5</v>
      </c>
      <c r="IL23" s="63">
        <f t="shared" si="228"/>
        <v>0.5</v>
      </c>
      <c r="IM23" s="63">
        <f t="shared" si="228"/>
        <v>0.5</v>
      </c>
      <c r="IN23" s="63">
        <f t="shared" si="228"/>
        <v>0.5</v>
      </c>
      <c r="IO23" s="63">
        <f t="shared" si="228"/>
        <v>0.5</v>
      </c>
      <c r="IP23" s="63">
        <f t="shared" si="228"/>
        <v>0.5</v>
      </c>
      <c r="IQ23" s="63">
        <f t="shared" si="228"/>
        <v>0.5</v>
      </c>
      <c r="IR23" s="63">
        <f t="shared" si="228"/>
        <v>0.5</v>
      </c>
      <c r="IS23" s="63">
        <f t="shared" si="228"/>
        <v>0.5</v>
      </c>
      <c r="IT23" s="63">
        <f t="shared" si="228"/>
        <v>0.5</v>
      </c>
      <c r="IU23" s="63">
        <f t="shared" si="228"/>
        <v>0.5</v>
      </c>
      <c r="IV23" s="63">
        <f t="shared" si="228"/>
        <v>0.5</v>
      </c>
      <c r="IW23" s="63">
        <f t="shared" si="228"/>
        <v>0.5</v>
      </c>
      <c r="IX23" s="63">
        <f t="shared" si="228"/>
        <v>0.5</v>
      </c>
      <c r="IY23" s="63">
        <f t="shared" si="228"/>
        <v>0.5</v>
      </c>
      <c r="IZ23" s="63">
        <f t="shared" si="228"/>
        <v>0.5</v>
      </c>
      <c r="JA23" s="63">
        <f t="shared" si="228"/>
        <v>0.5</v>
      </c>
      <c r="JB23" s="63">
        <f t="shared" si="228"/>
        <v>0.5</v>
      </c>
      <c r="JC23" s="63">
        <f t="shared" si="228"/>
        <v>0.5</v>
      </c>
      <c r="JD23" s="63">
        <f t="shared" si="228"/>
        <v>0.5</v>
      </c>
      <c r="JE23" s="63">
        <f t="shared" ref="JE23:LP23" si="229">$G$23</f>
        <v>0.5</v>
      </c>
      <c r="JF23" s="63">
        <f t="shared" si="229"/>
        <v>0.5</v>
      </c>
      <c r="JG23" s="63">
        <f t="shared" si="229"/>
        <v>0.5</v>
      </c>
      <c r="JH23" s="63">
        <f t="shared" si="229"/>
        <v>0.5</v>
      </c>
      <c r="JI23" s="63">
        <f t="shared" si="229"/>
        <v>0.5</v>
      </c>
      <c r="JJ23" s="63">
        <f t="shared" si="229"/>
        <v>0.5</v>
      </c>
      <c r="JK23" s="63">
        <f t="shared" si="229"/>
        <v>0.5</v>
      </c>
      <c r="JL23" s="63">
        <f t="shared" si="229"/>
        <v>0.5</v>
      </c>
      <c r="JM23" s="63">
        <f t="shared" si="229"/>
        <v>0.5</v>
      </c>
      <c r="JN23" s="63">
        <f t="shared" si="229"/>
        <v>0.5</v>
      </c>
      <c r="JO23" s="63">
        <f t="shared" si="229"/>
        <v>0.5</v>
      </c>
      <c r="JP23" s="63">
        <f t="shared" si="229"/>
        <v>0.5</v>
      </c>
      <c r="JQ23" s="63">
        <f t="shared" si="229"/>
        <v>0.5</v>
      </c>
      <c r="JR23" s="63">
        <f t="shared" si="229"/>
        <v>0.5</v>
      </c>
      <c r="JS23" s="63">
        <f t="shared" si="229"/>
        <v>0.5</v>
      </c>
      <c r="JT23" s="63">
        <f t="shared" si="229"/>
        <v>0.5</v>
      </c>
      <c r="JU23" s="63">
        <f t="shared" si="229"/>
        <v>0.5</v>
      </c>
      <c r="JV23" s="63">
        <f t="shared" si="229"/>
        <v>0.5</v>
      </c>
      <c r="JW23" s="63">
        <f t="shared" si="229"/>
        <v>0.5</v>
      </c>
      <c r="JX23" s="63">
        <f t="shared" si="229"/>
        <v>0.5</v>
      </c>
      <c r="JY23" s="63">
        <f t="shared" si="229"/>
        <v>0.5</v>
      </c>
      <c r="JZ23" s="63">
        <f t="shared" si="229"/>
        <v>0.5</v>
      </c>
      <c r="KA23" s="63">
        <f t="shared" si="229"/>
        <v>0.5</v>
      </c>
      <c r="KB23" s="63">
        <f t="shared" si="229"/>
        <v>0.5</v>
      </c>
      <c r="KC23" s="63">
        <f t="shared" si="229"/>
        <v>0.5</v>
      </c>
      <c r="KD23" s="63">
        <f t="shared" si="229"/>
        <v>0.5</v>
      </c>
      <c r="KE23" s="63">
        <f t="shared" si="229"/>
        <v>0.5</v>
      </c>
      <c r="KF23" s="63">
        <f t="shared" si="229"/>
        <v>0.5</v>
      </c>
      <c r="KG23" s="63">
        <f t="shared" si="229"/>
        <v>0.5</v>
      </c>
      <c r="KH23" s="63">
        <f t="shared" si="229"/>
        <v>0.5</v>
      </c>
      <c r="KI23" s="63">
        <f t="shared" si="229"/>
        <v>0.5</v>
      </c>
      <c r="KJ23" s="63">
        <f t="shared" si="229"/>
        <v>0.5</v>
      </c>
      <c r="KK23" s="63">
        <f t="shared" si="229"/>
        <v>0.5</v>
      </c>
      <c r="KL23" s="63">
        <f t="shared" si="229"/>
        <v>0.5</v>
      </c>
      <c r="KM23" s="63">
        <f t="shared" si="229"/>
        <v>0.5</v>
      </c>
      <c r="KN23" s="63">
        <f t="shared" si="229"/>
        <v>0.5</v>
      </c>
      <c r="KO23" s="63">
        <f t="shared" si="229"/>
        <v>0.5</v>
      </c>
      <c r="KP23" s="63">
        <f t="shared" si="229"/>
        <v>0.5</v>
      </c>
      <c r="KQ23" s="63">
        <f t="shared" si="229"/>
        <v>0.5</v>
      </c>
      <c r="KR23" s="63">
        <f t="shared" si="229"/>
        <v>0.5</v>
      </c>
      <c r="KS23" s="63">
        <f t="shared" si="229"/>
        <v>0.5</v>
      </c>
      <c r="KT23" s="63">
        <f t="shared" si="229"/>
        <v>0.5</v>
      </c>
      <c r="KU23" s="63">
        <f t="shared" si="229"/>
        <v>0.5</v>
      </c>
      <c r="KV23" s="63">
        <f t="shared" si="229"/>
        <v>0.5</v>
      </c>
      <c r="KW23" s="63">
        <f t="shared" si="229"/>
        <v>0.5</v>
      </c>
      <c r="KX23" s="63">
        <f t="shared" si="229"/>
        <v>0.5</v>
      </c>
      <c r="KY23" s="63">
        <f t="shared" si="229"/>
        <v>0.5</v>
      </c>
      <c r="KZ23" s="63">
        <f t="shared" si="229"/>
        <v>0.5</v>
      </c>
      <c r="LA23" s="63">
        <f t="shared" si="229"/>
        <v>0.5</v>
      </c>
      <c r="LB23" s="63">
        <f t="shared" si="229"/>
        <v>0.5</v>
      </c>
      <c r="LC23" s="63">
        <f t="shared" si="229"/>
        <v>0.5</v>
      </c>
      <c r="LD23" s="63">
        <f t="shared" si="229"/>
        <v>0.5</v>
      </c>
      <c r="LE23" s="63">
        <f t="shared" si="229"/>
        <v>0.5</v>
      </c>
      <c r="LF23" s="63">
        <f t="shared" si="229"/>
        <v>0.5</v>
      </c>
      <c r="LG23" s="63">
        <f t="shared" si="229"/>
        <v>0.5</v>
      </c>
      <c r="LH23" s="63">
        <f t="shared" si="229"/>
        <v>0.5</v>
      </c>
      <c r="LI23" s="63">
        <f t="shared" si="229"/>
        <v>0.5</v>
      </c>
      <c r="LJ23" s="63">
        <f t="shared" si="229"/>
        <v>0.5</v>
      </c>
      <c r="LK23" s="63">
        <f t="shared" si="229"/>
        <v>0.5</v>
      </c>
      <c r="LL23" s="63">
        <f t="shared" si="229"/>
        <v>0.5</v>
      </c>
      <c r="LM23" s="63">
        <f t="shared" si="229"/>
        <v>0.5</v>
      </c>
      <c r="LN23" s="63">
        <f t="shared" si="229"/>
        <v>0.5</v>
      </c>
      <c r="LO23" s="63">
        <f t="shared" si="229"/>
        <v>0.5</v>
      </c>
      <c r="LP23" s="63">
        <f t="shared" si="229"/>
        <v>0.5</v>
      </c>
      <c r="LQ23" s="63">
        <f t="shared" ref="LQ23:OB23" si="230">$G$23</f>
        <v>0.5</v>
      </c>
      <c r="LR23" s="63">
        <f t="shared" si="230"/>
        <v>0.5</v>
      </c>
      <c r="LS23" s="63">
        <f t="shared" si="230"/>
        <v>0.5</v>
      </c>
      <c r="LT23" s="63">
        <f t="shared" si="230"/>
        <v>0.5</v>
      </c>
      <c r="LU23" s="63">
        <f t="shared" si="230"/>
        <v>0.5</v>
      </c>
      <c r="LV23" s="63">
        <f t="shared" si="230"/>
        <v>0.5</v>
      </c>
      <c r="LW23" s="63">
        <f t="shared" si="230"/>
        <v>0.5</v>
      </c>
      <c r="LX23" s="63">
        <f t="shared" si="230"/>
        <v>0.5</v>
      </c>
      <c r="LY23" s="63">
        <f t="shared" si="230"/>
        <v>0.5</v>
      </c>
      <c r="LZ23" s="63">
        <f t="shared" si="230"/>
        <v>0.5</v>
      </c>
      <c r="MA23" s="63">
        <f t="shared" si="230"/>
        <v>0.5</v>
      </c>
      <c r="MB23" s="63">
        <f t="shared" si="230"/>
        <v>0.5</v>
      </c>
      <c r="MC23" s="63">
        <f t="shared" si="230"/>
        <v>0.5</v>
      </c>
      <c r="MD23" s="63">
        <f t="shared" si="230"/>
        <v>0.5</v>
      </c>
      <c r="ME23" s="63">
        <f t="shared" si="230"/>
        <v>0.5</v>
      </c>
      <c r="MF23" s="63">
        <f t="shared" si="230"/>
        <v>0.5</v>
      </c>
      <c r="MG23" s="63">
        <f t="shared" si="230"/>
        <v>0.5</v>
      </c>
      <c r="MH23" s="63">
        <f t="shared" si="230"/>
        <v>0.5</v>
      </c>
      <c r="MI23" s="63">
        <f t="shared" si="230"/>
        <v>0.5</v>
      </c>
      <c r="MJ23" s="63">
        <f t="shared" si="230"/>
        <v>0.5</v>
      </c>
      <c r="MK23" s="63">
        <f t="shared" si="230"/>
        <v>0.5</v>
      </c>
      <c r="ML23" s="63">
        <f t="shared" si="230"/>
        <v>0.5</v>
      </c>
      <c r="MM23" s="63">
        <f t="shared" si="230"/>
        <v>0.5</v>
      </c>
      <c r="MN23" s="63">
        <f t="shared" si="230"/>
        <v>0.5</v>
      </c>
      <c r="MO23" s="63">
        <f t="shared" si="230"/>
        <v>0.5</v>
      </c>
      <c r="MP23" s="63">
        <f t="shared" si="230"/>
        <v>0.5</v>
      </c>
      <c r="MQ23" s="63">
        <f t="shared" si="230"/>
        <v>0.5</v>
      </c>
      <c r="MR23" s="63">
        <f t="shared" si="230"/>
        <v>0.5</v>
      </c>
      <c r="MS23" s="63">
        <f t="shared" si="230"/>
        <v>0.5</v>
      </c>
      <c r="MT23" s="63">
        <f t="shared" si="230"/>
        <v>0.5</v>
      </c>
      <c r="MU23" s="63">
        <f t="shared" si="230"/>
        <v>0.5</v>
      </c>
      <c r="MV23" s="63">
        <f t="shared" si="230"/>
        <v>0.5</v>
      </c>
      <c r="MW23" s="63">
        <f t="shared" si="230"/>
        <v>0.5</v>
      </c>
      <c r="MX23" s="63">
        <f t="shared" si="230"/>
        <v>0.5</v>
      </c>
      <c r="MY23" s="63">
        <f t="shared" si="230"/>
        <v>0.5</v>
      </c>
      <c r="MZ23" s="63">
        <f t="shared" si="230"/>
        <v>0.5</v>
      </c>
      <c r="NA23" s="63">
        <f t="shared" si="230"/>
        <v>0.5</v>
      </c>
      <c r="NB23" s="63">
        <f t="shared" si="230"/>
        <v>0.5</v>
      </c>
      <c r="NC23" s="63">
        <f t="shared" si="230"/>
        <v>0.5</v>
      </c>
      <c r="ND23" s="63">
        <f t="shared" si="230"/>
        <v>0.5</v>
      </c>
      <c r="NE23" s="63">
        <f t="shared" si="230"/>
        <v>0.5</v>
      </c>
      <c r="NF23" s="63">
        <f t="shared" si="230"/>
        <v>0.5</v>
      </c>
      <c r="NG23" s="63">
        <f t="shared" si="230"/>
        <v>0.5</v>
      </c>
      <c r="NH23" s="63">
        <f t="shared" si="230"/>
        <v>0.5</v>
      </c>
      <c r="NI23" s="63">
        <f t="shared" si="230"/>
        <v>0.5</v>
      </c>
      <c r="NJ23" s="63">
        <f t="shared" si="230"/>
        <v>0.5</v>
      </c>
      <c r="NK23" s="63">
        <f t="shared" si="230"/>
        <v>0.5</v>
      </c>
      <c r="NL23" s="63">
        <f t="shared" si="230"/>
        <v>0.5</v>
      </c>
      <c r="NM23" s="63">
        <f t="shared" si="230"/>
        <v>0.5</v>
      </c>
      <c r="NN23" s="63">
        <f t="shared" si="230"/>
        <v>0.5</v>
      </c>
      <c r="NO23" s="63">
        <f t="shared" si="230"/>
        <v>0.5</v>
      </c>
      <c r="NP23" s="63">
        <f t="shared" si="230"/>
        <v>0.5</v>
      </c>
      <c r="NQ23" s="63">
        <f t="shared" si="230"/>
        <v>0.5</v>
      </c>
      <c r="NR23" s="63">
        <f t="shared" si="230"/>
        <v>0.5</v>
      </c>
      <c r="NS23" s="63">
        <f t="shared" si="230"/>
        <v>0.5</v>
      </c>
      <c r="NT23" s="63">
        <f t="shared" si="230"/>
        <v>0.5</v>
      </c>
      <c r="NU23" s="63">
        <f t="shared" si="230"/>
        <v>0.5</v>
      </c>
      <c r="NV23" s="63">
        <f t="shared" si="230"/>
        <v>0.5</v>
      </c>
      <c r="NW23" s="63">
        <f t="shared" si="230"/>
        <v>0.5</v>
      </c>
      <c r="NX23" s="63">
        <f t="shared" si="230"/>
        <v>0.5</v>
      </c>
      <c r="NY23" s="63">
        <f t="shared" si="230"/>
        <v>0.5</v>
      </c>
      <c r="NZ23" s="63">
        <f t="shared" si="230"/>
        <v>0.5</v>
      </c>
      <c r="OA23" s="63">
        <f t="shared" si="230"/>
        <v>0.5</v>
      </c>
      <c r="OB23" s="63">
        <f t="shared" si="230"/>
        <v>0.5</v>
      </c>
      <c r="OC23" s="63">
        <f t="shared" ref="OC23:PJ23" si="231">$G$23</f>
        <v>0.5</v>
      </c>
      <c r="OD23" s="63">
        <f t="shared" si="231"/>
        <v>0.5</v>
      </c>
      <c r="OE23" s="63">
        <f t="shared" si="231"/>
        <v>0.5</v>
      </c>
      <c r="OF23" s="63">
        <f t="shared" si="231"/>
        <v>0.5</v>
      </c>
      <c r="OG23" s="63">
        <f t="shared" si="231"/>
        <v>0.5</v>
      </c>
      <c r="OH23" s="63">
        <f t="shared" si="231"/>
        <v>0.5</v>
      </c>
      <c r="OI23" s="63">
        <f t="shared" si="231"/>
        <v>0.5</v>
      </c>
      <c r="OJ23" s="63">
        <f t="shared" si="231"/>
        <v>0.5</v>
      </c>
      <c r="OK23" s="63">
        <f t="shared" si="231"/>
        <v>0.5</v>
      </c>
      <c r="OL23" s="63">
        <f t="shared" si="231"/>
        <v>0.5</v>
      </c>
      <c r="OM23" s="63">
        <f t="shared" si="231"/>
        <v>0.5</v>
      </c>
      <c r="ON23" s="63">
        <f t="shared" si="231"/>
        <v>0.5</v>
      </c>
      <c r="OO23" s="63">
        <f t="shared" si="231"/>
        <v>0.5</v>
      </c>
      <c r="OP23" s="63">
        <f t="shared" si="231"/>
        <v>0.5</v>
      </c>
      <c r="OQ23" s="63">
        <f t="shared" si="231"/>
        <v>0.5</v>
      </c>
      <c r="OR23" s="63">
        <f t="shared" si="231"/>
        <v>0.5</v>
      </c>
      <c r="OS23" s="63">
        <f t="shared" si="231"/>
        <v>0.5</v>
      </c>
      <c r="OT23" s="63">
        <f t="shared" si="231"/>
        <v>0.5</v>
      </c>
      <c r="OU23" s="63">
        <f t="shared" si="231"/>
        <v>0.5</v>
      </c>
      <c r="OV23" s="63">
        <f t="shared" si="231"/>
        <v>0.5</v>
      </c>
      <c r="OW23" s="63">
        <f t="shared" si="231"/>
        <v>0.5</v>
      </c>
      <c r="OX23" s="63">
        <f t="shared" si="231"/>
        <v>0.5</v>
      </c>
      <c r="OY23" s="63">
        <f t="shared" si="231"/>
        <v>0.5</v>
      </c>
      <c r="OZ23" s="63">
        <f t="shared" si="231"/>
        <v>0.5</v>
      </c>
      <c r="PA23" s="63">
        <f t="shared" si="231"/>
        <v>0.5</v>
      </c>
      <c r="PB23" s="63">
        <f t="shared" si="231"/>
        <v>0.5</v>
      </c>
      <c r="PC23" s="63">
        <f t="shared" si="231"/>
        <v>0.5</v>
      </c>
      <c r="PD23" s="63">
        <f t="shared" si="231"/>
        <v>0.5</v>
      </c>
      <c r="PE23" s="63">
        <f t="shared" si="231"/>
        <v>0.5</v>
      </c>
      <c r="PF23" s="63">
        <f t="shared" si="231"/>
        <v>0.5</v>
      </c>
      <c r="PG23" s="63">
        <f t="shared" si="231"/>
        <v>0.5</v>
      </c>
      <c r="PH23" s="63">
        <f t="shared" si="231"/>
        <v>0.5</v>
      </c>
      <c r="PI23" s="63">
        <f t="shared" si="231"/>
        <v>0.5</v>
      </c>
      <c r="PJ23" s="63">
        <f t="shared" si="231"/>
        <v>0.5</v>
      </c>
    </row>
    <row r="24" spans="1:426" s="123" customFormat="1">
      <c r="A24" s="971"/>
      <c r="B24" s="971"/>
      <c r="C24" s="63" t="str">
        <f>収支!AB24</f>
        <v>火災保険料</v>
      </c>
      <c r="D24" s="63">
        <f>収支!AF24/1000</f>
        <v>7</v>
      </c>
      <c r="E24" s="123">
        <f t="shared" si="125"/>
        <v>70</v>
      </c>
      <c r="G24" s="63">
        <f>$D$24</f>
        <v>7</v>
      </c>
      <c r="H24" s="63"/>
      <c r="I24" s="63"/>
      <c r="J24" s="63"/>
      <c r="K24" s="63"/>
      <c r="L24" s="63"/>
      <c r="M24" s="63"/>
      <c r="N24" s="63"/>
      <c r="O24" s="63"/>
      <c r="P24" s="63"/>
      <c r="Q24" s="63"/>
      <c r="R24" s="63"/>
      <c r="S24" s="63">
        <f>$D$24</f>
        <v>7</v>
      </c>
      <c r="T24" s="63"/>
      <c r="U24" s="63"/>
      <c r="V24" s="63"/>
      <c r="W24" s="63"/>
      <c r="X24" s="63"/>
      <c r="Y24" s="63"/>
      <c r="Z24" s="63"/>
      <c r="AA24" s="63"/>
      <c r="AB24" s="63"/>
      <c r="AC24" s="63"/>
      <c r="AD24" s="63"/>
      <c r="AE24" s="63">
        <f t="shared" ref="AE24" si="232">$D$24</f>
        <v>7</v>
      </c>
      <c r="AF24" s="63"/>
      <c r="AG24" s="63"/>
      <c r="AH24" s="63"/>
      <c r="AI24" s="63"/>
      <c r="AJ24" s="63"/>
      <c r="AK24" s="63"/>
      <c r="AL24" s="63"/>
      <c r="AM24" s="63"/>
      <c r="AN24" s="63"/>
      <c r="AO24" s="63"/>
      <c r="AP24" s="63"/>
      <c r="AQ24" s="63">
        <f t="shared" ref="AQ24" si="233">$D$24</f>
        <v>7</v>
      </c>
      <c r="AR24" s="63"/>
      <c r="AS24" s="63"/>
      <c r="AT24" s="63"/>
      <c r="AU24" s="63"/>
      <c r="AV24" s="63"/>
      <c r="AW24" s="63"/>
      <c r="AX24" s="63"/>
      <c r="AY24" s="63"/>
      <c r="AZ24" s="63"/>
      <c r="BA24" s="63"/>
      <c r="BB24" s="63"/>
      <c r="BC24" s="63">
        <f t="shared" ref="BC24" si="234">$D$24</f>
        <v>7</v>
      </c>
      <c r="BD24" s="63"/>
      <c r="BE24" s="63"/>
      <c r="BF24" s="63"/>
      <c r="BG24" s="63"/>
      <c r="BH24" s="63"/>
      <c r="BI24" s="63"/>
      <c r="BJ24" s="63"/>
      <c r="BK24" s="63"/>
      <c r="BL24" s="63"/>
      <c r="BM24" s="63"/>
      <c r="BN24" s="63"/>
      <c r="BO24" s="63">
        <f t="shared" ref="BO24" si="235">$D$24</f>
        <v>7</v>
      </c>
      <c r="BP24" s="63"/>
      <c r="BQ24" s="63"/>
      <c r="BR24" s="63"/>
      <c r="BS24" s="63"/>
      <c r="BT24" s="63"/>
      <c r="BU24" s="63"/>
      <c r="BV24" s="63"/>
      <c r="BW24" s="63"/>
      <c r="BX24" s="63"/>
      <c r="BY24" s="63"/>
      <c r="BZ24" s="63"/>
      <c r="CA24" s="63">
        <f t="shared" ref="CA24" si="236">$D$24</f>
        <v>7</v>
      </c>
      <c r="CB24" s="63"/>
      <c r="CC24" s="63"/>
      <c r="CD24" s="63"/>
      <c r="CE24" s="63"/>
      <c r="CF24" s="63"/>
      <c r="CG24" s="63"/>
      <c r="CH24" s="63"/>
      <c r="CI24" s="63"/>
      <c r="CJ24" s="63"/>
      <c r="CK24" s="63"/>
      <c r="CL24" s="63"/>
      <c r="CM24" s="63">
        <f t="shared" ref="CM24" si="237">$D$24</f>
        <v>7</v>
      </c>
      <c r="CN24" s="63"/>
      <c r="CO24" s="63"/>
      <c r="CP24" s="63"/>
      <c r="CQ24" s="63"/>
      <c r="CR24" s="63"/>
      <c r="CS24" s="63"/>
      <c r="CT24" s="63"/>
      <c r="CU24" s="63"/>
      <c r="CV24" s="63"/>
      <c r="CW24" s="63"/>
      <c r="CX24" s="63"/>
      <c r="CY24" s="63">
        <f t="shared" ref="CY24" si="238">$D$24</f>
        <v>7</v>
      </c>
      <c r="CZ24" s="63"/>
      <c r="DA24" s="63"/>
      <c r="DB24" s="63"/>
      <c r="DC24" s="63"/>
      <c r="DD24" s="63"/>
      <c r="DE24" s="63"/>
      <c r="DF24" s="63"/>
      <c r="DG24" s="63"/>
      <c r="DH24" s="63"/>
      <c r="DI24" s="63"/>
      <c r="DJ24" s="63"/>
      <c r="DK24" s="63">
        <f t="shared" ref="DK24" si="239">$D$24</f>
        <v>7</v>
      </c>
      <c r="DL24" s="63"/>
      <c r="DM24" s="63"/>
      <c r="DN24" s="63"/>
      <c r="DO24" s="63"/>
      <c r="DP24" s="63"/>
      <c r="DQ24" s="63"/>
      <c r="DR24" s="63"/>
      <c r="DS24" s="63"/>
      <c r="DT24" s="63"/>
      <c r="DU24" s="63"/>
      <c r="DV24" s="63"/>
      <c r="DW24" s="63">
        <f t="shared" ref="DW24:FG24" si="240">$D$24</f>
        <v>7</v>
      </c>
      <c r="DX24" s="63"/>
      <c r="DY24" s="63"/>
      <c r="DZ24" s="63"/>
      <c r="EA24" s="63"/>
      <c r="EB24" s="63"/>
      <c r="EC24" s="63"/>
      <c r="ED24" s="63"/>
      <c r="EE24" s="63"/>
      <c r="EF24" s="63"/>
      <c r="EG24" s="63"/>
      <c r="EH24" s="63"/>
      <c r="EI24" s="63">
        <f t="shared" ref="EI24:FS24" si="241">$D$24</f>
        <v>7</v>
      </c>
      <c r="EJ24" s="63"/>
      <c r="EK24" s="63"/>
      <c r="EL24" s="63"/>
      <c r="EM24" s="63"/>
      <c r="EN24" s="63"/>
      <c r="EO24" s="63"/>
      <c r="EP24" s="63"/>
      <c r="EQ24" s="63"/>
      <c r="ER24" s="63"/>
      <c r="ES24" s="63"/>
      <c r="ET24" s="63"/>
      <c r="EU24" s="63">
        <f t="shared" ref="EU24:GE24" si="242">$D$24</f>
        <v>7</v>
      </c>
      <c r="EV24" s="63"/>
      <c r="EW24" s="63"/>
      <c r="EX24" s="63"/>
      <c r="EY24" s="63"/>
      <c r="EZ24" s="63"/>
      <c r="FA24" s="63"/>
      <c r="FB24" s="63"/>
      <c r="FC24" s="63"/>
      <c r="FD24" s="63"/>
      <c r="FE24" s="63"/>
      <c r="FF24" s="63"/>
      <c r="FG24" s="63">
        <f t="shared" si="240"/>
        <v>7</v>
      </c>
      <c r="FH24" s="63"/>
      <c r="FI24" s="63"/>
      <c r="FJ24" s="63"/>
      <c r="FK24" s="63"/>
      <c r="FL24" s="63"/>
      <c r="FM24" s="63"/>
      <c r="FN24" s="63"/>
      <c r="FO24" s="63"/>
      <c r="FP24" s="63"/>
      <c r="FQ24" s="63"/>
      <c r="FR24" s="63"/>
      <c r="FS24" s="63">
        <f t="shared" si="241"/>
        <v>7</v>
      </c>
      <c r="FT24" s="63"/>
      <c r="FU24" s="63"/>
      <c r="FV24" s="63"/>
      <c r="FW24" s="63"/>
      <c r="FX24" s="63"/>
      <c r="FY24" s="63"/>
      <c r="FZ24" s="63"/>
      <c r="GA24" s="63"/>
      <c r="GB24" s="63"/>
      <c r="GC24" s="63"/>
      <c r="GD24" s="63"/>
      <c r="GE24" s="63">
        <f t="shared" si="242"/>
        <v>7</v>
      </c>
      <c r="GF24" s="63"/>
      <c r="GG24" s="63"/>
      <c r="GH24" s="63"/>
      <c r="GI24" s="63"/>
      <c r="GJ24" s="63"/>
      <c r="GK24" s="63"/>
      <c r="GL24" s="63"/>
      <c r="GM24" s="63"/>
      <c r="GN24" s="63"/>
      <c r="GO24" s="63"/>
      <c r="GP24" s="63"/>
      <c r="GQ24" s="63">
        <f t="shared" ref="GQ24" si="243">$D$24</f>
        <v>7</v>
      </c>
      <c r="GR24" s="63"/>
      <c r="GS24" s="63"/>
      <c r="GT24" s="63"/>
      <c r="GU24" s="63"/>
      <c r="GV24" s="63"/>
      <c r="GW24" s="63"/>
      <c r="GX24" s="63"/>
      <c r="GY24" s="63"/>
      <c r="GZ24" s="63"/>
      <c r="HA24" s="63"/>
      <c r="HB24" s="63"/>
      <c r="HC24" s="63">
        <f t="shared" ref="HC24" si="244">$D$24</f>
        <v>7</v>
      </c>
      <c r="HD24" s="63"/>
      <c r="HE24" s="63"/>
      <c r="HF24" s="63"/>
      <c r="HG24" s="63"/>
      <c r="HH24" s="63"/>
      <c r="HI24" s="63"/>
      <c r="HJ24" s="63"/>
      <c r="HK24" s="63"/>
      <c r="HL24" s="63"/>
      <c r="HM24" s="63"/>
      <c r="HN24" s="63"/>
      <c r="HO24" s="63">
        <f t="shared" ref="HO24" si="245">$D$24</f>
        <v>7</v>
      </c>
      <c r="HP24" s="63"/>
      <c r="HQ24" s="63"/>
      <c r="HR24" s="63"/>
      <c r="HS24" s="63"/>
      <c r="HT24" s="63"/>
      <c r="HU24" s="63"/>
      <c r="HV24" s="63"/>
      <c r="HW24" s="63"/>
      <c r="HX24" s="63"/>
      <c r="HY24" s="63"/>
      <c r="HZ24" s="63"/>
      <c r="IA24" s="63">
        <f t="shared" ref="IA24:JK24" si="246">$D$24</f>
        <v>7</v>
      </c>
      <c r="IB24" s="63"/>
      <c r="IC24" s="63"/>
      <c r="ID24" s="63"/>
      <c r="IE24" s="63"/>
      <c r="IF24" s="63"/>
      <c r="IG24" s="63"/>
      <c r="IH24" s="63"/>
      <c r="II24" s="63"/>
      <c r="IJ24" s="63"/>
      <c r="IK24" s="63"/>
      <c r="IL24" s="63"/>
      <c r="IM24" s="63">
        <f t="shared" ref="IM24:JW24" si="247">$D$24</f>
        <v>7</v>
      </c>
      <c r="IN24" s="63"/>
      <c r="IO24" s="63"/>
      <c r="IP24" s="63"/>
      <c r="IQ24" s="63"/>
      <c r="IR24" s="63"/>
      <c r="IS24" s="63"/>
      <c r="IT24" s="63"/>
      <c r="IU24" s="63"/>
      <c r="IV24" s="63"/>
      <c r="IW24" s="63"/>
      <c r="IX24" s="63"/>
      <c r="IY24" s="63">
        <f t="shared" ref="IY24:KI24" si="248">$D$24</f>
        <v>7</v>
      </c>
      <c r="IZ24" s="63"/>
      <c r="JA24" s="63"/>
      <c r="JB24" s="63"/>
      <c r="JC24" s="63"/>
      <c r="JD24" s="63"/>
      <c r="JE24" s="63"/>
      <c r="JF24" s="63"/>
      <c r="JG24" s="63"/>
      <c r="JH24" s="63"/>
      <c r="JI24" s="63"/>
      <c r="JJ24" s="63"/>
      <c r="JK24" s="63">
        <f t="shared" si="246"/>
        <v>7</v>
      </c>
      <c r="JL24" s="63"/>
      <c r="JM24" s="63"/>
      <c r="JN24" s="63"/>
      <c r="JO24" s="63"/>
      <c r="JP24" s="63"/>
      <c r="JQ24" s="63"/>
      <c r="JR24" s="63"/>
      <c r="JS24" s="63"/>
      <c r="JT24" s="63"/>
      <c r="JU24" s="63"/>
      <c r="JV24" s="63"/>
      <c r="JW24" s="63">
        <f t="shared" si="247"/>
        <v>7</v>
      </c>
      <c r="JX24" s="63"/>
      <c r="JY24" s="63"/>
      <c r="JZ24" s="63"/>
      <c r="KA24" s="63"/>
      <c r="KB24" s="63"/>
      <c r="KC24" s="63"/>
      <c r="KD24" s="63"/>
      <c r="KE24" s="63"/>
      <c r="KF24" s="63"/>
      <c r="KG24" s="63"/>
      <c r="KH24" s="63"/>
      <c r="KI24" s="63">
        <f t="shared" si="248"/>
        <v>7</v>
      </c>
      <c r="KJ24" s="63"/>
      <c r="KK24" s="63"/>
      <c r="KL24" s="63"/>
      <c r="KM24" s="63"/>
      <c r="KN24" s="63"/>
      <c r="KO24" s="63"/>
      <c r="KP24" s="63"/>
      <c r="KQ24" s="63"/>
      <c r="KR24" s="63"/>
      <c r="KS24" s="63"/>
      <c r="KT24" s="63"/>
      <c r="KU24" s="63">
        <f t="shared" ref="KU24:NC24" si="249">$D$24</f>
        <v>7</v>
      </c>
      <c r="KV24" s="63"/>
      <c r="KW24" s="63"/>
      <c r="KX24" s="63"/>
      <c r="KY24" s="63"/>
      <c r="KZ24" s="63"/>
      <c r="LA24" s="63"/>
      <c r="LB24" s="63"/>
      <c r="LC24" s="63"/>
      <c r="LD24" s="63"/>
      <c r="LE24" s="63"/>
      <c r="LF24" s="63"/>
      <c r="LG24" s="63">
        <f t="shared" si="249"/>
        <v>7</v>
      </c>
      <c r="LH24" s="63"/>
      <c r="LI24" s="63"/>
      <c r="LJ24" s="63"/>
      <c r="LK24" s="63"/>
      <c r="LL24" s="63"/>
      <c r="LM24" s="63"/>
      <c r="LN24" s="63"/>
      <c r="LO24" s="63"/>
      <c r="LP24" s="63"/>
      <c r="LQ24" s="63"/>
      <c r="LR24" s="63"/>
      <c r="LS24" s="63">
        <f t="shared" si="249"/>
        <v>7</v>
      </c>
      <c r="LT24" s="63"/>
      <c r="LU24" s="63"/>
      <c r="LV24" s="63"/>
      <c r="LW24" s="63"/>
      <c r="LX24" s="63"/>
      <c r="LY24" s="63"/>
      <c r="LZ24" s="63"/>
      <c r="MA24" s="63"/>
      <c r="MB24" s="63"/>
      <c r="MC24" s="63"/>
      <c r="MD24" s="63"/>
      <c r="ME24" s="63">
        <f t="shared" si="249"/>
        <v>7</v>
      </c>
      <c r="MF24" s="63"/>
      <c r="MG24" s="63"/>
      <c r="MH24" s="63"/>
      <c r="MI24" s="63"/>
      <c r="MJ24" s="63"/>
      <c r="MK24" s="63"/>
      <c r="ML24" s="63"/>
      <c r="MM24" s="63"/>
      <c r="MN24" s="63"/>
      <c r="MO24" s="63"/>
      <c r="MP24" s="63"/>
      <c r="MQ24" s="63">
        <f t="shared" si="249"/>
        <v>7</v>
      </c>
      <c r="MR24" s="63"/>
      <c r="MS24" s="63"/>
      <c r="MT24" s="63"/>
      <c r="MU24" s="63"/>
      <c r="MV24" s="63"/>
      <c r="MW24" s="63"/>
      <c r="MX24" s="63"/>
      <c r="MY24" s="63"/>
      <c r="MZ24" s="63"/>
      <c r="NA24" s="63"/>
      <c r="NB24" s="63"/>
      <c r="NC24" s="63">
        <f t="shared" si="249"/>
        <v>7</v>
      </c>
      <c r="ND24" s="63"/>
      <c r="NE24" s="63"/>
      <c r="NF24" s="63"/>
      <c r="NG24" s="63"/>
      <c r="NH24" s="63"/>
      <c r="NI24" s="63"/>
      <c r="NJ24" s="63"/>
      <c r="NK24" s="63"/>
      <c r="NL24" s="63"/>
      <c r="NM24" s="63"/>
      <c r="NN24" s="63"/>
      <c r="NO24" s="63">
        <f t="shared" ref="NO24:OY24" si="250">$D$24</f>
        <v>7</v>
      </c>
      <c r="NP24" s="63"/>
      <c r="NQ24" s="63"/>
      <c r="NR24" s="63"/>
      <c r="NS24" s="63"/>
      <c r="NT24" s="63"/>
      <c r="NU24" s="63"/>
      <c r="NV24" s="63"/>
      <c r="NW24" s="63"/>
      <c r="NX24" s="63"/>
      <c r="NY24" s="63"/>
      <c r="NZ24" s="63"/>
      <c r="OA24" s="63">
        <f t="shared" si="250"/>
        <v>7</v>
      </c>
      <c r="OB24" s="63"/>
      <c r="OC24" s="63"/>
      <c r="OD24" s="63"/>
      <c r="OE24" s="63"/>
      <c r="OF24" s="63"/>
      <c r="OG24" s="63"/>
      <c r="OH24" s="63"/>
      <c r="OI24" s="63"/>
      <c r="OJ24" s="63"/>
      <c r="OK24" s="63"/>
      <c r="OL24" s="63"/>
      <c r="OM24" s="63">
        <f t="shared" si="250"/>
        <v>7</v>
      </c>
      <c r="ON24" s="63"/>
      <c r="OO24" s="63"/>
      <c r="OP24" s="63"/>
      <c r="OQ24" s="63"/>
      <c r="OR24" s="63"/>
      <c r="OS24" s="63"/>
      <c r="OT24" s="63"/>
      <c r="OU24" s="63"/>
      <c r="OV24" s="63"/>
      <c r="OW24" s="63"/>
      <c r="OX24" s="63"/>
      <c r="OY24" s="63">
        <f t="shared" si="250"/>
        <v>7</v>
      </c>
      <c r="OZ24" s="63"/>
      <c r="PA24" s="63"/>
      <c r="PB24" s="63"/>
      <c r="PC24" s="63"/>
      <c r="PD24" s="63"/>
      <c r="PE24" s="63"/>
      <c r="PF24" s="63"/>
      <c r="PG24" s="63"/>
      <c r="PH24" s="63"/>
      <c r="PI24" s="63"/>
      <c r="PJ24" s="63"/>
    </row>
    <row r="25" spans="1:426" s="123" customFormat="1">
      <c r="A25" s="971"/>
      <c r="B25" s="971"/>
      <c r="C25" s="63" t="str">
        <f>収支!AB25</f>
        <v>修繕費用</v>
      </c>
      <c r="D25" s="63">
        <f>収支!AF25/1000</f>
        <v>30</v>
      </c>
      <c r="E25" s="123">
        <f t="shared" si="125"/>
        <v>300</v>
      </c>
      <c r="G25" s="63"/>
      <c r="H25" s="63"/>
      <c r="I25" s="63"/>
      <c r="J25" s="63"/>
      <c r="K25" s="63"/>
      <c r="L25" s="63"/>
      <c r="M25" s="63">
        <f>$D$25</f>
        <v>30</v>
      </c>
      <c r="N25" s="63"/>
      <c r="O25" s="63"/>
      <c r="P25" s="63"/>
      <c r="Q25" s="63"/>
      <c r="R25" s="63"/>
      <c r="S25" s="63"/>
      <c r="T25" s="63"/>
      <c r="U25" s="63"/>
      <c r="V25" s="63"/>
      <c r="W25" s="63"/>
      <c r="X25" s="63"/>
      <c r="Y25" s="63">
        <f>$D$25</f>
        <v>30</v>
      </c>
      <c r="Z25" s="63"/>
      <c r="AA25" s="63"/>
      <c r="AB25" s="63"/>
      <c r="AC25" s="63"/>
      <c r="AD25" s="63"/>
      <c r="AE25" s="63"/>
      <c r="AF25" s="63"/>
      <c r="AG25" s="63"/>
      <c r="AH25" s="63"/>
      <c r="AI25" s="63"/>
      <c r="AJ25" s="63"/>
      <c r="AK25" s="63">
        <f t="shared" ref="AK25" si="251">$D$25</f>
        <v>30</v>
      </c>
      <c r="AL25" s="63"/>
      <c r="AM25" s="63"/>
      <c r="AN25" s="63"/>
      <c r="AO25" s="63"/>
      <c r="AP25" s="63"/>
      <c r="AQ25" s="63"/>
      <c r="AR25" s="63"/>
      <c r="AS25" s="63"/>
      <c r="AT25" s="63"/>
      <c r="AU25" s="63"/>
      <c r="AV25" s="63"/>
      <c r="AW25" s="63">
        <f t="shared" ref="AW25" si="252">$D$25</f>
        <v>30</v>
      </c>
      <c r="AX25" s="63"/>
      <c r="AY25" s="63"/>
      <c r="AZ25" s="63"/>
      <c r="BA25" s="63"/>
      <c r="BB25" s="63"/>
      <c r="BC25" s="63"/>
      <c r="BD25" s="63"/>
      <c r="BE25" s="63"/>
      <c r="BF25" s="63"/>
      <c r="BG25" s="63"/>
      <c r="BH25" s="63"/>
      <c r="BI25" s="63">
        <f t="shared" ref="BI25" si="253">$D$25</f>
        <v>30</v>
      </c>
      <c r="BJ25" s="63"/>
      <c r="BK25" s="63"/>
      <c r="BL25" s="63"/>
      <c r="BM25" s="63"/>
      <c r="BN25" s="63"/>
      <c r="BO25" s="63"/>
      <c r="BP25" s="63"/>
      <c r="BQ25" s="63"/>
      <c r="BR25" s="63"/>
      <c r="BS25" s="63"/>
      <c r="BT25" s="63"/>
      <c r="BU25" s="63">
        <f t="shared" ref="BU25" si="254">$D$25</f>
        <v>30</v>
      </c>
      <c r="BV25" s="63"/>
      <c r="BW25" s="63"/>
      <c r="BX25" s="63"/>
      <c r="BY25" s="63"/>
      <c r="BZ25" s="63"/>
      <c r="CA25" s="63"/>
      <c r="CB25" s="63"/>
      <c r="CC25" s="63"/>
      <c r="CD25" s="63"/>
      <c r="CE25" s="63"/>
      <c r="CF25" s="63"/>
      <c r="CG25" s="63">
        <f t="shared" ref="CG25" si="255">$D$25</f>
        <v>30</v>
      </c>
      <c r="CH25" s="63"/>
      <c r="CI25" s="63"/>
      <c r="CJ25" s="63"/>
      <c r="CK25" s="63"/>
      <c r="CL25" s="63"/>
      <c r="CM25" s="63"/>
      <c r="CN25" s="63"/>
      <c r="CO25" s="63"/>
      <c r="CP25" s="63"/>
      <c r="CQ25" s="63"/>
      <c r="CR25" s="63"/>
      <c r="CS25" s="63">
        <f t="shared" ref="CS25" si="256">$D$25</f>
        <v>30</v>
      </c>
      <c r="CT25" s="63"/>
      <c r="CU25" s="63"/>
      <c r="CV25" s="63"/>
      <c r="CW25" s="63"/>
      <c r="CX25" s="63"/>
      <c r="CY25" s="63"/>
      <c r="CZ25" s="63"/>
      <c r="DA25" s="63"/>
      <c r="DB25" s="63"/>
      <c r="DC25" s="63"/>
      <c r="DD25" s="63"/>
      <c r="DE25" s="63">
        <f t="shared" ref="DE25" si="257">$D$25</f>
        <v>30</v>
      </c>
      <c r="DF25" s="63"/>
      <c r="DG25" s="63"/>
      <c r="DH25" s="63"/>
      <c r="DI25" s="63"/>
      <c r="DJ25" s="63"/>
      <c r="DK25" s="63"/>
      <c r="DL25" s="63"/>
      <c r="DM25" s="63"/>
      <c r="DN25" s="63"/>
      <c r="DO25" s="63"/>
      <c r="DP25" s="63"/>
      <c r="DQ25" s="63">
        <f t="shared" ref="DQ25" si="258">$D$25</f>
        <v>30</v>
      </c>
      <c r="DR25" s="63"/>
      <c r="DS25" s="63"/>
      <c r="DT25" s="63"/>
      <c r="DU25" s="63"/>
      <c r="DV25" s="63"/>
      <c r="DW25" s="63"/>
      <c r="DX25" s="63"/>
      <c r="DY25" s="63"/>
      <c r="DZ25" s="63"/>
      <c r="EA25" s="63"/>
      <c r="EB25" s="63"/>
      <c r="EC25" s="63">
        <f t="shared" ref="EC25:FM25" si="259">$D$25</f>
        <v>30</v>
      </c>
      <c r="ED25" s="63"/>
      <c r="EE25" s="63"/>
      <c r="EF25" s="63"/>
      <c r="EG25" s="63"/>
      <c r="EH25" s="63"/>
      <c r="EI25" s="63"/>
      <c r="EJ25" s="63"/>
      <c r="EK25" s="63"/>
      <c r="EL25" s="63"/>
      <c r="EM25" s="63"/>
      <c r="EN25" s="63"/>
      <c r="EO25" s="63">
        <f t="shared" ref="EO25:FY25" si="260">$D$25</f>
        <v>30</v>
      </c>
      <c r="EP25" s="63"/>
      <c r="EQ25" s="63"/>
      <c r="ER25" s="63"/>
      <c r="ES25" s="63"/>
      <c r="ET25" s="63"/>
      <c r="EU25" s="63"/>
      <c r="EV25" s="63"/>
      <c r="EW25" s="63"/>
      <c r="EX25" s="63"/>
      <c r="EY25" s="63"/>
      <c r="EZ25" s="63"/>
      <c r="FA25" s="63">
        <f t="shared" ref="FA25:GK25" si="261">$D$25</f>
        <v>30</v>
      </c>
      <c r="FB25" s="63"/>
      <c r="FC25" s="63"/>
      <c r="FD25" s="63"/>
      <c r="FE25" s="63"/>
      <c r="FF25" s="63"/>
      <c r="FG25" s="63"/>
      <c r="FH25" s="63"/>
      <c r="FI25" s="63"/>
      <c r="FJ25" s="63"/>
      <c r="FK25" s="63"/>
      <c r="FL25" s="63"/>
      <c r="FM25" s="63">
        <f t="shared" si="259"/>
        <v>30</v>
      </c>
      <c r="FN25" s="63"/>
      <c r="FO25" s="63"/>
      <c r="FP25" s="63"/>
      <c r="FQ25" s="63"/>
      <c r="FR25" s="63"/>
      <c r="FS25" s="63"/>
      <c r="FT25" s="63"/>
      <c r="FU25" s="63"/>
      <c r="FV25" s="63"/>
      <c r="FW25" s="63"/>
      <c r="FX25" s="63"/>
      <c r="FY25" s="63">
        <f t="shared" si="260"/>
        <v>30</v>
      </c>
      <c r="FZ25" s="63"/>
      <c r="GA25" s="63"/>
      <c r="GB25" s="63"/>
      <c r="GC25" s="63"/>
      <c r="GD25" s="63"/>
      <c r="GE25" s="63"/>
      <c r="GF25" s="63"/>
      <c r="GG25" s="63"/>
      <c r="GH25" s="63"/>
      <c r="GI25" s="63"/>
      <c r="GJ25" s="63"/>
      <c r="GK25" s="63">
        <f t="shared" si="261"/>
        <v>30</v>
      </c>
      <c r="GL25" s="63"/>
      <c r="GM25" s="63"/>
      <c r="GN25" s="63"/>
      <c r="GO25" s="63"/>
      <c r="GP25" s="63"/>
      <c r="GQ25" s="63"/>
      <c r="GR25" s="63"/>
      <c r="GS25" s="63"/>
      <c r="GT25" s="63"/>
      <c r="GU25" s="63"/>
      <c r="GV25" s="63"/>
      <c r="GW25" s="63">
        <f t="shared" ref="GW25" si="262">$D$25</f>
        <v>30</v>
      </c>
      <c r="GX25" s="63"/>
      <c r="GY25" s="63"/>
      <c r="GZ25" s="63"/>
      <c r="HA25" s="63"/>
      <c r="HB25" s="63"/>
      <c r="HC25" s="63"/>
      <c r="HD25" s="63"/>
      <c r="HE25" s="63"/>
      <c r="HF25" s="63"/>
      <c r="HG25" s="63"/>
      <c r="HH25" s="63"/>
      <c r="HI25" s="63">
        <f t="shared" ref="HI25" si="263">$D$25</f>
        <v>30</v>
      </c>
      <c r="HJ25" s="63"/>
      <c r="HK25" s="63"/>
      <c r="HL25" s="63"/>
      <c r="HM25" s="63"/>
      <c r="HN25" s="63"/>
      <c r="HO25" s="63"/>
      <c r="HP25" s="63"/>
      <c r="HQ25" s="63"/>
      <c r="HR25" s="63"/>
      <c r="HS25" s="63"/>
      <c r="HT25" s="63"/>
      <c r="HU25" s="63">
        <f t="shared" ref="HU25" si="264">$D$25</f>
        <v>30</v>
      </c>
      <c r="HV25" s="63"/>
      <c r="HW25" s="63"/>
      <c r="HX25" s="63"/>
      <c r="HY25" s="63"/>
      <c r="HZ25" s="63"/>
      <c r="IA25" s="63"/>
      <c r="IB25" s="63"/>
      <c r="IC25" s="63"/>
      <c r="ID25" s="63"/>
      <c r="IE25" s="63"/>
      <c r="IF25" s="63"/>
      <c r="IG25" s="63">
        <f t="shared" ref="IG25:JQ25" si="265">$D$25</f>
        <v>30</v>
      </c>
      <c r="IH25" s="63"/>
      <c r="II25" s="63"/>
      <c r="IJ25" s="63"/>
      <c r="IK25" s="63"/>
      <c r="IL25" s="63"/>
      <c r="IM25" s="63"/>
      <c r="IN25" s="63"/>
      <c r="IO25" s="63"/>
      <c r="IP25" s="63"/>
      <c r="IQ25" s="63"/>
      <c r="IR25" s="63"/>
      <c r="IS25" s="63">
        <f t="shared" ref="IS25:KC25" si="266">$D$25</f>
        <v>30</v>
      </c>
      <c r="IT25" s="63"/>
      <c r="IU25" s="63"/>
      <c r="IV25" s="63"/>
      <c r="IW25" s="63"/>
      <c r="IX25" s="63"/>
      <c r="IY25" s="63"/>
      <c r="IZ25" s="63"/>
      <c r="JA25" s="63"/>
      <c r="JB25" s="63"/>
      <c r="JC25" s="63"/>
      <c r="JD25" s="63"/>
      <c r="JE25" s="63">
        <f t="shared" ref="JE25:KO25" si="267">$D$25</f>
        <v>30</v>
      </c>
      <c r="JF25" s="63"/>
      <c r="JG25" s="63"/>
      <c r="JH25" s="63"/>
      <c r="JI25" s="63"/>
      <c r="JJ25" s="63"/>
      <c r="JK25" s="63"/>
      <c r="JL25" s="63"/>
      <c r="JM25" s="63"/>
      <c r="JN25" s="63"/>
      <c r="JO25" s="63"/>
      <c r="JP25" s="63"/>
      <c r="JQ25" s="63">
        <f t="shared" si="265"/>
        <v>30</v>
      </c>
      <c r="JR25" s="63"/>
      <c r="JS25" s="63"/>
      <c r="JT25" s="63"/>
      <c r="JU25" s="63"/>
      <c r="JV25" s="63"/>
      <c r="JW25" s="63"/>
      <c r="JX25" s="63"/>
      <c r="JY25" s="63"/>
      <c r="JZ25" s="63"/>
      <c r="KA25" s="63"/>
      <c r="KB25" s="63"/>
      <c r="KC25" s="63">
        <f t="shared" si="266"/>
        <v>30</v>
      </c>
      <c r="KD25" s="63"/>
      <c r="KE25" s="63"/>
      <c r="KF25" s="63"/>
      <c r="KG25" s="63"/>
      <c r="KH25" s="63"/>
      <c r="KI25" s="63"/>
      <c r="KJ25" s="63"/>
      <c r="KK25" s="63"/>
      <c r="KL25" s="63"/>
      <c r="KM25" s="63"/>
      <c r="KN25" s="63"/>
      <c r="KO25" s="63">
        <f t="shared" si="267"/>
        <v>30</v>
      </c>
      <c r="KP25" s="63"/>
      <c r="KQ25" s="63"/>
      <c r="KR25" s="63"/>
      <c r="KS25" s="63"/>
      <c r="KT25" s="63"/>
      <c r="KU25" s="63"/>
      <c r="KV25" s="63"/>
      <c r="KW25" s="63"/>
      <c r="KX25" s="63"/>
      <c r="KY25" s="63"/>
      <c r="KZ25" s="63"/>
      <c r="LA25" s="63">
        <f t="shared" ref="LA25" si="268">$D$25</f>
        <v>30</v>
      </c>
      <c r="LB25" s="63"/>
      <c r="LC25" s="63"/>
      <c r="LD25" s="63"/>
      <c r="LE25" s="63"/>
      <c r="LF25" s="63"/>
      <c r="LG25" s="63"/>
      <c r="LH25" s="63"/>
      <c r="LI25" s="63"/>
      <c r="LJ25" s="63"/>
      <c r="LK25" s="63"/>
      <c r="LL25" s="63"/>
      <c r="LM25" s="63">
        <f t="shared" ref="LM25:NI25" si="269">$D$25</f>
        <v>30</v>
      </c>
      <c r="LN25" s="63"/>
      <c r="LO25" s="63"/>
      <c r="LP25" s="63"/>
      <c r="LQ25" s="63"/>
      <c r="LR25" s="63"/>
      <c r="LS25" s="63"/>
      <c r="LT25" s="63"/>
      <c r="LU25" s="63"/>
      <c r="LV25" s="63"/>
      <c r="LW25" s="63"/>
      <c r="LX25" s="63"/>
      <c r="LY25" s="63">
        <f t="shared" si="269"/>
        <v>30</v>
      </c>
      <c r="LZ25" s="63"/>
      <c r="MA25" s="63"/>
      <c r="MB25" s="63"/>
      <c r="MC25" s="63"/>
      <c r="MD25" s="63"/>
      <c r="ME25" s="63"/>
      <c r="MF25" s="63"/>
      <c r="MG25" s="63"/>
      <c r="MH25" s="63"/>
      <c r="MI25" s="63"/>
      <c r="MJ25" s="63"/>
      <c r="MK25" s="63">
        <f t="shared" si="269"/>
        <v>30</v>
      </c>
      <c r="ML25" s="63"/>
      <c r="MM25" s="63"/>
      <c r="MN25" s="63"/>
      <c r="MO25" s="63"/>
      <c r="MP25" s="63"/>
      <c r="MQ25" s="63"/>
      <c r="MR25" s="63"/>
      <c r="MS25" s="63"/>
      <c r="MT25" s="63"/>
      <c r="MU25" s="63"/>
      <c r="MV25" s="63"/>
      <c r="MW25" s="63">
        <f t="shared" si="269"/>
        <v>30</v>
      </c>
      <c r="MX25" s="63"/>
      <c r="MY25" s="63"/>
      <c r="MZ25" s="63"/>
      <c r="NA25" s="63"/>
      <c r="NB25" s="63"/>
      <c r="NC25" s="63"/>
      <c r="ND25" s="63"/>
      <c r="NE25" s="63"/>
      <c r="NF25" s="63"/>
      <c r="NG25" s="63"/>
      <c r="NH25" s="63"/>
      <c r="NI25" s="63">
        <f t="shared" si="269"/>
        <v>30</v>
      </c>
      <c r="NJ25" s="63"/>
      <c r="NK25" s="63"/>
      <c r="NL25" s="63"/>
      <c r="NM25" s="63"/>
      <c r="NN25" s="63"/>
      <c r="NO25" s="63"/>
      <c r="NP25" s="63"/>
      <c r="NQ25" s="63"/>
      <c r="NR25" s="63"/>
      <c r="NS25" s="63"/>
      <c r="NT25" s="63"/>
      <c r="NU25" s="63">
        <f t="shared" ref="NU25" si="270">$D$25</f>
        <v>30</v>
      </c>
      <c r="NV25" s="63"/>
      <c r="NW25" s="63"/>
      <c r="NX25" s="63"/>
      <c r="NY25" s="63"/>
      <c r="NZ25" s="63"/>
      <c r="OA25" s="63"/>
      <c r="OB25" s="63"/>
      <c r="OC25" s="63"/>
      <c r="OD25" s="63"/>
      <c r="OE25" s="63"/>
      <c r="OF25" s="63"/>
      <c r="OG25" s="63">
        <f t="shared" ref="OG25:PE25" si="271">$D$25</f>
        <v>30</v>
      </c>
      <c r="OH25" s="63"/>
      <c r="OI25" s="63"/>
      <c r="OJ25" s="63"/>
      <c r="OK25" s="63"/>
      <c r="OL25" s="63"/>
      <c r="OM25" s="63"/>
      <c r="ON25" s="63"/>
      <c r="OO25" s="63"/>
      <c r="OP25" s="63"/>
      <c r="OQ25" s="63"/>
      <c r="OR25" s="63"/>
      <c r="OS25" s="63">
        <f t="shared" si="271"/>
        <v>30</v>
      </c>
      <c r="OT25" s="63"/>
      <c r="OU25" s="63"/>
      <c r="OV25" s="63"/>
      <c r="OW25" s="63"/>
      <c r="OX25" s="63"/>
      <c r="OY25" s="63"/>
      <c r="OZ25" s="63"/>
      <c r="PA25" s="63"/>
      <c r="PB25" s="63"/>
      <c r="PC25" s="63"/>
      <c r="PD25" s="63"/>
      <c r="PE25" s="63">
        <f t="shared" si="271"/>
        <v>30</v>
      </c>
      <c r="PF25" s="63"/>
      <c r="PG25" s="63"/>
      <c r="PH25" s="63"/>
      <c r="PI25" s="63"/>
      <c r="PJ25" s="63"/>
    </row>
    <row r="26" spans="1:426" s="123" customFormat="1">
      <c r="A26" s="971"/>
      <c r="B26" s="971"/>
      <c r="C26" s="63" t="str">
        <f>収支!AB26</f>
        <v>雑費</v>
      </c>
      <c r="D26" s="63">
        <f>収支!AF26/1000</f>
        <v>30</v>
      </c>
      <c r="E26" s="123">
        <f t="shared" si="125"/>
        <v>300</v>
      </c>
      <c r="G26" s="63"/>
      <c r="H26" s="63"/>
      <c r="I26" s="63"/>
      <c r="J26" s="63"/>
      <c r="K26" s="63"/>
      <c r="L26" s="63"/>
      <c r="M26" s="63">
        <f>$D$26</f>
        <v>30</v>
      </c>
      <c r="N26" s="63"/>
      <c r="O26" s="63"/>
      <c r="P26" s="63"/>
      <c r="Q26" s="63"/>
      <c r="R26" s="63"/>
      <c r="S26" s="63"/>
      <c r="T26" s="63"/>
      <c r="U26" s="63"/>
      <c r="V26" s="63"/>
      <c r="W26" s="63"/>
      <c r="X26" s="63"/>
      <c r="Y26" s="63">
        <f t="shared" ref="Y26" si="272">$D$26</f>
        <v>30</v>
      </c>
      <c r="Z26" s="63"/>
      <c r="AA26" s="63"/>
      <c r="AB26" s="63"/>
      <c r="AC26" s="63"/>
      <c r="AD26" s="63"/>
      <c r="AE26" s="63"/>
      <c r="AF26" s="63"/>
      <c r="AG26" s="63"/>
      <c r="AH26" s="63"/>
      <c r="AI26" s="63"/>
      <c r="AJ26" s="63"/>
      <c r="AK26" s="63">
        <f t="shared" ref="AK26" si="273">$D$26</f>
        <v>30</v>
      </c>
      <c r="AL26" s="63"/>
      <c r="AM26" s="63"/>
      <c r="AN26" s="63"/>
      <c r="AO26" s="63"/>
      <c r="AP26" s="63"/>
      <c r="AQ26" s="63"/>
      <c r="AR26" s="63"/>
      <c r="AS26" s="63"/>
      <c r="AT26" s="63"/>
      <c r="AU26" s="63"/>
      <c r="AV26" s="63"/>
      <c r="AW26" s="63">
        <f t="shared" ref="AW26" si="274">$D$26</f>
        <v>30</v>
      </c>
      <c r="AX26" s="63"/>
      <c r="AY26" s="63"/>
      <c r="AZ26" s="63"/>
      <c r="BA26" s="63"/>
      <c r="BB26" s="63"/>
      <c r="BC26" s="63"/>
      <c r="BD26" s="63"/>
      <c r="BE26" s="63"/>
      <c r="BF26" s="63"/>
      <c r="BG26" s="63"/>
      <c r="BH26" s="63"/>
      <c r="BI26" s="63">
        <f t="shared" ref="BI26" si="275">$D$26</f>
        <v>30</v>
      </c>
      <c r="BJ26" s="63"/>
      <c r="BK26" s="63"/>
      <c r="BL26" s="63"/>
      <c r="BM26" s="63"/>
      <c r="BN26" s="63"/>
      <c r="BO26" s="63"/>
      <c r="BP26" s="63"/>
      <c r="BQ26" s="63"/>
      <c r="BR26" s="63"/>
      <c r="BS26" s="63"/>
      <c r="BT26" s="63"/>
      <c r="BU26" s="63">
        <f t="shared" ref="BU26" si="276">$D$26</f>
        <v>30</v>
      </c>
      <c r="BV26" s="63"/>
      <c r="BW26" s="63"/>
      <c r="BX26" s="63"/>
      <c r="BY26" s="63"/>
      <c r="BZ26" s="63"/>
      <c r="CA26" s="63"/>
      <c r="CB26" s="63"/>
      <c r="CC26" s="63"/>
      <c r="CD26" s="63"/>
      <c r="CE26" s="63"/>
      <c r="CF26" s="63"/>
      <c r="CG26" s="63">
        <f t="shared" ref="CG26" si="277">$D$26</f>
        <v>30</v>
      </c>
      <c r="CH26" s="63"/>
      <c r="CI26" s="63"/>
      <c r="CJ26" s="63"/>
      <c r="CK26" s="63"/>
      <c r="CL26" s="63"/>
      <c r="CM26" s="63"/>
      <c r="CN26" s="63"/>
      <c r="CO26" s="63"/>
      <c r="CP26" s="63"/>
      <c r="CQ26" s="63"/>
      <c r="CR26" s="63"/>
      <c r="CS26" s="63">
        <f t="shared" ref="CS26" si="278">$D$26</f>
        <v>30</v>
      </c>
      <c r="CT26" s="63"/>
      <c r="CU26" s="63"/>
      <c r="CV26" s="63"/>
      <c r="CW26" s="63"/>
      <c r="CX26" s="63"/>
      <c r="CY26" s="63"/>
      <c r="CZ26" s="63"/>
      <c r="DA26" s="63"/>
      <c r="DB26" s="63"/>
      <c r="DC26" s="63"/>
      <c r="DD26" s="63"/>
      <c r="DE26" s="63">
        <f t="shared" ref="DE26" si="279">$D$26</f>
        <v>30</v>
      </c>
      <c r="DF26" s="63"/>
      <c r="DG26" s="63"/>
      <c r="DH26" s="63"/>
      <c r="DI26" s="63"/>
      <c r="DJ26" s="63"/>
      <c r="DK26" s="63"/>
      <c r="DL26" s="63"/>
      <c r="DM26" s="63"/>
      <c r="DN26" s="63"/>
      <c r="DO26" s="63"/>
      <c r="DP26" s="63"/>
      <c r="DQ26" s="63">
        <f t="shared" ref="DQ26" si="280">$D$26</f>
        <v>30</v>
      </c>
      <c r="DR26" s="63"/>
      <c r="DS26" s="63"/>
      <c r="DT26" s="63"/>
      <c r="DU26" s="63"/>
      <c r="DV26" s="63"/>
      <c r="DW26" s="63"/>
      <c r="DX26" s="63"/>
      <c r="DY26" s="63"/>
      <c r="DZ26" s="63"/>
      <c r="EA26" s="63"/>
      <c r="EB26" s="63"/>
      <c r="EC26" s="63">
        <f t="shared" ref="EC26" si="281">$D$26</f>
        <v>30</v>
      </c>
      <c r="ED26" s="63"/>
      <c r="EE26" s="63"/>
      <c r="EF26" s="63"/>
      <c r="EG26" s="63"/>
      <c r="EH26" s="63"/>
      <c r="EI26" s="63"/>
      <c r="EJ26" s="63"/>
      <c r="EK26" s="63"/>
      <c r="EL26" s="63"/>
      <c r="EM26" s="63"/>
      <c r="EN26" s="63"/>
      <c r="EO26" s="63">
        <f t="shared" ref="EO26" si="282">$D$26</f>
        <v>30</v>
      </c>
      <c r="EP26" s="63"/>
      <c r="EQ26" s="63"/>
      <c r="ER26" s="63"/>
      <c r="ES26" s="63"/>
      <c r="ET26" s="63"/>
      <c r="EU26" s="63"/>
      <c r="EV26" s="63"/>
      <c r="EW26" s="63"/>
      <c r="EX26" s="63"/>
      <c r="EY26" s="63"/>
      <c r="EZ26" s="63"/>
      <c r="FA26" s="63">
        <f t="shared" ref="FA26" si="283">$D$26</f>
        <v>30</v>
      </c>
      <c r="FB26" s="63"/>
      <c r="FC26" s="63"/>
      <c r="FD26" s="63"/>
      <c r="FE26" s="63"/>
      <c r="FF26" s="63"/>
      <c r="FG26" s="63"/>
      <c r="FH26" s="63"/>
      <c r="FI26" s="63"/>
      <c r="FJ26" s="63"/>
      <c r="FK26" s="63"/>
      <c r="FL26" s="63"/>
      <c r="FM26" s="63">
        <f t="shared" ref="FM26" si="284">$D$26</f>
        <v>30</v>
      </c>
      <c r="FN26" s="63"/>
      <c r="FO26" s="63"/>
      <c r="FP26" s="63"/>
      <c r="FQ26" s="63"/>
      <c r="FR26" s="63"/>
      <c r="FS26" s="63"/>
      <c r="FT26" s="63"/>
      <c r="FU26" s="63"/>
      <c r="FV26" s="63"/>
      <c r="FW26" s="63"/>
      <c r="FX26" s="63"/>
      <c r="FY26" s="63">
        <f t="shared" ref="FY26" si="285">$D$26</f>
        <v>30</v>
      </c>
      <c r="FZ26" s="63"/>
      <c r="GA26" s="63"/>
      <c r="GB26" s="63"/>
      <c r="GC26" s="63"/>
      <c r="GD26" s="63"/>
      <c r="GE26" s="63"/>
      <c r="GF26" s="63"/>
      <c r="GG26" s="63"/>
      <c r="GH26" s="63"/>
      <c r="GI26" s="63"/>
      <c r="GJ26" s="63"/>
      <c r="GK26" s="63">
        <f t="shared" ref="GK26" si="286">$D$26</f>
        <v>30</v>
      </c>
      <c r="GL26" s="63"/>
      <c r="GM26" s="63"/>
      <c r="GN26" s="63"/>
      <c r="GO26" s="63"/>
      <c r="GP26" s="63"/>
      <c r="GQ26" s="63"/>
      <c r="GR26" s="63"/>
      <c r="GS26" s="63"/>
      <c r="GT26" s="63"/>
      <c r="GU26" s="63"/>
      <c r="GV26" s="63"/>
      <c r="GW26" s="63">
        <f t="shared" ref="GW26" si="287">$D$26</f>
        <v>30</v>
      </c>
      <c r="GX26" s="63"/>
      <c r="GY26" s="63"/>
      <c r="GZ26" s="63"/>
      <c r="HA26" s="63"/>
      <c r="HB26" s="63"/>
      <c r="HC26" s="63"/>
      <c r="HD26" s="63"/>
      <c r="HE26" s="63"/>
      <c r="HF26" s="63"/>
      <c r="HG26" s="63"/>
      <c r="HH26" s="63"/>
      <c r="HI26" s="63">
        <f t="shared" ref="HI26" si="288">$D$26</f>
        <v>30</v>
      </c>
      <c r="HJ26" s="63"/>
      <c r="HK26" s="63"/>
      <c r="HL26" s="63"/>
      <c r="HM26" s="63"/>
      <c r="HN26" s="63"/>
      <c r="HO26" s="63"/>
      <c r="HP26" s="63"/>
      <c r="HQ26" s="63"/>
      <c r="HR26" s="63"/>
      <c r="HS26" s="63"/>
      <c r="HT26" s="63"/>
      <c r="HU26" s="63">
        <f t="shared" ref="HU26" si="289">$D$26</f>
        <v>30</v>
      </c>
      <c r="HV26" s="63"/>
      <c r="HW26" s="63"/>
      <c r="HX26" s="63"/>
      <c r="HY26" s="63"/>
      <c r="HZ26" s="63"/>
      <c r="IA26" s="63"/>
      <c r="IB26" s="63"/>
      <c r="IC26" s="63"/>
      <c r="ID26" s="63"/>
      <c r="IE26" s="63"/>
      <c r="IF26" s="63"/>
      <c r="IG26" s="63">
        <f t="shared" ref="IG26" si="290">$D$26</f>
        <v>30</v>
      </c>
      <c r="IH26" s="63"/>
      <c r="II26" s="63"/>
      <c r="IJ26" s="63"/>
      <c r="IK26" s="63"/>
      <c r="IL26" s="63"/>
      <c r="IM26" s="63"/>
      <c r="IN26" s="63"/>
      <c r="IO26" s="63"/>
      <c r="IP26" s="63"/>
      <c r="IQ26" s="63"/>
      <c r="IR26" s="63"/>
      <c r="IS26" s="63">
        <f t="shared" ref="IS26" si="291">$D$26</f>
        <v>30</v>
      </c>
      <c r="IT26" s="63"/>
      <c r="IU26" s="63"/>
      <c r="IV26" s="63"/>
      <c r="IW26" s="63"/>
      <c r="IX26" s="63"/>
      <c r="IY26" s="63"/>
      <c r="IZ26" s="63"/>
      <c r="JA26" s="63"/>
      <c r="JB26" s="63"/>
      <c r="JC26" s="63"/>
      <c r="JD26" s="63"/>
      <c r="JE26" s="63">
        <f t="shared" ref="JE26" si="292">$D$26</f>
        <v>30</v>
      </c>
      <c r="JF26" s="63"/>
      <c r="JG26" s="63"/>
      <c r="JH26" s="63"/>
      <c r="JI26" s="63"/>
      <c r="JJ26" s="63"/>
      <c r="JK26" s="63"/>
      <c r="JL26" s="63"/>
      <c r="JM26" s="63"/>
      <c r="JN26" s="63"/>
      <c r="JO26" s="63"/>
      <c r="JP26" s="63"/>
      <c r="JQ26" s="63">
        <f t="shared" ref="JQ26" si="293">$D$26</f>
        <v>30</v>
      </c>
      <c r="JR26" s="63"/>
      <c r="JS26" s="63"/>
      <c r="JT26" s="63"/>
      <c r="JU26" s="63"/>
      <c r="JV26" s="63"/>
      <c r="JW26" s="63"/>
      <c r="JX26" s="63"/>
      <c r="JY26" s="63"/>
      <c r="JZ26" s="63"/>
      <c r="KA26" s="63"/>
      <c r="KB26" s="63"/>
      <c r="KC26" s="63">
        <f t="shared" ref="KC26" si="294">$D$26</f>
        <v>30</v>
      </c>
      <c r="KD26" s="63"/>
      <c r="KE26" s="63"/>
      <c r="KF26" s="63"/>
      <c r="KG26" s="63"/>
      <c r="KH26" s="63"/>
      <c r="KI26" s="63"/>
      <c r="KJ26" s="63"/>
      <c r="KK26" s="63"/>
      <c r="KL26" s="63"/>
      <c r="KM26" s="63"/>
      <c r="KN26" s="63"/>
      <c r="KO26" s="63">
        <f t="shared" ref="KO26" si="295">$D$26</f>
        <v>30</v>
      </c>
      <c r="KP26" s="63"/>
      <c r="KQ26" s="63"/>
      <c r="KR26" s="63"/>
      <c r="KS26" s="63"/>
      <c r="KT26" s="63"/>
      <c r="KU26" s="63"/>
      <c r="KV26" s="63"/>
      <c r="KW26" s="63"/>
      <c r="KX26" s="63"/>
      <c r="KY26" s="63"/>
      <c r="KZ26" s="63"/>
      <c r="LA26" s="63">
        <f t="shared" ref="LA26" si="296">$D$26</f>
        <v>30</v>
      </c>
      <c r="LB26" s="63"/>
      <c r="LC26" s="63"/>
      <c r="LD26" s="63"/>
      <c r="LE26" s="63"/>
      <c r="LF26" s="63"/>
      <c r="LG26" s="63"/>
      <c r="LH26" s="63"/>
      <c r="LI26" s="63"/>
      <c r="LJ26" s="63"/>
      <c r="LK26" s="63"/>
      <c r="LL26" s="63"/>
      <c r="LM26" s="63">
        <f t="shared" ref="LM26" si="297">$D$26</f>
        <v>30</v>
      </c>
      <c r="LN26" s="63"/>
      <c r="LO26" s="63"/>
      <c r="LP26" s="63"/>
      <c r="LQ26" s="63"/>
      <c r="LR26" s="63"/>
      <c r="LS26" s="63"/>
      <c r="LT26" s="63"/>
      <c r="LU26" s="63"/>
      <c r="LV26" s="63"/>
      <c r="LW26" s="63"/>
      <c r="LX26" s="63"/>
      <c r="LY26" s="63">
        <f t="shared" ref="LY26" si="298">$D$26</f>
        <v>30</v>
      </c>
      <c r="LZ26" s="63"/>
      <c r="MA26" s="63"/>
      <c r="MB26" s="63"/>
      <c r="MC26" s="63"/>
      <c r="MD26" s="63"/>
      <c r="ME26" s="63"/>
      <c r="MF26" s="63"/>
      <c r="MG26" s="63"/>
      <c r="MH26" s="63"/>
      <c r="MI26" s="63"/>
      <c r="MJ26" s="63"/>
      <c r="MK26" s="63">
        <f t="shared" ref="MK26" si="299">$D$26</f>
        <v>30</v>
      </c>
      <c r="ML26" s="63"/>
      <c r="MM26" s="63"/>
      <c r="MN26" s="63"/>
      <c r="MO26" s="63"/>
      <c r="MP26" s="63"/>
      <c r="MQ26" s="63"/>
      <c r="MR26" s="63"/>
      <c r="MS26" s="63"/>
      <c r="MT26" s="63"/>
      <c r="MU26" s="63"/>
      <c r="MV26" s="63"/>
      <c r="MW26" s="63">
        <f t="shared" ref="MW26" si="300">$D$26</f>
        <v>30</v>
      </c>
      <c r="MX26" s="63"/>
      <c r="MY26" s="63"/>
      <c r="MZ26" s="63"/>
      <c r="NA26" s="63"/>
      <c r="NB26" s="63"/>
      <c r="NC26" s="63"/>
      <c r="ND26" s="63"/>
      <c r="NE26" s="63"/>
      <c r="NF26" s="63"/>
      <c r="NG26" s="63"/>
      <c r="NH26" s="63"/>
      <c r="NI26" s="63">
        <f t="shared" ref="NI26" si="301">$D$26</f>
        <v>30</v>
      </c>
      <c r="NJ26" s="63"/>
      <c r="NK26" s="63"/>
      <c r="NL26" s="63"/>
      <c r="NM26" s="63"/>
      <c r="NN26" s="63"/>
      <c r="NO26" s="63"/>
      <c r="NP26" s="63"/>
      <c r="NQ26" s="63"/>
      <c r="NR26" s="63"/>
      <c r="NS26" s="63"/>
      <c r="NT26" s="63"/>
      <c r="NU26" s="63">
        <f t="shared" ref="NU26" si="302">$D$26</f>
        <v>30</v>
      </c>
      <c r="NV26" s="63"/>
      <c r="NW26" s="63"/>
      <c r="NX26" s="63"/>
      <c r="NY26" s="63"/>
      <c r="NZ26" s="63"/>
      <c r="OA26" s="63"/>
      <c r="OB26" s="63"/>
      <c r="OC26" s="63"/>
      <c r="OD26" s="63"/>
      <c r="OE26" s="63"/>
      <c r="OF26" s="63"/>
      <c r="OG26" s="63">
        <f t="shared" ref="OG26" si="303">$D$26</f>
        <v>30</v>
      </c>
      <c r="OH26" s="63"/>
      <c r="OI26" s="63"/>
      <c r="OJ26" s="63"/>
      <c r="OK26" s="63"/>
      <c r="OL26" s="63"/>
      <c r="OM26" s="63"/>
      <c r="ON26" s="63"/>
      <c r="OO26" s="63"/>
      <c r="OP26" s="63"/>
      <c r="OQ26" s="63"/>
      <c r="OR26" s="63"/>
      <c r="OS26" s="63">
        <f t="shared" ref="OS26" si="304">$D$26</f>
        <v>30</v>
      </c>
      <c r="OT26" s="63"/>
      <c r="OU26" s="63"/>
      <c r="OV26" s="63"/>
      <c r="OW26" s="63"/>
      <c r="OX26" s="63"/>
      <c r="OY26" s="63"/>
      <c r="OZ26" s="63"/>
      <c r="PA26" s="63"/>
      <c r="PB26" s="63"/>
      <c r="PC26" s="63"/>
      <c r="PD26" s="63"/>
      <c r="PE26" s="63">
        <f t="shared" ref="PE26" si="305">$D$26</f>
        <v>30</v>
      </c>
      <c r="PF26" s="63"/>
      <c r="PG26" s="63"/>
      <c r="PH26" s="63"/>
      <c r="PI26" s="63"/>
      <c r="PJ26" s="63"/>
    </row>
    <row r="27" spans="1:426" s="123" customFormat="1">
      <c r="A27" s="971"/>
      <c r="B27" s="971"/>
      <c r="C27" s="63">
        <f>収支!AB27</f>
        <v>0</v>
      </c>
      <c r="D27" s="63">
        <f>収支!AF27/1000</f>
        <v>0</v>
      </c>
      <c r="E27" s="123">
        <f t="shared" si="125"/>
        <v>0</v>
      </c>
      <c r="G27" s="63"/>
      <c r="H27" s="63"/>
      <c r="I27" s="63"/>
      <c r="J27" s="63"/>
      <c r="K27" s="63"/>
      <c r="L27" s="63"/>
      <c r="M27" s="63"/>
      <c r="N27" s="63"/>
      <c r="O27" s="63">
        <f>$D$27</f>
        <v>0</v>
      </c>
      <c r="P27" s="63"/>
      <c r="Q27" s="63"/>
      <c r="R27" s="63"/>
      <c r="S27" s="63"/>
      <c r="T27" s="63"/>
      <c r="U27" s="63"/>
      <c r="V27" s="63"/>
      <c r="W27" s="63"/>
      <c r="X27" s="63"/>
      <c r="Y27" s="63"/>
      <c r="Z27" s="63"/>
      <c r="AA27" s="63">
        <f>$D$27</f>
        <v>0</v>
      </c>
      <c r="AB27" s="63"/>
      <c r="AC27" s="63"/>
      <c r="AD27" s="63"/>
      <c r="AE27" s="63"/>
      <c r="AF27" s="63"/>
      <c r="AG27" s="63"/>
      <c r="AH27" s="63"/>
      <c r="AI27" s="63"/>
      <c r="AJ27" s="63"/>
      <c r="AK27" s="63"/>
      <c r="AL27" s="63"/>
      <c r="AM27" s="63">
        <f t="shared" ref="AM27" si="306">$D$27</f>
        <v>0</v>
      </c>
      <c r="AN27" s="63"/>
      <c r="AO27" s="63"/>
      <c r="AP27" s="63"/>
      <c r="AQ27" s="63"/>
      <c r="AR27" s="63"/>
      <c r="AS27" s="63"/>
      <c r="AT27" s="63"/>
      <c r="AU27" s="63"/>
      <c r="AV27" s="63"/>
      <c r="AW27" s="63"/>
      <c r="AX27" s="63"/>
      <c r="AY27" s="63">
        <f t="shared" ref="AY27" si="307">$D$27</f>
        <v>0</v>
      </c>
      <c r="AZ27" s="63"/>
      <c r="BA27" s="63"/>
      <c r="BB27" s="63"/>
      <c r="BC27" s="63"/>
      <c r="BD27" s="63"/>
      <c r="BE27" s="63"/>
      <c r="BF27" s="63"/>
      <c r="BG27" s="63"/>
      <c r="BH27" s="63"/>
      <c r="BI27" s="63"/>
      <c r="BJ27" s="63"/>
      <c r="BK27" s="63">
        <f t="shared" ref="BK27" si="308">$D$27</f>
        <v>0</v>
      </c>
      <c r="BL27" s="63"/>
      <c r="BM27" s="63"/>
      <c r="BN27" s="63"/>
      <c r="BO27" s="63"/>
      <c r="BP27" s="63"/>
      <c r="BQ27" s="63"/>
      <c r="BR27" s="63"/>
      <c r="BS27" s="63"/>
      <c r="BT27" s="63"/>
      <c r="BU27" s="63"/>
      <c r="BV27" s="63"/>
      <c r="BW27" s="63">
        <f t="shared" ref="BW27" si="309">$D$27</f>
        <v>0</v>
      </c>
      <c r="BX27" s="63"/>
      <c r="BY27" s="63"/>
      <c r="BZ27" s="63"/>
      <c r="CA27" s="63"/>
      <c r="CB27" s="63"/>
      <c r="CC27" s="63"/>
      <c r="CD27" s="63"/>
      <c r="CE27" s="63"/>
      <c r="CF27" s="63"/>
      <c r="CG27" s="63"/>
      <c r="CH27" s="63"/>
      <c r="CI27" s="63">
        <f t="shared" ref="CI27" si="310">$D$27</f>
        <v>0</v>
      </c>
      <c r="CJ27" s="63"/>
      <c r="CK27" s="63"/>
      <c r="CL27" s="63"/>
      <c r="CM27" s="63"/>
      <c r="CN27" s="63"/>
      <c r="CO27" s="63"/>
      <c r="CP27" s="63"/>
      <c r="CQ27" s="63"/>
      <c r="CR27" s="63"/>
      <c r="CS27" s="63"/>
      <c r="CT27" s="63"/>
      <c r="CU27" s="63">
        <f t="shared" ref="CU27" si="311">$D$27</f>
        <v>0</v>
      </c>
      <c r="CV27" s="63"/>
      <c r="CW27" s="63"/>
      <c r="CX27" s="63"/>
      <c r="CY27" s="63"/>
      <c r="CZ27" s="63"/>
      <c r="DA27" s="63"/>
      <c r="DB27" s="63"/>
      <c r="DC27" s="63"/>
      <c r="DD27" s="63"/>
      <c r="DE27" s="63"/>
      <c r="DF27" s="63"/>
      <c r="DG27" s="63">
        <f t="shared" ref="DG27" si="312">$D$27</f>
        <v>0</v>
      </c>
      <c r="DH27" s="63"/>
      <c r="DI27" s="63"/>
      <c r="DJ27" s="63"/>
      <c r="DK27" s="63"/>
      <c r="DL27" s="63"/>
      <c r="DM27" s="63"/>
      <c r="DN27" s="63"/>
      <c r="DO27" s="63"/>
      <c r="DP27" s="63"/>
      <c r="DQ27" s="63"/>
      <c r="DR27" s="63"/>
      <c r="DS27" s="63">
        <f t="shared" ref="DS27" si="313">$D$27</f>
        <v>0</v>
      </c>
      <c r="DT27" s="63"/>
      <c r="DU27" s="63"/>
      <c r="DV27" s="63"/>
      <c r="DW27" s="63"/>
      <c r="DX27" s="63"/>
      <c r="DY27" s="63"/>
      <c r="DZ27" s="63"/>
      <c r="EA27" s="63"/>
      <c r="EB27" s="63"/>
      <c r="EC27" s="63"/>
      <c r="ED27" s="63"/>
      <c r="EE27" s="63">
        <f t="shared" ref="EE27:FO27" si="314">$D$27</f>
        <v>0</v>
      </c>
      <c r="EF27" s="63"/>
      <c r="EG27" s="63"/>
      <c r="EH27" s="63"/>
      <c r="EI27" s="63"/>
      <c r="EJ27" s="63"/>
      <c r="EK27" s="63"/>
      <c r="EL27" s="63"/>
      <c r="EM27" s="63"/>
      <c r="EN27" s="63"/>
      <c r="EO27" s="63"/>
      <c r="EP27" s="63"/>
      <c r="EQ27" s="63">
        <f t="shared" ref="EQ27:GA27" si="315">$D$27</f>
        <v>0</v>
      </c>
      <c r="ER27" s="63"/>
      <c r="ES27" s="63"/>
      <c r="ET27" s="63"/>
      <c r="EU27" s="63"/>
      <c r="EV27" s="63"/>
      <c r="EW27" s="63"/>
      <c r="EX27" s="63"/>
      <c r="EY27" s="63"/>
      <c r="EZ27" s="63"/>
      <c r="FA27" s="63"/>
      <c r="FB27" s="63"/>
      <c r="FC27" s="63">
        <f t="shared" ref="FC27:GM27" si="316">$D$27</f>
        <v>0</v>
      </c>
      <c r="FD27" s="63"/>
      <c r="FE27" s="63"/>
      <c r="FF27" s="63"/>
      <c r="FG27" s="63"/>
      <c r="FH27" s="63"/>
      <c r="FI27" s="63"/>
      <c r="FJ27" s="63"/>
      <c r="FK27" s="63"/>
      <c r="FL27" s="63"/>
      <c r="FM27" s="63"/>
      <c r="FN27" s="63"/>
      <c r="FO27" s="63">
        <f t="shared" si="314"/>
        <v>0</v>
      </c>
      <c r="FP27" s="63"/>
      <c r="FQ27" s="63"/>
      <c r="FR27" s="63"/>
      <c r="FS27" s="63"/>
      <c r="FT27" s="63"/>
      <c r="FU27" s="63"/>
      <c r="FV27" s="63"/>
      <c r="FW27" s="63"/>
      <c r="FX27" s="63"/>
      <c r="FY27" s="63"/>
      <c r="FZ27" s="63"/>
      <c r="GA27" s="63">
        <f t="shared" si="315"/>
        <v>0</v>
      </c>
      <c r="GB27" s="63"/>
      <c r="GC27" s="63"/>
      <c r="GD27" s="63"/>
      <c r="GE27" s="63"/>
      <c r="GF27" s="63"/>
      <c r="GG27" s="63"/>
      <c r="GH27" s="63"/>
      <c r="GI27" s="63"/>
      <c r="GJ27" s="63"/>
      <c r="GK27" s="63"/>
      <c r="GL27" s="63"/>
      <c r="GM27" s="63">
        <f t="shared" si="316"/>
        <v>0</v>
      </c>
      <c r="GN27" s="63"/>
      <c r="GO27" s="63"/>
      <c r="GP27" s="63"/>
      <c r="GQ27" s="63"/>
      <c r="GR27" s="63"/>
      <c r="GS27" s="63"/>
      <c r="GT27" s="63"/>
      <c r="GU27" s="63"/>
      <c r="GV27" s="63"/>
      <c r="GW27" s="63"/>
      <c r="GX27" s="63"/>
      <c r="GY27" s="63">
        <f t="shared" ref="GY27" si="317">$D$27</f>
        <v>0</v>
      </c>
      <c r="GZ27" s="63"/>
      <c r="HA27" s="63"/>
      <c r="HB27" s="63"/>
      <c r="HC27" s="63"/>
      <c r="HD27" s="63"/>
      <c r="HE27" s="63"/>
      <c r="HF27" s="63"/>
      <c r="HG27" s="63"/>
      <c r="HH27" s="63"/>
      <c r="HI27" s="63"/>
      <c r="HJ27" s="63"/>
      <c r="HK27" s="63">
        <f t="shared" ref="HK27" si="318">$D$27</f>
        <v>0</v>
      </c>
      <c r="HL27" s="63"/>
      <c r="HM27" s="63"/>
      <c r="HN27" s="63"/>
      <c r="HO27" s="63"/>
      <c r="HP27" s="63"/>
      <c r="HQ27" s="63"/>
      <c r="HR27" s="63"/>
      <c r="HS27" s="63"/>
      <c r="HT27" s="63"/>
      <c r="HU27" s="63"/>
      <c r="HV27" s="63"/>
      <c r="HW27" s="63">
        <f t="shared" ref="HW27" si="319">$D$27</f>
        <v>0</v>
      </c>
      <c r="HX27" s="63"/>
      <c r="HY27" s="63"/>
      <c r="HZ27" s="63"/>
      <c r="IA27" s="63"/>
      <c r="IB27" s="63"/>
      <c r="IC27" s="63"/>
      <c r="ID27" s="63"/>
      <c r="IE27" s="63"/>
      <c r="IF27" s="63"/>
      <c r="IG27" s="63"/>
      <c r="IH27" s="63"/>
      <c r="II27" s="63">
        <f t="shared" ref="II27:JS27" si="320">$D$27</f>
        <v>0</v>
      </c>
      <c r="IJ27" s="63"/>
      <c r="IK27" s="63"/>
      <c r="IL27" s="63"/>
      <c r="IM27" s="63"/>
      <c r="IN27" s="63"/>
      <c r="IO27" s="63"/>
      <c r="IP27" s="63"/>
      <c r="IQ27" s="63"/>
      <c r="IR27" s="63"/>
      <c r="IS27" s="63"/>
      <c r="IT27" s="63"/>
      <c r="IU27" s="63">
        <f t="shared" ref="IU27:KE27" si="321">$D$27</f>
        <v>0</v>
      </c>
      <c r="IV27" s="63"/>
      <c r="IW27" s="63"/>
      <c r="IX27" s="63"/>
      <c r="IY27" s="63"/>
      <c r="IZ27" s="63"/>
      <c r="JA27" s="63"/>
      <c r="JB27" s="63"/>
      <c r="JC27" s="63"/>
      <c r="JD27" s="63"/>
      <c r="JE27" s="63"/>
      <c r="JF27" s="63"/>
      <c r="JG27" s="63">
        <f t="shared" ref="JG27:KQ27" si="322">$D$27</f>
        <v>0</v>
      </c>
      <c r="JH27" s="63"/>
      <c r="JI27" s="63"/>
      <c r="JJ27" s="63"/>
      <c r="JK27" s="63"/>
      <c r="JL27" s="63"/>
      <c r="JM27" s="63"/>
      <c r="JN27" s="63"/>
      <c r="JO27" s="63"/>
      <c r="JP27" s="63"/>
      <c r="JQ27" s="63"/>
      <c r="JR27" s="63"/>
      <c r="JS27" s="63">
        <f t="shared" si="320"/>
        <v>0</v>
      </c>
      <c r="JT27" s="63"/>
      <c r="JU27" s="63"/>
      <c r="JV27" s="63"/>
      <c r="JW27" s="63"/>
      <c r="JX27" s="63"/>
      <c r="JY27" s="63"/>
      <c r="JZ27" s="63"/>
      <c r="KA27" s="63"/>
      <c r="KB27" s="63"/>
      <c r="KC27" s="63"/>
      <c r="KD27" s="63"/>
      <c r="KE27" s="63">
        <f t="shared" si="321"/>
        <v>0</v>
      </c>
      <c r="KF27" s="63"/>
      <c r="KG27" s="63"/>
      <c r="KH27" s="63"/>
      <c r="KI27" s="63"/>
      <c r="KJ27" s="63"/>
      <c r="KK27" s="63"/>
      <c r="KL27" s="63"/>
      <c r="KM27" s="63"/>
      <c r="KN27" s="63"/>
      <c r="KO27" s="63"/>
      <c r="KP27" s="63"/>
      <c r="KQ27" s="63">
        <f t="shared" si="322"/>
        <v>0</v>
      </c>
      <c r="KR27" s="63"/>
      <c r="KS27" s="63"/>
      <c r="KT27" s="63"/>
      <c r="KU27" s="63"/>
      <c r="KV27" s="63"/>
      <c r="KW27" s="63"/>
      <c r="KX27" s="63"/>
      <c r="KY27" s="63"/>
      <c r="KZ27" s="63"/>
      <c r="LA27" s="63"/>
      <c r="LB27" s="63"/>
      <c r="LC27" s="63">
        <f t="shared" ref="LC27" si="323">$D$27</f>
        <v>0</v>
      </c>
      <c r="LD27" s="63"/>
      <c r="LE27" s="63"/>
      <c r="LF27" s="63"/>
      <c r="LG27" s="63"/>
      <c r="LH27" s="63"/>
      <c r="LI27" s="63"/>
      <c r="LJ27" s="63"/>
      <c r="LK27" s="63"/>
      <c r="LL27" s="63"/>
      <c r="LM27" s="63"/>
      <c r="LN27" s="63"/>
      <c r="LO27" s="63">
        <f t="shared" ref="LO27:NK27" si="324">$D$27</f>
        <v>0</v>
      </c>
      <c r="LP27" s="63"/>
      <c r="LQ27" s="63"/>
      <c r="LR27" s="63"/>
      <c r="LS27" s="63"/>
      <c r="LT27" s="63"/>
      <c r="LU27" s="63"/>
      <c r="LV27" s="63"/>
      <c r="LW27" s="63"/>
      <c r="LX27" s="63"/>
      <c r="LY27" s="63"/>
      <c r="LZ27" s="63"/>
      <c r="MA27" s="63">
        <f t="shared" si="324"/>
        <v>0</v>
      </c>
      <c r="MB27" s="63"/>
      <c r="MC27" s="63"/>
      <c r="MD27" s="63"/>
      <c r="ME27" s="63"/>
      <c r="MF27" s="63"/>
      <c r="MG27" s="63"/>
      <c r="MH27" s="63"/>
      <c r="MI27" s="63"/>
      <c r="MJ27" s="63"/>
      <c r="MK27" s="63"/>
      <c r="ML27" s="63"/>
      <c r="MM27" s="63">
        <f t="shared" si="324"/>
        <v>0</v>
      </c>
      <c r="MN27" s="63"/>
      <c r="MO27" s="63"/>
      <c r="MP27" s="63"/>
      <c r="MQ27" s="63"/>
      <c r="MR27" s="63"/>
      <c r="MS27" s="63"/>
      <c r="MT27" s="63"/>
      <c r="MU27" s="63"/>
      <c r="MV27" s="63"/>
      <c r="MW27" s="63"/>
      <c r="MX27" s="63"/>
      <c r="MY27" s="63">
        <f t="shared" si="324"/>
        <v>0</v>
      </c>
      <c r="MZ27" s="63"/>
      <c r="NA27" s="63"/>
      <c r="NB27" s="63"/>
      <c r="NC27" s="63"/>
      <c r="ND27" s="63"/>
      <c r="NE27" s="63"/>
      <c r="NF27" s="63"/>
      <c r="NG27" s="63"/>
      <c r="NH27" s="63"/>
      <c r="NI27" s="63"/>
      <c r="NJ27" s="63"/>
      <c r="NK27" s="63">
        <f t="shared" si="324"/>
        <v>0</v>
      </c>
      <c r="NL27" s="63"/>
      <c r="NM27" s="63"/>
      <c r="NN27" s="63"/>
      <c r="NO27" s="63"/>
      <c r="NP27" s="63"/>
      <c r="NQ27" s="63"/>
      <c r="NR27" s="63"/>
      <c r="NS27" s="63"/>
      <c r="NT27" s="63"/>
      <c r="NU27" s="63"/>
      <c r="NV27" s="63"/>
      <c r="NW27" s="63">
        <f t="shared" ref="NW27" si="325">$D$27</f>
        <v>0</v>
      </c>
      <c r="NX27" s="63"/>
      <c r="NY27" s="63"/>
      <c r="NZ27" s="63"/>
      <c r="OA27" s="63"/>
      <c r="OB27" s="63"/>
      <c r="OC27" s="63"/>
      <c r="OD27" s="63"/>
      <c r="OE27" s="63"/>
      <c r="OF27" s="63"/>
      <c r="OG27" s="63"/>
      <c r="OH27" s="63"/>
      <c r="OI27" s="63">
        <f t="shared" ref="OI27:PG27" si="326">$D$27</f>
        <v>0</v>
      </c>
      <c r="OJ27" s="63"/>
      <c r="OK27" s="63"/>
      <c r="OL27" s="63"/>
      <c r="OM27" s="63"/>
      <c r="ON27" s="63"/>
      <c r="OO27" s="63"/>
      <c r="OP27" s="63"/>
      <c r="OQ27" s="63"/>
      <c r="OR27" s="63"/>
      <c r="OS27" s="63"/>
      <c r="OT27" s="63"/>
      <c r="OU27" s="63">
        <f t="shared" si="326"/>
        <v>0</v>
      </c>
      <c r="OV27" s="63"/>
      <c r="OW27" s="63"/>
      <c r="OX27" s="63"/>
      <c r="OY27" s="63"/>
      <c r="OZ27" s="63"/>
      <c r="PA27" s="63"/>
      <c r="PB27" s="63"/>
      <c r="PC27" s="63"/>
      <c r="PD27" s="63"/>
      <c r="PE27" s="63"/>
      <c r="PF27" s="63"/>
      <c r="PG27" s="63">
        <f t="shared" si="326"/>
        <v>0</v>
      </c>
      <c r="PH27" s="63"/>
      <c r="PI27" s="63"/>
      <c r="PJ27" s="63"/>
    </row>
    <row r="28" spans="1:426" s="123" customFormat="1">
      <c r="A28" s="971"/>
      <c r="B28" s="971"/>
      <c r="C28" s="63" t="s">
        <v>188</v>
      </c>
      <c r="D28" s="63"/>
      <c r="G28" s="63">
        <f>重要シート!C3/1000*収支!E20/1000/12</f>
        <v>10.231148696450189</v>
      </c>
      <c r="H28" s="63">
        <f>G28</f>
        <v>10.231148696450189</v>
      </c>
      <c r="I28" s="63">
        <f t="shared" ref="I28:R28" si="327">H28</f>
        <v>10.231148696450189</v>
      </c>
      <c r="J28" s="63">
        <f t="shared" si="327"/>
        <v>10.231148696450189</v>
      </c>
      <c r="K28" s="63">
        <f t="shared" si="327"/>
        <v>10.231148696450189</v>
      </c>
      <c r="L28" s="63">
        <f t="shared" si="327"/>
        <v>10.231148696450189</v>
      </c>
      <c r="M28" s="63">
        <f t="shared" si="327"/>
        <v>10.231148696450189</v>
      </c>
      <c r="N28" s="63">
        <f t="shared" si="327"/>
        <v>10.231148696450189</v>
      </c>
      <c r="O28" s="63">
        <f t="shared" si="327"/>
        <v>10.231148696450189</v>
      </c>
      <c r="P28" s="63">
        <f t="shared" si="327"/>
        <v>10.231148696450189</v>
      </c>
      <c r="Q28" s="63">
        <f t="shared" si="327"/>
        <v>10.231148696450189</v>
      </c>
      <c r="R28" s="63">
        <f t="shared" si="327"/>
        <v>10.231148696450189</v>
      </c>
      <c r="S28" s="63">
        <f>重要シート!C4/1000/12*収支!E20/1000</f>
        <v>9.8198573343617142</v>
      </c>
      <c r="T28" s="63">
        <f>S28</f>
        <v>9.8198573343617142</v>
      </c>
      <c r="U28" s="63">
        <f t="shared" ref="U28:AD28" si="328">T28</f>
        <v>9.8198573343617142</v>
      </c>
      <c r="V28" s="63">
        <f t="shared" si="328"/>
        <v>9.8198573343617142</v>
      </c>
      <c r="W28" s="63">
        <f t="shared" si="328"/>
        <v>9.8198573343617142</v>
      </c>
      <c r="X28" s="63">
        <f t="shared" si="328"/>
        <v>9.8198573343617142</v>
      </c>
      <c r="Y28" s="63">
        <f t="shared" si="328"/>
        <v>9.8198573343617142</v>
      </c>
      <c r="Z28" s="63">
        <f t="shared" si="328"/>
        <v>9.8198573343617142</v>
      </c>
      <c r="AA28" s="63">
        <f t="shared" si="328"/>
        <v>9.8198573343617142</v>
      </c>
      <c r="AB28" s="63">
        <f t="shared" si="328"/>
        <v>9.8198573343617142</v>
      </c>
      <c r="AC28" s="63">
        <f t="shared" si="328"/>
        <v>9.8198573343617142</v>
      </c>
      <c r="AD28" s="63">
        <f t="shared" si="328"/>
        <v>9.8198573343617142</v>
      </c>
      <c r="AE28" s="63">
        <f>重要シート!C5*重要シート!E1/1000/12</f>
        <v>9.3981650483554624</v>
      </c>
      <c r="AF28" s="63">
        <f>AE28</f>
        <v>9.3981650483554624</v>
      </c>
      <c r="AG28" s="63">
        <f t="shared" ref="AG28:AP28" si="329">AF28</f>
        <v>9.3981650483554624</v>
      </c>
      <c r="AH28" s="63">
        <f t="shared" si="329"/>
        <v>9.3981650483554624</v>
      </c>
      <c r="AI28" s="63">
        <f t="shared" si="329"/>
        <v>9.3981650483554624</v>
      </c>
      <c r="AJ28" s="63">
        <f t="shared" si="329"/>
        <v>9.3981650483554624</v>
      </c>
      <c r="AK28" s="63">
        <f t="shared" si="329"/>
        <v>9.3981650483554624</v>
      </c>
      <c r="AL28" s="63">
        <f t="shared" si="329"/>
        <v>9.3981650483554624</v>
      </c>
      <c r="AM28" s="63">
        <f t="shared" si="329"/>
        <v>9.3981650483554624</v>
      </c>
      <c r="AN28" s="63">
        <f t="shared" si="329"/>
        <v>9.3981650483554624</v>
      </c>
      <c r="AO28" s="63">
        <f t="shared" si="329"/>
        <v>9.3981650483554624</v>
      </c>
      <c r="AP28" s="63">
        <f t="shared" si="329"/>
        <v>9.3981650483554624</v>
      </c>
      <c r="AQ28" s="63">
        <f>重要シート!C6*重要シート!E1/1000/12</f>
        <v>8.9658088151143538</v>
      </c>
      <c r="AR28" s="63">
        <f>AQ28</f>
        <v>8.9658088151143538</v>
      </c>
      <c r="AS28" s="63">
        <f t="shared" ref="AS28:BB28" si="330">AR28</f>
        <v>8.9658088151143538</v>
      </c>
      <c r="AT28" s="63">
        <f t="shared" si="330"/>
        <v>8.9658088151143538</v>
      </c>
      <c r="AU28" s="63">
        <f t="shared" si="330"/>
        <v>8.9658088151143538</v>
      </c>
      <c r="AV28" s="63">
        <f t="shared" si="330"/>
        <v>8.9658088151143538</v>
      </c>
      <c r="AW28" s="63">
        <f t="shared" si="330"/>
        <v>8.9658088151143538</v>
      </c>
      <c r="AX28" s="63">
        <f t="shared" si="330"/>
        <v>8.9658088151143538</v>
      </c>
      <c r="AY28" s="63">
        <f t="shared" si="330"/>
        <v>8.9658088151143538</v>
      </c>
      <c r="AZ28" s="63">
        <f t="shared" si="330"/>
        <v>8.9658088151143538</v>
      </c>
      <c r="BA28" s="63">
        <f t="shared" si="330"/>
        <v>8.9658088151143538</v>
      </c>
      <c r="BB28" s="63">
        <f t="shared" si="330"/>
        <v>8.9658088151143538</v>
      </c>
      <c r="BC28" s="63">
        <f>重要シート!C7*重要シート!E1/1000/12</f>
        <v>8.5225189598674742</v>
      </c>
      <c r="BD28" s="63">
        <f>BC28</f>
        <v>8.5225189598674742</v>
      </c>
      <c r="BE28" s="63">
        <f t="shared" ref="BE28:BN28" si="331">BD28</f>
        <v>8.5225189598674742</v>
      </c>
      <c r="BF28" s="63">
        <f t="shared" si="331"/>
        <v>8.5225189598674742</v>
      </c>
      <c r="BG28" s="63">
        <f t="shared" si="331"/>
        <v>8.5225189598674742</v>
      </c>
      <c r="BH28" s="63">
        <f t="shared" si="331"/>
        <v>8.5225189598674742</v>
      </c>
      <c r="BI28" s="63">
        <f t="shared" si="331"/>
        <v>8.5225189598674742</v>
      </c>
      <c r="BJ28" s="63">
        <f t="shared" si="331"/>
        <v>8.5225189598674742</v>
      </c>
      <c r="BK28" s="63">
        <f t="shared" si="331"/>
        <v>8.5225189598674742</v>
      </c>
      <c r="BL28" s="63">
        <f t="shared" si="331"/>
        <v>8.5225189598674742</v>
      </c>
      <c r="BM28" s="63">
        <f t="shared" si="331"/>
        <v>8.5225189598674742</v>
      </c>
      <c r="BN28" s="63">
        <f t="shared" si="331"/>
        <v>8.5225189598674742</v>
      </c>
      <c r="BO28" s="63">
        <f>重要シート!C8*重要シート!E1/1000/12</f>
        <v>8.0680189881850577</v>
      </c>
      <c r="BP28" s="63">
        <f>BO28</f>
        <v>8.0680189881850577</v>
      </c>
      <c r="BQ28" s="63">
        <f t="shared" ref="BQ28:BZ28" si="332">BP28</f>
        <v>8.0680189881850577</v>
      </c>
      <c r="BR28" s="63">
        <f t="shared" si="332"/>
        <v>8.0680189881850577</v>
      </c>
      <c r="BS28" s="63">
        <f t="shared" si="332"/>
        <v>8.0680189881850577</v>
      </c>
      <c r="BT28" s="63">
        <f t="shared" si="332"/>
        <v>8.0680189881850577</v>
      </c>
      <c r="BU28" s="63">
        <f t="shared" si="332"/>
        <v>8.0680189881850577</v>
      </c>
      <c r="BV28" s="63">
        <f t="shared" si="332"/>
        <v>8.0680189881850577</v>
      </c>
      <c r="BW28" s="63">
        <f t="shared" si="332"/>
        <v>8.0680189881850577</v>
      </c>
      <c r="BX28" s="63">
        <f t="shared" si="332"/>
        <v>8.0680189881850577</v>
      </c>
      <c r="BY28" s="63">
        <f t="shared" si="332"/>
        <v>8.0680189881850577</v>
      </c>
      <c r="BZ28" s="63">
        <f t="shared" si="332"/>
        <v>8.0680189881850577</v>
      </c>
      <c r="CA28" s="63">
        <f>重要シート!C9*重要シート!E1/1000/12</f>
        <v>7.6020254135198408</v>
      </c>
      <c r="CB28" s="63">
        <f>CA28</f>
        <v>7.6020254135198408</v>
      </c>
      <c r="CC28" s="63">
        <f t="shared" ref="CC28:CL28" si="333">CB28</f>
        <v>7.6020254135198408</v>
      </c>
      <c r="CD28" s="63">
        <f t="shared" si="333"/>
        <v>7.6020254135198408</v>
      </c>
      <c r="CE28" s="63">
        <f t="shared" si="333"/>
        <v>7.6020254135198408</v>
      </c>
      <c r="CF28" s="63">
        <f t="shared" si="333"/>
        <v>7.6020254135198408</v>
      </c>
      <c r="CG28" s="63">
        <f t="shared" si="333"/>
        <v>7.6020254135198408</v>
      </c>
      <c r="CH28" s="63">
        <f t="shared" si="333"/>
        <v>7.6020254135198408</v>
      </c>
      <c r="CI28" s="63">
        <f t="shared" si="333"/>
        <v>7.6020254135198408</v>
      </c>
      <c r="CJ28" s="63">
        <f t="shared" si="333"/>
        <v>7.6020254135198408</v>
      </c>
      <c r="CK28" s="63">
        <f t="shared" si="333"/>
        <v>7.6020254135198408</v>
      </c>
      <c r="CL28" s="63">
        <f t="shared" si="333"/>
        <v>7.6020254135198408</v>
      </c>
      <c r="CM28" s="63">
        <f>重要シート!C10*重要シート!E1/1000/12</f>
        <v>7.1242475803872152</v>
      </c>
      <c r="CN28" s="63">
        <f>CM28</f>
        <v>7.1242475803872152</v>
      </c>
      <c r="CO28" s="63">
        <f t="shared" ref="CO28:CX28" si="334">CN28</f>
        <v>7.1242475803872152</v>
      </c>
      <c r="CP28" s="63">
        <f t="shared" si="334"/>
        <v>7.1242475803872152</v>
      </c>
      <c r="CQ28" s="63">
        <f t="shared" si="334"/>
        <v>7.1242475803872152</v>
      </c>
      <c r="CR28" s="63">
        <f t="shared" si="334"/>
        <v>7.1242475803872152</v>
      </c>
      <c r="CS28" s="63">
        <f t="shared" si="334"/>
        <v>7.1242475803872152</v>
      </c>
      <c r="CT28" s="63">
        <f t="shared" si="334"/>
        <v>7.1242475803872152</v>
      </c>
      <c r="CU28" s="63">
        <f t="shared" si="334"/>
        <v>7.1242475803872152</v>
      </c>
      <c r="CV28" s="63">
        <f t="shared" si="334"/>
        <v>7.1242475803872152</v>
      </c>
      <c r="CW28" s="63">
        <f t="shared" si="334"/>
        <v>7.1242475803872152</v>
      </c>
      <c r="CX28" s="63">
        <f t="shared" si="334"/>
        <v>7.1242475803872152</v>
      </c>
      <c r="CY28" s="63">
        <f>重要シート!C11*重要シート!E1/1000/12</f>
        <v>6.6343874830738443</v>
      </c>
      <c r="CZ28" s="63">
        <f>CY28</f>
        <v>6.6343874830738443</v>
      </c>
      <c r="DA28" s="63">
        <f t="shared" ref="DA28:DJ28" si="335">CZ28</f>
        <v>6.6343874830738443</v>
      </c>
      <c r="DB28" s="63">
        <f t="shared" si="335"/>
        <v>6.6343874830738443</v>
      </c>
      <c r="DC28" s="63">
        <f t="shared" si="335"/>
        <v>6.6343874830738443</v>
      </c>
      <c r="DD28" s="63">
        <f t="shared" si="335"/>
        <v>6.6343874830738443</v>
      </c>
      <c r="DE28" s="63">
        <f t="shared" si="335"/>
        <v>6.6343874830738443</v>
      </c>
      <c r="DF28" s="63">
        <f t="shared" si="335"/>
        <v>6.6343874830738443</v>
      </c>
      <c r="DG28" s="63">
        <f t="shared" si="335"/>
        <v>6.6343874830738443</v>
      </c>
      <c r="DH28" s="63">
        <f t="shared" si="335"/>
        <v>6.6343874830738443</v>
      </c>
      <c r="DI28" s="63">
        <f t="shared" si="335"/>
        <v>6.6343874830738443</v>
      </c>
      <c r="DJ28" s="63">
        <f t="shared" si="335"/>
        <v>6.6343874830738443</v>
      </c>
      <c r="DK28" s="63">
        <f>重要シート!C12*重要シート!E1/1000/12</f>
        <v>6.1321395797617368</v>
      </c>
      <c r="DL28" s="63">
        <f>DK28</f>
        <v>6.1321395797617368</v>
      </c>
      <c r="DM28" s="63">
        <f t="shared" ref="DM28:DV28" si="336">DL28</f>
        <v>6.1321395797617368</v>
      </c>
      <c r="DN28" s="63">
        <f t="shared" si="336"/>
        <v>6.1321395797617368</v>
      </c>
      <c r="DO28" s="63">
        <f t="shared" si="336"/>
        <v>6.1321395797617368</v>
      </c>
      <c r="DP28" s="63">
        <f t="shared" si="336"/>
        <v>6.1321395797617368</v>
      </c>
      <c r="DQ28" s="63">
        <f t="shared" si="336"/>
        <v>6.1321395797617368</v>
      </c>
      <c r="DR28" s="63">
        <f t="shared" si="336"/>
        <v>6.1321395797617368</v>
      </c>
      <c r="DS28" s="63">
        <f t="shared" si="336"/>
        <v>6.1321395797617368</v>
      </c>
      <c r="DT28" s="63">
        <f t="shared" si="336"/>
        <v>6.1321395797617368</v>
      </c>
      <c r="DU28" s="63">
        <f t="shared" si="336"/>
        <v>6.1321395797617368</v>
      </c>
      <c r="DV28" s="63">
        <f t="shared" si="336"/>
        <v>6.1321395797617368</v>
      </c>
      <c r="DW28" s="63">
        <f>重要シート!C13*重要シート!E1/12/1000</f>
        <v>5.6171906019517737</v>
      </c>
      <c r="DX28" s="63">
        <f t="shared" ref="DX28" si="337">DW28</f>
        <v>5.6171906019517737</v>
      </c>
      <c r="DY28" s="63">
        <f t="shared" ref="DY28" si="338">DX28</f>
        <v>5.6171906019517737</v>
      </c>
      <c r="DZ28" s="63">
        <f t="shared" ref="DZ28" si="339">DY28</f>
        <v>5.6171906019517737</v>
      </c>
      <c r="EA28" s="63">
        <f t="shared" ref="EA28" si="340">DZ28</f>
        <v>5.6171906019517737</v>
      </c>
      <c r="EB28" s="63">
        <f t="shared" ref="EB28" si="341">EA28</f>
        <v>5.6171906019517737</v>
      </c>
      <c r="EC28" s="63">
        <f t="shared" ref="EC28" si="342">EB28</f>
        <v>5.6171906019517737</v>
      </c>
      <c r="ED28" s="63">
        <f t="shared" ref="ED28" si="343">EC28</f>
        <v>5.6171906019517737</v>
      </c>
      <c r="EE28" s="63">
        <f t="shared" ref="EE28" si="344">ED28</f>
        <v>5.6171906019517737</v>
      </c>
      <c r="EF28" s="63">
        <f t="shared" ref="EF28" si="345">EE28</f>
        <v>5.6171906019517737</v>
      </c>
      <c r="EG28" s="63">
        <f t="shared" ref="EG28" si="346">EF28</f>
        <v>5.6171906019517737</v>
      </c>
      <c r="EH28" s="63">
        <f t="shared" ref="EH28" si="347">EG28</f>
        <v>5.6171906019517737</v>
      </c>
      <c r="EI28" s="63">
        <f>重要シート!C14*重要シート!E1/12/1000</f>
        <v>5.089219359067874</v>
      </c>
      <c r="EJ28" s="63">
        <f t="shared" ref="EJ28" si="348">EI28</f>
        <v>5.089219359067874</v>
      </c>
      <c r="EK28" s="63">
        <f t="shared" ref="EK28" si="349">EJ28</f>
        <v>5.089219359067874</v>
      </c>
      <c r="EL28" s="63">
        <f t="shared" ref="EL28" si="350">EK28</f>
        <v>5.089219359067874</v>
      </c>
      <c r="EM28" s="63">
        <f t="shared" ref="EM28" si="351">EL28</f>
        <v>5.089219359067874</v>
      </c>
      <c r="EN28" s="63">
        <f t="shared" ref="EN28" si="352">EM28</f>
        <v>5.089219359067874</v>
      </c>
      <c r="EO28" s="63">
        <f t="shared" ref="EO28" si="353">EN28</f>
        <v>5.089219359067874</v>
      </c>
      <c r="EP28" s="63">
        <f t="shared" ref="EP28" si="354">EO28</f>
        <v>5.089219359067874</v>
      </c>
      <c r="EQ28" s="63">
        <f t="shared" ref="EQ28" si="355">EP28</f>
        <v>5.089219359067874</v>
      </c>
      <c r="ER28" s="63">
        <f t="shared" ref="ER28" si="356">EQ28</f>
        <v>5.089219359067874</v>
      </c>
      <c r="ES28" s="63">
        <f t="shared" ref="ES28" si="357">ER28</f>
        <v>5.089219359067874</v>
      </c>
      <c r="ET28" s="63">
        <f t="shared" ref="ET28" si="358">ES28</f>
        <v>5.089219359067874</v>
      </c>
      <c r="EU28" s="63">
        <f>重要シート!C15*重要シート!E1/12/1000</f>
        <v>4.5478965381198915</v>
      </c>
      <c r="EV28" s="63">
        <f t="shared" ref="EV28" si="359">EU28</f>
        <v>4.5478965381198915</v>
      </c>
      <c r="EW28" s="63">
        <f t="shared" ref="EW28" si="360">EV28</f>
        <v>4.5478965381198915</v>
      </c>
      <c r="EX28" s="63">
        <f t="shared" ref="EX28" si="361">EW28</f>
        <v>4.5478965381198915</v>
      </c>
      <c r="EY28" s="63">
        <f t="shared" ref="EY28" si="362">EX28</f>
        <v>4.5478965381198915</v>
      </c>
      <c r="EZ28" s="63">
        <f t="shared" ref="EZ28" si="363">EY28</f>
        <v>4.5478965381198915</v>
      </c>
      <c r="FA28" s="63">
        <f t="shared" ref="FA28" si="364">EZ28</f>
        <v>4.5478965381198915</v>
      </c>
      <c r="FB28" s="63">
        <f t="shared" ref="FB28" si="365">FA28</f>
        <v>4.5478965381198915</v>
      </c>
      <c r="FC28" s="63">
        <f t="shared" ref="FC28" si="366">FB28</f>
        <v>4.5478965381198915</v>
      </c>
      <c r="FD28" s="63">
        <f t="shared" ref="FD28" si="367">FC28</f>
        <v>4.5478965381198915</v>
      </c>
      <c r="FE28" s="63">
        <f t="shared" ref="FE28" si="368">FD28</f>
        <v>4.5478965381198915</v>
      </c>
      <c r="FF28" s="63">
        <f t="shared" ref="FF28" si="369">FE28</f>
        <v>4.5478965381198915</v>
      </c>
      <c r="FG28" s="63">
        <f>重要シート!C16*重要シート!E1/1000/12</f>
        <v>3.9928844983002949</v>
      </c>
      <c r="FH28" s="63">
        <f t="shared" ref="FH28" si="370">FG28</f>
        <v>3.9928844983002949</v>
      </c>
      <c r="FI28" s="63">
        <f t="shared" ref="FI28" si="371">FH28</f>
        <v>3.9928844983002949</v>
      </c>
      <c r="FJ28" s="63">
        <f t="shared" ref="FJ28" si="372">FI28</f>
        <v>3.9928844983002949</v>
      </c>
      <c r="FK28" s="63">
        <f t="shared" ref="FK28" si="373">FJ28</f>
        <v>3.9928844983002949</v>
      </c>
      <c r="FL28" s="63">
        <f t="shared" ref="FL28" si="374">FK28</f>
        <v>3.9928844983002949</v>
      </c>
      <c r="FM28" s="63">
        <f t="shared" ref="FM28" si="375">FL28</f>
        <v>3.9928844983002949</v>
      </c>
      <c r="FN28" s="63">
        <f t="shared" ref="FN28" si="376">FM28</f>
        <v>3.9928844983002949</v>
      </c>
      <c r="FO28" s="63">
        <f t="shared" ref="FO28" si="377">FN28</f>
        <v>3.9928844983002949</v>
      </c>
      <c r="FP28" s="63">
        <f t="shared" ref="FP28" si="378">FO28</f>
        <v>3.9928844983002949</v>
      </c>
      <c r="FQ28" s="63">
        <f t="shared" ref="FQ28" si="379">FP28</f>
        <v>3.9928844983002949</v>
      </c>
      <c r="FR28" s="63">
        <f t="shared" ref="FR28" si="380">FQ28</f>
        <v>3.9928844983002949</v>
      </c>
      <c r="FS28" s="63">
        <f>重要シート!C17*重要シート!E1/12/1000</f>
        <v>3.4238370603865111</v>
      </c>
      <c r="FT28" s="63">
        <f t="shared" ref="FT28" si="381">FS28</f>
        <v>3.4238370603865111</v>
      </c>
      <c r="FU28" s="63">
        <f t="shared" ref="FU28" si="382">FT28</f>
        <v>3.4238370603865111</v>
      </c>
      <c r="FV28" s="63">
        <f t="shared" ref="FV28" si="383">FU28</f>
        <v>3.4238370603865111</v>
      </c>
      <c r="FW28" s="63">
        <f t="shared" ref="FW28" si="384">FV28</f>
        <v>3.4238370603865111</v>
      </c>
      <c r="FX28" s="63">
        <f t="shared" ref="FX28" si="385">FW28</f>
        <v>3.4238370603865111</v>
      </c>
      <c r="FY28" s="63">
        <f t="shared" ref="FY28" si="386">FX28</f>
        <v>3.4238370603865111</v>
      </c>
      <c r="FZ28" s="63">
        <f t="shared" ref="FZ28" si="387">FY28</f>
        <v>3.4238370603865111</v>
      </c>
      <c r="GA28" s="63">
        <f t="shared" ref="GA28" si="388">FZ28</f>
        <v>3.4238370603865111</v>
      </c>
      <c r="GB28" s="63">
        <f t="shared" ref="GB28" si="389">GA28</f>
        <v>3.4238370603865111</v>
      </c>
      <c r="GC28" s="63">
        <f t="shared" ref="GC28" si="390">GB28</f>
        <v>3.4238370603865111</v>
      </c>
      <c r="GD28" s="63">
        <f t="shared" ref="GD28" si="391">GC28</f>
        <v>3.4238370603865111</v>
      </c>
      <c r="GE28" s="63">
        <f>重要シート!C18*重要シート!E1/1000/12</f>
        <v>2.8403992908175941</v>
      </c>
      <c r="GF28" s="63">
        <f t="shared" ref="GF28" si="392">GE28</f>
        <v>2.8403992908175941</v>
      </c>
      <c r="GG28" s="63">
        <f t="shared" ref="GG28" si="393">GF28</f>
        <v>2.8403992908175941</v>
      </c>
      <c r="GH28" s="63">
        <f t="shared" ref="GH28" si="394">GG28</f>
        <v>2.8403992908175941</v>
      </c>
      <c r="GI28" s="63">
        <f t="shared" ref="GI28" si="395">GH28</f>
        <v>2.8403992908175941</v>
      </c>
      <c r="GJ28" s="63">
        <f t="shared" ref="GJ28" si="396">GI28</f>
        <v>2.8403992908175941</v>
      </c>
      <c r="GK28" s="63">
        <f t="shared" ref="GK28" si="397">GJ28</f>
        <v>2.8403992908175941</v>
      </c>
      <c r="GL28" s="63">
        <f t="shared" ref="GL28" si="398">GK28</f>
        <v>2.8403992908175941</v>
      </c>
      <c r="GM28" s="63">
        <f t="shared" ref="GM28" si="399">GL28</f>
        <v>2.8403992908175941</v>
      </c>
      <c r="GN28" s="63">
        <f t="shared" ref="GN28" si="400">GM28</f>
        <v>2.8403992908175941</v>
      </c>
      <c r="GO28" s="63">
        <f t="shared" ref="GO28" si="401">GN28</f>
        <v>2.8403992908175941</v>
      </c>
      <c r="GP28" s="63">
        <f t="shared" ref="GP28" si="402">GO28</f>
        <v>2.8403992908175941</v>
      </c>
      <c r="GQ28" s="63">
        <f>重要シート!C19*重要シート!E1/12/1000</f>
        <v>2.2422072803105086</v>
      </c>
      <c r="GR28" s="63">
        <f>GQ28</f>
        <v>2.2422072803105086</v>
      </c>
      <c r="GS28" s="63">
        <f t="shared" ref="GS28" si="403">GR28</f>
        <v>2.2422072803105086</v>
      </c>
      <c r="GT28" s="63">
        <f t="shared" ref="GT28" si="404">GS28</f>
        <v>2.2422072803105086</v>
      </c>
      <c r="GU28" s="63">
        <f t="shared" ref="GU28" si="405">GT28</f>
        <v>2.2422072803105086</v>
      </c>
      <c r="GV28" s="63">
        <f t="shared" ref="GV28" si="406">GU28</f>
        <v>2.2422072803105086</v>
      </c>
      <c r="GW28" s="63">
        <f t="shared" ref="GW28" si="407">GV28</f>
        <v>2.2422072803105086</v>
      </c>
      <c r="GX28" s="63">
        <f t="shared" ref="GX28" si="408">GW28</f>
        <v>2.2422072803105086</v>
      </c>
      <c r="GY28" s="63">
        <f t="shared" ref="GY28" si="409">GX28</f>
        <v>2.2422072803105086</v>
      </c>
      <c r="GZ28" s="63">
        <f t="shared" ref="GZ28" si="410">GY28</f>
        <v>2.2422072803105086</v>
      </c>
      <c r="HA28" s="63">
        <f t="shared" ref="HA28" si="411">GZ28</f>
        <v>2.2422072803105086</v>
      </c>
      <c r="HB28" s="63">
        <f t="shared" ref="HB28" si="412">HA28</f>
        <v>2.2422072803105086</v>
      </c>
      <c r="HC28" s="63">
        <f>重要シート!C20*重要シート!E1/1000/12</f>
        <v>1.6288879168779677</v>
      </c>
      <c r="HD28" s="63">
        <f>HC28</f>
        <v>1.6288879168779677</v>
      </c>
      <c r="HE28" s="63">
        <f t="shared" ref="HE28" si="413">HD28</f>
        <v>1.6288879168779677</v>
      </c>
      <c r="HF28" s="63">
        <f t="shared" ref="HF28" si="414">HE28</f>
        <v>1.6288879168779677</v>
      </c>
      <c r="HG28" s="63">
        <f t="shared" ref="HG28" si="415">HF28</f>
        <v>1.6288879168779677</v>
      </c>
      <c r="HH28" s="63">
        <f t="shared" ref="HH28" si="416">HG28</f>
        <v>1.6288879168779677</v>
      </c>
      <c r="HI28" s="63">
        <f t="shared" ref="HI28" si="417">HH28</f>
        <v>1.6288879168779677</v>
      </c>
      <c r="HJ28" s="63">
        <f t="shared" ref="HJ28" si="418">HI28</f>
        <v>1.6288879168779677</v>
      </c>
      <c r="HK28" s="63">
        <f t="shared" ref="HK28" si="419">HJ28</f>
        <v>1.6288879168779677</v>
      </c>
      <c r="HL28" s="63">
        <f t="shared" ref="HL28" si="420">HK28</f>
        <v>1.6288879168779677</v>
      </c>
      <c r="HM28" s="63">
        <f t="shared" ref="HM28" si="421">HL28</f>
        <v>1.6288879168779677</v>
      </c>
      <c r="HN28" s="63">
        <f t="shared" ref="HN28" si="422">HM28</f>
        <v>1.6288879168779677</v>
      </c>
      <c r="HO28" s="63">
        <f>重要シート!C21*重要シート!E1/12/1000</f>
        <v>1.0000586531062445</v>
      </c>
      <c r="HP28" s="63">
        <f>HO28</f>
        <v>1.0000586531062445</v>
      </c>
      <c r="HQ28" s="63">
        <f t="shared" ref="HQ28" si="423">HP28</f>
        <v>1.0000586531062445</v>
      </c>
      <c r="HR28" s="63">
        <f t="shared" ref="HR28" si="424">HQ28</f>
        <v>1.0000586531062445</v>
      </c>
      <c r="HS28" s="63">
        <f t="shared" ref="HS28" si="425">HR28</f>
        <v>1.0000586531062445</v>
      </c>
      <c r="HT28" s="63">
        <f t="shared" ref="HT28" si="426">HS28</f>
        <v>1.0000586531062445</v>
      </c>
      <c r="HU28" s="63">
        <f t="shared" ref="HU28" si="427">HT28</f>
        <v>1.0000586531062445</v>
      </c>
      <c r="HV28" s="63">
        <f t="shared" ref="HV28" si="428">HU28</f>
        <v>1.0000586531062445</v>
      </c>
      <c r="HW28" s="63">
        <f t="shared" ref="HW28" si="429">HV28</f>
        <v>1.0000586531062445</v>
      </c>
      <c r="HX28" s="63">
        <f t="shared" ref="HX28" si="430">HW28</f>
        <v>1.0000586531062445</v>
      </c>
      <c r="HY28" s="63">
        <f t="shared" ref="HY28" si="431">HX28</f>
        <v>1.0000586531062445</v>
      </c>
      <c r="HZ28" s="63">
        <f t="shared" ref="HZ28" si="432">HY28</f>
        <v>1.0000586531062445</v>
      </c>
      <c r="IA28" s="63">
        <f>重要シート!C22*重要シート!E1/12/1000</f>
        <v>0.35532726754779692</v>
      </c>
      <c r="IB28" s="63">
        <f t="shared" ref="IB28" si="433">IA28</f>
        <v>0.35532726754779692</v>
      </c>
      <c r="IC28" s="63">
        <f t="shared" ref="IC28" si="434">IB28</f>
        <v>0.35532726754779692</v>
      </c>
      <c r="ID28" s="63">
        <f t="shared" ref="ID28" si="435">IC28</f>
        <v>0.35532726754779692</v>
      </c>
      <c r="IE28" s="63">
        <f t="shared" ref="IE28" si="436">ID28</f>
        <v>0.35532726754779692</v>
      </c>
      <c r="IF28" s="63">
        <f t="shared" ref="IF28" si="437">IE28</f>
        <v>0.35532726754779692</v>
      </c>
      <c r="IG28" s="63">
        <f t="shared" ref="IG28" si="438">IF28</f>
        <v>0.35532726754779692</v>
      </c>
      <c r="IH28" s="63">
        <f t="shared" ref="IH28" si="439">IG28</f>
        <v>0.35532726754779692</v>
      </c>
      <c r="II28" s="63">
        <f t="shared" ref="II28" si="440">IH28</f>
        <v>0.35532726754779692</v>
      </c>
      <c r="IJ28" s="63">
        <f t="shared" ref="IJ28" si="441">II28</f>
        <v>0.35532726754779692</v>
      </c>
      <c r="IK28" s="63">
        <f t="shared" ref="IK28" si="442">IJ28</f>
        <v>0.35532726754779692</v>
      </c>
      <c r="IL28" s="63">
        <f t="shared" ref="IL28" si="443">IK28</f>
        <v>0.35532726754779692</v>
      </c>
      <c r="IM28" s="63">
        <f>重要シート!C23*重要シート!E1/1000/12</f>
        <v>0</v>
      </c>
      <c r="IN28" s="63">
        <f t="shared" ref="IN28" si="444">IM28</f>
        <v>0</v>
      </c>
      <c r="IO28" s="63">
        <f t="shared" ref="IO28" si="445">IN28</f>
        <v>0</v>
      </c>
      <c r="IP28" s="63">
        <f t="shared" ref="IP28" si="446">IO28</f>
        <v>0</v>
      </c>
      <c r="IQ28" s="63">
        <f t="shared" ref="IQ28" si="447">IP28</f>
        <v>0</v>
      </c>
      <c r="IR28" s="63">
        <f t="shared" ref="IR28" si="448">IQ28</f>
        <v>0</v>
      </c>
      <c r="IS28" s="63">
        <f t="shared" ref="IS28" si="449">IR28</f>
        <v>0</v>
      </c>
      <c r="IT28" s="63">
        <f t="shared" ref="IT28" si="450">IS28</f>
        <v>0</v>
      </c>
      <c r="IU28" s="63">
        <f t="shared" ref="IU28" si="451">IT28</f>
        <v>0</v>
      </c>
      <c r="IV28" s="63">
        <f t="shared" ref="IV28" si="452">IU28</f>
        <v>0</v>
      </c>
      <c r="IW28" s="63">
        <f t="shared" ref="IW28" si="453">IV28</f>
        <v>0</v>
      </c>
      <c r="IX28" s="63">
        <f t="shared" ref="IX28" si="454">IW28</f>
        <v>0</v>
      </c>
      <c r="IY28" s="63">
        <f>重要シート!C24*重要シート!E1/12/1000</f>
        <v>0</v>
      </c>
      <c r="IZ28" s="63">
        <f t="shared" ref="IZ28" si="455">IY28</f>
        <v>0</v>
      </c>
      <c r="JA28" s="63">
        <f t="shared" ref="JA28" si="456">IZ28</f>
        <v>0</v>
      </c>
      <c r="JB28" s="63">
        <f t="shared" ref="JB28" si="457">JA28</f>
        <v>0</v>
      </c>
      <c r="JC28" s="63">
        <f t="shared" ref="JC28" si="458">JB28</f>
        <v>0</v>
      </c>
      <c r="JD28" s="63">
        <f t="shared" ref="JD28" si="459">JC28</f>
        <v>0</v>
      </c>
      <c r="JE28" s="63">
        <f t="shared" ref="JE28" si="460">JD28</f>
        <v>0</v>
      </c>
      <c r="JF28" s="63">
        <f t="shared" ref="JF28" si="461">JE28</f>
        <v>0</v>
      </c>
      <c r="JG28" s="63">
        <f t="shared" ref="JG28" si="462">JF28</f>
        <v>0</v>
      </c>
      <c r="JH28" s="63">
        <f t="shared" ref="JH28" si="463">JG28</f>
        <v>0</v>
      </c>
      <c r="JI28" s="63">
        <f t="shared" ref="JI28" si="464">JH28</f>
        <v>0</v>
      </c>
      <c r="JJ28" s="63">
        <f t="shared" ref="JJ28" si="465">JI28</f>
        <v>0</v>
      </c>
      <c r="JK28" s="63">
        <f>重要シート!C25*重要シート!E1/12/1000</f>
        <v>0</v>
      </c>
      <c r="JL28" s="63">
        <f t="shared" ref="JL28" si="466">JK28</f>
        <v>0</v>
      </c>
      <c r="JM28" s="63">
        <f t="shared" ref="JM28" si="467">JL28</f>
        <v>0</v>
      </c>
      <c r="JN28" s="63">
        <f t="shared" ref="JN28" si="468">JM28</f>
        <v>0</v>
      </c>
      <c r="JO28" s="63">
        <f t="shared" ref="JO28" si="469">JN28</f>
        <v>0</v>
      </c>
      <c r="JP28" s="63">
        <f t="shared" ref="JP28" si="470">JO28</f>
        <v>0</v>
      </c>
      <c r="JQ28" s="63">
        <f t="shared" ref="JQ28" si="471">JP28</f>
        <v>0</v>
      </c>
      <c r="JR28" s="63">
        <f t="shared" ref="JR28" si="472">JQ28</f>
        <v>0</v>
      </c>
      <c r="JS28" s="63">
        <f t="shared" ref="JS28" si="473">JR28</f>
        <v>0</v>
      </c>
      <c r="JT28" s="63">
        <f t="shared" ref="JT28" si="474">JS28</f>
        <v>0</v>
      </c>
      <c r="JU28" s="63">
        <f t="shared" ref="JU28" si="475">JT28</f>
        <v>0</v>
      </c>
      <c r="JV28" s="63">
        <f t="shared" ref="JV28" si="476">JU28</f>
        <v>0</v>
      </c>
      <c r="JW28" s="63">
        <f>重要シート!C26/12*重要シート!E1/1000</f>
        <v>0</v>
      </c>
      <c r="JX28" s="63">
        <f t="shared" ref="JX28" si="477">JW28</f>
        <v>0</v>
      </c>
      <c r="JY28" s="63">
        <f t="shared" ref="JY28" si="478">JX28</f>
        <v>0</v>
      </c>
      <c r="JZ28" s="63">
        <f t="shared" ref="JZ28" si="479">JY28</f>
        <v>0</v>
      </c>
      <c r="KA28" s="63">
        <f t="shared" ref="KA28" si="480">JZ28</f>
        <v>0</v>
      </c>
      <c r="KB28" s="63">
        <f t="shared" ref="KB28" si="481">KA28</f>
        <v>0</v>
      </c>
      <c r="KC28" s="63">
        <f t="shared" ref="KC28" si="482">KB28</f>
        <v>0</v>
      </c>
      <c r="KD28" s="63">
        <f t="shared" ref="KD28" si="483">KC28</f>
        <v>0</v>
      </c>
      <c r="KE28" s="63">
        <f t="shared" ref="KE28" si="484">KD28</f>
        <v>0</v>
      </c>
      <c r="KF28" s="63">
        <f t="shared" ref="KF28" si="485">KE28</f>
        <v>0</v>
      </c>
      <c r="KG28" s="63">
        <f t="shared" ref="KG28" si="486">KF28</f>
        <v>0</v>
      </c>
      <c r="KH28" s="63">
        <f t="shared" ref="KH28" si="487">KG28</f>
        <v>0</v>
      </c>
      <c r="KI28" s="63">
        <f>重要シート!$C$27*重要シート!$E$1/1000/12</f>
        <v>0</v>
      </c>
      <c r="KJ28" s="63">
        <f t="shared" ref="KJ28" si="488">KI28</f>
        <v>0</v>
      </c>
      <c r="KK28" s="63">
        <f t="shared" ref="KK28" si="489">KJ28</f>
        <v>0</v>
      </c>
      <c r="KL28" s="63">
        <f t="shared" ref="KL28" si="490">KK28</f>
        <v>0</v>
      </c>
      <c r="KM28" s="63">
        <f t="shared" ref="KM28" si="491">KL28</f>
        <v>0</v>
      </c>
      <c r="KN28" s="63">
        <f t="shared" ref="KN28" si="492">KM28</f>
        <v>0</v>
      </c>
      <c r="KO28" s="63">
        <f t="shared" ref="KO28" si="493">KN28</f>
        <v>0</v>
      </c>
      <c r="KP28" s="63">
        <f t="shared" ref="KP28" si="494">KO28</f>
        <v>0</v>
      </c>
      <c r="KQ28" s="63">
        <f t="shared" ref="KQ28" si="495">KP28</f>
        <v>0</v>
      </c>
      <c r="KR28" s="63">
        <f t="shared" ref="KR28" si="496">KQ28</f>
        <v>0</v>
      </c>
      <c r="KS28" s="63">
        <f t="shared" ref="KS28" si="497">KR28</f>
        <v>0</v>
      </c>
      <c r="KT28" s="63">
        <f t="shared" ref="KT28" si="498">KS28</f>
        <v>0</v>
      </c>
      <c r="KU28" s="63">
        <f>重要シート!$C$28*重要シート!$E$1/1000/12</f>
        <v>0</v>
      </c>
      <c r="KV28" s="63">
        <f t="shared" ref="KV28" si="499">KU28</f>
        <v>0</v>
      </c>
      <c r="KW28" s="63">
        <f t="shared" ref="KW28" si="500">KV28</f>
        <v>0</v>
      </c>
      <c r="KX28" s="63">
        <f t="shared" ref="KX28" si="501">KW28</f>
        <v>0</v>
      </c>
      <c r="KY28" s="63">
        <f t="shared" ref="KY28" si="502">KX28</f>
        <v>0</v>
      </c>
      <c r="KZ28" s="63">
        <f t="shared" ref="KZ28" si="503">KY28</f>
        <v>0</v>
      </c>
      <c r="LA28" s="63">
        <f t="shared" ref="LA28" si="504">KZ28</f>
        <v>0</v>
      </c>
      <c r="LB28" s="63">
        <f t="shared" ref="LB28" si="505">LA28</f>
        <v>0</v>
      </c>
      <c r="LC28" s="63">
        <f t="shared" ref="LC28" si="506">LB28</f>
        <v>0</v>
      </c>
      <c r="LD28" s="63">
        <f t="shared" ref="LD28" si="507">LC28</f>
        <v>0</v>
      </c>
      <c r="LE28" s="63">
        <f t="shared" ref="LE28" si="508">LD28</f>
        <v>0</v>
      </c>
      <c r="LF28" s="63">
        <f t="shared" ref="LF28" si="509">LE28</f>
        <v>0</v>
      </c>
      <c r="LG28" s="63">
        <f>重要シート!$C$29*重要シート!$E$1/1000/12</f>
        <v>0</v>
      </c>
      <c r="LH28" s="63">
        <f t="shared" ref="LH28" si="510">LG28</f>
        <v>0</v>
      </c>
      <c r="LI28" s="63">
        <f t="shared" ref="LI28" si="511">LH28</f>
        <v>0</v>
      </c>
      <c r="LJ28" s="63">
        <f t="shared" ref="LJ28" si="512">LI28</f>
        <v>0</v>
      </c>
      <c r="LK28" s="63">
        <f t="shared" ref="LK28" si="513">LJ28</f>
        <v>0</v>
      </c>
      <c r="LL28" s="63">
        <f t="shared" ref="LL28" si="514">LK28</f>
        <v>0</v>
      </c>
      <c r="LM28" s="63">
        <f t="shared" ref="LM28" si="515">LL28</f>
        <v>0</v>
      </c>
      <c r="LN28" s="63">
        <f t="shared" ref="LN28" si="516">LM28</f>
        <v>0</v>
      </c>
      <c r="LO28" s="63">
        <f t="shared" ref="LO28" si="517">LN28</f>
        <v>0</v>
      </c>
      <c r="LP28" s="63">
        <f t="shared" ref="LP28" si="518">LO28</f>
        <v>0</v>
      </c>
      <c r="LQ28" s="63">
        <f t="shared" ref="LQ28" si="519">LP28</f>
        <v>0</v>
      </c>
      <c r="LR28" s="63">
        <f t="shared" ref="LR28" si="520">LQ28</f>
        <v>0</v>
      </c>
      <c r="LS28" s="63">
        <f>重要シート!$C$30*重要シート!$E$1/1000/12</f>
        <v>0</v>
      </c>
      <c r="LT28" s="63">
        <f t="shared" ref="LT28" si="521">LS28</f>
        <v>0</v>
      </c>
      <c r="LU28" s="63">
        <f t="shared" ref="LU28" si="522">LT28</f>
        <v>0</v>
      </c>
      <c r="LV28" s="63">
        <f t="shared" ref="LV28" si="523">LU28</f>
        <v>0</v>
      </c>
      <c r="LW28" s="63">
        <f t="shared" ref="LW28" si="524">LV28</f>
        <v>0</v>
      </c>
      <c r="LX28" s="63">
        <f t="shared" ref="LX28" si="525">LW28</f>
        <v>0</v>
      </c>
      <c r="LY28" s="63">
        <f t="shared" ref="LY28" si="526">LX28</f>
        <v>0</v>
      </c>
      <c r="LZ28" s="63">
        <f t="shared" ref="LZ28" si="527">LY28</f>
        <v>0</v>
      </c>
      <c r="MA28" s="63">
        <f t="shared" ref="MA28" si="528">LZ28</f>
        <v>0</v>
      </c>
      <c r="MB28" s="63">
        <f t="shared" ref="MB28" si="529">MA28</f>
        <v>0</v>
      </c>
      <c r="MC28" s="63">
        <f t="shared" ref="MC28" si="530">MB28</f>
        <v>0</v>
      </c>
      <c r="MD28" s="63">
        <f t="shared" ref="MD28" si="531">MC28</f>
        <v>0</v>
      </c>
      <c r="ME28" s="63">
        <f>重要シート!$C$31*重要シート!$E$1/1000/12</f>
        <v>0</v>
      </c>
      <c r="MF28" s="63">
        <f t="shared" ref="MF28" si="532">ME28</f>
        <v>0</v>
      </c>
      <c r="MG28" s="63">
        <f t="shared" ref="MG28" si="533">MF28</f>
        <v>0</v>
      </c>
      <c r="MH28" s="63">
        <f t="shared" ref="MH28" si="534">MG28</f>
        <v>0</v>
      </c>
      <c r="MI28" s="63">
        <f t="shared" ref="MI28" si="535">MH28</f>
        <v>0</v>
      </c>
      <c r="MJ28" s="63">
        <f t="shared" ref="MJ28" si="536">MI28</f>
        <v>0</v>
      </c>
      <c r="MK28" s="63">
        <f t="shared" ref="MK28" si="537">MJ28</f>
        <v>0</v>
      </c>
      <c r="ML28" s="63">
        <f t="shared" ref="ML28" si="538">MK28</f>
        <v>0</v>
      </c>
      <c r="MM28" s="63">
        <f t="shared" ref="MM28" si="539">ML28</f>
        <v>0</v>
      </c>
      <c r="MN28" s="63">
        <f t="shared" ref="MN28" si="540">MM28</f>
        <v>0</v>
      </c>
      <c r="MO28" s="63">
        <f t="shared" ref="MO28" si="541">MN28</f>
        <v>0</v>
      </c>
      <c r="MP28" s="63">
        <f t="shared" ref="MP28" si="542">MO28</f>
        <v>0</v>
      </c>
      <c r="MQ28" s="63">
        <f>重要シート!$C$32*重要シート!$E$1/1000/12</f>
        <v>0</v>
      </c>
      <c r="MR28" s="63">
        <f t="shared" ref="MR28" si="543">MQ28</f>
        <v>0</v>
      </c>
      <c r="MS28" s="63">
        <f t="shared" ref="MS28" si="544">MR28</f>
        <v>0</v>
      </c>
      <c r="MT28" s="63">
        <f t="shared" ref="MT28" si="545">MS28</f>
        <v>0</v>
      </c>
      <c r="MU28" s="63">
        <f t="shared" ref="MU28" si="546">MT28</f>
        <v>0</v>
      </c>
      <c r="MV28" s="63">
        <f t="shared" ref="MV28" si="547">MU28</f>
        <v>0</v>
      </c>
      <c r="MW28" s="63">
        <f t="shared" ref="MW28" si="548">MV28</f>
        <v>0</v>
      </c>
      <c r="MX28" s="63">
        <f t="shared" ref="MX28" si="549">MW28</f>
        <v>0</v>
      </c>
      <c r="MY28" s="63">
        <f t="shared" ref="MY28" si="550">MX28</f>
        <v>0</v>
      </c>
      <c r="MZ28" s="63">
        <f t="shared" ref="MZ28" si="551">MY28</f>
        <v>0</v>
      </c>
      <c r="NA28" s="63">
        <f t="shared" ref="NA28" si="552">MZ28</f>
        <v>0</v>
      </c>
      <c r="NB28" s="63">
        <f t="shared" ref="NB28" si="553">NA28</f>
        <v>0</v>
      </c>
      <c r="NC28" s="63">
        <f>重要シート!$C$33*重要シート!$E$1/1000/12</f>
        <v>0</v>
      </c>
      <c r="ND28" s="63">
        <f t="shared" ref="ND28" si="554">NC28</f>
        <v>0</v>
      </c>
      <c r="NE28" s="63">
        <f t="shared" ref="NE28" si="555">ND28</f>
        <v>0</v>
      </c>
      <c r="NF28" s="63">
        <f t="shared" ref="NF28" si="556">NE28</f>
        <v>0</v>
      </c>
      <c r="NG28" s="63">
        <f t="shared" ref="NG28" si="557">NF28</f>
        <v>0</v>
      </c>
      <c r="NH28" s="63">
        <f t="shared" ref="NH28" si="558">NG28</f>
        <v>0</v>
      </c>
      <c r="NI28" s="63">
        <f t="shared" ref="NI28" si="559">NH28</f>
        <v>0</v>
      </c>
      <c r="NJ28" s="63">
        <f t="shared" ref="NJ28" si="560">NI28</f>
        <v>0</v>
      </c>
      <c r="NK28" s="63">
        <f t="shared" ref="NK28" si="561">NJ28</f>
        <v>0</v>
      </c>
      <c r="NL28" s="63">
        <f t="shared" ref="NL28" si="562">NK28</f>
        <v>0</v>
      </c>
      <c r="NM28" s="63">
        <f t="shared" ref="NM28" si="563">NL28</f>
        <v>0</v>
      </c>
      <c r="NN28" s="63">
        <f t="shared" ref="NN28" si="564">NM28</f>
        <v>0</v>
      </c>
      <c r="NO28" s="63">
        <f>重要シート!$C$34*重要シート!$E$1/1000/12</f>
        <v>0</v>
      </c>
      <c r="NP28" s="63">
        <f t="shared" ref="NP28" si="565">NO28</f>
        <v>0</v>
      </c>
      <c r="NQ28" s="63">
        <f t="shared" ref="NQ28" si="566">NP28</f>
        <v>0</v>
      </c>
      <c r="NR28" s="63">
        <f t="shared" ref="NR28" si="567">NQ28</f>
        <v>0</v>
      </c>
      <c r="NS28" s="63">
        <f t="shared" ref="NS28" si="568">NR28</f>
        <v>0</v>
      </c>
      <c r="NT28" s="63">
        <f t="shared" ref="NT28" si="569">NS28</f>
        <v>0</v>
      </c>
      <c r="NU28" s="63">
        <f t="shared" ref="NU28" si="570">NT28</f>
        <v>0</v>
      </c>
      <c r="NV28" s="63">
        <f t="shared" ref="NV28" si="571">NU28</f>
        <v>0</v>
      </c>
      <c r="NW28" s="63">
        <f t="shared" ref="NW28" si="572">NV28</f>
        <v>0</v>
      </c>
      <c r="NX28" s="63">
        <f t="shared" ref="NX28" si="573">NW28</f>
        <v>0</v>
      </c>
      <c r="NY28" s="63">
        <f t="shared" ref="NY28" si="574">NX28</f>
        <v>0</v>
      </c>
      <c r="NZ28" s="63">
        <f t="shared" ref="NZ28" si="575">NY28</f>
        <v>0</v>
      </c>
      <c r="OA28" s="63">
        <f>重要シート!$C$35*重要シート!$E$1/1000/12</f>
        <v>0</v>
      </c>
      <c r="OB28" s="63">
        <f t="shared" ref="OB28" si="576">OA28</f>
        <v>0</v>
      </c>
      <c r="OC28" s="63">
        <f t="shared" ref="OC28" si="577">OB28</f>
        <v>0</v>
      </c>
      <c r="OD28" s="63">
        <f t="shared" ref="OD28" si="578">OC28</f>
        <v>0</v>
      </c>
      <c r="OE28" s="63">
        <f t="shared" ref="OE28" si="579">OD28</f>
        <v>0</v>
      </c>
      <c r="OF28" s="63">
        <f t="shared" ref="OF28" si="580">OE28</f>
        <v>0</v>
      </c>
      <c r="OG28" s="63">
        <f t="shared" ref="OG28" si="581">OF28</f>
        <v>0</v>
      </c>
      <c r="OH28" s="63">
        <f t="shared" ref="OH28" si="582">OG28</f>
        <v>0</v>
      </c>
      <c r="OI28" s="63">
        <f t="shared" ref="OI28" si="583">OH28</f>
        <v>0</v>
      </c>
      <c r="OJ28" s="63">
        <f t="shared" ref="OJ28" si="584">OI28</f>
        <v>0</v>
      </c>
      <c r="OK28" s="63">
        <f t="shared" ref="OK28" si="585">OJ28</f>
        <v>0</v>
      </c>
      <c r="OL28" s="63">
        <f t="shared" ref="OL28" si="586">OK28</f>
        <v>0</v>
      </c>
      <c r="OM28" s="63">
        <f>重要シート!$C$36*重要シート!$E$1/1000/12</f>
        <v>0</v>
      </c>
      <c r="ON28" s="63">
        <f t="shared" ref="ON28" si="587">OM28</f>
        <v>0</v>
      </c>
      <c r="OO28" s="63">
        <f t="shared" ref="OO28" si="588">ON28</f>
        <v>0</v>
      </c>
      <c r="OP28" s="63">
        <f t="shared" ref="OP28" si="589">OO28</f>
        <v>0</v>
      </c>
      <c r="OQ28" s="63">
        <f t="shared" ref="OQ28" si="590">OP28</f>
        <v>0</v>
      </c>
      <c r="OR28" s="63">
        <f t="shared" ref="OR28" si="591">OQ28</f>
        <v>0</v>
      </c>
      <c r="OS28" s="63">
        <f t="shared" ref="OS28" si="592">OR28</f>
        <v>0</v>
      </c>
      <c r="OT28" s="63">
        <f t="shared" ref="OT28" si="593">OS28</f>
        <v>0</v>
      </c>
      <c r="OU28" s="63">
        <f t="shared" ref="OU28" si="594">OT28</f>
        <v>0</v>
      </c>
      <c r="OV28" s="63">
        <f t="shared" ref="OV28" si="595">OU28</f>
        <v>0</v>
      </c>
      <c r="OW28" s="63">
        <f t="shared" ref="OW28" si="596">OV28</f>
        <v>0</v>
      </c>
      <c r="OX28" s="63">
        <f t="shared" ref="OX28" si="597">OW28</f>
        <v>0</v>
      </c>
      <c r="OY28" s="63">
        <f>重要シート!$C$37*重要シート!$E$1/1000/12</f>
        <v>0</v>
      </c>
      <c r="OZ28" s="63">
        <f t="shared" ref="OZ28" si="598">OY28</f>
        <v>0</v>
      </c>
      <c r="PA28" s="63">
        <f t="shared" ref="PA28" si="599">OZ28</f>
        <v>0</v>
      </c>
      <c r="PB28" s="63">
        <f t="shared" ref="PB28" si="600">PA28</f>
        <v>0</v>
      </c>
      <c r="PC28" s="63">
        <f t="shared" ref="PC28" si="601">PB28</f>
        <v>0</v>
      </c>
      <c r="PD28" s="63">
        <f t="shared" ref="PD28" si="602">PC28</f>
        <v>0</v>
      </c>
      <c r="PE28" s="63">
        <f t="shared" ref="PE28" si="603">PD28</f>
        <v>0</v>
      </c>
      <c r="PF28" s="63">
        <f t="shared" ref="PF28" si="604">PE28</f>
        <v>0</v>
      </c>
      <c r="PG28" s="63">
        <f t="shared" ref="PG28" si="605">PF28</f>
        <v>0</v>
      </c>
      <c r="PH28" s="63">
        <f t="shared" ref="PH28" si="606">PG28</f>
        <v>0</v>
      </c>
      <c r="PI28" s="63">
        <f t="shared" ref="PI28" si="607">PH28</f>
        <v>0</v>
      </c>
      <c r="PJ28" s="63">
        <f t="shared" ref="PJ28" si="608">PI28</f>
        <v>0</v>
      </c>
    </row>
    <row r="29" spans="1:426" s="69" customFormat="1" ht="10.5">
      <c r="A29" s="971"/>
      <c r="B29" s="973" t="s">
        <v>38</v>
      </c>
      <c r="C29" s="973"/>
      <c r="D29" s="68">
        <f ca="1">SUM(D4:D28)</f>
        <v>9504.8533333333326</v>
      </c>
      <c r="E29" s="123">
        <f ca="1">SUM(E4:E28)</f>
        <v>12088.513333333334</v>
      </c>
      <c r="G29" s="68">
        <f t="shared" ref="G29:BR29" ca="1" si="609">SUM(G4:G28)</f>
        <v>9156.0811486964485</v>
      </c>
      <c r="H29" s="68">
        <f t="shared" si="609"/>
        <v>25.111148696450186</v>
      </c>
      <c r="I29" s="68">
        <f t="shared" ca="1" si="609"/>
        <v>118.9211486964502</v>
      </c>
      <c r="J29" s="68">
        <f t="shared" ca="1" si="609"/>
        <v>66.624482029783508</v>
      </c>
      <c r="K29" s="68">
        <f t="shared" si="609"/>
        <v>25.111148696450186</v>
      </c>
      <c r="L29" s="68">
        <f t="shared" si="609"/>
        <v>25.111148696450186</v>
      </c>
      <c r="M29" s="68">
        <f t="shared" si="609"/>
        <v>85.111148696450186</v>
      </c>
      <c r="N29" s="68">
        <f t="shared" si="609"/>
        <v>25.111148696450186</v>
      </c>
      <c r="O29" s="68">
        <f t="shared" si="609"/>
        <v>25.111148696450186</v>
      </c>
      <c r="P29" s="68">
        <f t="shared" si="609"/>
        <v>25.111148696450186</v>
      </c>
      <c r="Q29" s="68">
        <f t="shared" si="609"/>
        <v>25.111148696450186</v>
      </c>
      <c r="R29" s="68">
        <f t="shared" si="609"/>
        <v>25.111148696450186</v>
      </c>
      <c r="S29" s="68">
        <f t="shared" si="609"/>
        <v>31.699857334361713</v>
      </c>
      <c r="T29" s="68">
        <f t="shared" si="609"/>
        <v>24.699857334361713</v>
      </c>
      <c r="U29" s="68">
        <f t="shared" si="609"/>
        <v>24.699857334361713</v>
      </c>
      <c r="V29" s="68">
        <f t="shared" ca="1" si="609"/>
        <v>66.213190667695045</v>
      </c>
      <c r="W29" s="68">
        <f t="shared" si="609"/>
        <v>24.699857334361713</v>
      </c>
      <c r="X29" s="68">
        <f t="shared" si="609"/>
        <v>24.699857334361713</v>
      </c>
      <c r="Y29" s="68">
        <f t="shared" si="609"/>
        <v>84.69985733436171</v>
      </c>
      <c r="Z29" s="68">
        <f t="shared" si="609"/>
        <v>24.699857334361713</v>
      </c>
      <c r="AA29" s="68">
        <f t="shared" si="609"/>
        <v>24.699857334361713</v>
      </c>
      <c r="AB29" s="68">
        <f t="shared" si="609"/>
        <v>24.699857334361713</v>
      </c>
      <c r="AC29" s="68">
        <f t="shared" si="609"/>
        <v>24.699857334361713</v>
      </c>
      <c r="AD29" s="68">
        <f t="shared" si="609"/>
        <v>24.699857334361713</v>
      </c>
      <c r="AE29" s="68">
        <f t="shared" si="609"/>
        <v>31.278165048355461</v>
      </c>
      <c r="AF29" s="68">
        <f t="shared" si="609"/>
        <v>24.278165048355461</v>
      </c>
      <c r="AG29" s="68">
        <f t="shared" si="609"/>
        <v>24.278165048355461</v>
      </c>
      <c r="AH29" s="68">
        <f t="shared" ca="1" si="609"/>
        <v>65.791498381688783</v>
      </c>
      <c r="AI29" s="68">
        <f t="shared" si="609"/>
        <v>24.278165048355461</v>
      </c>
      <c r="AJ29" s="68">
        <f t="shared" si="609"/>
        <v>24.278165048355461</v>
      </c>
      <c r="AK29" s="68">
        <f t="shared" si="609"/>
        <v>84.278165048355461</v>
      </c>
      <c r="AL29" s="68">
        <f t="shared" si="609"/>
        <v>24.278165048355461</v>
      </c>
      <c r="AM29" s="68">
        <f t="shared" si="609"/>
        <v>24.278165048355461</v>
      </c>
      <c r="AN29" s="68">
        <f t="shared" si="609"/>
        <v>24.278165048355461</v>
      </c>
      <c r="AO29" s="68">
        <f t="shared" si="609"/>
        <v>24.278165048355461</v>
      </c>
      <c r="AP29" s="68">
        <f t="shared" si="609"/>
        <v>24.278165048355461</v>
      </c>
      <c r="AQ29" s="68">
        <f t="shared" si="609"/>
        <v>30.845808815114353</v>
      </c>
      <c r="AR29" s="68">
        <f t="shared" si="609"/>
        <v>23.845808815114353</v>
      </c>
      <c r="AS29" s="68">
        <f t="shared" si="609"/>
        <v>23.845808815114353</v>
      </c>
      <c r="AT29" s="68">
        <f t="shared" ca="1" si="609"/>
        <v>65.359142148447674</v>
      </c>
      <c r="AU29" s="68">
        <f t="shared" si="609"/>
        <v>23.845808815114353</v>
      </c>
      <c r="AV29" s="68">
        <f t="shared" si="609"/>
        <v>23.845808815114353</v>
      </c>
      <c r="AW29" s="68">
        <f t="shared" si="609"/>
        <v>83.845808815114353</v>
      </c>
      <c r="AX29" s="68">
        <f t="shared" si="609"/>
        <v>23.845808815114353</v>
      </c>
      <c r="AY29" s="68">
        <f t="shared" si="609"/>
        <v>23.845808815114353</v>
      </c>
      <c r="AZ29" s="68">
        <f t="shared" si="609"/>
        <v>23.845808815114353</v>
      </c>
      <c r="BA29" s="68">
        <f t="shared" si="609"/>
        <v>23.845808815114353</v>
      </c>
      <c r="BB29" s="68">
        <f t="shared" si="609"/>
        <v>23.845808815114353</v>
      </c>
      <c r="BC29" s="68">
        <f t="shared" si="609"/>
        <v>30.402518959867471</v>
      </c>
      <c r="BD29" s="68">
        <f t="shared" si="609"/>
        <v>23.402518959867471</v>
      </c>
      <c r="BE29" s="68">
        <f t="shared" si="609"/>
        <v>23.402518959867471</v>
      </c>
      <c r="BF29" s="68">
        <f t="shared" ca="1" si="609"/>
        <v>64.9158522932008</v>
      </c>
      <c r="BG29" s="68">
        <f t="shared" si="609"/>
        <v>23.402518959867471</v>
      </c>
      <c r="BH29" s="68">
        <f t="shared" si="609"/>
        <v>23.402518959867471</v>
      </c>
      <c r="BI29" s="68">
        <f t="shared" si="609"/>
        <v>83.402518959867464</v>
      </c>
      <c r="BJ29" s="68">
        <f t="shared" si="609"/>
        <v>23.402518959867471</v>
      </c>
      <c r="BK29" s="68">
        <f t="shared" si="609"/>
        <v>23.402518959867471</v>
      </c>
      <c r="BL29" s="68">
        <f t="shared" si="609"/>
        <v>23.402518959867471</v>
      </c>
      <c r="BM29" s="68">
        <f t="shared" si="609"/>
        <v>23.402518959867471</v>
      </c>
      <c r="BN29" s="68">
        <f t="shared" si="609"/>
        <v>23.402518959867471</v>
      </c>
      <c r="BO29" s="68">
        <f t="shared" si="609"/>
        <v>29.948018988185055</v>
      </c>
      <c r="BP29" s="68">
        <f t="shared" si="609"/>
        <v>22.948018988185055</v>
      </c>
      <c r="BQ29" s="68">
        <f t="shared" si="609"/>
        <v>22.948018988185055</v>
      </c>
      <c r="BR29" s="68">
        <f t="shared" ca="1" si="609"/>
        <v>64.461352321518376</v>
      </c>
      <c r="BS29" s="68">
        <f t="shared" ref="BS29:ED29" si="610">SUM(BS4:BS28)</f>
        <v>22.948018988185055</v>
      </c>
      <c r="BT29" s="68">
        <f t="shared" si="610"/>
        <v>22.948018988185055</v>
      </c>
      <c r="BU29" s="68">
        <f t="shared" si="610"/>
        <v>82.948018988185055</v>
      </c>
      <c r="BV29" s="68">
        <f t="shared" si="610"/>
        <v>22.948018988185055</v>
      </c>
      <c r="BW29" s="68">
        <f t="shared" si="610"/>
        <v>22.948018988185055</v>
      </c>
      <c r="BX29" s="68">
        <f t="shared" si="610"/>
        <v>22.948018988185055</v>
      </c>
      <c r="BY29" s="68">
        <f t="shared" si="610"/>
        <v>22.948018988185055</v>
      </c>
      <c r="BZ29" s="68">
        <f t="shared" si="610"/>
        <v>22.948018988185055</v>
      </c>
      <c r="CA29" s="68">
        <f t="shared" si="610"/>
        <v>29.482025413519839</v>
      </c>
      <c r="CB29" s="68">
        <f t="shared" si="610"/>
        <v>22.482025413519839</v>
      </c>
      <c r="CC29" s="68">
        <f t="shared" si="610"/>
        <v>22.482025413519839</v>
      </c>
      <c r="CD29" s="68">
        <f t="shared" ca="1" si="610"/>
        <v>63.995358746853164</v>
      </c>
      <c r="CE29" s="68">
        <f t="shared" si="610"/>
        <v>22.482025413519839</v>
      </c>
      <c r="CF29" s="68">
        <f t="shared" si="610"/>
        <v>22.482025413519839</v>
      </c>
      <c r="CG29" s="68">
        <f t="shared" si="610"/>
        <v>82.482025413519835</v>
      </c>
      <c r="CH29" s="68">
        <f t="shared" si="610"/>
        <v>22.482025413519839</v>
      </c>
      <c r="CI29" s="68">
        <f t="shared" si="610"/>
        <v>22.482025413519839</v>
      </c>
      <c r="CJ29" s="68">
        <f t="shared" si="610"/>
        <v>22.482025413519839</v>
      </c>
      <c r="CK29" s="68">
        <f t="shared" si="610"/>
        <v>22.482025413519839</v>
      </c>
      <c r="CL29" s="68">
        <f t="shared" si="610"/>
        <v>22.482025413519839</v>
      </c>
      <c r="CM29" s="68">
        <f t="shared" si="610"/>
        <v>29.004247580387215</v>
      </c>
      <c r="CN29" s="68">
        <f t="shared" si="610"/>
        <v>22.004247580387215</v>
      </c>
      <c r="CO29" s="68">
        <f t="shared" si="610"/>
        <v>22.004247580387215</v>
      </c>
      <c r="CP29" s="68">
        <f t="shared" ca="1" si="610"/>
        <v>63.517580913720536</v>
      </c>
      <c r="CQ29" s="68">
        <f t="shared" si="610"/>
        <v>22.004247580387215</v>
      </c>
      <c r="CR29" s="68">
        <f t="shared" si="610"/>
        <v>22.004247580387215</v>
      </c>
      <c r="CS29" s="68">
        <f t="shared" si="610"/>
        <v>82.004247580387215</v>
      </c>
      <c r="CT29" s="68">
        <f t="shared" si="610"/>
        <v>22.004247580387215</v>
      </c>
      <c r="CU29" s="68">
        <f t="shared" si="610"/>
        <v>22.004247580387215</v>
      </c>
      <c r="CV29" s="68">
        <f t="shared" si="610"/>
        <v>22.004247580387215</v>
      </c>
      <c r="CW29" s="68">
        <f t="shared" si="610"/>
        <v>22.004247580387215</v>
      </c>
      <c r="CX29" s="68">
        <f t="shared" si="610"/>
        <v>22.004247580387215</v>
      </c>
      <c r="CY29" s="68">
        <f t="shared" si="610"/>
        <v>28.514387483073843</v>
      </c>
      <c r="CZ29" s="68">
        <f t="shared" si="610"/>
        <v>21.514387483073843</v>
      </c>
      <c r="DA29" s="68">
        <f t="shared" si="610"/>
        <v>21.514387483073843</v>
      </c>
      <c r="DB29" s="68">
        <f t="shared" ca="1" si="610"/>
        <v>63.027720816407168</v>
      </c>
      <c r="DC29" s="68">
        <f t="shared" si="610"/>
        <v>21.514387483073843</v>
      </c>
      <c r="DD29" s="68">
        <f t="shared" si="610"/>
        <v>21.514387483073843</v>
      </c>
      <c r="DE29" s="68">
        <f t="shared" si="610"/>
        <v>81.514387483073847</v>
      </c>
      <c r="DF29" s="68">
        <f t="shared" si="610"/>
        <v>21.514387483073843</v>
      </c>
      <c r="DG29" s="68">
        <f t="shared" si="610"/>
        <v>21.514387483073843</v>
      </c>
      <c r="DH29" s="68">
        <f t="shared" si="610"/>
        <v>21.514387483073843</v>
      </c>
      <c r="DI29" s="68">
        <f t="shared" si="610"/>
        <v>21.514387483073843</v>
      </c>
      <c r="DJ29" s="68">
        <f t="shared" si="610"/>
        <v>21.514387483073843</v>
      </c>
      <c r="DK29" s="68">
        <f t="shared" si="610"/>
        <v>28.012139579761737</v>
      </c>
      <c r="DL29" s="68">
        <f t="shared" si="610"/>
        <v>21.012139579761737</v>
      </c>
      <c r="DM29" s="68">
        <f t="shared" si="610"/>
        <v>21.012139579761737</v>
      </c>
      <c r="DN29" s="68">
        <f t="shared" ca="1" si="610"/>
        <v>62.525472913095058</v>
      </c>
      <c r="DO29" s="68">
        <f t="shared" si="610"/>
        <v>21.012139579761737</v>
      </c>
      <c r="DP29" s="68">
        <f t="shared" si="610"/>
        <v>21.012139579761737</v>
      </c>
      <c r="DQ29" s="68">
        <f t="shared" si="610"/>
        <v>81.012139579761737</v>
      </c>
      <c r="DR29" s="68">
        <f t="shared" si="610"/>
        <v>21.012139579761737</v>
      </c>
      <c r="DS29" s="68">
        <f t="shared" si="610"/>
        <v>21.012139579761737</v>
      </c>
      <c r="DT29" s="68">
        <f t="shared" si="610"/>
        <v>21.012139579761737</v>
      </c>
      <c r="DU29" s="68">
        <f t="shared" si="610"/>
        <v>21.012139579761737</v>
      </c>
      <c r="DV29" s="68">
        <f t="shared" si="610"/>
        <v>21.012139579761737</v>
      </c>
      <c r="DW29" s="68">
        <f t="shared" si="610"/>
        <v>27.497190601951772</v>
      </c>
      <c r="DX29" s="68">
        <f t="shared" si="610"/>
        <v>20.497190601951772</v>
      </c>
      <c r="DY29" s="68">
        <f t="shared" si="610"/>
        <v>20.497190601951772</v>
      </c>
      <c r="DZ29" s="68">
        <f t="shared" ca="1" si="610"/>
        <v>62.0105239352851</v>
      </c>
      <c r="EA29" s="68">
        <f t="shared" si="610"/>
        <v>20.497190601951772</v>
      </c>
      <c r="EB29" s="68">
        <f t="shared" si="610"/>
        <v>20.497190601951772</v>
      </c>
      <c r="EC29" s="68">
        <f t="shared" si="610"/>
        <v>80.497190601951772</v>
      </c>
      <c r="ED29" s="68">
        <f t="shared" si="610"/>
        <v>20.497190601951772</v>
      </c>
      <c r="EE29" s="68">
        <f t="shared" ref="EE29:GP29" si="611">SUM(EE4:EE28)</f>
        <v>20.497190601951772</v>
      </c>
      <c r="EF29" s="68">
        <f t="shared" si="611"/>
        <v>20.497190601951772</v>
      </c>
      <c r="EG29" s="68">
        <f t="shared" si="611"/>
        <v>20.497190601951772</v>
      </c>
      <c r="EH29" s="68">
        <f t="shared" si="611"/>
        <v>20.497190601951772</v>
      </c>
      <c r="EI29" s="68">
        <f t="shared" si="611"/>
        <v>26.969219359067871</v>
      </c>
      <c r="EJ29" s="68">
        <f t="shared" si="611"/>
        <v>19.969219359067871</v>
      </c>
      <c r="EK29" s="68">
        <f t="shared" si="611"/>
        <v>19.969219359067871</v>
      </c>
      <c r="EL29" s="68">
        <f t="shared" ca="1" si="611"/>
        <v>61.4825526924012</v>
      </c>
      <c r="EM29" s="68">
        <f t="shared" si="611"/>
        <v>19.969219359067871</v>
      </c>
      <c r="EN29" s="68">
        <f t="shared" si="611"/>
        <v>19.969219359067871</v>
      </c>
      <c r="EO29" s="68">
        <f t="shared" si="611"/>
        <v>79.969219359067864</v>
      </c>
      <c r="EP29" s="68">
        <f t="shared" si="611"/>
        <v>19.969219359067871</v>
      </c>
      <c r="EQ29" s="68">
        <f t="shared" si="611"/>
        <v>19.969219359067871</v>
      </c>
      <c r="ER29" s="68">
        <f t="shared" si="611"/>
        <v>19.969219359067871</v>
      </c>
      <c r="ES29" s="68">
        <f t="shared" si="611"/>
        <v>19.969219359067871</v>
      </c>
      <c r="ET29" s="68">
        <f t="shared" si="611"/>
        <v>19.969219359067871</v>
      </c>
      <c r="EU29" s="68">
        <f t="shared" si="611"/>
        <v>26.427896538119889</v>
      </c>
      <c r="EV29" s="68">
        <f t="shared" si="611"/>
        <v>19.427896538119889</v>
      </c>
      <c r="EW29" s="68">
        <f t="shared" si="611"/>
        <v>19.427896538119889</v>
      </c>
      <c r="EX29" s="68">
        <f t="shared" ca="1" si="611"/>
        <v>60.941229871453217</v>
      </c>
      <c r="EY29" s="68">
        <f t="shared" si="611"/>
        <v>19.427896538119889</v>
      </c>
      <c r="EZ29" s="68">
        <f t="shared" si="611"/>
        <v>19.427896538119889</v>
      </c>
      <c r="FA29" s="68">
        <f t="shared" si="611"/>
        <v>79.427896538119882</v>
      </c>
      <c r="FB29" s="68">
        <f t="shared" si="611"/>
        <v>19.427896538119889</v>
      </c>
      <c r="FC29" s="68">
        <f t="shared" si="611"/>
        <v>19.427896538119889</v>
      </c>
      <c r="FD29" s="68">
        <f t="shared" si="611"/>
        <v>19.427896538119889</v>
      </c>
      <c r="FE29" s="68">
        <f t="shared" si="611"/>
        <v>19.427896538119889</v>
      </c>
      <c r="FF29" s="68">
        <f t="shared" si="611"/>
        <v>19.427896538119889</v>
      </c>
      <c r="FG29" s="68">
        <f t="shared" si="611"/>
        <v>25.872884498300294</v>
      </c>
      <c r="FH29" s="68">
        <f t="shared" si="611"/>
        <v>18.872884498300294</v>
      </c>
      <c r="FI29" s="68">
        <f t="shared" si="611"/>
        <v>18.872884498300294</v>
      </c>
      <c r="FJ29" s="68">
        <f t="shared" ca="1" si="611"/>
        <v>60.386217831633616</v>
      </c>
      <c r="FK29" s="68">
        <f t="shared" si="611"/>
        <v>18.872884498300294</v>
      </c>
      <c r="FL29" s="68">
        <f t="shared" si="611"/>
        <v>18.872884498300294</v>
      </c>
      <c r="FM29" s="68">
        <f t="shared" si="611"/>
        <v>78.872884498300294</v>
      </c>
      <c r="FN29" s="68">
        <f t="shared" si="611"/>
        <v>18.872884498300294</v>
      </c>
      <c r="FO29" s="68">
        <f t="shared" si="611"/>
        <v>18.872884498300294</v>
      </c>
      <c r="FP29" s="68">
        <f t="shared" si="611"/>
        <v>18.872884498300294</v>
      </c>
      <c r="FQ29" s="68">
        <f t="shared" si="611"/>
        <v>18.872884498300294</v>
      </c>
      <c r="FR29" s="68">
        <f t="shared" si="611"/>
        <v>18.872884498300294</v>
      </c>
      <c r="FS29" s="68">
        <f t="shared" si="611"/>
        <v>25.30383706038651</v>
      </c>
      <c r="FT29" s="68">
        <f t="shared" si="611"/>
        <v>18.30383706038651</v>
      </c>
      <c r="FU29" s="68">
        <f t="shared" si="611"/>
        <v>18.30383706038651</v>
      </c>
      <c r="FV29" s="68">
        <f t="shared" ca="1" si="611"/>
        <v>59.817170393719834</v>
      </c>
      <c r="FW29" s="68">
        <f t="shared" si="611"/>
        <v>18.30383706038651</v>
      </c>
      <c r="FX29" s="68">
        <f t="shared" si="611"/>
        <v>18.30383706038651</v>
      </c>
      <c r="FY29" s="68">
        <f t="shared" si="611"/>
        <v>78.303837060386513</v>
      </c>
      <c r="FZ29" s="68">
        <f t="shared" si="611"/>
        <v>18.30383706038651</v>
      </c>
      <c r="GA29" s="68">
        <f t="shared" si="611"/>
        <v>18.30383706038651</v>
      </c>
      <c r="GB29" s="68">
        <f t="shared" si="611"/>
        <v>18.30383706038651</v>
      </c>
      <c r="GC29" s="68">
        <f t="shared" si="611"/>
        <v>18.30383706038651</v>
      </c>
      <c r="GD29" s="68">
        <f t="shared" si="611"/>
        <v>18.30383706038651</v>
      </c>
      <c r="GE29" s="68">
        <f t="shared" si="611"/>
        <v>24.720399290817593</v>
      </c>
      <c r="GF29" s="68">
        <f t="shared" si="611"/>
        <v>17.720399290817593</v>
      </c>
      <c r="GG29" s="68">
        <f t="shared" si="611"/>
        <v>17.720399290817593</v>
      </c>
      <c r="GH29" s="68">
        <f t="shared" ca="1" si="611"/>
        <v>59.233732624150917</v>
      </c>
      <c r="GI29" s="68">
        <f t="shared" si="611"/>
        <v>17.720399290817593</v>
      </c>
      <c r="GJ29" s="68">
        <f t="shared" si="611"/>
        <v>17.720399290817593</v>
      </c>
      <c r="GK29" s="68">
        <f t="shared" si="611"/>
        <v>77.720399290817596</v>
      </c>
      <c r="GL29" s="68">
        <f t="shared" si="611"/>
        <v>17.720399290817593</v>
      </c>
      <c r="GM29" s="68">
        <f t="shared" si="611"/>
        <v>17.720399290817593</v>
      </c>
      <c r="GN29" s="68">
        <f t="shared" si="611"/>
        <v>17.720399290817593</v>
      </c>
      <c r="GO29" s="68">
        <f t="shared" si="611"/>
        <v>17.720399290817593</v>
      </c>
      <c r="GP29" s="68">
        <f t="shared" si="611"/>
        <v>17.720399290817593</v>
      </c>
      <c r="GQ29" s="68">
        <f t="shared" ref="GQ29:JB29" si="612">SUM(GQ4:GQ28)</f>
        <v>24.122207280310509</v>
      </c>
      <c r="GR29" s="68">
        <f t="shared" si="612"/>
        <v>17.122207280310509</v>
      </c>
      <c r="GS29" s="68">
        <f t="shared" si="612"/>
        <v>17.122207280310509</v>
      </c>
      <c r="GT29" s="68">
        <f t="shared" ca="1" si="612"/>
        <v>58.635540613643833</v>
      </c>
      <c r="GU29" s="68">
        <f t="shared" si="612"/>
        <v>17.122207280310509</v>
      </c>
      <c r="GV29" s="68">
        <f t="shared" si="612"/>
        <v>17.122207280310509</v>
      </c>
      <c r="GW29" s="68">
        <f t="shared" si="612"/>
        <v>77.122207280310505</v>
      </c>
      <c r="GX29" s="68">
        <f t="shared" si="612"/>
        <v>17.122207280310509</v>
      </c>
      <c r="GY29" s="68">
        <f t="shared" si="612"/>
        <v>17.122207280310509</v>
      </c>
      <c r="GZ29" s="68">
        <f t="shared" si="612"/>
        <v>17.122207280310509</v>
      </c>
      <c r="HA29" s="68">
        <f t="shared" si="612"/>
        <v>17.122207280310509</v>
      </c>
      <c r="HB29" s="68">
        <f t="shared" si="612"/>
        <v>17.122207280310509</v>
      </c>
      <c r="HC29" s="68">
        <f t="shared" si="612"/>
        <v>23.508887916877967</v>
      </c>
      <c r="HD29" s="68">
        <f t="shared" si="612"/>
        <v>16.508887916877967</v>
      </c>
      <c r="HE29" s="68">
        <f t="shared" si="612"/>
        <v>16.508887916877967</v>
      </c>
      <c r="HF29" s="68">
        <f t="shared" ca="1" si="612"/>
        <v>58.022221250211288</v>
      </c>
      <c r="HG29" s="68">
        <f t="shared" si="612"/>
        <v>16.508887916877967</v>
      </c>
      <c r="HH29" s="68">
        <f t="shared" si="612"/>
        <v>16.508887916877967</v>
      </c>
      <c r="HI29" s="68">
        <f t="shared" si="612"/>
        <v>76.508887916877967</v>
      </c>
      <c r="HJ29" s="68">
        <f t="shared" si="612"/>
        <v>16.508887916877967</v>
      </c>
      <c r="HK29" s="68">
        <f t="shared" si="612"/>
        <v>16.508887916877967</v>
      </c>
      <c r="HL29" s="68">
        <f t="shared" si="612"/>
        <v>16.508887916877967</v>
      </c>
      <c r="HM29" s="68">
        <f t="shared" si="612"/>
        <v>16.508887916877967</v>
      </c>
      <c r="HN29" s="68">
        <f t="shared" si="612"/>
        <v>16.508887916877967</v>
      </c>
      <c r="HO29" s="68">
        <f t="shared" si="612"/>
        <v>22.880058653106243</v>
      </c>
      <c r="HP29" s="68">
        <f t="shared" si="612"/>
        <v>15.880058653106243</v>
      </c>
      <c r="HQ29" s="68">
        <f t="shared" si="612"/>
        <v>15.880058653106243</v>
      </c>
      <c r="HR29" s="68">
        <f t="shared" ca="1" si="612"/>
        <v>57.393391986439568</v>
      </c>
      <c r="HS29" s="68">
        <f t="shared" si="612"/>
        <v>15.880058653106243</v>
      </c>
      <c r="HT29" s="68">
        <f t="shared" si="612"/>
        <v>15.880058653106243</v>
      </c>
      <c r="HU29" s="68">
        <f t="shared" si="612"/>
        <v>75.880058653106246</v>
      </c>
      <c r="HV29" s="68">
        <f t="shared" si="612"/>
        <v>15.880058653106243</v>
      </c>
      <c r="HW29" s="68">
        <f t="shared" si="612"/>
        <v>15.880058653106243</v>
      </c>
      <c r="HX29" s="68">
        <f t="shared" si="612"/>
        <v>15.880058653106243</v>
      </c>
      <c r="HY29" s="68">
        <f t="shared" si="612"/>
        <v>15.880058653106243</v>
      </c>
      <c r="HZ29" s="68">
        <f t="shared" si="612"/>
        <v>15.880058653106243</v>
      </c>
      <c r="IA29" s="68">
        <f t="shared" si="612"/>
        <v>22.235327267547795</v>
      </c>
      <c r="IB29" s="68">
        <f t="shared" si="612"/>
        <v>15.235327267547795</v>
      </c>
      <c r="IC29" s="68">
        <f t="shared" si="612"/>
        <v>15.235327267547795</v>
      </c>
      <c r="ID29" s="68">
        <f t="shared" ca="1" si="612"/>
        <v>56.748660600881124</v>
      </c>
      <c r="IE29" s="68">
        <f t="shared" si="612"/>
        <v>15.235327267547795</v>
      </c>
      <c r="IF29" s="68">
        <f t="shared" si="612"/>
        <v>15.235327267547795</v>
      </c>
      <c r="IG29" s="68">
        <f t="shared" si="612"/>
        <v>75.235327267547788</v>
      </c>
      <c r="IH29" s="68">
        <f t="shared" si="612"/>
        <v>15.235327267547795</v>
      </c>
      <c r="II29" s="68">
        <f t="shared" si="612"/>
        <v>15.235327267547795</v>
      </c>
      <c r="IJ29" s="68">
        <f t="shared" si="612"/>
        <v>15.235327267547795</v>
      </c>
      <c r="IK29" s="68">
        <f t="shared" si="612"/>
        <v>15.235327267547795</v>
      </c>
      <c r="IL29" s="68">
        <f t="shared" si="612"/>
        <v>15.235327267547795</v>
      </c>
      <c r="IM29" s="68">
        <f t="shared" si="612"/>
        <v>21.88</v>
      </c>
      <c r="IN29" s="68">
        <f t="shared" si="612"/>
        <v>14.879999999999999</v>
      </c>
      <c r="IO29" s="68">
        <f t="shared" si="612"/>
        <v>14.879999999999999</v>
      </c>
      <c r="IP29" s="68">
        <f t="shared" ca="1" si="612"/>
        <v>56.393333333333324</v>
      </c>
      <c r="IQ29" s="68">
        <f t="shared" si="612"/>
        <v>14.879999999999999</v>
      </c>
      <c r="IR29" s="68">
        <f t="shared" si="612"/>
        <v>14.879999999999999</v>
      </c>
      <c r="IS29" s="68">
        <f t="shared" si="612"/>
        <v>74.88</v>
      </c>
      <c r="IT29" s="68">
        <f t="shared" si="612"/>
        <v>14.879999999999999</v>
      </c>
      <c r="IU29" s="68">
        <f t="shared" si="612"/>
        <v>14.879999999999999</v>
      </c>
      <c r="IV29" s="68">
        <f t="shared" si="612"/>
        <v>14.879999999999999</v>
      </c>
      <c r="IW29" s="68">
        <f t="shared" si="612"/>
        <v>14.879999999999999</v>
      </c>
      <c r="IX29" s="68">
        <f t="shared" si="612"/>
        <v>14.879999999999999</v>
      </c>
      <c r="IY29" s="68">
        <f t="shared" si="612"/>
        <v>21.88</v>
      </c>
      <c r="IZ29" s="68">
        <f t="shared" si="612"/>
        <v>14.879999999999999</v>
      </c>
      <c r="JA29" s="68">
        <f t="shared" si="612"/>
        <v>14.879999999999999</v>
      </c>
      <c r="JB29" s="68">
        <f t="shared" ca="1" si="612"/>
        <v>56.393333333333324</v>
      </c>
      <c r="JC29" s="68">
        <f t="shared" ref="JC29:KT29" si="613">SUM(JC4:JC28)</f>
        <v>14.879999999999999</v>
      </c>
      <c r="JD29" s="68">
        <f t="shared" si="613"/>
        <v>14.879999999999999</v>
      </c>
      <c r="JE29" s="68">
        <f t="shared" si="613"/>
        <v>74.88</v>
      </c>
      <c r="JF29" s="68">
        <f t="shared" si="613"/>
        <v>14.879999999999999</v>
      </c>
      <c r="JG29" s="68">
        <f t="shared" si="613"/>
        <v>14.879999999999999</v>
      </c>
      <c r="JH29" s="68">
        <f t="shared" si="613"/>
        <v>14.879999999999999</v>
      </c>
      <c r="JI29" s="68">
        <f t="shared" si="613"/>
        <v>14.879999999999999</v>
      </c>
      <c r="JJ29" s="68">
        <f t="shared" si="613"/>
        <v>14.879999999999999</v>
      </c>
      <c r="JK29" s="68">
        <f t="shared" si="613"/>
        <v>21.88</v>
      </c>
      <c r="JL29" s="68">
        <f t="shared" si="613"/>
        <v>14.879999999999999</v>
      </c>
      <c r="JM29" s="68">
        <f t="shared" si="613"/>
        <v>14.879999999999999</v>
      </c>
      <c r="JN29" s="68">
        <f t="shared" ca="1" si="613"/>
        <v>56.393333333333324</v>
      </c>
      <c r="JO29" s="68">
        <f t="shared" si="613"/>
        <v>14.879999999999999</v>
      </c>
      <c r="JP29" s="68">
        <f t="shared" si="613"/>
        <v>14.879999999999999</v>
      </c>
      <c r="JQ29" s="68">
        <f t="shared" si="613"/>
        <v>74.88</v>
      </c>
      <c r="JR29" s="68">
        <f t="shared" si="613"/>
        <v>14.879999999999999</v>
      </c>
      <c r="JS29" s="68">
        <f t="shared" si="613"/>
        <v>14.879999999999999</v>
      </c>
      <c r="JT29" s="68">
        <f t="shared" si="613"/>
        <v>14.879999999999999</v>
      </c>
      <c r="JU29" s="68">
        <f t="shared" si="613"/>
        <v>14.879999999999999</v>
      </c>
      <c r="JV29" s="68">
        <f t="shared" si="613"/>
        <v>14.879999999999999</v>
      </c>
      <c r="JW29" s="68">
        <f t="shared" si="613"/>
        <v>21.88</v>
      </c>
      <c r="JX29" s="68">
        <f t="shared" si="613"/>
        <v>14.879999999999999</v>
      </c>
      <c r="JY29" s="68">
        <f t="shared" si="613"/>
        <v>14.879999999999999</v>
      </c>
      <c r="JZ29" s="68">
        <f t="shared" ca="1" si="613"/>
        <v>56.393333333333324</v>
      </c>
      <c r="KA29" s="68">
        <f t="shared" si="613"/>
        <v>14.879999999999999</v>
      </c>
      <c r="KB29" s="68">
        <f t="shared" si="613"/>
        <v>14.879999999999999</v>
      </c>
      <c r="KC29" s="68">
        <f t="shared" si="613"/>
        <v>74.88</v>
      </c>
      <c r="KD29" s="68">
        <f t="shared" si="613"/>
        <v>14.879999999999999</v>
      </c>
      <c r="KE29" s="68">
        <f t="shared" si="613"/>
        <v>14.879999999999999</v>
      </c>
      <c r="KF29" s="68">
        <f t="shared" si="613"/>
        <v>14.879999999999999</v>
      </c>
      <c r="KG29" s="68">
        <f t="shared" si="613"/>
        <v>14.879999999999999</v>
      </c>
      <c r="KH29" s="68">
        <f t="shared" si="613"/>
        <v>14.879999999999999</v>
      </c>
      <c r="KI29" s="68">
        <f t="shared" si="613"/>
        <v>21.88</v>
      </c>
      <c r="KJ29" s="68">
        <f t="shared" si="613"/>
        <v>14.879999999999999</v>
      </c>
      <c r="KK29" s="68">
        <f t="shared" si="613"/>
        <v>14.879999999999999</v>
      </c>
      <c r="KL29" s="68">
        <f t="shared" ca="1" si="613"/>
        <v>56.393333333333324</v>
      </c>
      <c r="KM29" s="68">
        <f t="shared" si="613"/>
        <v>14.879999999999999</v>
      </c>
      <c r="KN29" s="68">
        <f t="shared" si="613"/>
        <v>14.879999999999999</v>
      </c>
      <c r="KO29" s="68">
        <f t="shared" si="613"/>
        <v>74.88</v>
      </c>
      <c r="KP29" s="68">
        <f t="shared" si="613"/>
        <v>14.879999999999999</v>
      </c>
      <c r="KQ29" s="68">
        <f t="shared" si="613"/>
        <v>14.879999999999999</v>
      </c>
      <c r="KR29" s="68">
        <f t="shared" si="613"/>
        <v>14.879999999999999</v>
      </c>
      <c r="KS29" s="68">
        <f t="shared" si="613"/>
        <v>14.879999999999999</v>
      </c>
      <c r="KT29" s="68">
        <f t="shared" si="613"/>
        <v>14.879999999999999</v>
      </c>
      <c r="KU29" s="68">
        <f t="shared" ref="KU29:LF29" si="614">SUM(KU4:KU28)</f>
        <v>21.88</v>
      </c>
      <c r="KV29" s="68">
        <f t="shared" si="614"/>
        <v>14.879999999999999</v>
      </c>
      <c r="KW29" s="68">
        <f t="shared" si="614"/>
        <v>14.879999999999999</v>
      </c>
      <c r="KX29" s="68">
        <f t="shared" ca="1" si="614"/>
        <v>56.393333333333324</v>
      </c>
      <c r="KY29" s="68">
        <f t="shared" si="614"/>
        <v>14.879999999999999</v>
      </c>
      <c r="KZ29" s="68">
        <f t="shared" si="614"/>
        <v>14.879999999999999</v>
      </c>
      <c r="LA29" s="68">
        <f t="shared" si="614"/>
        <v>74.88</v>
      </c>
      <c r="LB29" s="68">
        <f t="shared" si="614"/>
        <v>14.879999999999999</v>
      </c>
      <c r="LC29" s="68">
        <f t="shared" si="614"/>
        <v>14.879999999999999</v>
      </c>
      <c r="LD29" s="68">
        <f t="shared" si="614"/>
        <v>14.879999999999999</v>
      </c>
      <c r="LE29" s="68">
        <f t="shared" si="614"/>
        <v>14.879999999999999</v>
      </c>
      <c r="LF29" s="68">
        <f t="shared" si="614"/>
        <v>14.879999999999999</v>
      </c>
      <c r="LG29" s="68">
        <f t="shared" ref="LG29:NR29" si="615">SUM(LG4:LG28)</f>
        <v>21.88</v>
      </c>
      <c r="LH29" s="68">
        <f t="shared" si="615"/>
        <v>14.879999999999999</v>
      </c>
      <c r="LI29" s="68">
        <f t="shared" si="615"/>
        <v>14.879999999999999</v>
      </c>
      <c r="LJ29" s="68">
        <f t="shared" ca="1" si="615"/>
        <v>56.393333333333324</v>
      </c>
      <c r="LK29" s="68">
        <f t="shared" si="615"/>
        <v>14.879999999999999</v>
      </c>
      <c r="LL29" s="68">
        <f t="shared" si="615"/>
        <v>14.879999999999999</v>
      </c>
      <c r="LM29" s="68">
        <f t="shared" si="615"/>
        <v>74.88</v>
      </c>
      <c r="LN29" s="68">
        <f t="shared" si="615"/>
        <v>14.879999999999999</v>
      </c>
      <c r="LO29" s="68">
        <f t="shared" si="615"/>
        <v>14.879999999999999</v>
      </c>
      <c r="LP29" s="68">
        <f t="shared" si="615"/>
        <v>14.879999999999999</v>
      </c>
      <c r="LQ29" s="68">
        <f t="shared" si="615"/>
        <v>14.879999999999999</v>
      </c>
      <c r="LR29" s="68">
        <f t="shared" si="615"/>
        <v>14.879999999999999</v>
      </c>
      <c r="LS29" s="68">
        <f t="shared" si="615"/>
        <v>21.88</v>
      </c>
      <c r="LT29" s="68">
        <f t="shared" si="615"/>
        <v>14.879999999999999</v>
      </c>
      <c r="LU29" s="68">
        <f t="shared" si="615"/>
        <v>14.879999999999999</v>
      </c>
      <c r="LV29" s="68">
        <f t="shared" ca="1" si="615"/>
        <v>56.393333333333324</v>
      </c>
      <c r="LW29" s="68">
        <f t="shared" si="615"/>
        <v>14.879999999999999</v>
      </c>
      <c r="LX29" s="68">
        <f t="shared" si="615"/>
        <v>14.879999999999999</v>
      </c>
      <c r="LY29" s="68">
        <f t="shared" si="615"/>
        <v>74.88</v>
      </c>
      <c r="LZ29" s="68">
        <f t="shared" si="615"/>
        <v>14.879999999999999</v>
      </c>
      <c r="MA29" s="68">
        <f t="shared" si="615"/>
        <v>14.879999999999999</v>
      </c>
      <c r="MB29" s="68">
        <f t="shared" si="615"/>
        <v>14.879999999999999</v>
      </c>
      <c r="MC29" s="68">
        <f t="shared" si="615"/>
        <v>14.879999999999999</v>
      </c>
      <c r="MD29" s="68">
        <f t="shared" si="615"/>
        <v>14.879999999999999</v>
      </c>
      <c r="ME29" s="68">
        <f t="shared" si="615"/>
        <v>21.88</v>
      </c>
      <c r="MF29" s="68">
        <f t="shared" si="615"/>
        <v>14.879999999999999</v>
      </c>
      <c r="MG29" s="68">
        <f t="shared" si="615"/>
        <v>14.879999999999999</v>
      </c>
      <c r="MH29" s="68">
        <f t="shared" ca="1" si="615"/>
        <v>56.393333333333324</v>
      </c>
      <c r="MI29" s="68">
        <f t="shared" si="615"/>
        <v>14.879999999999999</v>
      </c>
      <c r="MJ29" s="68">
        <f t="shared" si="615"/>
        <v>14.879999999999999</v>
      </c>
      <c r="MK29" s="68">
        <f t="shared" si="615"/>
        <v>74.88</v>
      </c>
      <c r="ML29" s="68">
        <f t="shared" si="615"/>
        <v>14.879999999999999</v>
      </c>
      <c r="MM29" s="68">
        <f t="shared" si="615"/>
        <v>14.879999999999999</v>
      </c>
      <c r="MN29" s="68">
        <f t="shared" si="615"/>
        <v>14.879999999999999</v>
      </c>
      <c r="MO29" s="68">
        <f t="shared" si="615"/>
        <v>14.879999999999999</v>
      </c>
      <c r="MP29" s="68">
        <f t="shared" si="615"/>
        <v>14.879999999999999</v>
      </c>
      <c r="MQ29" s="68">
        <f t="shared" si="615"/>
        <v>21.88</v>
      </c>
      <c r="MR29" s="68">
        <f t="shared" si="615"/>
        <v>14.879999999999999</v>
      </c>
      <c r="MS29" s="68">
        <f t="shared" si="615"/>
        <v>14.879999999999999</v>
      </c>
      <c r="MT29" s="68">
        <f t="shared" ca="1" si="615"/>
        <v>56.393333333333324</v>
      </c>
      <c r="MU29" s="68">
        <f t="shared" si="615"/>
        <v>14.879999999999999</v>
      </c>
      <c r="MV29" s="68">
        <f t="shared" si="615"/>
        <v>14.879999999999999</v>
      </c>
      <c r="MW29" s="68">
        <f t="shared" si="615"/>
        <v>74.88</v>
      </c>
      <c r="MX29" s="68">
        <f t="shared" si="615"/>
        <v>14.879999999999999</v>
      </c>
      <c r="MY29" s="68">
        <f t="shared" si="615"/>
        <v>14.879999999999999</v>
      </c>
      <c r="MZ29" s="68">
        <f t="shared" si="615"/>
        <v>14.879999999999999</v>
      </c>
      <c r="NA29" s="68">
        <f t="shared" si="615"/>
        <v>14.879999999999999</v>
      </c>
      <c r="NB29" s="68">
        <f t="shared" si="615"/>
        <v>14.879999999999999</v>
      </c>
      <c r="NC29" s="68">
        <f t="shared" si="615"/>
        <v>21.88</v>
      </c>
      <c r="ND29" s="68">
        <f t="shared" si="615"/>
        <v>14.879999999999999</v>
      </c>
      <c r="NE29" s="68">
        <f t="shared" si="615"/>
        <v>14.879999999999999</v>
      </c>
      <c r="NF29" s="68">
        <f t="shared" ca="1" si="615"/>
        <v>56.393333333333324</v>
      </c>
      <c r="NG29" s="68">
        <f t="shared" si="615"/>
        <v>14.879999999999999</v>
      </c>
      <c r="NH29" s="68">
        <f t="shared" si="615"/>
        <v>14.879999999999999</v>
      </c>
      <c r="NI29" s="68">
        <f t="shared" si="615"/>
        <v>74.88</v>
      </c>
      <c r="NJ29" s="68">
        <f t="shared" si="615"/>
        <v>14.879999999999999</v>
      </c>
      <c r="NK29" s="68">
        <f t="shared" si="615"/>
        <v>14.879999999999999</v>
      </c>
      <c r="NL29" s="68">
        <f t="shared" si="615"/>
        <v>14.879999999999999</v>
      </c>
      <c r="NM29" s="68">
        <f t="shared" si="615"/>
        <v>14.879999999999999</v>
      </c>
      <c r="NN29" s="68">
        <f t="shared" si="615"/>
        <v>14.879999999999999</v>
      </c>
      <c r="NO29" s="68">
        <f t="shared" si="615"/>
        <v>21.88</v>
      </c>
      <c r="NP29" s="68">
        <f t="shared" si="615"/>
        <v>14.879999999999999</v>
      </c>
      <c r="NQ29" s="68">
        <f t="shared" si="615"/>
        <v>14.879999999999999</v>
      </c>
      <c r="NR29" s="68">
        <f t="shared" ca="1" si="615"/>
        <v>56.393333333333324</v>
      </c>
      <c r="NS29" s="68">
        <f t="shared" ref="NS29:PJ29" si="616">SUM(NS4:NS28)</f>
        <v>14.879999999999999</v>
      </c>
      <c r="NT29" s="68">
        <f t="shared" si="616"/>
        <v>14.879999999999999</v>
      </c>
      <c r="NU29" s="68">
        <f t="shared" si="616"/>
        <v>74.88</v>
      </c>
      <c r="NV29" s="68">
        <f t="shared" si="616"/>
        <v>14.879999999999999</v>
      </c>
      <c r="NW29" s="68">
        <f t="shared" si="616"/>
        <v>14.879999999999999</v>
      </c>
      <c r="NX29" s="68">
        <f t="shared" si="616"/>
        <v>14.879999999999999</v>
      </c>
      <c r="NY29" s="68">
        <f t="shared" si="616"/>
        <v>14.879999999999999</v>
      </c>
      <c r="NZ29" s="68">
        <f t="shared" si="616"/>
        <v>14.879999999999999</v>
      </c>
      <c r="OA29" s="68">
        <f t="shared" si="616"/>
        <v>21.88</v>
      </c>
      <c r="OB29" s="68">
        <f t="shared" si="616"/>
        <v>14.879999999999999</v>
      </c>
      <c r="OC29" s="68">
        <f t="shared" si="616"/>
        <v>14.879999999999999</v>
      </c>
      <c r="OD29" s="68">
        <f t="shared" ca="1" si="616"/>
        <v>56.393333333333324</v>
      </c>
      <c r="OE29" s="68">
        <f t="shared" si="616"/>
        <v>14.879999999999999</v>
      </c>
      <c r="OF29" s="68">
        <f t="shared" si="616"/>
        <v>14.879999999999999</v>
      </c>
      <c r="OG29" s="68">
        <f t="shared" si="616"/>
        <v>74.88</v>
      </c>
      <c r="OH29" s="68">
        <f t="shared" si="616"/>
        <v>14.879999999999999</v>
      </c>
      <c r="OI29" s="68">
        <f t="shared" si="616"/>
        <v>14.879999999999999</v>
      </c>
      <c r="OJ29" s="68">
        <f t="shared" si="616"/>
        <v>14.879999999999999</v>
      </c>
      <c r="OK29" s="68">
        <f t="shared" si="616"/>
        <v>14.879999999999999</v>
      </c>
      <c r="OL29" s="68">
        <f t="shared" si="616"/>
        <v>14.879999999999999</v>
      </c>
      <c r="OM29" s="68">
        <f t="shared" si="616"/>
        <v>21.88</v>
      </c>
      <c r="ON29" s="68">
        <f t="shared" si="616"/>
        <v>14.879999999999999</v>
      </c>
      <c r="OO29" s="68">
        <f t="shared" si="616"/>
        <v>14.879999999999999</v>
      </c>
      <c r="OP29" s="68">
        <f t="shared" ca="1" si="616"/>
        <v>56.393333333333324</v>
      </c>
      <c r="OQ29" s="68">
        <f t="shared" si="616"/>
        <v>14.879999999999999</v>
      </c>
      <c r="OR29" s="68">
        <f t="shared" si="616"/>
        <v>14.879999999999999</v>
      </c>
      <c r="OS29" s="68">
        <f t="shared" si="616"/>
        <v>74.88</v>
      </c>
      <c r="OT29" s="68">
        <f t="shared" si="616"/>
        <v>14.879999999999999</v>
      </c>
      <c r="OU29" s="68">
        <f t="shared" si="616"/>
        <v>14.879999999999999</v>
      </c>
      <c r="OV29" s="68">
        <f t="shared" si="616"/>
        <v>14.879999999999999</v>
      </c>
      <c r="OW29" s="68">
        <f t="shared" si="616"/>
        <v>14.879999999999999</v>
      </c>
      <c r="OX29" s="68">
        <f t="shared" si="616"/>
        <v>14.879999999999999</v>
      </c>
      <c r="OY29" s="68">
        <f t="shared" si="616"/>
        <v>21.88</v>
      </c>
      <c r="OZ29" s="68">
        <f t="shared" si="616"/>
        <v>14.879999999999999</v>
      </c>
      <c r="PA29" s="68">
        <f t="shared" si="616"/>
        <v>14.879999999999999</v>
      </c>
      <c r="PB29" s="68">
        <f t="shared" ca="1" si="616"/>
        <v>56.393333333333324</v>
      </c>
      <c r="PC29" s="68">
        <f t="shared" si="616"/>
        <v>14.879999999999999</v>
      </c>
      <c r="PD29" s="68">
        <f t="shared" si="616"/>
        <v>14.879999999999999</v>
      </c>
      <c r="PE29" s="68">
        <f t="shared" si="616"/>
        <v>74.88</v>
      </c>
      <c r="PF29" s="68">
        <f t="shared" si="616"/>
        <v>14.879999999999999</v>
      </c>
      <c r="PG29" s="68">
        <f t="shared" si="616"/>
        <v>14.879999999999999</v>
      </c>
      <c r="PH29" s="68">
        <f t="shared" si="616"/>
        <v>14.879999999999999</v>
      </c>
      <c r="PI29" s="68">
        <f t="shared" si="616"/>
        <v>14.879999999999999</v>
      </c>
      <c r="PJ29" s="68">
        <f t="shared" si="616"/>
        <v>14.879999999999999</v>
      </c>
    </row>
    <row r="30" spans="1:426">
      <c r="A30" s="971" t="s">
        <v>47</v>
      </c>
      <c r="B30" s="971" t="s">
        <v>193</v>
      </c>
      <c r="C30" s="124" t="s">
        <v>198</v>
      </c>
      <c r="D30" s="124" t="s">
        <v>200</v>
      </c>
      <c r="E30" s="124" t="s">
        <v>199</v>
      </c>
      <c r="F30" s="123"/>
      <c r="G30" s="67">
        <f t="shared" ref="G30:BR30" si="617">G3</f>
        <v>1</v>
      </c>
      <c r="H30" s="67">
        <f t="shared" si="617"/>
        <v>2</v>
      </c>
      <c r="I30" s="67">
        <f t="shared" si="617"/>
        <v>3</v>
      </c>
      <c r="J30" s="67">
        <f t="shared" si="617"/>
        <v>4</v>
      </c>
      <c r="K30" s="67">
        <f t="shared" si="617"/>
        <v>5</v>
      </c>
      <c r="L30" s="67">
        <f t="shared" si="617"/>
        <v>6</v>
      </c>
      <c r="M30" s="67">
        <f t="shared" si="617"/>
        <v>7</v>
      </c>
      <c r="N30" s="67">
        <f t="shared" si="617"/>
        <v>8</v>
      </c>
      <c r="O30" s="67">
        <f t="shared" si="617"/>
        <v>9</v>
      </c>
      <c r="P30" s="67">
        <f t="shared" si="617"/>
        <v>10</v>
      </c>
      <c r="Q30" s="67">
        <f t="shared" si="617"/>
        <v>11</v>
      </c>
      <c r="R30" s="67">
        <f t="shared" si="617"/>
        <v>12</v>
      </c>
      <c r="S30" s="67">
        <f t="shared" si="617"/>
        <v>13</v>
      </c>
      <c r="T30" s="67">
        <f t="shared" si="617"/>
        <v>14</v>
      </c>
      <c r="U30" s="67">
        <f t="shared" si="617"/>
        <v>15</v>
      </c>
      <c r="V30" s="67">
        <f t="shared" si="617"/>
        <v>16</v>
      </c>
      <c r="W30" s="67">
        <f t="shared" si="617"/>
        <v>17</v>
      </c>
      <c r="X30" s="67">
        <f t="shared" si="617"/>
        <v>18</v>
      </c>
      <c r="Y30" s="67">
        <f t="shared" si="617"/>
        <v>19</v>
      </c>
      <c r="Z30" s="67">
        <f t="shared" si="617"/>
        <v>20</v>
      </c>
      <c r="AA30" s="67">
        <f t="shared" si="617"/>
        <v>21</v>
      </c>
      <c r="AB30" s="67">
        <f t="shared" si="617"/>
        <v>22</v>
      </c>
      <c r="AC30" s="67">
        <f t="shared" si="617"/>
        <v>23</v>
      </c>
      <c r="AD30" s="67">
        <f t="shared" si="617"/>
        <v>24</v>
      </c>
      <c r="AE30" s="67">
        <f t="shared" si="617"/>
        <v>25</v>
      </c>
      <c r="AF30" s="67">
        <f t="shared" si="617"/>
        <v>26</v>
      </c>
      <c r="AG30" s="67">
        <f t="shared" si="617"/>
        <v>27</v>
      </c>
      <c r="AH30" s="67">
        <f t="shared" si="617"/>
        <v>28</v>
      </c>
      <c r="AI30" s="67">
        <f t="shared" si="617"/>
        <v>29</v>
      </c>
      <c r="AJ30" s="67">
        <f t="shared" si="617"/>
        <v>30</v>
      </c>
      <c r="AK30" s="67">
        <f t="shared" si="617"/>
        <v>31</v>
      </c>
      <c r="AL30" s="67">
        <f t="shared" si="617"/>
        <v>32</v>
      </c>
      <c r="AM30" s="67">
        <f t="shared" si="617"/>
        <v>33</v>
      </c>
      <c r="AN30" s="67">
        <f t="shared" si="617"/>
        <v>34</v>
      </c>
      <c r="AO30" s="67">
        <f t="shared" si="617"/>
        <v>35</v>
      </c>
      <c r="AP30" s="67">
        <f t="shared" si="617"/>
        <v>36</v>
      </c>
      <c r="AQ30" s="67">
        <f t="shared" si="617"/>
        <v>37</v>
      </c>
      <c r="AR30" s="67">
        <f t="shared" si="617"/>
        <v>38</v>
      </c>
      <c r="AS30" s="67">
        <f t="shared" si="617"/>
        <v>39</v>
      </c>
      <c r="AT30" s="67">
        <f t="shared" si="617"/>
        <v>40</v>
      </c>
      <c r="AU30" s="67">
        <f t="shared" si="617"/>
        <v>41</v>
      </c>
      <c r="AV30" s="67">
        <f t="shared" si="617"/>
        <v>42</v>
      </c>
      <c r="AW30" s="67">
        <f t="shared" si="617"/>
        <v>43</v>
      </c>
      <c r="AX30" s="67">
        <f t="shared" si="617"/>
        <v>44</v>
      </c>
      <c r="AY30" s="67">
        <f t="shared" si="617"/>
        <v>45</v>
      </c>
      <c r="AZ30" s="67">
        <f t="shared" si="617"/>
        <v>46</v>
      </c>
      <c r="BA30" s="67">
        <f t="shared" si="617"/>
        <v>47</v>
      </c>
      <c r="BB30" s="67">
        <f t="shared" si="617"/>
        <v>48</v>
      </c>
      <c r="BC30" s="67">
        <f t="shared" si="617"/>
        <v>49</v>
      </c>
      <c r="BD30" s="67">
        <f t="shared" si="617"/>
        <v>50</v>
      </c>
      <c r="BE30" s="67">
        <f t="shared" si="617"/>
        <v>51</v>
      </c>
      <c r="BF30" s="67">
        <f t="shared" si="617"/>
        <v>52</v>
      </c>
      <c r="BG30" s="67">
        <f t="shared" si="617"/>
        <v>53</v>
      </c>
      <c r="BH30" s="67">
        <f t="shared" si="617"/>
        <v>54</v>
      </c>
      <c r="BI30" s="67">
        <f t="shared" si="617"/>
        <v>55</v>
      </c>
      <c r="BJ30" s="67">
        <f t="shared" si="617"/>
        <v>56</v>
      </c>
      <c r="BK30" s="67">
        <f t="shared" si="617"/>
        <v>57</v>
      </c>
      <c r="BL30" s="67">
        <f t="shared" si="617"/>
        <v>58</v>
      </c>
      <c r="BM30" s="67">
        <f t="shared" si="617"/>
        <v>59</v>
      </c>
      <c r="BN30" s="67">
        <f t="shared" si="617"/>
        <v>60</v>
      </c>
      <c r="BO30" s="67">
        <f t="shared" si="617"/>
        <v>61</v>
      </c>
      <c r="BP30" s="67">
        <f t="shared" si="617"/>
        <v>62</v>
      </c>
      <c r="BQ30" s="67">
        <f t="shared" si="617"/>
        <v>63</v>
      </c>
      <c r="BR30" s="67">
        <f t="shared" si="617"/>
        <v>64</v>
      </c>
      <c r="BS30" s="67">
        <f t="shared" ref="BS30:ED30" si="618">BS3</f>
        <v>65</v>
      </c>
      <c r="BT30" s="67">
        <f t="shared" si="618"/>
        <v>66</v>
      </c>
      <c r="BU30" s="67">
        <f t="shared" si="618"/>
        <v>67</v>
      </c>
      <c r="BV30" s="67">
        <f t="shared" si="618"/>
        <v>68</v>
      </c>
      <c r="BW30" s="67">
        <f t="shared" si="618"/>
        <v>69</v>
      </c>
      <c r="BX30" s="67">
        <f t="shared" si="618"/>
        <v>70</v>
      </c>
      <c r="BY30" s="67">
        <f t="shared" si="618"/>
        <v>71</v>
      </c>
      <c r="BZ30" s="67">
        <f t="shared" si="618"/>
        <v>72</v>
      </c>
      <c r="CA30" s="67">
        <f t="shared" si="618"/>
        <v>73</v>
      </c>
      <c r="CB30" s="67">
        <f t="shared" si="618"/>
        <v>74</v>
      </c>
      <c r="CC30" s="67">
        <f t="shared" si="618"/>
        <v>75</v>
      </c>
      <c r="CD30" s="67">
        <f t="shared" si="618"/>
        <v>76</v>
      </c>
      <c r="CE30" s="67">
        <f t="shared" si="618"/>
        <v>77</v>
      </c>
      <c r="CF30" s="67">
        <f t="shared" si="618"/>
        <v>78</v>
      </c>
      <c r="CG30" s="67">
        <f t="shared" si="618"/>
        <v>79</v>
      </c>
      <c r="CH30" s="67">
        <f t="shared" si="618"/>
        <v>80</v>
      </c>
      <c r="CI30" s="67">
        <f t="shared" si="618"/>
        <v>81</v>
      </c>
      <c r="CJ30" s="67">
        <f t="shared" si="618"/>
        <v>82</v>
      </c>
      <c r="CK30" s="67">
        <f t="shared" si="618"/>
        <v>83</v>
      </c>
      <c r="CL30" s="67">
        <f t="shared" si="618"/>
        <v>84</v>
      </c>
      <c r="CM30" s="67">
        <f t="shared" si="618"/>
        <v>85</v>
      </c>
      <c r="CN30" s="67">
        <f t="shared" si="618"/>
        <v>86</v>
      </c>
      <c r="CO30" s="67">
        <f t="shared" si="618"/>
        <v>87</v>
      </c>
      <c r="CP30" s="67">
        <f t="shared" si="618"/>
        <v>88</v>
      </c>
      <c r="CQ30" s="67">
        <f t="shared" si="618"/>
        <v>89</v>
      </c>
      <c r="CR30" s="67">
        <f t="shared" si="618"/>
        <v>90</v>
      </c>
      <c r="CS30" s="67">
        <f t="shared" si="618"/>
        <v>91</v>
      </c>
      <c r="CT30" s="67">
        <f t="shared" si="618"/>
        <v>92</v>
      </c>
      <c r="CU30" s="67">
        <f t="shared" si="618"/>
        <v>93</v>
      </c>
      <c r="CV30" s="67">
        <f t="shared" si="618"/>
        <v>94</v>
      </c>
      <c r="CW30" s="67">
        <f t="shared" si="618"/>
        <v>95</v>
      </c>
      <c r="CX30" s="67">
        <f t="shared" si="618"/>
        <v>96</v>
      </c>
      <c r="CY30" s="67">
        <f t="shared" si="618"/>
        <v>97</v>
      </c>
      <c r="CZ30" s="67">
        <f t="shared" si="618"/>
        <v>98</v>
      </c>
      <c r="DA30" s="67">
        <f t="shared" si="618"/>
        <v>99</v>
      </c>
      <c r="DB30" s="67">
        <f t="shared" si="618"/>
        <v>100</v>
      </c>
      <c r="DC30" s="67">
        <f t="shared" si="618"/>
        <v>101</v>
      </c>
      <c r="DD30" s="67">
        <f t="shared" si="618"/>
        <v>102</v>
      </c>
      <c r="DE30" s="67">
        <f t="shared" si="618"/>
        <v>103</v>
      </c>
      <c r="DF30" s="67">
        <f t="shared" si="618"/>
        <v>104</v>
      </c>
      <c r="DG30" s="67">
        <f t="shared" si="618"/>
        <v>105</v>
      </c>
      <c r="DH30" s="67">
        <f t="shared" si="618"/>
        <v>106</v>
      </c>
      <c r="DI30" s="67">
        <f t="shared" si="618"/>
        <v>107</v>
      </c>
      <c r="DJ30" s="67">
        <f t="shared" si="618"/>
        <v>108</v>
      </c>
      <c r="DK30" s="67">
        <f t="shared" si="618"/>
        <v>109</v>
      </c>
      <c r="DL30" s="67">
        <f t="shared" si="618"/>
        <v>110</v>
      </c>
      <c r="DM30" s="67">
        <f t="shared" si="618"/>
        <v>111</v>
      </c>
      <c r="DN30" s="67">
        <f t="shared" si="618"/>
        <v>112</v>
      </c>
      <c r="DO30" s="67">
        <f t="shared" si="618"/>
        <v>113</v>
      </c>
      <c r="DP30" s="67">
        <f t="shared" si="618"/>
        <v>114</v>
      </c>
      <c r="DQ30" s="67">
        <f t="shared" si="618"/>
        <v>115</v>
      </c>
      <c r="DR30" s="67">
        <f t="shared" si="618"/>
        <v>116</v>
      </c>
      <c r="DS30" s="67">
        <f t="shared" si="618"/>
        <v>117</v>
      </c>
      <c r="DT30" s="67">
        <f t="shared" si="618"/>
        <v>118</v>
      </c>
      <c r="DU30" s="67">
        <f t="shared" si="618"/>
        <v>119</v>
      </c>
      <c r="DV30" s="67">
        <f t="shared" si="618"/>
        <v>120</v>
      </c>
      <c r="DW30" s="67">
        <f t="shared" si="618"/>
        <v>121</v>
      </c>
      <c r="DX30" s="67">
        <f t="shared" si="618"/>
        <v>122</v>
      </c>
      <c r="DY30" s="67">
        <f t="shared" si="618"/>
        <v>123</v>
      </c>
      <c r="DZ30" s="67">
        <f t="shared" si="618"/>
        <v>124</v>
      </c>
      <c r="EA30" s="67">
        <f t="shared" si="618"/>
        <v>125</v>
      </c>
      <c r="EB30" s="67">
        <f t="shared" si="618"/>
        <v>126</v>
      </c>
      <c r="EC30" s="67">
        <f t="shared" si="618"/>
        <v>127</v>
      </c>
      <c r="ED30" s="67">
        <f t="shared" si="618"/>
        <v>128</v>
      </c>
      <c r="EE30" s="67">
        <f t="shared" ref="EE30:GP30" si="619">EE3</f>
        <v>129</v>
      </c>
      <c r="EF30" s="67">
        <f t="shared" si="619"/>
        <v>130</v>
      </c>
      <c r="EG30" s="67">
        <f t="shared" si="619"/>
        <v>131</v>
      </c>
      <c r="EH30" s="67">
        <f t="shared" si="619"/>
        <v>132</v>
      </c>
      <c r="EI30" s="67">
        <f t="shared" si="619"/>
        <v>133</v>
      </c>
      <c r="EJ30" s="67">
        <f t="shared" si="619"/>
        <v>134</v>
      </c>
      <c r="EK30" s="67">
        <f t="shared" si="619"/>
        <v>135</v>
      </c>
      <c r="EL30" s="67">
        <f t="shared" si="619"/>
        <v>136</v>
      </c>
      <c r="EM30" s="67">
        <f t="shared" si="619"/>
        <v>137</v>
      </c>
      <c r="EN30" s="67">
        <f t="shared" si="619"/>
        <v>138</v>
      </c>
      <c r="EO30" s="67">
        <f t="shared" si="619"/>
        <v>139</v>
      </c>
      <c r="EP30" s="67">
        <f t="shared" si="619"/>
        <v>140</v>
      </c>
      <c r="EQ30" s="67">
        <f t="shared" si="619"/>
        <v>141</v>
      </c>
      <c r="ER30" s="67">
        <f t="shared" si="619"/>
        <v>142</v>
      </c>
      <c r="ES30" s="67">
        <f t="shared" si="619"/>
        <v>143</v>
      </c>
      <c r="ET30" s="67">
        <f t="shared" si="619"/>
        <v>144</v>
      </c>
      <c r="EU30" s="67">
        <f t="shared" si="619"/>
        <v>145</v>
      </c>
      <c r="EV30" s="67">
        <f t="shared" si="619"/>
        <v>146</v>
      </c>
      <c r="EW30" s="67">
        <f t="shared" si="619"/>
        <v>147</v>
      </c>
      <c r="EX30" s="67">
        <f t="shared" si="619"/>
        <v>148</v>
      </c>
      <c r="EY30" s="67">
        <f t="shared" si="619"/>
        <v>149</v>
      </c>
      <c r="EZ30" s="67">
        <f t="shared" si="619"/>
        <v>150</v>
      </c>
      <c r="FA30" s="67">
        <f t="shared" si="619"/>
        <v>151</v>
      </c>
      <c r="FB30" s="67">
        <f t="shared" si="619"/>
        <v>152</v>
      </c>
      <c r="FC30" s="67">
        <f t="shared" si="619"/>
        <v>153</v>
      </c>
      <c r="FD30" s="67">
        <f t="shared" si="619"/>
        <v>154</v>
      </c>
      <c r="FE30" s="67">
        <f t="shared" si="619"/>
        <v>155</v>
      </c>
      <c r="FF30" s="67">
        <f t="shared" si="619"/>
        <v>156</v>
      </c>
      <c r="FG30" s="67">
        <f t="shared" si="619"/>
        <v>157</v>
      </c>
      <c r="FH30" s="67">
        <f t="shared" si="619"/>
        <v>158</v>
      </c>
      <c r="FI30" s="67">
        <f t="shared" si="619"/>
        <v>159</v>
      </c>
      <c r="FJ30" s="67">
        <f t="shared" si="619"/>
        <v>160</v>
      </c>
      <c r="FK30" s="67">
        <f t="shared" si="619"/>
        <v>161</v>
      </c>
      <c r="FL30" s="67">
        <f t="shared" si="619"/>
        <v>162</v>
      </c>
      <c r="FM30" s="67">
        <f t="shared" si="619"/>
        <v>163</v>
      </c>
      <c r="FN30" s="67">
        <f t="shared" si="619"/>
        <v>164</v>
      </c>
      <c r="FO30" s="67">
        <f t="shared" si="619"/>
        <v>165</v>
      </c>
      <c r="FP30" s="67">
        <f t="shared" si="619"/>
        <v>166</v>
      </c>
      <c r="FQ30" s="67">
        <f t="shared" si="619"/>
        <v>167</v>
      </c>
      <c r="FR30" s="67">
        <f t="shared" si="619"/>
        <v>168</v>
      </c>
      <c r="FS30" s="67">
        <f t="shared" si="619"/>
        <v>169</v>
      </c>
      <c r="FT30" s="67">
        <f t="shared" si="619"/>
        <v>170</v>
      </c>
      <c r="FU30" s="67">
        <f t="shared" si="619"/>
        <v>171</v>
      </c>
      <c r="FV30" s="67">
        <f t="shared" si="619"/>
        <v>172</v>
      </c>
      <c r="FW30" s="67">
        <f t="shared" si="619"/>
        <v>173</v>
      </c>
      <c r="FX30" s="67">
        <f t="shared" si="619"/>
        <v>174</v>
      </c>
      <c r="FY30" s="67">
        <f t="shared" si="619"/>
        <v>175</v>
      </c>
      <c r="FZ30" s="67">
        <f t="shared" si="619"/>
        <v>176</v>
      </c>
      <c r="GA30" s="67">
        <f t="shared" si="619"/>
        <v>177</v>
      </c>
      <c r="GB30" s="67">
        <f t="shared" si="619"/>
        <v>178</v>
      </c>
      <c r="GC30" s="67">
        <f t="shared" si="619"/>
        <v>179</v>
      </c>
      <c r="GD30" s="67">
        <f t="shared" si="619"/>
        <v>180</v>
      </c>
      <c r="GE30" s="67">
        <f t="shared" si="619"/>
        <v>181</v>
      </c>
      <c r="GF30" s="67">
        <f t="shared" si="619"/>
        <v>182</v>
      </c>
      <c r="GG30" s="67">
        <f t="shared" si="619"/>
        <v>183</v>
      </c>
      <c r="GH30" s="67">
        <f t="shared" si="619"/>
        <v>184</v>
      </c>
      <c r="GI30" s="67">
        <f t="shared" si="619"/>
        <v>185</v>
      </c>
      <c r="GJ30" s="67">
        <f t="shared" si="619"/>
        <v>186</v>
      </c>
      <c r="GK30" s="67">
        <f t="shared" si="619"/>
        <v>187</v>
      </c>
      <c r="GL30" s="67">
        <f t="shared" si="619"/>
        <v>188</v>
      </c>
      <c r="GM30" s="67">
        <f t="shared" si="619"/>
        <v>189</v>
      </c>
      <c r="GN30" s="67">
        <f t="shared" si="619"/>
        <v>190</v>
      </c>
      <c r="GO30" s="67">
        <f t="shared" si="619"/>
        <v>191</v>
      </c>
      <c r="GP30" s="67">
        <f t="shared" si="619"/>
        <v>192</v>
      </c>
      <c r="GQ30" s="67">
        <f t="shared" ref="GQ30:JB30" si="620">GQ3</f>
        <v>193</v>
      </c>
      <c r="GR30" s="67">
        <f t="shared" si="620"/>
        <v>194</v>
      </c>
      <c r="GS30" s="67">
        <f t="shared" si="620"/>
        <v>195</v>
      </c>
      <c r="GT30" s="67">
        <f t="shared" si="620"/>
        <v>196</v>
      </c>
      <c r="GU30" s="67">
        <f t="shared" si="620"/>
        <v>197</v>
      </c>
      <c r="GV30" s="67">
        <f t="shared" si="620"/>
        <v>198</v>
      </c>
      <c r="GW30" s="67">
        <f t="shared" si="620"/>
        <v>199</v>
      </c>
      <c r="GX30" s="67">
        <f t="shared" si="620"/>
        <v>200</v>
      </c>
      <c r="GY30" s="67">
        <f t="shared" si="620"/>
        <v>201</v>
      </c>
      <c r="GZ30" s="67">
        <f t="shared" si="620"/>
        <v>202</v>
      </c>
      <c r="HA30" s="67">
        <f t="shared" si="620"/>
        <v>203</v>
      </c>
      <c r="HB30" s="67">
        <f t="shared" si="620"/>
        <v>204</v>
      </c>
      <c r="HC30" s="67">
        <f t="shared" si="620"/>
        <v>205</v>
      </c>
      <c r="HD30" s="67">
        <f t="shared" si="620"/>
        <v>206</v>
      </c>
      <c r="HE30" s="67">
        <f t="shared" si="620"/>
        <v>207</v>
      </c>
      <c r="HF30" s="67">
        <f t="shared" si="620"/>
        <v>208</v>
      </c>
      <c r="HG30" s="67">
        <f t="shared" si="620"/>
        <v>209</v>
      </c>
      <c r="HH30" s="67">
        <f t="shared" si="620"/>
        <v>210</v>
      </c>
      <c r="HI30" s="67">
        <f t="shared" si="620"/>
        <v>211</v>
      </c>
      <c r="HJ30" s="67">
        <f t="shared" si="620"/>
        <v>212</v>
      </c>
      <c r="HK30" s="67">
        <f t="shared" si="620"/>
        <v>213</v>
      </c>
      <c r="HL30" s="67">
        <f t="shared" si="620"/>
        <v>214</v>
      </c>
      <c r="HM30" s="67">
        <f t="shared" si="620"/>
        <v>215</v>
      </c>
      <c r="HN30" s="67">
        <f t="shared" si="620"/>
        <v>216</v>
      </c>
      <c r="HO30" s="67">
        <f t="shared" si="620"/>
        <v>217</v>
      </c>
      <c r="HP30" s="67">
        <f t="shared" si="620"/>
        <v>218</v>
      </c>
      <c r="HQ30" s="67">
        <f t="shared" si="620"/>
        <v>219</v>
      </c>
      <c r="HR30" s="67">
        <f t="shared" si="620"/>
        <v>220</v>
      </c>
      <c r="HS30" s="67">
        <f t="shared" si="620"/>
        <v>221</v>
      </c>
      <c r="HT30" s="67">
        <f t="shared" si="620"/>
        <v>222</v>
      </c>
      <c r="HU30" s="67">
        <f t="shared" si="620"/>
        <v>223</v>
      </c>
      <c r="HV30" s="67">
        <f t="shared" si="620"/>
        <v>224</v>
      </c>
      <c r="HW30" s="67">
        <f t="shared" si="620"/>
        <v>225</v>
      </c>
      <c r="HX30" s="67">
        <f t="shared" si="620"/>
        <v>226</v>
      </c>
      <c r="HY30" s="67">
        <f t="shared" si="620"/>
        <v>227</v>
      </c>
      <c r="HZ30" s="67">
        <f t="shared" si="620"/>
        <v>228</v>
      </c>
      <c r="IA30" s="67">
        <f t="shared" si="620"/>
        <v>229</v>
      </c>
      <c r="IB30" s="67">
        <f t="shared" si="620"/>
        <v>230</v>
      </c>
      <c r="IC30" s="67">
        <f t="shared" si="620"/>
        <v>231</v>
      </c>
      <c r="ID30" s="67">
        <f t="shared" si="620"/>
        <v>232</v>
      </c>
      <c r="IE30" s="67">
        <f t="shared" si="620"/>
        <v>233</v>
      </c>
      <c r="IF30" s="67">
        <f t="shared" si="620"/>
        <v>234</v>
      </c>
      <c r="IG30" s="67">
        <f t="shared" si="620"/>
        <v>235</v>
      </c>
      <c r="IH30" s="67">
        <f t="shared" si="620"/>
        <v>236</v>
      </c>
      <c r="II30" s="67">
        <f t="shared" si="620"/>
        <v>237</v>
      </c>
      <c r="IJ30" s="67">
        <f t="shared" si="620"/>
        <v>238</v>
      </c>
      <c r="IK30" s="67">
        <f t="shared" si="620"/>
        <v>239</v>
      </c>
      <c r="IL30" s="67">
        <f t="shared" si="620"/>
        <v>240</v>
      </c>
      <c r="IM30" s="67">
        <f t="shared" si="620"/>
        <v>241</v>
      </c>
      <c r="IN30" s="67">
        <f t="shared" si="620"/>
        <v>242</v>
      </c>
      <c r="IO30" s="67">
        <f t="shared" si="620"/>
        <v>243</v>
      </c>
      <c r="IP30" s="67">
        <f t="shared" si="620"/>
        <v>244</v>
      </c>
      <c r="IQ30" s="67">
        <f t="shared" si="620"/>
        <v>245</v>
      </c>
      <c r="IR30" s="67">
        <f t="shared" si="620"/>
        <v>246</v>
      </c>
      <c r="IS30" s="67">
        <f t="shared" si="620"/>
        <v>247</v>
      </c>
      <c r="IT30" s="67">
        <f t="shared" si="620"/>
        <v>248</v>
      </c>
      <c r="IU30" s="67">
        <f t="shared" si="620"/>
        <v>249</v>
      </c>
      <c r="IV30" s="67">
        <f t="shared" si="620"/>
        <v>250</v>
      </c>
      <c r="IW30" s="67">
        <f t="shared" si="620"/>
        <v>251</v>
      </c>
      <c r="IX30" s="67">
        <f t="shared" si="620"/>
        <v>252</v>
      </c>
      <c r="IY30" s="67">
        <f t="shared" si="620"/>
        <v>253</v>
      </c>
      <c r="IZ30" s="67">
        <f t="shared" si="620"/>
        <v>254</v>
      </c>
      <c r="JA30" s="67">
        <f t="shared" si="620"/>
        <v>255</v>
      </c>
      <c r="JB30" s="67">
        <f t="shared" si="620"/>
        <v>256</v>
      </c>
      <c r="JC30" s="67">
        <f t="shared" ref="JC30:KT30" si="621">JC3</f>
        <v>257</v>
      </c>
      <c r="JD30" s="67">
        <f t="shared" si="621"/>
        <v>258</v>
      </c>
      <c r="JE30" s="67">
        <f t="shared" si="621"/>
        <v>259</v>
      </c>
      <c r="JF30" s="67">
        <f t="shared" si="621"/>
        <v>260</v>
      </c>
      <c r="JG30" s="67">
        <f t="shared" si="621"/>
        <v>261</v>
      </c>
      <c r="JH30" s="67">
        <f t="shared" si="621"/>
        <v>262</v>
      </c>
      <c r="JI30" s="67">
        <f t="shared" si="621"/>
        <v>263</v>
      </c>
      <c r="JJ30" s="67">
        <f t="shared" si="621"/>
        <v>264</v>
      </c>
      <c r="JK30" s="67">
        <f t="shared" si="621"/>
        <v>265</v>
      </c>
      <c r="JL30" s="67">
        <f t="shared" si="621"/>
        <v>266</v>
      </c>
      <c r="JM30" s="67">
        <f t="shared" si="621"/>
        <v>267</v>
      </c>
      <c r="JN30" s="67">
        <f t="shared" si="621"/>
        <v>268</v>
      </c>
      <c r="JO30" s="67">
        <f t="shared" si="621"/>
        <v>269</v>
      </c>
      <c r="JP30" s="67">
        <f t="shared" si="621"/>
        <v>270</v>
      </c>
      <c r="JQ30" s="67">
        <f t="shared" si="621"/>
        <v>271</v>
      </c>
      <c r="JR30" s="67">
        <f t="shared" si="621"/>
        <v>272</v>
      </c>
      <c r="JS30" s="67">
        <f t="shared" si="621"/>
        <v>273</v>
      </c>
      <c r="JT30" s="67">
        <f t="shared" si="621"/>
        <v>274</v>
      </c>
      <c r="JU30" s="67">
        <f t="shared" si="621"/>
        <v>275</v>
      </c>
      <c r="JV30" s="67">
        <f t="shared" si="621"/>
        <v>276</v>
      </c>
      <c r="JW30" s="67">
        <f t="shared" si="621"/>
        <v>277</v>
      </c>
      <c r="JX30" s="67">
        <f t="shared" si="621"/>
        <v>278</v>
      </c>
      <c r="JY30" s="67">
        <f t="shared" si="621"/>
        <v>279</v>
      </c>
      <c r="JZ30" s="67">
        <f t="shared" si="621"/>
        <v>280</v>
      </c>
      <c r="KA30" s="67">
        <f t="shared" si="621"/>
        <v>281</v>
      </c>
      <c r="KB30" s="67">
        <f t="shared" si="621"/>
        <v>282</v>
      </c>
      <c r="KC30" s="67">
        <f t="shared" si="621"/>
        <v>283</v>
      </c>
      <c r="KD30" s="67">
        <f t="shared" si="621"/>
        <v>284</v>
      </c>
      <c r="KE30" s="67">
        <f t="shared" si="621"/>
        <v>285</v>
      </c>
      <c r="KF30" s="67">
        <f t="shared" si="621"/>
        <v>286</v>
      </c>
      <c r="KG30" s="67">
        <f t="shared" si="621"/>
        <v>287</v>
      </c>
      <c r="KH30" s="67">
        <f t="shared" si="621"/>
        <v>288</v>
      </c>
      <c r="KI30" s="67">
        <f t="shared" si="621"/>
        <v>289</v>
      </c>
      <c r="KJ30" s="67">
        <f t="shared" si="621"/>
        <v>290</v>
      </c>
      <c r="KK30" s="67">
        <f t="shared" si="621"/>
        <v>291</v>
      </c>
      <c r="KL30" s="67">
        <f t="shared" si="621"/>
        <v>292</v>
      </c>
      <c r="KM30" s="67">
        <f t="shared" si="621"/>
        <v>293</v>
      </c>
      <c r="KN30" s="67">
        <f t="shared" si="621"/>
        <v>294</v>
      </c>
      <c r="KO30" s="67">
        <f t="shared" si="621"/>
        <v>295</v>
      </c>
      <c r="KP30" s="67">
        <f t="shared" si="621"/>
        <v>296</v>
      </c>
      <c r="KQ30" s="67">
        <f t="shared" si="621"/>
        <v>297</v>
      </c>
      <c r="KR30" s="67">
        <f t="shared" si="621"/>
        <v>298</v>
      </c>
      <c r="KS30" s="67">
        <f t="shared" si="621"/>
        <v>299</v>
      </c>
      <c r="KT30" s="67">
        <f t="shared" si="621"/>
        <v>300</v>
      </c>
      <c r="KU30" s="67">
        <f t="shared" ref="KU30:LF30" si="622">KU3</f>
        <v>301</v>
      </c>
      <c r="KV30" s="67">
        <f t="shared" si="622"/>
        <v>302</v>
      </c>
      <c r="KW30" s="67">
        <f t="shared" si="622"/>
        <v>303</v>
      </c>
      <c r="KX30" s="67">
        <f t="shared" si="622"/>
        <v>304</v>
      </c>
      <c r="KY30" s="67">
        <f t="shared" si="622"/>
        <v>305</v>
      </c>
      <c r="KZ30" s="67">
        <f t="shared" si="622"/>
        <v>306</v>
      </c>
      <c r="LA30" s="67">
        <f t="shared" si="622"/>
        <v>307</v>
      </c>
      <c r="LB30" s="67">
        <f t="shared" si="622"/>
        <v>308</v>
      </c>
      <c r="LC30" s="67">
        <f t="shared" si="622"/>
        <v>309</v>
      </c>
      <c r="LD30" s="67">
        <f t="shared" si="622"/>
        <v>310</v>
      </c>
      <c r="LE30" s="67">
        <f t="shared" si="622"/>
        <v>311</v>
      </c>
      <c r="LF30" s="67">
        <f t="shared" si="622"/>
        <v>312</v>
      </c>
      <c r="LG30" s="67">
        <f t="shared" ref="LG30:NR30" si="623">LG3</f>
        <v>313</v>
      </c>
      <c r="LH30" s="67">
        <f t="shared" si="623"/>
        <v>314</v>
      </c>
      <c r="LI30" s="67">
        <f t="shared" si="623"/>
        <v>315</v>
      </c>
      <c r="LJ30" s="67">
        <f t="shared" si="623"/>
        <v>316</v>
      </c>
      <c r="LK30" s="67">
        <f t="shared" si="623"/>
        <v>317</v>
      </c>
      <c r="LL30" s="67">
        <f t="shared" si="623"/>
        <v>318</v>
      </c>
      <c r="LM30" s="67">
        <f t="shared" si="623"/>
        <v>319</v>
      </c>
      <c r="LN30" s="67">
        <f t="shared" si="623"/>
        <v>320</v>
      </c>
      <c r="LO30" s="67">
        <f t="shared" si="623"/>
        <v>321</v>
      </c>
      <c r="LP30" s="67">
        <f t="shared" si="623"/>
        <v>322</v>
      </c>
      <c r="LQ30" s="67">
        <f t="shared" si="623"/>
        <v>323</v>
      </c>
      <c r="LR30" s="67">
        <f t="shared" si="623"/>
        <v>324</v>
      </c>
      <c r="LS30" s="67">
        <f t="shared" si="623"/>
        <v>325</v>
      </c>
      <c r="LT30" s="67">
        <f t="shared" si="623"/>
        <v>326</v>
      </c>
      <c r="LU30" s="67">
        <f t="shared" si="623"/>
        <v>327</v>
      </c>
      <c r="LV30" s="67">
        <f t="shared" si="623"/>
        <v>328</v>
      </c>
      <c r="LW30" s="67">
        <f t="shared" si="623"/>
        <v>329</v>
      </c>
      <c r="LX30" s="67">
        <f t="shared" si="623"/>
        <v>330</v>
      </c>
      <c r="LY30" s="67">
        <f t="shared" si="623"/>
        <v>331</v>
      </c>
      <c r="LZ30" s="67">
        <f t="shared" si="623"/>
        <v>332</v>
      </c>
      <c r="MA30" s="67">
        <f t="shared" si="623"/>
        <v>333</v>
      </c>
      <c r="MB30" s="67">
        <f t="shared" si="623"/>
        <v>334</v>
      </c>
      <c r="MC30" s="67">
        <f t="shared" si="623"/>
        <v>335</v>
      </c>
      <c r="MD30" s="67">
        <f t="shared" si="623"/>
        <v>336</v>
      </c>
      <c r="ME30" s="67">
        <f t="shared" si="623"/>
        <v>337</v>
      </c>
      <c r="MF30" s="67">
        <f t="shared" si="623"/>
        <v>338</v>
      </c>
      <c r="MG30" s="67">
        <f t="shared" si="623"/>
        <v>339</v>
      </c>
      <c r="MH30" s="67">
        <f t="shared" si="623"/>
        <v>340</v>
      </c>
      <c r="MI30" s="67">
        <f t="shared" si="623"/>
        <v>341</v>
      </c>
      <c r="MJ30" s="67">
        <f t="shared" si="623"/>
        <v>342</v>
      </c>
      <c r="MK30" s="67">
        <f t="shared" si="623"/>
        <v>343</v>
      </c>
      <c r="ML30" s="67">
        <f t="shared" si="623"/>
        <v>344</v>
      </c>
      <c r="MM30" s="67">
        <f t="shared" si="623"/>
        <v>345</v>
      </c>
      <c r="MN30" s="67">
        <f t="shared" si="623"/>
        <v>346</v>
      </c>
      <c r="MO30" s="67">
        <f t="shared" si="623"/>
        <v>347</v>
      </c>
      <c r="MP30" s="67">
        <f t="shared" si="623"/>
        <v>348</v>
      </c>
      <c r="MQ30" s="67">
        <f t="shared" si="623"/>
        <v>349</v>
      </c>
      <c r="MR30" s="67">
        <f t="shared" si="623"/>
        <v>350</v>
      </c>
      <c r="MS30" s="67">
        <f t="shared" si="623"/>
        <v>351</v>
      </c>
      <c r="MT30" s="67">
        <f t="shared" si="623"/>
        <v>352</v>
      </c>
      <c r="MU30" s="67">
        <f t="shared" si="623"/>
        <v>353</v>
      </c>
      <c r="MV30" s="67">
        <f t="shared" si="623"/>
        <v>354</v>
      </c>
      <c r="MW30" s="67">
        <f t="shared" si="623"/>
        <v>355</v>
      </c>
      <c r="MX30" s="67">
        <f t="shared" si="623"/>
        <v>356</v>
      </c>
      <c r="MY30" s="67">
        <f t="shared" si="623"/>
        <v>357</v>
      </c>
      <c r="MZ30" s="67">
        <f t="shared" si="623"/>
        <v>358</v>
      </c>
      <c r="NA30" s="67">
        <f t="shared" si="623"/>
        <v>359</v>
      </c>
      <c r="NB30" s="67">
        <f t="shared" si="623"/>
        <v>360</v>
      </c>
      <c r="NC30" s="67">
        <f t="shared" si="623"/>
        <v>361</v>
      </c>
      <c r="ND30" s="67">
        <f t="shared" si="623"/>
        <v>362</v>
      </c>
      <c r="NE30" s="67">
        <f t="shared" si="623"/>
        <v>363</v>
      </c>
      <c r="NF30" s="67">
        <f t="shared" si="623"/>
        <v>364</v>
      </c>
      <c r="NG30" s="67">
        <f t="shared" si="623"/>
        <v>365</v>
      </c>
      <c r="NH30" s="67">
        <f t="shared" si="623"/>
        <v>366</v>
      </c>
      <c r="NI30" s="67">
        <f t="shared" si="623"/>
        <v>367</v>
      </c>
      <c r="NJ30" s="67">
        <f t="shared" si="623"/>
        <v>368</v>
      </c>
      <c r="NK30" s="67">
        <f t="shared" si="623"/>
        <v>369</v>
      </c>
      <c r="NL30" s="67">
        <f t="shared" si="623"/>
        <v>370</v>
      </c>
      <c r="NM30" s="67">
        <f t="shared" si="623"/>
        <v>371</v>
      </c>
      <c r="NN30" s="67">
        <f t="shared" si="623"/>
        <v>372</v>
      </c>
      <c r="NO30" s="67">
        <f t="shared" si="623"/>
        <v>373</v>
      </c>
      <c r="NP30" s="67">
        <f t="shared" si="623"/>
        <v>374</v>
      </c>
      <c r="NQ30" s="67">
        <f t="shared" si="623"/>
        <v>375</v>
      </c>
      <c r="NR30" s="67">
        <f t="shared" si="623"/>
        <v>376</v>
      </c>
      <c r="NS30" s="67">
        <f t="shared" ref="NS30:PJ30" si="624">NS3</f>
        <v>377</v>
      </c>
      <c r="NT30" s="67">
        <f t="shared" si="624"/>
        <v>378</v>
      </c>
      <c r="NU30" s="67">
        <f t="shared" si="624"/>
        <v>379</v>
      </c>
      <c r="NV30" s="67">
        <f t="shared" si="624"/>
        <v>380</v>
      </c>
      <c r="NW30" s="67">
        <f t="shared" si="624"/>
        <v>381</v>
      </c>
      <c r="NX30" s="67">
        <f t="shared" si="624"/>
        <v>382</v>
      </c>
      <c r="NY30" s="67">
        <f t="shared" si="624"/>
        <v>383</v>
      </c>
      <c r="NZ30" s="67">
        <f t="shared" si="624"/>
        <v>384</v>
      </c>
      <c r="OA30" s="67">
        <f t="shared" si="624"/>
        <v>385</v>
      </c>
      <c r="OB30" s="67">
        <f t="shared" si="624"/>
        <v>386</v>
      </c>
      <c r="OC30" s="67">
        <f t="shared" si="624"/>
        <v>387</v>
      </c>
      <c r="OD30" s="67">
        <f t="shared" si="624"/>
        <v>388</v>
      </c>
      <c r="OE30" s="67">
        <f t="shared" si="624"/>
        <v>389</v>
      </c>
      <c r="OF30" s="67">
        <f t="shared" si="624"/>
        <v>390</v>
      </c>
      <c r="OG30" s="67">
        <f t="shared" si="624"/>
        <v>391</v>
      </c>
      <c r="OH30" s="67">
        <f t="shared" si="624"/>
        <v>392</v>
      </c>
      <c r="OI30" s="67">
        <f t="shared" si="624"/>
        <v>393</v>
      </c>
      <c r="OJ30" s="67">
        <f t="shared" si="624"/>
        <v>394</v>
      </c>
      <c r="OK30" s="67">
        <f t="shared" si="624"/>
        <v>395</v>
      </c>
      <c r="OL30" s="67">
        <f t="shared" si="624"/>
        <v>396</v>
      </c>
      <c r="OM30" s="67">
        <f t="shared" si="624"/>
        <v>397</v>
      </c>
      <c r="ON30" s="67">
        <f t="shared" si="624"/>
        <v>398</v>
      </c>
      <c r="OO30" s="67">
        <f t="shared" si="624"/>
        <v>399</v>
      </c>
      <c r="OP30" s="67">
        <f t="shared" si="624"/>
        <v>400</v>
      </c>
      <c r="OQ30" s="67">
        <f t="shared" si="624"/>
        <v>401</v>
      </c>
      <c r="OR30" s="67">
        <f t="shared" si="624"/>
        <v>402</v>
      </c>
      <c r="OS30" s="67">
        <f t="shared" si="624"/>
        <v>403</v>
      </c>
      <c r="OT30" s="67">
        <f t="shared" si="624"/>
        <v>404</v>
      </c>
      <c r="OU30" s="67">
        <f t="shared" si="624"/>
        <v>405</v>
      </c>
      <c r="OV30" s="67">
        <f t="shared" si="624"/>
        <v>406</v>
      </c>
      <c r="OW30" s="67">
        <f t="shared" si="624"/>
        <v>407</v>
      </c>
      <c r="OX30" s="67">
        <f t="shared" si="624"/>
        <v>408</v>
      </c>
      <c r="OY30" s="67">
        <f t="shared" si="624"/>
        <v>409</v>
      </c>
      <c r="OZ30" s="67">
        <f t="shared" si="624"/>
        <v>410</v>
      </c>
      <c r="PA30" s="67">
        <f t="shared" si="624"/>
        <v>411</v>
      </c>
      <c r="PB30" s="67">
        <f t="shared" si="624"/>
        <v>412</v>
      </c>
      <c r="PC30" s="67">
        <f t="shared" si="624"/>
        <v>413</v>
      </c>
      <c r="PD30" s="67">
        <f t="shared" si="624"/>
        <v>414</v>
      </c>
      <c r="PE30" s="67">
        <f t="shared" si="624"/>
        <v>415</v>
      </c>
      <c r="PF30" s="67">
        <f t="shared" si="624"/>
        <v>416</v>
      </c>
      <c r="PG30" s="67">
        <f t="shared" si="624"/>
        <v>417</v>
      </c>
      <c r="PH30" s="67">
        <f t="shared" si="624"/>
        <v>418</v>
      </c>
      <c r="PI30" s="67">
        <f t="shared" si="624"/>
        <v>419</v>
      </c>
      <c r="PJ30" s="67">
        <f t="shared" si="624"/>
        <v>420</v>
      </c>
    </row>
    <row r="31" spans="1:426" s="123" customFormat="1">
      <c r="A31" s="971"/>
      <c r="B31" s="971"/>
      <c r="C31" s="70" t="str">
        <f>収支!AB14</f>
        <v>ワンルーム</v>
      </c>
      <c r="D31" s="71"/>
      <c r="E31" s="72">
        <f>収支!AI14/1000</f>
        <v>60</v>
      </c>
      <c r="F31" s="63"/>
      <c r="G31" s="63">
        <f>G123</f>
        <v>60</v>
      </c>
      <c r="H31" s="63">
        <f t="shared" ref="H31:BS31" si="625">H123</f>
        <v>60</v>
      </c>
      <c r="I31" s="63">
        <f t="shared" si="625"/>
        <v>60</v>
      </c>
      <c r="J31" s="63">
        <f t="shared" si="625"/>
        <v>60</v>
      </c>
      <c r="K31" s="63">
        <f t="shared" si="625"/>
        <v>60</v>
      </c>
      <c r="L31" s="63">
        <f t="shared" si="625"/>
        <v>60</v>
      </c>
      <c r="M31" s="63">
        <f t="shared" si="625"/>
        <v>60</v>
      </c>
      <c r="N31" s="63">
        <f t="shared" si="625"/>
        <v>60</v>
      </c>
      <c r="O31" s="63">
        <f t="shared" si="625"/>
        <v>60</v>
      </c>
      <c r="P31" s="63">
        <f t="shared" si="625"/>
        <v>60</v>
      </c>
      <c r="Q31" s="63">
        <f t="shared" si="625"/>
        <v>60</v>
      </c>
      <c r="R31" s="63">
        <f t="shared" si="625"/>
        <v>60</v>
      </c>
      <c r="S31" s="63">
        <f t="shared" si="625"/>
        <v>60</v>
      </c>
      <c r="T31" s="63">
        <f t="shared" si="625"/>
        <v>60</v>
      </c>
      <c r="U31" s="63">
        <f t="shared" si="625"/>
        <v>60</v>
      </c>
      <c r="V31" s="63">
        <f t="shared" si="625"/>
        <v>60</v>
      </c>
      <c r="W31" s="63">
        <f t="shared" si="625"/>
        <v>60</v>
      </c>
      <c r="X31" s="63">
        <f t="shared" si="625"/>
        <v>60</v>
      </c>
      <c r="Y31" s="63">
        <f t="shared" si="625"/>
        <v>60</v>
      </c>
      <c r="Z31" s="63">
        <f t="shared" si="625"/>
        <v>60</v>
      </c>
      <c r="AA31" s="63">
        <f t="shared" si="625"/>
        <v>60</v>
      </c>
      <c r="AB31" s="63">
        <f t="shared" si="625"/>
        <v>60</v>
      </c>
      <c r="AC31" s="63">
        <f t="shared" si="625"/>
        <v>60</v>
      </c>
      <c r="AD31" s="63">
        <f t="shared" si="625"/>
        <v>60</v>
      </c>
      <c r="AE31" s="63">
        <f t="shared" si="625"/>
        <v>60</v>
      </c>
      <c r="AF31" s="63">
        <f t="shared" si="625"/>
        <v>60</v>
      </c>
      <c r="AG31" s="63">
        <f t="shared" si="625"/>
        <v>60</v>
      </c>
      <c r="AH31" s="63">
        <f t="shared" si="625"/>
        <v>60</v>
      </c>
      <c r="AI31" s="63">
        <f t="shared" si="625"/>
        <v>60</v>
      </c>
      <c r="AJ31" s="63">
        <f t="shared" si="625"/>
        <v>60</v>
      </c>
      <c r="AK31" s="63">
        <f t="shared" si="625"/>
        <v>60</v>
      </c>
      <c r="AL31" s="63">
        <f t="shared" si="625"/>
        <v>60</v>
      </c>
      <c r="AM31" s="63">
        <f t="shared" si="625"/>
        <v>60</v>
      </c>
      <c r="AN31" s="63">
        <f t="shared" si="625"/>
        <v>60</v>
      </c>
      <c r="AO31" s="63">
        <f t="shared" si="625"/>
        <v>60</v>
      </c>
      <c r="AP31" s="63">
        <f t="shared" si="625"/>
        <v>60</v>
      </c>
      <c r="AQ31" s="63">
        <f t="shared" si="625"/>
        <v>60</v>
      </c>
      <c r="AR31" s="63">
        <f t="shared" si="625"/>
        <v>60</v>
      </c>
      <c r="AS31" s="63">
        <f t="shared" si="625"/>
        <v>60</v>
      </c>
      <c r="AT31" s="63">
        <f t="shared" si="625"/>
        <v>60</v>
      </c>
      <c r="AU31" s="63">
        <f t="shared" si="625"/>
        <v>60</v>
      </c>
      <c r="AV31" s="63">
        <f t="shared" si="625"/>
        <v>60</v>
      </c>
      <c r="AW31" s="63">
        <f t="shared" si="625"/>
        <v>60</v>
      </c>
      <c r="AX31" s="63">
        <f t="shared" si="625"/>
        <v>60</v>
      </c>
      <c r="AY31" s="63">
        <f t="shared" si="625"/>
        <v>60</v>
      </c>
      <c r="AZ31" s="63">
        <f t="shared" si="625"/>
        <v>60</v>
      </c>
      <c r="BA31" s="63">
        <f t="shared" si="625"/>
        <v>60</v>
      </c>
      <c r="BB31" s="63">
        <f t="shared" si="625"/>
        <v>60</v>
      </c>
      <c r="BC31" s="63">
        <f t="shared" si="625"/>
        <v>60</v>
      </c>
      <c r="BD31" s="63">
        <f t="shared" si="625"/>
        <v>60</v>
      </c>
      <c r="BE31" s="63">
        <f t="shared" si="625"/>
        <v>60</v>
      </c>
      <c r="BF31" s="63">
        <f t="shared" si="625"/>
        <v>60</v>
      </c>
      <c r="BG31" s="63">
        <f t="shared" si="625"/>
        <v>60</v>
      </c>
      <c r="BH31" s="63">
        <f t="shared" si="625"/>
        <v>60</v>
      </c>
      <c r="BI31" s="63">
        <f t="shared" si="625"/>
        <v>60</v>
      </c>
      <c r="BJ31" s="63">
        <f t="shared" si="625"/>
        <v>60</v>
      </c>
      <c r="BK31" s="63">
        <f t="shared" si="625"/>
        <v>60</v>
      </c>
      <c r="BL31" s="63">
        <f t="shared" si="625"/>
        <v>60</v>
      </c>
      <c r="BM31" s="63">
        <f t="shared" si="625"/>
        <v>60</v>
      </c>
      <c r="BN31" s="63">
        <f t="shared" si="625"/>
        <v>60</v>
      </c>
      <c r="BO31" s="63">
        <f t="shared" si="625"/>
        <v>60</v>
      </c>
      <c r="BP31" s="63">
        <f t="shared" si="625"/>
        <v>60</v>
      </c>
      <c r="BQ31" s="63">
        <f t="shared" si="625"/>
        <v>60</v>
      </c>
      <c r="BR31" s="63">
        <f t="shared" si="625"/>
        <v>60</v>
      </c>
      <c r="BS31" s="63">
        <f t="shared" si="625"/>
        <v>60</v>
      </c>
      <c r="BT31" s="63">
        <f t="shared" ref="BT31:EE31" si="626">BT123</f>
        <v>60</v>
      </c>
      <c r="BU31" s="63">
        <f t="shared" si="626"/>
        <v>60</v>
      </c>
      <c r="BV31" s="63">
        <f t="shared" si="626"/>
        <v>60</v>
      </c>
      <c r="BW31" s="63">
        <f t="shared" si="626"/>
        <v>60</v>
      </c>
      <c r="BX31" s="63">
        <f t="shared" si="626"/>
        <v>60</v>
      </c>
      <c r="BY31" s="63">
        <f t="shared" si="626"/>
        <v>60</v>
      </c>
      <c r="BZ31" s="63">
        <f t="shared" si="626"/>
        <v>60</v>
      </c>
      <c r="CA31" s="63">
        <f t="shared" si="626"/>
        <v>60</v>
      </c>
      <c r="CB31" s="63">
        <f t="shared" si="626"/>
        <v>60</v>
      </c>
      <c r="CC31" s="63">
        <f t="shared" si="626"/>
        <v>60</v>
      </c>
      <c r="CD31" s="63">
        <f t="shared" si="626"/>
        <v>60</v>
      </c>
      <c r="CE31" s="63">
        <f t="shared" si="626"/>
        <v>60</v>
      </c>
      <c r="CF31" s="63">
        <f t="shared" si="626"/>
        <v>60</v>
      </c>
      <c r="CG31" s="63">
        <f t="shared" si="626"/>
        <v>60</v>
      </c>
      <c r="CH31" s="63">
        <f t="shared" si="626"/>
        <v>60</v>
      </c>
      <c r="CI31" s="63">
        <f t="shared" si="626"/>
        <v>60</v>
      </c>
      <c r="CJ31" s="63">
        <f t="shared" si="626"/>
        <v>60</v>
      </c>
      <c r="CK31" s="63">
        <f t="shared" si="626"/>
        <v>60</v>
      </c>
      <c r="CL31" s="63">
        <f t="shared" si="626"/>
        <v>60</v>
      </c>
      <c r="CM31" s="63">
        <f t="shared" si="626"/>
        <v>60</v>
      </c>
      <c r="CN31" s="63">
        <f t="shared" si="626"/>
        <v>60</v>
      </c>
      <c r="CO31" s="63">
        <f t="shared" si="626"/>
        <v>60</v>
      </c>
      <c r="CP31" s="63">
        <f t="shared" si="626"/>
        <v>60</v>
      </c>
      <c r="CQ31" s="63">
        <f t="shared" si="626"/>
        <v>60</v>
      </c>
      <c r="CR31" s="63">
        <f t="shared" si="626"/>
        <v>60</v>
      </c>
      <c r="CS31" s="63">
        <f t="shared" si="626"/>
        <v>60</v>
      </c>
      <c r="CT31" s="63">
        <f t="shared" si="626"/>
        <v>60</v>
      </c>
      <c r="CU31" s="63">
        <f t="shared" si="626"/>
        <v>60</v>
      </c>
      <c r="CV31" s="63">
        <f t="shared" si="626"/>
        <v>60</v>
      </c>
      <c r="CW31" s="63">
        <f t="shared" si="626"/>
        <v>60</v>
      </c>
      <c r="CX31" s="63">
        <f t="shared" si="626"/>
        <v>60</v>
      </c>
      <c r="CY31" s="63">
        <f t="shared" si="626"/>
        <v>60</v>
      </c>
      <c r="CZ31" s="63">
        <f t="shared" si="626"/>
        <v>60</v>
      </c>
      <c r="DA31" s="63">
        <f t="shared" si="626"/>
        <v>60</v>
      </c>
      <c r="DB31" s="63">
        <f t="shared" si="626"/>
        <v>60</v>
      </c>
      <c r="DC31" s="63">
        <f t="shared" si="626"/>
        <v>60</v>
      </c>
      <c r="DD31" s="63">
        <f t="shared" si="626"/>
        <v>60</v>
      </c>
      <c r="DE31" s="63">
        <f t="shared" si="626"/>
        <v>60</v>
      </c>
      <c r="DF31" s="63">
        <f t="shared" si="626"/>
        <v>60</v>
      </c>
      <c r="DG31" s="63">
        <f t="shared" si="626"/>
        <v>60</v>
      </c>
      <c r="DH31" s="63">
        <f t="shared" si="626"/>
        <v>60</v>
      </c>
      <c r="DI31" s="63">
        <f t="shared" si="626"/>
        <v>60</v>
      </c>
      <c r="DJ31" s="63">
        <f t="shared" si="626"/>
        <v>60</v>
      </c>
      <c r="DK31" s="63">
        <f t="shared" si="626"/>
        <v>60</v>
      </c>
      <c r="DL31" s="63">
        <f t="shared" si="626"/>
        <v>60</v>
      </c>
      <c r="DM31" s="63">
        <f t="shared" si="626"/>
        <v>60</v>
      </c>
      <c r="DN31" s="63">
        <f t="shared" si="626"/>
        <v>60</v>
      </c>
      <c r="DO31" s="63">
        <f t="shared" si="626"/>
        <v>60</v>
      </c>
      <c r="DP31" s="63">
        <f t="shared" si="626"/>
        <v>60</v>
      </c>
      <c r="DQ31" s="63">
        <f t="shared" si="626"/>
        <v>60</v>
      </c>
      <c r="DR31" s="63">
        <f t="shared" si="626"/>
        <v>60</v>
      </c>
      <c r="DS31" s="63">
        <f t="shared" si="626"/>
        <v>60</v>
      </c>
      <c r="DT31" s="63">
        <f t="shared" si="626"/>
        <v>60</v>
      </c>
      <c r="DU31" s="63">
        <f t="shared" si="626"/>
        <v>60</v>
      </c>
      <c r="DV31" s="63">
        <f t="shared" si="626"/>
        <v>60</v>
      </c>
      <c r="DW31" s="63">
        <f t="shared" si="626"/>
        <v>60</v>
      </c>
      <c r="DX31" s="63">
        <f t="shared" si="626"/>
        <v>60</v>
      </c>
      <c r="DY31" s="63">
        <f t="shared" si="626"/>
        <v>60</v>
      </c>
      <c r="DZ31" s="63">
        <f t="shared" si="626"/>
        <v>60</v>
      </c>
      <c r="EA31" s="63">
        <f t="shared" si="626"/>
        <v>60</v>
      </c>
      <c r="EB31" s="63">
        <f t="shared" si="626"/>
        <v>60</v>
      </c>
      <c r="EC31" s="63">
        <f t="shared" si="626"/>
        <v>60</v>
      </c>
      <c r="ED31" s="63">
        <f t="shared" si="626"/>
        <v>60</v>
      </c>
      <c r="EE31" s="63">
        <f t="shared" si="626"/>
        <v>60</v>
      </c>
      <c r="EF31" s="63">
        <f t="shared" ref="EF31:GQ31" si="627">EF123</f>
        <v>60</v>
      </c>
      <c r="EG31" s="63">
        <f t="shared" si="627"/>
        <v>60</v>
      </c>
      <c r="EH31" s="63">
        <f t="shared" si="627"/>
        <v>60</v>
      </c>
      <c r="EI31" s="63">
        <f t="shared" si="627"/>
        <v>60</v>
      </c>
      <c r="EJ31" s="63">
        <f t="shared" si="627"/>
        <v>60</v>
      </c>
      <c r="EK31" s="63">
        <f t="shared" si="627"/>
        <v>60</v>
      </c>
      <c r="EL31" s="63">
        <f t="shared" si="627"/>
        <v>60</v>
      </c>
      <c r="EM31" s="63">
        <f t="shared" si="627"/>
        <v>60</v>
      </c>
      <c r="EN31" s="63">
        <f t="shared" si="627"/>
        <v>60</v>
      </c>
      <c r="EO31" s="63">
        <f t="shared" si="627"/>
        <v>60</v>
      </c>
      <c r="EP31" s="63">
        <f t="shared" si="627"/>
        <v>60</v>
      </c>
      <c r="EQ31" s="63">
        <f t="shared" si="627"/>
        <v>60</v>
      </c>
      <c r="ER31" s="63">
        <f t="shared" si="627"/>
        <v>60</v>
      </c>
      <c r="ES31" s="63">
        <f t="shared" si="627"/>
        <v>60</v>
      </c>
      <c r="ET31" s="63">
        <f t="shared" si="627"/>
        <v>60</v>
      </c>
      <c r="EU31" s="63">
        <f t="shared" si="627"/>
        <v>60</v>
      </c>
      <c r="EV31" s="63">
        <f t="shared" si="627"/>
        <v>60</v>
      </c>
      <c r="EW31" s="63">
        <f t="shared" si="627"/>
        <v>60</v>
      </c>
      <c r="EX31" s="63">
        <f t="shared" si="627"/>
        <v>60</v>
      </c>
      <c r="EY31" s="63">
        <f t="shared" si="627"/>
        <v>60</v>
      </c>
      <c r="EZ31" s="63">
        <f t="shared" si="627"/>
        <v>60</v>
      </c>
      <c r="FA31" s="63">
        <f t="shared" si="627"/>
        <v>60</v>
      </c>
      <c r="FB31" s="63">
        <f t="shared" si="627"/>
        <v>60</v>
      </c>
      <c r="FC31" s="63">
        <f t="shared" si="627"/>
        <v>60</v>
      </c>
      <c r="FD31" s="63">
        <f t="shared" si="627"/>
        <v>60</v>
      </c>
      <c r="FE31" s="63">
        <f t="shared" si="627"/>
        <v>60</v>
      </c>
      <c r="FF31" s="63">
        <f t="shared" si="627"/>
        <v>60</v>
      </c>
      <c r="FG31" s="63">
        <f t="shared" si="627"/>
        <v>60</v>
      </c>
      <c r="FH31" s="63">
        <f t="shared" si="627"/>
        <v>60</v>
      </c>
      <c r="FI31" s="63">
        <f t="shared" si="627"/>
        <v>60</v>
      </c>
      <c r="FJ31" s="63">
        <f t="shared" si="627"/>
        <v>60</v>
      </c>
      <c r="FK31" s="63">
        <f t="shared" si="627"/>
        <v>60</v>
      </c>
      <c r="FL31" s="63">
        <f t="shared" si="627"/>
        <v>60</v>
      </c>
      <c r="FM31" s="63">
        <f t="shared" si="627"/>
        <v>60</v>
      </c>
      <c r="FN31" s="63">
        <f t="shared" si="627"/>
        <v>60</v>
      </c>
      <c r="FO31" s="63">
        <f t="shared" si="627"/>
        <v>60</v>
      </c>
      <c r="FP31" s="63">
        <f t="shared" si="627"/>
        <v>60</v>
      </c>
      <c r="FQ31" s="63">
        <f t="shared" si="627"/>
        <v>60</v>
      </c>
      <c r="FR31" s="63">
        <f t="shared" si="627"/>
        <v>60</v>
      </c>
      <c r="FS31" s="63">
        <f t="shared" si="627"/>
        <v>60</v>
      </c>
      <c r="FT31" s="63">
        <f t="shared" si="627"/>
        <v>60</v>
      </c>
      <c r="FU31" s="63">
        <f t="shared" si="627"/>
        <v>60</v>
      </c>
      <c r="FV31" s="63">
        <f t="shared" si="627"/>
        <v>60</v>
      </c>
      <c r="FW31" s="63">
        <f t="shared" si="627"/>
        <v>60</v>
      </c>
      <c r="FX31" s="63">
        <f t="shared" si="627"/>
        <v>60</v>
      </c>
      <c r="FY31" s="63">
        <f t="shared" si="627"/>
        <v>60</v>
      </c>
      <c r="FZ31" s="63">
        <f t="shared" si="627"/>
        <v>60</v>
      </c>
      <c r="GA31" s="63">
        <f t="shared" si="627"/>
        <v>60</v>
      </c>
      <c r="GB31" s="63">
        <f t="shared" si="627"/>
        <v>60</v>
      </c>
      <c r="GC31" s="63">
        <f t="shared" si="627"/>
        <v>60</v>
      </c>
      <c r="GD31" s="63">
        <f t="shared" si="627"/>
        <v>60</v>
      </c>
      <c r="GE31" s="63">
        <f t="shared" si="627"/>
        <v>60</v>
      </c>
      <c r="GF31" s="63">
        <f t="shared" si="627"/>
        <v>60</v>
      </c>
      <c r="GG31" s="63">
        <f t="shared" si="627"/>
        <v>60</v>
      </c>
      <c r="GH31" s="63">
        <f t="shared" si="627"/>
        <v>60</v>
      </c>
      <c r="GI31" s="63">
        <f t="shared" si="627"/>
        <v>60</v>
      </c>
      <c r="GJ31" s="63">
        <f t="shared" si="627"/>
        <v>60</v>
      </c>
      <c r="GK31" s="63">
        <f t="shared" si="627"/>
        <v>60</v>
      </c>
      <c r="GL31" s="63">
        <f t="shared" si="627"/>
        <v>60</v>
      </c>
      <c r="GM31" s="63">
        <f t="shared" si="627"/>
        <v>60</v>
      </c>
      <c r="GN31" s="63">
        <f t="shared" si="627"/>
        <v>60</v>
      </c>
      <c r="GO31" s="63">
        <f t="shared" si="627"/>
        <v>60</v>
      </c>
      <c r="GP31" s="63">
        <f t="shared" si="627"/>
        <v>60</v>
      </c>
      <c r="GQ31" s="63">
        <f t="shared" si="627"/>
        <v>60</v>
      </c>
      <c r="GR31" s="63">
        <f t="shared" ref="GR31:JC31" si="628">GR123</f>
        <v>60</v>
      </c>
      <c r="GS31" s="63">
        <f t="shared" si="628"/>
        <v>60</v>
      </c>
      <c r="GT31" s="63">
        <f t="shared" si="628"/>
        <v>60</v>
      </c>
      <c r="GU31" s="63">
        <f t="shared" si="628"/>
        <v>60</v>
      </c>
      <c r="GV31" s="63">
        <f t="shared" si="628"/>
        <v>60</v>
      </c>
      <c r="GW31" s="63">
        <f t="shared" si="628"/>
        <v>60</v>
      </c>
      <c r="GX31" s="63">
        <f t="shared" si="628"/>
        <v>60</v>
      </c>
      <c r="GY31" s="63">
        <f t="shared" si="628"/>
        <v>60</v>
      </c>
      <c r="GZ31" s="63">
        <f t="shared" si="628"/>
        <v>60</v>
      </c>
      <c r="HA31" s="63">
        <f t="shared" si="628"/>
        <v>60</v>
      </c>
      <c r="HB31" s="63">
        <f t="shared" si="628"/>
        <v>60</v>
      </c>
      <c r="HC31" s="63">
        <f t="shared" si="628"/>
        <v>60</v>
      </c>
      <c r="HD31" s="63">
        <f t="shared" si="628"/>
        <v>60</v>
      </c>
      <c r="HE31" s="63">
        <f t="shared" si="628"/>
        <v>60</v>
      </c>
      <c r="HF31" s="63">
        <f t="shared" si="628"/>
        <v>60</v>
      </c>
      <c r="HG31" s="63">
        <f t="shared" si="628"/>
        <v>60</v>
      </c>
      <c r="HH31" s="63">
        <f t="shared" si="628"/>
        <v>60</v>
      </c>
      <c r="HI31" s="63">
        <f t="shared" si="628"/>
        <v>60</v>
      </c>
      <c r="HJ31" s="63">
        <f t="shared" si="628"/>
        <v>60</v>
      </c>
      <c r="HK31" s="63">
        <f t="shared" si="628"/>
        <v>60</v>
      </c>
      <c r="HL31" s="63">
        <f t="shared" si="628"/>
        <v>60</v>
      </c>
      <c r="HM31" s="63">
        <f t="shared" si="628"/>
        <v>60</v>
      </c>
      <c r="HN31" s="63">
        <f t="shared" si="628"/>
        <v>60</v>
      </c>
      <c r="HO31" s="63">
        <f t="shared" si="628"/>
        <v>60</v>
      </c>
      <c r="HP31" s="63">
        <f t="shared" si="628"/>
        <v>60</v>
      </c>
      <c r="HQ31" s="63">
        <f t="shared" si="628"/>
        <v>60</v>
      </c>
      <c r="HR31" s="63">
        <f t="shared" si="628"/>
        <v>60</v>
      </c>
      <c r="HS31" s="63">
        <f t="shared" si="628"/>
        <v>60</v>
      </c>
      <c r="HT31" s="63">
        <f t="shared" si="628"/>
        <v>60</v>
      </c>
      <c r="HU31" s="63">
        <f t="shared" si="628"/>
        <v>60</v>
      </c>
      <c r="HV31" s="63">
        <f t="shared" si="628"/>
        <v>60</v>
      </c>
      <c r="HW31" s="63">
        <f t="shared" si="628"/>
        <v>60</v>
      </c>
      <c r="HX31" s="63">
        <f t="shared" si="628"/>
        <v>60</v>
      </c>
      <c r="HY31" s="63">
        <f t="shared" si="628"/>
        <v>60</v>
      </c>
      <c r="HZ31" s="63">
        <f t="shared" si="628"/>
        <v>60</v>
      </c>
      <c r="IA31" s="63">
        <f t="shared" si="628"/>
        <v>60</v>
      </c>
      <c r="IB31" s="63">
        <f t="shared" si="628"/>
        <v>60</v>
      </c>
      <c r="IC31" s="63">
        <f t="shared" si="628"/>
        <v>60</v>
      </c>
      <c r="ID31" s="63">
        <f t="shared" si="628"/>
        <v>60</v>
      </c>
      <c r="IE31" s="63">
        <f t="shared" si="628"/>
        <v>60</v>
      </c>
      <c r="IF31" s="63">
        <f t="shared" si="628"/>
        <v>60</v>
      </c>
      <c r="IG31" s="63">
        <f t="shared" si="628"/>
        <v>60</v>
      </c>
      <c r="IH31" s="63">
        <f t="shared" si="628"/>
        <v>60</v>
      </c>
      <c r="II31" s="63">
        <f t="shared" si="628"/>
        <v>60</v>
      </c>
      <c r="IJ31" s="63">
        <f t="shared" si="628"/>
        <v>60</v>
      </c>
      <c r="IK31" s="63">
        <f t="shared" si="628"/>
        <v>60</v>
      </c>
      <c r="IL31" s="63">
        <f t="shared" si="628"/>
        <v>60</v>
      </c>
      <c r="IM31" s="63">
        <f t="shared" si="628"/>
        <v>60</v>
      </c>
      <c r="IN31" s="63">
        <f t="shared" si="628"/>
        <v>60</v>
      </c>
      <c r="IO31" s="63">
        <f t="shared" si="628"/>
        <v>60</v>
      </c>
      <c r="IP31" s="63">
        <f t="shared" si="628"/>
        <v>60</v>
      </c>
      <c r="IQ31" s="63">
        <f t="shared" si="628"/>
        <v>60</v>
      </c>
      <c r="IR31" s="63">
        <f t="shared" si="628"/>
        <v>60</v>
      </c>
      <c r="IS31" s="63">
        <f t="shared" si="628"/>
        <v>60</v>
      </c>
      <c r="IT31" s="63">
        <f t="shared" si="628"/>
        <v>60</v>
      </c>
      <c r="IU31" s="63">
        <f t="shared" si="628"/>
        <v>60</v>
      </c>
      <c r="IV31" s="63">
        <f t="shared" si="628"/>
        <v>60</v>
      </c>
      <c r="IW31" s="63">
        <f t="shared" si="628"/>
        <v>60</v>
      </c>
      <c r="IX31" s="63">
        <f t="shared" si="628"/>
        <v>60</v>
      </c>
      <c r="IY31" s="63">
        <f t="shared" si="628"/>
        <v>60</v>
      </c>
      <c r="IZ31" s="63">
        <f t="shared" si="628"/>
        <v>60</v>
      </c>
      <c r="JA31" s="63">
        <f t="shared" si="628"/>
        <v>60</v>
      </c>
      <c r="JB31" s="63">
        <f t="shared" si="628"/>
        <v>60</v>
      </c>
      <c r="JC31" s="63">
        <f t="shared" si="628"/>
        <v>60</v>
      </c>
      <c r="JD31" s="63">
        <f t="shared" ref="JD31:KT31" si="629">JD123</f>
        <v>60</v>
      </c>
      <c r="JE31" s="63">
        <f t="shared" si="629"/>
        <v>60</v>
      </c>
      <c r="JF31" s="63">
        <f t="shared" si="629"/>
        <v>60</v>
      </c>
      <c r="JG31" s="63">
        <f t="shared" si="629"/>
        <v>60</v>
      </c>
      <c r="JH31" s="63">
        <f t="shared" si="629"/>
        <v>60</v>
      </c>
      <c r="JI31" s="63">
        <f t="shared" si="629"/>
        <v>60</v>
      </c>
      <c r="JJ31" s="63">
        <f t="shared" si="629"/>
        <v>60</v>
      </c>
      <c r="JK31" s="63">
        <f t="shared" si="629"/>
        <v>60</v>
      </c>
      <c r="JL31" s="63">
        <f t="shared" si="629"/>
        <v>60</v>
      </c>
      <c r="JM31" s="63">
        <f t="shared" si="629"/>
        <v>60</v>
      </c>
      <c r="JN31" s="63">
        <f t="shared" si="629"/>
        <v>60</v>
      </c>
      <c r="JO31" s="63">
        <f t="shared" si="629"/>
        <v>60</v>
      </c>
      <c r="JP31" s="63">
        <f t="shared" si="629"/>
        <v>60</v>
      </c>
      <c r="JQ31" s="63">
        <f t="shared" si="629"/>
        <v>60</v>
      </c>
      <c r="JR31" s="63">
        <f t="shared" si="629"/>
        <v>60</v>
      </c>
      <c r="JS31" s="63">
        <f t="shared" si="629"/>
        <v>60</v>
      </c>
      <c r="JT31" s="63">
        <f t="shared" si="629"/>
        <v>60</v>
      </c>
      <c r="JU31" s="63">
        <f t="shared" si="629"/>
        <v>60</v>
      </c>
      <c r="JV31" s="63">
        <f t="shared" si="629"/>
        <v>60</v>
      </c>
      <c r="JW31" s="63">
        <f t="shared" si="629"/>
        <v>60</v>
      </c>
      <c r="JX31" s="63">
        <f t="shared" si="629"/>
        <v>60</v>
      </c>
      <c r="JY31" s="63">
        <f t="shared" si="629"/>
        <v>60</v>
      </c>
      <c r="JZ31" s="63">
        <f t="shared" si="629"/>
        <v>60</v>
      </c>
      <c r="KA31" s="63">
        <f t="shared" si="629"/>
        <v>60</v>
      </c>
      <c r="KB31" s="63">
        <f t="shared" si="629"/>
        <v>60</v>
      </c>
      <c r="KC31" s="63">
        <f t="shared" si="629"/>
        <v>60</v>
      </c>
      <c r="KD31" s="63">
        <f t="shared" si="629"/>
        <v>60</v>
      </c>
      <c r="KE31" s="63">
        <f t="shared" si="629"/>
        <v>60</v>
      </c>
      <c r="KF31" s="63">
        <f t="shared" si="629"/>
        <v>60</v>
      </c>
      <c r="KG31" s="63">
        <f t="shared" si="629"/>
        <v>60</v>
      </c>
      <c r="KH31" s="63">
        <f t="shared" si="629"/>
        <v>60</v>
      </c>
      <c r="KI31" s="63">
        <f t="shared" si="629"/>
        <v>60</v>
      </c>
      <c r="KJ31" s="63">
        <f t="shared" si="629"/>
        <v>60</v>
      </c>
      <c r="KK31" s="63">
        <f t="shared" si="629"/>
        <v>60</v>
      </c>
      <c r="KL31" s="63">
        <f t="shared" si="629"/>
        <v>60</v>
      </c>
      <c r="KM31" s="63">
        <f t="shared" si="629"/>
        <v>60</v>
      </c>
      <c r="KN31" s="63">
        <f t="shared" si="629"/>
        <v>60</v>
      </c>
      <c r="KO31" s="63">
        <f t="shared" si="629"/>
        <v>60</v>
      </c>
      <c r="KP31" s="63">
        <f t="shared" si="629"/>
        <v>60</v>
      </c>
      <c r="KQ31" s="63">
        <f t="shared" si="629"/>
        <v>60</v>
      </c>
      <c r="KR31" s="63">
        <f t="shared" si="629"/>
        <v>60</v>
      </c>
      <c r="KS31" s="63">
        <f t="shared" si="629"/>
        <v>60</v>
      </c>
      <c r="KT31" s="63">
        <f t="shared" si="629"/>
        <v>60</v>
      </c>
      <c r="KU31" s="63">
        <f t="shared" ref="KU31:LF31" si="630">KU123</f>
        <v>60</v>
      </c>
      <c r="KV31" s="63">
        <f t="shared" si="630"/>
        <v>60</v>
      </c>
      <c r="KW31" s="63">
        <f t="shared" si="630"/>
        <v>60</v>
      </c>
      <c r="KX31" s="63">
        <f t="shared" si="630"/>
        <v>60</v>
      </c>
      <c r="KY31" s="63">
        <f t="shared" si="630"/>
        <v>60</v>
      </c>
      <c r="KZ31" s="63">
        <f t="shared" si="630"/>
        <v>60</v>
      </c>
      <c r="LA31" s="63">
        <f t="shared" si="630"/>
        <v>60</v>
      </c>
      <c r="LB31" s="63">
        <f t="shared" si="630"/>
        <v>60</v>
      </c>
      <c r="LC31" s="63">
        <f t="shared" si="630"/>
        <v>60</v>
      </c>
      <c r="LD31" s="63">
        <f t="shared" si="630"/>
        <v>60</v>
      </c>
      <c r="LE31" s="63">
        <f t="shared" si="630"/>
        <v>60</v>
      </c>
      <c r="LF31" s="63">
        <f t="shared" si="630"/>
        <v>60</v>
      </c>
      <c r="LG31" s="63">
        <f t="shared" ref="LG31:NR31" si="631">LG123</f>
        <v>60</v>
      </c>
      <c r="LH31" s="63">
        <f t="shared" si="631"/>
        <v>60</v>
      </c>
      <c r="LI31" s="63">
        <f t="shared" si="631"/>
        <v>60</v>
      </c>
      <c r="LJ31" s="63">
        <f t="shared" si="631"/>
        <v>60</v>
      </c>
      <c r="LK31" s="63">
        <f t="shared" si="631"/>
        <v>60</v>
      </c>
      <c r="LL31" s="63">
        <f t="shared" si="631"/>
        <v>60</v>
      </c>
      <c r="LM31" s="63">
        <f t="shared" si="631"/>
        <v>60</v>
      </c>
      <c r="LN31" s="63">
        <f t="shared" si="631"/>
        <v>60</v>
      </c>
      <c r="LO31" s="63">
        <f t="shared" si="631"/>
        <v>60</v>
      </c>
      <c r="LP31" s="63">
        <f t="shared" si="631"/>
        <v>60</v>
      </c>
      <c r="LQ31" s="63">
        <f t="shared" si="631"/>
        <v>60</v>
      </c>
      <c r="LR31" s="63">
        <f t="shared" si="631"/>
        <v>60</v>
      </c>
      <c r="LS31" s="63">
        <f t="shared" si="631"/>
        <v>60</v>
      </c>
      <c r="LT31" s="63">
        <f t="shared" si="631"/>
        <v>60</v>
      </c>
      <c r="LU31" s="63">
        <f t="shared" si="631"/>
        <v>60</v>
      </c>
      <c r="LV31" s="63">
        <f t="shared" si="631"/>
        <v>60</v>
      </c>
      <c r="LW31" s="63">
        <f t="shared" si="631"/>
        <v>60</v>
      </c>
      <c r="LX31" s="63">
        <f t="shared" si="631"/>
        <v>60</v>
      </c>
      <c r="LY31" s="63">
        <f t="shared" si="631"/>
        <v>60</v>
      </c>
      <c r="LZ31" s="63">
        <f t="shared" si="631"/>
        <v>60</v>
      </c>
      <c r="MA31" s="63">
        <f t="shared" si="631"/>
        <v>60</v>
      </c>
      <c r="MB31" s="63">
        <f t="shared" si="631"/>
        <v>60</v>
      </c>
      <c r="MC31" s="63">
        <f t="shared" si="631"/>
        <v>60</v>
      </c>
      <c r="MD31" s="63">
        <f t="shared" si="631"/>
        <v>60</v>
      </c>
      <c r="ME31" s="63">
        <f t="shared" si="631"/>
        <v>60</v>
      </c>
      <c r="MF31" s="63">
        <f t="shared" si="631"/>
        <v>60</v>
      </c>
      <c r="MG31" s="63">
        <f t="shared" si="631"/>
        <v>60</v>
      </c>
      <c r="MH31" s="63">
        <f t="shared" si="631"/>
        <v>60</v>
      </c>
      <c r="MI31" s="63">
        <f t="shared" si="631"/>
        <v>60</v>
      </c>
      <c r="MJ31" s="63">
        <f t="shared" si="631"/>
        <v>60</v>
      </c>
      <c r="MK31" s="63">
        <f t="shared" si="631"/>
        <v>60</v>
      </c>
      <c r="ML31" s="63">
        <f t="shared" si="631"/>
        <v>60</v>
      </c>
      <c r="MM31" s="63">
        <f t="shared" si="631"/>
        <v>60</v>
      </c>
      <c r="MN31" s="63">
        <f t="shared" si="631"/>
        <v>60</v>
      </c>
      <c r="MO31" s="63">
        <f t="shared" si="631"/>
        <v>60</v>
      </c>
      <c r="MP31" s="63">
        <f t="shared" si="631"/>
        <v>60</v>
      </c>
      <c r="MQ31" s="63">
        <f t="shared" si="631"/>
        <v>60</v>
      </c>
      <c r="MR31" s="63">
        <f t="shared" si="631"/>
        <v>60</v>
      </c>
      <c r="MS31" s="63">
        <f t="shared" si="631"/>
        <v>60</v>
      </c>
      <c r="MT31" s="63">
        <f t="shared" si="631"/>
        <v>60</v>
      </c>
      <c r="MU31" s="63">
        <f t="shared" si="631"/>
        <v>60</v>
      </c>
      <c r="MV31" s="63">
        <f t="shared" si="631"/>
        <v>60</v>
      </c>
      <c r="MW31" s="63">
        <f t="shared" si="631"/>
        <v>60</v>
      </c>
      <c r="MX31" s="63">
        <f t="shared" si="631"/>
        <v>60</v>
      </c>
      <c r="MY31" s="63">
        <f t="shared" si="631"/>
        <v>60</v>
      </c>
      <c r="MZ31" s="63">
        <f t="shared" si="631"/>
        <v>60</v>
      </c>
      <c r="NA31" s="63">
        <f t="shared" si="631"/>
        <v>60</v>
      </c>
      <c r="NB31" s="63">
        <f t="shared" si="631"/>
        <v>60</v>
      </c>
      <c r="NC31" s="63">
        <f t="shared" si="631"/>
        <v>60</v>
      </c>
      <c r="ND31" s="63">
        <f t="shared" si="631"/>
        <v>60</v>
      </c>
      <c r="NE31" s="63">
        <f t="shared" si="631"/>
        <v>60</v>
      </c>
      <c r="NF31" s="63">
        <f t="shared" si="631"/>
        <v>60</v>
      </c>
      <c r="NG31" s="63">
        <f t="shared" si="631"/>
        <v>60</v>
      </c>
      <c r="NH31" s="63">
        <f t="shared" si="631"/>
        <v>60</v>
      </c>
      <c r="NI31" s="63">
        <f t="shared" si="631"/>
        <v>60</v>
      </c>
      <c r="NJ31" s="63">
        <f t="shared" si="631"/>
        <v>60</v>
      </c>
      <c r="NK31" s="63">
        <f t="shared" si="631"/>
        <v>60</v>
      </c>
      <c r="NL31" s="63">
        <f t="shared" si="631"/>
        <v>60</v>
      </c>
      <c r="NM31" s="63">
        <f t="shared" si="631"/>
        <v>60</v>
      </c>
      <c r="NN31" s="63">
        <f t="shared" si="631"/>
        <v>60</v>
      </c>
      <c r="NO31" s="63">
        <f t="shared" si="631"/>
        <v>60</v>
      </c>
      <c r="NP31" s="63">
        <f t="shared" si="631"/>
        <v>60</v>
      </c>
      <c r="NQ31" s="63">
        <f t="shared" si="631"/>
        <v>60</v>
      </c>
      <c r="NR31" s="63">
        <f t="shared" si="631"/>
        <v>60</v>
      </c>
      <c r="NS31" s="63">
        <f t="shared" ref="NS31:PJ31" si="632">NS123</f>
        <v>60</v>
      </c>
      <c r="NT31" s="63">
        <f t="shared" si="632"/>
        <v>60</v>
      </c>
      <c r="NU31" s="63">
        <f t="shared" si="632"/>
        <v>60</v>
      </c>
      <c r="NV31" s="63">
        <f t="shared" si="632"/>
        <v>60</v>
      </c>
      <c r="NW31" s="63">
        <f t="shared" si="632"/>
        <v>60</v>
      </c>
      <c r="NX31" s="63">
        <f t="shared" si="632"/>
        <v>60</v>
      </c>
      <c r="NY31" s="63">
        <f t="shared" si="632"/>
        <v>60</v>
      </c>
      <c r="NZ31" s="63">
        <f t="shared" si="632"/>
        <v>60</v>
      </c>
      <c r="OA31" s="63">
        <f t="shared" si="632"/>
        <v>60</v>
      </c>
      <c r="OB31" s="63">
        <f t="shared" si="632"/>
        <v>60</v>
      </c>
      <c r="OC31" s="63">
        <f t="shared" si="632"/>
        <v>60</v>
      </c>
      <c r="OD31" s="63">
        <f t="shared" si="632"/>
        <v>60</v>
      </c>
      <c r="OE31" s="63">
        <f t="shared" si="632"/>
        <v>60</v>
      </c>
      <c r="OF31" s="63">
        <f t="shared" si="632"/>
        <v>60</v>
      </c>
      <c r="OG31" s="63">
        <f t="shared" si="632"/>
        <v>60</v>
      </c>
      <c r="OH31" s="63">
        <f t="shared" si="632"/>
        <v>60</v>
      </c>
      <c r="OI31" s="63">
        <f t="shared" si="632"/>
        <v>60</v>
      </c>
      <c r="OJ31" s="63">
        <f t="shared" si="632"/>
        <v>60</v>
      </c>
      <c r="OK31" s="63">
        <f t="shared" si="632"/>
        <v>60</v>
      </c>
      <c r="OL31" s="63">
        <f t="shared" si="632"/>
        <v>60</v>
      </c>
      <c r="OM31" s="63">
        <f t="shared" si="632"/>
        <v>60</v>
      </c>
      <c r="ON31" s="63">
        <f t="shared" si="632"/>
        <v>60</v>
      </c>
      <c r="OO31" s="63">
        <f t="shared" si="632"/>
        <v>60</v>
      </c>
      <c r="OP31" s="63">
        <f t="shared" si="632"/>
        <v>60</v>
      </c>
      <c r="OQ31" s="63">
        <f t="shared" si="632"/>
        <v>60</v>
      </c>
      <c r="OR31" s="63">
        <f t="shared" si="632"/>
        <v>60</v>
      </c>
      <c r="OS31" s="63">
        <f t="shared" si="632"/>
        <v>60</v>
      </c>
      <c r="OT31" s="63">
        <f t="shared" si="632"/>
        <v>60</v>
      </c>
      <c r="OU31" s="63">
        <f t="shared" si="632"/>
        <v>60</v>
      </c>
      <c r="OV31" s="63">
        <f t="shared" si="632"/>
        <v>60</v>
      </c>
      <c r="OW31" s="63">
        <f t="shared" si="632"/>
        <v>60</v>
      </c>
      <c r="OX31" s="63">
        <f t="shared" si="632"/>
        <v>60</v>
      </c>
      <c r="OY31" s="63">
        <f t="shared" si="632"/>
        <v>60</v>
      </c>
      <c r="OZ31" s="63">
        <f t="shared" si="632"/>
        <v>60</v>
      </c>
      <c r="PA31" s="63">
        <f t="shared" si="632"/>
        <v>60</v>
      </c>
      <c r="PB31" s="63">
        <f t="shared" si="632"/>
        <v>60</v>
      </c>
      <c r="PC31" s="63">
        <f t="shared" si="632"/>
        <v>60</v>
      </c>
      <c r="PD31" s="63">
        <f t="shared" si="632"/>
        <v>60</v>
      </c>
      <c r="PE31" s="63">
        <f t="shared" si="632"/>
        <v>60</v>
      </c>
      <c r="PF31" s="63">
        <f t="shared" si="632"/>
        <v>60</v>
      </c>
      <c r="PG31" s="63">
        <f t="shared" si="632"/>
        <v>60</v>
      </c>
      <c r="PH31" s="63">
        <f t="shared" si="632"/>
        <v>60</v>
      </c>
      <c r="PI31" s="63">
        <f t="shared" si="632"/>
        <v>60</v>
      </c>
      <c r="PJ31" s="63">
        <f t="shared" si="632"/>
        <v>60</v>
      </c>
    </row>
    <row r="32" spans="1:426" s="69" customFormat="1" ht="10.5">
      <c r="A32" s="971"/>
      <c r="B32" s="973" t="s">
        <v>37</v>
      </c>
      <c r="C32" s="973"/>
      <c r="D32" s="73">
        <f>SUM(G32:DV32)</f>
        <v>7200</v>
      </c>
      <c r="E32" s="68"/>
      <c r="G32" s="68">
        <f t="shared" ref="G32:BR32" si="633">SUM(G31:G31)</f>
        <v>60</v>
      </c>
      <c r="H32" s="68">
        <f t="shared" si="633"/>
        <v>60</v>
      </c>
      <c r="I32" s="68">
        <f t="shared" si="633"/>
        <v>60</v>
      </c>
      <c r="J32" s="68">
        <f t="shared" si="633"/>
        <v>60</v>
      </c>
      <c r="K32" s="68">
        <f t="shared" si="633"/>
        <v>60</v>
      </c>
      <c r="L32" s="68">
        <f t="shared" si="633"/>
        <v>60</v>
      </c>
      <c r="M32" s="68">
        <f t="shared" si="633"/>
        <v>60</v>
      </c>
      <c r="N32" s="68">
        <f t="shared" si="633"/>
        <v>60</v>
      </c>
      <c r="O32" s="68">
        <f t="shared" si="633"/>
        <v>60</v>
      </c>
      <c r="P32" s="68">
        <f t="shared" si="633"/>
        <v>60</v>
      </c>
      <c r="Q32" s="68">
        <f t="shared" si="633"/>
        <v>60</v>
      </c>
      <c r="R32" s="68">
        <f t="shared" si="633"/>
        <v>60</v>
      </c>
      <c r="S32" s="68">
        <f t="shared" si="633"/>
        <v>60</v>
      </c>
      <c r="T32" s="68">
        <f t="shared" si="633"/>
        <v>60</v>
      </c>
      <c r="U32" s="68">
        <f t="shared" si="633"/>
        <v>60</v>
      </c>
      <c r="V32" s="68">
        <f t="shared" si="633"/>
        <v>60</v>
      </c>
      <c r="W32" s="68">
        <f t="shared" si="633"/>
        <v>60</v>
      </c>
      <c r="X32" s="68">
        <f t="shared" si="633"/>
        <v>60</v>
      </c>
      <c r="Y32" s="68">
        <f t="shared" si="633"/>
        <v>60</v>
      </c>
      <c r="Z32" s="68">
        <f t="shared" si="633"/>
        <v>60</v>
      </c>
      <c r="AA32" s="68">
        <f t="shared" si="633"/>
        <v>60</v>
      </c>
      <c r="AB32" s="68">
        <f t="shared" si="633"/>
        <v>60</v>
      </c>
      <c r="AC32" s="68">
        <f t="shared" si="633"/>
        <v>60</v>
      </c>
      <c r="AD32" s="68">
        <f t="shared" si="633"/>
        <v>60</v>
      </c>
      <c r="AE32" s="68">
        <f t="shared" si="633"/>
        <v>60</v>
      </c>
      <c r="AF32" s="68">
        <f t="shared" si="633"/>
        <v>60</v>
      </c>
      <c r="AG32" s="68">
        <f t="shared" si="633"/>
        <v>60</v>
      </c>
      <c r="AH32" s="68">
        <f t="shared" si="633"/>
        <v>60</v>
      </c>
      <c r="AI32" s="68">
        <f t="shared" si="633"/>
        <v>60</v>
      </c>
      <c r="AJ32" s="68">
        <f t="shared" si="633"/>
        <v>60</v>
      </c>
      <c r="AK32" s="68">
        <f t="shared" si="633"/>
        <v>60</v>
      </c>
      <c r="AL32" s="68">
        <f t="shared" si="633"/>
        <v>60</v>
      </c>
      <c r="AM32" s="68">
        <f t="shared" si="633"/>
        <v>60</v>
      </c>
      <c r="AN32" s="68">
        <f t="shared" si="633"/>
        <v>60</v>
      </c>
      <c r="AO32" s="68">
        <f t="shared" si="633"/>
        <v>60</v>
      </c>
      <c r="AP32" s="68">
        <f t="shared" si="633"/>
        <v>60</v>
      </c>
      <c r="AQ32" s="68">
        <f t="shared" si="633"/>
        <v>60</v>
      </c>
      <c r="AR32" s="68">
        <f t="shared" si="633"/>
        <v>60</v>
      </c>
      <c r="AS32" s="68">
        <f t="shared" si="633"/>
        <v>60</v>
      </c>
      <c r="AT32" s="68">
        <f t="shared" si="633"/>
        <v>60</v>
      </c>
      <c r="AU32" s="68">
        <f t="shared" si="633"/>
        <v>60</v>
      </c>
      <c r="AV32" s="68">
        <f t="shared" si="633"/>
        <v>60</v>
      </c>
      <c r="AW32" s="68">
        <f t="shared" si="633"/>
        <v>60</v>
      </c>
      <c r="AX32" s="68">
        <f t="shared" si="633"/>
        <v>60</v>
      </c>
      <c r="AY32" s="68">
        <f t="shared" si="633"/>
        <v>60</v>
      </c>
      <c r="AZ32" s="68">
        <f t="shared" si="633"/>
        <v>60</v>
      </c>
      <c r="BA32" s="68">
        <f t="shared" si="633"/>
        <v>60</v>
      </c>
      <c r="BB32" s="68">
        <f t="shared" si="633"/>
        <v>60</v>
      </c>
      <c r="BC32" s="68">
        <f t="shared" si="633"/>
        <v>60</v>
      </c>
      <c r="BD32" s="68">
        <f t="shared" si="633"/>
        <v>60</v>
      </c>
      <c r="BE32" s="68">
        <f t="shared" si="633"/>
        <v>60</v>
      </c>
      <c r="BF32" s="68">
        <f t="shared" si="633"/>
        <v>60</v>
      </c>
      <c r="BG32" s="68">
        <f t="shared" si="633"/>
        <v>60</v>
      </c>
      <c r="BH32" s="68">
        <f t="shared" si="633"/>
        <v>60</v>
      </c>
      <c r="BI32" s="68">
        <f t="shared" si="633"/>
        <v>60</v>
      </c>
      <c r="BJ32" s="68">
        <f t="shared" si="633"/>
        <v>60</v>
      </c>
      <c r="BK32" s="68">
        <f t="shared" si="633"/>
        <v>60</v>
      </c>
      <c r="BL32" s="68">
        <f t="shared" si="633"/>
        <v>60</v>
      </c>
      <c r="BM32" s="68">
        <f t="shared" si="633"/>
        <v>60</v>
      </c>
      <c r="BN32" s="68">
        <f t="shared" si="633"/>
        <v>60</v>
      </c>
      <c r="BO32" s="68">
        <f t="shared" si="633"/>
        <v>60</v>
      </c>
      <c r="BP32" s="68">
        <f t="shared" si="633"/>
        <v>60</v>
      </c>
      <c r="BQ32" s="68">
        <f t="shared" si="633"/>
        <v>60</v>
      </c>
      <c r="BR32" s="68">
        <f t="shared" si="633"/>
        <v>60</v>
      </c>
      <c r="BS32" s="68">
        <f t="shared" ref="BS32:ED32" si="634">SUM(BS31:BS31)</f>
        <v>60</v>
      </c>
      <c r="BT32" s="68">
        <f t="shared" si="634"/>
        <v>60</v>
      </c>
      <c r="BU32" s="68">
        <f t="shared" si="634"/>
        <v>60</v>
      </c>
      <c r="BV32" s="68">
        <f t="shared" si="634"/>
        <v>60</v>
      </c>
      <c r="BW32" s="68">
        <f t="shared" si="634"/>
        <v>60</v>
      </c>
      <c r="BX32" s="68">
        <f t="shared" si="634"/>
        <v>60</v>
      </c>
      <c r="BY32" s="68">
        <f t="shared" si="634"/>
        <v>60</v>
      </c>
      <c r="BZ32" s="68">
        <f t="shared" si="634"/>
        <v>60</v>
      </c>
      <c r="CA32" s="68">
        <f t="shared" si="634"/>
        <v>60</v>
      </c>
      <c r="CB32" s="68">
        <f t="shared" si="634"/>
        <v>60</v>
      </c>
      <c r="CC32" s="68">
        <f t="shared" si="634"/>
        <v>60</v>
      </c>
      <c r="CD32" s="68">
        <f t="shared" si="634"/>
        <v>60</v>
      </c>
      <c r="CE32" s="68">
        <f t="shared" si="634"/>
        <v>60</v>
      </c>
      <c r="CF32" s="68">
        <f t="shared" si="634"/>
        <v>60</v>
      </c>
      <c r="CG32" s="68">
        <f t="shared" si="634"/>
        <v>60</v>
      </c>
      <c r="CH32" s="68">
        <f t="shared" si="634"/>
        <v>60</v>
      </c>
      <c r="CI32" s="68">
        <f t="shared" si="634"/>
        <v>60</v>
      </c>
      <c r="CJ32" s="68">
        <f t="shared" si="634"/>
        <v>60</v>
      </c>
      <c r="CK32" s="68">
        <f t="shared" si="634"/>
        <v>60</v>
      </c>
      <c r="CL32" s="68">
        <f t="shared" si="634"/>
        <v>60</v>
      </c>
      <c r="CM32" s="68">
        <f t="shared" si="634"/>
        <v>60</v>
      </c>
      <c r="CN32" s="68">
        <f t="shared" si="634"/>
        <v>60</v>
      </c>
      <c r="CO32" s="68">
        <f t="shared" si="634"/>
        <v>60</v>
      </c>
      <c r="CP32" s="68">
        <f t="shared" si="634"/>
        <v>60</v>
      </c>
      <c r="CQ32" s="68">
        <f t="shared" si="634"/>
        <v>60</v>
      </c>
      <c r="CR32" s="68">
        <f t="shared" si="634"/>
        <v>60</v>
      </c>
      <c r="CS32" s="68">
        <f t="shared" si="634"/>
        <v>60</v>
      </c>
      <c r="CT32" s="68">
        <f t="shared" si="634"/>
        <v>60</v>
      </c>
      <c r="CU32" s="68">
        <f t="shared" si="634"/>
        <v>60</v>
      </c>
      <c r="CV32" s="68">
        <f t="shared" si="634"/>
        <v>60</v>
      </c>
      <c r="CW32" s="68">
        <f t="shared" si="634"/>
        <v>60</v>
      </c>
      <c r="CX32" s="68">
        <f t="shared" si="634"/>
        <v>60</v>
      </c>
      <c r="CY32" s="68">
        <f t="shared" si="634"/>
        <v>60</v>
      </c>
      <c r="CZ32" s="68">
        <f t="shared" si="634"/>
        <v>60</v>
      </c>
      <c r="DA32" s="68">
        <f t="shared" si="634"/>
        <v>60</v>
      </c>
      <c r="DB32" s="68">
        <f t="shared" si="634"/>
        <v>60</v>
      </c>
      <c r="DC32" s="68">
        <f t="shared" si="634"/>
        <v>60</v>
      </c>
      <c r="DD32" s="68">
        <f t="shared" si="634"/>
        <v>60</v>
      </c>
      <c r="DE32" s="68">
        <f t="shared" si="634"/>
        <v>60</v>
      </c>
      <c r="DF32" s="68">
        <f t="shared" si="634"/>
        <v>60</v>
      </c>
      <c r="DG32" s="68">
        <f t="shared" si="634"/>
        <v>60</v>
      </c>
      <c r="DH32" s="68">
        <f t="shared" si="634"/>
        <v>60</v>
      </c>
      <c r="DI32" s="68">
        <f t="shared" si="634"/>
        <v>60</v>
      </c>
      <c r="DJ32" s="68">
        <f t="shared" si="634"/>
        <v>60</v>
      </c>
      <c r="DK32" s="68">
        <f t="shared" si="634"/>
        <v>60</v>
      </c>
      <c r="DL32" s="68">
        <f t="shared" si="634"/>
        <v>60</v>
      </c>
      <c r="DM32" s="68">
        <f t="shared" si="634"/>
        <v>60</v>
      </c>
      <c r="DN32" s="68">
        <f t="shared" si="634"/>
        <v>60</v>
      </c>
      <c r="DO32" s="68">
        <f t="shared" si="634"/>
        <v>60</v>
      </c>
      <c r="DP32" s="68">
        <f t="shared" si="634"/>
        <v>60</v>
      </c>
      <c r="DQ32" s="68">
        <f t="shared" si="634"/>
        <v>60</v>
      </c>
      <c r="DR32" s="68">
        <f t="shared" si="634"/>
        <v>60</v>
      </c>
      <c r="DS32" s="68">
        <f t="shared" si="634"/>
        <v>60</v>
      </c>
      <c r="DT32" s="68">
        <f t="shared" si="634"/>
        <v>60</v>
      </c>
      <c r="DU32" s="68">
        <f t="shared" si="634"/>
        <v>60</v>
      </c>
      <c r="DV32" s="68">
        <f t="shared" si="634"/>
        <v>60</v>
      </c>
      <c r="DW32" s="68">
        <f t="shared" si="634"/>
        <v>60</v>
      </c>
      <c r="DX32" s="68">
        <f t="shared" si="634"/>
        <v>60</v>
      </c>
      <c r="DY32" s="68">
        <f t="shared" si="634"/>
        <v>60</v>
      </c>
      <c r="DZ32" s="68">
        <f t="shared" si="634"/>
        <v>60</v>
      </c>
      <c r="EA32" s="68">
        <f t="shared" si="634"/>
        <v>60</v>
      </c>
      <c r="EB32" s="68">
        <f t="shared" si="634"/>
        <v>60</v>
      </c>
      <c r="EC32" s="68">
        <f t="shared" si="634"/>
        <v>60</v>
      </c>
      <c r="ED32" s="68">
        <f t="shared" si="634"/>
        <v>60</v>
      </c>
      <c r="EE32" s="68">
        <f t="shared" ref="EE32:GP32" si="635">SUM(EE31:EE31)</f>
        <v>60</v>
      </c>
      <c r="EF32" s="68">
        <f t="shared" si="635"/>
        <v>60</v>
      </c>
      <c r="EG32" s="68">
        <f t="shared" si="635"/>
        <v>60</v>
      </c>
      <c r="EH32" s="68">
        <f t="shared" si="635"/>
        <v>60</v>
      </c>
      <c r="EI32" s="68">
        <f t="shared" si="635"/>
        <v>60</v>
      </c>
      <c r="EJ32" s="68">
        <f t="shared" si="635"/>
        <v>60</v>
      </c>
      <c r="EK32" s="68">
        <f t="shared" si="635"/>
        <v>60</v>
      </c>
      <c r="EL32" s="68">
        <f t="shared" si="635"/>
        <v>60</v>
      </c>
      <c r="EM32" s="68">
        <f t="shared" si="635"/>
        <v>60</v>
      </c>
      <c r="EN32" s="68">
        <f t="shared" si="635"/>
        <v>60</v>
      </c>
      <c r="EO32" s="68">
        <f t="shared" si="635"/>
        <v>60</v>
      </c>
      <c r="EP32" s="68">
        <f t="shared" si="635"/>
        <v>60</v>
      </c>
      <c r="EQ32" s="68">
        <f t="shared" si="635"/>
        <v>60</v>
      </c>
      <c r="ER32" s="68">
        <f t="shared" si="635"/>
        <v>60</v>
      </c>
      <c r="ES32" s="68">
        <f t="shared" si="635"/>
        <v>60</v>
      </c>
      <c r="ET32" s="68">
        <f t="shared" si="635"/>
        <v>60</v>
      </c>
      <c r="EU32" s="68">
        <f t="shared" si="635"/>
        <v>60</v>
      </c>
      <c r="EV32" s="68">
        <f t="shared" si="635"/>
        <v>60</v>
      </c>
      <c r="EW32" s="68">
        <f t="shared" si="635"/>
        <v>60</v>
      </c>
      <c r="EX32" s="68">
        <f t="shared" si="635"/>
        <v>60</v>
      </c>
      <c r="EY32" s="68">
        <f t="shared" si="635"/>
        <v>60</v>
      </c>
      <c r="EZ32" s="68">
        <f t="shared" si="635"/>
        <v>60</v>
      </c>
      <c r="FA32" s="68">
        <f t="shared" si="635"/>
        <v>60</v>
      </c>
      <c r="FB32" s="68">
        <f t="shared" si="635"/>
        <v>60</v>
      </c>
      <c r="FC32" s="68">
        <f t="shared" si="635"/>
        <v>60</v>
      </c>
      <c r="FD32" s="68">
        <f t="shared" si="635"/>
        <v>60</v>
      </c>
      <c r="FE32" s="68">
        <f t="shared" si="635"/>
        <v>60</v>
      </c>
      <c r="FF32" s="68">
        <f t="shared" si="635"/>
        <v>60</v>
      </c>
      <c r="FG32" s="68">
        <f t="shared" si="635"/>
        <v>60</v>
      </c>
      <c r="FH32" s="68">
        <f t="shared" si="635"/>
        <v>60</v>
      </c>
      <c r="FI32" s="68">
        <f t="shared" si="635"/>
        <v>60</v>
      </c>
      <c r="FJ32" s="68">
        <f t="shared" si="635"/>
        <v>60</v>
      </c>
      <c r="FK32" s="68">
        <f t="shared" si="635"/>
        <v>60</v>
      </c>
      <c r="FL32" s="68">
        <f t="shared" si="635"/>
        <v>60</v>
      </c>
      <c r="FM32" s="68">
        <f t="shared" si="635"/>
        <v>60</v>
      </c>
      <c r="FN32" s="68">
        <f t="shared" si="635"/>
        <v>60</v>
      </c>
      <c r="FO32" s="68">
        <f t="shared" si="635"/>
        <v>60</v>
      </c>
      <c r="FP32" s="68">
        <f t="shared" si="635"/>
        <v>60</v>
      </c>
      <c r="FQ32" s="68">
        <f t="shared" si="635"/>
        <v>60</v>
      </c>
      <c r="FR32" s="68">
        <f t="shared" si="635"/>
        <v>60</v>
      </c>
      <c r="FS32" s="68">
        <f t="shared" si="635"/>
        <v>60</v>
      </c>
      <c r="FT32" s="68">
        <f t="shared" si="635"/>
        <v>60</v>
      </c>
      <c r="FU32" s="68">
        <f t="shared" si="635"/>
        <v>60</v>
      </c>
      <c r="FV32" s="68">
        <f t="shared" si="635"/>
        <v>60</v>
      </c>
      <c r="FW32" s="68">
        <f t="shared" si="635"/>
        <v>60</v>
      </c>
      <c r="FX32" s="68">
        <f t="shared" si="635"/>
        <v>60</v>
      </c>
      <c r="FY32" s="68">
        <f t="shared" si="635"/>
        <v>60</v>
      </c>
      <c r="FZ32" s="68">
        <f t="shared" si="635"/>
        <v>60</v>
      </c>
      <c r="GA32" s="68">
        <f t="shared" si="635"/>
        <v>60</v>
      </c>
      <c r="GB32" s="68">
        <f t="shared" si="635"/>
        <v>60</v>
      </c>
      <c r="GC32" s="68">
        <f t="shared" si="635"/>
        <v>60</v>
      </c>
      <c r="GD32" s="68">
        <f t="shared" si="635"/>
        <v>60</v>
      </c>
      <c r="GE32" s="68">
        <f t="shared" si="635"/>
        <v>60</v>
      </c>
      <c r="GF32" s="68">
        <f t="shared" si="635"/>
        <v>60</v>
      </c>
      <c r="GG32" s="68">
        <f t="shared" si="635"/>
        <v>60</v>
      </c>
      <c r="GH32" s="68">
        <f t="shared" si="635"/>
        <v>60</v>
      </c>
      <c r="GI32" s="68">
        <f t="shared" si="635"/>
        <v>60</v>
      </c>
      <c r="GJ32" s="68">
        <f t="shared" si="635"/>
        <v>60</v>
      </c>
      <c r="GK32" s="68">
        <f t="shared" si="635"/>
        <v>60</v>
      </c>
      <c r="GL32" s="68">
        <f t="shared" si="635"/>
        <v>60</v>
      </c>
      <c r="GM32" s="68">
        <f t="shared" si="635"/>
        <v>60</v>
      </c>
      <c r="GN32" s="68">
        <f t="shared" si="635"/>
        <v>60</v>
      </c>
      <c r="GO32" s="68">
        <f t="shared" si="635"/>
        <v>60</v>
      </c>
      <c r="GP32" s="68">
        <f t="shared" si="635"/>
        <v>60</v>
      </c>
      <c r="GQ32" s="68">
        <f t="shared" ref="GQ32:JB32" si="636">SUM(GQ31:GQ31)</f>
        <v>60</v>
      </c>
      <c r="GR32" s="68">
        <f t="shared" si="636"/>
        <v>60</v>
      </c>
      <c r="GS32" s="68">
        <f t="shared" si="636"/>
        <v>60</v>
      </c>
      <c r="GT32" s="68">
        <f t="shared" si="636"/>
        <v>60</v>
      </c>
      <c r="GU32" s="68">
        <f t="shared" si="636"/>
        <v>60</v>
      </c>
      <c r="GV32" s="68">
        <f t="shared" si="636"/>
        <v>60</v>
      </c>
      <c r="GW32" s="68">
        <f t="shared" si="636"/>
        <v>60</v>
      </c>
      <c r="GX32" s="68">
        <f t="shared" si="636"/>
        <v>60</v>
      </c>
      <c r="GY32" s="68">
        <f t="shared" si="636"/>
        <v>60</v>
      </c>
      <c r="GZ32" s="68">
        <f t="shared" si="636"/>
        <v>60</v>
      </c>
      <c r="HA32" s="68">
        <f t="shared" si="636"/>
        <v>60</v>
      </c>
      <c r="HB32" s="68">
        <f t="shared" si="636"/>
        <v>60</v>
      </c>
      <c r="HC32" s="68">
        <f t="shared" si="636"/>
        <v>60</v>
      </c>
      <c r="HD32" s="68">
        <f t="shared" si="636"/>
        <v>60</v>
      </c>
      <c r="HE32" s="68">
        <f t="shared" si="636"/>
        <v>60</v>
      </c>
      <c r="HF32" s="68">
        <f t="shared" si="636"/>
        <v>60</v>
      </c>
      <c r="HG32" s="68">
        <f t="shared" si="636"/>
        <v>60</v>
      </c>
      <c r="HH32" s="68">
        <f t="shared" si="636"/>
        <v>60</v>
      </c>
      <c r="HI32" s="68">
        <f t="shared" si="636"/>
        <v>60</v>
      </c>
      <c r="HJ32" s="68">
        <f t="shared" si="636"/>
        <v>60</v>
      </c>
      <c r="HK32" s="68">
        <f t="shared" si="636"/>
        <v>60</v>
      </c>
      <c r="HL32" s="68">
        <f t="shared" si="636"/>
        <v>60</v>
      </c>
      <c r="HM32" s="68">
        <f t="shared" si="636"/>
        <v>60</v>
      </c>
      <c r="HN32" s="68">
        <f t="shared" si="636"/>
        <v>60</v>
      </c>
      <c r="HO32" s="68">
        <f t="shared" si="636"/>
        <v>60</v>
      </c>
      <c r="HP32" s="68">
        <f t="shared" si="636"/>
        <v>60</v>
      </c>
      <c r="HQ32" s="68">
        <f t="shared" si="636"/>
        <v>60</v>
      </c>
      <c r="HR32" s="68">
        <f t="shared" si="636"/>
        <v>60</v>
      </c>
      <c r="HS32" s="68">
        <f t="shared" si="636"/>
        <v>60</v>
      </c>
      <c r="HT32" s="68">
        <f t="shared" si="636"/>
        <v>60</v>
      </c>
      <c r="HU32" s="68">
        <f t="shared" si="636"/>
        <v>60</v>
      </c>
      <c r="HV32" s="68">
        <f t="shared" si="636"/>
        <v>60</v>
      </c>
      <c r="HW32" s="68">
        <f t="shared" si="636"/>
        <v>60</v>
      </c>
      <c r="HX32" s="68">
        <f t="shared" si="636"/>
        <v>60</v>
      </c>
      <c r="HY32" s="68">
        <f t="shared" si="636"/>
        <v>60</v>
      </c>
      <c r="HZ32" s="68">
        <f t="shared" si="636"/>
        <v>60</v>
      </c>
      <c r="IA32" s="68">
        <f t="shared" si="636"/>
        <v>60</v>
      </c>
      <c r="IB32" s="68">
        <f t="shared" si="636"/>
        <v>60</v>
      </c>
      <c r="IC32" s="68">
        <f t="shared" si="636"/>
        <v>60</v>
      </c>
      <c r="ID32" s="68">
        <f t="shared" si="636"/>
        <v>60</v>
      </c>
      <c r="IE32" s="68">
        <f t="shared" si="636"/>
        <v>60</v>
      </c>
      <c r="IF32" s="68">
        <f t="shared" si="636"/>
        <v>60</v>
      </c>
      <c r="IG32" s="68">
        <f t="shared" si="636"/>
        <v>60</v>
      </c>
      <c r="IH32" s="68">
        <f t="shared" si="636"/>
        <v>60</v>
      </c>
      <c r="II32" s="68">
        <f t="shared" si="636"/>
        <v>60</v>
      </c>
      <c r="IJ32" s="68">
        <f t="shared" si="636"/>
        <v>60</v>
      </c>
      <c r="IK32" s="68">
        <f t="shared" si="636"/>
        <v>60</v>
      </c>
      <c r="IL32" s="68">
        <f t="shared" si="636"/>
        <v>60</v>
      </c>
      <c r="IM32" s="68">
        <f t="shared" si="636"/>
        <v>60</v>
      </c>
      <c r="IN32" s="68">
        <f t="shared" si="636"/>
        <v>60</v>
      </c>
      <c r="IO32" s="68">
        <f t="shared" si="636"/>
        <v>60</v>
      </c>
      <c r="IP32" s="68">
        <f t="shared" si="636"/>
        <v>60</v>
      </c>
      <c r="IQ32" s="68">
        <f t="shared" si="636"/>
        <v>60</v>
      </c>
      <c r="IR32" s="68">
        <f t="shared" si="636"/>
        <v>60</v>
      </c>
      <c r="IS32" s="68">
        <f t="shared" si="636"/>
        <v>60</v>
      </c>
      <c r="IT32" s="68">
        <f t="shared" si="636"/>
        <v>60</v>
      </c>
      <c r="IU32" s="68">
        <f t="shared" si="636"/>
        <v>60</v>
      </c>
      <c r="IV32" s="68">
        <f t="shared" si="636"/>
        <v>60</v>
      </c>
      <c r="IW32" s="68">
        <f t="shared" si="636"/>
        <v>60</v>
      </c>
      <c r="IX32" s="68">
        <f t="shared" si="636"/>
        <v>60</v>
      </c>
      <c r="IY32" s="68">
        <f t="shared" si="636"/>
        <v>60</v>
      </c>
      <c r="IZ32" s="68">
        <f t="shared" si="636"/>
        <v>60</v>
      </c>
      <c r="JA32" s="68">
        <f t="shared" si="636"/>
        <v>60</v>
      </c>
      <c r="JB32" s="68">
        <f t="shared" si="636"/>
        <v>60</v>
      </c>
      <c r="JC32" s="68">
        <f t="shared" ref="JC32:LN32" si="637">SUM(JC31:JC31)</f>
        <v>60</v>
      </c>
      <c r="JD32" s="68">
        <f t="shared" si="637"/>
        <v>60</v>
      </c>
      <c r="JE32" s="68">
        <f t="shared" si="637"/>
        <v>60</v>
      </c>
      <c r="JF32" s="68">
        <f t="shared" si="637"/>
        <v>60</v>
      </c>
      <c r="JG32" s="68">
        <f t="shared" si="637"/>
        <v>60</v>
      </c>
      <c r="JH32" s="68">
        <f t="shared" si="637"/>
        <v>60</v>
      </c>
      <c r="JI32" s="68">
        <f t="shared" si="637"/>
        <v>60</v>
      </c>
      <c r="JJ32" s="68">
        <f t="shared" si="637"/>
        <v>60</v>
      </c>
      <c r="JK32" s="68">
        <f t="shared" si="637"/>
        <v>60</v>
      </c>
      <c r="JL32" s="68">
        <f t="shared" si="637"/>
        <v>60</v>
      </c>
      <c r="JM32" s="68">
        <f t="shared" si="637"/>
        <v>60</v>
      </c>
      <c r="JN32" s="68">
        <f t="shared" si="637"/>
        <v>60</v>
      </c>
      <c r="JO32" s="68">
        <f t="shared" si="637"/>
        <v>60</v>
      </c>
      <c r="JP32" s="68">
        <f t="shared" si="637"/>
        <v>60</v>
      </c>
      <c r="JQ32" s="68">
        <f t="shared" si="637"/>
        <v>60</v>
      </c>
      <c r="JR32" s="68">
        <f t="shared" si="637"/>
        <v>60</v>
      </c>
      <c r="JS32" s="68">
        <f t="shared" si="637"/>
        <v>60</v>
      </c>
      <c r="JT32" s="68">
        <f t="shared" si="637"/>
        <v>60</v>
      </c>
      <c r="JU32" s="68">
        <f t="shared" si="637"/>
        <v>60</v>
      </c>
      <c r="JV32" s="68">
        <f t="shared" si="637"/>
        <v>60</v>
      </c>
      <c r="JW32" s="68">
        <f t="shared" si="637"/>
        <v>60</v>
      </c>
      <c r="JX32" s="68">
        <f t="shared" si="637"/>
        <v>60</v>
      </c>
      <c r="JY32" s="68">
        <f t="shared" si="637"/>
        <v>60</v>
      </c>
      <c r="JZ32" s="68">
        <f t="shared" si="637"/>
        <v>60</v>
      </c>
      <c r="KA32" s="68">
        <f t="shared" si="637"/>
        <v>60</v>
      </c>
      <c r="KB32" s="68">
        <f t="shared" si="637"/>
        <v>60</v>
      </c>
      <c r="KC32" s="68">
        <f t="shared" si="637"/>
        <v>60</v>
      </c>
      <c r="KD32" s="68">
        <f t="shared" si="637"/>
        <v>60</v>
      </c>
      <c r="KE32" s="68">
        <f t="shared" si="637"/>
        <v>60</v>
      </c>
      <c r="KF32" s="68">
        <f t="shared" si="637"/>
        <v>60</v>
      </c>
      <c r="KG32" s="68">
        <f t="shared" si="637"/>
        <v>60</v>
      </c>
      <c r="KH32" s="68">
        <f t="shared" si="637"/>
        <v>60</v>
      </c>
      <c r="KI32" s="68">
        <f t="shared" si="637"/>
        <v>60</v>
      </c>
      <c r="KJ32" s="68">
        <f t="shared" si="637"/>
        <v>60</v>
      </c>
      <c r="KK32" s="68">
        <f t="shared" si="637"/>
        <v>60</v>
      </c>
      <c r="KL32" s="68">
        <f t="shared" si="637"/>
        <v>60</v>
      </c>
      <c r="KM32" s="68">
        <f t="shared" si="637"/>
        <v>60</v>
      </c>
      <c r="KN32" s="68">
        <f t="shared" si="637"/>
        <v>60</v>
      </c>
      <c r="KO32" s="68">
        <f t="shared" si="637"/>
        <v>60</v>
      </c>
      <c r="KP32" s="68">
        <f t="shared" si="637"/>
        <v>60</v>
      </c>
      <c r="KQ32" s="68">
        <f t="shared" si="637"/>
        <v>60</v>
      </c>
      <c r="KR32" s="68">
        <f t="shared" si="637"/>
        <v>60</v>
      </c>
      <c r="KS32" s="68">
        <f t="shared" si="637"/>
        <v>60</v>
      </c>
      <c r="KT32" s="68">
        <f t="shared" si="637"/>
        <v>60</v>
      </c>
      <c r="KU32" s="68">
        <f t="shared" si="637"/>
        <v>60</v>
      </c>
      <c r="KV32" s="68">
        <f t="shared" si="637"/>
        <v>60</v>
      </c>
      <c r="KW32" s="68">
        <f t="shared" si="637"/>
        <v>60</v>
      </c>
      <c r="KX32" s="68">
        <f t="shared" si="637"/>
        <v>60</v>
      </c>
      <c r="KY32" s="68">
        <f t="shared" si="637"/>
        <v>60</v>
      </c>
      <c r="KZ32" s="68">
        <f t="shared" si="637"/>
        <v>60</v>
      </c>
      <c r="LA32" s="68">
        <f t="shared" si="637"/>
        <v>60</v>
      </c>
      <c r="LB32" s="68">
        <f t="shared" si="637"/>
        <v>60</v>
      </c>
      <c r="LC32" s="68">
        <f t="shared" si="637"/>
        <v>60</v>
      </c>
      <c r="LD32" s="68">
        <f t="shared" si="637"/>
        <v>60</v>
      </c>
      <c r="LE32" s="68">
        <f t="shared" si="637"/>
        <v>60</v>
      </c>
      <c r="LF32" s="68">
        <f t="shared" si="637"/>
        <v>60</v>
      </c>
      <c r="LG32" s="68">
        <f t="shared" si="637"/>
        <v>60</v>
      </c>
      <c r="LH32" s="68">
        <f t="shared" si="637"/>
        <v>60</v>
      </c>
      <c r="LI32" s="68">
        <f t="shared" si="637"/>
        <v>60</v>
      </c>
      <c r="LJ32" s="68">
        <f t="shared" si="637"/>
        <v>60</v>
      </c>
      <c r="LK32" s="68">
        <f t="shared" si="637"/>
        <v>60</v>
      </c>
      <c r="LL32" s="68">
        <f t="shared" si="637"/>
        <v>60</v>
      </c>
      <c r="LM32" s="68">
        <f t="shared" si="637"/>
        <v>60</v>
      </c>
      <c r="LN32" s="68">
        <f t="shared" si="637"/>
        <v>60</v>
      </c>
      <c r="LO32" s="68">
        <f t="shared" ref="LO32:NZ32" si="638">SUM(LO31:LO31)</f>
        <v>60</v>
      </c>
      <c r="LP32" s="68">
        <f t="shared" si="638"/>
        <v>60</v>
      </c>
      <c r="LQ32" s="68">
        <f t="shared" si="638"/>
        <v>60</v>
      </c>
      <c r="LR32" s="68">
        <f t="shared" si="638"/>
        <v>60</v>
      </c>
      <c r="LS32" s="68">
        <f t="shared" si="638"/>
        <v>60</v>
      </c>
      <c r="LT32" s="68">
        <f t="shared" si="638"/>
        <v>60</v>
      </c>
      <c r="LU32" s="68">
        <f t="shared" si="638"/>
        <v>60</v>
      </c>
      <c r="LV32" s="68">
        <f t="shared" si="638"/>
        <v>60</v>
      </c>
      <c r="LW32" s="68">
        <f t="shared" si="638"/>
        <v>60</v>
      </c>
      <c r="LX32" s="68">
        <f t="shared" si="638"/>
        <v>60</v>
      </c>
      <c r="LY32" s="68">
        <f t="shared" si="638"/>
        <v>60</v>
      </c>
      <c r="LZ32" s="68">
        <f t="shared" si="638"/>
        <v>60</v>
      </c>
      <c r="MA32" s="68">
        <f t="shared" si="638"/>
        <v>60</v>
      </c>
      <c r="MB32" s="68">
        <f t="shared" si="638"/>
        <v>60</v>
      </c>
      <c r="MC32" s="68">
        <f t="shared" si="638"/>
        <v>60</v>
      </c>
      <c r="MD32" s="68">
        <f t="shared" si="638"/>
        <v>60</v>
      </c>
      <c r="ME32" s="68">
        <f t="shared" si="638"/>
        <v>60</v>
      </c>
      <c r="MF32" s="68">
        <f t="shared" si="638"/>
        <v>60</v>
      </c>
      <c r="MG32" s="68">
        <f t="shared" si="638"/>
        <v>60</v>
      </c>
      <c r="MH32" s="68">
        <f t="shared" si="638"/>
        <v>60</v>
      </c>
      <c r="MI32" s="68">
        <f t="shared" si="638"/>
        <v>60</v>
      </c>
      <c r="MJ32" s="68">
        <f t="shared" si="638"/>
        <v>60</v>
      </c>
      <c r="MK32" s="68">
        <f t="shared" si="638"/>
        <v>60</v>
      </c>
      <c r="ML32" s="68">
        <f t="shared" si="638"/>
        <v>60</v>
      </c>
      <c r="MM32" s="68">
        <f t="shared" si="638"/>
        <v>60</v>
      </c>
      <c r="MN32" s="68">
        <f t="shared" si="638"/>
        <v>60</v>
      </c>
      <c r="MO32" s="68">
        <f t="shared" si="638"/>
        <v>60</v>
      </c>
      <c r="MP32" s="68">
        <f t="shared" si="638"/>
        <v>60</v>
      </c>
      <c r="MQ32" s="68">
        <f t="shared" si="638"/>
        <v>60</v>
      </c>
      <c r="MR32" s="68">
        <f t="shared" si="638"/>
        <v>60</v>
      </c>
      <c r="MS32" s="68">
        <f t="shared" si="638"/>
        <v>60</v>
      </c>
      <c r="MT32" s="68">
        <f t="shared" si="638"/>
        <v>60</v>
      </c>
      <c r="MU32" s="68">
        <f t="shared" si="638"/>
        <v>60</v>
      </c>
      <c r="MV32" s="68">
        <f t="shared" si="638"/>
        <v>60</v>
      </c>
      <c r="MW32" s="68">
        <f t="shared" si="638"/>
        <v>60</v>
      </c>
      <c r="MX32" s="68">
        <f t="shared" si="638"/>
        <v>60</v>
      </c>
      <c r="MY32" s="68">
        <f t="shared" si="638"/>
        <v>60</v>
      </c>
      <c r="MZ32" s="68">
        <f t="shared" si="638"/>
        <v>60</v>
      </c>
      <c r="NA32" s="68">
        <f t="shared" si="638"/>
        <v>60</v>
      </c>
      <c r="NB32" s="68">
        <f t="shared" si="638"/>
        <v>60</v>
      </c>
      <c r="NC32" s="68">
        <f t="shared" si="638"/>
        <v>60</v>
      </c>
      <c r="ND32" s="68">
        <f t="shared" si="638"/>
        <v>60</v>
      </c>
      <c r="NE32" s="68">
        <f t="shared" si="638"/>
        <v>60</v>
      </c>
      <c r="NF32" s="68">
        <f t="shared" si="638"/>
        <v>60</v>
      </c>
      <c r="NG32" s="68">
        <f t="shared" si="638"/>
        <v>60</v>
      </c>
      <c r="NH32" s="68">
        <f t="shared" si="638"/>
        <v>60</v>
      </c>
      <c r="NI32" s="68">
        <f t="shared" si="638"/>
        <v>60</v>
      </c>
      <c r="NJ32" s="68">
        <f t="shared" si="638"/>
        <v>60</v>
      </c>
      <c r="NK32" s="68">
        <f t="shared" si="638"/>
        <v>60</v>
      </c>
      <c r="NL32" s="68">
        <f t="shared" si="638"/>
        <v>60</v>
      </c>
      <c r="NM32" s="68">
        <f t="shared" si="638"/>
        <v>60</v>
      </c>
      <c r="NN32" s="68">
        <f t="shared" si="638"/>
        <v>60</v>
      </c>
      <c r="NO32" s="68">
        <f t="shared" si="638"/>
        <v>60</v>
      </c>
      <c r="NP32" s="68">
        <f t="shared" si="638"/>
        <v>60</v>
      </c>
      <c r="NQ32" s="68">
        <f t="shared" si="638"/>
        <v>60</v>
      </c>
      <c r="NR32" s="68">
        <f t="shared" si="638"/>
        <v>60</v>
      </c>
      <c r="NS32" s="68">
        <f t="shared" si="638"/>
        <v>60</v>
      </c>
      <c r="NT32" s="68">
        <f t="shared" si="638"/>
        <v>60</v>
      </c>
      <c r="NU32" s="68">
        <f t="shared" si="638"/>
        <v>60</v>
      </c>
      <c r="NV32" s="68">
        <f t="shared" si="638"/>
        <v>60</v>
      </c>
      <c r="NW32" s="68">
        <f t="shared" si="638"/>
        <v>60</v>
      </c>
      <c r="NX32" s="68">
        <f t="shared" si="638"/>
        <v>60</v>
      </c>
      <c r="NY32" s="68">
        <f t="shared" si="638"/>
        <v>60</v>
      </c>
      <c r="NZ32" s="68">
        <f t="shared" si="638"/>
        <v>60</v>
      </c>
      <c r="OA32" s="68">
        <f t="shared" ref="OA32:PJ32" si="639">SUM(OA31:OA31)</f>
        <v>60</v>
      </c>
      <c r="OB32" s="68">
        <f t="shared" si="639"/>
        <v>60</v>
      </c>
      <c r="OC32" s="68">
        <f t="shared" si="639"/>
        <v>60</v>
      </c>
      <c r="OD32" s="68">
        <f t="shared" si="639"/>
        <v>60</v>
      </c>
      <c r="OE32" s="68">
        <f t="shared" si="639"/>
        <v>60</v>
      </c>
      <c r="OF32" s="68">
        <f t="shared" si="639"/>
        <v>60</v>
      </c>
      <c r="OG32" s="68">
        <f t="shared" si="639"/>
        <v>60</v>
      </c>
      <c r="OH32" s="68">
        <f t="shared" si="639"/>
        <v>60</v>
      </c>
      <c r="OI32" s="68">
        <f t="shared" si="639"/>
        <v>60</v>
      </c>
      <c r="OJ32" s="68">
        <f t="shared" si="639"/>
        <v>60</v>
      </c>
      <c r="OK32" s="68">
        <f t="shared" si="639"/>
        <v>60</v>
      </c>
      <c r="OL32" s="68">
        <f t="shared" si="639"/>
        <v>60</v>
      </c>
      <c r="OM32" s="68">
        <f t="shared" si="639"/>
        <v>60</v>
      </c>
      <c r="ON32" s="68">
        <f t="shared" si="639"/>
        <v>60</v>
      </c>
      <c r="OO32" s="68">
        <f t="shared" si="639"/>
        <v>60</v>
      </c>
      <c r="OP32" s="68">
        <f t="shared" si="639"/>
        <v>60</v>
      </c>
      <c r="OQ32" s="68">
        <f t="shared" si="639"/>
        <v>60</v>
      </c>
      <c r="OR32" s="68">
        <f t="shared" si="639"/>
        <v>60</v>
      </c>
      <c r="OS32" s="68">
        <f t="shared" si="639"/>
        <v>60</v>
      </c>
      <c r="OT32" s="68">
        <f t="shared" si="639"/>
        <v>60</v>
      </c>
      <c r="OU32" s="68">
        <f t="shared" si="639"/>
        <v>60</v>
      </c>
      <c r="OV32" s="68">
        <f t="shared" si="639"/>
        <v>60</v>
      </c>
      <c r="OW32" s="68">
        <f t="shared" si="639"/>
        <v>60</v>
      </c>
      <c r="OX32" s="68">
        <f t="shared" si="639"/>
        <v>60</v>
      </c>
      <c r="OY32" s="68">
        <f t="shared" si="639"/>
        <v>60</v>
      </c>
      <c r="OZ32" s="68">
        <f t="shared" si="639"/>
        <v>60</v>
      </c>
      <c r="PA32" s="68">
        <f t="shared" si="639"/>
        <v>60</v>
      </c>
      <c r="PB32" s="68">
        <f t="shared" si="639"/>
        <v>60</v>
      </c>
      <c r="PC32" s="68">
        <f t="shared" si="639"/>
        <v>60</v>
      </c>
      <c r="PD32" s="68">
        <f t="shared" si="639"/>
        <v>60</v>
      </c>
      <c r="PE32" s="68">
        <f t="shared" si="639"/>
        <v>60</v>
      </c>
      <c r="PF32" s="68">
        <f t="shared" si="639"/>
        <v>60</v>
      </c>
      <c r="PG32" s="68">
        <f t="shared" si="639"/>
        <v>60</v>
      </c>
      <c r="PH32" s="68">
        <f t="shared" si="639"/>
        <v>60</v>
      </c>
      <c r="PI32" s="68">
        <f t="shared" si="639"/>
        <v>60</v>
      </c>
      <c r="PJ32" s="68">
        <f t="shared" si="639"/>
        <v>60</v>
      </c>
    </row>
    <row r="33" spans="1:426" s="123" customFormat="1">
      <c r="A33" s="967" t="s">
        <v>39</v>
      </c>
      <c r="B33" s="967"/>
      <c r="C33" s="967"/>
      <c r="D33" s="967"/>
      <c r="E33" s="967"/>
      <c r="F33" s="967"/>
      <c r="G33" s="63">
        <f t="shared" ref="G33:BR33" ca="1" si="640">G32-G29</f>
        <v>-9096.0811486964485</v>
      </c>
      <c r="H33" s="63">
        <f t="shared" si="640"/>
        <v>34.888851303549814</v>
      </c>
      <c r="I33" s="63">
        <f t="shared" ca="1" si="640"/>
        <v>-58.921148696450203</v>
      </c>
      <c r="J33" s="63">
        <f t="shared" ca="1" si="640"/>
        <v>-6.6244820297835076</v>
      </c>
      <c r="K33" s="63">
        <f t="shared" si="640"/>
        <v>34.888851303549814</v>
      </c>
      <c r="L33" s="63">
        <f t="shared" si="640"/>
        <v>34.888851303549814</v>
      </c>
      <c r="M33" s="63">
        <f t="shared" si="640"/>
        <v>-25.111148696450186</v>
      </c>
      <c r="N33" s="63">
        <f t="shared" si="640"/>
        <v>34.888851303549814</v>
      </c>
      <c r="O33" s="63">
        <f t="shared" si="640"/>
        <v>34.888851303549814</v>
      </c>
      <c r="P33" s="63">
        <f t="shared" si="640"/>
        <v>34.888851303549814</v>
      </c>
      <c r="Q33" s="63">
        <f t="shared" si="640"/>
        <v>34.888851303549814</v>
      </c>
      <c r="R33" s="63">
        <f t="shared" si="640"/>
        <v>34.888851303549814</v>
      </c>
      <c r="S33" s="63">
        <f t="shared" si="640"/>
        <v>28.300142665638287</v>
      </c>
      <c r="T33" s="63">
        <f t="shared" si="640"/>
        <v>35.30014266563829</v>
      </c>
      <c r="U33" s="63">
        <f t="shared" si="640"/>
        <v>35.30014266563829</v>
      </c>
      <c r="V33" s="63">
        <f t="shared" ca="1" si="640"/>
        <v>-6.213190667695045</v>
      </c>
      <c r="W33" s="63">
        <f t="shared" si="640"/>
        <v>35.30014266563829</v>
      </c>
      <c r="X33" s="63">
        <f t="shared" si="640"/>
        <v>35.30014266563829</v>
      </c>
      <c r="Y33" s="63">
        <f t="shared" si="640"/>
        <v>-24.69985733436171</v>
      </c>
      <c r="Z33" s="63">
        <f t="shared" si="640"/>
        <v>35.30014266563829</v>
      </c>
      <c r="AA33" s="63">
        <f t="shared" si="640"/>
        <v>35.30014266563829</v>
      </c>
      <c r="AB33" s="63">
        <f t="shared" si="640"/>
        <v>35.30014266563829</v>
      </c>
      <c r="AC33" s="63">
        <f t="shared" si="640"/>
        <v>35.30014266563829</v>
      </c>
      <c r="AD33" s="63">
        <f t="shared" si="640"/>
        <v>35.30014266563829</v>
      </c>
      <c r="AE33" s="63">
        <f t="shared" si="640"/>
        <v>28.721834951644539</v>
      </c>
      <c r="AF33" s="63">
        <f t="shared" si="640"/>
        <v>35.721834951644539</v>
      </c>
      <c r="AG33" s="63">
        <f t="shared" si="640"/>
        <v>35.721834951644539</v>
      </c>
      <c r="AH33" s="63">
        <f t="shared" ca="1" si="640"/>
        <v>-5.7914983816887826</v>
      </c>
      <c r="AI33" s="63">
        <f t="shared" si="640"/>
        <v>35.721834951644539</v>
      </c>
      <c r="AJ33" s="63">
        <f t="shared" si="640"/>
        <v>35.721834951644539</v>
      </c>
      <c r="AK33" s="63">
        <f t="shared" si="640"/>
        <v>-24.278165048355461</v>
      </c>
      <c r="AL33" s="63">
        <f t="shared" si="640"/>
        <v>35.721834951644539</v>
      </c>
      <c r="AM33" s="63">
        <f t="shared" si="640"/>
        <v>35.721834951644539</v>
      </c>
      <c r="AN33" s="63">
        <f t="shared" si="640"/>
        <v>35.721834951644539</v>
      </c>
      <c r="AO33" s="63">
        <f t="shared" si="640"/>
        <v>35.721834951644539</v>
      </c>
      <c r="AP33" s="63">
        <f t="shared" si="640"/>
        <v>35.721834951644539</v>
      </c>
      <c r="AQ33" s="63">
        <f t="shared" si="640"/>
        <v>29.154191184885647</v>
      </c>
      <c r="AR33" s="63">
        <f t="shared" si="640"/>
        <v>36.154191184885647</v>
      </c>
      <c r="AS33" s="63">
        <f t="shared" si="640"/>
        <v>36.154191184885647</v>
      </c>
      <c r="AT33" s="63">
        <f t="shared" ca="1" si="640"/>
        <v>-5.359142148447674</v>
      </c>
      <c r="AU33" s="63">
        <f t="shared" si="640"/>
        <v>36.154191184885647</v>
      </c>
      <c r="AV33" s="63">
        <f t="shared" si="640"/>
        <v>36.154191184885647</v>
      </c>
      <c r="AW33" s="63">
        <f t="shared" si="640"/>
        <v>-23.845808815114353</v>
      </c>
      <c r="AX33" s="63">
        <f t="shared" si="640"/>
        <v>36.154191184885647</v>
      </c>
      <c r="AY33" s="63">
        <f t="shared" si="640"/>
        <v>36.154191184885647</v>
      </c>
      <c r="AZ33" s="63">
        <f t="shared" si="640"/>
        <v>36.154191184885647</v>
      </c>
      <c r="BA33" s="63">
        <f t="shared" si="640"/>
        <v>36.154191184885647</v>
      </c>
      <c r="BB33" s="63">
        <f t="shared" si="640"/>
        <v>36.154191184885647</v>
      </c>
      <c r="BC33" s="63">
        <f t="shared" si="640"/>
        <v>29.597481040132529</v>
      </c>
      <c r="BD33" s="63">
        <f t="shared" si="640"/>
        <v>36.597481040132529</v>
      </c>
      <c r="BE33" s="63">
        <f t="shared" si="640"/>
        <v>36.597481040132529</v>
      </c>
      <c r="BF33" s="63">
        <f t="shared" ca="1" si="640"/>
        <v>-4.9158522932007997</v>
      </c>
      <c r="BG33" s="63">
        <f t="shared" si="640"/>
        <v>36.597481040132529</v>
      </c>
      <c r="BH33" s="63">
        <f t="shared" si="640"/>
        <v>36.597481040132529</v>
      </c>
      <c r="BI33" s="63">
        <f t="shared" si="640"/>
        <v>-23.402518959867464</v>
      </c>
      <c r="BJ33" s="63">
        <f t="shared" si="640"/>
        <v>36.597481040132529</v>
      </c>
      <c r="BK33" s="63">
        <f t="shared" si="640"/>
        <v>36.597481040132529</v>
      </c>
      <c r="BL33" s="63">
        <f t="shared" si="640"/>
        <v>36.597481040132529</v>
      </c>
      <c r="BM33" s="63">
        <f t="shared" si="640"/>
        <v>36.597481040132529</v>
      </c>
      <c r="BN33" s="63">
        <f t="shared" si="640"/>
        <v>36.597481040132529</v>
      </c>
      <c r="BO33" s="63">
        <f t="shared" si="640"/>
        <v>30.051981011814945</v>
      </c>
      <c r="BP33" s="63">
        <f t="shared" si="640"/>
        <v>37.051981011814945</v>
      </c>
      <c r="BQ33" s="63">
        <f t="shared" si="640"/>
        <v>37.051981011814945</v>
      </c>
      <c r="BR33" s="63">
        <f t="shared" ca="1" si="640"/>
        <v>-4.4613523215183761</v>
      </c>
      <c r="BS33" s="63">
        <f t="shared" ref="BS33:ED33" si="641">BS32-BS29</f>
        <v>37.051981011814945</v>
      </c>
      <c r="BT33" s="63">
        <f t="shared" si="641"/>
        <v>37.051981011814945</v>
      </c>
      <c r="BU33" s="63">
        <f t="shared" si="641"/>
        <v>-22.948018988185055</v>
      </c>
      <c r="BV33" s="63">
        <f t="shared" si="641"/>
        <v>37.051981011814945</v>
      </c>
      <c r="BW33" s="63">
        <f t="shared" si="641"/>
        <v>37.051981011814945</v>
      </c>
      <c r="BX33" s="63">
        <f t="shared" si="641"/>
        <v>37.051981011814945</v>
      </c>
      <c r="BY33" s="63">
        <f t="shared" si="641"/>
        <v>37.051981011814945</v>
      </c>
      <c r="BZ33" s="63">
        <f t="shared" si="641"/>
        <v>37.051981011814945</v>
      </c>
      <c r="CA33" s="63">
        <f t="shared" si="641"/>
        <v>30.517974586480161</v>
      </c>
      <c r="CB33" s="63">
        <f t="shared" si="641"/>
        <v>37.517974586480165</v>
      </c>
      <c r="CC33" s="63">
        <f t="shared" si="641"/>
        <v>37.517974586480165</v>
      </c>
      <c r="CD33" s="63">
        <f t="shared" ca="1" si="641"/>
        <v>-3.9953587468531637</v>
      </c>
      <c r="CE33" s="63">
        <f t="shared" si="641"/>
        <v>37.517974586480165</v>
      </c>
      <c r="CF33" s="63">
        <f t="shared" si="641"/>
        <v>37.517974586480165</v>
      </c>
      <c r="CG33" s="63">
        <f t="shared" si="641"/>
        <v>-22.482025413519835</v>
      </c>
      <c r="CH33" s="63">
        <f t="shared" si="641"/>
        <v>37.517974586480165</v>
      </c>
      <c r="CI33" s="63">
        <f t="shared" si="641"/>
        <v>37.517974586480165</v>
      </c>
      <c r="CJ33" s="63">
        <f t="shared" si="641"/>
        <v>37.517974586480165</v>
      </c>
      <c r="CK33" s="63">
        <f t="shared" si="641"/>
        <v>37.517974586480165</v>
      </c>
      <c r="CL33" s="63">
        <f t="shared" si="641"/>
        <v>37.517974586480165</v>
      </c>
      <c r="CM33" s="63">
        <f t="shared" si="641"/>
        <v>30.995752419612785</v>
      </c>
      <c r="CN33" s="63">
        <f t="shared" si="641"/>
        <v>37.995752419612785</v>
      </c>
      <c r="CO33" s="63">
        <f t="shared" si="641"/>
        <v>37.995752419612785</v>
      </c>
      <c r="CP33" s="63">
        <f t="shared" ca="1" si="641"/>
        <v>-3.5175809137205363</v>
      </c>
      <c r="CQ33" s="63">
        <f t="shared" si="641"/>
        <v>37.995752419612785</v>
      </c>
      <c r="CR33" s="63">
        <f t="shared" si="641"/>
        <v>37.995752419612785</v>
      </c>
      <c r="CS33" s="63">
        <f t="shared" si="641"/>
        <v>-22.004247580387215</v>
      </c>
      <c r="CT33" s="63">
        <f t="shared" si="641"/>
        <v>37.995752419612785</v>
      </c>
      <c r="CU33" s="63">
        <f t="shared" si="641"/>
        <v>37.995752419612785</v>
      </c>
      <c r="CV33" s="63">
        <f t="shared" si="641"/>
        <v>37.995752419612785</v>
      </c>
      <c r="CW33" s="63">
        <f t="shared" si="641"/>
        <v>37.995752419612785</v>
      </c>
      <c r="CX33" s="63">
        <f t="shared" si="641"/>
        <v>37.995752419612785</v>
      </c>
      <c r="CY33" s="63">
        <f t="shared" si="641"/>
        <v>31.485612516926157</v>
      </c>
      <c r="CZ33" s="63">
        <f t="shared" si="641"/>
        <v>38.485612516926153</v>
      </c>
      <c r="DA33" s="63">
        <f t="shared" si="641"/>
        <v>38.485612516926153</v>
      </c>
      <c r="DB33" s="63">
        <f t="shared" ca="1" si="641"/>
        <v>-3.0277208164071681</v>
      </c>
      <c r="DC33" s="63">
        <f t="shared" si="641"/>
        <v>38.485612516926153</v>
      </c>
      <c r="DD33" s="63">
        <f t="shared" si="641"/>
        <v>38.485612516926153</v>
      </c>
      <c r="DE33" s="63">
        <f t="shared" si="641"/>
        <v>-21.514387483073847</v>
      </c>
      <c r="DF33" s="63">
        <f t="shared" si="641"/>
        <v>38.485612516926153</v>
      </c>
      <c r="DG33" s="63">
        <f t="shared" si="641"/>
        <v>38.485612516926153</v>
      </c>
      <c r="DH33" s="63">
        <f t="shared" si="641"/>
        <v>38.485612516926153</v>
      </c>
      <c r="DI33" s="63">
        <f t="shared" si="641"/>
        <v>38.485612516926153</v>
      </c>
      <c r="DJ33" s="63">
        <f t="shared" si="641"/>
        <v>38.485612516926153</v>
      </c>
      <c r="DK33" s="63">
        <f t="shared" si="641"/>
        <v>31.987860420238263</v>
      </c>
      <c r="DL33" s="63">
        <f t="shared" si="641"/>
        <v>38.987860420238263</v>
      </c>
      <c r="DM33" s="63">
        <f t="shared" si="641"/>
        <v>38.987860420238263</v>
      </c>
      <c r="DN33" s="63">
        <f t="shared" ca="1" si="641"/>
        <v>-2.5254729130950579</v>
      </c>
      <c r="DO33" s="63">
        <f t="shared" si="641"/>
        <v>38.987860420238263</v>
      </c>
      <c r="DP33" s="63">
        <f t="shared" si="641"/>
        <v>38.987860420238263</v>
      </c>
      <c r="DQ33" s="63">
        <f t="shared" si="641"/>
        <v>-21.012139579761737</v>
      </c>
      <c r="DR33" s="63">
        <f t="shared" si="641"/>
        <v>38.987860420238263</v>
      </c>
      <c r="DS33" s="63">
        <f t="shared" si="641"/>
        <v>38.987860420238263</v>
      </c>
      <c r="DT33" s="63">
        <f t="shared" si="641"/>
        <v>38.987860420238263</v>
      </c>
      <c r="DU33" s="63">
        <f t="shared" si="641"/>
        <v>38.987860420238263</v>
      </c>
      <c r="DV33" s="63">
        <f t="shared" si="641"/>
        <v>38.987860420238263</v>
      </c>
      <c r="DW33" s="63">
        <f t="shared" si="641"/>
        <v>32.502809398048228</v>
      </c>
      <c r="DX33" s="63">
        <f t="shared" si="641"/>
        <v>39.502809398048228</v>
      </c>
      <c r="DY33" s="63">
        <f t="shared" si="641"/>
        <v>39.502809398048228</v>
      </c>
      <c r="DZ33" s="63">
        <f t="shared" ca="1" si="641"/>
        <v>-2.0105239352851001</v>
      </c>
      <c r="EA33" s="63">
        <f t="shared" si="641"/>
        <v>39.502809398048228</v>
      </c>
      <c r="EB33" s="63">
        <f t="shared" si="641"/>
        <v>39.502809398048228</v>
      </c>
      <c r="EC33" s="63">
        <f t="shared" si="641"/>
        <v>-20.497190601951772</v>
      </c>
      <c r="ED33" s="63">
        <f t="shared" si="641"/>
        <v>39.502809398048228</v>
      </c>
      <c r="EE33" s="63">
        <f t="shared" ref="EE33:GP33" si="642">EE32-EE29</f>
        <v>39.502809398048228</v>
      </c>
      <c r="EF33" s="63">
        <f t="shared" si="642"/>
        <v>39.502809398048228</v>
      </c>
      <c r="EG33" s="63">
        <f t="shared" si="642"/>
        <v>39.502809398048228</v>
      </c>
      <c r="EH33" s="63">
        <f t="shared" si="642"/>
        <v>39.502809398048228</v>
      </c>
      <c r="EI33" s="63">
        <f t="shared" si="642"/>
        <v>33.030780640932129</v>
      </c>
      <c r="EJ33" s="63">
        <f t="shared" si="642"/>
        <v>40.030780640932129</v>
      </c>
      <c r="EK33" s="63">
        <f t="shared" si="642"/>
        <v>40.030780640932129</v>
      </c>
      <c r="EL33" s="63">
        <f t="shared" ca="1" si="642"/>
        <v>-1.4825526924011996</v>
      </c>
      <c r="EM33" s="63">
        <f t="shared" si="642"/>
        <v>40.030780640932129</v>
      </c>
      <c r="EN33" s="63">
        <f t="shared" si="642"/>
        <v>40.030780640932129</v>
      </c>
      <c r="EO33" s="63">
        <f t="shared" si="642"/>
        <v>-19.969219359067864</v>
      </c>
      <c r="EP33" s="63">
        <f t="shared" si="642"/>
        <v>40.030780640932129</v>
      </c>
      <c r="EQ33" s="63">
        <f t="shared" si="642"/>
        <v>40.030780640932129</v>
      </c>
      <c r="ER33" s="63">
        <f t="shared" si="642"/>
        <v>40.030780640932129</v>
      </c>
      <c r="ES33" s="63">
        <f t="shared" si="642"/>
        <v>40.030780640932129</v>
      </c>
      <c r="ET33" s="63">
        <f t="shared" si="642"/>
        <v>40.030780640932129</v>
      </c>
      <c r="EU33" s="63">
        <f t="shared" si="642"/>
        <v>33.572103461880111</v>
      </c>
      <c r="EV33" s="63">
        <f t="shared" si="642"/>
        <v>40.572103461880111</v>
      </c>
      <c r="EW33" s="63">
        <f t="shared" si="642"/>
        <v>40.572103461880111</v>
      </c>
      <c r="EX33" s="63">
        <f t="shared" ca="1" si="642"/>
        <v>-0.94122987145321702</v>
      </c>
      <c r="EY33" s="63">
        <f t="shared" si="642"/>
        <v>40.572103461880111</v>
      </c>
      <c r="EZ33" s="63">
        <f t="shared" si="642"/>
        <v>40.572103461880111</v>
      </c>
      <c r="FA33" s="63">
        <f t="shared" si="642"/>
        <v>-19.427896538119882</v>
      </c>
      <c r="FB33" s="63">
        <f t="shared" si="642"/>
        <v>40.572103461880111</v>
      </c>
      <c r="FC33" s="63">
        <f t="shared" si="642"/>
        <v>40.572103461880111</v>
      </c>
      <c r="FD33" s="63">
        <f t="shared" si="642"/>
        <v>40.572103461880111</v>
      </c>
      <c r="FE33" s="63">
        <f t="shared" si="642"/>
        <v>40.572103461880111</v>
      </c>
      <c r="FF33" s="63">
        <f t="shared" si="642"/>
        <v>40.572103461880111</v>
      </c>
      <c r="FG33" s="63">
        <f t="shared" si="642"/>
        <v>34.127115501699706</v>
      </c>
      <c r="FH33" s="63">
        <f t="shared" si="642"/>
        <v>41.127115501699706</v>
      </c>
      <c r="FI33" s="63">
        <f t="shared" si="642"/>
        <v>41.127115501699706</v>
      </c>
      <c r="FJ33" s="63">
        <f t="shared" ca="1" si="642"/>
        <v>-0.38621783163361556</v>
      </c>
      <c r="FK33" s="63">
        <f t="shared" si="642"/>
        <v>41.127115501699706</v>
      </c>
      <c r="FL33" s="63">
        <f t="shared" si="642"/>
        <v>41.127115501699706</v>
      </c>
      <c r="FM33" s="63">
        <f t="shared" si="642"/>
        <v>-18.872884498300294</v>
      </c>
      <c r="FN33" s="63">
        <f t="shared" si="642"/>
        <v>41.127115501699706</v>
      </c>
      <c r="FO33" s="63">
        <f t="shared" si="642"/>
        <v>41.127115501699706</v>
      </c>
      <c r="FP33" s="63">
        <f t="shared" si="642"/>
        <v>41.127115501699706</v>
      </c>
      <c r="FQ33" s="63">
        <f t="shared" si="642"/>
        <v>41.127115501699706</v>
      </c>
      <c r="FR33" s="63">
        <f t="shared" si="642"/>
        <v>41.127115501699706</v>
      </c>
      <c r="FS33" s="63">
        <f t="shared" si="642"/>
        <v>34.696162939613487</v>
      </c>
      <c r="FT33" s="63">
        <f t="shared" si="642"/>
        <v>41.696162939613487</v>
      </c>
      <c r="FU33" s="63">
        <f t="shared" si="642"/>
        <v>41.696162939613487</v>
      </c>
      <c r="FV33" s="63">
        <f t="shared" ca="1" si="642"/>
        <v>0.18282960628016554</v>
      </c>
      <c r="FW33" s="63">
        <f t="shared" si="642"/>
        <v>41.696162939613487</v>
      </c>
      <c r="FX33" s="63">
        <f t="shared" si="642"/>
        <v>41.696162939613487</v>
      </c>
      <c r="FY33" s="63">
        <f t="shared" si="642"/>
        <v>-18.303837060386513</v>
      </c>
      <c r="FZ33" s="63">
        <f t="shared" si="642"/>
        <v>41.696162939613487</v>
      </c>
      <c r="GA33" s="63">
        <f t="shared" si="642"/>
        <v>41.696162939613487</v>
      </c>
      <c r="GB33" s="63">
        <f t="shared" si="642"/>
        <v>41.696162939613487</v>
      </c>
      <c r="GC33" s="63">
        <f t="shared" si="642"/>
        <v>41.696162939613487</v>
      </c>
      <c r="GD33" s="63">
        <f t="shared" si="642"/>
        <v>41.696162939613487</v>
      </c>
      <c r="GE33" s="63">
        <f t="shared" si="642"/>
        <v>35.279600709182404</v>
      </c>
      <c r="GF33" s="63">
        <f t="shared" si="642"/>
        <v>42.279600709182404</v>
      </c>
      <c r="GG33" s="63">
        <f t="shared" si="642"/>
        <v>42.279600709182404</v>
      </c>
      <c r="GH33" s="63">
        <f t="shared" ca="1" si="642"/>
        <v>0.76626737584908255</v>
      </c>
      <c r="GI33" s="63">
        <f t="shared" si="642"/>
        <v>42.279600709182404</v>
      </c>
      <c r="GJ33" s="63">
        <f t="shared" si="642"/>
        <v>42.279600709182404</v>
      </c>
      <c r="GK33" s="63">
        <f t="shared" si="642"/>
        <v>-17.720399290817596</v>
      </c>
      <c r="GL33" s="63">
        <f t="shared" si="642"/>
        <v>42.279600709182404</v>
      </c>
      <c r="GM33" s="63">
        <f t="shared" si="642"/>
        <v>42.279600709182404</v>
      </c>
      <c r="GN33" s="63">
        <f t="shared" si="642"/>
        <v>42.279600709182404</v>
      </c>
      <c r="GO33" s="63">
        <f t="shared" si="642"/>
        <v>42.279600709182404</v>
      </c>
      <c r="GP33" s="63">
        <f t="shared" si="642"/>
        <v>42.279600709182404</v>
      </c>
      <c r="GQ33" s="63">
        <f t="shared" ref="GQ33:JB33" si="643">GQ32-GQ29</f>
        <v>35.877792719689495</v>
      </c>
      <c r="GR33" s="63">
        <f t="shared" si="643"/>
        <v>42.877792719689495</v>
      </c>
      <c r="GS33" s="63">
        <f t="shared" si="643"/>
        <v>42.877792719689495</v>
      </c>
      <c r="GT33" s="63">
        <f t="shared" ca="1" si="643"/>
        <v>1.3644593863561667</v>
      </c>
      <c r="GU33" s="63">
        <f t="shared" si="643"/>
        <v>42.877792719689495</v>
      </c>
      <c r="GV33" s="63">
        <f t="shared" si="643"/>
        <v>42.877792719689495</v>
      </c>
      <c r="GW33" s="63">
        <f t="shared" si="643"/>
        <v>-17.122207280310505</v>
      </c>
      <c r="GX33" s="63">
        <f t="shared" si="643"/>
        <v>42.877792719689495</v>
      </c>
      <c r="GY33" s="63">
        <f t="shared" si="643"/>
        <v>42.877792719689495</v>
      </c>
      <c r="GZ33" s="63">
        <f t="shared" si="643"/>
        <v>42.877792719689495</v>
      </c>
      <c r="HA33" s="63">
        <f t="shared" si="643"/>
        <v>42.877792719689495</v>
      </c>
      <c r="HB33" s="63">
        <f t="shared" si="643"/>
        <v>42.877792719689495</v>
      </c>
      <c r="HC33" s="63">
        <f t="shared" si="643"/>
        <v>36.491112083122033</v>
      </c>
      <c r="HD33" s="63">
        <f t="shared" si="643"/>
        <v>43.491112083122033</v>
      </c>
      <c r="HE33" s="63">
        <f t="shared" si="643"/>
        <v>43.491112083122033</v>
      </c>
      <c r="HF33" s="63">
        <f t="shared" ca="1" si="643"/>
        <v>1.9777787497887118</v>
      </c>
      <c r="HG33" s="63">
        <f t="shared" si="643"/>
        <v>43.491112083122033</v>
      </c>
      <c r="HH33" s="63">
        <f t="shared" si="643"/>
        <v>43.491112083122033</v>
      </c>
      <c r="HI33" s="63">
        <f t="shared" si="643"/>
        <v>-16.508887916877967</v>
      </c>
      <c r="HJ33" s="63">
        <f t="shared" si="643"/>
        <v>43.491112083122033</v>
      </c>
      <c r="HK33" s="63">
        <f t="shared" si="643"/>
        <v>43.491112083122033</v>
      </c>
      <c r="HL33" s="63">
        <f t="shared" si="643"/>
        <v>43.491112083122033</v>
      </c>
      <c r="HM33" s="63">
        <f t="shared" si="643"/>
        <v>43.491112083122033</v>
      </c>
      <c r="HN33" s="63">
        <f t="shared" si="643"/>
        <v>43.491112083122033</v>
      </c>
      <c r="HO33" s="63">
        <f t="shared" si="643"/>
        <v>37.119941346893754</v>
      </c>
      <c r="HP33" s="63">
        <f t="shared" si="643"/>
        <v>44.119941346893754</v>
      </c>
      <c r="HQ33" s="63">
        <f t="shared" si="643"/>
        <v>44.119941346893754</v>
      </c>
      <c r="HR33" s="63">
        <f t="shared" ca="1" si="643"/>
        <v>2.6066080135604324</v>
      </c>
      <c r="HS33" s="63">
        <f t="shared" si="643"/>
        <v>44.119941346893754</v>
      </c>
      <c r="HT33" s="63">
        <f t="shared" si="643"/>
        <v>44.119941346893754</v>
      </c>
      <c r="HU33" s="63">
        <f t="shared" si="643"/>
        <v>-15.880058653106246</v>
      </c>
      <c r="HV33" s="63">
        <f t="shared" si="643"/>
        <v>44.119941346893754</v>
      </c>
      <c r="HW33" s="63">
        <f t="shared" si="643"/>
        <v>44.119941346893754</v>
      </c>
      <c r="HX33" s="63">
        <f t="shared" si="643"/>
        <v>44.119941346893754</v>
      </c>
      <c r="HY33" s="63">
        <f t="shared" si="643"/>
        <v>44.119941346893754</v>
      </c>
      <c r="HZ33" s="63">
        <f t="shared" si="643"/>
        <v>44.119941346893754</v>
      </c>
      <c r="IA33" s="63">
        <f t="shared" si="643"/>
        <v>37.764672732452205</v>
      </c>
      <c r="IB33" s="63">
        <f t="shared" si="643"/>
        <v>44.764672732452205</v>
      </c>
      <c r="IC33" s="63">
        <f t="shared" si="643"/>
        <v>44.764672732452205</v>
      </c>
      <c r="ID33" s="63">
        <f t="shared" ca="1" si="643"/>
        <v>3.2513393991188764</v>
      </c>
      <c r="IE33" s="63">
        <f t="shared" si="643"/>
        <v>44.764672732452205</v>
      </c>
      <c r="IF33" s="63">
        <f t="shared" si="643"/>
        <v>44.764672732452205</v>
      </c>
      <c r="IG33" s="63">
        <f t="shared" si="643"/>
        <v>-15.235327267547788</v>
      </c>
      <c r="IH33" s="63">
        <f t="shared" si="643"/>
        <v>44.764672732452205</v>
      </c>
      <c r="II33" s="63">
        <f t="shared" si="643"/>
        <v>44.764672732452205</v>
      </c>
      <c r="IJ33" s="63">
        <f t="shared" si="643"/>
        <v>44.764672732452205</v>
      </c>
      <c r="IK33" s="63">
        <f t="shared" si="643"/>
        <v>44.764672732452205</v>
      </c>
      <c r="IL33" s="63">
        <f t="shared" si="643"/>
        <v>44.764672732452205</v>
      </c>
      <c r="IM33" s="63">
        <f t="shared" si="643"/>
        <v>38.120000000000005</v>
      </c>
      <c r="IN33" s="63">
        <f t="shared" si="643"/>
        <v>45.120000000000005</v>
      </c>
      <c r="IO33" s="63">
        <f t="shared" si="643"/>
        <v>45.120000000000005</v>
      </c>
      <c r="IP33" s="63">
        <f t="shared" ca="1" si="643"/>
        <v>3.6066666666666762</v>
      </c>
      <c r="IQ33" s="63">
        <f t="shared" si="643"/>
        <v>45.120000000000005</v>
      </c>
      <c r="IR33" s="63">
        <f t="shared" si="643"/>
        <v>45.120000000000005</v>
      </c>
      <c r="IS33" s="63">
        <f t="shared" si="643"/>
        <v>-14.879999999999995</v>
      </c>
      <c r="IT33" s="63">
        <f t="shared" si="643"/>
        <v>45.120000000000005</v>
      </c>
      <c r="IU33" s="63">
        <f t="shared" si="643"/>
        <v>45.120000000000005</v>
      </c>
      <c r="IV33" s="63">
        <f t="shared" si="643"/>
        <v>45.120000000000005</v>
      </c>
      <c r="IW33" s="63">
        <f t="shared" si="643"/>
        <v>45.120000000000005</v>
      </c>
      <c r="IX33" s="63">
        <f t="shared" si="643"/>
        <v>45.120000000000005</v>
      </c>
      <c r="IY33" s="63">
        <f t="shared" si="643"/>
        <v>38.120000000000005</v>
      </c>
      <c r="IZ33" s="63">
        <f t="shared" si="643"/>
        <v>45.120000000000005</v>
      </c>
      <c r="JA33" s="63">
        <f t="shared" si="643"/>
        <v>45.120000000000005</v>
      </c>
      <c r="JB33" s="63">
        <f t="shared" ca="1" si="643"/>
        <v>3.6066666666666762</v>
      </c>
      <c r="JC33" s="63">
        <f t="shared" ref="JC33:LN33" si="644">JC32-JC29</f>
        <v>45.120000000000005</v>
      </c>
      <c r="JD33" s="63">
        <f t="shared" si="644"/>
        <v>45.120000000000005</v>
      </c>
      <c r="JE33" s="63">
        <f t="shared" si="644"/>
        <v>-14.879999999999995</v>
      </c>
      <c r="JF33" s="63">
        <f t="shared" si="644"/>
        <v>45.120000000000005</v>
      </c>
      <c r="JG33" s="63">
        <f t="shared" si="644"/>
        <v>45.120000000000005</v>
      </c>
      <c r="JH33" s="63">
        <f t="shared" si="644"/>
        <v>45.120000000000005</v>
      </c>
      <c r="JI33" s="63">
        <f t="shared" si="644"/>
        <v>45.120000000000005</v>
      </c>
      <c r="JJ33" s="63">
        <f t="shared" si="644"/>
        <v>45.120000000000005</v>
      </c>
      <c r="JK33" s="63">
        <f t="shared" si="644"/>
        <v>38.120000000000005</v>
      </c>
      <c r="JL33" s="63">
        <f t="shared" si="644"/>
        <v>45.120000000000005</v>
      </c>
      <c r="JM33" s="63">
        <f t="shared" si="644"/>
        <v>45.120000000000005</v>
      </c>
      <c r="JN33" s="63">
        <f t="shared" ca="1" si="644"/>
        <v>3.6066666666666762</v>
      </c>
      <c r="JO33" s="63">
        <f t="shared" si="644"/>
        <v>45.120000000000005</v>
      </c>
      <c r="JP33" s="63">
        <f t="shared" si="644"/>
        <v>45.120000000000005</v>
      </c>
      <c r="JQ33" s="63">
        <f t="shared" si="644"/>
        <v>-14.879999999999995</v>
      </c>
      <c r="JR33" s="63">
        <f t="shared" si="644"/>
        <v>45.120000000000005</v>
      </c>
      <c r="JS33" s="63">
        <f t="shared" si="644"/>
        <v>45.120000000000005</v>
      </c>
      <c r="JT33" s="63">
        <f t="shared" si="644"/>
        <v>45.120000000000005</v>
      </c>
      <c r="JU33" s="63">
        <f t="shared" si="644"/>
        <v>45.120000000000005</v>
      </c>
      <c r="JV33" s="63">
        <f t="shared" si="644"/>
        <v>45.120000000000005</v>
      </c>
      <c r="JW33" s="63">
        <f t="shared" si="644"/>
        <v>38.120000000000005</v>
      </c>
      <c r="JX33" s="63">
        <f t="shared" si="644"/>
        <v>45.120000000000005</v>
      </c>
      <c r="JY33" s="63">
        <f t="shared" si="644"/>
        <v>45.120000000000005</v>
      </c>
      <c r="JZ33" s="63">
        <f t="shared" ca="1" si="644"/>
        <v>3.6066666666666762</v>
      </c>
      <c r="KA33" s="63">
        <f t="shared" si="644"/>
        <v>45.120000000000005</v>
      </c>
      <c r="KB33" s="63">
        <f t="shared" si="644"/>
        <v>45.120000000000005</v>
      </c>
      <c r="KC33" s="63">
        <f t="shared" si="644"/>
        <v>-14.879999999999995</v>
      </c>
      <c r="KD33" s="63">
        <f t="shared" si="644"/>
        <v>45.120000000000005</v>
      </c>
      <c r="KE33" s="63">
        <f t="shared" si="644"/>
        <v>45.120000000000005</v>
      </c>
      <c r="KF33" s="63">
        <f t="shared" si="644"/>
        <v>45.120000000000005</v>
      </c>
      <c r="KG33" s="63">
        <f t="shared" si="644"/>
        <v>45.120000000000005</v>
      </c>
      <c r="KH33" s="63">
        <f t="shared" si="644"/>
        <v>45.120000000000005</v>
      </c>
      <c r="KI33" s="63">
        <f t="shared" si="644"/>
        <v>38.120000000000005</v>
      </c>
      <c r="KJ33" s="63">
        <f t="shared" si="644"/>
        <v>45.120000000000005</v>
      </c>
      <c r="KK33" s="63">
        <f t="shared" si="644"/>
        <v>45.120000000000005</v>
      </c>
      <c r="KL33" s="63">
        <f t="shared" ca="1" si="644"/>
        <v>3.6066666666666762</v>
      </c>
      <c r="KM33" s="63">
        <f t="shared" si="644"/>
        <v>45.120000000000005</v>
      </c>
      <c r="KN33" s="63">
        <f t="shared" si="644"/>
        <v>45.120000000000005</v>
      </c>
      <c r="KO33" s="63">
        <f t="shared" si="644"/>
        <v>-14.879999999999995</v>
      </c>
      <c r="KP33" s="63">
        <f t="shared" si="644"/>
        <v>45.120000000000005</v>
      </c>
      <c r="KQ33" s="63">
        <f t="shared" si="644"/>
        <v>45.120000000000005</v>
      </c>
      <c r="KR33" s="63">
        <f t="shared" si="644"/>
        <v>45.120000000000005</v>
      </c>
      <c r="KS33" s="63">
        <f t="shared" si="644"/>
        <v>45.120000000000005</v>
      </c>
      <c r="KT33" s="63">
        <f t="shared" si="644"/>
        <v>45.120000000000005</v>
      </c>
      <c r="KU33" s="63">
        <f t="shared" si="644"/>
        <v>38.120000000000005</v>
      </c>
      <c r="KV33" s="63">
        <f t="shared" si="644"/>
        <v>45.120000000000005</v>
      </c>
      <c r="KW33" s="63">
        <f t="shared" si="644"/>
        <v>45.120000000000005</v>
      </c>
      <c r="KX33" s="63">
        <f t="shared" ca="1" si="644"/>
        <v>3.6066666666666762</v>
      </c>
      <c r="KY33" s="63">
        <f t="shared" si="644"/>
        <v>45.120000000000005</v>
      </c>
      <c r="KZ33" s="63">
        <f t="shared" si="644"/>
        <v>45.120000000000005</v>
      </c>
      <c r="LA33" s="63">
        <f t="shared" si="644"/>
        <v>-14.879999999999995</v>
      </c>
      <c r="LB33" s="63">
        <f t="shared" si="644"/>
        <v>45.120000000000005</v>
      </c>
      <c r="LC33" s="63">
        <f t="shared" si="644"/>
        <v>45.120000000000005</v>
      </c>
      <c r="LD33" s="63">
        <f t="shared" si="644"/>
        <v>45.120000000000005</v>
      </c>
      <c r="LE33" s="63">
        <f t="shared" si="644"/>
        <v>45.120000000000005</v>
      </c>
      <c r="LF33" s="63">
        <f t="shared" si="644"/>
        <v>45.120000000000005</v>
      </c>
      <c r="LG33" s="63">
        <f t="shared" si="644"/>
        <v>38.120000000000005</v>
      </c>
      <c r="LH33" s="63">
        <f t="shared" si="644"/>
        <v>45.120000000000005</v>
      </c>
      <c r="LI33" s="63">
        <f t="shared" si="644"/>
        <v>45.120000000000005</v>
      </c>
      <c r="LJ33" s="63">
        <f t="shared" ca="1" si="644"/>
        <v>3.6066666666666762</v>
      </c>
      <c r="LK33" s="63">
        <f t="shared" si="644"/>
        <v>45.120000000000005</v>
      </c>
      <c r="LL33" s="63">
        <f t="shared" si="644"/>
        <v>45.120000000000005</v>
      </c>
      <c r="LM33" s="63">
        <f t="shared" si="644"/>
        <v>-14.879999999999995</v>
      </c>
      <c r="LN33" s="63">
        <f t="shared" si="644"/>
        <v>45.120000000000005</v>
      </c>
      <c r="LO33" s="63">
        <f t="shared" ref="LO33:NZ33" si="645">LO32-LO29</f>
        <v>45.120000000000005</v>
      </c>
      <c r="LP33" s="63">
        <f t="shared" si="645"/>
        <v>45.120000000000005</v>
      </c>
      <c r="LQ33" s="63">
        <f t="shared" si="645"/>
        <v>45.120000000000005</v>
      </c>
      <c r="LR33" s="63">
        <f t="shared" si="645"/>
        <v>45.120000000000005</v>
      </c>
      <c r="LS33" s="63">
        <f t="shared" si="645"/>
        <v>38.120000000000005</v>
      </c>
      <c r="LT33" s="63">
        <f t="shared" si="645"/>
        <v>45.120000000000005</v>
      </c>
      <c r="LU33" s="63">
        <f t="shared" si="645"/>
        <v>45.120000000000005</v>
      </c>
      <c r="LV33" s="63">
        <f t="shared" ca="1" si="645"/>
        <v>3.6066666666666762</v>
      </c>
      <c r="LW33" s="63">
        <f t="shared" si="645"/>
        <v>45.120000000000005</v>
      </c>
      <c r="LX33" s="63">
        <f t="shared" si="645"/>
        <v>45.120000000000005</v>
      </c>
      <c r="LY33" s="63">
        <f t="shared" si="645"/>
        <v>-14.879999999999995</v>
      </c>
      <c r="LZ33" s="63">
        <f t="shared" si="645"/>
        <v>45.120000000000005</v>
      </c>
      <c r="MA33" s="63">
        <f t="shared" si="645"/>
        <v>45.120000000000005</v>
      </c>
      <c r="MB33" s="63">
        <f t="shared" si="645"/>
        <v>45.120000000000005</v>
      </c>
      <c r="MC33" s="63">
        <f t="shared" si="645"/>
        <v>45.120000000000005</v>
      </c>
      <c r="MD33" s="63">
        <f t="shared" si="645"/>
        <v>45.120000000000005</v>
      </c>
      <c r="ME33" s="63">
        <f t="shared" si="645"/>
        <v>38.120000000000005</v>
      </c>
      <c r="MF33" s="63">
        <f t="shared" si="645"/>
        <v>45.120000000000005</v>
      </c>
      <c r="MG33" s="63">
        <f t="shared" si="645"/>
        <v>45.120000000000005</v>
      </c>
      <c r="MH33" s="63">
        <f t="shared" ca="1" si="645"/>
        <v>3.6066666666666762</v>
      </c>
      <c r="MI33" s="63">
        <f t="shared" si="645"/>
        <v>45.120000000000005</v>
      </c>
      <c r="MJ33" s="63">
        <f t="shared" si="645"/>
        <v>45.120000000000005</v>
      </c>
      <c r="MK33" s="63">
        <f t="shared" si="645"/>
        <v>-14.879999999999995</v>
      </c>
      <c r="ML33" s="63">
        <f t="shared" si="645"/>
        <v>45.120000000000005</v>
      </c>
      <c r="MM33" s="63">
        <f t="shared" si="645"/>
        <v>45.120000000000005</v>
      </c>
      <c r="MN33" s="63">
        <f t="shared" si="645"/>
        <v>45.120000000000005</v>
      </c>
      <c r="MO33" s="63">
        <f t="shared" si="645"/>
        <v>45.120000000000005</v>
      </c>
      <c r="MP33" s="63">
        <f t="shared" si="645"/>
        <v>45.120000000000005</v>
      </c>
      <c r="MQ33" s="63">
        <f t="shared" si="645"/>
        <v>38.120000000000005</v>
      </c>
      <c r="MR33" s="63">
        <f t="shared" si="645"/>
        <v>45.120000000000005</v>
      </c>
      <c r="MS33" s="63">
        <f t="shared" si="645"/>
        <v>45.120000000000005</v>
      </c>
      <c r="MT33" s="63">
        <f t="shared" ca="1" si="645"/>
        <v>3.6066666666666762</v>
      </c>
      <c r="MU33" s="63">
        <f t="shared" si="645"/>
        <v>45.120000000000005</v>
      </c>
      <c r="MV33" s="63">
        <f t="shared" si="645"/>
        <v>45.120000000000005</v>
      </c>
      <c r="MW33" s="63">
        <f t="shared" si="645"/>
        <v>-14.879999999999995</v>
      </c>
      <c r="MX33" s="63">
        <f t="shared" si="645"/>
        <v>45.120000000000005</v>
      </c>
      <c r="MY33" s="63">
        <f t="shared" si="645"/>
        <v>45.120000000000005</v>
      </c>
      <c r="MZ33" s="63">
        <f t="shared" si="645"/>
        <v>45.120000000000005</v>
      </c>
      <c r="NA33" s="63">
        <f t="shared" si="645"/>
        <v>45.120000000000005</v>
      </c>
      <c r="NB33" s="63">
        <f t="shared" si="645"/>
        <v>45.120000000000005</v>
      </c>
      <c r="NC33" s="63">
        <f t="shared" si="645"/>
        <v>38.120000000000005</v>
      </c>
      <c r="ND33" s="63">
        <f t="shared" si="645"/>
        <v>45.120000000000005</v>
      </c>
      <c r="NE33" s="63">
        <f t="shared" si="645"/>
        <v>45.120000000000005</v>
      </c>
      <c r="NF33" s="63">
        <f t="shared" ca="1" si="645"/>
        <v>3.6066666666666762</v>
      </c>
      <c r="NG33" s="63">
        <f t="shared" si="645"/>
        <v>45.120000000000005</v>
      </c>
      <c r="NH33" s="63">
        <f t="shared" si="645"/>
        <v>45.120000000000005</v>
      </c>
      <c r="NI33" s="63">
        <f t="shared" si="645"/>
        <v>-14.879999999999995</v>
      </c>
      <c r="NJ33" s="63">
        <f t="shared" si="645"/>
        <v>45.120000000000005</v>
      </c>
      <c r="NK33" s="63">
        <f t="shared" si="645"/>
        <v>45.120000000000005</v>
      </c>
      <c r="NL33" s="63">
        <f t="shared" si="645"/>
        <v>45.120000000000005</v>
      </c>
      <c r="NM33" s="63">
        <f t="shared" si="645"/>
        <v>45.120000000000005</v>
      </c>
      <c r="NN33" s="63">
        <f t="shared" si="645"/>
        <v>45.120000000000005</v>
      </c>
      <c r="NO33" s="63">
        <f t="shared" si="645"/>
        <v>38.120000000000005</v>
      </c>
      <c r="NP33" s="63">
        <f t="shared" si="645"/>
        <v>45.120000000000005</v>
      </c>
      <c r="NQ33" s="63">
        <f t="shared" si="645"/>
        <v>45.120000000000005</v>
      </c>
      <c r="NR33" s="63">
        <f t="shared" ca="1" si="645"/>
        <v>3.6066666666666762</v>
      </c>
      <c r="NS33" s="63">
        <f t="shared" si="645"/>
        <v>45.120000000000005</v>
      </c>
      <c r="NT33" s="63">
        <f t="shared" si="645"/>
        <v>45.120000000000005</v>
      </c>
      <c r="NU33" s="63">
        <f t="shared" si="645"/>
        <v>-14.879999999999995</v>
      </c>
      <c r="NV33" s="63">
        <f t="shared" si="645"/>
        <v>45.120000000000005</v>
      </c>
      <c r="NW33" s="63">
        <f t="shared" si="645"/>
        <v>45.120000000000005</v>
      </c>
      <c r="NX33" s="63">
        <f t="shared" si="645"/>
        <v>45.120000000000005</v>
      </c>
      <c r="NY33" s="63">
        <f t="shared" si="645"/>
        <v>45.120000000000005</v>
      </c>
      <c r="NZ33" s="63">
        <f t="shared" si="645"/>
        <v>45.120000000000005</v>
      </c>
      <c r="OA33" s="63">
        <f t="shared" ref="OA33:PJ33" si="646">OA32-OA29</f>
        <v>38.120000000000005</v>
      </c>
      <c r="OB33" s="63">
        <f t="shared" si="646"/>
        <v>45.120000000000005</v>
      </c>
      <c r="OC33" s="63">
        <f t="shared" si="646"/>
        <v>45.120000000000005</v>
      </c>
      <c r="OD33" s="63">
        <f t="shared" ca="1" si="646"/>
        <v>3.6066666666666762</v>
      </c>
      <c r="OE33" s="63">
        <f t="shared" si="646"/>
        <v>45.120000000000005</v>
      </c>
      <c r="OF33" s="63">
        <f t="shared" si="646"/>
        <v>45.120000000000005</v>
      </c>
      <c r="OG33" s="63">
        <f t="shared" si="646"/>
        <v>-14.879999999999995</v>
      </c>
      <c r="OH33" s="63">
        <f t="shared" si="646"/>
        <v>45.120000000000005</v>
      </c>
      <c r="OI33" s="63">
        <f t="shared" si="646"/>
        <v>45.120000000000005</v>
      </c>
      <c r="OJ33" s="63">
        <f t="shared" si="646"/>
        <v>45.120000000000005</v>
      </c>
      <c r="OK33" s="63">
        <f t="shared" si="646"/>
        <v>45.120000000000005</v>
      </c>
      <c r="OL33" s="63">
        <f t="shared" si="646"/>
        <v>45.120000000000005</v>
      </c>
      <c r="OM33" s="63">
        <f t="shared" si="646"/>
        <v>38.120000000000005</v>
      </c>
      <c r="ON33" s="63">
        <f t="shared" si="646"/>
        <v>45.120000000000005</v>
      </c>
      <c r="OO33" s="63">
        <f t="shared" si="646"/>
        <v>45.120000000000005</v>
      </c>
      <c r="OP33" s="63">
        <f t="shared" ca="1" si="646"/>
        <v>3.6066666666666762</v>
      </c>
      <c r="OQ33" s="63">
        <f t="shared" si="646"/>
        <v>45.120000000000005</v>
      </c>
      <c r="OR33" s="63">
        <f t="shared" si="646"/>
        <v>45.120000000000005</v>
      </c>
      <c r="OS33" s="63">
        <f t="shared" si="646"/>
        <v>-14.879999999999995</v>
      </c>
      <c r="OT33" s="63">
        <f t="shared" si="646"/>
        <v>45.120000000000005</v>
      </c>
      <c r="OU33" s="63">
        <f t="shared" si="646"/>
        <v>45.120000000000005</v>
      </c>
      <c r="OV33" s="63">
        <f t="shared" si="646"/>
        <v>45.120000000000005</v>
      </c>
      <c r="OW33" s="63">
        <f t="shared" si="646"/>
        <v>45.120000000000005</v>
      </c>
      <c r="OX33" s="63">
        <f t="shared" si="646"/>
        <v>45.120000000000005</v>
      </c>
      <c r="OY33" s="63">
        <f t="shared" si="646"/>
        <v>38.120000000000005</v>
      </c>
      <c r="OZ33" s="63">
        <f t="shared" si="646"/>
        <v>45.120000000000005</v>
      </c>
      <c r="PA33" s="63">
        <f t="shared" si="646"/>
        <v>45.120000000000005</v>
      </c>
      <c r="PB33" s="63">
        <f t="shared" ca="1" si="646"/>
        <v>3.6066666666666762</v>
      </c>
      <c r="PC33" s="63">
        <f t="shared" si="646"/>
        <v>45.120000000000005</v>
      </c>
      <c r="PD33" s="63">
        <f t="shared" si="646"/>
        <v>45.120000000000005</v>
      </c>
      <c r="PE33" s="63">
        <f t="shared" si="646"/>
        <v>-14.879999999999995</v>
      </c>
      <c r="PF33" s="63">
        <f t="shared" si="646"/>
        <v>45.120000000000005</v>
      </c>
      <c r="PG33" s="63">
        <f t="shared" si="646"/>
        <v>45.120000000000005</v>
      </c>
      <c r="PH33" s="63">
        <f t="shared" si="646"/>
        <v>45.120000000000005</v>
      </c>
      <c r="PI33" s="63">
        <f t="shared" si="646"/>
        <v>45.120000000000005</v>
      </c>
      <c r="PJ33" s="63">
        <f t="shared" si="646"/>
        <v>45.120000000000005</v>
      </c>
    </row>
    <row r="34" spans="1:426" s="123" customFormat="1">
      <c r="A34" s="63" t="s">
        <v>189</v>
      </c>
      <c r="B34" s="63"/>
      <c r="C34" s="967" t="s">
        <v>190</v>
      </c>
      <c r="D34" s="967"/>
      <c r="E34" s="967"/>
      <c r="F34" s="967">
        <f ca="1">SUM(G34:DV38)</f>
        <v>10017.860555633233</v>
      </c>
      <c r="G34" s="63">
        <f t="shared" ref="G34:BR34" si="647">G32-SUM(G17:G28)</f>
        <v>27.888851303549814</v>
      </c>
      <c r="H34" s="63">
        <f t="shared" si="647"/>
        <v>34.888851303549814</v>
      </c>
      <c r="I34" s="63">
        <f t="shared" si="647"/>
        <v>34.888851303549814</v>
      </c>
      <c r="J34" s="63">
        <f t="shared" ca="1" si="647"/>
        <v>-6.6244820297835076</v>
      </c>
      <c r="K34" s="63">
        <f t="shared" si="647"/>
        <v>34.888851303549814</v>
      </c>
      <c r="L34" s="63">
        <f t="shared" si="647"/>
        <v>34.888851303549814</v>
      </c>
      <c r="M34" s="63">
        <f t="shared" si="647"/>
        <v>-25.111148696450186</v>
      </c>
      <c r="N34" s="63">
        <f t="shared" si="647"/>
        <v>34.888851303549814</v>
      </c>
      <c r="O34" s="63">
        <f t="shared" si="647"/>
        <v>34.888851303549814</v>
      </c>
      <c r="P34" s="63">
        <f t="shared" si="647"/>
        <v>34.888851303549814</v>
      </c>
      <c r="Q34" s="63">
        <f t="shared" si="647"/>
        <v>34.888851303549814</v>
      </c>
      <c r="R34" s="63">
        <f t="shared" si="647"/>
        <v>34.888851303549814</v>
      </c>
      <c r="S34" s="63">
        <f t="shared" si="647"/>
        <v>28.300142665638287</v>
      </c>
      <c r="T34" s="63">
        <f t="shared" si="647"/>
        <v>35.30014266563829</v>
      </c>
      <c r="U34" s="63">
        <f t="shared" si="647"/>
        <v>35.30014266563829</v>
      </c>
      <c r="V34" s="63">
        <f t="shared" ca="1" si="647"/>
        <v>-6.213190667695045</v>
      </c>
      <c r="W34" s="63">
        <f t="shared" si="647"/>
        <v>35.30014266563829</v>
      </c>
      <c r="X34" s="63">
        <f t="shared" si="647"/>
        <v>35.30014266563829</v>
      </c>
      <c r="Y34" s="63">
        <f t="shared" si="647"/>
        <v>-24.69985733436171</v>
      </c>
      <c r="Z34" s="63">
        <f t="shared" si="647"/>
        <v>35.30014266563829</v>
      </c>
      <c r="AA34" s="63">
        <f t="shared" si="647"/>
        <v>35.30014266563829</v>
      </c>
      <c r="AB34" s="63">
        <f t="shared" si="647"/>
        <v>35.30014266563829</v>
      </c>
      <c r="AC34" s="63">
        <f t="shared" si="647"/>
        <v>35.30014266563829</v>
      </c>
      <c r="AD34" s="63">
        <f t="shared" si="647"/>
        <v>35.30014266563829</v>
      </c>
      <c r="AE34" s="63">
        <f t="shared" si="647"/>
        <v>28.721834951644539</v>
      </c>
      <c r="AF34" s="63">
        <f t="shared" si="647"/>
        <v>35.721834951644539</v>
      </c>
      <c r="AG34" s="63">
        <f t="shared" si="647"/>
        <v>35.721834951644539</v>
      </c>
      <c r="AH34" s="63">
        <f t="shared" ca="1" si="647"/>
        <v>-5.7914983816887826</v>
      </c>
      <c r="AI34" s="63">
        <f t="shared" si="647"/>
        <v>35.721834951644539</v>
      </c>
      <c r="AJ34" s="63">
        <f t="shared" si="647"/>
        <v>35.721834951644539</v>
      </c>
      <c r="AK34" s="63">
        <f t="shared" si="647"/>
        <v>-24.278165048355461</v>
      </c>
      <c r="AL34" s="63">
        <f t="shared" si="647"/>
        <v>35.721834951644539</v>
      </c>
      <c r="AM34" s="63">
        <f t="shared" si="647"/>
        <v>35.721834951644539</v>
      </c>
      <c r="AN34" s="63">
        <f t="shared" si="647"/>
        <v>35.721834951644539</v>
      </c>
      <c r="AO34" s="63">
        <f t="shared" si="647"/>
        <v>35.721834951644539</v>
      </c>
      <c r="AP34" s="63">
        <f t="shared" si="647"/>
        <v>35.721834951644539</v>
      </c>
      <c r="AQ34" s="63">
        <f t="shared" si="647"/>
        <v>29.154191184885647</v>
      </c>
      <c r="AR34" s="63">
        <f t="shared" si="647"/>
        <v>36.154191184885647</v>
      </c>
      <c r="AS34" s="63">
        <f t="shared" si="647"/>
        <v>36.154191184885647</v>
      </c>
      <c r="AT34" s="63">
        <f t="shared" ca="1" si="647"/>
        <v>-5.359142148447674</v>
      </c>
      <c r="AU34" s="63">
        <f t="shared" si="647"/>
        <v>36.154191184885647</v>
      </c>
      <c r="AV34" s="63">
        <f t="shared" si="647"/>
        <v>36.154191184885647</v>
      </c>
      <c r="AW34" s="63">
        <f t="shared" si="647"/>
        <v>-23.845808815114353</v>
      </c>
      <c r="AX34" s="63">
        <f t="shared" si="647"/>
        <v>36.154191184885647</v>
      </c>
      <c r="AY34" s="63">
        <f t="shared" si="647"/>
        <v>36.154191184885647</v>
      </c>
      <c r="AZ34" s="63">
        <f t="shared" si="647"/>
        <v>36.154191184885647</v>
      </c>
      <c r="BA34" s="63">
        <f t="shared" si="647"/>
        <v>36.154191184885647</v>
      </c>
      <c r="BB34" s="63">
        <f t="shared" si="647"/>
        <v>36.154191184885647</v>
      </c>
      <c r="BC34" s="63">
        <f t="shared" si="647"/>
        <v>29.597481040132529</v>
      </c>
      <c r="BD34" s="63">
        <f t="shared" si="647"/>
        <v>36.597481040132529</v>
      </c>
      <c r="BE34" s="63">
        <f t="shared" si="647"/>
        <v>36.597481040132529</v>
      </c>
      <c r="BF34" s="63">
        <f t="shared" ca="1" si="647"/>
        <v>-4.9158522932007997</v>
      </c>
      <c r="BG34" s="63">
        <f t="shared" si="647"/>
        <v>36.597481040132529</v>
      </c>
      <c r="BH34" s="63">
        <f t="shared" si="647"/>
        <v>36.597481040132529</v>
      </c>
      <c r="BI34" s="63">
        <f t="shared" si="647"/>
        <v>-23.402518959867464</v>
      </c>
      <c r="BJ34" s="63">
        <f t="shared" si="647"/>
        <v>36.597481040132529</v>
      </c>
      <c r="BK34" s="63">
        <f t="shared" si="647"/>
        <v>36.597481040132529</v>
      </c>
      <c r="BL34" s="63">
        <f t="shared" si="647"/>
        <v>36.597481040132529</v>
      </c>
      <c r="BM34" s="63">
        <f t="shared" si="647"/>
        <v>36.597481040132529</v>
      </c>
      <c r="BN34" s="63">
        <f t="shared" si="647"/>
        <v>36.597481040132529</v>
      </c>
      <c r="BO34" s="63">
        <f t="shared" si="647"/>
        <v>30.051981011814945</v>
      </c>
      <c r="BP34" s="63">
        <f t="shared" si="647"/>
        <v>37.051981011814945</v>
      </c>
      <c r="BQ34" s="63">
        <f t="shared" si="647"/>
        <v>37.051981011814945</v>
      </c>
      <c r="BR34" s="63">
        <f t="shared" ca="1" si="647"/>
        <v>-4.4613523215183761</v>
      </c>
      <c r="BS34" s="63">
        <f t="shared" ref="BS34:ED34" si="648">BS32-SUM(BS17:BS28)</f>
        <v>37.051981011814945</v>
      </c>
      <c r="BT34" s="63">
        <f t="shared" si="648"/>
        <v>37.051981011814945</v>
      </c>
      <c r="BU34" s="63">
        <f t="shared" si="648"/>
        <v>-22.948018988185055</v>
      </c>
      <c r="BV34" s="63">
        <f t="shared" si="648"/>
        <v>37.051981011814945</v>
      </c>
      <c r="BW34" s="63">
        <f t="shared" si="648"/>
        <v>37.051981011814945</v>
      </c>
      <c r="BX34" s="63">
        <f t="shared" si="648"/>
        <v>37.051981011814945</v>
      </c>
      <c r="BY34" s="63">
        <f t="shared" si="648"/>
        <v>37.051981011814945</v>
      </c>
      <c r="BZ34" s="63">
        <f t="shared" si="648"/>
        <v>37.051981011814945</v>
      </c>
      <c r="CA34" s="63">
        <f t="shared" si="648"/>
        <v>30.517974586480161</v>
      </c>
      <c r="CB34" s="63">
        <f t="shared" si="648"/>
        <v>37.517974586480165</v>
      </c>
      <c r="CC34" s="63">
        <f t="shared" si="648"/>
        <v>37.517974586480165</v>
      </c>
      <c r="CD34" s="63">
        <f t="shared" ca="1" si="648"/>
        <v>-3.9953587468531637</v>
      </c>
      <c r="CE34" s="63">
        <f t="shared" si="648"/>
        <v>37.517974586480165</v>
      </c>
      <c r="CF34" s="63">
        <f t="shared" si="648"/>
        <v>37.517974586480165</v>
      </c>
      <c r="CG34" s="63">
        <f t="shared" si="648"/>
        <v>-22.482025413519835</v>
      </c>
      <c r="CH34" s="63">
        <f t="shared" si="648"/>
        <v>37.517974586480165</v>
      </c>
      <c r="CI34" s="63">
        <f t="shared" si="648"/>
        <v>37.517974586480165</v>
      </c>
      <c r="CJ34" s="63">
        <f t="shared" si="648"/>
        <v>37.517974586480165</v>
      </c>
      <c r="CK34" s="63">
        <f t="shared" si="648"/>
        <v>37.517974586480165</v>
      </c>
      <c r="CL34" s="63">
        <f t="shared" si="648"/>
        <v>37.517974586480165</v>
      </c>
      <c r="CM34" s="63">
        <f t="shared" si="648"/>
        <v>30.995752419612785</v>
      </c>
      <c r="CN34" s="63">
        <f t="shared" si="648"/>
        <v>37.995752419612785</v>
      </c>
      <c r="CO34" s="63">
        <f t="shared" si="648"/>
        <v>37.995752419612785</v>
      </c>
      <c r="CP34" s="63">
        <f t="shared" ca="1" si="648"/>
        <v>-3.5175809137205363</v>
      </c>
      <c r="CQ34" s="63">
        <f t="shared" si="648"/>
        <v>37.995752419612785</v>
      </c>
      <c r="CR34" s="63">
        <f t="shared" si="648"/>
        <v>37.995752419612785</v>
      </c>
      <c r="CS34" s="63">
        <f t="shared" si="648"/>
        <v>-22.004247580387215</v>
      </c>
      <c r="CT34" s="63">
        <f t="shared" si="648"/>
        <v>37.995752419612785</v>
      </c>
      <c r="CU34" s="63">
        <f t="shared" si="648"/>
        <v>37.995752419612785</v>
      </c>
      <c r="CV34" s="63">
        <f t="shared" si="648"/>
        <v>37.995752419612785</v>
      </c>
      <c r="CW34" s="63">
        <f t="shared" si="648"/>
        <v>37.995752419612785</v>
      </c>
      <c r="CX34" s="63">
        <f t="shared" si="648"/>
        <v>37.995752419612785</v>
      </c>
      <c r="CY34" s="63">
        <f t="shared" si="648"/>
        <v>31.485612516926157</v>
      </c>
      <c r="CZ34" s="63">
        <f t="shared" si="648"/>
        <v>38.485612516926153</v>
      </c>
      <c r="DA34" s="63">
        <f t="shared" si="648"/>
        <v>38.485612516926153</v>
      </c>
      <c r="DB34" s="63">
        <f t="shared" ca="1" si="648"/>
        <v>-3.0277208164071681</v>
      </c>
      <c r="DC34" s="63">
        <f t="shared" si="648"/>
        <v>38.485612516926153</v>
      </c>
      <c r="DD34" s="63">
        <f t="shared" si="648"/>
        <v>38.485612516926153</v>
      </c>
      <c r="DE34" s="63">
        <f t="shared" si="648"/>
        <v>-21.514387483073847</v>
      </c>
      <c r="DF34" s="63">
        <f t="shared" si="648"/>
        <v>38.485612516926153</v>
      </c>
      <c r="DG34" s="63">
        <f t="shared" si="648"/>
        <v>38.485612516926153</v>
      </c>
      <c r="DH34" s="63">
        <f t="shared" si="648"/>
        <v>38.485612516926153</v>
      </c>
      <c r="DI34" s="63">
        <f t="shared" si="648"/>
        <v>38.485612516926153</v>
      </c>
      <c r="DJ34" s="63">
        <f t="shared" si="648"/>
        <v>38.485612516926153</v>
      </c>
      <c r="DK34" s="63">
        <f t="shared" si="648"/>
        <v>31.987860420238263</v>
      </c>
      <c r="DL34" s="63">
        <f t="shared" si="648"/>
        <v>38.987860420238263</v>
      </c>
      <c r="DM34" s="63">
        <f t="shared" si="648"/>
        <v>38.987860420238263</v>
      </c>
      <c r="DN34" s="63">
        <f t="shared" ca="1" si="648"/>
        <v>-2.5254729130950579</v>
      </c>
      <c r="DO34" s="63">
        <f t="shared" si="648"/>
        <v>38.987860420238263</v>
      </c>
      <c r="DP34" s="63">
        <f t="shared" si="648"/>
        <v>38.987860420238263</v>
      </c>
      <c r="DQ34" s="63">
        <f t="shared" si="648"/>
        <v>-21.012139579761737</v>
      </c>
      <c r="DR34" s="63">
        <f t="shared" si="648"/>
        <v>38.987860420238263</v>
      </c>
      <c r="DS34" s="63">
        <f t="shared" si="648"/>
        <v>38.987860420238263</v>
      </c>
      <c r="DT34" s="63">
        <f t="shared" si="648"/>
        <v>38.987860420238263</v>
      </c>
      <c r="DU34" s="63">
        <f t="shared" si="648"/>
        <v>38.987860420238263</v>
      </c>
      <c r="DV34" s="63">
        <f t="shared" si="648"/>
        <v>38.987860420238263</v>
      </c>
      <c r="DW34" s="63">
        <f t="shared" si="648"/>
        <v>32.502809398048228</v>
      </c>
      <c r="DX34" s="63">
        <f t="shared" si="648"/>
        <v>39.502809398048228</v>
      </c>
      <c r="DY34" s="63">
        <f t="shared" si="648"/>
        <v>39.502809398048228</v>
      </c>
      <c r="DZ34" s="63">
        <f t="shared" ca="1" si="648"/>
        <v>-2.0105239352851001</v>
      </c>
      <c r="EA34" s="63">
        <f t="shared" si="648"/>
        <v>39.502809398048228</v>
      </c>
      <c r="EB34" s="63">
        <f t="shared" si="648"/>
        <v>39.502809398048228</v>
      </c>
      <c r="EC34" s="63">
        <f t="shared" si="648"/>
        <v>-20.497190601951772</v>
      </c>
      <c r="ED34" s="63">
        <f t="shared" si="648"/>
        <v>39.502809398048228</v>
      </c>
      <c r="EE34" s="63">
        <f t="shared" ref="EE34:GP34" si="649">EE32-SUM(EE17:EE28)</f>
        <v>39.502809398048228</v>
      </c>
      <c r="EF34" s="63">
        <f t="shared" si="649"/>
        <v>39.502809398048228</v>
      </c>
      <c r="EG34" s="63">
        <f t="shared" si="649"/>
        <v>39.502809398048228</v>
      </c>
      <c r="EH34" s="63">
        <f t="shared" si="649"/>
        <v>39.502809398048228</v>
      </c>
      <c r="EI34" s="63">
        <f t="shared" si="649"/>
        <v>33.030780640932129</v>
      </c>
      <c r="EJ34" s="63">
        <f t="shared" si="649"/>
        <v>40.030780640932129</v>
      </c>
      <c r="EK34" s="63">
        <f t="shared" si="649"/>
        <v>40.030780640932129</v>
      </c>
      <c r="EL34" s="63">
        <f t="shared" ca="1" si="649"/>
        <v>-1.4825526924011996</v>
      </c>
      <c r="EM34" s="63">
        <f t="shared" si="649"/>
        <v>40.030780640932129</v>
      </c>
      <c r="EN34" s="63">
        <f t="shared" si="649"/>
        <v>40.030780640932129</v>
      </c>
      <c r="EO34" s="63">
        <f t="shared" si="649"/>
        <v>-19.969219359067864</v>
      </c>
      <c r="EP34" s="63">
        <f t="shared" si="649"/>
        <v>40.030780640932129</v>
      </c>
      <c r="EQ34" s="63">
        <f t="shared" si="649"/>
        <v>40.030780640932129</v>
      </c>
      <c r="ER34" s="63">
        <f t="shared" si="649"/>
        <v>40.030780640932129</v>
      </c>
      <c r="ES34" s="63">
        <f t="shared" si="649"/>
        <v>40.030780640932129</v>
      </c>
      <c r="ET34" s="63">
        <f t="shared" si="649"/>
        <v>40.030780640932129</v>
      </c>
      <c r="EU34" s="63">
        <f t="shared" si="649"/>
        <v>33.572103461880111</v>
      </c>
      <c r="EV34" s="63">
        <f t="shared" si="649"/>
        <v>40.572103461880111</v>
      </c>
      <c r="EW34" s="63">
        <f t="shared" si="649"/>
        <v>40.572103461880111</v>
      </c>
      <c r="EX34" s="63">
        <f t="shared" ca="1" si="649"/>
        <v>-0.94122987145321702</v>
      </c>
      <c r="EY34" s="63">
        <f t="shared" si="649"/>
        <v>40.572103461880111</v>
      </c>
      <c r="EZ34" s="63">
        <f t="shared" si="649"/>
        <v>40.572103461880111</v>
      </c>
      <c r="FA34" s="63">
        <f t="shared" si="649"/>
        <v>-19.427896538119882</v>
      </c>
      <c r="FB34" s="63">
        <f t="shared" si="649"/>
        <v>40.572103461880111</v>
      </c>
      <c r="FC34" s="63">
        <f t="shared" si="649"/>
        <v>40.572103461880111</v>
      </c>
      <c r="FD34" s="63">
        <f t="shared" si="649"/>
        <v>40.572103461880111</v>
      </c>
      <c r="FE34" s="63">
        <f t="shared" si="649"/>
        <v>40.572103461880111</v>
      </c>
      <c r="FF34" s="63">
        <f t="shared" si="649"/>
        <v>40.572103461880111</v>
      </c>
      <c r="FG34" s="63">
        <f t="shared" si="649"/>
        <v>34.127115501699706</v>
      </c>
      <c r="FH34" s="63">
        <f t="shared" si="649"/>
        <v>41.127115501699706</v>
      </c>
      <c r="FI34" s="63">
        <f t="shared" si="649"/>
        <v>41.127115501699706</v>
      </c>
      <c r="FJ34" s="63">
        <f t="shared" ca="1" si="649"/>
        <v>-0.38621783163361556</v>
      </c>
      <c r="FK34" s="63">
        <f t="shared" si="649"/>
        <v>41.127115501699706</v>
      </c>
      <c r="FL34" s="63">
        <f t="shared" si="649"/>
        <v>41.127115501699706</v>
      </c>
      <c r="FM34" s="63">
        <f t="shared" si="649"/>
        <v>-18.872884498300294</v>
      </c>
      <c r="FN34" s="63">
        <f t="shared" si="649"/>
        <v>41.127115501699706</v>
      </c>
      <c r="FO34" s="63">
        <f t="shared" si="649"/>
        <v>41.127115501699706</v>
      </c>
      <c r="FP34" s="63">
        <f t="shared" si="649"/>
        <v>41.127115501699706</v>
      </c>
      <c r="FQ34" s="63">
        <f t="shared" si="649"/>
        <v>41.127115501699706</v>
      </c>
      <c r="FR34" s="63">
        <f t="shared" si="649"/>
        <v>41.127115501699706</v>
      </c>
      <c r="FS34" s="63">
        <f t="shared" si="649"/>
        <v>34.696162939613487</v>
      </c>
      <c r="FT34" s="63">
        <f t="shared" si="649"/>
        <v>41.696162939613487</v>
      </c>
      <c r="FU34" s="63">
        <f t="shared" si="649"/>
        <v>41.696162939613487</v>
      </c>
      <c r="FV34" s="63">
        <f t="shared" ca="1" si="649"/>
        <v>0.18282960628016554</v>
      </c>
      <c r="FW34" s="63">
        <f t="shared" si="649"/>
        <v>41.696162939613487</v>
      </c>
      <c r="FX34" s="63">
        <f t="shared" si="649"/>
        <v>41.696162939613487</v>
      </c>
      <c r="FY34" s="63">
        <f t="shared" si="649"/>
        <v>-18.303837060386513</v>
      </c>
      <c r="FZ34" s="63">
        <f t="shared" si="649"/>
        <v>41.696162939613487</v>
      </c>
      <c r="GA34" s="63">
        <f t="shared" si="649"/>
        <v>41.696162939613487</v>
      </c>
      <c r="GB34" s="63">
        <f t="shared" si="649"/>
        <v>41.696162939613487</v>
      </c>
      <c r="GC34" s="63">
        <f t="shared" si="649"/>
        <v>41.696162939613487</v>
      </c>
      <c r="GD34" s="63">
        <f t="shared" si="649"/>
        <v>41.696162939613487</v>
      </c>
      <c r="GE34" s="63">
        <f t="shared" si="649"/>
        <v>35.279600709182404</v>
      </c>
      <c r="GF34" s="63">
        <f t="shared" si="649"/>
        <v>42.279600709182404</v>
      </c>
      <c r="GG34" s="63">
        <f t="shared" si="649"/>
        <v>42.279600709182404</v>
      </c>
      <c r="GH34" s="63">
        <f t="shared" ca="1" si="649"/>
        <v>0.76626737584908255</v>
      </c>
      <c r="GI34" s="63">
        <f t="shared" si="649"/>
        <v>42.279600709182404</v>
      </c>
      <c r="GJ34" s="63">
        <f t="shared" si="649"/>
        <v>42.279600709182404</v>
      </c>
      <c r="GK34" s="63">
        <f t="shared" si="649"/>
        <v>-17.720399290817596</v>
      </c>
      <c r="GL34" s="63">
        <f t="shared" si="649"/>
        <v>42.279600709182404</v>
      </c>
      <c r="GM34" s="63">
        <f t="shared" si="649"/>
        <v>42.279600709182404</v>
      </c>
      <c r="GN34" s="63">
        <f t="shared" si="649"/>
        <v>42.279600709182404</v>
      </c>
      <c r="GO34" s="63">
        <f t="shared" si="649"/>
        <v>42.279600709182404</v>
      </c>
      <c r="GP34" s="63">
        <f t="shared" si="649"/>
        <v>42.279600709182404</v>
      </c>
      <c r="GQ34" s="63">
        <f t="shared" ref="GQ34:JB34" si="650">GQ32-SUM(GQ17:GQ28)</f>
        <v>35.877792719689495</v>
      </c>
      <c r="GR34" s="63">
        <f t="shared" si="650"/>
        <v>42.877792719689495</v>
      </c>
      <c r="GS34" s="63">
        <f t="shared" si="650"/>
        <v>42.877792719689495</v>
      </c>
      <c r="GT34" s="63">
        <f t="shared" ca="1" si="650"/>
        <v>1.3644593863561667</v>
      </c>
      <c r="GU34" s="63">
        <f t="shared" si="650"/>
        <v>42.877792719689495</v>
      </c>
      <c r="GV34" s="63">
        <f t="shared" si="650"/>
        <v>42.877792719689495</v>
      </c>
      <c r="GW34" s="63">
        <f t="shared" si="650"/>
        <v>-17.122207280310505</v>
      </c>
      <c r="GX34" s="63">
        <f t="shared" si="650"/>
        <v>42.877792719689495</v>
      </c>
      <c r="GY34" s="63">
        <f t="shared" si="650"/>
        <v>42.877792719689495</v>
      </c>
      <c r="GZ34" s="63">
        <f t="shared" si="650"/>
        <v>42.877792719689495</v>
      </c>
      <c r="HA34" s="63">
        <f t="shared" si="650"/>
        <v>42.877792719689495</v>
      </c>
      <c r="HB34" s="63">
        <f t="shared" si="650"/>
        <v>42.877792719689495</v>
      </c>
      <c r="HC34" s="63">
        <f t="shared" si="650"/>
        <v>36.491112083122033</v>
      </c>
      <c r="HD34" s="63">
        <f t="shared" si="650"/>
        <v>43.491112083122033</v>
      </c>
      <c r="HE34" s="63">
        <f t="shared" si="650"/>
        <v>43.491112083122033</v>
      </c>
      <c r="HF34" s="63">
        <f t="shared" ca="1" si="650"/>
        <v>1.9777787497887118</v>
      </c>
      <c r="HG34" s="63">
        <f t="shared" si="650"/>
        <v>43.491112083122033</v>
      </c>
      <c r="HH34" s="63">
        <f t="shared" si="650"/>
        <v>43.491112083122033</v>
      </c>
      <c r="HI34" s="63">
        <f t="shared" si="650"/>
        <v>-16.508887916877967</v>
      </c>
      <c r="HJ34" s="63">
        <f t="shared" si="650"/>
        <v>43.491112083122033</v>
      </c>
      <c r="HK34" s="63">
        <f t="shared" si="650"/>
        <v>43.491112083122033</v>
      </c>
      <c r="HL34" s="63">
        <f t="shared" si="650"/>
        <v>43.491112083122033</v>
      </c>
      <c r="HM34" s="63">
        <f t="shared" si="650"/>
        <v>43.491112083122033</v>
      </c>
      <c r="HN34" s="63">
        <f t="shared" si="650"/>
        <v>43.491112083122033</v>
      </c>
      <c r="HO34" s="63">
        <f t="shared" si="650"/>
        <v>37.119941346893754</v>
      </c>
      <c r="HP34" s="63">
        <f t="shared" si="650"/>
        <v>44.119941346893754</v>
      </c>
      <c r="HQ34" s="63">
        <f t="shared" si="650"/>
        <v>44.119941346893754</v>
      </c>
      <c r="HR34" s="63">
        <f t="shared" ca="1" si="650"/>
        <v>2.6066080135604324</v>
      </c>
      <c r="HS34" s="63">
        <f t="shared" si="650"/>
        <v>44.119941346893754</v>
      </c>
      <c r="HT34" s="63">
        <f t="shared" si="650"/>
        <v>44.119941346893754</v>
      </c>
      <c r="HU34" s="63">
        <f t="shared" si="650"/>
        <v>-15.880058653106246</v>
      </c>
      <c r="HV34" s="63">
        <f t="shared" si="650"/>
        <v>44.119941346893754</v>
      </c>
      <c r="HW34" s="63">
        <f t="shared" si="650"/>
        <v>44.119941346893754</v>
      </c>
      <c r="HX34" s="63">
        <f t="shared" si="650"/>
        <v>44.119941346893754</v>
      </c>
      <c r="HY34" s="63">
        <f t="shared" si="650"/>
        <v>44.119941346893754</v>
      </c>
      <c r="HZ34" s="63">
        <f t="shared" si="650"/>
        <v>44.119941346893754</v>
      </c>
      <c r="IA34" s="63">
        <f t="shared" si="650"/>
        <v>37.764672732452205</v>
      </c>
      <c r="IB34" s="63">
        <f t="shared" si="650"/>
        <v>44.764672732452205</v>
      </c>
      <c r="IC34" s="63">
        <f t="shared" si="650"/>
        <v>44.764672732452205</v>
      </c>
      <c r="ID34" s="63">
        <f t="shared" ca="1" si="650"/>
        <v>3.2513393991188764</v>
      </c>
      <c r="IE34" s="63">
        <f t="shared" si="650"/>
        <v>44.764672732452205</v>
      </c>
      <c r="IF34" s="63">
        <f t="shared" si="650"/>
        <v>44.764672732452205</v>
      </c>
      <c r="IG34" s="63">
        <f t="shared" si="650"/>
        <v>-15.235327267547788</v>
      </c>
      <c r="IH34" s="63">
        <f t="shared" si="650"/>
        <v>44.764672732452205</v>
      </c>
      <c r="II34" s="63">
        <f t="shared" si="650"/>
        <v>44.764672732452205</v>
      </c>
      <c r="IJ34" s="63">
        <f t="shared" si="650"/>
        <v>44.764672732452205</v>
      </c>
      <c r="IK34" s="63">
        <f t="shared" si="650"/>
        <v>44.764672732452205</v>
      </c>
      <c r="IL34" s="63">
        <f t="shared" si="650"/>
        <v>44.764672732452205</v>
      </c>
      <c r="IM34" s="63">
        <f t="shared" si="650"/>
        <v>38.120000000000005</v>
      </c>
      <c r="IN34" s="63">
        <f t="shared" si="650"/>
        <v>45.120000000000005</v>
      </c>
      <c r="IO34" s="63">
        <f t="shared" si="650"/>
        <v>45.120000000000005</v>
      </c>
      <c r="IP34" s="63">
        <f t="shared" ca="1" si="650"/>
        <v>3.6066666666666762</v>
      </c>
      <c r="IQ34" s="63">
        <f t="shared" si="650"/>
        <v>45.120000000000005</v>
      </c>
      <c r="IR34" s="63">
        <f t="shared" si="650"/>
        <v>45.120000000000005</v>
      </c>
      <c r="IS34" s="63">
        <f t="shared" si="650"/>
        <v>-14.879999999999995</v>
      </c>
      <c r="IT34" s="63">
        <f t="shared" si="650"/>
        <v>45.120000000000005</v>
      </c>
      <c r="IU34" s="63">
        <f t="shared" si="650"/>
        <v>45.120000000000005</v>
      </c>
      <c r="IV34" s="63">
        <f t="shared" si="650"/>
        <v>45.120000000000005</v>
      </c>
      <c r="IW34" s="63">
        <f t="shared" si="650"/>
        <v>45.120000000000005</v>
      </c>
      <c r="IX34" s="63">
        <f t="shared" si="650"/>
        <v>45.120000000000005</v>
      </c>
      <c r="IY34" s="63">
        <f t="shared" si="650"/>
        <v>38.120000000000005</v>
      </c>
      <c r="IZ34" s="63">
        <f t="shared" si="650"/>
        <v>45.120000000000005</v>
      </c>
      <c r="JA34" s="63">
        <f t="shared" si="650"/>
        <v>45.120000000000005</v>
      </c>
      <c r="JB34" s="63">
        <f t="shared" ca="1" si="650"/>
        <v>3.6066666666666762</v>
      </c>
      <c r="JC34" s="63">
        <f t="shared" ref="JC34:LN34" si="651">JC32-SUM(JC17:JC28)</f>
        <v>45.120000000000005</v>
      </c>
      <c r="JD34" s="63">
        <f t="shared" si="651"/>
        <v>45.120000000000005</v>
      </c>
      <c r="JE34" s="63">
        <f t="shared" si="651"/>
        <v>-14.879999999999995</v>
      </c>
      <c r="JF34" s="63">
        <f t="shared" si="651"/>
        <v>45.120000000000005</v>
      </c>
      <c r="JG34" s="63">
        <f t="shared" si="651"/>
        <v>45.120000000000005</v>
      </c>
      <c r="JH34" s="63">
        <f t="shared" si="651"/>
        <v>45.120000000000005</v>
      </c>
      <c r="JI34" s="63">
        <f t="shared" si="651"/>
        <v>45.120000000000005</v>
      </c>
      <c r="JJ34" s="63">
        <f t="shared" si="651"/>
        <v>45.120000000000005</v>
      </c>
      <c r="JK34" s="63">
        <f t="shared" si="651"/>
        <v>38.120000000000005</v>
      </c>
      <c r="JL34" s="63">
        <f t="shared" si="651"/>
        <v>45.120000000000005</v>
      </c>
      <c r="JM34" s="63">
        <f t="shared" si="651"/>
        <v>45.120000000000005</v>
      </c>
      <c r="JN34" s="63">
        <f t="shared" ca="1" si="651"/>
        <v>3.6066666666666762</v>
      </c>
      <c r="JO34" s="63">
        <f t="shared" si="651"/>
        <v>45.120000000000005</v>
      </c>
      <c r="JP34" s="63">
        <f t="shared" si="651"/>
        <v>45.120000000000005</v>
      </c>
      <c r="JQ34" s="63">
        <f t="shared" si="651"/>
        <v>-14.879999999999995</v>
      </c>
      <c r="JR34" s="63">
        <f t="shared" si="651"/>
        <v>45.120000000000005</v>
      </c>
      <c r="JS34" s="63">
        <f t="shared" si="651"/>
        <v>45.120000000000005</v>
      </c>
      <c r="JT34" s="63">
        <f t="shared" si="651"/>
        <v>45.120000000000005</v>
      </c>
      <c r="JU34" s="63">
        <f t="shared" si="651"/>
        <v>45.120000000000005</v>
      </c>
      <c r="JV34" s="63">
        <f t="shared" si="651"/>
        <v>45.120000000000005</v>
      </c>
      <c r="JW34" s="63">
        <f t="shared" si="651"/>
        <v>38.120000000000005</v>
      </c>
      <c r="JX34" s="63">
        <f t="shared" si="651"/>
        <v>45.120000000000005</v>
      </c>
      <c r="JY34" s="63">
        <f t="shared" si="651"/>
        <v>45.120000000000005</v>
      </c>
      <c r="JZ34" s="63">
        <f t="shared" ca="1" si="651"/>
        <v>3.6066666666666762</v>
      </c>
      <c r="KA34" s="63">
        <f t="shared" si="651"/>
        <v>45.120000000000005</v>
      </c>
      <c r="KB34" s="63">
        <f t="shared" si="651"/>
        <v>45.120000000000005</v>
      </c>
      <c r="KC34" s="63">
        <f t="shared" si="651"/>
        <v>-14.879999999999995</v>
      </c>
      <c r="KD34" s="63">
        <f t="shared" si="651"/>
        <v>45.120000000000005</v>
      </c>
      <c r="KE34" s="63">
        <f t="shared" si="651"/>
        <v>45.120000000000005</v>
      </c>
      <c r="KF34" s="63">
        <f t="shared" si="651"/>
        <v>45.120000000000005</v>
      </c>
      <c r="KG34" s="63">
        <f t="shared" si="651"/>
        <v>45.120000000000005</v>
      </c>
      <c r="KH34" s="63">
        <f t="shared" si="651"/>
        <v>45.120000000000005</v>
      </c>
      <c r="KI34" s="63">
        <f t="shared" si="651"/>
        <v>38.120000000000005</v>
      </c>
      <c r="KJ34" s="63">
        <f t="shared" si="651"/>
        <v>45.120000000000005</v>
      </c>
      <c r="KK34" s="63">
        <f t="shared" si="651"/>
        <v>45.120000000000005</v>
      </c>
      <c r="KL34" s="63">
        <f t="shared" ca="1" si="651"/>
        <v>3.6066666666666762</v>
      </c>
      <c r="KM34" s="63">
        <f t="shared" si="651"/>
        <v>45.120000000000005</v>
      </c>
      <c r="KN34" s="63">
        <f t="shared" si="651"/>
        <v>45.120000000000005</v>
      </c>
      <c r="KO34" s="63">
        <f t="shared" si="651"/>
        <v>-14.879999999999995</v>
      </c>
      <c r="KP34" s="63">
        <f t="shared" si="651"/>
        <v>45.120000000000005</v>
      </c>
      <c r="KQ34" s="63">
        <f t="shared" si="651"/>
        <v>45.120000000000005</v>
      </c>
      <c r="KR34" s="63">
        <f t="shared" si="651"/>
        <v>45.120000000000005</v>
      </c>
      <c r="KS34" s="63">
        <f t="shared" si="651"/>
        <v>45.120000000000005</v>
      </c>
      <c r="KT34" s="63">
        <f t="shared" si="651"/>
        <v>45.120000000000005</v>
      </c>
      <c r="KU34" s="63">
        <f t="shared" si="651"/>
        <v>38.120000000000005</v>
      </c>
      <c r="KV34" s="63">
        <f t="shared" si="651"/>
        <v>45.120000000000005</v>
      </c>
      <c r="KW34" s="63">
        <f t="shared" si="651"/>
        <v>45.120000000000005</v>
      </c>
      <c r="KX34" s="63">
        <f t="shared" ca="1" si="651"/>
        <v>3.6066666666666762</v>
      </c>
      <c r="KY34" s="63">
        <f t="shared" si="651"/>
        <v>45.120000000000005</v>
      </c>
      <c r="KZ34" s="63">
        <f t="shared" si="651"/>
        <v>45.120000000000005</v>
      </c>
      <c r="LA34" s="63">
        <f t="shared" si="651"/>
        <v>-14.879999999999995</v>
      </c>
      <c r="LB34" s="63">
        <f t="shared" si="651"/>
        <v>45.120000000000005</v>
      </c>
      <c r="LC34" s="63">
        <f t="shared" si="651"/>
        <v>45.120000000000005</v>
      </c>
      <c r="LD34" s="63">
        <f t="shared" si="651"/>
        <v>45.120000000000005</v>
      </c>
      <c r="LE34" s="63">
        <f t="shared" si="651"/>
        <v>45.120000000000005</v>
      </c>
      <c r="LF34" s="63">
        <f t="shared" si="651"/>
        <v>45.120000000000005</v>
      </c>
      <c r="LG34" s="63">
        <f t="shared" si="651"/>
        <v>38.120000000000005</v>
      </c>
      <c r="LH34" s="63">
        <f t="shared" si="651"/>
        <v>45.120000000000005</v>
      </c>
      <c r="LI34" s="63">
        <f t="shared" si="651"/>
        <v>45.120000000000005</v>
      </c>
      <c r="LJ34" s="63">
        <f t="shared" ca="1" si="651"/>
        <v>3.6066666666666762</v>
      </c>
      <c r="LK34" s="63">
        <f t="shared" si="651"/>
        <v>45.120000000000005</v>
      </c>
      <c r="LL34" s="63">
        <f t="shared" si="651"/>
        <v>45.120000000000005</v>
      </c>
      <c r="LM34" s="63">
        <f t="shared" si="651"/>
        <v>-14.879999999999995</v>
      </c>
      <c r="LN34" s="63">
        <f t="shared" si="651"/>
        <v>45.120000000000005</v>
      </c>
      <c r="LO34" s="63">
        <f t="shared" ref="LO34:NZ34" si="652">LO32-SUM(LO17:LO28)</f>
        <v>45.120000000000005</v>
      </c>
      <c r="LP34" s="63">
        <f t="shared" si="652"/>
        <v>45.120000000000005</v>
      </c>
      <c r="LQ34" s="63">
        <f t="shared" si="652"/>
        <v>45.120000000000005</v>
      </c>
      <c r="LR34" s="63">
        <f t="shared" si="652"/>
        <v>45.120000000000005</v>
      </c>
      <c r="LS34" s="63">
        <f t="shared" si="652"/>
        <v>38.120000000000005</v>
      </c>
      <c r="LT34" s="63">
        <f t="shared" si="652"/>
        <v>45.120000000000005</v>
      </c>
      <c r="LU34" s="63">
        <f t="shared" si="652"/>
        <v>45.120000000000005</v>
      </c>
      <c r="LV34" s="63">
        <f t="shared" ca="1" si="652"/>
        <v>3.6066666666666762</v>
      </c>
      <c r="LW34" s="63">
        <f t="shared" si="652"/>
        <v>45.120000000000005</v>
      </c>
      <c r="LX34" s="63">
        <f t="shared" si="652"/>
        <v>45.120000000000005</v>
      </c>
      <c r="LY34" s="63">
        <f t="shared" si="652"/>
        <v>-14.879999999999995</v>
      </c>
      <c r="LZ34" s="63">
        <f t="shared" si="652"/>
        <v>45.120000000000005</v>
      </c>
      <c r="MA34" s="63">
        <f t="shared" si="652"/>
        <v>45.120000000000005</v>
      </c>
      <c r="MB34" s="63">
        <f t="shared" si="652"/>
        <v>45.120000000000005</v>
      </c>
      <c r="MC34" s="63">
        <f t="shared" si="652"/>
        <v>45.120000000000005</v>
      </c>
      <c r="MD34" s="63">
        <f t="shared" si="652"/>
        <v>45.120000000000005</v>
      </c>
      <c r="ME34" s="63">
        <f t="shared" si="652"/>
        <v>38.120000000000005</v>
      </c>
      <c r="MF34" s="63">
        <f t="shared" si="652"/>
        <v>45.120000000000005</v>
      </c>
      <c r="MG34" s="63">
        <f t="shared" si="652"/>
        <v>45.120000000000005</v>
      </c>
      <c r="MH34" s="63">
        <f t="shared" ca="1" si="652"/>
        <v>3.6066666666666762</v>
      </c>
      <c r="MI34" s="63">
        <f t="shared" si="652"/>
        <v>45.120000000000005</v>
      </c>
      <c r="MJ34" s="63">
        <f t="shared" si="652"/>
        <v>45.120000000000005</v>
      </c>
      <c r="MK34" s="63">
        <f t="shared" si="652"/>
        <v>-14.879999999999995</v>
      </c>
      <c r="ML34" s="63">
        <f t="shared" si="652"/>
        <v>45.120000000000005</v>
      </c>
      <c r="MM34" s="63">
        <f t="shared" si="652"/>
        <v>45.120000000000005</v>
      </c>
      <c r="MN34" s="63">
        <f t="shared" si="652"/>
        <v>45.120000000000005</v>
      </c>
      <c r="MO34" s="63">
        <f t="shared" si="652"/>
        <v>45.120000000000005</v>
      </c>
      <c r="MP34" s="63">
        <f t="shared" si="652"/>
        <v>45.120000000000005</v>
      </c>
      <c r="MQ34" s="63">
        <f t="shared" si="652"/>
        <v>38.120000000000005</v>
      </c>
      <c r="MR34" s="63">
        <f t="shared" si="652"/>
        <v>45.120000000000005</v>
      </c>
      <c r="MS34" s="63">
        <f t="shared" si="652"/>
        <v>45.120000000000005</v>
      </c>
      <c r="MT34" s="63">
        <f t="shared" ca="1" si="652"/>
        <v>3.6066666666666762</v>
      </c>
      <c r="MU34" s="63">
        <f t="shared" si="652"/>
        <v>45.120000000000005</v>
      </c>
      <c r="MV34" s="63">
        <f t="shared" si="652"/>
        <v>45.120000000000005</v>
      </c>
      <c r="MW34" s="63">
        <f t="shared" si="652"/>
        <v>-14.879999999999995</v>
      </c>
      <c r="MX34" s="63">
        <f t="shared" si="652"/>
        <v>45.120000000000005</v>
      </c>
      <c r="MY34" s="63">
        <f t="shared" si="652"/>
        <v>45.120000000000005</v>
      </c>
      <c r="MZ34" s="63">
        <f t="shared" si="652"/>
        <v>45.120000000000005</v>
      </c>
      <c r="NA34" s="63">
        <f t="shared" si="652"/>
        <v>45.120000000000005</v>
      </c>
      <c r="NB34" s="63">
        <f t="shared" si="652"/>
        <v>45.120000000000005</v>
      </c>
      <c r="NC34" s="63">
        <f t="shared" si="652"/>
        <v>38.120000000000005</v>
      </c>
      <c r="ND34" s="63">
        <f t="shared" si="652"/>
        <v>45.120000000000005</v>
      </c>
      <c r="NE34" s="63">
        <f t="shared" si="652"/>
        <v>45.120000000000005</v>
      </c>
      <c r="NF34" s="63">
        <f t="shared" ca="1" si="652"/>
        <v>3.6066666666666762</v>
      </c>
      <c r="NG34" s="63">
        <f t="shared" si="652"/>
        <v>45.120000000000005</v>
      </c>
      <c r="NH34" s="63">
        <f t="shared" si="652"/>
        <v>45.120000000000005</v>
      </c>
      <c r="NI34" s="63">
        <f t="shared" si="652"/>
        <v>-14.879999999999995</v>
      </c>
      <c r="NJ34" s="63">
        <f t="shared" si="652"/>
        <v>45.120000000000005</v>
      </c>
      <c r="NK34" s="63">
        <f t="shared" si="652"/>
        <v>45.120000000000005</v>
      </c>
      <c r="NL34" s="63">
        <f t="shared" si="652"/>
        <v>45.120000000000005</v>
      </c>
      <c r="NM34" s="63">
        <f t="shared" si="652"/>
        <v>45.120000000000005</v>
      </c>
      <c r="NN34" s="63">
        <f t="shared" si="652"/>
        <v>45.120000000000005</v>
      </c>
      <c r="NO34" s="63">
        <f t="shared" si="652"/>
        <v>38.120000000000005</v>
      </c>
      <c r="NP34" s="63">
        <f t="shared" si="652"/>
        <v>45.120000000000005</v>
      </c>
      <c r="NQ34" s="63">
        <f t="shared" si="652"/>
        <v>45.120000000000005</v>
      </c>
      <c r="NR34" s="63">
        <f t="shared" ca="1" si="652"/>
        <v>3.6066666666666762</v>
      </c>
      <c r="NS34" s="63">
        <f t="shared" si="652"/>
        <v>45.120000000000005</v>
      </c>
      <c r="NT34" s="63">
        <f t="shared" si="652"/>
        <v>45.120000000000005</v>
      </c>
      <c r="NU34" s="63">
        <f t="shared" si="652"/>
        <v>-14.879999999999995</v>
      </c>
      <c r="NV34" s="63">
        <f t="shared" si="652"/>
        <v>45.120000000000005</v>
      </c>
      <c r="NW34" s="63">
        <f t="shared" si="652"/>
        <v>45.120000000000005</v>
      </c>
      <c r="NX34" s="63">
        <f t="shared" si="652"/>
        <v>45.120000000000005</v>
      </c>
      <c r="NY34" s="63">
        <f t="shared" si="652"/>
        <v>45.120000000000005</v>
      </c>
      <c r="NZ34" s="63">
        <f t="shared" si="652"/>
        <v>45.120000000000005</v>
      </c>
      <c r="OA34" s="63">
        <f t="shared" ref="OA34:PJ34" si="653">OA32-SUM(OA17:OA28)</f>
        <v>38.120000000000005</v>
      </c>
      <c r="OB34" s="63">
        <f t="shared" si="653"/>
        <v>45.120000000000005</v>
      </c>
      <c r="OC34" s="63">
        <f t="shared" si="653"/>
        <v>45.120000000000005</v>
      </c>
      <c r="OD34" s="63">
        <f t="shared" ca="1" si="653"/>
        <v>3.6066666666666762</v>
      </c>
      <c r="OE34" s="63">
        <f t="shared" si="653"/>
        <v>45.120000000000005</v>
      </c>
      <c r="OF34" s="63">
        <f t="shared" si="653"/>
        <v>45.120000000000005</v>
      </c>
      <c r="OG34" s="63">
        <f t="shared" si="653"/>
        <v>-14.879999999999995</v>
      </c>
      <c r="OH34" s="63">
        <f t="shared" si="653"/>
        <v>45.120000000000005</v>
      </c>
      <c r="OI34" s="63">
        <f t="shared" si="653"/>
        <v>45.120000000000005</v>
      </c>
      <c r="OJ34" s="63">
        <f t="shared" si="653"/>
        <v>45.120000000000005</v>
      </c>
      <c r="OK34" s="63">
        <f t="shared" si="653"/>
        <v>45.120000000000005</v>
      </c>
      <c r="OL34" s="63">
        <f t="shared" si="653"/>
        <v>45.120000000000005</v>
      </c>
      <c r="OM34" s="63">
        <f t="shared" si="653"/>
        <v>38.120000000000005</v>
      </c>
      <c r="ON34" s="63">
        <f t="shared" si="653"/>
        <v>45.120000000000005</v>
      </c>
      <c r="OO34" s="63">
        <f t="shared" si="653"/>
        <v>45.120000000000005</v>
      </c>
      <c r="OP34" s="63">
        <f t="shared" ca="1" si="653"/>
        <v>3.6066666666666762</v>
      </c>
      <c r="OQ34" s="63">
        <f t="shared" si="653"/>
        <v>45.120000000000005</v>
      </c>
      <c r="OR34" s="63">
        <f t="shared" si="653"/>
        <v>45.120000000000005</v>
      </c>
      <c r="OS34" s="63">
        <f t="shared" si="653"/>
        <v>-14.879999999999995</v>
      </c>
      <c r="OT34" s="63">
        <f t="shared" si="653"/>
        <v>45.120000000000005</v>
      </c>
      <c r="OU34" s="63">
        <f t="shared" si="653"/>
        <v>45.120000000000005</v>
      </c>
      <c r="OV34" s="63">
        <f t="shared" si="653"/>
        <v>45.120000000000005</v>
      </c>
      <c r="OW34" s="63">
        <f t="shared" si="653"/>
        <v>45.120000000000005</v>
      </c>
      <c r="OX34" s="63">
        <f t="shared" si="653"/>
        <v>45.120000000000005</v>
      </c>
      <c r="OY34" s="63">
        <f t="shared" si="653"/>
        <v>38.120000000000005</v>
      </c>
      <c r="OZ34" s="63">
        <f t="shared" si="653"/>
        <v>45.120000000000005</v>
      </c>
      <c r="PA34" s="63">
        <f t="shared" si="653"/>
        <v>45.120000000000005</v>
      </c>
      <c r="PB34" s="63">
        <f t="shared" ca="1" si="653"/>
        <v>3.6066666666666762</v>
      </c>
      <c r="PC34" s="63">
        <f t="shared" si="653"/>
        <v>45.120000000000005</v>
      </c>
      <c r="PD34" s="63">
        <f t="shared" si="653"/>
        <v>45.120000000000005</v>
      </c>
      <c r="PE34" s="63">
        <f t="shared" si="653"/>
        <v>-14.879999999999995</v>
      </c>
      <c r="PF34" s="63">
        <f t="shared" si="653"/>
        <v>45.120000000000005</v>
      </c>
      <c r="PG34" s="63">
        <f t="shared" si="653"/>
        <v>45.120000000000005</v>
      </c>
      <c r="PH34" s="63">
        <f t="shared" si="653"/>
        <v>45.120000000000005</v>
      </c>
      <c r="PI34" s="63">
        <f t="shared" si="653"/>
        <v>45.120000000000005</v>
      </c>
      <c r="PJ34" s="63">
        <f t="shared" si="653"/>
        <v>45.120000000000005</v>
      </c>
    </row>
    <row r="35" spans="1:426" s="123" customFormat="1">
      <c r="A35" s="63"/>
      <c r="B35" s="63"/>
      <c r="C35" s="967"/>
      <c r="D35" s="967"/>
      <c r="E35" s="967"/>
      <c r="F35" s="967"/>
      <c r="G35" s="967">
        <f ca="1">SUM(G34:R34)</f>
        <v>310.15288230926444</v>
      </c>
      <c r="H35" s="967"/>
      <c r="I35" s="967"/>
      <c r="J35" s="967"/>
      <c r="K35" s="967"/>
      <c r="L35" s="967"/>
      <c r="M35" s="967"/>
      <c r="N35" s="967"/>
      <c r="O35" s="967"/>
      <c r="P35" s="967"/>
      <c r="Q35" s="967"/>
      <c r="R35" s="967"/>
      <c r="S35" s="967">
        <f t="shared" ref="S35" ca="1" si="654">SUM(S34:AD34)</f>
        <v>315.08837865432622</v>
      </c>
      <c r="T35" s="967"/>
      <c r="U35" s="967"/>
      <c r="V35" s="967"/>
      <c r="W35" s="967"/>
      <c r="X35" s="967"/>
      <c r="Y35" s="967"/>
      <c r="Z35" s="967"/>
      <c r="AA35" s="967"/>
      <c r="AB35" s="967"/>
      <c r="AC35" s="967"/>
      <c r="AD35" s="967"/>
      <c r="AE35" s="967">
        <f t="shared" ref="AE35" ca="1" si="655">SUM(AE34:AP34)</f>
        <v>320.14868608640126</v>
      </c>
      <c r="AF35" s="967"/>
      <c r="AG35" s="967"/>
      <c r="AH35" s="967"/>
      <c r="AI35" s="967"/>
      <c r="AJ35" s="967"/>
      <c r="AK35" s="967"/>
      <c r="AL35" s="967"/>
      <c r="AM35" s="967"/>
      <c r="AN35" s="967"/>
      <c r="AO35" s="967"/>
      <c r="AP35" s="967"/>
      <c r="AQ35" s="967">
        <f t="shared" ref="AQ35" ca="1" si="656">SUM(AQ34:BB34)</f>
        <v>325.33696088529433</v>
      </c>
      <c r="AR35" s="967"/>
      <c r="AS35" s="967"/>
      <c r="AT35" s="967"/>
      <c r="AU35" s="967"/>
      <c r="AV35" s="967"/>
      <c r="AW35" s="967"/>
      <c r="AX35" s="967"/>
      <c r="AY35" s="967"/>
      <c r="AZ35" s="967"/>
      <c r="BA35" s="967"/>
      <c r="BB35" s="967"/>
      <c r="BC35" s="967">
        <f t="shared" ref="BC35" ca="1" si="657">SUM(BC34:BN34)</f>
        <v>330.65643914825705</v>
      </c>
      <c r="BD35" s="967"/>
      <c r="BE35" s="967"/>
      <c r="BF35" s="967"/>
      <c r="BG35" s="967"/>
      <c r="BH35" s="967"/>
      <c r="BI35" s="967"/>
      <c r="BJ35" s="967"/>
      <c r="BK35" s="967"/>
      <c r="BL35" s="967"/>
      <c r="BM35" s="967"/>
      <c r="BN35" s="967"/>
      <c r="BO35" s="967">
        <f t="shared" ref="BO35" ca="1" si="658">SUM(BO34:BZ34)</f>
        <v>336.11043880844602</v>
      </c>
      <c r="BP35" s="967"/>
      <c r="BQ35" s="967"/>
      <c r="BR35" s="967"/>
      <c r="BS35" s="967"/>
      <c r="BT35" s="967"/>
      <c r="BU35" s="967"/>
      <c r="BV35" s="967"/>
      <c r="BW35" s="967"/>
      <c r="BX35" s="967"/>
      <c r="BY35" s="967"/>
      <c r="BZ35" s="967"/>
      <c r="CA35" s="967">
        <f t="shared" ref="CA35" ca="1" si="659">SUM(CA34:CL34)</f>
        <v>341.70236170442865</v>
      </c>
      <c r="CB35" s="967"/>
      <c r="CC35" s="967"/>
      <c r="CD35" s="967"/>
      <c r="CE35" s="967"/>
      <c r="CF35" s="967"/>
      <c r="CG35" s="967"/>
      <c r="CH35" s="967"/>
      <c r="CI35" s="967"/>
      <c r="CJ35" s="967"/>
      <c r="CK35" s="967"/>
      <c r="CL35" s="967"/>
      <c r="CM35" s="967">
        <f t="shared" ref="CM35" ca="1" si="660">SUM(CM34:CX34)</f>
        <v>347.4356957020201</v>
      </c>
      <c r="CN35" s="967"/>
      <c r="CO35" s="967"/>
      <c r="CP35" s="967"/>
      <c r="CQ35" s="967"/>
      <c r="CR35" s="967"/>
      <c r="CS35" s="967"/>
      <c r="CT35" s="967"/>
      <c r="CU35" s="967"/>
      <c r="CV35" s="967"/>
      <c r="CW35" s="967"/>
      <c r="CX35" s="967"/>
      <c r="CY35" s="967">
        <f t="shared" ref="CY35" ca="1" si="661">SUM(CY34:DJ34)</f>
        <v>353.31401686978052</v>
      </c>
      <c r="CZ35" s="967"/>
      <c r="DA35" s="967"/>
      <c r="DB35" s="967"/>
      <c r="DC35" s="967"/>
      <c r="DD35" s="967"/>
      <c r="DE35" s="967"/>
      <c r="DF35" s="967"/>
      <c r="DG35" s="967"/>
      <c r="DH35" s="967"/>
      <c r="DI35" s="967"/>
      <c r="DJ35" s="967"/>
      <c r="DK35" s="967">
        <f t="shared" ref="DK35" ca="1" si="662">SUM(DK34:DV34)</f>
        <v>359.34099170952584</v>
      </c>
      <c r="DL35" s="967"/>
      <c r="DM35" s="967"/>
      <c r="DN35" s="967"/>
      <c r="DO35" s="967"/>
      <c r="DP35" s="967"/>
      <c r="DQ35" s="967"/>
      <c r="DR35" s="967"/>
      <c r="DS35" s="967"/>
      <c r="DT35" s="967"/>
      <c r="DU35" s="967"/>
      <c r="DV35" s="967"/>
      <c r="DW35" s="967">
        <f t="shared" ref="DW35" ca="1" si="663">SUM(DW34:EH34)</f>
        <v>365.5203794432453</v>
      </c>
      <c r="DX35" s="967"/>
      <c r="DY35" s="967"/>
      <c r="DZ35" s="967"/>
      <c r="EA35" s="967"/>
      <c r="EB35" s="967"/>
      <c r="EC35" s="967"/>
      <c r="ED35" s="967"/>
      <c r="EE35" s="967"/>
      <c r="EF35" s="967"/>
      <c r="EG35" s="967"/>
      <c r="EH35" s="967"/>
      <c r="EI35" s="967">
        <f t="shared" ref="EI35" ca="1" si="664">SUM(EI34:ET34)</f>
        <v>371.8560343578522</v>
      </c>
      <c r="EJ35" s="967"/>
      <c r="EK35" s="967"/>
      <c r="EL35" s="967"/>
      <c r="EM35" s="967"/>
      <c r="EN35" s="967"/>
      <c r="EO35" s="967"/>
      <c r="EP35" s="967"/>
      <c r="EQ35" s="967"/>
      <c r="ER35" s="967"/>
      <c r="ES35" s="967"/>
      <c r="ET35" s="967"/>
      <c r="EU35" s="967">
        <f t="shared" ref="EU35" ca="1" si="665">SUM(EU34:FF34)</f>
        <v>378.35190820922793</v>
      </c>
      <c r="EV35" s="967"/>
      <c r="EW35" s="967"/>
      <c r="EX35" s="967"/>
      <c r="EY35" s="967"/>
      <c r="EZ35" s="967"/>
      <c r="FA35" s="967"/>
      <c r="FB35" s="967"/>
      <c r="FC35" s="967"/>
      <c r="FD35" s="967"/>
      <c r="FE35" s="967"/>
      <c r="FF35" s="967"/>
      <c r="FG35" s="967">
        <f t="shared" ref="FG35" ca="1" si="666">SUM(FG34:FR34)</f>
        <v>385.01205268706303</v>
      </c>
      <c r="FH35" s="967"/>
      <c r="FI35" s="967"/>
      <c r="FJ35" s="967"/>
      <c r="FK35" s="967"/>
      <c r="FL35" s="967"/>
      <c r="FM35" s="967"/>
      <c r="FN35" s="967"/>
      <c r="FO35" s="967"/>
      <c r="FP35" s="967"/>
      <c r="FQ35" s="967"/>
      <c r="FR35" s="967"/>
      <c r="FS35" s="967">
        <f t="shared" ref="FS35" ca="1" si="667">SUM(FS34:GD34)</f>
        <v>391.84062194202852</v>
      </c>
      <c r="FT35" s="967"/>
      <c r="FU35" s="967"/>
      <c r="FV35" s="967"/>
      <c r="FW35" s="967"/>
      <c r="FX35" s="967"/>
      <c r="FY35" s="967"/>
      <c r="FZ35" s="967"/>
      <c r="GA35" s="967"/>
      <c r="GB35" s="967"/>
      <c r="GC35" s="967"/>
      <c r="GD35" s="967"/>
      <c r="GE35" s="967">
        <f t="shared" ref="GE35" ca="1" si="668">SUM(GE34:GP34)</f>
        <v>398.84187517685564</v>
      </c>
      <c r="GF35" s="967"/>
      <c r="GG35" s="967"/>
      <c r="GH35" s="967"/>
      <c r="GI35" s="967"/>
      <c r="GJ35" s="967"/>
      <c r="GK35" s="967"/>
      <c r="GL35" s="967"/>
      <c r="GM35" s="967"/>
      <c r="GN35" s="967"/>
      <c r="GO35" s="967"/>
      <c r="GP35" s="967"/>
      <c r="GQ35" s="967">
        <f t="shared" ref="GQ35" ca="1" si="669">SUM(GQ34:HB34)</f>
        <v>406.02017930294073</v>
      </c>
      <c r="GR35" s="967"/>
      <c r="GS35" s="967"/>
      <c r="GT35" s="967"/>
      <c r="GU35" s="967"/>
      <c r="GV35" s="967"/>
      <c r="GW35" s="967"/>
      <c r="GX35" s="967"/>
      <c r="GY35" s="967"/>
      <c r="GZ35" s="967"/>
      <c r="HA35" s="967"/>
      <c r="HB35" s="967"/>
      <c r="HC35" s="967">
        <f t="shared" ref="HC35" ca="1" si="670">SUM(HC34:HN34)</f>
        <v>413.38001166413119</v>
      </c>
      <c r="HD35" s="967"/>
      <c r="HE35" s="967"/>
      <c r="HF35" s="967"/>
      <c r="HG35" s="967"/>
      <c r="HH35" s="967"/>
      <c r="HI35" s="967"/>
      <c r="HJ35" s="967"/>
      <c r="HK35" s="967"/>
      <c r="HL35" s="967"/>
      <c r="HM35" s="967"/>
      <c r="HN35" s="967"/>
      <c r="HO35" s="967">
        <f t="shared" ref="HO35" ca="1" si="671">SUM(HO34:HZ34)</f>
        <v>420.92596282939184</v>
      </c>
      <c r="HP35" s="967"/>
      <c r="HQ35" s="967"/>
      <c r="HR35" s="967"/>
      <c r="HS35" s="967"/>
      <c r="HT35" s="967"/>
      <c r="HU35" s="967"/>
      <c r="HV35" s="967"/>
      <c r="HW35" s="967"/>
      <c r="HX35" s="967"/>
      <c r="HY35" s="967"/>
      <c r="HZ35" s="967"/>
      <c r="IA35" s="967">
        <f t="shared" ref="IA35" ca="1" si="672">SUM(IA34:IL34)</f>
        <v>428.66273945609311</v>
      </c>
      <c r="IB35" s="967"/>
      <c r="IC35" s="967"/>
      <c r="ID35" s="967"/>
      <c r="IE35" s="967"/>
      <c r="IF35" s="967"/>
      <c r="IG35" s="967"/>
      <c r="IH35" s="967"/>
      <c r="II35" s="967"/>
      <c r="IJ35" s="967"/>
      <c r="IK35" s="967"/>
      <c r="IL35" s="967"/>
      <c r="IM35" s="967">
        <f t="shared" ref="IM35" ca="1" si="673">SUM(IM34:IX34)</f>
        <v>432.92666666666673</v>
      </c>
      <c r="IN35" s="967"/>
      <c r="IO35" s="967"/>
      <c r="IP35" s="967"/>
      <c r="IQ35" s="967"/>
      <c r="IR35" s="967"/>
      <c r="IS35" s="967"/>
      <c r="IT35" s="967"/>
      <c r="IU35" s="967"/>
      <c r="IV35" s="967"/>
      <c r="IW35" s="967"/>
      <c r="IX35" s="967"/>
      <c r="IY35" s="967">
        <f t="shared" ref="IY35" ca="1" si="674">SUM(IY34:JJ34)</f>
        <v>432.92666666666673</v>
      </c>
      <c r="IZ35" s="967"/>
      <c r="JA35" s="967"/>
      <c r="JB35" s="967"/>
      <c r="JC35" s="967"/>
      <c r="JD35" s="967"/>
      <c r="JE35" s="967"/>
      <c r="JF35" s="967"/>
      <c r="JG35" s="967"/>
      <c r="JH35" s="967"/>
      <c r="JI35" s="967"/>
      <c r="JJ35" s="967"/>
      <c r="JK35" s="967">
        <f t="shared" ref="JK35" ca="1" si="675">SUM(JK34:JV34)</f>
        <v>432.92666666666673</v>
      </c>
      <c r="JL35" s="967"/>
      <c r="JM35" s="967"/>
      <c r="JN35" s="967"/>
      <c r="JO35" s="967"/>
      <c r="JP35" s="967"/>
      <c r="JQ35" s="967"/>
      <c r="JR35" s="967"/>
      <c r="JS35" s="967"/>
      <c r="JT35" s="967"/>
      <c r="JU35" s="967"/>
      <c r="JV35" s="967"/>
      <c r="JW35" s="967">
        <f t="shared" ref="JW35" ca="1" si="676">SUM(JW34:KH34)</f>
        <v>432.92666666666673</v>
      </c>
      <c r="JX35" s="967"/>
      <c r="JY35" s="967"/>
      <c r="JZ35" s="967"/>
      <c r="KA35" s="967"/>
      <c r="KB35" s="967"/>
      <c r="KC35" s="967"/>
      <c r="KD35" s="967"/>
      <c r="KE35" s="967"/>
      <c r="KF35" s="967"/>
      <c r="KG35" s="967"/>
      <c r="KH35" s="967"/>
      <c r="KI35" s="967">
        <f t="shared" ref="KI35" ca="1" si="677">SUM(KI34:KT34)</f>
        <v>432.92666666666673</v>
      </c>
      <c r="KJ35" s="967"/>
      <c r="KK35" s="967"/>
      <c r="KL35" s="967"/>
      <c r="KM35" s="967"/>
      <c r="KN35" s="967"/>
      <c r="KO35" s="967"/>
      <c r="KP35" s="967"/>
      <c r="KQ35" s="967"/>
      <c r="KR35" s="967"/>
      <c r="KS35" s="967"/>
      <c r="KT35" s="967"/>
      <c r="KU35" s="967">
        <f t="shared" ref="KU35" ca="1" si="678">SUM(KU34:LF34)</f>
        <v>432.92666666666673</v>
      </c>
      <c r="KV35" s="967"/>
      <c r="KW35" s="967"/>
      <c r="KX35" s="967"/>
      <c r="KY35" s="967"/>
      <c r="KZ35" s="967"/>
      <c r="LA35" s="967"/>
      <c r="LB35" s="967"/>
      <c r="LC35" s="967"/>
      <c r="LD35" s="967"/>
      <c r="LE35" s="967"/>
      <c r="LF35" s="967"/>
      <c r="LG35" s="967">
        <f t="shared" ref="LG35" ca="1" si="679">SUM(LG34:LR34)</f>
        <v>432.92666666666673</v>
      </c>
      <c r="LH35" s="967"/>
      <c r="LI35" s="967"/>
      <c r="LJ35" s="967"/>
      <c r="LK35" s="967"/>
      <c r="LL35" s="967"/>
      <c r="LM35" s="967"/>
      <c r="LN35" s="967"/>
      <c r="LO35" s="967"/>
      <c r="LP35" s="967"/>
      <c r="LQ35" s="967"/>
      <c r="LR35" s="967"/>
      <c r="LS35" s="967">
        <f t="shared" ref="LS35" ca="1" si="680">SUM(LS34:MD34)</f>
        <v>432.92666666666673</v>
      </c>
      <c r="LT35" s="967"/>
      <c r="LU35" s="967"/>
      <c r="LV35" s="967"/>
      <c r="LW35" s="967"/>
      <c r="LX35" s="967"/>
      <c r="LY35" s="967"/>
      <c r="LZ35" s="967"/>
      <c r="MA35" s="967"/>
      <c r="MB35" s="967"/>
      <c r="MC35" s="967"/>
      <c r="MD35" s="967"/>
      <c r="ME35" s="967">
        <f t="shared" ref="ME35" ca="1" si="681">SUM(ME34:MP34)</f>
        <v>432.92666666666673</v>
      </c>
      <c r="MF35" s="967"/>
      <c r="MG35" s="967"/>
      <c r="MH35" s="967"/>
      <c r="MI35" s="967"/>
      <c r="MJ35" s="967"/>
      <c r="MK35" s="967"/>
      <c r="ML35" s="967"/>
      <c r="MM35" s="967"/>
      <c r="MN35" s="967"/>
      <c r="MO35" s="967"/>
      <c r="MP35" s="967"/>
      <c r="MQ35" s="967">
        <f t="shared" ref="MQ35" ca="1" si="682">SUM(MQ34:NB34)</f>
        <v>432.92666666666673</v>
      </c>
      <c r="MR35" s="967"/>
      <c r="MS35" s="967"/>
      <c r="MT35" s="967"/>
      <c r="MU35" s="967"/>
      <c r="MV35" s="967"/>
      <c r="MW35" s="967"/>
      <c r="MX35" s="967"/>
      <c r="MY35" s="967"/>
      <c r="MZ35" s="967"/>
      <c r="NA35" s="967"/>
      <c r="NB35" s="967"/>
      <c r="NC35" s="967">
        <f t="shared" ref="NC35" ca="1" si="683">SUM(NC34:NN34)</f>
        <v>432.92666666666673</v>
      </c>
      <c r="ND35" s="967"/>
      <c r="NE35" s="967"/>
      <c r="NF35" s="967"/>
      <c r="NG35" s="967"/>
      <c r="NH35" s="967"/>
      <c r="NI35" s="967"/>
      <c r="NJ35" s="967"/>
      <c r="NK35" s="967"/>
      <c r="NL35" s="967"/>
      <c r="NM35" s="967"/>
      <c r="NN35" s="967"/>
      <c r="NO35" s="967">
        <f t="shared" ref="NO35" ca="1" si="684">SUM(NO34:NZ34)</f>
        <v>432.92666666666673</v>
      </c>
      <c r="NP35" s="967"/>
      <c r="NQ35" s="967"/>
      <c r="NR35" s="967"/>
      <c r="NS35" s="967"/>
      <c r="NT35" s="967"/>
      <c r="NU35" s="967"/>
      <c r="NV35" s="967"/>
      <c r="NW35" s="967"/>
      <c r="NX35" s="967"/>
      <c r="NY35" s="967"/>
      <c r="NZ35" s="967"/>
      <c r="OA35" s="967">
        <f t="shared" ref="OA35" ca="1" si="685">SUM(OA34:OL34)</f>
        <v>432.92666666666673</v>
      </c>
      <c r="OB35" s="967"/>
      <c r="OC35" s="967"/>
      <c r="OD35" s="967"/>
      <c r="OE35" s="967"/>
      <c r="OF35" s="967"/>
      <c r="OG35" s="967"/>
      <c r="OH35" s="967"/>
      <c r="OI35" s="967"/>
      <c r="OJ35" s="967"/>
      <c r="OK35" s="967"/>
      <c r="OL35" s="967"/>
      <c r="OM35" s="967">
        <f t="shared" ref="OM35" ca="1" si="686">SUM(OM34:OX34)</f>
        <v>432.92666666666673</v>
      </c>
      <c r="ON35" s="967"/>
      <c r="OO35" s="967"/>
      <c r="OP35" s="967"/>
      <c r="OQ35" s="967"/>
      <c r="OR35" s="967"/>
      <c r="OS35" s="967"/>
      <c r="OT35" s="967"/>
      <c r="OU35" s="967"/>
      <c r="OV35" s="967"/>
      <c r="OW35" s="967"/>
      <c r="OX35" s="967"/>
      <c r="OY35" s="967">
        <f t="shared" ref="OY35" ca="1" si="687">SUM(OY34:PJ34)</f>
        <v>432.92666666666673</v>
      </c>
      <c r="OZ35" s="967"/>
      <c r="PA35" s="967"/>
      <c r="PB35" s="967"/>
      <c r="PC35" s="967"/>
      <c r="PD35" s="967"/>
      <c r="PE35" s="967"/>
      <c r="PF35" s="967"/>
      <c r="PG35" s="967"/>
      <c r="PH35" s="967"/>
      <c r="PI35" s="967"/>
      <c r="PJ35" s="967"/>
    </row>
    <row r="36" spans="1:426" s="123" customFormat="1">
      <c r="A36" s="63"/>
      <c r="B36" s="63"/>
      <c r="C36" s="967" t="s">
        <v>191</v>
      </c>
      <c r="D36" s="967"/>
      <c r="E36" s="967"/>
      <c r="F36" s="967"/>
      <c r="G36" s="967">
        <f ca="1">G98*G99</f>
        <v>218.74624179495359</v>
      </c>
      <c r="H36" s="967"/>
      <c r="I36" s="967"/>
      <c r="J36" s="967"/>
      <c r="K36" s="967"/>
      <c r="L36" s="967"/>
      <c r="M36" s="967"/>
      <c r="N36" s="967"/>
      <c r="O36" s="967"/>
      <c r="P36" s="967"/>
      <c r="Q36" s="967"/>
      <c r="R36" s="967"/>
      <c r="S36" s="967">
        <f t="shared" ref="S36" ca="1" si="688">S98*S99</f>
        <v>218.74624179495359</v>
      </c>
      <c r="T36" s="967"/>
      <c r="U36" s="967"/>
      <c r="V36" s="967"/>
      <c r="W36" s="967"/>
      <c r="X36" s="967"/>
      <c r="Y36" s="967"/>
      <c r="Z36" s="967"/>
      <c r="AA36" s="967"/>
      <c r="AB36" s="967"/>
      <c r="AC36" s="967"/>
      <c r="AD36" s="967"/>
      <c r="AE36" s="967">
        <f t="shared" ref="AE36" ca="1" si="689">AE98*AE99</f>
        <v>218.74624179495359</v>
      </c>
      <c r="AF36" s="967"/>
      <c r="AG36" s="967"/>
      <c r="AH36" s="967"/>
      <c r="AI36" s="967"/>
      <c r="AJ36" s="967"/>
      <c r="AK36" s="967"/>
      <c r="AL36" s="967"/>
      <c r="AM36" s="967"/>
      <c r="AN36" s="967"/>
      <c r="AO36" s="967"/>
      <c r="AP36" s="967"/>
      <c r="AQ36" s="967">
        <f t="shared" ref="AQ36" ca="1" si="690">AQ98*AQ99</f>
        <v>218.74624179495359</v>
      </c>
      <c r="AR36" s="967"/>
      <c r="AS36" s="967"/>
      <c r="AT36" s="967"/>
      <c r="AU36" s="967"/>
      <c r="AV36" s="967"/>
      <c r="AW36" s="967"/>
      <c r="AX36" s="967"/>
      <c r="AY36" s="967"/>
      <c r="AZ36" s="967"/>
      <c r="BA36" s="967"/>
      <c r="BB36" s="967"/>
      <c r="BC36" s="967">
        <f t="shared" ref="BC36" ca="1" si="691">BC98*BC99</f>
        <v>218.74624179495359</v>
      </c>
      <c r="BD36" s="967"/>
      <c r="BE36" s="967"/>
      <c r="BF36" s="967"/>
      <c r="BG36" s="967"/>
      <c r="BH36" s="967"/>
      <c r="BI36" s="967"/>
      <c r="BJ36" s="967"/>
      <c r="BK36" s="967"/>
      <c r="BL36" s="967"/>
      <c r="BM36" s="967"/>
      <c r="BN36" s="967"/>
      <c r="BO36" s="967">
        <f t="shared" ref="BO36" ca="1" si="692">BO98*BO99</f>
        <v>218.74624179495359</v>
      </c>
      <c r="BP36" s="967"/>
      <c r="BQ36" s="967"/>
      <c r="BR36" s="967"/>
      <c r="BS36" s="967"/>
      <c r="BT36" s="967"/>
      <c r="BU36" s="967"/>
      <c r="BV36" s="967"/>
      <c r="BW36" s="967"/>
      <c r="BX36" s="967"/>
      <c r="BY36" s="967"/>
      <c r="BZ36" s="967"/>
      <c r="CA36" s="967">
        <f t="shared" ref="CA36" ca="1" si="693">CA98*CA99</f>
        <v>218.74624179495359</v>
      </c>
      <c r="CB36" s="967"/>
      <c r="CC36" s="967"/>
      <c r="CD36" s="967"/>
      <c r="CE36" s="967"/>
      <c r="CF36" s="967"/>
      <c r="CG36" s="967"/>
      <c r="CH36" s="967"/>
      <c r="CI36" s="967"/>
      <c r="CJ36" s="967"/>
      <c r="CK36" s="967"/>
      <c r="CL36" s="967"/>
      <c r="CM36" s="967">
        <f t="shared" ref="CM36" ca="1" si="694">CM98*CM99</f>
        <v>218.74624179495359</v>
      </c>
      <c r="CN36" s="967"/>
      <c r="CO36" s="967"/>
      <c r="CP36" s="967"/>
      <c r="CQ36" s="967"/>
      <c r="CR36" s="967"/>
      <c r="CS36" s="967"/>
      <c r="CT36" s="967"/>
      <c r="CU36" s="967"/>
      <c r="CV36" s="967"/>
      <c r="CW36" s="967"/>
      <c r="CX36" s="967"/>
      <c r="CY36" s="967">
        <f t="shared" ref="CY36" ca="1" si="695">CY98*CY99</f>
        <v>218.74624179495359</v>
      </c>
      <c r="CZ36" s="967"/>
      <c r="DA36" s="967"/>
      <c r="DB36" s="967"/>
      <c r="DC36" s="967"/>
      <c r="DD36" s="967"/>
      <c r="DE36" s="967"/>
      <c r="DF36" s="967"/>
      <c r="DG36" s="967"/>
      <c r="DH36" s="967"/>
      <c r="DI36" s="967"/>
      <c r="DJ36" s="967"/>
      <c r="DK36" s="967">
        <f t="shared" ref="DK36" ca="1" si="696">DK98*DK99</f>
        <v>218.74624179495359</v>
      </c>
      <c r="DL36" s="967"/>
      <c r="DM36" s="967"/>
      <c r="DN36" s="967"/>
      <c r="DO36" s="967"/>
      <c r="DP36" s="967"/>
      <c r="DQ36" s="967"/>
      <c r="DR36" s="967"/>
      <c r="DS36" s="967"/>
      <c r="DT36" s="967"/>
      <c r="DU36" s="967"/>
      <c r="DV36" s="967"/>
      <c r="DW36" s="967">
        <f t="shared" ref="DW36:FG36" ca="1" si="697">DW98*DW99</f>
        <v>218.74624179495359</v>
      </c>
      <c r="DX36" s="967"/>
      <c r="DY36" s="967"/>
      <c r="DZ36" s="967"/>
      <c r="EA36" s="967"/>
      <c r="EB36" s="967"/>
      <c r="EC36" s="967"/>
      <c r="ED36" s="967"/>
      <c r="EE36" s="967"/>
      <c r="EF36" s="967"/>
      <c r="EG36" s="967"/>
      <c r="EH36" s="967"/>
      <c r="EI36" s="967">
        <f t="shared" ref="EI36:FS36" ca="1" si="698">EI98*EI99</f>
        <v>218.74624179495359</v>
      </c>
      <c r="EJ36" s="967"/>
      <c r="EK36" s="967"/>
      <c r="EL36" s="967"/>
      <c r="EM36" s="967"/>
      <c r="EN36" s="967"/>
      <c r="EO36" s="967"/>
      <c r="EP36" s="967"/>
      <c r="EQ36" s="967"/>
      <c r="ER36" s="967"/>
      <c r="ES36" s="967"/>
      <c r="ET36" s="967"/>
      <c r="EU36" s="967">
        <f t="shared" ref="EU36:GE36" ca="1" si="699">EU98*EU99</f>
        <v>218.74624179495359</v>
      </c>
      <c r="EV36" s="967"/>
      <c r="EW36" s="967"/>
      <c r="EX36" s="967"/>
      <c r="EY36" s="967"/>
      <c r="EZ36" s="967"/>
      <c r="FA36" s="967"/>
      <c r="FB36" s="967"/>
      <c r="FC36" s="967"/>
      <c r="FD36" s="967"/>
      <c r="FE36" s="967"/>
      <c r="FF36" s="967"/>
      <c r="FG36" s="967">
        <f t="shared" ca="1" si="697"/>
        <v>218.74624179495359</v>
      </c>
      <c r="FH36" s="967"/>
      <c r="FI36" s="967"/>
      <c r="FJ36" s="967"/>
      <c r="FK36" s="967"/>
      <c r="FL36" s="967"/>
      <c r="FM36" s="967"/>
      <c r="FN36" s="967"/>
      <c r="FO36" s="967"/>
      <c r="FP36" s="967"/>
      <c r="FQ36" s="967"/>
      <c r="FR36" s="967"/>
      <c r="FS36" s="967">
        <f t="shared" ca="1" si="698"/>
        <v>218.74624179495359</v>
      </c>
      <c r="FT36" s="967"/>
      <c r="FU36" s="967"/>
      <c r="FV36" s="967"/>
      <c r="FW36" s="967"/>
      <c r="FX36" s="967"/>
      <c r="FY36" s="967"/>
      <c r="FZ36" s="967"/>
      <c r="GA36" s="967"/>
      <c r="GB36" s="967"/>
      <c r="GC36" s="967"/>
      <c r="GD36" s="967"/>
      <c r="GE36" s="967">
        <f t="shared" ca="1" si="699"/>
        <v>218.74624179495359</v>
      </c>
      <c r="GF36" s="967"/>
      <c r="GG36" s="967"/>
      <c r="GH36" s="967"/>
      <c r="GI36" s="967"/>
      <c r="GJ36" s="967"/>
      <c r="GK36" s="967"/>
      <c r="GL36" s="967"/>
      <c r="GM36" s="967"/>
      <c r="GN36" s="967"/>
      <c r="GO36" s="967"/>
      <c r="GP36" s="967"/>
      <c r="GQ36" s="967">
        <f t="shared" ref="GQ36" ca="1" si="700">GQ98*GQ99</f>
        <v>218.74624179495359</v>
      </c>
      <c r="GR36" s="967"/>
      <c r="GS36" s="967"/>
      <c r="GT36" s="967"/>
      <c r="GU36" s="967"/>
      <c r="GV36" s="967"/>
      <c r="GW36" s="967"/>
      <c r="GX36" s="967"/>
      <c r="GY36" s="967"/>
      <c r="GZ36" s="967"/>
      <c r="HA36" s="967"/>
      <c r="HB36" s="967"/>
      <c r="HC36" s="967">
        <f t="shared" ref="HC36" ca="1" si="701">HC98*HC99</f>
        <v>218.74624179495359</v>
      </c>
      <c r="HD36" s="967"/>
      <c r="HE36" s="967"/>
      <c r="HF36" s="967"/>
      <c r="HG36" s="967"/>
      <c r="HH36" s="967"/>
      <c r="HI36" s="967"/>
      <c r="HJ36" s="967"/>
      <c r="HK36" s="967"/>
      <c r="HL36" s="967"/>
      <c r="HM36" s="967"/>
      <c r="HN36" s="967"/>
      <c r="HO36" s="967">
        <f t="shared" ref="HO36" ca="1" si="702">HO98*HO99</f>
        <v>0</v>
      </c>
      <c r="HP36" s="967"/>
      <c r="HQ36" s="967"/>
      <c r="HR36" s="967"/>
      <c r="HS36" s="967"/>
      <c r="HT36" s="967"/>
      <c r="HU36" s="967"/>
      <c r="HV36" s="967"/>
      <c r="HW36" s="967"/>
      <c r="HX36" s="967"/>
      <c r="HY36" s="967"/>
      <c r="HZ36" s="967"/>
      <c r="IA36" s="967">
        <f t="shared" ref="IA36" ca="1" si="703">IA98*IA99</f>
        <v>0</v>
      </c>
      <c r="IB36" s="967"/>
      <c r="IC36" s="967"/>
      <c r="ID36" s="967"/>
      <c r="IE36" s="967"/>
      <c r="IF36" s="967"/>
      <c r="IG36" s="967"/>
      <c r="IH36" s="967"/>
      <c r="II36" s="967"/>
      <c r="IJ36" s="967"/>
      <c r="IK36" s="967"/>
      <c r="IL36" s="967"/>
      <c r="IM36" s="967">
        <f t="shared" ref="IM36" ca="1" si="704">IM98*IM99</f>
        <v>0</v>
      </c>
      <c r="IN36" s="967"/>
      <c r="IO36" s="967"/>
      <c r="IP36" s="967"/>
      <c r="IQ36" s="967"/>
      <c r="IR36" s="967"/>
      <c r="IS36" s="967"/>
      <c r="IT36" s="967"/>
      <c r="IU36" s="967"/>
      <c r="IV36" s="967"/>
      <c r="IW36" s="967"/>
      <c r="IX36" s="967"/>
      <c r="IY36" s="967">
        <f t="shared" ref="IY36" ca="1" si="705">IY98*IY99</f>
        <v>0</v>
      </c>
      <c r="IZ36" s="967"/>
      <c r="JA36" s="967"/>
      <c r="JB36" s="967"/>
      <c r="JC36" s="967"/>
      <c r="JD36" s="967"/>
      <c r="JE36" s="967"/>
      <c r="JF36" s="967"/>
      <c r="JG36" s="967"/>
      <c r="JH36" s="967"/>
      <c r="JI36" s="967"/>
      <c r="JJ36" s="967"/>
      <c r="JK36" s="967">
        <f t="shared" ref="JK36" ca="1" si="706">JK98*JK99</f>
        <v>0</v>
      </c>
      <c r="JL36" s="967"/>
      <c r="JM36" s="967"/>
      <c r="JN36" s="967"/>
      <c r="JO36" s="967"/>
      <c r="JP36" s="967"/>
      <c r="JQ36" s="967"/>
      <c r="JR36" s="967"/>
      <c r="JS36" s="967"/>
      <c r="JT36" s="967"/>
      <c r="JU36" s="967"/>
      <c r="JV36" s="967"/>
      <c r="JW36" s="967">
        <f t="shared" ref="JW36" ca="1" si="707">JW98*JW99</f>
        <v>0</v>
      </c>
      <c r="JX36" s="967"/>
      <c r="JY36" s="967"/>
      <c r="JZ36" s="967"/>
      <c r="KA36" s="967"/>
      <c r="KB36" s="967"/>
      <c r="KC36" s="967"/>
      <c r="KD36" s="967"/>
      <c r="KE36" s="967"/>
      <c r="KF36" s="967"/>
      <c r="KG36" s="967"/>
      <c r="KH36" s="967"/>
      <c r="KI36" s="967">
        <f t="shared" ref="KI36" ca="1" si="708">KI98*KI99</f>
        <v>0</v>
      </c>
      <c r="KJ36" s="967"/>
      <c r="KK36" s="967"/>
      <c r="KL36" s="967"/>
      <c r="KM36" s="967"/>
      <c r="KN36" s="967"/>
      <c r="KO36" s="967"/>
      <c r="KP36" s="967"/>
      <c r="KQ36" s="967"/>
      <c r="KR36" s="967"/>
      <c r="KS36" s="967"/>
      <c r="KT36" s="967"/>
      <c r="KU36" s="967">
        <f t="shared" ref="KU36" ca="1" si="709">KU98*KU99</f>
        <v>0</v>
      </c>
      <c r="KV36" s="967"/>
      <c r="KW36" s="967"/>
      <c r="KX36" s="967"/>
      <c r="KY36" s="967"/>
      <c r="KZ36" s="967"/>
      <c r="LA36" s="967"/>
      <c r="LB36" s="967"/>
      <c r="LC36" s="967"/>
      <c r="LD36" s="967"/>
      <c r="LE36" s="967"/>
      <c r="LF36" s="967"/>
      <c r="LG36" s="967">
        <f t="shared" ref="LG36:NC36" ca="1" si="710">LG98*LG99</f>
        <v>0</v>
      </c>
      <c r="LH36" s="967"/>
      <c r="LI36" s="967"/>
      <c r="LJ36" s="967"/>
      <c r="LK36" s="967"/>
      <c r="LL36" s="967"/>
      <c r="LM36" s="967"/>
      <c r="LN36" s="967"/>
      <c r="LO36" s="967"/>
      <c r="LP36" s="967"/>
      <c r="LQ36" s="967"/>
      <c r="LR36" s="967"/>
      <c r="LS36" s="967">
        <f t="shared" ca="1" si="710"/>
        <v>0</v>
      </c>
      <c r="LT36" s="967"/>
      <c r="LU36" s="967"/>
      <c r="LV36" s="967"/>
      <c r="LW36" s="967"/>
      <c r="LX36" s="967"/>
      <c r="LY36" s="967"/>
      <c r="LZ36" s="967"/>
      <c r="MA36" s="967"/>
      <c r="MB36" s="967"/>
      <c r="MC36" s="967"/>
      <c r="MD36" s="967"/>
      <c r="ME36" s="967">
        <f t="shared" ca="1" si="710"/>
        <v>0</v>
      </c>
      <c r="MF36" s="967"/>
      <c r="MG36" s="967"/>
      <c r="MH36" s="967"/>
      <c r="MI36" s="967"/>
      <c r="MJ36" s="967"/>
      <c r="MK36" s="967"/>
      <c r="ML36" s="967"/>
      <c r="MM36" s="967"/>
      <c r="MN36" s="967"/>
      <c r="MO36" s="967"/>
      <c r="MP36" s="967"/>
      <c r="MQ36" s="967">
        <f t="shared" ca="1" si="710"/>
        <v>0</v>
      </c>
      <c r="MR36" s="967"/>
      <c r="MS36" s="967"/>
      <c r="MT36" s="967"/>
      <c r="MU36" s="967"/>
      <c r="MV36" s="967"/>
      <c r="MW36" s="967"/>
      <c r="MX36" s="967"/>
      <c r="MY36" s="967"/>
      <c r="MZ36" s="967"/>
      <c r="NA36" s="967"/>
      <c r="NB36" s="967"/>
      <c r="NC36" s="967">
        <f t="shared" ca="1" si="710"/>
        <v>0</v>
      </c>
      <c r="ND36" s="967"/>
      <c r="NE36" s="967"/>
      <c r="NF36" s="967"/>
      <c r="NG36" s="967"/>
      <c r="NH36" s="967"/>
      <c r="NI36" s="967"/>
      <c r="NJ36" s="967"/>
      <c r="NK36" s="967"/>
      <c r="NL36" s="967"/>
      <c r="NM36" s="967"/>
      <c r="NN36" s="967"/>
      <c r="NO36" s="967">
        <f t="shared" ref="NO36" ca="1" si="711">NO98*NO99</f>
        <v>0</v>
      </c>
      <c r="NP36" s="967"/>
      <c r="NQ36" s="967"/>
      <c r="NR36" s="967"/>
      <c r="NS36" s="967"/>
      <c r="NT36" s="967"/>
      <c r="NU36" s="967"/>
      <c r="NV36" s="967"/>
      <c r="NW36" s="967"/>
      <c r="NX36" s="967"/>
      <c r="NY36" s="967"/>
      <c r="NZ36" s="967"/>
      <c r="OA36" s="967">
        <f t="shared" ref="OA36" ca="1" si="712">OA98*OA99</f>
        <v>0</v>
      </c>
      <c r="OB36" s="967"/>
      <c r="OC36" s="967"/>
      <c r="OD36" s="967"/>
      <c r="OE36" s="967"/>
      <c r="OF36" s="967"/>
      <c r="OG36" s="967"/>
      <c r="OH36" s="967"/>
      <c r="OI36" s="967"/>
      <c r="OJ36" s="967"/>
      <c r="OK36" s="967"/>
      <c r="OL36" s="967"/>
      <c r="OM36" s="967">
        <f t="shared" ref="OM36" ca="1" si="713">OM98*OM99</f>
        <v>0</v>
      </c>
      <c r="ON36" s="967"/>
      <c r="OO36" s="967"/>
      <c r="OP36" s="967"/>
      <c r="OQ36" s="967"/>
      <c r="OR36" s="967"/>
      <c r="OS36" s="967"/>
      <c r="OT36" s="967"/>
      <c r="OU36" s="967"/>
      <c r="OV36" s="967"/>
      <c r="OW36" s="967"/>
      <c r="OX36" s="967"/>
      <c r="OY36" s="967">
        <f t="shared" ref="OY36" ca="1" si="714">OY98*OY99</f>
        <v>0</v>
      </c>
      <c r="OZ36" s="967"/>
      <c r="PA36" s="967"/>
      <c r="PB36" s="967"/>
      <c r="PC36" s="967"/>
      <c r="PD36" s="967"/>
      <c r="PE36" s="967"/>
      <c r="PF36" s="967"/>
      <c r="PG36" s="967"/>
      <c r="PH36" s="967"/>
      <c r="PI36" s="967"/>
      <c r="PJ36" s="967"/>
    </row>
    <row r="37" spans="1:426" s="123" customFormat="1">
      <c r="A37" s="63"/>
      <c r="B37" s="63"/>
      <c r="C37" s="967" t="s">
        <v>265</v>
      </c>
      <c r="D37" s="967"/>
      <c r="E37" s="967"/>
      <c r="F37" s="967"/>
      <c r="G37" s="967">
        <f>年次キャッシュフロー!C13</f>
        <v>0</v>
      </c>
      <c r="H37" s="967"/>
      <c r="I37" s="967"/>
      <c r="J37" s="967"/>
      <c r="K37" s="967"/>
      <c r="L37" s="967"/>
      <c r="M37" s="967"/>
      <c r="N37" s="967"/>
      <c r="O37" s="967"/>
      <c r="P37" s="967"/>
      <c r="Q37" s="967"/>
      <c r="R37" s="967"/>
      <c r="S37" s="967">
        <f>年次キャッシュフロー!O13</f>
        <v>0</v>
      </c>
      <c r="T37" s="967"/>
      <c r="U37" s="967"/>
      <c r="V37" s="967"/>
      <c r="W37" s="967"/>
      <c r="X37" s="967"/>
      <c r="Y37" s="967"/>
      <c r="Z37" s="967"/>
      <c r="AA37" s="967"/>
      <c r="AB37" s="967"/>
      <c r="AC37" s="967"/>
      <c r="AD37" s="967"/>
      <c r="AE37" s="967">
        <f>年次キャッシュフロー!AA13</f>
        <v>0</v>
      </c>
      <c r="AF37" s="967"/>
      <c r="AG37" s="967"/>
      <c r="AH37" s="967"/>
      <c r="AI37" s="967"/>
      <c r="AJ37" s="967"/>
      <c r="AK37" s="967"/>
      <c r="AL37" s="967"/>
      <c r="AM37" s="967"/>
      <c r="AN37" s="967"/>
      <c r="AO37" s="967"/>
      <c r="AP37" s="967"/>
      <c r="AQ37" s="967">
        <f>年次キャッシュフロー!AM13</f>
        <v>0</v>
      </c>
      <c r="AR37" s="967"/>
      <c r="AS37" s="967"/>
      <c r="AT37" s="967"/>
      <c r="AU37" s="967"/>
      <c r="AV37" s="967"/>
      <c r="AW37" s="967"/>
      <c r="AX37" s="967"/>
      <c r="AY37" s="967"/>
      <c r="AZ37" s="967"/>
      <c r="BA37" s="967"/>
      <c r="BB37" s="967"/>
      <c r="BC37" s="967">
        <f>年次キャッシュフロー!AY13</f>
        <v>0</v>
      </c>
      <c r="BD37" s="967"/>
      <c r="BE37" s="967"/>
      <c r="BF37" s="967"/>
      <c r="BG37" s="967"/>
      <c r="BH37" s="967"/>
      <c r="BI37" s="967"/>
      <c r="BJ37" s="967"/>
      <c r="BK37" s="967"/>
      <c r="BL37" s="967"/>
      <c r="BM37" s="967"/>
      <c r="BN37" s="967"/>
      <c r="BO37" s="967">
        <f>年次キャッシュフロー!BK13</f>
        <v>0</v>
      </c>
      <c r="BP37" s="967"/>
      <c r="BQ37" s="967"/>
      <c r="BR37" s="967"/>
      <c r="BS37" s="967"/>
      <c r="BT37" s="967"/>
      <c r="BU37" s="967"/>
      <c r="BV37" s="967"/>
      <c r="BW37" s="967"/>
      <c r="BX37" s="967"/>
      <c r="BY37" s="967"/>
      <c r="BZ37" s="967"/>
      <c r="CA37" s="967">
        <f>年次キャッシュフロー!BW13</f>
        <v>0</v>
      </c>
      <c r="CB37" s="967"/>
      <c r="CC37" s="967"/>
      <c r="CD37" s="967"/>
      <c r="CE37" s="967"/>
      <c r="CF37" s="967"/>
      <c r="CG37" s="967"/>
      <c r="CH37" s="967"/>
      <c r="CI37" s="967"/>
      <c r="CJ37" s="967"/>
      <c r="CK37" s="967"/>
      <c r="CL37" s="967"/>
      <c r="CM37" s="967">
        <f>年次キャッシュフロー!CI13</f>
        <v>0</v>
      </c>
      <c r="CN37" s="967"/>
      <c r="CO37" s="967"/>
      <c r="CP37" s="967"/>
      <c r="CQ37" s="967"/>
      <c r="CR37" s="967"/>
      <c r="CS37" s="967"/>
      <c r="CT37" s="967"/>
      <c r="CU37" s="967"/>
      <c r="CV37" s="967"/>
      <c r="CW37" s="967"/>
      <c r="CX37" s="967"/>
      <c r="CY37" s="967">
        <f>年次キャッシュフロー!CU13</f>
        <v>0</v>
      </c>
      <c r="CZ37" s="967"/>
      <c r="DA37" s="967"/>
      <c r="DB37" s="967"/>
      <c r="DC37" s="967"/>
      <c r="DD37" s="967"/>
      <c r="DE37" s="967"/>
      <c r="DF37" s="967"/>
      <c r="DG37" s="967"/>
      <c r="DH37" s="967"/>
      <c r="DI37" s="967"/>
      <c r="DJ37" s="967"/>
      <c r="DK37" s="967">
        <f>年次キャッシュフロー!DG13</f>
        <v>0</v>
      </c>
      <c r="DL37" s="967"/>
      <c r="DM37" s="967"/>
      <c r="DN37" s="967"/>
      <c r="DO37" s="967"/>
      <c r="DP37" s="967"/>
      <c r="DQ37" s="967"/>
      <c r="DR37" s="967"/>
      <c r="DS37" s="967"/>
      <c r="DT37" s="967"/>
      <c r="DU37" s="967"/>
      <c r="DV37" s="967"/>
      <c r="DW37" s="967">
        <f>年次キャッシュフロー!DS13</f>
        <v>0</v>
      </c>
      <c r="DX37" s="967"/>
      <c r="DY37" s="967"/>
      <c r="DZ37" s="967"/>
      <c r="EA37" s="967"/>
      <c r="EB37" s="967"/>
      <c r="EC37" s="967"/>
      <c r="ED37" s="967"/>
      <c r="EE37" s="967"/>
      <c r="EF37" s="967"/>
      <c r="EG37" s="967"/>
      <c r="EH37" s="967"/>
      <c r="EI37" s="967">
        <f>年次キャッシュフロー!EE13</f>
        <v>0</v>
      </c>
      <c r="EJ37" s="967"/>
      <c r="EK37" s="967"/>
      <c r="EL37" s="967"/>
      <c r="EM37" s="967"/>
      <c r="EN37" s="967"/>
      <c r="EO37" s="967"/>
      <c r="EP37" s="967"/>
      <c r="EQ37" s="967"/>
      <c r="ER37" s="967"/>
      <c r="ES37" s="967"/>
      <c r="ET37" s="967"/>
      <c r="EU37" s="967">
        <f>年次キャッシュフロー!EQ13</f>
        <v>0</v>
      </c>
      <c r="EV37" s="967"/>
      <c r="EW37" s="967"/>
      <c r="EX37" s="967"/>
      <c r="EY37" s="967"/>
      <c r="EZ37" s="967"/>
      <c r="FA37" s="967"/>
      <c r="FB37" s="967"/>
      <c r="FC37" s="967"/>
      <c r="FD37" s="967"/>
      <c r="FE37" s="967"/>
      <c r="FF37" s="967"/>
      <c r="FG37" s="967">
        <f>年次キャッシュフロー!FC13</f>
        <v>0</v>
      </c>
      <c r="FH37" s="967"/>
      <c r="FI37" s="967"/>
      <c r="FJ37" s="967"/>
      <c r="FK37" s="967"/>
      <c r="FL37" s="967"/>
      <c r="FM37" s="967"/>
      <c r="FN37" s="967"/>
      <c r="FO37" s="967"/>
      <c r="FP37" s="967"/>
      <c r="FQ37" s="967"/>
      <c r="FR37" s="967"/>
      <c r="FS37" s="967">
        <f>年次キャッシュフロー!FO13</f>
        <v>0</v>
      </c>
      <c r="FT37" s="967"/>
      <c r="FU37" s="967"/>
      <c r="FV37" s="967"/>
      <c r="FW37" s="967"/>
      <c r="FX37" s="967"/>
      <c r="FY37" s="967"/>
      <c r="FZ37" s="967"/>
      <c r="GA37" s="967"/>
      <c r="GB37" s="967"/>
      <c r="GC37" s="967"/>
      <c r="GD37" s="967"/>
      <c r="GE37" s="967">
        <f>年次キャッシュフロー!GA13</f>
        <v>0</v>
      </c>
      <c r="GF37" s="967"/>
      <c r="GG37" s="967"/>
      <c r="GH37" s="967"/>
      <c r="GI37" s="967"/>
      <c r="GJ37" s="967"/>
      <c r="GK37" s="967"/>
      <c r="GL37" s="967"/>
      <c r="GM37" s="967"/>
      <c r="GN37" s="967"/>
      <c r="GO37" s="967"/>
      <c r="GP37" s="967"/>
      <c r="GQ37" s="967">
        <f>年次キャッシュフロー!GM13</f>
        <v>0</v>
      </c>
      <c r="GR37" s="967"/>
      <c r="GS37" s="967"/>
      <c r="GT37" s="967"/>
      <c r="GU37" s="967"/>
      <c r="GV37" s="967"/>
      <c r="GW37" s="967"/>
      <c r="GX37" s="967"/>
      <c r="GY37" s="967"/>
      <c r="GZ37" s="967"/>
      <c r="HA37" s="967"/>
      <c r="HB37" s="967"/>
      <c r="HC37" s="967">
        <f>年次キャッシュフロー!GY13</f>
        <v>0</v>
      </c>
      <c r="HD37" s="967"/>
      <c r="HE37" s="967"/>
      <c r="HF37" s="967"/>
      <c r="HG37" s="967"/>
      <c r="HH37" s="967"/>
      <c r="HI37" s="967"/>
      <c r="HJ37" s="967"/>
      <c r="HK37" s="967"/>
      <c r="HL37" s="967"/>
      <c r="HM37" s="967"/>
      <c r="HN37" s="967"/>
      <c r="HO37" s="967">
        <f>年次キャッシュフロー!HK13</f>
        <v>0</v>
      </c>
      <c r="HP37" s="967"/>
      <c r="HQ37" s="967"/>
      <c r="HR37" s="967"/>
      <c r="HS37" s="967"/>
      <c r="HT37" s="967"/>
      <c r="HU37" s="967"/>
      <c r="HV37" s="967"/>
      <c r="HW37" s="967"/>
      <c r="HX37" s="967"/>
      <c r="HY37" s="967"/>
      <c r="HZ37" s="967"/>
      <c r="IA37" s="967">
        <f>年次キャッシュフロー!HW13</f>
        <v>0</v>
      </c>
      <c r="IB37" s="967"/>
      <c r="IC37" s="967"/>
      <c r="ID37" s="967"/>
      <c r="IE37" s="967"/>
      <c r="IF37" s="967"/>
      <c r="IG37" s="967"/>
      <c r="IH37" s="967"/>
      <c r="II37" s="967"/>
      <c r="IJ37" s="967"/>
      <c r="IK37" s="967"/>
      <c r="IL37" s="967"/>
      <c r="IM37" s="967">
        <f>年次キャッシュフロー!II13</f>
        <v>0</v>
      </c>
      <c r="IN37" s="967"/>
      <c r="IO37" s="967"/>
      <c r="IP37" s="967"/>
      <c r="IQ37" s="967"/>
      <c r="IR37" s="967"/>
      <c r="IS37" s="967"/>
      <c r="IT37" s="967"/>
      <c r="IU37" s="967"/>
      <c r="IV37" s="967"/>
      <c r="IW37" s="967"/>
      <c r="IX37" s="967"/>
      <c r="IY37" s="967">
        <f>年次キャッシュフロー!IU13</f>
        <v>0</v>
      </c>
      <c r="IZ37" s="967"/>
      <c r="JA37" s="967"/>
      <c r="JB37" s="967"/>
      <c r="JC37" s="967"/>
      <c r="JD37" s="967"/>
      <c r="JE37" s="967"/>
      <c r="JF37" s="967"/>
      <c r="JG37" s="967"/>
      <c r="JH37" s="967"/>
      <c r="JI37" s="967"/>
      <c r="JJ37" s="967"/>
      <c r="JK37" s="967">
        <f>年次キャッシュフロー!JG13</f>
        <v>0</v>
      </c>
      <c r="JL37" s="967"/>
      <c r="JM37" s="967"/>
      <c r="JN37" s="967"/>
      <c r="JO37" s="967"/>
      <c r="JP37" s="967"/>
      <c r="JQ37" s="967"/>
      <c r="JR37" s="967"/>
      <c r="JS37" s="967"/>
      <c r="JT37" s="967"/>
      <c r="JU37" s="967"/>
      <c r="JV37" s="967"/>
      <c r="JW37" s="967">
        <f>年次キャッシュフロー!JS13</f>
        <v>0</v>
      </c>
      <c r="JX37" s="967"/>
      <c r="JY37" s="967"/>
      <c r="JZ37" s="967"/>
      <c r="KA37" s="967"/>
      <c r="KB37" s="967"/>
      <c r="KC37" s="967"/>
      <c r="KD37" s="967"/>
      <c r="KE37" s="967"/>
      <c r="KF37" s="967"/>
      <c r="KG37" s="967"/>
      <c r="KH37" s="967"/>
      <c r="KI37" s="967">
        <f>年次キャッシュフロー!KE13</f>
        <v>0</v>
      </c>
      <c r="KJ37" s="967"/>
      <c r="KK37" s="967"/>
      <c r="KL37" s="967"/>
      <c r="KM37" s="967"/>
      <c r="KN37" s="967"/>
      <c r="KO37" s="967"/>
      <c r="KP37" s="967"/>
      <c r="KQ37" s="967"/>
      <c r="KR37" s="967"/>
      <c r="KS37" s="967"/>
      <c r="KT37" s="967"/>
      <c r="KU37" s="967">
        <f>年次キャッシュフロー!PG13</f>
        <v>0</v>
      </c>
      <c r="KV37" s="967"/>
      <c r="KW37" s="967"/>
      <c r="KX37" s="967"/>
      <c r="KY37" s="967"/>
      <c r="KZ37" s="967"/>
      <c r="LA37" s="967"/>
      <c r="LB37" s="967"/>
      <c r="LC37" s="967"/>
      <c r="LD37" s="967"/>
      <c r="LE37" s="967"/>
      <c r="LF37" s="967"/>
      <c r="LG37" s="967">
        <f>年次キャッシュフロー!PS13</f>
        <v>0</v>
      </c>
      <c r="LH37" s="967"/>
      <c r="LI37" s="967"/>
      <c r="LJ37" s="967"/>
      <c r="LK37" s="967"/>
      <c r="LL37" s="967"/>
      <c r="LM37" s="967"/>
      <c r="LN37" s="967"/>
      <c r="LO37" s="967"/>
      <c r="LP37" s="967"/>
      <c r="LQ37" s="967"/>
      <c r="LR37" s="967"/>
      <c r="LS37" s="967">
        <f>年次キャッシュフロー!QE13</f>
        <v>0</v>
      </c>
      <c r="LT37" s="967"/>
      <c r="LU37" s="967"/>
      <c r="LV37" s="967"/>
      <c r="LW37" s="967"/>
      <c r="LX37" s="967"/>
      <c r="LY37" s="967"/>
      <c r="LZ37" s="967"/>
      <c r="MA37" s="967"/>
      <c r="MB37" s="967"/>
      <c r="MC37" s="967"/>
      <c r="MD37" s="967"/>
      <c r="ME37" s="967">
        <f>年次キャッシュフロー!QQ13</f>
        <v>0</v>
      </c>
      <c r="MF37" s="967"/>
      <c r="MG37" s="967"/>
      <c r="MH37" s="967"/>
      <c r="MI37" s="967"/>
      <c r="MJ37" s="967"/>
      <c r="MK37" s="967"/>
      <c r="ML37" s="967"/>
      <c r="MM37" s="967"/>
      <c r="MN37" s="967"/>
      <c r="MO37" s="967"/>
      <c r="MP37" s="967"/>
      <c r="MQ37" s="967">
        <f>年次キャッシュフロー!RC13</f>
        <v>0</v>
      </c>
      <c r="MR37" s="967"/>
      <c r="MS37" s="967"/>
      <c r="MT37" s="967"/>
      <c r="MU37" s="967"/>
      <c r="MV37" s="967"/>
      <c r="MW37" s="967"/>
      <c r="MX37" s="967"/>
      <c r="MY37" s="967"/>
      <c r="MZ37" s="967"/>
      <c r="NA37" s="967"/>
      <c r="NB37" s="967"/>
      <c r="NC37" s="967">
        <f>年次キャッシュフロー!RO13</f>
        <v>0</v>
      </c>
      <c r="ND37" s="967"/>
      <c r="NE37" s="967"/>
      <c r="NF37" s="967"/>
      <c r="NG37" s="967"/>
      <c r="NH37" s="967"/>
      <c r="NI37" s="967"/>
      <c r="NJ37" s="967"/>
      <c r="NK37" s="967"/>
      <c r="NL37" s="967"/>
      <c r="NM37" s="967"/>
      <c r="NN37" s="967"/>
      <c r="NO37" s="967">
        <f>年次キャッシュフロー!SA13</f>
        <v>0</v>
      </c>
      <c r="NP37" s="967"/>
      <c r="NQ37" s="967"/>
      <c r="NR37" s="967"/>
      <c r="NS37" s="967"/>
      <c r="NT37" s="967"/>
      <c r="NU37" s="967"/>
      <c r="NV37" s="967"/>
      <c r="NW37" s="967"/>
      <c r="NX37" s="967"/>
      <c r="NY37" s="967"/>
      <c r="NZ37" s="967"/>
      <c r="OA37" s="967">
        <f>年次キャッシュフロー!SM13</f>
        <v>0</v>
      </c>
      <c r="OB37" s="967"/>
      <c r="OC37" s="967"/>
      <c r="OD37" s="967"/>
      <c r="OE37" s="967"/>
      <c r="OF37" s="967"/>
      <c r="OG37" s="967"/>
      <c r="OH37" s="967"/>
      <c r="OI37" s="967"/>
      <c r="OJ37" s="967"/>
      <c r="OK37" s="967"/>
      <c r="OL37" s="967"/>
      <c r="OM37" s="967">
        <f>年次キャッシュフロー!SY13</f>
        <v>0</v>
      </c>
      <c r="ON37" s="967"/>
      <c r="OO37" s="967"/>
      <c r="OP37" s="967"/>
      <c r="OQ37" s="967"/>
      <c r="OR37" s="967"/>
      <c r="OS37" s="967"/>
      <c r="OT37" s="967"/>
      <c r="OU37" s="967"/>
      <c r="OV37" s="967"/>
      <c r="OW37" s="967"/>
      <c r="OX37" s="967"/>
      <c r="OY37" s="967">
        <f>年次キャッシュフロー!TK13</f>
        <v>0</v>
      </c>
      <c r="OZ37" s="967"/>
      <c r="PA37" s="967"/>
      <c r="PB37" s="967"/>
      <c r="PC37" s="967"/>
      <c r="PD37" s="967"/>
      <c r="PE37" s="967"/>
      <c r="PF37" s="967"/>
      <c r="PG37" s="967"/>
      <c r="PH37" s="967"/>
      <c r="PI37" s="967"/>
      <c r="PJ37" s="967"/>
    </row>
    <row r="38" spans="1:426" s="123" customFormat="1">
      <c r="A38" s="63"/>
      <c r="B38" s="63"/>
      <c r="C38" s="967" t="s">
        <v>189</v>
      </c>
      <c r="D38" s="967"/>
      <c r="E38" s="967"/>
      <c r="F38" s="967"/>
      <c r="G38" s="967">
        <f ca="1">SUM(G34:R34)-G36-G37</f>
        <v>91.406640514310851</v>
      </c>
      <c r="H38" s="967"/>
      <c r="I38" s="967"/>
      <c r="J38" s="967"/>
      <c r="K38" s="967"/>
      <c r="L38" s="967"/>
      <c r="M38" s="967"/>
      <c r="N38" s="967"/>
      <c r="O38" s="967"/>
      <c r="P38" s="967"/>
      <c r="Q38" s="967"/>
      <c r="R38" s="967"/>
      <c r="S38" s="967">
        <f t="shared" ref="S38" ca="1" si="715">SUM(S34:AD34)-S36-S37</f>
        <v>96.34213685937263</v>
      </c>
      <c r="T38" s="967"/>
      <c r="U38" s="967"/>
      <c r="V38" s="967"/>
      <c r="W38" s="967"/>
      <c r="X38" s="967"/>
      <c r="Y38" s="967"/>
      <c r="Z38" s="967"/>
      <c r="AA38" s="967"/>
      <c r="AB38" s="967"/>
      <c r="AC38" s="967"/>
      <c r="AD38" s="967"/>
      <c r="AE38" s="967">
        <f t="shared" ref="AE38" ca="1" si="716">SUM(AE34:AP34)-AE36-AE37</f>
        <v>101.40244429144767</v>
      </c>
      <c r="AF38" s="967"/>
      <c r="AG38" s="967"/>
      <c r="AH38" s="967"/>
      <c r="AI38" s="967"/>
      <c r="AJ38" s="967"/>
      <c r="AK38" s="967"/>
      <c r="AL38" s="967"/>
      <c r="AM38" s="967"/>
      <c r="AN38" s="967"/>
      <c r="AO38" s="967"/>
      <c r="AP38" s="967"/>
      <c r="AQ38" s="967">
        <f t="shared" ref="AQ38" ca="1" si="717">SUM(AQ34:BB34)-AQ36-AQ37</f>
        <v>106.59071909034074</v>
      </c>
      <c r="AR38" s="967"/>
      <c r="AS38" s="967"/>
      <c r="AT38" s="967"/>
      <c r="AU38" s="967"/>
      <c r="AV38" s="967"/>
      <c r="AW38" s="967"/>
      <c r="AX38" s="967"/>
      <c r="AY38" s="967"/>
      <c r="AZ38" s="967"/>
      <c r="BA38" s="967"/>
      <c r="BB38" s="967"/>
      <c r="BC38" s="967">
        <f t="shared" ref="BC38" ca="1" si="718">SUM(BC34:BN34)-BC36-BC37</f>
        <v>111.91019735330346</v>
      </c>
      <c r="BD38" s="967"/>
      <c r="BE38" s="967"/>
      <c r="BF38" s="967"/>
      <c r="BG38" s="967"/>
      <c r="BH38" s="967"/>
      <c r="BI38" s="967"/>
      <c r="BJ38" s="967"/>
      <c r="BK38" s="967"/>
      <c r="BL38" s="967"/>
      <c r="BM38" s="967"/>
      <c r="BN38" s="967"/>
      <c r="BO38" s="967">
        <f t="shared" ref="BO38" ca="1" si="719">SUM(BO34:BZ34)-BO36-BO37</f>
        <v>117.36419701349243</v>
      </c>
      <c r="BP38" s="967"/>
      <c r="BQ38" s="967"/>
      <c r="BR38" s="967"/>
      <c r="BS38" s="967"/>
      <c r="BT38" s="967"/>
      <c r="BU38" s="967"/>
      <c r="BV38" s="967"/>
      <c r="BW38" s="967"/>
      <c r="BX38" s="967"/>
      <c r="BY38" s="967"/>
      <c r="BZ38" s="967"/>
      <c r="CA38" s="967">
        <f t="shared" ref="CA38" ca="1" si="720">SUM(CA34:CL34)-CA36-CA37</f>
        <v>122.95611990947506</v>
      </c>
      <c r="CB38" s="967"/>
      <c r="CC38" s="967"/>
      <c r="CD38" s="967"/>
      <c r="CE38" s="967"/>
      <c r="CF38" s="967"/>
      <c r="CG38" s="967"/>
      <c r="CH38" s="967"/>
      <c r="CI38" s="967"/>
      <c r="CJ38" s="967"/>
      <c r="CK38" s="967"/>
      <c r="CL38" s="967"/>
      <c r="CM38" s="967">
        <f t="shared" ref="CM38" ca="1" si="721">SUM(CM34:CX34)-CM36-CM37</f>
        <v>128.68945390706651</v>
      </c>
      <c r="CN38" s="967"/>
      <c r="CO38" s="967"/>
      <c r="CP38" s="967"/>
      <c r="CQ38" s="967"/>
      <c r="CR38" s="967"/>
      <c r="CS38" s="967"/>
      <c r="CT38" s="967"/>
      <c r="CU38" s="967"/>
      <c r="CV38" s="967"/>
      <c r="CW38" s="967"/>
      <c r="CX38" s="967"/>
      <c r="CY38" s="967">
        <f t="shared" ref="CY38" ca="1" si="722">SUM(CY34:DJ34)-CY36-CY37</f>
        <v>134.56777507482693</v>
      </c>
      <c r="CZ38" s="967"/>
      <c r="DA38" s="967"/>
      <c r="DB38" s="967"/>
      <c r="DC38" s="967"/>
      <c r="DD38" s="967"/>
      <c r="DE38" s="967"/>
      <c r="DF38" s="967"/>
      <c r="DG38" s="967"/>
      <c r="DH38" s="967"/>
      <c r="DI38" s="967"/>
      <c r="DJ38" s="967"/>
      <c r="DK38" s="967">
        <f t="shared" ref="DK38" ca="1" si="723">SUM(DK34:DV34)-DK36-DK37</f>
        <v>140.59474991457225</v>
      </c>
      <c r="DL38" s="967"/>
      <c r="DM38" s="967"/>
      <c r="DN38" s="967"/>
      <c r="DO38" s="967"/>
      <c r="DP38" s="967"/>
      <c r="DQ38" s="967"/>
      <c r="DR38" s="967"/>
      <c r="DS38" s="967"/>
      <c r="DT38" s="967"/>
      <c r="DU38" s="967"/>
      <c r="DV38" s="967"/>
      <c r="DW38" s="967">
        <f t="shared" ref="DW38" ca="1" si="724">SUM(DW34:EH34)-DW36-DW37</f>
        <v>146.77413764829171</v>
      </c>
      <c r="DX38" s="967"/>
      <c r="DY38" s="967"/>
      <c r="DZ38" s="967"/>
      <c r="EA38" s="967"/>
      <c r="EB38" s="967"/>
      <c r="EC38" s="967"/>
      <c r="ED38" s="967"/>
      <c r="EE38" s="967"/>
      <c r="EF38" s="967"/>
      <c r="EG38" s="967"/>
      <c r="EH38" s="967"/>
      <c r="EI38" s="967">
        <f t="shared" ref="EI38" ca="1" si="725">SUM(EI34:ET34)-EI36-EI37</f>
        <v>153.1097925628986</v>
      </c>
      <c r="EJ38" s="967"/>
      <c r="EK38" s="967"/>
      <c r="EL38" s="967"/>
      <c r="EM38" s="967"/>
      <c r="EN38" s="967"/>
      <c r="EO38" s="967"/>
      <c r="EP38" s="967"/>
      <c r="EQ38" s="967"/>
      <c r="ER38" s="967"/>
      <c r="ES38" s="967"/>
      <c r="ET38" s="967"/>
      <c r="EU38" s="967">
        <f t="shared" ref="EU38" ca="1" si="726">SUM(EU34:FF34)-EU36-EU37</f>
        <v>159.60566641427434</v>
      </c>
      <c r="EV38" s="967"/>
      <c r="EW38" s="967"/>
      <c r="EX38" s="967"/>
      <c r="EY38" s="967"/>
      <c r="EZ38" s="967"/>
      <c r="FA38" s="967"/>
      <c r="FB38" s="967"/>
      <c r="FC38" s="967"/>
      <c r="FD38" s="967"/>
      <c r="FE38" s="967"/>
      <c r="FF38" s="967"/>
      <c r="FG38" s="967">
        <f t="shared" ref="FG38" ca="1" si="727">SUM(FG34:FR34)-FG36-FG37</f>
        <v>166.26581089210944</v>
      </c>
      <c r="FH38" s="967"/>
      <c r="FI38" s="967"/>
      <c r="FJ38" s="967"/>
      <c r="FK38" s="967"/>
      <c r="FL38" s="967"/>
      <c r="FM38" s="967"/>
      <c r="FN38" s="967"/>
      <c r="FO38" s="967"/>
      <c r="FP38" s="967"/>
      <c r="FQ38" s="967"/>
      <c r="FR38" s="967"/>
      <c r="FS38" s="967">
        <f t="shared" ref="FS38" ca="1" si="728">SUM(FS34:GD34)-FS36-FS37</f>
        <v>173.09438014707493</v>
      </c>
      <c r="FT38" s="967"/>
      <c r="FU38" s="967"/>
      <c r="FV38" s="967"/>
      <c r="FW38" s="967"/>
      <c r="FX38" s="967"/>
      <c r="FY38" s="967"/>
      <c r="FZ38" s="967"/>
      <c r="GA38" s="967"/>
      <c r="GB38" s="967"/>
      <c r="GC38" s="967"/>
      <c r="GD38" s="967"/>
      <c r="GE38" s="967">
        <f t="shared" ref="GE38" ca="1" si="729">SUM(GE34:GP34)-GE36-GE37</f>
        <v>180.09563338190205</v>
      </c>
      <c r="GF38" s="967"/>
      <c r="GG38" s="967"/>
      <c r="GH38" s="967"/>
      <c r="GI38" s="967"/>
      <c r="GJ38" s="967"/>
      <c r="GK38" s="967"/>
      <c r="GL38" s="967"/>
      <c r="GM38" s="967"/>
      <c r="GN38" s="967"/>
      <c r="GO38" s="967"/>
      <c r="GP38" s="967"/>
      <c r="GQ38" s="967">
        <f t="shared" ref="GQ38" ca="1" si="730">SUM(GQ34:HB34)-GQ36-GQ37</f>
        <v>187.27393750798714</v>
      </c>
      <c r="GR38" s="967"/>
      <c r="GS38" s="967"/>
      <c r="GT38" s="967"/>
      <c r="GU38" s="967"/>
      <c r="GV38" s="967"/>
      <c r="GW38" s="967"/>
      <c r="GX38" s="967"/>
      <c r="GY38" s="967"/>
      <c r="GZ38" s="967"/>
      <c r="HA38" s="967"/>
      <c r="HB38" s="967"/>
      <c r="HC38" s="967">
        <f t="shared" ref="HC38" ca="1" si="731">SUM(HC34:HN34)-HC36-HC37</f>
        <v>194.6337698691776</v>
      </c>
      <c r="HD38" s="967"/>
      <c r="HE38" s="967"/>
      <c r="HF38" s="967"/>
      <c r="HG38" s="967"/>
      <c r="HH38" s="967"/>
      <c r="HI38" s="967"/>
      <c r="HJ38" s="967"/>
      <c r="HK38" s="967"/>
      <c r="HL38" s="967"/>
      <c r="HM38" s="967"/>
      <c r="HN38" s="967"/>
      <c r="HO38" s="967">
        <f t="shared" ref="HO38" ca="1" si="732">SUM(HO34:HZ34)-HO36-HO37</f>
        <v>420.92596282939184</v>
      </c>
      <c r="HP38" s="967"/>
      <c r="HQ38" s="967"/>
      <c r="HR38" s="967"/>
      <c r="HS38" s="967"/>
      <c r="HT38" s="967"/>
      <c r="HU38" s="967"/>
      <c r="HV38" s="967"/>
      <c r="HW38" s="967"/>
      <c r="HX38" s="967"/>
      <c r="HY38" s="967"/>
      <c r="HZ38" s="967"/>
      <c r="IA38" s="967">
        <f t="shared" ref="IA38" ca="1" si="733">SUM(IA34:IL34)-IA36-IA37</f>
        <v>428.66273945609311</v>
      </c>
      <c r="IB38" s="967"/>
      <c r="IC38" s="967"/>
      <c r="ID38" s="967"/>
      <c r="IE38" s="967"/>
      <c r="IF38" s="967"/>
      <c r="IG38" s="967"/>
      <c r="IH38" s="967"/>
      <c r="II38" s="967"/>
      <c r="IJ38" s="967"/>
      <c r="IK38" s="967"/>
      <c r="IL38" s="967"/>
      <c r="IM38" s="967">
        <f t="shared" ref="IM38" ca="1" si="734">SUM(IM34:IX34)-IM36-IM37</f>
        <v>432.92666666666673</v>
      </c>
      <c r="IN38" s="967"/>
      <c r="IO38" s="967"/>
      <c r="IP38" s="967"/>
      <c r="IQ38" s="967"/>
      <c r="IR38" s="967"/>
      <c r="IS38" s="967"/>
      <c r="IT38" s="967"/>
      <c r="IU38" s="967"/>
      <c r="IV38" s="967"/>
      <c r="IW38" s="967"/>
      <c r="IX38" s="967"/>
      <c r="IY38" s="967">
        <f t="shared" ref="IY38" ca="1" si="735">SUM(IY34:JJ34)-IY36-IY37</f>
        <v>432.92666666666673</v>
      </c>
      <c r="IZ38" s="967"/>
      <c r="JA38" s="967"/>
      <c r="JB38" s="967"/>
      <c r="JC38" s="967"/>
      <c r="JD38" s="967"/>
      <c r="JE38" s="967"/>
      <c r="JF38" s="967"/>
      <c r="JG38" s="967"/>
      <c r="JH38" s="967"/>
      <c r="JI38" s="967"/>
      <c r="JJ38" s="967"/>
      <c r="JK38" s="967">
        <f t="shared" ref="JK38" ca="1" si="736">SUM(JK34:JV34)-JK36-JK37</f>
        <v>432.92666666666673</v>
      </c>
      <c r="JL38" s="967"/>
      <c r="JM38" s="967"/>
      <c r="JN38" s="967"/>
      <c r="JO38" s="967"/>
      <c r="JP38" s="967"/>
      <c r="JQ38" s="967"/>
      <c r="JR38" s="967"/>
      <c r="JS38" s="967"/>
      <c r="JT38" s="967"/>
      <c r="JU38" s="967"/>
      <c r="JV38" s="967"/>
      <c r="JW38" s="967">
        <f t="shared" ref="JW38" ca="1" si="737">SUM(JW34:KH34)-JW36-JW37</f>
        <v>432.92666666666673</v>
      </c>
      <c r="JX38" s="967"/>
      <c r="JY38" s="967"/>
      <c r="JZ38" s="967"/>
      <c r="KA38" s="967"/>
      <c r="KB38" s="967"/>
      <c r="KC38" s="967"/>
      <c r="KD38" s="967"/>
      <c r="KE38" s="967"/>
      <c r="KF38" s="967"/>
      <c r="KG38" s="967"/>
      <c r="KH38" s="967"/>
      <c r="KI38" s="967">
        <f t="shared" ref="KI38" ca="1" si="738">SUM(KI34:KT34)-KI36-KI37</f>
        <v>432.92666666666673</v>
      </c>
      <c r="KJ38" s="967"/>
      <c r="KK38" s="967"/>
      <c r="KL38" s="967"/>
      <c r="KM38" s="967"/>
      <c r="KN38" s="967"/>
      <c r="KO38" s="967"/>
      <c r="KP38" s="967"/>
      <c r="KQ38" s="967"/>
      <c r="KR38" s="967"/>
      <c r="KS38" s="967"/>
      <c r="KT38" s="967"/>
      <c r="KU38" s="967">
        <f t="shared" ref="KU38" ca="1" si="739">SUM(KU34:LF34)-KU36-KU37</f>
        <v>432.92666666666673</v>
      </c>
      <c r="KV38" s="967"/>
      <c r="KW38" s="967"/>
      <c r="KX38" s="967"/>
      <c r="KY38" s="967"/>
      <c r="KZ38" s="967"/>
      <c r="LA38" s="967"/>
      <c r="LB38" s="967"/>
      <c r="LC38" s="967"/>
      <c r="LD38" s="967"/>
      <c r="LE38" s="967"/>
      <c r="LF38" s="967"/>
      <c r="LG38" s="967">
        <f t="shared" ref="LG38" ca="1" si="740">SUM(LG34:LR34)-LG36-LG37</f>
        <v>432.92666666666673</v>
      </c>
      <c r="LH38" s="967"/>
      <c r="LI38" s="967"/>
      <c r="LJ38" s="967"/>
      <c r="LK38" s="967"/>
      <c r="LL38" s="967"/>
      <c r="LM38" s="967"/>
      <c r="LN38" s="967"/>
      <c r="LO38" s="967"/>
      <c r="LP38" s="967"/>
      <c r="LQ38" s="967"/>
      <c r="LR38" s="967"/>
      <c r="LS38" s="967">
        <f t="shared" ref="LS38" ca="1" si="741">SUM(LS34:MD34)-LS36-LS37</f>
        <v>432.92666666666673</v>
      </c>
      <c r="LT38" s="967"/>
      <c r="LU38" s="967"/>
      <c r="LV38" s="967"/>
      <c r="LW38" s="967"/>
      <c r="LX38" s="967"/>
      <c r="LY38" s="967"/>
      <c r="LZ38" s="967"/>
      <c r="MA38" s="967"/>
      <c r="MB38" s="967"/>
      <c r="MC38" s="967"/>
      <c r="MD38" s="967"/>
      <c r="ME38" s="967">
        <f t="shared" ref="ME38" ca="1" si="742">SUM(ME34:MP34)-ME36-ME37</f>
        <v>432.92666666666673</v>
      </c>
      <c r="MF38" s="967"/>
      <c r="MG38" s="967"/>
      <c r="MH38" s="967"/>
      <c r="MI38" s="967"/>
      <c r="MJ38" s="967"/>
      <c r="MK38" s="967"/>
      <c r="ML38" s="967"/>
      <c r="MM38" s="967"/>
      <c r="MN38" s="967"/>
      <c r="MO38" s="967"/>
      <c r="MP38" s="967"/>
      <c r="MQ38" s="967">
        <f t="shared" ref="MQ38" ca="1" si="743">SUM(MQ34:NB34)-MQ36-MQ37</f>
        <v>432.92666666666673</v>
      </c>
      <c r="MR38" s="967"/>
      <c r="MS38" s="967"/>
      <c r="MT38" s="967"/>
      <c r="MU38" s="967"/>
      <c r="MV38" s="967"/>
      <c r="MW38" s="967"/>
      <c r="MX38" s="967"/>
      <c r="MY38" s="967"/>
      <c r="MZ38" s="967"/>
      <c r="NA38" s="967"/>
      <c r="NB38" s="967"/>
      <c r="NC38" s="967">
        <f t="shared" ref="NC38" ca="1" si="744">SUM(NC34:NN34)-NC36-NC37</f>
        <v>432.92666666666673</v>
      </c>
      <c r="ND38" s="967"/>
      <c r="NE38" s="967"/>
      <c r="NF38" s="967"/>
      <c r="NG38" s="967"/>
      <c r="NH38" s="967"/>
      <c r="NI38" s="967"/>
      <c r="NJ38" s="967"/>
      <c r="NK38" s="967"/>
      <c r="NL38" s="967"/>
      <c r="NM38" s="967"/>
      <c r="NN38" s="967"/>
      <c r="NO38" s="967">
        <f t="shared" ref="NO38" ca="1" si="745">SUM(NO34:NZ34)-NO36-NO37</f>
        <v>432.92666666666673</v>
      </c>
      <c r="NP38" s="967"/>
      <c r="NQ38" s="967"/>
      <c r="NR38" s="967"/>
      <c r="NS38" s="967"/>
      <c r="NT38" s="967"/>
      <c r="NU38" s="967"/>
      <c r="NV38" s="967"/>
      <c r="NW38" s="967"/>
      <c r="NX38" s="967"/>
      <c r="NY38" s="967"/>
      <c r="NZ38" s="967"/>
      <c r="OA38" s="967">
        <f t="shared" ref="OA38" ca="1" si="746">SUM(OA34:OL34)-OA36-OA37</f>
        <v>432.92666666666673</v>
      </c>
      <c r="OB38" s="967"/>
      <c r="OC38" s="967"/>
      <c r="OD38" s="967"/>
      <c r="OE38" s="967"/>
      <c r="OF38" s="967"/>
      <c r="OG38" s="967"/>
      <c r="OH38" s="967"/>
      <c r="OI38" s="967"/>
      <c r="OJ38" s="967"/>
      <c r="OK38" s="967"/>
      <c r="OL38" s="967"/>
      <c r="OM38" s="967">
        <f t="shared" ref="OM38" ca="1" si="747">SUM(OM34:OX34)-OM36-OM37</f>
        <v>432.92666666666673</v>
      </c>
      <c r="ON38" s="967"/>
      <c r="OO38" s="967"/>
      <c r="OP38" s="967"/>
      <c r="OQ38" s="967"/>
      <c r="OR38" s="967"/>
      <c r="OS38" s="967"/>
      <c r="OT38" s="967"/>
      <c r="OU38" s="967"/>
      <c r="OV38" s="967"/>
      <c r="OW38" s="967"/>
      <c r="OX38" s="967"/>
      <c r="OY38" s="967">
        <f t="shared" ref="OY38" ca="1" si="748">SUM(OY34:PJ34)-OY36-OY37</f>
        <v>432.92666666666673</v>
      </c>
      <c r="OZ38" s="967"/>
      <c r="PA38" s="967"/>
      <c r="PB38" s="967"/>
      <c r="PC38" s="967"/>
      <c r="PD38" s="967"/>
      <c r="PE38" s="967"/>
      <c r="PF38" s="967"/>
      <c r="PG38" s="967"/>
      <c r="PH38" s="967"/>
      <c r="PI38" s="967"/>
      <c r="PJ38" s="967"/>
    </row>
    <row r="39" spans="1:426" s="123" customFormat="1" ht="3" customHeight="1">
      <c r="A39" s="967"/>
      <c r="B39" s="967"/>
      <c r="C39" s="967"/>
      <c r="D39" s="967"/>
      <c r="E39" s="967"/>
      <c r="F39" s="63"/>
      <c r="G39" s="967"/>
      <c r="H39" s="967"/>
      <c r="I39" s="967"/>
      <c r="J39" s="967"/>
      <c r="K39" s="967"/>
      <c r="L39" s="967"/>
      <c r="M39" s="967"/>
      <c r="N39" s="967"/>
      <c r="O39" s="967"/>
      <c r="P39" s="967"/>
      <c r="Q39" s="967"/>
      <c r="R39" s="967"/>
      <c r="S39" s="967"/>
      <c r="T39" s="967"/>
      <c r="U39" s="967"/>
      <c r="V39" s="967"/>
      <c r="W39" s="967"/>
      <c r="X39" s="967"/>
      <c r="Y39" s="967"/>
      <c r="Z39" s="967"/>
      <c r="AA39" s="967"/>
      <c r="AB39" s="967"/>
      <c r="AC39" s="967"/>
      <c r="AD39" s="967"/>
      <c r="AE39" s="967"/>
      <c r="AF39" s="967"/>
      <c r="AG39" s="967"/>
      <c r="AH39" s="967"/>
      <c r="AI39" s="967"/>
      <c r="AJ39" s="967"/>
      <c r="AK39" s="967"/>
      <c r="AL39" s="967"/>
      <c r="AM39" s="967"/>
      <c r="AN39" s="967"/>
      <c r="AO39" s="967"/>
      <c r="AP39" s="967"/>
      <c r="AQ39" s="967"/>
      <c r="AR39" s="967"/>
      <c r="AS39" s="967"/>
      <c r="AT39" s="967"/>
      <c r="AU39" s="967"/>
      <c r="AV39" s="967"/>
      <c r="AW39" s="967"/>
      <c r="AX39" s="967"/>
      <c r="AY39" s="967"/>
      <c r="AZ39" s="967"/>
      <c r="BA39" s="967"/>
      <c r="BB39" s="967"/>
      <c r="BC39" s="967"/>
      <c r="BD39" s="967"/>
      <c r="BE39" s="967"/>
      <c r="BF39" s="967"/>
      <c r="BG39" s="967"/>
      <c r="BH39" s="967"/>
      <c r="BI39" s="967"/>
      <c r="BJ39" s="967"/>
      <c r="BK39" s="967"/>
      <c r="BL39" s="967"/>
      <c r="BM39" s="967"/>
      <c r="BN39" s="967"/>
      <c r="BO39" s="967"/>
      <c r="BP39" s="967"/>
      <c r="BQ39" s="967"/>
      <c r="BR39" s="967"/>
      <c r="BS39" s="967"/>
      <c r="BT39" s="967"/>
      <c r="BU39" s="967"/>
      <c r="BV39" s="967"/>
      <c r="BW39" s="967"/>
      <c r="BX39" s="967"/>
      <c r="BY39" s="967"/>
      <c r="BZ39" s="967"/>
      <c r="CA39" s="967"/>
      <c r="CB39" s="967"/>
      <c r="CC39" s="967"/>
      <c r="CD39" s="967"/>
      <c r="CE39" s="967"/>
      <c r="CF39" s="967"/>
      <c r="CG39" s="967"/>
      <c r="CH39" s="967"/>
      <c r="CI39" s="967"/>
      <c r="CJ39" s="967"/>
      <c r="CK39" s="967"/>
      <c r="CL39" s="967"/>
      <c r="CM39" s="967"/>
      <c r="CN39" s="967"/>
      <c r="CO39" s="967"/>
      <c r="CP39" s="967"/>
      <c r="CQ39" s="967"/>
      <c r="CR39" s="967"/>
      <c r="CS39" s="967"/>
      <c r="CT39" s="967"/>
      <c r="CU39" s="967"/>
      <c r="CV39" s="967"/>
      <c r="CW39" s="967"/>
      <c r="CX39" s="967"/>
      <c r="CY39" s="967"/>
      <c r="CZ39" s="967"/>
      <c r="DA39" s="967"/>
      <c r="DB39" s="967"/>
      <c r="DC39" s="967"/>
      <c r="DD39" s="967"/>
      <c r="DE39" s="967"/>
      <c r="DF39" s="967"/>
      <c r="DG39" s="967"/>
      <c r="DH39" s="967"/>
      <c r="DI39" s="967"/>
      <c r="DJ39" s="967"/>
      <c r="DK39" s="967"/>
      <c r="DL39" s="967"/>
      <c r="DM39" s="967"/>
      <c r="DN39" s="967"/>
      <c r="DO39" s="967"/>
      <c r="DP39" s="967"/>
      <c r="DQ39" s="967"/>
      <c r="DR39" s="967"/>
      <c r="DS39" s="967"/>
      <c r="DT39" s="967"/>
      <c r="DU39" s="967"/>
      <c r="DV39" s="967"/>
      <c r="DW39" s="967"/>
      <c r="DX39" s="967"/>
      <c r="DY39" s="967"/>
      <c r="DZ39" s="967"/>
      <c r="EA39" s="967"/>
      <c r="EB39" s="967"/>
      <c r="EC39" s="967"/>
      <c r="ED39" s="967"/>
      <c r="EE39" s="967"/>
      <c r="EF39" s="967"/>
      <c r="EG39" s="967"/>
      <c r="EH39" s="967"/>
      <c r="EI39" s="967"/>
      <c r="EJ39" s="967"/>
      <c r="EK39" s="967"/>
      <c r="EL39" s="967"/>
      <c r="EM39" s="967"/>
      <c r="EN39" s="967"/>
      <c r="EO39" s="967"/>
      <c r="EP39" s="967"/>
      <c r="EQ39" s="967"/>
      <c r="ER39" s="967"/>
      <c r="ES39" s="967"/>
      <c r="ET39" s="967"/>
      <c r="EU39" s="967"/>
      <c r="EV39" s="967"/>
      <c r="EW39" s="967"/>
      <c r="EX39" s="967"/>
      <c r="EY39" s="967"/>
      <c r="EZ39" s="967"/>
      <c r="FA39" s="967"/>
      <c r="FB39" s="967"/>
      <c r="FC39" s="967"/>
      <c r="FD39" s="967"/>
      <c r="FE39" s="967"/>
      <c r="FF39" s="967"/>
      <c r="FG39" s="967"/>
      <c r="FH39" s="967"/>
      <c r="FI39" s="967"/>
      <c r="FJ39" s="967"/>
      <c r="FK39" s="967"/>
      <c r="FL39" s="967"/>
      <c r="FM39" s="967"/>
      <c r="FN39" s="967"/>
      <c r="FO39" s="967"/>
      <c r="FP39" s="967"/>
      <c r="FQ39" s="967"/>
      <c r="FR39" s="967"/>
      <c r="FS39" s="967"/>
      <c r="FT39" s="967"/>
      <c r="FU39" s="967"/>
      <c r="FV39" s="967"/>
      <c r="FW39" s="967"/>
      <c r="FX39" s="967"/>
      <c r="FY39" s="967"/>
      <c r="FZ39" s="967"/>
      <c r="GA39" s="967"/>
      <c r="GB39" s="967"/>
      <c r="GC39" s="967"/>
      <c r="GD39" s="967"/>
      <c r="GE39" s="967"/>
      <c r="GF39" s="967"/>
      <c r="GG39" s="967"/>
      <c r="GH39" s="967"/>
      <c r="GI39" s="967"/>
      <c r="GJ39" s="967"/>
      <c r="GK39" s="967"/>
      <c r="GL39" s="967"/>
      <c r="GM39" s="967"/>
      <c r="GN39" s="967"/>
      <c r="GO39" s="967"/>
      <c r="GP39" s="967"/>
      <c r="GQ39" s="967"/>
      <c r="GR39" s="967"/>
      <c r="GS39" s="967"/>
      <c r="GT39" s="967"/>
      <c r="GU39" s="967"/>
      <c r="GV39" s="967"/>
      <c r="GW39" s="967"/>
      <c r="GX39" s="967"/>
      <c r="GY39" s="967"/>
      <c r="GZ39" s="967"/>
      <c r="HA39" s="967"/>
      <c r="HB39" s="967"/>
      <c r="HC39" s="967"/>
      <c r="HD39" s="967"/>
      <c r="HE39" s="967"/>
      <c r="HF39" s="967"/>
      <c r="HG39" s="967"/>
      <c r="HH39" s="967"/>
      <c r="HI39" s="967"/>
      <c r="HJ39" s="967"/>
      <c r="HK39" s="967"/>
      <c r="HL39" s="967"/>
      <c r="HM39" s="967"/>
      <c r="HN39" s="967"/>
      <c r="HO39" s="967"/>
      <c r="HP39" s="967"/>
      <c r="HQ39" s="967"/>
      <c r="HR39" s="967"/>
      <c r="HS39" s="967"/>
      <c r="HT39" s="967"/>
      <c r="HU39" s="967"/>
      <c r="HV39" s="967"/>
      <c r="HW39" s="967"/>
      <c r="HX39" s="967"/>
      <c r="HY39" s="967"/>
      <c r="HZ39" s="967"/>
      <c r="IA39" s="967"/>
      <c r="IB39" s="967"/>
      <c r="IC39" s="967"/>
      <c r="ID39" s="967"/>
      <c r="IE39" s="967"/>
      <c r="IF39" s="967"/>
      <c r="IG39" s="967"/>
      <c r="IH39" s="967"/>
      <c r="II39" s="967"/>
      <c r="IJ39" s="967"/>
      <c r="IK39" s="967"/>
      <c r="IL39" s="967"/>
      <c r="IM39" s="967"/>
      <c r="IN39" s="967"/>
      <c r="IO39" s="967"/>
      <c r="IP39" s="967"/>
      <c r="IQ39" s="967"/>
      <c r="IR39" s="967"/>
      <c r="IS39" s="967"/>
      <c r="IT39" s="967"/>
      <c r="IU39" s="967"/>
      <c r="IV39" s="967"/>
      <c r="IW39" s="967"/>
      <c r="IX39" s="967"/>
      <c r="IY39" s="967"/>
      <c r="IZ39" s="967"/>
      <c r="JA39" s="967"/>
      <c r="JB39" s="967"/>
      <c r="JC39" s="967"/>
      <c r="JD39" s="967"/>
      <c r="JE39" s="967"/>
      <c r="JF39" s="967"/>
      <c r="JG39" s="967"/>
      <c r="JH39" s="967"/>
      <c r="JI39" s="967"/>
      <c r="JJ39" s="967"/>
      <c r="JK39" s="967"/>
      <c r="JL39" s="967"/>
      <c r="JM39" s="967"/>
      <c r="JN39" s="967"/>
      <c r="JO39" s="967"/>
      <c r="JP39" s="967"/>
      <c r="JQ39" s="967"/>
      <c r="JR39" s="967"/>
      <c r="JS39" s="967"/>
      <c r="JT39" s="967"/>
      <c r="JU39" s="967"/>
      <c r="JV39" s="967"/>
      <c r="JW39" s="967"/>
      <c r="JX39" s="967"/>
      <c r="JY39" s="967"/>
      <c r="JZ39" s="967"/>
      <c r="KA39" s="967"/>
      <c r="KB39" s="967"/>
      <c r="KC39" s="967"/>
      <c r="KD39" s="967"/>
      <c r="KE39" s="967"/>
      <c r="KF39" s="967"/>
      <c r="KG39" s="967"/>
      <c r="KH39" s="967"/>
      <c r="KI39" s="967"/>
      <c r="KJ39" s="967"/>
      <c r="KK39" s="967"/>
      <c r="KL39" s="967"/>
      <c r="KM39" s="967"/>
      <c r="KN39" s="967"/>
      <c r="KO39" s="967"/>
      <c r="KP39" s="967"/>
      <c r="KQ39" s="967"/>
      <c r="KR39" s="967"/>
      <c r="KS39" s="967"/>
      <c r="KT39" s="967"/>
      <c r="KU39" s="967"/>
      <c r="KV39" s="967"/>
      <c r="KW39" s="967"/>
      <c r="KX39" s="967"/>
      <c r="KY39" s="967"/>
      <c r="KZ39" s="967"/>
      <c r="LA39" s="967"/>
      <c r="LB39" s="967"/>
      <c r="LC39" s="967"/>
      <c r="LD39" s="967"/>
      <c r="LE39" s="967"/>
      <c r="LF39" s="967"/>
      <c r="LG39" s="967"/>
      <c r="LH39" s="967"/>
      <c r="LI39" s="967"/>
      <c r="LJ39" s="967"/>
      <c r="LK39" s="967"/>
      <c r="LL39" s="967"/>
      <c r="LM39" s="967"/>
      <c r="LN39" s="967"/>
      <c r="LO39" s="967"/>
      <c r="LP39" s="967"/>
      <c r="LQ39" s="967"/>
      <c r="LR39" s="967"/>
      <c r="LS39" s="967"/>
      <c r="LT39" s="967"/>
      <c r="LU39" s="967"/>
      <c r="LV39" s="967"/>
      <c r="LW39" s="967"/>
      <c r="LX39" s="967"/>
      <c r="LY39" s="967"/>
      <c r="LZ39" s="967"/>
      <c r="MA39" s="967"/>
      <c r="MB39" s="967"/>
      <c r="MC39" s="967"/>
      <c r="MD39" s="967"/>
      <c r="ME39" s="967"/>
      <c r="MF39" s="967"/>
      <c r="MG39" s="967"/>
      <c r="MH39" s="967"/>
      <c r="MI39" s="967"/>
      <c r="MJ39" s="967"/>
      <c r="MK39" s="967"/>
      <c r="ML39" s="967"/>
      <c r="MM39" s="967"/>
      <c r="MN39" s="967"/>
      <c r="MO39" s="967"/>
      <c r="MP39" s="967"/>
      <c r="MQ39" s="967"/>
      <c r="MR39" s="967"/>
      <c r="MS39" s="967"/>
      <c r="MT39" s="967"/>
      <c r="MU39" s="967"/>
      <c r="MV39" s="967"/>
      <c r="MW39" s="967"/>
      <c r="MX39" s="967"/>
      <c r="MY39" s="967"/>
      <c r="MZ39" s="967"/>
      <c r="NA39" s="967"/>
      <c r="NB39" s="967"/>
      <c r="NC39" s="967"/>
      <c r="ND39" s="967"/>
      <c r="NE39" s="967"/>
      <c r="NF39" s="967"/>
      <c r="NG39" s="967"/>
      <c r="NH39" s="967"/>
      <c r="NI39" s="967"/>
      <c r="NJ39" s="967"/>
      <c r="NK39" s="967"/>
      <c r="NL39" s="967"/>
      <c r="NM39" s="967"/>
      <c r="NN39" s="967"/>
      <c r="NO39" s="967"/>
      <c r="NP39" s="967"/>
      <c r="NQ39" s="967"/>
      <c r="NR39" s="967"/>
      <c r="NS39" s="967"/>
      <c r="NT39" s="967"/>
      <c r="NU39" s="967"/>
      <c r="NV39" s="967"/>
      <c r="NW39" s="967"/>
      <c r="NX39" s="967"/>
      <c r="NY39" s="967"/>
      <c r="NZ39" s="967"/>
      <c r="OA39" s="967"/>
      <c r="OB39" s="967"/>
      <c r="OC39" s="967"/>
      <c r="OD39" s="967"/>
      <c r="OE39" s="967"/>
      <c r="OF39" s="967"/>
      <c r="OG39" s="967"/>
      <c r="OH39" s="967"/>
      <c r="OI39" s="967"/>
      <c r="OJ39" s="967"/>
      <c r="OK39" s="967"/>
      <c r="OL39" s="967"/>
      <c r="OM39" s="967"/>
      <c r="ON39" s="967"/>
      <c r="OO39" s="967"/>
      <c r="OP39" s="967"/>
      <c r="OQ39" s="967"/>
      <c r="OR39" s="967"/>
      <c r="OS39" s="967"/>
      <c r="OT39" s="967"/>
      <c r="OU39" s="967"/>
      <c r="OV39" s="967"/>
      <c r="OW39" s="967"/>
      <c r="OX39" s="967"/>
      <c r="OY39" s="967"/>
      <c r="OZ39" s="967"/>
      <c r="PA39" s="967"/>
      <c r="PB39" s="967"/>
      <c r="PC39" s="967"/>
      <c r="PD39" s="967"/>
      <c r="PE39" s="967"/>
      <c r="PF39" s="967"/>
      <c r="PG39" s="967"/>
      <c r="PH39" s="967"/>
      <c r="PI39" s="967"/>
      <c r="PJ39" s="967"/>
    </row>
    <row r="40" spans="1:426" s="123" customFormat="1">
      <c r="A40" s="967" t="s">
        <v>168</v>
      </c>
      <c r="B40" s="967"/>
      <c r="C40" s="967"/>
      <c r="D40" s="967"/>
      <c r="E40" s="74">
        <f>収支!U38</f>
        <v>0</v>
      </c>
      <c r="F40" s="123">
        <f ca="1">SUM(G40:DV40)</f>
        <v>0</v>
      </c>
      <c r="G40" s="63"/>
      <c r="H40" s="63"/>
      <c r="I40" s="63"/>
      <c r="J40" s="63"/>
      <c r="K40" s="63"/>
      <c r="L40" s="63"/>
      <c r="M40" s="63"/>
      <c r="N40" s="63"/>
      <c r="O40" s="63"/>
      <c r="P40" s="63"/>
      <c r="Q40" s="63"/>
      <c r="R40" s="63"/>
      <c r="S40" s="63"/>
      <c r="T40" s="63"/>
      <c r="U40" s="63">
        <f ca="1">G38*$E$40</f>
        <v>0</v>
      </c>
      <c r="V40" s="63"/>
      <c r="W40" s="63"/>
      <c r="X40" s="63"/>
      <c r="Y40" s="63"/>
      <c r="Z40" s="63"/>
      <c r="AA40" s="63"/>
      <c r="AB40" s="63"/>
      <c r="AC40" s="63"/>
      <c r="AD40" s="63"/>
      <c r="AE40" s="63"/>
      <c r="AF40" s="63"/>
      <c r="AG40" s="63">
        <f t="shared" ref="AG40" ca="1" si="749">S38*$E$40</f>
        <v>0</v>
      </c>
      <c r="AH40" s="63"/>
      <c r="AI40" s="63"/>
      <c r="AJ40" s="63"/>
      <c r="AK40" s="63"/>
      <c r="AL40" s="63"/>
      <c r="AM40" s="63"/>
      <c r="AN40" s="63"/>
      <c r="AO40" s="63"/>
      <c r="AP40" s="63"/>
      <c r="AQ40" s="63"/>
      <c r="AR40" s="63"/>
      <c r="AS40" s="63">
        <f t="shared" ref="AS40" ca="1" si="750">AE38*$E$40</f>
        <v>0</v>
      </c>
      <c r="AT40" s="63"/>
      <c r="AU40" s="63"/>
      <c r="AV40" s="63"/>
      <c r="AW40" s="63"/>
      <c r="AX40" s="63"/>
      <c r="AY40" s="63"/>
      <c r="AZ40" s="63"/>
      <c r="BA40" s="63"/>
      <c r="BB40" s="63"/>
      <c r="BC40" s="63"/>
      <c r="BD40" s="63"/>
      <c r="BE40" s="63">
        <f t="shared" ref="BE40" ca="1" si="751">AQ38*$E$40</f>
        <v>0</v>
      </c>
      <c r="BF40" s="63"/>
      <c r="BG40" s="63"/>
      <c r="BH40" s="63"/>
      <c r="BI40" s="63"/>
      <c r="BJ40" s="63"/>
      <c r="BK40" s="63"/>
      <c r="BL40" s="63"/>
      <c r="BM40" s="63"/>
      <c r="BN40" s="63"/>
      <c r="BO40" s="63"/>
      <c r="BP40" s="63"/>
      <c r="BQ40" s="63">
        <f t="shared" ref="BQ40" ca="1" si="752">BC38*$E$40</f>
        <v>0</v>
      </c>
      <c r="BR40" s="63"/>
      <c r="BS40" s="63"/>
      <c r="BT40" s="63"/>
      <c r="BU40" s="63"/>
      <c r="BV40" s="63"/>
      <c r="BW40" s="63"/>
      <c r="BX40" s="63"/>
      <c r="BY40" s="63"/>
      <c r="BZ40" s="63"/>
      <c r="CA40" s="63"/>
      <c r="CB40" s="63"/>
      <c r="CC40" s="63">
        <f t="shared" ref="CC40" ca="1" si="753">BO38*$E$40</f>
        <v>0</v>
      </c>
      <c r="CD40" s="63"/>
      <c r="CE40" s="63"/>
      <c r="CF40" s="63"/>
      <c r="CG40" s="63"/>
      <c r="CH40" s="63"/>
      <c r="CI40" s="63"/>
      <c r="CJ40" s="63"/>
      <c r="CK40" s="63"/>
      <c r="CL40" s="63"/>
      <c r="CM40" s="63"/>
      <c r="CN40" s="63"/>
      <c r="CO40" s="63">
        <f t="shared" ref="CO40" ca="1" si="754">CA38*$E$40</f>
        <v>0</v>
      </c>
      <c r="CP40" s="63"/>
      <c r="CQ40" s="63"/>
      <c r="CR40" s="63"/>
      <c r="CS40" s="63"/>
      <c r="CT40" s="63"/>
      <c r="CU40" s="63"/>
      <c r="CV40" s="63"/>
      <c r="CW40" s="63"/>
      <c r="CX40" s="63"/>
      <c r="CY40" s="63"/>
      <c r="CZ40" s="63"/>
      <c r="DA40" s="63">
        <f t="shared" ref="DA40" ca="1" si="755">CM38*$E$40</f>
        <v>0</v>
      </c>
      <c r="DB40" s="63"/>
      <c r="DC40" s="63"/>
      <c r="DD40" s="63"/>
      <c r="DE40" s="63"/>
      <c r="DF40" s="63"/>
      <c r="DG40" s="63"/>
      <c r="DH40" s="63"/>
      <c r="DI40" s="63"/>
      <c r="DJ40" s="63"/>
      <c r="DK40" s="63"/>
      <c r="DL40" s="63"/>
      <c r="DM40" s="63">
        <f t="shared" ref="DM40" ca="1" si="756">CY38*$E$40</f>
        <v>0</v>
      </c>
      <c r="DN40" s="63"/>
      <c r="DO40" s="63"/>
      <c r="DP40" s="63"/>
      <c r="DQ40" s="63"/>
      <c r="DR40" s="63"/>
      <c r="DS40" s="63"/>
      <c r="DT40" s="63"/>
      <c r="DU40" s="63"/>
      <c r="DV40" s="63"/>
      <c r="DW40" s="63"/>
      <c r="DX40" s="63"/>
      <c r="DY40" s="63">
        <f t="shared" ref="DY40" ca="1" si="757">DK38*$E$40</f>
        <v>0</v>
      </c>
      <c r="DZ40" s="63"/>
      <c r="EA40" s="63"/>
      <c r="EB40" s="63"/>
      <c r="EC40" s="63"/>
      <c r="ED40" s="63"/>
      <c r="EE40" s="63"/>
      <c r="EF40" s="63"/>
      <c r="EG40" s="63"/>
      <c r="EH40" s="63"/>
      <c r="EI40" s="63"/>
      <c r="EJ40" s="63"/>
      <c r="EK40" s="63">
        <f t="shared" ref="EK40" ca="1" si="758">DW38*$E$40</f>
        <v>0</v>
      </c>
      <c r="EL40" s="63"/>
      <c r="EM40" s="63"/>
      <c r="EN40" s="63"/>
      <c r="EO40" s="63"/>
      <c r="EP40" s="63"/>
      <c r="EQ40" s="63"/>
      <c r="ER40" s="63"/>
      <c r="ES40" s="63"/>
      <c r="ET40" s="63"/>
      <c r="EU40" s="63"/>
      <c r="EV40" s="63"/>
      <c r="EW40" s="63">
        <f t="shared" ref="EW40" ca="1" si="759">EI38*$E$40</f>
        <v>0</v>
      </c>
      <c r="EX40" s="63"/>
      <c r="EY40" s="63"/>
      <c r="EZ40" s="63"/>
      <c r="FA40" s="63"/>
      <c r="FB40" s="63"/>
      <c r="FC40" s="63"/>
      <c r="FD40" s="63"/>
      <c r="FE40" s="63"/>
      <c r="FF40" s="63"/>
      <c r="FG40" s="63"/>
      <c r="FH40" s="63"/>
      <c r="FI40" s="63">
        <f t="shared" ref="FI40" ca="1" si="760">EU38*$E$40</f>
        <v>0</v>
      </c>
      <c r="FJ40" s="63"/>
      <c r="FK40" s="63"/>
      <c r="FL40" s="63"/>
      <c r="FM40" s="63"/>
      <c r="FN40" s="63"/>
      <c r="FO40" s="63"/>
      <c r="FP40" s="63"/>
      <c r="FQ40" s="63"/>
      <c r="FR40" s="63"/>
      <c r="FS40" s="63"/>
      <c r="FT40" s="63"/>
      <c r="FU40" s="63">
        <f t="shared" ref="FU40" ca="1" si="761">FG38*$E$40</f>
        <v>0</v>
      </c>
      <c r="FV40" s="63"/>
      <c r="FW40" s="63"/>
      <c r="FX40" s="63"/>
      <c r="FY40" s="63"/>
      <c r="FZ40" s="63"/>
      <c r="GA40" s="63"/>
      <c r="GB40" s="63"/>
      <c r="GC40" s="63"/>
      <c r="GD40" s="63"/>
      <c r="GE40" s="63"/>
      <c r="GF40" s="63"/>
      <c r="GG40" s="63">
        <f t="shared" ref="GG40" ca="1" si="762">FS38*$E$40</f>
        <v>0</v>
      </c>
      <c r="GH40" s="63"/>
      <c r="GI40" s="63"/>
      <c r="GJ40" s="63"/>
      <c r="GK40" s="63"/>
      <c r="GL40" s="63"/>
      <c r="GM40" s="63"/>
      <c r="GN40" s="63"/>
      <c r="GO40" s="63"/>
      <c r="GP40" s="63"/>
      <c r="GQ40" s="63"/>
      <c r="GR40" s="63"/>
      <c r="GS40" s="63">
        <f t="shared" ref="GS40" ca="1" si="763">GE38*$E$40</f>
        <v>0</v>
      </c>
      <c r="GT40" s="63"/>
      <c r="GU40" s="63"/>
      <c r="GV40" s="63"/>
      <c r="GW40" s="63"/>
      <c r="GX40" s="63"/>
      <c r="GY40" s="63"/>
      <c r="GZ40" s="63"/>
      <c r="HA40" s="63"/>
      <c r="HB40" s="63"/>
      <c r="HC40" s="63"/>
      <c r="HD40" s="63"/>
      <c r="HE40" s="63">
        <f t="shared" ref="HE40" ca="1" si="764">GQ38*$E$40</f>
        <v>0</v>
      </c>
      <c r="HF40" s="63"/>
      <c r="HG40" s="63"/>
      <c r="HH40" s="63"/>
      <c r="HI40" s="63"/>
      <c r="HJ40" s="63"/>
      <c r="HK40" s="63"/>
      <c r="HL40" s="63"/>
      <c r="HM40" s="63"/>
      <c r="HN40" s="63"/>
      <c r="HO40" s="63"/>
      <c r="HP40" s="63"/>
      <c r="HQ40" s="63">
        <f t="shared" ref="HQ40" ca="1" si="765">HC38*$E$40</f>
        <v>0</v>
      </c>
      <c r="HR40" s="63"/>
      <c r="HS40" s="63"/>
      <c r="HT40" s="63"/>
      <c r="HU40" s="63"/>
      <c r="HV40" s="63"/>
      <c r="HW40" s="63"/>
      <c r="HX40" s="63"/>
      <c r="HY40" s="63"/>
      <c r="HZ40" s="63"/>
      <c r="IA40" s="63"/>
      <c r="IB40" s="63"/>
      <c r="IC40" s="63">
        <f t="shared" ref="IC40" ca="1" si="766">HO38*$E$40</f>
        <v>0</v>
      </c>
      <c r="ID40" s="63"/>
      <c r="IE40" s="63"/>
      <c r="IF40" s="63"/>
      <c r="IG40" s="63"/>
      <c r="IH40" s="63"/>
      <c r="II40" s="63"/>
      <c r="IJ40" s="63"/>
      <c r="IK40" s="63"/>
      <c r="IL40" s="63"/>
      <c r="IM40" s="63"/>
      <c r="IN40" s="63"/>
      <c r="IO40" s="63">
        <f t="shared" ref="IO40" ca="1" si="767">IA38*$E$40</f>
        <v>0</v>
      </c>
      <c r="IP40" s="63"/>
      <c r="IQ40" s="63"/>
      <c r="IR40" s="63"/>
      <c r="IS40" s="63"/>
      <c r="IT40" s="63"/>
      <c r="IU40" s="63"/>
      <c r="IV40" s="63"/>
      <c r="IW40" s="63"/>
      <c r="IX40" s="63"/>
      <c r="IY40" s="63"/>
      <c r="IZ40" s="63"/>
      <c r="JA40" s="63">
        <f t="shared" ref="JA40" ca="1" si="768">IM38*$E$40</f>
        <v>0</v>
      </c>
      <c r="JB40" s="63"/>
      <c r="JC40" s="63"/>
      <c r="JD40" s="63"/>
      <c r="JE40" s="63"/>
      <c r="JF40" s="63"/>
      <c r="JG40" s="63"/>
      <c r="JH40" s="63"/>
      <c r="JI40" s="63"/>
      <c r="JJ40" s="63"/>
      <c r="JK40" s="63"/>
      <c r="JL40" s="63"/>
      <c r="JM40" s="63">
        <f t="shared" ref="JM40" ca="1" si="769">IY38*$E$40</f>
        <v>0</v>
      </c>
      <c r="JN40" s="63"/>
      <c r="JO40" s="63"/>
      <c r="JP40" s="63"/>
      <c r="JQ40" s="63"/>
      <c r="JR40" s="63"/>
      <c r="JS40" s="63"/>
      <c r="JT40" s="63"/>
      <c r="JU40" s="63"/>
      <c r="JV40" s="63"/>
      <c r="JW40" s="63"/>
      <c r="JX40" s="63"/>
      <c r="JY40" s="63">
        <f t="shared" ref="JY40" ca="1" si="770">JK38*$E$40</f>
        <v>0</v>
      </c>
      <c r="JZ40" s="63"/>
      <c r="KA40" s="63"/>
      <c r="KB40" s="63"/>
      <c r="KC40" s="63"/>
      <c r="KD40" s="63"/>
      <c r="KE40" s="63"/>
      <c r="KF40" s="63"/>
      <c r="KG40" s="63"/>
      <c r="KH40" s="63"/>
      <c r="KI40" s="63"/>
      <c r="KJ40" s="63"/>
      <c r="KK40" s="63">
        <f t="shared" ref="KK40" ca="1" si="771">JW38*$E$40</f>
        <v>0</v>
      </c>
      <c r="KL40" s="63"/>
      <c r="KM40" s="63"/>
      <c r="KN40" s="63"/>
      <c r="KO40" s="63"/>
      <c r="KP40" s="63"/>
      <c r="KQ40" s="63"/>
      <c r="KR40" s="63"/>
      <c r="KS40" s="63"/>
      <c r="KT40" s="63">
        <f t="shared" ref="KT40" ca="1" si="772">KI38*0.4</f>
        <v>173.1706666666667</v>
      </c>
      <c r="KU40" s="63"/>
      <c r="KV40" s="63"/>
      <c r="KW40" s="63">
        <f t="shared" ref="KW40" ca="1" si="773">KI38*$E$40</f>
        <v>0</v>
      </c>
      <c r="KX40" s="63"/>
      <c r="KY40" s="63"/>
      <c r="KZ40" s="63"/>
      <c r="LA40" s="63"/>
      <c r="LB40" s="63"/>
      <c r="LC40" s="63"/>
      <c r="LD40" s="63"/>
      <c r="LE40" s="63"/>
      <c r="LF40" s="63">
        <f t="shared" ref="LF40" ca="1" si="774">KU38*0.4</f>
        <v>173.1706666666667</v>
      </c>
      <c r="LG40" s="63"/>
      <c r="LH40" s="63"/>
      <c r="LI40" s="63">
        <f t="shared" ref="LI40" ca="1" si="775">KU38*$E$40</f>
        <v>0</v>
      </c>
      <c r="LJ40" s="63"/>
      <c r="LK40" s="63"/>
      <c r="LL40" s="63"/>
      <c r="LM40" s="63"/>
      <c r="LN40" s="63"/>
      <c r="LO40" s="63"/>
      <c r="LP40" s="63"/>
      <c r="LQ40" s="63"/>
      <c r="LR40" s="63">
        <f t="shared" ref="LR40" ca="1" si="776">LG38*0.4</f>
        <v>173.1706666666667</v>
      </c>
      <c r="LS40" s="63"/>
      <c r="LT40" s="63"/>
      <c r="LU40" s="63">
        <f t="shared" ref="LU40" ca="1" si="777">LG38*$E$40</f>
        <v>0</v>
      </c>
      <c r="LV40" s="63"/>
      <c r="LW40" s="63"/>
      <c r="LX40" s="63"/>
      <c r="LY40" s="63"/>
      <c r="LZ40" s="63"/>
      <c r="MA40" s="63"/>
      <c r="MB40" s="63"/>
      <c r="MC40" s="63"/>
      <c r="MD40" s="63">
        <f t="shared" ref="MD40" ca="1" si="778">LS38*0.4</f>
        <v>173.1706666666667</v>
      </c>
      <c r="ME40" s="63"/>
      <c r="MF40" s="63"/>
      <c r="MG40" s="63">
        <f t="shared" ref="MG40" ca="1" si="779">LS38*$E$40</f>
        <v>0</v>
      </c>
      <c r="MH40" s="63"/>
      <c r="MI40" s="63"/>
      <c r="MJ40" s="63"/>
      <c r="MK40" s="63"/>
      <c r="ML40" s="63"/>
      <c r="MM40" s="63"/>
      <c r="MN40" s="63"/>
      <c r="MO40" s="63"/>
      <c r="MP40" s="63">
        <f t="shared" ref="MP40" ca="1" si="780">ME38*0.4</f>
        <v>173.1706666666667</v>
      </c>
      <c r="MQ40" s="63"/>
      <c r="MR40" s="63"/>
      <c r="MS40" s="63">
        <f t="shared" ref="MS40" ca="1" si="781">ME38*$E$40</f>
        <v>0</v>
      </c>
      <c r="MT40" s="63"/>
      <c r="MU40" s="63"/>
      <c r="MV40" s="63"/>
      <c r="MW40" s="63"/>
      <c r="MX40" s="63"/>
      <c r="MY40" s="63"/>
      <c r="MZ40" s="63"/>
      <c r="NA40" s="63"/>
      <c r="NB40" s="63">
        <f t="shared" ref="NB40" ca="1" si="782">MQ38*0.4</f>
        <v>173.1706666666667</v>
      </c>
      <c r="NC40" s="63"/>
      <c r="ND40" s="63"/>
      <c r="NE40" s="63">
        <f t="shared" ref="NE40" ca="1" si="783">MQ38*$E$40</f>
        <v>0</v>
      </c>
      <c r="NF40" s="63"/>
      <c r="NG40" s="63"/>
      <c r="NH40" s="63"/>
      <c r="NI40" s="63"/>
      <c r="NJ40" s="63"/>
      <c r="NK40" s="63"/>
      <c r="NL40" s="63"/>
      <c r="NM40" s="63"/>
      <c r="NN40" s="63">
        <f t="shared" ref="NN40" ca="1" si="784">NC38*0.4</f>
        <v>173.1706666666667</v>
      </c>
      <c r="NO40" s="63"/>
      <c r="NP40" s="63"/>
      <c r="NQ40" s="63">
        <f t="shared" ref="NQ40" ca="1" si="785">NC38*$E$40</f>
        <v>0</v>
      </c>
      <c r="NR40" s="63"/>
      <c r="NS40" s="63"/>
      <c r="NT40" s="63"/>
      <c r="NU40" s="63"/>
      <c r="NV40" s="63"/>
      <c r="NW40" s="63"/>
      <c r="NX40" s="63"/>
      <c r="NY40" s="63"/>
      <c r="NZ40" s="63">
        <f t="shared" ref="NZ40" ca="1" si="786">NO38*0.4</f>
        <v>173.1706666666667</v>
      </c>
      <c r="OA40" s="63"/>
      <c r="OB40" s="63"/>
      <c r="OC40" s="63">
        <f t="shared" ref="OC40" ca="1" si="787">NO38*$E$40</f>
        <v>0</v>
      </c>
      <c r="OD40" s="63"/>
      <c r="OE40" s="63"/>
      <c r="OF40" s="63"/>
      <c r="OG40" s="63"/>
      <c r="OH40" s="63"/>
      <c r="OI40" s="63"/>
      <c r="OJ40" s="63"/>
      <c r="OK40" s="63"/>
      <c r="OL40" s="63">
        <f t="shared" ref="OL40" ca="1" si="788">OA38*0.4</f>
        <v>173.1706666666667</v>
      </c>
      <c r="OM40" s="63"/>
      <c r="ON40" s="63"/>
      <c r="OO40" s="63">
        <f t="shared" ref="OO40" ca="1" si="789">OA38*$E$40</f>
        <v>0</v>
      </c>
      <c r="OP40" s="63"/>
      <c r="OQ40" s="63"/>
      <c r="OR40" s="63"/>
      <c r="OS40" s="63"/>
      <c r="OT40" s="63"/>
      <c r="OU40" s="63"/>
      <c r="OV40" s="63"/>
      <c r="OW40" s="63"/>
      <c r="OX40" s="63">
        <f t="shared" ref="OX40" ca="1" si="790">OM38*0.4</f>
        <v>173.1706666666667</v>
      </c>
      <c r="OY40" s="63"/>
      <c r="OZ40" s="63"/>
      <c r="PA40" s="63">
        <f t="shared" ref="PA40" ca="1" si="791">OM38*$E$40</f>
        <v>0</v>
      </c>
      <c r="PB40" s="63"/>
      <c r="PC40" s="63"/>
      <c r="PD40" s="63"/>
      <c r="PE40" s="63"/>
      <c r="PF40" s="63"/>
      <c r="PG40" s="63"/>
      <c r="PH40" s="63"/>
      <c r="PI40" s="63"/>
      <c r="PJ40" s="63">
        <f t="shared" ref="PJ40" ca="1" si="792">OY38*0.4</f>
        <v>173.1706666666667</v>
      </c>
    </row>
    <row r="41" spans="1:426" s="123" customFormat="1" ht="3" customHeight="1">
      <c r="A41" s="967"/>
      <c r="B41" s="967"/>
      <c r="C41" s="967"/>
      <c r="D41" s="967"/>
      <c r="E41" s="967"/>
      <c r="F41" s="63"/>
      <c r="G41" s="967"/>
      <c r="H41" s="967"/>
      <c r="I41" s="967"/>
      <c r="J41" s="967"/>
      <c r="K41" s="967"/>
      <c r="L41" s="967"/>
      <c r="M41" s="967"/>
      <c r="N41" s="967"/>
      <c r="O41" s="967"/>
      <c r="P41" s="967"/>
      <c r="Q41" s="967"/>
      <c r="R41" s="967"/>
      <c r="S41" s="967"/>
      <c r="T41" s="967"/>
      <c r="U41" s="967"/>
      <c r="V41" s="967"/>
      <c r="W41" s="967"/>
      <c r="X41" s="967"/>
      <c r="Y41" s="967"/>
      <c r="Z41" s="967"/>
      <c r="AA41" s="967"/>
      <c r="AB41" s="967"/>
      <c r="AC41" s="967"/>
      <c r="AD41" s="967"/>
      <c r="AE41" s="967"/>
      <c r="AF41" s="967"/>
      <c r="AG41" s="967"/>
      <c r="AH41" s="967"/>
      <c r="AI41" s="967"/>
      <c r="AJ41" s="967"/>
      <c r="AK41" s="967"/>
      <c r="AL41" s="967"/>
      <c r="AM41" s="967"/>
      <c r="AN41" s="967"/>
      <c r="AO41" s="967"/>
      <c r="AP41" s="967"/>
      <c r="AQ41" s="967"/>
      <c r="AR41" s="967"/>
      <c r="AS41" s="967"/>
      <c r="AT41" s="967"/>
      <c r="AU41" s="967"/>
      <c r="AV41" s="967"/>
      <c r="AW41" s="967"/>
      <c r="AX41" s="967"/>
      <c r="AY41" s="967"/>
      <c r="AZ41" s="967"/>
      <c r="BA41" s="967"/>
      <c r="BB41" s="967"/>
      <c r="BC41" s="967"/>
      <c r="BD41" s="967"/>
      <c r="BE41" s="967"/>
      <c r="BF41" s="967"/>
      <c r="BG41" s="967"/>
      <c r="BH41" s="967"/>
      <c r="BI41" s="967"/>
      <c r="BJ41" s="967"/>
      <c r="BK41" s="967"/>
      <c r="BL41" s="967"/>
      <c r="BM41" s="967"/>
      <c r="BN41" s="967"/>
      <c r="BO41" s="967"/>
      <c r="BP41" s="967"/>
      <c r="BQ41" s="967"/>
      <c r="BR41" s="967"/>
      <c r="BS41" s="967"/>
      <c r="BT41" s="967"/>
      <c r="BU41" s="967"/>
      <c r="BV41" s="967"/>
      <c r="BW41" s="967"/>
      <c r="BX41" s="967"/>
      <c r="BY41" s="967"/>
      <c r="BZ41" s="967"/>
      <c r="CA41" s="967"/>
      <c r="CB41" s="967"/>
      <c r="CC41" s="967"/>
      <c r="CD41" s="967"/>
      <c r="CE41" s="967"/>
      <c r="CF41" s="967"/>
      <c r="CG41" s="967"/>
      <c r="CH41" s="967"/>
      <c r="CI41" s="967"/>
      <c r="CJ41" s="967"/>
      <c r="CK41" s="967"/>
      <c r="CL41" s="967"/>
      <c r="CM41" s="967"/>
      <c r="CN41" s="967"/>
      <c r="CO41" s="967"/>
      <c r="CP41" s="967"/>
      <c r="CQ41" s="967"/>
      <c r="CR41" s="967"/>
      <c r="CS41" s="967"/>
      <c r="CT41" s="967"/>
      <c r="CU41" s="967"/>
      <c r="CV41" s="967"/>
      <c r="CW41" s="967"/>
      <c r="CX41" s="967"/>
      <c r="CY41" s="967"/>
      <c r="CZ41" s="967"/>
      <c r="DA41" s="967"/>
      <c r="DB41" s="967"/>
      <c r="DC41" s="967"/>
      <c r="DD41" s="967"/>
      <c r="DE41" s="967"/>
      <c r="DF41" s="967"/>
      <c r="DG41" s="967"/>
      <c r="DH41" s="967"/>
      <c r="DI41" s="967"/>
      <c r="DJ41" s="967"/>
      <c r="DK41" s="967"/>
      <c r="DL41" s="967"/>
      <c r="DM41" s="967"/>
      <c r="DN41" s="967"/>
      <c r="DO41" s="967"/>
      <c r="DP41" s="967"/>
      <c r="DQ41" s="967"/>
      <c r="DR41" s="967"/>
      <c r="DS41" s="967"/>
      <c r="DT41" s="967"/>
      <c r="DU41" s="967"/>
      <c r="DV41" s="967"/>
      <c r="DW41" s="967"/>
      <c r="DX41" s="967"/>
      <c r="DY41" s="967"/>
      <c r="DZ41" s="967"/>
      <c r="EA41" s="967"/>
      <c r="EB41" s="967"/>
      <c r="EC41" s="967"/>
      <c r="ED41" s="967"/>
      <c r="EE41" s="967"/>
      <c r="EF41" s="967"/>
      <c r="EG41" s="967"/>
      <c r="EH41" s="967"/>
      <c r="EI41" s="967"/>
      <c r="EJ41" s="967"/>
      <c r="EK41" s="967"/>
      <c r="EL41" s="967"/>
      <c r="EM41" s="967"/>
      <c r="EN41" s="967"/>
      <c r="EO41" s="967"/>
      <c r="EP41" s="967"/>
      <c r="EQ41" s="967"/>
      <c r="ER41" s="967"/>
      <c r="ES41" s="967"/>
      <c r="ET41" s="967"/>
      <c r="EU41" s="967"/>
      <c r="EV41" s="967"/>
      <c r="EW41" s="967"/>
      <c r="EX41" s="967"/>
      <c r="EY41" s="967"/>
      <c r="EZ41" s="967"/>
      <c r="FA41" s="967"/>
      <c r="FB41" s="967"/>
      <c r="FC41" s="967"/>
      <c r="FD41" s="967"/>
      <c r="FE41" s="967"/>
      <c r="FF41" s="967"/>
      <c r="FG41" s="967"/>
      <c r="FH41" s="967"/>
      <c r="FI41" s="967"/>
      <c r="FJ41" s="967"/>
      <c r="FK41" s="967"/>
      <c r="FL41" s="967"/>
      <c r="FM41" s="967"/>
      <c r="FN41" s="967"/>
      <c r="FO41" s="967"/>
      <c r="FP41" s="967"/>
      <c r="FQ41" s="967"/>
      <c r="FR41" s="967"/>
      <c r="FS41" s="967"/>
      <c r="FT41" s="967"/>
      <c r="FU41" s="967"/>
      <c r="FV41" s="967"/>
      <c r="FW41" s="967"/>
      <c r="FX41" s="967"/>
      <c r="FY41" s="967"/>
      <c r="FZ41" s="967"/>
      <c r="GA41" s="967"/>
      <c r="GB41" s="967"/>
      <c r="GC41" s="967"/>
      <c r="GD41" s="967"/>
      <c r="GE41" s="967"/>
      <c r="GF41" s="967"/>
      <c r="GG41" s="967"/>
      <c r="GH41" s="967"/>
      <c r="GI41" s="967"/>
      <c r="GJ41" s="967"/>
      <c r="GK41" s="967"/>
      <c r="GL41" s="967"/>
      <c r="GM41" s="967"/>
      <c r="GN41" s="967"/>
      <c r="GO41" s="967"/>
      <c r="GP41" s="967"/>
      <c r="GQ41" s="967"/>
      <c r="GR41" s="967"/>
      <c r="GS41" s="967"/>
      <c r="GT41" s="967"/>
      <c r="GU41" s="967"/>
      <c r="GV41" s="967"/>
      <c r="GW41" s="967"/>
      <c r="GX41" s="967"/>
      <c r="GY41" s="967"/>
      <c r="GZ41" s="967"/>
      <c r="HA41" s="967"/>
      <c r="HB41" s="967"/>
      <c r="HC41" s="967"/>
      <c r="HD41" s="967"/>
      <c r="HE41" s="967"/>
      <c r="HF41" s="967"/>
      <c r="HG41" s="967"/>
      <c r="HH41" s="967"/>
      <c r="HI41" s="967"/>
      <c r="HJ41" s="967"/>
      <c r="HK41" s="967"/>
      <c r="HL41" s="967"/>
      <c r="HM41" s="967"/>
      <c r="HN41" s="967"/>
      <c r="HO41" s="967"/>
      <c r="HP41" s="967"/>
      <c r="HQ41" s="967"/>
      <c r="HR41" s="967"/>
      <c r="HS41" s="967"/>
      <c r="HT41" s="967"/>
      <c r="HU41" s="967"/>
      <c r="HV41" s="967"/>
      <c r="HW41" s="967"/>
      <c r="HX41" s="967"/>
      <c r="HY41" s="967"/>
      <c r="HZ41" s="967"/>
      <c r="IA41" s="967"/>
      <c r="IB41" s="967"/>
      <c r="IC41" s="967"/>
      <c r="ID41" s="967"/>
      <c r="IE41" s="967"/>
      <c r="IF41" s="967"/>
      <c r="IG41" s="967"/>
      <c r="IH41" s="967"/>
      <c r="II41" s="967"/>
      <c r="IJ41" s="967"/>
      <c r="IK41" s="967"/>
      <c r="IL41" s="967"/>
      <c r="IM41" s="967"/>
      <c r="IN41" s="967"/>
      <c r="IO41" s="967"/>
      <c r="IP41" s="967"/>
      <c r="IQ41" s="967"/>
      <c r="IR41" s="967"/>
      <c r="IS41" s="967"/>
      <c r="IT41" s="967"/>
      <c r="IU41" s="967"/>
      <c r="IV41" s="967"/>
      <c r="IW41" s="967"/>
      <c r="IX41" s="967"/>
      <c r="IY41" s="967"/>
      <c r="IZ41" s="967"/>
      <c r="JA41" s="967"/>
      <c r="JB41" s="967"/>
      <c r="JC41" s="967"/>
      <c r="JD41" s="967"/>
      <c r="JE41" s="967"/>
      <c r="JF41" s="967"/>
      <c r="JG41" s="967"/>
      <c r="JH41" s="967"/>
      <c r="JI41" s="967"/>
      <c r="JJ41" s="967"/>
      <c r="JK41" s="967"/>
      <c r="JL41" s="967"/>
      <c r="JM41" s="967"/>
      <c r="JN41" s="967"/>
      <c r="JO41" s="967"/>
      <c r="JP41" s="967"/>
      <c r="JQ41" s="967"/>
      <c r="JR41" s="967"/>
      <c r="JS41" s="967"/>
      <c r="JT41" s="967"/>
      <c r="JU41" s="967"/>
      <c r="JV41" s="967"/>
      <c r="JW41" s="967"/>
      <c r="JX41" s="967"/>
      <c r="JY41" s="967"/>
      <c r="JZ41" s="967"/>
      <c r="KA41" s="967"/>
      <c r="KB41" s="967"/>
      <c r="KC41" s="967"/>
      <c r="KD41" s="967"/>
      <c r="KE41" s="967"/>
      <c r="KF41" s="967"/>
      <c r="KG41" s="967"/>
      <c r="KH41" s="967"/>
      <c r="KI41" s="967"/>
      <c r="KJ41" s="967"/>
      <c r="KK41" s="967"/>
      <c r="KL41" s="967"/>
      <c r="KM41" s="967"/>
      <c r="KN41" s="967"/>
      <c r="KO41" s="967"/>
      <c r="KP41" s="967"/>
      <c r="KQ41" s="967"/>
      <c r="KR41" s="967"/>
      <c r="KS41" s="967"/>
      <c r="KT41" s="967"/>
      <c r="KU41" s="967"/>
      <c r="KV41" s="967"/>
      <c r="KW41" s="967"/>
      <c r="KX41" s="967"/>
      <c r="KY41" s="967"/>
      <c r="KZ41" s="967"/>
      <c r="LA41" s="967"/>
      <c r="LB41" s="967"/>
      <c r="LC41" s="967"/>
      <c r="LD41" s="967"/>
      <c r="LE41" s="967"/>
      <c r="LF41" s="967"/>
      <c r="LG41" s="967"/>
      <c r="LH41" s="967"/>
      <c r="LI41" s="967"/>
      <c r="LJ41" s="967"/>
      <c r="LK41" s="967"/>
      <c r="LL41" s="967"/>
      <c r="LM41" s="967"/>
      <c r="LN41" s="967"/>
      <c r="LO41" s="967"/>
      <c r="LP41" s="967"/>
      <c r="LQ41" s="967"/>
      <c r="LR41" s="967"/>
      <c r="LS41" s="967"/>
      <c r="LT41" s="967"/>
      <c r="LU41" s="967"/>
      <c r="LV41" s="967"/>
      <c r="LW41" s="967"/>
      <c r="LX41" s="967"/>
      <c r="LY41" s="967"/>
      <c r="LZ41" s="967"/>
      <c r="MA41" s="967"/>
      <c r="MB41" s="967"/>
      <c r="MC41" s="967"/>
      <c r="MD41" s="967"/>
      <c r="ME41" s="967"/>
      <c r="MF41" s="967"/>
      <c r="MG41" s="967"/>
      <c r="MH41" s="967"/>
      <c r="MI41" s="967"/>
      <c r="MJ41" s="967"/>
      <c r="MK41" s="967"/>
      <c r="ML41" s="967"/>
      <c r="MM41" s="967"/>
      <c r="MN41" s="967"/>
      <c r="MO41" s="967"/>
      <c r="MP41" s="967"/>
      <c r="MQ41" s="967"/>
      <c r="MR41" s="967"/>
      <c r="MS41" s="967"/>
      <c r="MT41" s="967"/>
      <c r="MU41" s="967"/>
      <c r="MV41" s="967"/>
      <c r="MW41" s="967"/>
      <c r="MX41" s="967"/>
      <c r="MY41" s="967"/>
      <c r="MZ41" s="967"/>
      <c r="NA41" s="967"/>
      <c r="NB41" s="967"/>
      <c r="NC41" s="967"/>
      <c r="ND41" s="967"/>
      <c r="NE41" s="967"/>
      <c r="NF41" s="967"/>
      <c r="NG41" s="967"/>
      <c r="NH41" s="967"/>
      <c r="NI41" s="967"/>
      <c r="NJ41" s="967"/>
      <c r="NK41" s="967"/>
      <c r="NL41" s="967"/>
      <c r="NM41" s="967"/>
      <c r="NN41" s="967"/>
      <c r="NO41" s="967"/>
      <c r="NP41" s="967"/>
      <c r="NQ41" s="967"/>
      <c r="NR41" s="967"/>
      <c r="NS41" s="967"/>
      <c r="NT41" s="967"/>
      <c r="NU41" s="967"/>
      <c r="NV41" s="967"/>
      <c r="NW41" s="967"/>
      <c r="NX41" s="967"/>
      <c r="NY41" s="967"/>
      <c r="NZ41" s="967"/>
      <c r="OA41" s="967"/>
      <c r="OB41" s="967"/>
      <c r="OC41" s="967"/>
      <c r="OD41" s="967"/>
      <c r="OE41" s="967"/>
      <c r="OF41" s="967"/>
      <c r="OG41" s="967"/>
      <c r="OH41" s="967"/>
      <c r="OI41" s="967"/>
      <c r="OJ41" s="967"/>
      <c r="OK41" s="967"/>
      <c r="OL41" s="967"/>
      <c r="OM41" s="967"/>
      <c r="ON41" s="967"/>
      <c r="OO41" s="967"/>
      <c r="OP41" s="967"/>
      <c r="OQ41" s="967"/>
      <c r="OR41" s="967"/>
      <c r="OS41" s="967"/>
      <c r="OT41" s="967"/>
      <c r="OU41" s="967"/>
      <c r="OV41" s="967"/>
      <c r="OW41" s="967"/>
      <c r="OX41" s="967"/>
      <c r="OY41" s="967"/>
      <c r="OZ41" s="967"/>
      <c r="PA41" s="967"/>
      <c r="PB41" s="967"/>
      <c r="PC41" s="967"/>
      <c r="PD41" s="967"/>
      <c r="PE41" s="967"/>
      <c r="PF41" s="967"/>
      <c r="PG41" s="967"/>
      <c r="PH41" s="967"/>
      <c r="PI41" s="967"/>
      <c r="PJ41" s="967"/>
    </row>
    <row r="42" spans="1:426" s="123" customFormat="1">
      <c r="A42" s="967" t="s">
        <v>36</v>
      </c>
      <c r="B42" s="967"/>
      <c r="C42" s="967"/>
      <c r="D42" s="967"/>
      <c r="E42" s="75">
        <f>収支!Q22</f>
        <v>20</v>
      </c>
      <c r="F42" s="123">
        <f>SUM(G42:DV42)</f>
        <v>2189.43754340446</v>
      </c>
      <c r="G42" s="63">
        <f>重要シート!D3*重要シート!E1/1000/12</f>
        <v>16.263995955161302</v>
      </c>
      <c r="H42" s="63">
        <f>G42</f>
        <v>16.263995955161302</v>
      </c>
      <c r="I42" s="63">
        <f t="shared" ref="I42:R42" si="793">H42</f>
        <v>16.263995955161302</v>
      </c>
      <c r="J42" s="63">
        <f t="shared" si="793"/>
        <v>16.263995955161302</v>
      </c>
      <c r="K42" s="63">
        <f t="shared" si="793"/>
        <v>16.263995955161302</v>
      </c>
      <c r="L42" s="63">
        <f t="shared" si="793"/>
        <v>16.263995955161302</v>
      </c>
      <c r="M42" s="63">
        <f t="shared" si="793"/>
        <v>16.263995955161302</v>
      </c>
      <c r="N42" s="63">
        <f t="shared" si="793"/>
        <v>16.263995955161302</v>
      </c>
      <c r="O42" s="63">
        <f t="shared" si="793"/>
        <v>16.263995955161302</v>
      </c>
      <c r="P42" s="63">
        <f t="shared" si="793"/>
        <v>16.263995955161302</v>
      </c>
      <c r="Q42" s="63">
        <f t="shared" si="793"/>
        <v>16.263995955161302</v>
      </c>
      <c r="R42" s="63">
        <f t="shared" si="793"/>
        <v>16.263995955161302</v>
      </c>
      <c r="S42" s="63">
        <f>重要シート!D4*重要シート!E1/1000/12</f>
        <v>16.675287317249779</v>
      </c>
      <c r="T42" s="63">
        <f>S42</f>
        <v>16.675287317249779</v>
      </c>
      <c r="U42" s="63">
        <f t="shared" ref="U42:AD42" si="794">T42</f>
        <v>16.675287317249779</v>
      </c>
      <c r="V42" s="63">
        <f t="shared" si="794"/>
        <v>16.675287317249779</v>
      </c>
      <c r="W42" s="63">
        <f t="shared" si="794"/>
        <v>16.675287317249779</v>
      </c>
      <c r="X42" s="63">
        <f t="shared" si="794"/>
        <v>16.675287317249779</v>
      </c>
      <c r="Y42" s="63">
        <f t="shared" si="794"/>
        <v>16.675287317249779</v>
      </c>
      <c r="Z42" s="63">
        <f t="shared" si="794"/>
        <v>16.675287317249779</v>
      </c>
      <c r="AA42" s="63">
        <f t="shared" si="794"/>
        <v>16.675287317249779</v>
      </c>
      <c r="AB42" s="63">
        <f t="shared" si="794"/>
        <v>16.675287317249779</v>
      </c>
      <c r="AC42" s="63">
        <f t="shared" si="794"/>
        <v>16.675287317249779</v>
      </c>
      <c r="AD42" s="63">
        <f t="shared" si="794"/>
        <v>16.675287317249779</v>
      </c>
      <c r="AE42" s="63">
        <f>重要シート!D5*重要シート!E1/1000/12</f>
        <v>17.096979603256035</v>
      </c>
      <c r="AF42" s="63">
        <f>AE42</f>
        <v>17.096979603256035</v>
      </c>
      <c r="AG42" s="63">
        <f t="shared" ref="AG42:AP42" si="795">AF42</f>
        <v>17.096979603256035</v>
      </c>
      <c r="AH42" s="63">
        <f t="shared" si="795"/>
        <v>17.096979603256035</v>
      </c>
      <c r="AI42" s="63">
        <f t="shared" si="795"/>
        <v>17.096979603256035</v>
      </c>
      <c r="AJ42" s="63">
        <f t="shared" si="795"/>
        <v>17.096979603256035</v>
      </c>
      <c r="AK42" s="63">
        <f t="shared" si="795"/>
        <v>17.096979603256035</v>
      </c>
      <c r="AL42" s="63">
        <f t="shared" si="795"/>
        <v>17.096979603256035</v>
      </c>
      <c r="AM42" s="63">
        <f t="shared" si="795"/>
        <v>17.096979603256035</v>
      </c>
      <c r="AN42" s="63">
        <f t="shared" si="795"/>
        <v>17.096979603256035</v>
      </c>
      <c r="AO42" s="63">
        <f t="shared" si="795"/>
        <v>17.096979603256035</v>
      </c>
      <c r="AP42" s="63">
        <f t="shared" si="795"/>
        <v>17.096979603256035</v>
      </c>
      <c r="AQ42" s="63">
        <f>重要シート!D6*重要シート!E1/1000/12</f>
        <v>17.52933583649714</v>
      </c>
      <c r="AR42" s="63">
        <f>AQ42</f>
        <v>17.52933583649714</v>
      </c>
      <c r="AS42" s="63">
        <f t="shared" ref="AS42:BB42" si="796">AR42</f>
        <v>17.52933583649714</v>
      </c>
      <c r="AT42" s="63">
        <f t="shared" si="796"/>
        <v>17.52933583649714</v>
      </c>
      <c r="AU42" s="63">
        <f t="shared" si="796"/>
        <v>17.52933583649714</v>
      </c>
      <c r="AV42" s="63">
        <f t="shared" si="796"/>
        <v>17.52933583649714</v>
      </c>
      <c r="AW42" s="63">
        <f t="shared" si="796"/>
        <v>17.52933583649714</v>
      </c>
      <c r="AX42" s="63">
        <f t="shared" si="796"/>
        <v>17.52933583649714</v>
      </c>
      <c r="AY42" s="63">
        <f t="shared" si="796"/>
        <v>17.52933583649714</v>
      </c>
      <c r="AZ42" s="63">
        <f t="shared" si="796"/>
        <v>17.52933583649714</v>
      </c>
      <c r="BA42" s="63">
        <f t="shared" si="796"/>
        <v>17.52933583649714</v>
      </c>
      <c r="BB42" s="63">
        <f t="shared" si="796"/>
        <v>17.52933583649714</v>
      </c>
      <c r="BC42" s="63">
        <f>重要シート!D7*重要シート!E1/1000/12</f>
        <v>17.972625691744021</v>
      </c>
      <c r="BD42" s="63">
        <f>BC42</f>
        <v>17.972625691744021</v>
      </c>
      <c r="BE42" s="63">
        <f t="shared" ref="BE42:BN42" si="797">BD42</f>
        <v>17.972625691744021</v>
      </c>
      <c r="BF42" s="63">
        <f t="shared" si="797"/>
        <v>17.972625691744021</v>
      </c>
      <c r="BG42" s="63">
        <f t="shared" si="797"/>
        <v>17.972625691744021</v>
      </c>
      <c r="BH42" s="63">
        <f t="shared" si="797"/>
        <v>17.972625691744021</v>
      </c>
      <c r="BI42" s="63">
        <f t="shared" si="797"/>
        <v>17.972625691744021</v>
      </c>
      <c r="BJ42" s="63">
        <f t="shared" si="797"/>
        <v>17.972625691744021</v>
      </c>
      <c r="BK42" s="63">
        <f t="shared" si="797"/>
        <v>17.972625691744021</v>
      </c>
      <c r="BL42" s="63">
        <f t="shared" si="797"/>
        <v>17.972625691744021</v>
      </c>
      <c r="BM42" s="63">
        <f t="shared" si="797"/>
        <v>17.972625691744021</v>
      </c>
      <c r="BN42" s="63">
        <f t="shared" si="797"/>
        <v>17.972625691744021</v>
      </c>
      <c r="BO42" s="63">
        <f>重要シート!D8*重要シート!E1/1000/12</f>
        <v>18.427125663426441</v>
      </c>
      <c r="BP42" s="63">
        <f>BO42</f>
        <v>18.427125663426441</v>
      </c>
      <c r="BQ42" s="63">
        <f t="shared" ref="BQ42:BZ42" si="798">BP42</f>
        <v>18.427125663426441</v>
      </c>
      <c r="BR42" s="63">
        <f t="shared" si="798"/>
        <v>18.427125663426441</v>
      </c>
      <c r="BS42" s="63">
        <f t="shared" si="798"/>
        <v>18.427125663426441</v>
      </c>
      <c r="BT42" s="63">
        <f t="shared" si="798"/>
        <v>18.427125663426441</v>
      </c>
      <c r="BU42" s="63">
        <f t="shared" si="798"/>
        <v>18.427125663426441</v>
      </c>
      <c r="BV42" s="63">
        <f t="shared" si="798"/>
        <v>18.427125663426441</v>
      </c>
      <c r="BW42" s="63">
        <f t="shared" si="798"/>
        <v>18.427125663426441</v>
      </c>
      <c r="BX42" s="63">
        <f t="shared" si="798"/>
        <v>18.427125663426441</v>
      </c>
      <c r="BY42" s="63">
        <f t="shared" si="798"/>
        <v>18.427125663426441</v>
      </c>
      <c r="BZ42" s="63">
        <f t="shared" si="798"/>
        <v>18.427125663426441</v>
      </c>
      <c r="CA42" s="63">
        <f>重要シート!D9*重要シート!E1/1000/12</f>
        <v>18.893119238091654</v>
      </c>
      <c r="CB42" s="63">
        <f>CA42</f>
        <v>18.893119238091654</v>
      </c>
      <c r="CC42" s="63">
        <f t="shared" ref="CC42:CL42" si="799">CB42</f>
        <v>18.893119238091654</v>
      </c>
      <c r="CD42" s="63">
        <f t="shared" si="799"/>
        <v>18.893119238091654</v>
      </c>
      <c r="CE42" s="63">
        <f t="shared" si="799"/>
        <v>18.893119238091654</v>
      </c>
      <c r="CF42" s="63">
        <f t="shared" si="799"/>
        <v>18.893119238091654</v>
      </c>
      <c r="CG42" s="63">
        <f t="shared" si="799"/>
        <v>18.893119238091654</v>
      </c>
      <c r="CH42" s="63">
        <f t="shared" si="799"/>
        <v>18.893119238091654</v>
      </c>
      <c r="CI42" s="63">
        <f t="shared" si="799"/>
        <v>18.893119238091654</v>
      </c>
      <c r="CJ42" s="63">
        <f t="shared" si="799"/>
        <v>18.893119238091654</v>
      </c>
      <c r="CK42" s="63">
        <f t="shared" si="799"/>
        <v>18.893119238091654</v>
      </c>
      <c r="CL42" s="63">
        <f t="shared" si="799"/>
        <v>18.893119238091654</v>
      </c>
      <c r="CM42" s="63">
        <f>重要シート!D10*重要シート!E1/1000/12</f>
        <v>19.370897071224277</v>
      </c>
      <c r="CN42" s="63">
        <f>CM42</f>
        <v>19.370897071224277</v>
      </c>
      <c r="CO42" s="63">
        <f t="shared" ref="CO42:CX42" si="800">CN42</f>
        <v>19.370897071224277</v>
      </c>
      <c r="CP42" s="63">
        <f t="shared" si="800"/>
        <v>19.370897071224277</v>
      </c>
      <c r="CQ42" s="63">
        <f t="shared" si="800"/>
        <v>19.370897071224277</v>
      </c>
      <c r="CR42" s="63">
        <f t="shared" si="800"/>
        <v>19.370897071224277</v>
      </c>
      <c r="CS42" s="63">
        <f t="shared" si="800"/>
        <v>19.370897071224277</v>
      </c>
      <c r="CT42" s="63">
        <f t="shared" si="800"/>
        <v>19.370897071224277</v>
      </c>
      <c r="CU42" s="63">
        <f t="shared" si="800"/>
        <v>19.370897071224277</v>
      </c>
      <c r="CV42" s="63">
        <f t="shared" si="800"/>
        <v>19.370897071224277</v>
      </c>
      <c r="CW42" s="63">
        <f t="shared" si="800"/>
        <v>19.370897071224277</v>
      </c>
      <c r="CX42" s="63">
        <f t="shared" si="800"/>
        <v>19.370897071224277</v>
      </c>
      <c r="CY42" s="63">
        <f>重要シート!D11*重要シート!E1/1000/12</f>
        <v>19.860757168537653</v>
      </c>
      <c r="CZ42" s="63">
        <f>CY42</f>
        <v>19.860757168537653</v>
      </c>
      <c r="DA42" s="63">
        <f t="shared" ref="DA42:DJ42" si="801">CZ42</f>
        <v>19.860757168537653</v>
      </c>
      <c r="DB42" s="63">
        <f t="shared" si="801"/>
        <v>19.860757168537653</v>
      </c>
      <c r="DC42" s="63">
        <f t="shared" si="801"/>
        <v>19.860757168537653</v>
      </c>
      <c r="DD42" s="63">
        <f t="shared" si="801"/>
        <v>19.860757168537653</v>
      </c>
      <c r="DE42" s="63">
        <f t="shared" si="801"/>
        <v>19.860757168537653</v>
      </c>
      <c r="DF42" s="63">
        <f t="shared" si="801"/>
        <v>19.860757168537653</v>
      </c>
      <c r="DG42" s="63">
        <f t="shared" si="801"/>
        <v>19.860757168537653</v>
      </c>
      <c r="DH42" s="63">
        <f t="shared" si="801"/>
        <v>19.860757168537653</v>
      </c>
      <c r="DI42" s="63">
        <f t="shared" si="801"/>
        <v>19.860757168537653</v>
      </c>
      <c r="DJ42" s="63">
        <f t="shared" si="801"/>
        <v>19.860757168537653</v>
      </c>
      <c r="DK42" s="63">
        <f>重要シート!D12*重要シート!E1/1000/12</f>
        <v>20.363005071849756</v>
      </c>
      <c r="DL42" s="63">
        <f>DK42</f>
        <v>20.363005071849756</v>
      </c>
      <c r="DM42" s="63">
        <f t="shared" ref="DM42:DV42" si="802">DL42</f>
        <v>20.363005071849756</v>
      </c>
      <c r="DN42" s="63">
        <f t="shared" si="802"/>
        <v>20.363005071849756</v>
      </c>
      <c r="DO42" s="63">
        <f t="shared" si="802"/>
        <v>20.363005071849756</v>
      </c>
      <c r="DP42" s="63">
        <f t="shared" si="802"/>
        <v>20.363005071849756</v>
      </c>
      <c r="DQ42" s="63">
        <f t="shared" si="802"/>
        <v>20.363005071849756</v>
      </c>
      <c r="DR42" s="63">
        <f t="shared" si="802"/>
        <v>20.363005071849756</v>
      </c>
      <c r="DS42" s="63">
        <f t="shared" si="802"/>
        <v>20.363005071849756</v>
      </c>
      <c r="DT42" s="63">
        <f t="shared" si="802"/>
        <v>20.363005071849756</v>
      </c>
      <c r="DU42" s="63">
        <f t="shared" si="802"/>
        <v>20.363005071849756</v>
      </c>
      <c r="DV42" s="63">
        <f t="shared" si="802"/>
        <v>20.363005071849756</v>
      </c>
      <c r="DW42" s="63">
        <f>重要シート!D13*重要シート!E1/12/1000</f>
        <v>20.877954049659721</v>
      </c>
      <c r="DX42" s="63">
        <f t="shared" ref="DX42:EH42" si="803">DW42</f>
        <v>20.877954049659721</v>
      </c>
      <c r="DY42" s="63">
        <f t="shared" si="803"/>
        <v>20.877954049659721</v>
      </c>
      <c r="DZ42" s="63">
        <f t="shared" si="803"/>
        <v>20.877954049659721</v>
      </c>
      <c r="EA42" s="63">
        <f t="shared" si="803"/>
        <v>20.877954049659721</v>
      </c>
      <c r="EB42" s="63">
        <f t="shared" si="803"/>
        <v>20.877954049659721</v>
      </c>
      <c r="EC42" s="63">
        <f t="shared" si="803"/>
        <v>20.877954049659721</v>
      </c>
      <c r="ED42" s="63">
        <f t="shared" si="803"/>
        <v>20.877954049659721</v>
      </c>
      <c r="EE42" s="63">
        <f t="shared" si="803"/>
        <v>20.877954049659721</v>
      </c>
      <c r="EF42" s="63">
        <f t="shared" si="803"/>
        <v>20.877954049659721</v>
      </c>
      <c r="EG42" s="63">
        <f t="shared" si="803"/>
        <v>20.877954049659721</v>
      </c>
      <c r="EH42" s="63">
        <f t="shared" si="803"/>
        <v>20.877954049659721</v>
      </c>
      <c r="EI42" s="63">
        <f>重要シート!D14*重要シート!E1/12/1000</f>
        <v>21.405925292543621</v>
      </c>
      <c r="EJ42" s="63">
        <f t="shared" ref="EJ42:ET42" si="804">EI42</f>
        <v>21.405925292543621</v>
      </c>
      <c r="EK42" s="63">
        <f t="shared" si="804"/>
        <v>21.405925292543621</v>
      </c>
      <c r="EL42" s="63">
        <f t="shared" si="804"/>
        <v>21.405925292543621</v>
      </c>
      <c r="EM42" s="63">
        <f t="shared" si="804"/>
        <v>21.405925292543621</v>
      </c>
      <c r="EN42" s="63">
        <f t="shared" si="804"/>
        <v>21.405925292543621</v>
      </c>
      <c r="EO42" s="63">
        <f t="shared" si="804"/>
        <v>21.405925292543621</v>
      </c>
      <c r="EP42" s="63">
        <f t="shared" si="804"/>
        <v>21.405925292543621</v>
      </c>
      <c r="EQ42" s="63">
        <f t="shared" si="804"/>
        <v>21.405925292543621</v>
      </c>
      <c r="ER42" s="63">
        <f t="shared" si="804"/>
        <v>21.405925292543621</v>
      </c>
      <c r="ES42" s="63">
        <f t="shared" si="804"/>
        <v>21.405925292543621</v>
      </c>
      <c r="ET42" s="63">
        <f t="shared" si="804"/>
        <v>21.405925292543621</v>
      </c>
      <c r="EU42" s="63">
        <f>重要シート!D15*重要シート!E1/12/1000</f>
        <v>21.947248113491604</v>
      </c>
      <c r="EV42" s="63">
        <f t="shared" ref="EV42:FF42" si="805">EU42</f>
        <v>21.947248113491604</v>
      </c>
      <c r="EW42" s="63">
        <f t="shared" si="805"/>
        <v>21.947248113491604</v>
      </c>
      <c r="EX42" s="63">
        <f t="shared" si="805"/>
        <v>21.947248113491604</v>
      </c>
      <c r="EY42" s="63">
        <f t="shared" si="805"/>
        <v>21.947248113491604</v>
      </c>
      <c r="EZ42" s="63">
        <f t="shared" si="805"/>
        <v>21.947248113491604</v>
      </c>
      <c r="FA42" s="63">
        <f t="shared" si="805"/>
        <v>21.947248113491604</v>
      </c>
      <c r="FB42" s="63">
        <f t="shared" si="805"/>
        <v>21.947248113491604</v>
      </c>
      <c r="FC42" s="63">
        <f t="shared" si="805"/>
        <v>21.947248113491604</v>
      </c>
      <c r="FD42" s="63">
        <f t="shared" si="805"/>
        <v>21.947248113491604</v>
      </c>
      <c r="FE42" s="63">
        <f t="shared" si="805"/>
        <v>21.947248113491604</v>
      </c>
      <c r="FF42" s="63">
        <f t="shared" si="805"/>
        <v>21.947248113491604</v>
      </c>
      <c r="FG42" s="63">
        <f>重要シート!D16*重要シート!E1/1000/12</f>
        <v>22.502260153311202</v>
      </c>
      <c r="FH42" s="63">
        <f t="shared" ref="FH42:FR42" si="806">FG42</f>
        <v>22.502260153311202</v>
      </c>
      <c r="FI42" s="63">
        <f t="shared" si="806"/>
        <v>22.502260153311202</v>
      </c>
      <c r="FJ42" s="63">
        <f t="shared" si="806"/>
        <v>22.502260153311202</v>
      </c>
      <c r="FK42" s="63">
        <f t="shared" si="806"/>
        <v>22.502260153311202</v>
      </c>
      <c r="FL42" s="63">
        <f t="shared" si="806"/>
        <v>22.502260153311202</v>
      </c>
      <c r="FM42" s="63">
        <f t="shared" si="806"/>
        <v>22.502260153311202</v>
      </c>
      <c r="FN42" s="63">
        <f t="shared" si="806"/>
        <v>22.502260153311202</v>
      </c>
      <c r="FO42" s="63">
        <f t="shared" si="806"/>
        <v>22.502260153311202</v>
      </c>
      <c r="FP42" s="63">
        <f t="shared" si="806"/>
        <v>22.502260153311202</v>
      </c>
      <c r="FQ42" s="63">
        <f t="shared" si="806"/>
        <v>22.502260153311202</v>
      </c>
      <c r="FR42" s="63">
        <f t="shared" si="806"/>
        <v>22.502260153311202</v>
      </c>
      <c r="FS42" s="63">
        <f>重要シート!D17*重要シート!E1/1000/12</f>
        <v>23.07130759122499</v>
      </c>
      <c r="FT42" s="63">
        <f t="shared" ref="FT42:GD42" si="807">FS42</f>
        <v>23.07130759122499</v>
      </c>
      <c r="FU42" s="63">
        <f t="shared" si="807"/>
        <v>23.07130759122499</v>
      </c>
      <c r="FV42" s="63">
        <f t="shared" si="807"/>
        <v>23.07130759122499</v>
      </c>
      <c r="FW42" s="63">
        <f t="shared" si="807"/>
        <v>23.07130759122499</v>
      </c>
      <c r="FX42" s="63">
        <f t="shared" si="807"/>
        <v>23.07130759122499</v>
      </c>
      <c r="FY42" s="63">
        <f t="shared" si="807"/>
        <v>23.07130759122499</v>
      </c>
      <c r="FZ42" s="63">
        <f t="shared" si="807"/>
        <v>23.07130759122499</v>
      </c>
      <c r="GA42" s="63">
        <f t="shared" si="807"/>
        <v>23.07130759122499</v>
      </c>
      <c r="GB42" s="63">
        <f t="shared" si="807"/>
        <v>23.07130759122499</v>
      </c>
      <c r="GC42" s="63">
        <f t="shared" si="807"/>
        <v>23.07130759122499</v>
      </c>
      <c r="GD42" s="63">
        <f t="shared" si="807"/>
        <v>23.07130759122499</v>
      </c>
      <c r="GE42" s="63">
        <f>重要シート!D18*重要シート!E1/1000/12</f>
        <v>23.6547453607939</v>
      </c>
      <c r="GF42" s="63">
        <f t="shared" ref="GF42:GP42" si="808">GE42</f>
        <v>23.6547453607939</v>
      </c>
      <c r="GG42" s="63">
        <f t="shared" si="808"/>
        <v>23.6547453607939</v>
      </c>
      <c r="GH42" s="63">
        <f t="shared" si="808"/>
        <v>23.6547453607939</v>
      </c>
      <c r="GI42" s="63">
        <f t="shared" si="808"/>
        <v>23.6547453607939</v>
      </c>
      <c r="GJ42" s="63">
        <f t="shared" si="808"/>
        <v>23.6547453607939</v>
      </c>
      <c r="GK42" s="63">
        <f t="shared" si="808"/>
        <v>23.6547453607939</v>
      </c>
      <c r="GL42" s="63">
        <f t="shared" si="808"/>
        <v>23.6547453607939</v>
      </c>
      <c r="GM42" s="63">
        <f t="shared" si="808"/>
        <v>23.6547453607939</v>
      </c>
      <c r="GN42" s="63">
        <f t="shared" si="808"/>
        <v>23.6547453607939</v>
      </c>
      <c r="GO42" s="63">
        <f t="shared" si="808"/>
        <v>23.6547453607939</v>
      </c>
      <c r="GP42" s="63">
        <f t="shared" si="808"/>
        <v>23.6547453607939</v>
      </c>
      <c r="GQ42" s="63">
        <f>重要シート!D19*重要シート!E1/1000/12</f>
        <v>24.252937371300984</v>
      </c>
      <c r="GR42" s="63">
        <f>GQ42</f>
        <v>24.252937371300984</v>
      </c>
      <c r="GS42" s="63">
        <f t="shared" ref="GS42:HB42" si="809">GR42</f>
        <v>24.252937371300984</v>
      </c>
      <c r="GT42" s="63">
        <f t="shared" si="809"/>
        <v>24.252937371300984</v>
      </c>
      <c r="GU42" s="63">
        <f t="shared" si="809"/>
        <v>24.252937371300984</v>
      </c>
      <c r="GV42" s="63">
        <f t="shared" si="809"/>
        <v>24.252937371300984</v>
      </c>
      <c r="GW42" s="63">
        <f t="shared" si="809"/>
        <v>24.252937371300984</v>
      </c>
      <c r="GX42" s="63">
        <f t="shared" si="809"/>
        <v>24.252937371300984</v>
      </c>
      <c r="GY42" s="63">
        <f t="shared" si="809"/>
        <v>24.252937371300984</v>
      </c>
      <c r="GZ42" s="63">
        <f t="shared" si="809"/>
        <v>24.252937371300984</v>
      </c>
      <c r="HA42" s="63">
        <f t="shared" si="809"/>
        <v>24.252937371300984</v>
      </c>
      <c r="HB42" s="63">
        <f t="shared" si="809"/>
        <v>24.252937371300984</v>
      </c>
      <c r="HC42" s="63">
        <f>重要シート!D20*重要シート!E1/12/1000</f>
        <v>24.866256734733525</v>
      </c>
      <c r="HD42" s="63">
        <f>HC42</f>
        <v>24.866256734733525</v>
      </c>
      <c r="HE42" s="63">
        <f t="shared" ref="HE42:HN42" si="810">HD42</f>
        <v>24.866256734733525</v>
      </c>
      <c r="HF42" s="63">
        <f t="shared" si="810"/>
        <v>24.866256734733525</v>
      </c>
      <c r="HG42" s="63">
        <f t="shared" si="810"/>
        <v>24.866256734733525</v>
      </c>
      <c r="HH42" s="63">
        <f t="shared" si="810"/>
        <v>24.866256734733525</v>
      </c>
      <c r="HI42" s="63">
        <f t="shared" si="810"/>
        <v>24.866256734733525</v>
      </c>
      <c r="HJ42" s="63">
        <f t="shared" si="810"/>
        <v>24.866256734733525</v>
      </c>
      <c r="HK42" s="63">
        <f t="shared" si="810"/>
        <v>24.866256734733525</v>
      </c>
      <c r="HL42" s="63">
        <f t="shared" si="810"/>
        <v>24.866256734733525</v>
      </c>
      <c r="HM42" s="63">
        <f t="shared" si="810"/>
        <v>24.866256734733525</v>
      </c>
      <c r="HN42" s="63">
        <f t="shared" si="810"/>
        <v>24.866256734733525</v>
      </c>
      <c r="HO42" s="63">
        <f>重要シート!D21*重要シート!E1/12/1000</f>
        <v>25.495085998505253</v>
      </c>
      <c r="HP42" s="63">
        <f>HO42</f>
        <v>25.495085998505253</v>
      </c>
      <c r="HQ42" s="63">
        <f t="shared" ref="HQ42:HZ42" si="811">HP42</f>
        <v>25.495085998505253</v>
      </c>
      <c r="HR42" s="63">
        <f t="shared" si="811"/>
        <v>25.495085998505253</v>
      </c>
      <c r="HS42" s="63">
        <f t="shared" si="811"/>
        <v>25.495085998505253</v>
      </c>
      <c r="HT42" s="63">
        <f t="shared" si="811"/>
        <v>25.495085998505253</v>
      </c>
      <c r="HU42" s="63">
        <f t="shared" si="811"/>
        <v>25.495085998505253</v>
      </c>
      <c r="HV42" s="63">
        <f t="shared" si="811"/>
        <v>25.495085998505253</v>
      </c>
      <c r="HW42" s="63">
        <f t="shared" si="811"/>
        <v>25.495085998505253</v>
      </c>
      <c r="HX42" s="63">
        <f t="shared" si="811"/>
        <v>25.495085998505253</v>
      </c>
      <c r="HY42" s="63">
        <f t="shared" si="811"/>
        <v>25.495085998505253</v>
      </c>
      <c r="HZ42" s="63">
        <f t="shared" si="811"/>
        <v>25.495085998505253</v>
      </c>
      <c r="IA42" s="63">
        <f>重要シート!D22*重要シート!E1/12/1000</f>
        <v>26.139817384063701</v>
      </c>
      <c r="IB42" s="63">
        <f t="shared" ref="IB42:IL42" si="812">IA42</f>
        <v>26.139817384063701</v>
      </c>
      <c r="IC42" s="63">
        <f t="shared" si="812"/>
        <v>26.139817384063701</v>
      </c>
      <c r="ID42" s="63">
        <f t="shared" si="812"/>
        <v>26.139817384063701</v>
      </c>
      <c r="IE42" s="63">
        <f t="shared" si="812"/>
        <v>26.139817384063701</v>
      </c>
      <c r="IF42" s="63">
        <f t="shared" si="812"/>
        <v>26.139817384063701</v>
      </c>
      <c r="IG42" s="63">
        <f t="shared" si="812"/>
        <v>26.139817384063701</v>
      </c>
      <c r="IH42" s="63">
        <f t="shared" si="812"/>
        <v>26.139817384063701</v>
      </c>
      <c r="II42" s="63">
        <f t="shared" si="812"/>
        <v>26.139817384063701</v>
      </c>
      <c r="IJ42" s="63">
        <f t="shared" si="812"/>
        <v>26.139817384063701</v>
      </c>
      <c r="IK42" s="63">
        <f t="shared" si="812"/>
        <v>26.139817384063701</v>
      </c>
      <c r="IL42" s="63">
        <f t="shared" si="812"/>
        <v>26.139817384063701</v>
      </c>
      <c r="IM42" s="63">
        <f>重要シート!D23*重要シート!E1/12/1000</f>
        <v>0</v>
      </c>
      <c r="IN42" s="63">
        <f t="shared" ref="IN42:IX42" si="813">IM42</f>
        <v>0</v>
      </c>
      <c r="IO42" s="63">
        <f t="shared" si="813"/>
        <v>0</v>
      </c>
      <c r="IP42" s="63">
        <f t="shared" si="813"/>
        <v>0</v>
      </c>
      <c r="IQ42" s="63">
        <f t="shared" si="813"/>
        <v>0</v>
      </c>
      <c r="IR42" s="63">
        <f t="shared" si="813"/>
        <v>0</v>
      </c>
      <c r="IS42" s="63">
        <f t="shared" si="813"/>
        <v>0</v>
      </c>
      <c r="IT42" s="63">
        <f t="shared" si="813"/>
        <v>0</v>
      </c>
      <c r="IU42" s="63">
        <f t="shared" si="813"/>
        <v>0</v>
      </c>
      <c r="IV42" s="63">
        <f t="shared" si="813"/>
        <v>0</v>
      </c>
      <c r="IW42" s="63">
        <f t="shared" si="813"/>
        <v>0</v>
      </c>
      <c r="IX42" s="63">
        <f t="shared" si="813"/>
        <v>0</v>
      </c>
      <c r="IY42" s="63">
        <f>重要シート!D24*重要シート!E1/12/1000</f>
        <v>0</v>
      </c>
      <c r="IZ42" s="63">
        <f t="shared" ref="IZ42:JJ42" si="814">IY42</f>
        <v>0</v>
      </c>
      <c r="JA42" s="63">
        <f t="shared" si="814"/>
        <v>0</v>
      </c>
      <c r="JB42" s="63">
        <f t="shared" si="814"/>
        <v>0</v>
      </c>
      <c r="JC42" s="63">
        <f t="shared" si="814"/>
        <v>0</v>
      </c>
      <c r="JD42" s="63">
        <f t="shared" si="814"/>
        <v>0</v>
      </c>
      <c r="JE42" s="63">
        <f t="shared" si="814"/>
        <v>0</v>
      </c>
      <c r="JF42" s="63">
        <f t="shared" si="814"/>
        <v>0</v>
      </c>
      <c r="JG42" s="63">
        <f t="shared" si="814"/>
        <v>0</v>
      </c>
      <c r="JH42" s="63">
        <f t="shared" si="814"/>
        <v>0</v>
      </c>
      <c r="JI42" s="63">
        <f t="shared" si="814"/>
        <v>0</v>
      </c>
      <c r="JJ42" s="63">
        <f t="shared" si="814"/>
        <v>0</v>
      </c>
      <c r="JK42" s="63">
        <f>重要シート!D25*重要シート!E1/12/1000</f>
        <v>0</v>
      </c>
      <c r="JL42" s="63">
        <f t="shared" ref="JL42:JV42" si="815">JK42</f>
        <v>0</v>
      </c>
      <c r="JM42" s="63">
        <f t="shared" si="815"/>
        <v>0</v>
      </c>
      <c r="JN42" s="63">
        <f t="shared" si="815"/>
        <v>0</v>
      </c>
      <c r="JO42" s="63">
        <f t="shared" si="815"/>
        <v>0</v>
      </c>
      <c r="JP42" s="63">
        <f t="shared" si="815"/>
        <v>0</v>
      </c>
      <c r="JQ42" s="63">
        <f t="shared" si="815"/>
        <v>0</v>
      </c>
      <c r="JR42" s="63">
        <f t="shared" si="815"/>
        <v>0</v>
      </c>
      <c r="JS42" s="63">
        <f t="shared" si="815"/>
        <v>0</v>
      </c>
      <c r="JT42" s="63">
        <f t="shared" si="815"/>
        <v>0</v>
      </c>
      <c r="JU42" s="63">
        <f t="shared" si="815"/>
        <v>0</v>
      </c>
      <c r="JV42" s="63">
        <f t="shared" si="815"/>
        <v>0</v>
      </c>
      <c r="JW42" s="63">
        <f>重要シート!D26*重要シート!E1/12/1000</f>
        <v>0</v>
      </c>
      <c r="JX42" s="63">
        <f t="shared" ref="JX42:KH42" si="816">JW42</f>
        <v>0</v>
      </c>
      <c r="JY42" s="63">
        <f t="shared" si="816"/>
        <v>0</v>
      </c>
      <c r="JZ42" s="63">
        <f t="shared" si="816"/>
        <v>0</v>
      </c>
      <c r="KA42" s="63">
        <f t="shared" si="816"/>
        <v>0</v>
      </c>
      <c r="KB42" s="63">
        <f t="shared" si="816"/>
        <v>0</v>
      </c>
      <c r="KC42" s="63">
        <f t="shared" si="816"/>
        <v>0</v>
      </c>
      <c r="KD42" s="63">
        <f t="shared" si="816"/>
        <v>0</v>
      </c>
      <c r="KE42" s="63">
        <f t="shared" si="816"/>
        <v>0</v>
      </c>
      <c r="KF42" s="63">
        <f t="shared" si="816"/>
        <v>0</v>
      </c>
      <c r="KG42" s="63">
        <f t="shared" si="816"/>
        <v>0</v>
      </c>
      <c r="KH42" s="63">
        <f t="shared" si="816"/>
        <v>0</v>
      </c>
      <c r="KI42" s="76">
        <f>重要シート!D27*重要シート!$E$1/12/1000</f>
        <v>0</v>
      </c>
      <c r="KJ42" s="76">
        <f t="shared" ref="KJ42:KT42" si="817">KI42</f>
        <v>0</v>
      </c>
      <c r="KK42" s="76">
        <f t="shared" si="817"/>
        <v>0</v>
      </c>
      <c r="KL42" s="76">
        <f t="shared" si="817"/>
        <v>0</v>
      </c>
      <c r="KM42" s="76">
        <f t="shared" si="817"/>
        <v>0</v>
      </c>
      <c r="KN42" s="76">
        <f t="shared" si="817"/>
        <v>0</v>
      </c>
      <c r="KO42" s="76">
        <f t="shared" si="817"/>
        <v>0</v>
      </c>
      <c r="KP42" s="76">
        <f t="shared" si="817"/>
        <v>0</v>
      </c>
      <c r="KQ42" s="76">
        <f t="shared" si="817"/>
        <v>0</v>
      </c>
      <c r="KR42" s="76">
        <f t="shared" si="817"/>
        <v>0</v>
      </c>
      <c r="KS42" s="76">
        <f t="shared" si="817"/>
        <v>0</v>
      </c>
      <c r="KT42" s="76">
        <f t="shared" si="817"/>
        <v>0</v>
      </c>
      <c r="KU42" s="63">
        <f>重要シート!$D28*重要シート!$E$1/12/1000</f>
        <v>0</v>
      </c>
      <c r="KV42" s="63">
        <f t="shared" ref="KV42" si="818">KU42</f>
        <v>0</v>
      </c>
      <c r="KW42" s="63">
        <f t="shared" ref="KW42" si="819">KV42</f>
        <v>0</v>
      </c>
      <c r="KX42" s="63">
        <f t="shared" ref="KX42" si="820">KW42</f>
        <v>0</v>
      </c>
      <c r="KY42" s="63">
        <f t="shared" ref="KY42" si="821">KX42</f>
        <v>0</v>
      </c>
      <c r="KZ42" s="63">
        <f t="shared" ref="KZ42" si="822">KY42</f>
        <v>0</v>
      </c>
      <c r="LA42" s="63">
        <f t="shared" ref="LA42" si="823">KZ42</f>
        <v>0</v>
      </c>
      <c r="LB42" s="63">
        <f t="shared" ref="LB42" si="824">LA42</f>
        <v>0</v>
      </c>
      <c r="LC42" s="63">
        <f t="shared" ref="LC42" si="825">LB42</f>
        <v>0</v>
      </c>
      <c r="LD42" s="63">
        <f t="shared" ref="LD42" si="826">LC42</f>
        <v>0</v>
      </c>
      <c r="LE42" s="63">
        <f t="shared" ref="LE42" si="827">LD42</f>
        <v>0</v>
      </c>
      <c r="LF42" s="63">
        <f t="shared" ref="LF42" si="828">LE42</f>
        <v>0</v>
      </c>
      <c r="LG42" s="63">
        <f>重要シート!$D29*重要シート!$E$1/12/1000</f>
        <v>0</v>
      </c>
      <c r="LH42" s="63">
        <f t="shared" ref="LH42" si="829">LG42</f>
        <v>0</v>
      </c>
      <c r="LI42" s="63">
        <f t="shared" ref="LI42" si="830">LH42</f>
        <v>0</v>
      </c>
      <c r="LJ42" s="63">
        <f t="shared" ref="LJ42" si="831">LI42</f>
        <v>0</v>
      </c>
      <c r="LK42" s="63">
        <f t="shared" ref="LK42" si="832">LJ42</f>
        <v>0</v>
      </c>
      <c r="LL42" s="63">
        <f t="shared" ref="LL42" si="833">LK42</f>
        <v>0</v>
      </c>
      <c r="LM42" s="63">
        <f t="shared" ref="LM42" si="834">LL42</f>
        <v>0</v>
      </c>
      <c r="LN42" s="63">
        <f t="shared" ref="LN42" si="835">LM42</f>
        <v>0</v>
      </c>
      <c r="LO42" s="63">
        <f t="shared" ref="LO42" si="836">LN42</f>
        <v>0</v>
      </c>
      <c r="LP42" s="63">
        <f t="shared" ref="LP42" si="837">LO42</f>
        <v>0</v>
      </c>
      <c r="LQ42" s="63">
        <f t="shared" ref="LQ42" si="838">LP42</f>
        <v>0</v>
      </c>
      <c r="LR42" s="63">
        <f t="shared" ref="LR42" si="839">LQ42</f>
        <v>0</v>
      </c>
      <c r="LS42" s="63">
        <f>重要シート!$D30*重要シート!$E$1/12/1000</f>
        <v>0</v>
      </c>
      <c r="LT42" s="63">
        <f t="shared" ref="LT42" si="840">LS42</f>
        <v>0</v>
      </c>
      <c r="LU42" s="63">
        <f t="shared" ref="LU42" si="841">LT42</f>
        <v>0</v>
      </c>
      <c r="LV42" s="63">
        <f t="shared" ref="LV42" si="842">LU42</f>
        <v>0</v>
      </c>
      <c r="LW42" s="63">
        <f t="shared" ref="LW42" si="843">LV42</f>
        <v>0</v>
      </c>
      <c r="LX42" s="63">
        <f t="shared" ref="LX42" si="844">LW42</f>
        <v>0</v>
      </c>
      <c r="LY42" s="63">
        <f t="shared" ref="LY42" si="845">LX42</f>
        <v>0</v>
      </c>
      <c r="LZ42" s="63">
        <f t="shared" ref="LZ42" si="846">LY42</f>
        <v>0</v>
      </c>
      <c r="MA42" s="63">
        <f t="shared" ref="MA42" si="847">LZ42</f>
        <v>0</v>
      </c>
      <c r="MB42" s="63">
        <f t="shared" ref="MB42" si="848">MA42</f>
        <v>0</v>
      </c>
      <c r="MC42" s="63">
        <f t="shared" ref="MC42" si="849">MB42</f>
        <v>0</v>
      </c>
      <c r="MD42" s="63">
        <f t="shared" ref="MD42" si="850">MC42</f>
        <v>0</v>
      </c>
      <c r="ME42" s="63">
        <f>重要シート!$D31*重要シート!$E$1/12/1000</f>
        <v>0</v>
      </c>
      <c r="MF42" s="63">
        <f t="shared" ref="MF42" si="851">ME42</f>
        <v>0</v>
      </c>
      <c r="MG42" s="63">
        <f t="shared" ref="MG42" si="852">MF42</f>
        <v>0</v>
      </c>
      <c r="MH42" s="63">
        <f t="shared" ref="MH42" si="853">MG42</f>
        <v>0</v>
      </c>
      <c r="MI42" s="63">
        <f t="shared" ref="MI42" si="854">MH42</f>
        <v>0</v>
      </c>
      <c r="MJ42" s="63">
        <f t="shared" ref="MJ42" si="855">MI42</f>
        <v>0</v>
      </c>
      <c r="MK42" s="63">
        <f t="shared" ref="MK42" si="856">MJ42</f>
        <v>0</v>
      </c>
      <c r="ML42" s="63">
        <f t="shared" ref="ML42" si="857">MK42</f>
        <v>0</v>
      </c>
      <c r="MM42" s="63">
        <f t="shared" ref="MM42" si="858">ML42</f>
        <v>0</v>
      </c>
      <c r="MN42" s="63">
        <f t="shared" ref="MN42" si="859">MM42</f>
        <v>0</v>
      </c>
      <c r="MO42" s="63">
        <f t="shared" ref="MO42" si="860">MN42</f>
        <v>0</v>
      </c>
      <c r="MP42" s="63">
        <f t="shared" ref="MP42" si="861">MO42</f>
        <v>0</v>
      </c>
      <c r="MQ42" s="63">
        <f>重要シート!$D32*重要シート!$E$1/12/1000</f>
        <v>0</v>
      </c>
      <c r="MR42" s="63">
        <f t="shared" ref="MR42" si="862">MQ42</f>
        <v>0</v>
      </c>
      <c r="MS42" s="63">
        <f t="shared" ref="MS42" si="863">MR42</f>
        <v>0</v>
      </c>
      <c r="MT42" s="63">
        <f t="shared" ref="MT42" si="864">MS42</f>
        <v>0</v>
      </c>
      <c r="MU42" s="63">
        <f t="shared" ref="MU42" si="865">MT42</f>
        <v>0</v>
      </c>
      <c r="MV42" s="63">
        <f t="shared" ref="MV42" si="866">MU42</f>
        <v>0</v>
      </c>
      <c r="MW42" s="63">
        <f t="shared" ref="MW42" si="867">MV42</f>
        <v>0</v>
      </c>
      <c r="MX42" s="63">
        <f t="shared" ref="MX42" si="868">MW42</f>
        <v>0</v>
      </c>
      <c r="MY42" s="63">
        <f t="shared" ref="MY42" si="869">MX42</f>
        <v>0</v>
      </c>
      <c r="MZ42" s="63">
        <f t="shared" ref="MZ42" si="870">MY42</f>
        <v>0</v>
      </c>
      <c r="NA42" s="63">
        <f t="shared" ref="NA42" si="871">MZ42</f>
        <v>0</v>
      </c>
      <c r="NB42" s="63">
        <f t="shared" ref="NB42" si="872">NA42</f>
        <v>0</v>
      </c>
      <c r="NC42" s="63">
        <f>重要シート!$D33*重要シート!$E$1/12/1000</f>
        <v>0</v>
      </c>
      <c r="ND42" s="63">
        <f t="shared" ref="ND42" si="873">NC42</f>
        <v>0</v>
      </c>
      <c r="NE42" s="63">
        <f t="shared" ref="NE42" si="874">ND42</f>
        <v>0</v>
      </c>
      <c r="NF42" s="63">
        <f t="shared" ref="NF42" si="875">NE42</f>
        <v>0</v>
      </c>
      <c r="NG42" s="63">
        <f t="shared" ref="NG42" si="876">NF42</f>
        <v>0</v>
      </c>
      <c r="NH42" s="63">
        <f t="shared" ref="NH42" si="877">NG42</f>
        <v>0</v>
      </c>
      <c r="NI42" s="63">
        <f t="shared" ref="NI42" si="878">NH42</f>
        <v>0</v>
      </c>
      <c r="NJ42" s="63">
        <f t="shared" ref="NJ42" si="879">NI42</f>
        <v>0</v>
      </c>
      <c r="NK42" s="63">
        <f t="shared" ref="NK42" si="880">NJ42</f>
        <v>0</v>
      </c>
      <c r="NL42" s="63">
        <f t="shared" ref="NL42" si="881">NK42</f>
        <v>0</v>
      </c>
      <c r="NM42" s="63">
        <f t="shared" ref="NM42" si="882">NL42</f>
        <v>0</v>
      </c>
      <c r="NN42" s="63">
        <f t="shared" ref="NN42" si="883">NM42</f>
        <v>0</v>
      </c>
      <c r="NO42" s="63">
        <f>重要シート!$D34*重要シート!$E$1/12/1000</f>
        <v>0</v>
      </c>
      <c r="NP42" s="63">
        <f t="shared" ref="NP42" si="884">NO42</f>
        <v>0</v>
      </c>
      <c r="NQ42" s="63">
        <f t="shared" ref="NQ42" si="885">NP42</f>
        <v>0</v>
      </c>
      <c r="NR42" s="63">
        <f t="shared" ref="NR42" si="886">NQ42</f>
        <v>0</v>
      </c>
      <c r="NS42" s="63">
        <f t="shared" ref="NS42" si="887">NR42</f>
        <v>0</v>
      </c>
      <c r="NT42" s="63">
        <f t="shared" ref="NT42" si="888">NS42</f>
        <v>0</v>
      </c>
      <c r="NU42" s="63">
        <f t="shared" ref="NU42" si="889">NT42</f>
        <v>0</v>
      </c>
      <c r="NV42" s="63">
        <f t="shared" ref="NV42" si="890">NU42</f>
        <v>0</v>
      </c>
      <c r="NW42" s="63">
        <f t="shared" ref="NW42" si="891">NV42</f>
        <v>0</v>
      </c>
      <c r="NX42" s="63">
        <f t="shared" ref="NX42" si="892">NW42</f>
        <v>0</v>
      </c>
      <c r="NY42" s="63">
        <f t="shared" ref="NY42" si="893">NX42</f>
        <v>0</v>
      </c>
      <c r="NZ42" s="63">
        <f t="shared" ref="NZ42" si="894">NY42</f>
        <v>0</v>
      </c>
      <c r="OA42" s="63">
        <f>重要シート!$D35*重要シート!$E$1/12/1000</f>
        <v>0</v>
      </c>
      <c r="OB42" s="63">
        <f t="shared" ref="OB42" si="895">OA42</f>
        <v>0</v>
      </c>
      <c r="OC42" s="63">
        <f t="shared" ref="OC42" si="896">OB42</f>
        <v>0</v>
      </c>
      <c r="OD42" s="63">
        <f t="shared" ref="OD42" si="897">OC42</f>
        <v>0</v>
      </c>
      <c r="OE42" s="63">
        <f t="shared" ref="OE42" si="898">OD42</f>
        <v>0</v>
      </c>
      <c r="OF42" s="63">
        <f t="shared" ref="OF42" si="899">OE42</f>
        <v>0</v>
      </c>
      <c r="OG42" s="63">
        <f t="shared" ref="OG42" si="900">OF42</f>
        <v>0</v>
      </c>
      <c r="OH42" s="63">
        <f t="shared" ref="OH42" si="901">OG42</f>
        <v>0</v>
      </c>
      <c r="OI42" s="63">
        <f t="shared" ref="OI42" si="902">OH42</f>
        <v>0</v>
      </c>
      <c r="OJ42" s="63">
        <f t="shared" ref="OJ42" si="903">OI42</f>
        <v>0</v>
      </c>
      <c r="OK42" s="63">
        <f t="shared" ref="OK42" si="904">OJ42</f>
        <v>0</v>
      </c>
      <c r="OL42" s="63">
        <f t="shared" ref="OL42" si="905">OK42</f>
        <v>0</v>
      </c>
      <c r="OM42" s="63">
        <f>重要シート!$D36*重要シート!$E$1/12/1000</f>
        <v>0</v>
      </c>
      <c r="ON42" s="63">
        <f t="shared" ref="ON42" si="906">OM42</f>
        <v>0</v>
      </c>
      <c r="OO42" s="63">
        <f t="shared" ref="OO42" si="907">ON42</f>
        <v>0</v>
      </c>
      <c r="OP42" s="63">
        <f t="shared" ref="OP42" si="908">OO42</f>
        <v>0</v>
      </c>
      <c r="OQ42" s="63">
        <f t="shared" ref="OQ42" si="909">OP42</f>
        <v>0</v>
      </c>
      <c r="OR42" s="63">
        <f t="shared" ref="OR42" si="910">OQ42</f>
        <v>0</v>
      </c>
      <c r="OS42" s="63">
        <f t="shared" ref="OS42" si="911">OR42</f>
        <v>0</v>
      </c>
      <c r="OT42" s="63">
        <f t="shared" ref="OT42" si="912">OS42</f>
        <v>0</v>
      </c>
      <c r="OU42" s="63">
        <f t="shared" ref="OU42" si="913">OT42</f>
        <v>0</v>
      </c>
      <c r="OV42" s="63">
        <f t="shared" ref="OV42" si="914">OU42</f>
        <v>0</v>
      </c>
      <c r="OW42" s="63">
        <f t="shared" ref="OW42" si="915">OV42</f>
        <v>0</v>
      </c>
      <c r="OX42" s="63">
        <f t="shared" ref="OX42" si="916">OW42</f>
        <v>0</v>
      </c>
      <c r="OY42" s="63">
        <f>重要シート!$D37*重要シート!$E$1/12/1000</f>
        <v>0</v>
      </c>
      <c r="OZ42" s="63">
        <f t="shared" ref="OZ42" si="917">OY42</f>
        <v>0</v>
      </c>
      <c r="PA42" s="63">
        <f t="shared" ref="PA42" si="918">OZ42</f>
        <v>0</v>
      </c>
      <c r="PB42" s="63">
        <f t="shared" ref="PB42" si="919">PA42</f>
        <v>0</v>
      </c>
      <c r="PC42" s="63">
        <f t="shared" ref="PC42" si="920">PB42</f>
        <v>0</v>
      </c>
      <c r="PD42" s="63">
        <f t="shared" ref="PD42" si="921">PC42</f>
        <v>0</v>
      </c>
      <c r="PE42" s="63">
        <f t="shared" ref="PE42" si="922">PD42</f>
        <v>0</v>
      </c>
      <c r="PF42" s="63">
        <f t="shared" ref="PF42" si="923">PE42</f>
        <v>0</v>
      </c>
      <c r="PG42" s="63">
        <f t="shared" ref="PG42" si="924">PF42</f>
        <v>0</v>
      </c>
      <c r="PH42" s="63">
        <f t="shared" ref="PH42" si="925">PG42</f>
        <v>0</v>
      </c>
      <c r="PI42" s="63">
        <f t="shared" ref="PI42" si="926">PH42</f>
        <v>0</v>
      </c>
      <c r="PJ42" s="63">
        <f t="shared" ref="PJ42" si="927">PI42</f>
        <v>0</v>
      </c>
    </row>
    <row r="43" spans="1:426" s="123" customFormat="1" ht="12" customHeight="1">
      <c r="A43" s="967" t="s">
        <v>194</v>
      </c>
      <c r="B43" s="967"/>
      <c r="C43" s="967"/>
      <c r="D43" s="967"/>
      <c r="E43" s="967"/>
      <c r="F43" s="967"/>
      <c r="G43" s="63">
        <f>G34-G40-G42</f>
        <v>11.624855348388511</v>
      </c>
      <c r="H43" s="63">
        <f t="shared" ref="H43:BS43" si="928">H34-H40-H42</f>
        <v>18.624855348388511</v>
      </c>
      <c r="I43" s="63">
        <f t="shared" si="928"/>
        <v>18.624855348388511</v>
      </c>
      <c r="J43" s="63">
        <f t="shared" ca="1" si="928"/>
        <v>-22.88847798494481</v>
      </c>
      <c r="K43" s="63">
        <f t="shared" si="928"/>
        <v>18.624855348388511</v>
      </c>
      <c r="L43" s="63">
        <f t="shared" si="928"/>
        <v>18.624855348388511</v>
      </c>
      <c r="M43" s="63">
        <f t="shared" si="928"/>
        <v>-41.375144651611492</v>
      </c>
      <c r="N43" s="63">
        <f t="shared" si="928"/>
        <v>18.624855348388511</v>
      </c>
      <c r="O43" s="63">
        <f t="shared" si="928"/>
        <v>18.624855348388511</v>
      </c>
      <c r="P43" s="63">
        <f t="shared" si="928"/>
        <v>18.624855348388511</v>
      </c>
      <c r="Q43" s="63">
        <f t="shared" si="928"/>
        <v>18.624855348388511</v>
      </c>
      <c r="R43" s="63">
        <f t="shared" si="928"/>
        <v>18.624855348388511</v>
      </c>
      <c r="S43" s="63">
        <f t="shared" si="928"/>
        <v>11.624855348388508</v>
      </c>
      <c r="T43" s="63">
        <f t="shared" si="928"/>
        <v>18.624855348388511</v>
      </c>
      <c r="U43" s="63">
        <f t="shared" ca="1" si="928"/>
        <v>18.624855348388511</v>
      </c>
      <c r="V43" s="63">
        <f t="shared" ca="1" si="928"/>
        <v>-22.888477984944824</v>
      </c>
      <c r="W43" s="63">
        <f t="shared" si="928"/>
        <v>18.624855348388511</v>
      </c>
      <c r="X43" s="63">
        <f t="shared" si="928"/>
        <v>18.624855348388511</v>
      </c>
      <c r="Y43" s="63">
        <f t="shared" si="928"/>
        <v>-41.375144651611492</v>
      </c>
      <c r="Z43" s="63">
        <f t="shared" si="928"/>
        <v>18.624855348388511</v>
      </c>
      <c r="AA43" s="63">
        <f t="shared" si="928"/>
        <v>18.624855348388511</v>
      </c>
      <c r="AB43" s="63">
        <f t="shared" si="928"/>
        <v>18.624855348388511</v>
      </c>
      <c r="AC43" s="63">
        <f t="shared" si="928"/>
        <v>18.624855348388511</v>
      </c>
      <c r="AD43" s="63">
        <f t="shared" si="928"/>
        <v>18.624855348388511</v>
      </c>
      <c r="AE43" s="63">
        <f t="shared" si="928"/>
        <v>11.624855348388504</v>
      </c>
      <c r="AF43" s="63">
        <f t="shared" si="928"/>
        <v>18.624855348388504</v>
      </c>
      <c r="AG43" s="63">
        <f t="shared" ca="1" si="928"/>
        <v>18.624855348388504</v>
      </c>
      <c r="AH43" s="63">
        <f t="shared" ca="1" si="928"/>
        <v>-22.888477984944817</v>
      </c>
      <c r="AI43" s="63">
        <f t="shared" si="928"/>
        <v>18.624855348388504</v>
      </c>
      <c r="AJ43" s="63">
        <f t="shared" si="928"/>
        <v>18.624855348388504</v>
      </c>
      <c r="AK43" s="63">
        <f t="shared" si="928"/>
        <v>-41.375144651611492</v>
      </c>
      <c r="AL43" s="63">
        <f t="shared" si="928"/>
        <v>18.624855348388504</v>
      </c>
      <c r="AM43" s="63">
        <f t="shared" si="928"/>
        <v>18.624855348388504</v>
      </c>
      <c r="AN43" s="63">
        <f t="shared" si="928"/>
        <v>18.624855348388504</v>
      </c>
      <c r="AO43" s="63">
        <f t="shared" si="928"/>
        <v>18.624855348388504</v>
      </c>
      <c r="AP43" s="63">
        <f t="shared" si="928"/>
        <v>18.624855348388504</v>
      </c>
      <c r="AQ43" s="63">
        <f t="shared" si="928"/>
        <v>11.624855348388508</v>
      </c>
      <c r="AR43" s="63">
        <f t="shared" si="928"/>
        <v>18.624855348388508</v>
      </c>
      <c r="AS43" s="63">
        <f t="shared" ca="1" si="928"/>
        <v>18.624855348388508</v>
      </c>
      <c r="AT43" s="63">
        <f t="shared" ca="1" si="928"/>
        <v>-22.888477984944814</v>
      </c>
      <c r="AU43" s="63">
        <f t="shared" si="928"/>
        <v>18.624855348388508</v>
      </c>
      <c r="AV43" s="63">
        <f t="shared" si="928"/>
        <v>18.624855348388508</v>
      </c>
      <c r="AW43" s="63">
        <f t="shared" si="928"/>
        <v>-41.375144651611492</v>
      </c>
      <c r="AX43" s="63">
        <f t="shared" si="928"/>
        <v>18.624855348388508</v>
      </c>
      <c r="AY43" s="63">
        <f t="shared" si="928"/>
        <v>18.624855348388508</v>
      </c>
      <c r="AZ43" s="63">
        <f t="shared" si="928"/>
        <v>18.624855348388508</v>
      </c>
      <c r="BA43" s="63">
        <f t="shared" si="928"/>
        <v>18.624855348388508</v>
      </c>
      <c r="BB43" s="63">
        <f t="shared" si="928"/>
        <v>18.624855348388508</v>
      </c>
      <c r="BC43" s="63">
        <f t="shared" si="928"/>
        <v>11.624855348388508</v>
      </c>
      <c r="BD43" s="63">
        <f t="shared" si="928"/>
        <v>18.624855348388508</v>
      </c>
      <c r="BE43" s="63">
        <f t="shared" ca="1" si="928"/>
        <v>18.624855348388508</v>
      </c>
      <c r="BF43" s="63">
        <f t="shared" ca="1" si="928"/>
        <v>-22.888477984944821</v>
      </c>
      <c r="BG43" s="63">
        <f t="shared" si="928"/>
        <v>18.624855348388508</v>
      </c>
      <c r="BH43" s="63">
        <f t="shared" si="928"/>
        <v>18.624855348388508</v>
      </c>
      <c r="BI43" s="63">
        <f t="shared" si="928"/>
        <v>-41.375144651611485</v>
      </c>
      <c r="BJ43" s="63">
        <f t="shared" si="928"/>
        <v>18.624855348388508</v>
      </c>
      <c r="BK43" s="63">
        <f t="shared" si="928"/>
        <v>18.624855348388508</v>
      </c>
      <c r="BL43" s="63">
        <f t="shared" si="928"/>
        <v>18.624855348388508</v>
      </c>
      <c r="BM43" s="63">
        <f t="shared" si="928"/>
        <v>18.624855348388508</v>
      </c>
      <c r="BN43" s="63">
        <f t="shared" si="928"/>
        <v>18.624855348388508</v>
      </c>
      <c r="BO43" s="63">
        <f t="shared" si="928"/>
        <v>11.624855348388504</v>
      </c>
      <c r="BP43" s="63">
        <f t="shared" si="928"/>
        <v>18.624855348388504</v>
      </c>
      <c r="BQ43" s="63">
        <f t="shared" ca="1" si="928"/>
        <v>18.624855348388504</v>
      </c>
      <c r="BR43" s="63">
        <f t="shared" ca="1" si="928"/>
        <v>-22.888477984944817</v>
      </c>
      <c r="BS43" s="63">
        <f t="shared" si="928"/>
        <v>18.624855348388504</v>
      </c>
      <c r="BT43" s="63">
        <f t="shared" ref="BT43:DV43" si="929">BT34-BT40-BT42</f>
        <v>18.624855348388504</v>
      </c>
      <c r="BU43" s="63">
        <f t="shared" si="929"/>
        <v>-41.375144651611492</v>
      </c>
      <c r="BV43" s="63">
        <f t="shared" si="929"/>
        <v>18.624855348388504</v>
      </c>
      <c r="BW43" s="63">
        <f t="shared" si="929"/>
        <v>18.624855348388504</v>
      </c>
      <c r="BX43" s="63">
        <f t="shared" si="929"/>
        <v>18.624855348388504</v>
      </c>
      <c r="BY43" s="63">
        <f t="shared" si="929"/>
        <v>18.624855348388504</v>
      </c>
      <c r="BZ43" s="63">
        <f t="shared" si="929"/>
        <v>18.624855348388504</v>
      </c>
      <c r="CA43" s="63">
        <f t="shared" si="929"/>
        <v>11.624855348388508</v>
      </c>
      <c r="CB43" s="63">
        <f t="shared" si="929"/>
        <v>18.624855348388511</v>
      </c>
      <c r="CC43" s="63">
        <f t="shared" ca="1" si="929"/>
        <v>18.624855348388511</v>
      </c>
      <c r="CD43" s="63">
        <f t="shared" ca="1" si="929"/>
        <v>-22.888477984944817</v>
      </c>
      <c r="CE43" s="63">
        <f t="shared" si="929"/>
        <v>18.624855348388511</v>
      </c>
      <c r="CF43" s="63">
        <f t="shared" si="929"/>
        <v>18.624855348388511</v>
      </c>
      <c r="CG43" s="63">
        <f t="shared" si="929"/>
        <v>-41.375144651611492</v>
      </c>
      <c r="CH43" s="63">
        <f t="shared" si="929"/>
        <v>18.624855348388511</v>
      </c>
      <c r="CI43" s="63">
        <f t="shared" si="929"/>
        <v>18.624855348388511</v>
      </c>
      <c r="CJ43" s="63">
        <f t="shared" si="929"/>
        <v>18.624855348388511</v>
      </c>
      <c r="CK43" s="63">
        <f t="shared" si="929"/>
        <v>18.624855348388511</v>
      </c>
      <c r="CL43" s="63">
        <f t="shared" si="929"/>
        <v>18.624855348388511</v>
      </c>
      <c r="CM43" s="63">
        <f t="shared" si="929"/>
        <v>11.624855348388508</v>
      </c>
      <c r="CN43" s="63">
        <f t="shared" si="929"/>
        <v>18.624855348388508</v>
      </c>
      <c r="CO43" s="63">
        <f t="shared" ca="1" si="929"/>
        <v>18.624855348388508</v>
      </c>
      <c r="CP43" s="63">
        <f t="shared" ca="1" si="929"/>
        <v>-22.888477984944814</v>
      </c>
      <c r="CQ43" s="63">
        <f t="shared" si="929"/>
        <v>18.624855348388508</v>
      </c>
      <c r="CR43" s="63">
        <f t="shared" si="929"/>
        <v>18.624855348388508</v>
      </c>
      <c r="CS43" s="63">
        <f t="shared" si="929"/>
        <v>-41.375144651611492</v>
      </c>
      <c r="CT43" s="63">
        <f t="shared" si="929"/>
        <v>18.624855348388508</v>
      </c>
      <c r="CU43" s="63">
        <f t="shared" si="929"/>
        <v>18.624855348388508</v>
      </c>
      <c r="CV43" s="63">
        <f t="shared" si="929"/>
        <v>18.624855348388508</v>
      </c>
      <c r="CW43" s="63">
        <f t="shared" si="929"/>
        <v>18.624855348388508</v>
      </c>
      <c r="CX43" s="63">
        <f t="shared" si="929"/>
        <v>18.624855348388508</v>
      </c>
      <c r="CY43" s="63">
        <f t="shared" si="929"/>
        <v>11.624855348388504</v>
      </c>
      <c r="CZ43" s="63">
        <f t="shared" si="929"/>
        <v>18.6248553483885</v>
      </c>
      <c r="DA43" s="63">
        <f t="shared" ca="1" si="929"/>
        <v>18.6248553483885</v>
      </c>
      <c r="DB43" s="63">
        <f t="shared" ca="1" si="929"/>
        <v>-22.888477984944821</v>
      </c>
      <c r="DC43" s="63">
        <f t="shared" si="929"/>
        <v>18.6248553483885</v>
      </c>
      <c r="DD43" s="63">
        <f t="shared" si="929"/>
        <v>18.6248553483885</v>
      </c>
      <c r="DE43" s="63">
        <f t="shared" si="929"/>
        <v>-41.3751446516115</v>
      </c>
      <c r="DF43" s="63">
        <f t="shared" si="929"/>
        <v>18.6248553483885</v>
      </c>
      <c r="DG43" s="63">
        <f t="shared" si="929"/>
        <v>18.6248553483885</v>
      </c>
      <c r="DH43" s="63">
        <f t="shared" si="929"/>
        <v>18.6248553483885</v>
      </c>
      <c r="DI43" s="63">
        <f t="shared" si="929"/>
        <v>18.6248553483885</v>
      </c>
      <c r="DJ43" s="63">
        <f t="shared" si="929"/>
        <v>18.6248553483885</v>
      </c>
      <c r="DK43" s="63">
        <f t="shared" si="929"/>
        <v>11.624855348388508</v>
      </c>
      <c r="DL43" s="63">
        <f t="shared" si="929"/>
        <v>18.624855348388508</v>
      </c>
      <c r="DM43" s="63">
        <f t="shared" ca="1" si="929"/>
        <v>18.624855348388508</v>
      </c>
      <c r="DN43" s="63">
        <f t="shared" ca="1" si="929"/>
        <v>-22.888477984944814</v>
      </c>
      <c r="DO43" s="63">
        <f t="shared" si="929"/>
        <v>18.624855348388508</v>
      </c>
      <c r="DP43" s="63">
        <f t="shared" si="929"/>
        <v>18.624855348388508</v>
      </c>
      <c r="DQ43" s="63">
        <f t="shared" si="929"/>
        <v>-41.375144651611492</v>
      </c>
      <c r="DR43" s="63">
        <f t="shared" si="929"/>
        <v>18.624855348388508</v>
      </c>
      <c r="DS43" s="63">
        <f t="shared" si="929"/>
        <v>18.624855348388508</v>
      </c>
      <c r="DT43" s="63">
        <f t="shared" si="929"/>
        <v>18.624855348388508</v>
      </c>
      <c r="DU43" s="63">
        <f t="shared" si="929"/>
        <v>18.624855348388508</v>
      </c>
      <c r="DV43" s="63">
        <f t="shared" si="929"/>
        <v>18.624855348388508</v>
      </c>
      <c r="DW43" s="63">
        <f t="shared" ref="DW43" si="930">DW34-DW40-DW42</f>
        <v>11.624855348388508</v>
      </c>
      <c r="DX43" s="63">
        <f t="shared" ref="DX43" si="931">DX34-DX40-DX42</f>
        <v>18.624855348388508</v>
      </c>
      <c r="DY43" s="63">
        <f t="shared" ref="DY43" ca="1" si="932">DY34-DY40-DY42</f>
        <v>18.624855348388508</v>
      </c>
      <c r="DZ43" s="63">
        <f t="shared" ref="DZ43" ca="1" si="933">DZ34-DZ40-DZ42</f>
        <v>-22.888477984944821</v>
      </c>
      <c r="EA43" s="63">
        <f t="shared" ref="EA43" si="934">EA34-EA40-EA42</f>
        <v>18.624855348388508</v>
      </c>
      <c r="EB43" s="63">
        <f t="shared" ref="EB43" si="935">EB34-EB40-EB42</f>
        <v>18.624855348388508</v>
      </c>
      <c r="EC43" s="63">
        <f t="shared" ref="EC43" si="936">EC34-EC40-EC42</f>
        <v>-41.375144651611492</v>
      </c>
      <c r="ED43" s="63">
        <f t="shared" ref="ED43" si="937">ED34-ED40-ED42</f>
        <v>18.624855348388508</v>
      </c>
      <c r="EE43" s="63">
        <f t="shared" ref="EE43" si="938">EE34-EE40-EE42</f>
        <v>18.624855348388508</v>
      </c>
      <c r="EF43" s="63">
        <f t="shared" ref="EF43" si="939">EF34-EF40-EF42</f>
        <v>18.624855348388508</v>
      </c>
      <c r="EG43" s="63">
        <f t="shared" ref="EG43" si="940">EG34-EG40-EG42</f>
        <v>18.624855348388508</v>
      </c>
      <c r="EH43" s="63">
        <f t="shared" ref="EH43" si="941">EH34-EH40-EH42</f>
        <v>18.624855348388508</v>
      </c>
      <c r="EI43" s="63">
        <f t="shared" ref="EI43" si="942">EI34-EI40-EI42</f>
        <v>11.624855348388508</v>
      </c>
      <c r="EJ43" s="63">
        <f t="shared" ref="EJ43" si="943">EJ34-EJ40-EJ42</f>
        <v>18.624855348388508</v>
      </c>
      <c r="EK43" s="63">
        <f t="shared" ref="EK43" ca="1" si="944">EK34-EK40-EK42</f>
        <v>18.624855348388508</v>
      </c>
      <c r="EL43" s="63">
        <f t="shared" ref="EL43" ca="1" si="945">EL34-EL40-EL42</f>
        <v>-22.888477984944821</v>
      </c>
      <c r="EM43" s="63">
        <f t="shared" ref="EM43" si="946">EM34-EM40-EM42</f>
        <v>18.624855348388508</v>
      </c>
      <c r="EN43" s="63">
        <f t="shared" ref="EN43" si="947">EN34-EN40-EN42</f>
        <v>18.624855348388508</v>
      </c>
      <c r="EO43" s="63">
        <f t="shared" ref="EO43" si="948">EO34-EO40-EO42</f>
        <v>-41.375144651611485</v>
      </c>
      <c r="EP43" s="63">
        <f t="shared" ref="EP43" si="949">EP34-EP40-EP42</f>
        <v>18.624855348388508</v>
      </c>
      <c r="EQ43" s="63">
        <f t="shared" ref="EQ43" si="950">EQ34-EQ40-EQ42</f>
        <v>18.624855348388508</v>
      </c>
      <c r="ER43" s="63">
        <f t="shared" ref="ER43" si="951">ER34-ER40-ER42</f>
        <v>18.624855348388508</v>
      </c>
      <c r="ES43" s="63">
        <f t="shared" ref="ES43" si="952">ES34-ES40-ES42</f>
        <v>18.624855348388508</v>
      </c>
      <c r="ET43" s="63">
        <f t="shared" ref="ET43" si="953">ET34-ET40-ET42</f>
        <v>18.624855348388508</v>
      </c>
      <c r="EU43" s="63">
        <f t="shared" ref="EU43" si="954">EU34-EU40-EU42</f>
        <v>11.624855348388508</v>
      </c>
      <c r="EV43" s="63">
        <f t="shared" ref="EV43" si="955">EV34-EV40-EV42</f>
        <v>18.624855348388508</v>
      </c>
      <c r="EW43" s="63">
        <f t="shared" ref="EW43" ca="1" si="956">EW34-EW40-EW42</f>
        <v>18.624855348388508</v>
      </c>
      <c r="EX43" s="63">
        <f t="shared" ref="EX43" ca="1" si="957">EX34-EX40-EX42</f>
        <v>-22.888477984944821</v>
      </c>
      <c r="EY43" s="63">
        <f t="shared" ref="EY43" si="958">EY34-EY40-EY42</f>
        <v>18.624855348388508</v>
      </c>
      <c r="EZ43" s="63">
        <f t="shared" ref="EZ43" si="959">EZ34-EZ40-EZ42</f>
        <v>18.624855348388508</v>
      </c>
      <c r="FA43" s="63">
        <f t="shared" ref="FA43" si="960">FA34-FA40-FA42</f>
        <v>-41.375144651611485</v>
      </c>
      <c r="FB43" s="63">
        <f t="shared" ref="FB43" si="961">FB34-FB40-FB42</f>
        <v>18.624855348388508</v>
      </c>
      <c r="FC43" s="63">
        <f t="shared" ref="FC43" si="962">FC34-FC40-FC42</f>
        <v>18.624855348388508</v>
      </c>
      <c r="FD43" s="63">
        <f t="shared" ref="FD43" si="963">FD34-FD40-FD42</f>
        <v>18.624855348388508</v>
      </c>
      <c r="FE43" s="63">
        <f t="shared" ref="FE43" si="964">FE34-FE40-FE42</f>
        <v>18.624855348388508</v>
      </c>
      <c r="FF43" s="63">
        <f t="shared" ref="FF43" si="965">FF34-FF40-FF42</f>
        <v>18.624855348388508</v>
      </c>
      <c r="FG43" s="63">
        <f t="shared" ref="FG43" si="966">FG34-FG40-FG42</f>
        <v>11.624855348388504</v>
      </c>
      <c r="FH43" s="63">
        <f t="shared" ref="FH43" si="967">FH34-FH40-FH42</f>
        <v>18.624855348388504</v>
      </c>
      <c r="FI43" s="63">
        <f t="shared" ref="FI43" ca="1" si="968">FI34-FI40-FI42</f>
        <v>18.624855348388504</v>
      </c>
      <c r="FJ43" s="63">
        <f t="shared" ref="FJ43" ca="1" si="969">FJ34-FJ40-FJ42</f>
        <v>-22.888477984944817</v>
      </c>
      <c r="FK43" s="63">
        <f t="shared" ref="FK43" si="970">FK34-FK40-FK42</f>
        <v>18.624855348388504</v>
      </c>
      <c r="FL43" s="63">
        <f t="shared" ref="FL43" si="971">FL34-FL40-FL42</f>
        <v>18.624855348388504</v>
      </c>
      <c r="FM43" s="63">
        <f t="shared" ref="FM43" si="972">FM34-FM40-FM42</f>
        <v>-41.375144651611492</v>
      </c>
      <c r="FN43" s="63">
        <f t="shared" ref="FN43" si="973">FN34-FN40-FN42</f>
        <v>18.624855348388504</v>
      </c>
      <c r="FO43" s="63">
        <f t="shared" ref="FO43" si="974">FO34-FO40-FO42</f>
        <v>18.624855348388504</v>
      </c>
      <c r="FP43" s="63">
        <f t="shared" ref="FP43" si="975">FP34-FP40-FP42</f>
        <v>18.624855348388504</v>
      </c>
      <c r="FQ43" s="63">
        <f t="shared" ref="FQ43" si="976">FQ34-FQ40-FQ42</f>
        <v>18.624855348388504</v>
      </c>
      <c r="FR43" s="63">
        <f t="shared" ref="FR43" si="977">FR34-FR40-FR42</f>
        <v>18.624855348388504</v>
      </c>
      <c r="FS43" s="63">
        <f t="shared" ref="FS43" si="978">FS34-FS40-FS42</f>
        <v>11.624855348388497</v>
      </c>
      <c r="FT43" s="63">
        <f t="shared" ref="FT43" si="979">FT34-FT40-FT42</f>
        <v>18.624855348388497</v>
      </c>
      <c r="FU43" s="63">
        <f t="shared" ref="FU43" ca="1" si="980">FU34-FU40-FU42</f>
        <v>18.624855348388497</v>
      </c>
      <c r="FV43" s="63">
        <f t="shared" ref="FV43" ca="1" si="981">FV34-FV40-FV42</f>
        <v>-22.888477984944824</v>
      </c>
      <c r="FW43" s="63">
        <f t="shared" ref="FW43" si="982">FW34-FW40-FW42</f>
        <v>18.624855348388497</v>
      </c>
      <c r="FX43" s="63">
        <f t="shared" ref="FX43" si="983">FX34-FX40-FX42</f>
        <v>18.624855348388497</v>
      </c>
      <c r="FY43" s="63">
        <f t="shared" ref="FY43" si="984">FY34-FY40-FY42</f>
        <v>-41.375144651611507</v>
      </c>
      <c r="FZ43" s="63">
        <f t="shared" ref="FZ43" si="985">FZ34-FZ40-FZ42</f>
        <v>18.624855348388497</v>
      </c>
      <c r="GA43" s="63">
        <f t="shared" ref="GA43" si="986">GA34-GA40-GA42</f>
        <v>18.624855348388497</v>
      </c>
      <c r="GB43" s="63">
        <f t="shared" ref="GB43" si="987">GB34-GB40-GB42</f>
        <v>18.624855348388497</v>
      </c>
      <c r="GC43" s="63">
        <f t="shared" ref="GC43" si="988">GC34-GC40-GC42</f>
        <v>18.624855348388497</v>
      </c>
      <c r="GD43" s="63">
        <f t="shared" ref="GD43" si="989">GD34-GD40-GD42</f>
        <v>18.624855348388497</v>
      </c>
      <c r="GE43" s="63">
        <f t="shared" ref="GE43" si="990">GE34-GE40-GE42</f>
        <v>11.624855348388504</v>
      </c>
      <c r="GF43" s="63">
        <f t="shared" ref="GF43" si="991">GF34-GF40-GF42</f>
        <v>18.624855348388504</v>
      </c>
      <c r="GG43" s="63">
        <f t="shared" ref="GG43" ca="1" si="992">GG34-GG40-GG42</f>
        <v>18.624855348388504</v>
      </c>
      <c r="GH43" s="63">
        <f t="shared" ref="GH43" ca="1" si="993">GH34-GH40-GH42</f>
        <v>-22.888477984944817</v>
      </c>
      <c r="GI43" s="63">
        <f t="shared" ref="GI43" si="994">GI34-GI40-GI42</f>
        <v>18.624855348388504</v>
      </c>
      <c r="GJ43" s="63">
        <f t="shared" ref="GJ43" si="995">GJ34-GJ40-GJ42</f>
        <v>18.624855348388504</v>
      </c>
      <c r="GK43" s="63">
        <f t="shared" ref="GK43" si="996">GK34-GK40-GK42</f>
        <v>-41.375144651611492</v>
      </c>
      <c r="GL43" s="63">
        <f t="shared" ref="GL43" si="997">GL34-GL40-GL42</f>
        <v>18.624855348388504</v>
      </c>
      <c r="GM43" s="63">
        <f t="shared" ref="GM43" si="998">GM34-GM40-GM42</f>
        <v>18.624855348388504</v>
      </c>
      <c r="GN43" s="63">
        <f t="shared" ref="GN43" si="999">GN34-GN40-GN42</f>
        <v>18.624855348388504</v>
      </c>
      <c r="GO43" s="63">
        <f t="shared" ref="GO43" si="1000">GO34-GO40-GO42</f>
        <v>18.624855348388504</v>
      </c>
      <c r="GP43" s="63">
        <f t="shared" ref="GP43" si="1001">GP34-GP40-GP42</f>
        <v>18.624855348388504</v>
      </c>
      <c r="GQ43" s="63">
        <f t="shared" ref="GQ43" si="1002">GQ34-GQ40-GQ42</f>
        <v>11.624855348388511</v>
      </c>
      <c r="GR43" s="63">
        <f t="shared" ref="GR43" si="1003">GR34-GR40-GR42</f>
        <v>18.624855348388511</v>
      </c>
      <c r="GS43" s="63">
        <f t="shared" ref="GS43" ca="1" si="1004">GS34-GS40-GS42</f>
        <v>18.624855348388511</v>
      </c>
      <c r="GT43" s="63">
        <f t="shared" ref="GT43" ca="1" si="1005">GT34-GT40-GT42</f>
        <v>-22.888477984944817</v>
      </c>
      <c r="GU43" s="63">
        <f t="shared" ref="GU43" si="1006">GU34-GU40-GU42</f>
        <v>18.624855348388511</v>
      </c>
      <c r="GV43" s="63">
        <f t="shared" ref="GV43" si="1007">GV34-GV40-GV42</f>
        <v>18.624855348388511</v>
      </c>
      <c r="GW43" s="63">
        <f t="shared" ref="GW43" si="1008">GW34-GW40-GW42</f>
        <v>-41.375144651611492</v>
      </c>
      <c r="GX43" s="63">
        <f t="shared" ref="GX43" si="1009">GX34-GX40-GX42</f>
        <v>18.624855348388511</v>
      </c>
      <c r="GY43" s="63">
        <f t="shared" ref="GY43" si="1010">GY34-GY40-GY42</f>
        <v>18.624855348388511</v>
      </c>
      <c r="GZ43" s="63">
        <f t="shared" ref="GZ43" si="1011">GZ34-GZ40-GZ42</f>
        <v>18.624855348388511</v>
      </c>
      <c r="HA43" s="63">
        <f t="shared" ref="HA43" si="1012">HA34-HA40-HA42</f>
        <v>18.624855348388511</v>
      </c>
      <c r="HB43" s="63">
        <f t="shared" ref="HB43" si="1013">HB34-HB40-HB42</f>
        <v>18.624855348388511</v>
      </c>
      <c r="HC43" s="63">
        <f t="shared" ref="HC43" si="1014">HC34-HC40-HC42</f>
        <v>11.624855348388508</v>
      </c>
      <c r="HD43" s="63">
        <f t="shared" ref="HD43" si="1015">HD34-HD40-HD42</f>
        <v>18.624855348388508</v>
      </c>
      <c r="HE43" s="63">
        <f t="shared" ref="HE43" ca="1" si="1016">HE34-HE40-HE42</f>
        <v>18.624855348388508</v>
      </c>
      <c r="HF43" s="63">
        <f t="shared" ref="HF43" ca="1" si="1017">HF34-HF40-HF42</f>
        <v>-22.888477984944814</v>
      </c>
      <c r="HG43" s="63">
        <f t="shared" ref="HG43" si="1018">HG34-HG40-HG42</f>
        <v>18.624855348388508</v>
      </c>
      <c r="HH43" s="63">
        <f t="shared" ref="HH43" si="1019">HH34-HH40-HH42</f>
        <v>18.624855348388508</v>
      </c>
      <c r="HI43" s="63">
        <f t="shared" ref="HI43" si="1020">HI34-HI40-HI42</f>
        <v>-41.375144651611492</v>
      </c>
      <c r="HJ43" s="63">
        <f t="shared" ref="HJ43" si="1021">HJ34-HJ40-HJ42</f>
        <v>18.624855348388508</v>
      </c>
      <c r="HK43" s="63">
        <f t="shared" ref="HK43" si="1022">HK34-HK40-HK42</f>
        <v>18.624855348388508</v>
      </c>
      <c r="HL43" s="63">
        <f t="shared" ref="HL43" si="1023">HL34-HL40-HL42</f>
        <v>18.624855348388508</v>
      </c>
      <c r="HM43" s="63">
        <f t="shared" ref="HM43" si="1024">HM34-HM40-HM42</f>
        <v>18.624855348388508</v>
      </c>
      <c r="HN43" s="63">
        <f t="shared" ref="HN43" si="1025">HN34-HN40-HN42</f>
        <v>18.624855348388508</v>
      </c>
      <c r="HO43" s="63">
        <f t="shared" ref="HO43" si="1026">HO34-HO40-HO42</f>
        <v>11.6248553483885</v>
      </c>
      <c r="HP43" s="63">
        <f t="shared" ref="HP43" si="1027">HP34-HP40-HP42</f>
        <v>18.6248553483885</v>
      </c>
      <c r="HQ43" s="63">
        <f t="shared" ref="HQ43" ca="1" si="1028">HQ34-HQ40-HQ42</f>
        <v>18.6248553483885</v>
      </c>
      <c r="HR43" s="63">
        <f t="shared" ref="HR43" ca="1" si="1029">HR34-HR40-HR42</f>
        <v>-22.888477984944821</v>
      </c>
      <c r="HS43" s="63">
        <f t="shared" ref="HS43" si="1030">HS34-HS40-HS42</f>
        <v>18.6248553483885</v>
      </c>
      <c r="HT43" s="63">
        <f t="shared" ref="HT43" si="1031">HT34-HT40-HT42</f>
        <v>18.6248553483885</v>
      </c>
      <c r="HU43" s="63">
        <f t="shared" ref="HU43" si="1032">HU34-HU40-HU42</f>
        <v>-41.3751446516115</v>
      </c>
      <c r="HV43" s="63">
        <f t="shared" ref="HV43" si="1033">HV34-HV40-HV42</f>
        <v>18.6248553483885</v>
      </c>
      <c r="HW43" s="63">
        <f t="shared" ref="HW43" si="1034">HW34-HW40-HW42</f>
        <v>18.6248553483885</v>
      </c>
      <c r="HX43" s="63">
        <f t="shared" ref="HX43" si="1035">HX34-HX40-HX42</f>
        <v>18.6248553483885</v>
      </c>
      <c r="HY43" s="63">
        <f t="shared" ref="HY43" si="1036">HY34-HY40-HY42</f>
        <v>18.6248553483885</v>
      </c>
      <c r="HZ43" s="63">
        <f t="shared" ref="HZ43" si="1037">HZ34-HZ40-HZ42</f>
        <v>18.6248553483885</v>
      </c>
      <c r="IA43" s="63">
        <f t="shared" ref="IA43" si="1038">IA34-IA40-IA42</f>
        <v>11.624855348388504</v>
      </c>
      <c r="IB43" s="63">
        <f t="shared" ref="IB43" si="1039">IB34-IB40-IB42</f>
        <v>18.624855348388504</v>
      </c>
      <c r="IC43" s="63">
        <f t="shared" ref="IC43" ca="1" si="1040">IC34-IC40-IC42</f>
        <v>18.624855348388504</v>
      </c>
      <c r="ID43" s="63">
        <f t="shared" ref="ID43" ca="1" si="1041">ID34-ID40-ID42</f>
        <v>-22.888477984944824</v>
      </c>
      <c r="IE43" s="63">
        <f t="shared" ref="IE43" si="1042">IE34-IE40-IE42</f>
        <v>18.624855348388504</v>
      </c>
      <c r="IF43" s="63">
        <f t="shared" ref="IF43" si="1043">IF34-IF40-IF42</f>
        <v>18.624855348388504</v>
      </c>
      <c r="IG43" s="63">
        <f t="shared" ref="IG43" si="1044">IG34-IG40-IG42</f>
        <v>-41.375144651611492</v>
      </c>
      <c r="IH43" s="63">
        <f t="shared" ref="IH43" si="1045">IH34-IH40-IH42</f>
        <v>18.624855348388504</v>
      </c>
      <c r="II43" s="63">
        <f t="shared" ref="II43" si="1046">II34-II40-II42</f>
        <v>18.624855348388504</v>
      </c>
      <c r="IJ43" s="63">
        <f t="shared" ref="IJ43" si="1047">IJ34-IJ40-IJ42</f>
        <v>18.624855348388504</v>
      </c>
      <c r="IK43" s="63">
        <f t="shared" ref="IK43" si="1048">IK34-IK40-IK42</f>
        <v>18.624855348388504</v>
      </c>
      <c r="IL43" s="63">
        <f t="shared" ref="IL43" si="1049">IL34-IL40-IL42</f>
        <v>18.624855348388504</v>
      </c>
      <c r="IM43" s="63">
        <f t="shared" ref="IM43" si="1050">IM34-IM40-IM42</f>
        <v>38.120000000000005</v>
      </c>
      <c r="IN43" s="63">
        <f t="shared" ref="IN43" si="1051">IN34-IN40-IN42</f>
        <v>45.120000000000005</v>
      </c>
      <c r="IO43" s="63">
        <f t="shared" ref="IO43" ca="1" si="1052">IO34-IO40-IO42</f>
        <v>45.120000000000005</v>
      </c>
      <c r="IP43" s="63">
        <f t="shared" ref="IP43" ca="1" si="1053">IP34-IP40-IP42</f>
        <v>3.6066666666666762</v>
      </c>
      <c r="IQ43" s="63">
        <f t="shared" ref="IQ43" si="1054">IQ34-IQ40-IQ42</f>
        <v>45.120000000000005</v>
      </c>
      <c r="IR43" s="63">
        <f t="shared" ref="IR43" si="1055">IR34-IR40-IR42</f>
        <v>45.120000000000005</v>
      </c>
      <c r="IS43" s="63">
        <f t="shared" ref="IS43" si="1056">IS34-IS40-IS42</f>
        <v>-14.879999999999995</v>
      </c>
      <c r="IT43" s="63">
        <f t="shared" ref="IT43" si="1057">IT34-IT40-IT42</f>
        <v>45.120000000000005</v>
      </c>
      <c r="IU43" s="63">
        <f t="shared" ref="IU43" si="1058">IU34-IU40-IU42</f>
        <v>45.120000000000005</v>
      </c>
      <c r="IV43" s="63">
        <f t="shared" ref="IV43" si="1059">IV34-IV40-IV42</f>
        <v>45.120000000000005</v>
      </c>
      <c r="IW43" s="63">
        <f t="shared" ref="IW43" si="1060">IW34-IW40-IW42</f>
        <v>45.120000000000005</v>
      </c>
      <c r="IX43" s="63">
        <f t="shared" ref="IX43" si="1061">IX34-IX40-IX42</f>
        <v>45.120000000000005</v>
      </c>
      <c r="IY43" s="63">
        <f t="shared" ref="IY43" si="1062">IY34-IY40-IY42</f>
        <v>38.120000000000005</v>
      </c>
      <c r="IZ43" s="63">
        <f t="shared" ref="IZ43" si="1063">IZ34-IZ40-IZ42</f>
        <v>45.120000000000005</v>
      </c>
      <c r="JA43" s="63">
        <f t="shared" ref="JA43" ca="1" si="1064">JA34-JA40-JA42</f>
        <v>45.120000000000005</v>
      </c>
      <c r="JB43" s="63">
        <f t="shared" ref="JB43" ca="1" si="1065">JB34-JB40-JB42</f>
        <v>3.6066666666666762</v>
      </c>
      <c r="JC43" s="63">
        <f t="shared" ref="JC43" si="1066">JC34-JC40-JC42</f>
        <v>45.120000000000005</v>
      </c>
      <c r="JD43" s="63">
        <f t="shared" ref="JD43" si="1067">JD34-JD40-JD42</f>
        <v>45.120000000000005</v>
      </c>
      <c r="JE43" s="63">
        <f t="shared" ref="JE43" si="1068">JE34-JE40-JE42</f>
        <v>-14.879999999999995</v>
      </c>
      <c r="JF43" s="63">
        <f t="shared" ref="JF43" si="1069">JF34-JF40-JF42</f>
        <v>45.120000000000005</v>
      </c>
      <c r="JG43" s="63">
        <f t="shared" ref="JG43" si="1070">JG34-JG40-JG42</f>
        <v>45.120000000000005</v>
      </c>
      <c r="JH43" s="63">
        <f t="shared" ref="JH43" si="1071">JH34-JH40-JH42</f>
        <v>45.120000000000005</v>
      </c>
      <c r="JI43" s="63">
        <f t="shared" ref="JI43" si="1072">JI34-JI40-JI42</f>
        <v>45.120000000000005</v>
      </c>
      <c r="JJ43" s="63">
        <f t="shared" ref="JJ43" si="1073">JJ34-JJ40-JJ42</f>
        <v>45.120000000000005</v>
      </c>
      <c r="JK43" s="63">
        <f t="shared" ref="JK43" si="1074">JK34-JK40-JK42</f>
        <v>38.120000000000005</v>
      </c>
      <c r="JL43" s="63">
        <f t="shared" ref="JL43" si="1075">JL34-JL40-JL42</f>
        <v>45.120000000000005</v>
      </c>
      <c r="JM43" s="63">
        <f t="shared" ref="JM43" ca="1" si="1076">JM34-JM40-JM42</f>
        <v>45.120000000000005</v>
      </c>
      <c r="JN43" s="63">
        <f t="shared" ref="JN43" ca="1" si="1077">JN34-JN40-JN42</f>
        <v>3.6066666666666762</v>
      </c>
      <c r="JO43" s="63">
        <f t="shared" ref="JO43" si="1078">JO34-JO40-JO42</f>
        <v>45.120000000000005</v>
      </c>
      <c r="JP43" s="63">
        <f t="shared" ref="JP43" si="1079">JP34-JP40-JP42</f>
        <v>45.120000000000005</v>
      </c>
      <c r="JQ43" s="63">
        <f t="shared" ref="JQ43" si="1080">JQ34-JQ40-JQ42</f>
        <v>-14.879999999999995</v>
      </c>
      <c r="JR43" s="63">
        <f t="shared" ref="JR43" si="1081">JR34-JR40-JR42</f>
        <v>45.120000000000005</v>
      </c>
      <c r="JS43" s="63">
        <f t="shared" ref="JS43" si="1082">JS34-JS40-JS42</f>
        <v>45.120000000000005</v>
      </c>
      <c r="JT43" s="63">
        <f t="shared" ref="JT43" si="1083">JT34-JT40-JT42</f>
        <v>45.120000000000005</v>
      </c>
      <c r="JU43" s="63">
        <f t="shared" ref="JU43" si="1084">JU34-JU40-JU42</f>
        <v>45.120000000000005</v>
      </c>
      <c r="JV43" s="63">
        <f t="shared" ref="JV43" si="1085">JV34-JV40-JV42</f>
        <v>45.120000000000005</v>
      </c>
      <c r="JW43" s="63">
        <f t="shared" ref="JW43" si="1086">JW34-JW40-JW42</f>
        <v>38.120000000000005</v>
      </c>
      <c r="JX43" s="63">
        <f t="shared" ref="JX43" si="1087">JX34-JX40-JX42</f>
        <v>45.120000000000005</v>
      </c>
      <c r="JY43" s="63">
        <f t="shared" ref="JY43" ca="1" si="1088">JY34-JY40-JY42</f>
        <v>45.120000000000005</v>
      </c>
      <c r="JZ43" s="63">
        <f t="shared" ref="JZ43" ca="1" si="1089">JZ34-JZ40-JZ42</f>
        <v>3.6066666666666762</v>
      </c>
      <c r="KA43" s="63">
        <f t="shared" ref="KA43" si="1090">KA34-KA40-KA42</f>
        <v>45.120000000000005</v>
      </c>
      <c r="KB43" s="63">
        <f t="shared" ref="KB43" si="1091">KB34-KB40-KB42</f>
        <v>45.120000000000005</v>
      </c>
      <c r="KC43" s="63">
        <f t="shared" ref="KC43" si="1092">KC34-KC40-KC42</f>
        <v>-14.879999999999995</v>
      </c>
      <c r="KD43" s="63">
        <f t="shared" ref="KD43" si="1093">KD34-KD40-KD42</f>
        <v>45.120000000000005</v>
      </c>
      <c r="KE43" s="63">
        <f t="shared" ref="KE43" si="1094">KE34-KE40-KE42</f>
        <v>45.120000000000005</v>
      </c>
      <c r="KF43" s="63">
        <f t="shared" ref="KF43" si="1095">KF34-KF40-KF42</f>
        <v>45.120000000000005</v>
      </c>
      <c r="KG43" s="63">
        <f t="shared" ref="KG43" si="1096">KG34-KG40-KG42</f>
        <v>45.120000000000005</v>
      </c>
      <c r="KH43" s="63">
        <f t="shared" ref="KH43" si="1097">KH34-KH40-KH42</f>
        <v>45.120000000000005</v>
      </c>
      <c r="KI43" s="63">
        <f t="shared" ref="KI43" si="1098">KI34-KI40-KI42</f>
        <v>38.120000000000005</v>
      </c>
      <c r="KJ43" s="63">
        <f t="shared" ref="KJ43" si="1099">KJ34-KJ40-KJ42</f>
        <v>45.120000000000005</v>
      </c>
      <c r="KK43" s="63">
        <f t="shared" ref="KK43" ca="1" si="1100">KK34-KK40-KK42</f>
        <v>45.120000000000005</v>
      </c>
      <c r="KL43" s="63">
        <f t="shared" ref="KL43" ca="1" si="1101">KL34-KL40-KL42</f>
        <v>3.6066666666666762</v>
      </c>
      <c r="KM43" s="63">
        <f t="shared" ref="KM43" si="1102">KM34-KM40-KM42</f>
        <v>45.120000000000005</v>
      </c>
      <c r="KN43" s="63">
        <f t="shared" ref="KN43" si="1103">KN34-KN40-KN42</f>
        <v>45.120000000000005</v>
      </c>
      <c r="KO43" s="63">
        <f t="shared" ref="KO43" si="1104">KO34-KO40-KO42</f>
        <v>-14.879999999999995</v>
      </c>
      <c r="KP43" s="63">
        <f t="shared" ref="KP43" si="1105">KP34-KP40-KP42</f>
        <v>45.120000000000005</v>
      </c>
      <c r="KQ43" s="63">
        <f t="shared" ref="KQ43" si="1106">KQ34-KQ40-KQ42</f>
        <v>45.120000000000005</v>
      </c>
      <c r="KR43" s="63">
        <f t="shared" ref="KR43" si="1107">KR34-KR40-KR42</f>
        <v>45.120000000000005</v>
      </c>
      <c r="KS43" s="63">
        <f t="shared" ref="KS43" si="1108">KS34-KS40-KS42</f>
        <v>45.120000000000005</v>
      </c>
      <c r="KT43" s="63">
        <f t="shared" ref="KT43:LE43" ca="1" si="1109">KT34-KT40-KT42</f>
        <v>-128.0506666666667</v>
      </c>
      <c r="KU43" s="63">
        <f t="shared" si="1109"/>
        <v>38.120000000000005</v>
      </c>
      <c r="KV43" s="63">
        <f t="shared" si="1109"/>
        <v>45.120000000000005</v>
      </c>
      <c r="KW43" s="63">
        <f t="shared" ca="1" si="1109"/>
        <v>45.120000000000005</v>
      </c>
      <c r="KX43" s="63">
        <f t="shared" ca="1" si="1109"/>
        <v>3.6066666666666762</v>
      </c>
      <c r="KY43" s="63">
        <f t="shared" si="1109"/>
        <v>45.120000000000005</v>
      </c>
      <c r="KZ43" s="63">
        <f t="shared" si="1109"/>
        <v>45.120000000000005</v>
      </c>
      <c r="LA43" s="63">
        <f t="shared" si="1109"/>
        <v>-14.879999999999995</v>
      </c>
      <c r="LB43" s="63">
        <f t="shared" si="1109"/>
        <v>45.120000000000005</v>
      </c>
      <c r="LC43" s="63">
        <f t="shared" si="1109"/>
        <v>45.120000000000005</v>
      </c>
      <c r="LD43" s="63">
        <f t="shared" si="1109"/>
        <v>45.120000000000005</v>
      </c>
      <c r="LE43" s="63">
        <f t="shared" si="1109"/>
        <v>45.120000000000005</v>
      </c>
      <c r="LF43" s="63">
        <f t="shared" ref="LF43:LQ43" ca="1" si="1110">LF34-LF40-LF42</f>
        <v>-128.0506666666667</v>
      </c>
      <c r="LG43" s="63">
        <f t="shared" si="1110"/>
        <v>38.120000000000005</v>
      </c>
      <c r="LH43" s="63">
        <f t="shared" si="1110"/>
        <v>45.120000000000005</v>
      </c>
      <c r="LI43" s="63">
        <f t="shared" ca="1" si="1110"/>
        <v>45.120000000000005</v>
      </c>
      <c r="LJ43" s="63">
        <f t="shared" ca="1" si="1110"/>
        <v>3.6066666666666762</v>
      </c>
      <c r="LK43" s="63">
        <f t="shared" si="1110"/>
        <v>45.120000000000005</v>
      </c>
      <c r="LL43" s="63">
        <f t="shared" si="1110"/>
        <v>45.120000000000005</v>
      </c>
      <c r="LM43" s="63">
        <f t="shared" si="1110"/>
        <v>-14.879999999999995</v>
      </c>
      <c r="LN43" s="63">
        <f t="shared" si="1110"/>
        <v>45.120000000000005</v>
      </c>
      <c r="LO43" s="63">
        <f t="shared" si="1110"/>
        <v>45.120000000000005</v>
      </c>
      <c r="LP43" s="63">
        <f t="shared" si="1110"/>
        <v>45.120000000000005</v>
      </c>
      <c r="LQ43" s="63">
        <f t="shared" si="1110"/>
        <v>45.120000000000005</v>
      </c>
      <c r="LR43" s="63">
        <f t="shared" ref="LR43:OC43" ca="1" si="1111">LR34-LR40-LR42</f>
        <v>-128.0506666666667</v>
      </c>
      <c r="LS43" s="63">
        <f t="shared" si="1111"/>
        <v>38.120000000000005</v>
      </c>
      <c r="LT43" s="63">
        <f t="shared" si="1111"/>
        <v>45.120000000000005</v>
      </c>
      <c r="LU43" s="63">
        <f t="shared" ca="1" si="1111"/>
        <v>45.120000000000005</v>
      </c>
      <c r="LV43" s="63">
        <f t="shared" ca="1" si="1111"/>
        <v>3.6066666666666762</v>
      </c>
      <c r="LW43" s="63">
        <f t="shared" si="1111"/>
        <v>45.120000000000005</v>
      </c>
      <c r="LX43" s="63">
        <f t="shared" si="1111"/>
        <v>45.120000000000005</v>
      </c>
      <c r="LY43" s="63">
        <f t="shared" si="1111"/>
        <v>-14.879999999999995</v>
      </c>
      <c r="LZ43" s="63">
        <f t="shared" si="1111"/>
        <v>45.120000000000005</v>
      </c>
      <c r="MA43" s="63">
        <f t="shared" si="1111"/>
        <v>45.120000000000005</v>
      </c>
      <c r="MB43" s="63">
        <f t="shared" si="1111"/>
        <v>45.120000000000005</v>
      </c>
      <c r="MC43" s="63">
        <f t="shared" si="1111"/>
        <v>45.120000000000005</v>
      </c>
      <c r="MD43" s="63">
        <f t="shared" ca="1" si="1111"/>
        <v>-128.0506666666667</v>
      </c>
      <c r="ME43" s="63">
        <f t="shared" si="1111"/>
        <v>38.120000000000005</v>
      </c>
      <c r="MF43" s="63">
        <f t="shared" si="1111"/>
        <v>45.120000000000005</v>
      </c>
      <c r="MG43" s="63">
        <f t="shared" ca="1" si="1111"/>
        <v>45.120000000000005</v>
      </c>
      <c r="MH43" s="63">
        <f t="shared" ca="1" si="1111"/>
        <v>3.6066666666666762</v>
      </c>
      <c r="MI43" s="63">
        <f t="shared" si="1111"/>
        <v>45.120000000000005</v>
      </c>
      <c r="MJ43" s="63">
        <f t="shared" si="1111"/>
        <v>45.120000000000005</v>
      </c>
      <c r="MK43" s="63">
        <f t="shared" si="1111"/>
        <v>-14.879999999999995</v>
      </c>
      <c r="ML43" s="63">
        <f t="shared" si="1111"/>
        <v>45.120000000000005</v>
      </c>
      <c r="MM43" s="63">
        <f t="shared" si="1111"/>
        <v>45.120000000000005</v>
      </c>
      <c r="MN43" s="63">
        <f t="shared" si="1111"/>
        <v>45.120000000000005</v>
      </c>
      <c r="MO43" s="63">
        <f t="shared" si="1111"/>
        <v>45.120000000000005</v>
      </c>
      <c r="MP43" s="63">
        <f t="shared" ca="1" si="1111"/>
        <v>-128.0506666666667</v>
      </c>
      <c r="MQ43" s="63">
        <f t="shared" si="1111"/>
        <v>38.120000000000005</v>
      </c>
      <c r="MR43" s="63">
        <f t="shared" si="1111"/>
        <v>45.120000000000005</v>
      </c>
      <c r="MS43" s="63">
        <f t="shared" ca="1" si="1111"/>
        <v>45.120000000000005</v>
      </c>
      <c r="MT43" s="63">
        <f t="shared" ca="1" si="1111"/>
        <v>3.6066666666666762</v>
      </c>
      <c r="MU43" s="63">
        <f t="shared" si="1111"/>
        <v>45.120000000000005</v>
      </c>
      <c r="MV43" s="63">
        <f t="shared" si="1111"/>
        <v>45.120000000000005</v>
      </c>
      <c r="MW43" s="63">
        <f t="shared" si="1111"/>
        <v>-14.879999999999995</v>
      </c>
      <c r="MX43" s="63">
        <f t="shared" si="1111"/>
        <v>45.120000000000005</v>
      </c>
      <c r="MY43" s="63">
        <f t="shared" si="1111"/>
        <v>45.120000000000005</v>
      </c>
      <c r="MZ43" s="63">
        <f t="shared" si="1111"/>
        <v>45.120000000000005</v>
      </c>
      <c r="NA43" s="63">
        <f t="shared" si="1111"/>
        <v>45.120000000000005</v>
      </c>
      <c r="NB43" s="63">
        <f t="shared" ca="1" si="1111"/>
        <v>-128.0506666666667</v>
      </c>
      <c r="NC43" s="63">
        <f t="shared" si="1111"/>
        <v>38.120000000000005</v>
      </c>
      <c r="ND43" s="63">
        <f t="shared" si="1111"/>
        <v>45.120000000000005</v>
      </c>
      <c r="NE43" s="63">
        <f t="shared" ca="1" si="1111"/>
        <v>45.120000000000005</v>
      </c>
      <c r="NF43" s="63">
        <f t="shared" ca="1" si="1111"/>
        <v>3.6066666666666762</v>
      </c>
      <c r="NG43" s="63">
        <f t="shared" si="1111"/>
        <v>45.120000000000005</v>
      </c>
      <c r="NH43" s="63">
        <f t="shared" si="1111"/>
        <v>45.120000000000005</v>
      </c>
      <c r="NI43" s="63">
        <f t="shared" si="1111"/>
        <v>-14.879999999999995</v>
      </c>
      <c r="NJ43" s="63">
        <f t="shared" si="1111"/>
        <v>45.120000000000005</v>
      </c>
      <c r="NK43" s="63">
        <f t="shared" si="1111"/>
        <v>45.120000000000005</v>
      </c>
      <c r="NL43" s="63">
        <f t="shared" si="1111"/>
        <v>45.120000000000005</v>
      </c>
      <c r="NM43" s="63">
        <f t="shared" si="1111"/>
        <v>45.120000000000005</v>
      </c>
      <c r="NN43" s="63">
        <f t="shared" ca="1" si="1111"/>
        <v>-128.0506666666667</v>
      </c>
      <c r="NO43" s="63">
        <f t="shared" si="1111"/>
        <v>38.120000000000005</v>
      </c>
      <c r="NP43" s="63">
        <f t="shared" si="1111"/>
        <v>45.120000000000005</v>
      </c>
      <c r="NQ43" s="63">
        <f t="shared" ca="1" si="1111"/>
        <v>45.120000000000005</v>
      </c>
      <c r="NR43" s="63">
        <f t="shared" ca="1" si="1111"/>
        <v>3.6066666666666762</v>
      </c>
      <c r="NS43" s="63">
        <f t="shared" si="1111"/>
        <v>45.120000000000005</v>
      </c>
      <c r="NT43" s="63">
        <f t="shared" si="1111"/>
        <v>45.120000000000005</v>
      </c>
      <c r="NU43" s="63">
        <f t="shared" si="1111"/>
        <v>-14.879999999999995</v>
      </c>
      <c r="NV43" s="63">
        <f t="shared" si="1111"/>
        <v>45.120000000000005</v>
      </c>
      <c r="NW43" s="63">
        <f t="shared" si="1111"/>
        <v>45.120000000000005</v>
      </c>
      <c r="NX43" s="63">
        <f t="shared" si="1111"/>
        <v>45.120000000000005</v>
      </c>
      <c r="NY43" s="63">
        <f t="shared" si="1111"/>
        <v>45.120000000000005</v>
      </c>
      <c r="NZ43" s="63">
        <f t="shared" ca="1" si="1111"/>
        <v>-128.0506666666667</v>
      </c>
      <c r="OA43" s="63">
        <f t="shared" si="1111"/>
        <v>38.120000000000005</v>
      </c>
      <c r="OB43" s="63">
        <f t="shared" si="1111"/>
        <v>45.120000000000005</v>
      </c>
      <c r="OC43" s="63">
        <f t="shared" ca="1" si="1111"/>
        <v>45.120000000000005</v>
      </c>
      <c r="OD43" s="63">
        <f t="shared" ref="OD43:PJ43" ca="1" si="1112">OD34-OD40-OD42</f>
        <v>3.6066666666666762</v>
      </c>
      <c r="OE43" s="63">
        <f t="shared" si="1112"/>
        <v>45.120000000000005</v>
      </c>
      <c r="OF43" s="63">
        <f t="shared" si="1112"/>
        <v>45.120000000000005</v>
      </c>
      <c r="OG43" s="63">
        <f t="shared" si="1112"/>
        <v>-14.879999999999995</v>
      </c>
      <c r="OH43" s="63">
        <f t="shared" si="1112"/>
        <v>45.120000000000005</v>
      </c>
      <c r="OI43" s="63">
        <f t="shared" si="1112"/>
        <v>45.120000000000005</v>
      </c>
      <c r="OJ43" s="63">
        <f t="shared" si="1112"/>
        <v>45.120000000000005</v>
      </c>
      <c r="OK43" s="63">
        <f t="shared" si="1112"/>
        <v>45.120000000000005</v>
      </c>
      <c r="OL43" s="63">
        <f t="shared" ca="1" si="1112"/>
        <v>-128.0506666666667</v>
      </c>
      <c r="OM43" s="63">
        <f t="shared" si="1112"/>
        <v>38.120000000000005</v>
      </c>
      <c r="ON43" s="63">
        <f t="shared" si="1112"/>
        <v>45.120000000000005</v>
      </c>
      <c r="OO43" s="63">
        <f t="shared" ca="1" si="1112"/>
        <v>45.120000000000005</v>
      </c>
      <c r="OP43" s="63">
        <f t="shared" ca="1" si="1112"/>
        <v>3.6066666666666762</v>
      </c>
      <c r="OQ43" s="63">
        <f t="shared" si="1112"/>
        <v>45.120000000000005</v>
      </c>
      <c r="OR43" s="63">
        <f t="shared" si="1112"/>
        <v>45.120000000000005</v>
      </c>
      <c r="OS43" s="63">
        <f t="shared" si="1112"/>
        <v>-14.879999999999995</v>
      </c>
      <c r="OT43" s="63">
        <f t="shared" si="1112"/>
        <v>45.120000000000005</v>
      </c>
      <c r="OU43" s="63">
        <f t="shared" si="1112"/>
        <v>45.120000000000005</v>
      </c>
      <c r="OV43" s="63">
        <f t="shared" si="1112"/>
        <v>45.120000000000005</v>
      </c>
      <c r="OW43" s="63">
        <f t="shared" si="1112"/>
        <v>45.120000000000005</v>
      </c>
      <c r="OX43" s="63">
        <f t="shared" ca="1" si="1112"/>
        <v>-128.0506666666667</v>
      </c>
      <c r="OY43" s="63">
        <f t="shared" si="1112"/>
        <v>38.120000000000005</v>
      </c>
      <c r="OZ43" s="63">
        <f t="shared" si="1112"/>
        <v>45.120000000000005</v>
      </c>
      <c r="PA43" s="63">
        <f t="shared" ca="1" si="1112"/>
        <v>45.120000000000005</v>
      </c>
      <c r="PB43" s="63">
        <f t="shared" ca="1" si="1112"/>
        <v>3.6066666666666762</v>
      </c>
      <c r="PC43" s="63">
        <f t="shared" si="1112"/>
        <v>45.120000000000005</v>
      </c>
      <c r="PD43" s="63">
        <f t="shared" si="1112"/>
        <v>45.120000000000005</v>
      </c>
      <c r="PE43" s="63">
        <f t="shared" si="1112"/>
        <v>-14.879999999999995</v>
      </c>
      <c r="PF43" s="63">
        <f t="shared" si="1112"/>
        <v>45.120000000000005</v>
      </c>
      <c r="PG43" s="63">
        <f t="shared" si="1112"/>
        <v>45.120000000000005</v>
      </c>
      <c r="PH43" s="63">
        <f t="shared" si="1112"/>
        <v>45.120000000000005</v>
      </c>
      <c r="PI43" s="63">
        <f t="shared" si="1112"/>
        <v>45.120000000000005</v>
      </c>
      <c r="PJ43" s="63">
        <f t="shared" ca="1" si="1112"/>
        <v>-128.0506666666667</v>
      </c>
    </row>
    <row r="44" spans="1:426" s="123" customFormat="1" ht="12" customHeight="1">
      <c r="A44" s="967" t="s">
        <v>195</v>
      </c>
      <c r="B44" s="967"/>
      <c r="C44" s="967"/>
      <c r="D44" s="967"/>
      <c r="E44" s="967"/>
      <c r="G44" s="967">
        <f ca="1">SUM(G43:R43)</f>
        <v>114.9849308473288</v>
      </c>
      <c r="H44" s="967"/>
      <c r="I44" s="967"/>
      <c r="J44" s="967"/>
      <c r="K44" s="967"/>
      <c r="L44" s="967"/>
      <c r="M44" s="967"/>
      <c r="N44" s="967"/>
      <c r="O44" s="967"/>
      <c r="P44" s="967"/>
      <c r="Q44" s="967"/>
      <c r="R44" s="967"/>
      <c r="S44" s="967">
        <f t="shared" ref="S44" ca="1" si="1113">SUM(S43:AD43)</f>
        <v>114.98493084732877</v>
      </c>
      <c r="T44" s="967"/>
      <c r="U44" s="967"/>
      <c r="V44" s="967"/>
      <c r="W44" s="967"/>
      <c r="X44" s="967"/>
      <c r="Y44" s="967"/>
      <c r="Z44" s="967"/>
      <c r="AA44" s="967"/>
      <c r="AB44" s="967"/>
      <c r="AC44" s="967"/>
      <c r="AD44" s="967"/>
      <c r="AE44" s="967">
        <f t="shared" ref="AE44" ca="1" si="1114">SUM(AE43:AP43)</f>
        <v>114.98493084732874</v>
      </c>
      <c r="AF44" s="967"/>
      <c r="AG44" s="967"/>
      <c r="AH44" s="967"/>
      <c r="AI44" s="967"/>
      <c r="AJ44" s="967"/>
      <c r="AK44" s="967"/>
      <c r="AL44" s="967"/>
      <c r="AM44" s="967"/>
      <c r="AN44" s="967"/>
      <c r="AO44" s="967"/>
      <c r="AP44" s="967"/>
      <c r="AQ44" s="967">
        <f t="shared" ref="AQ44" ca="1" si="1115">SUM(AQ43:BB43)</f>
        <v>114.98493084732877</v>
      </c>
      <c r="AR44" s="967"/>
      <c r="AS44" s="967"/>
      <c r="AT44" s="967"/>
      <c r="AU44" s="967"/>
      <c r="AV44" s="967"/>
      <c r="AW44" s="967"/>
      <c r="AX44" s="967"/>
      <c r="AY44" s="967"/>
      <c r="AZ44" s="967"/>
      <c r="BA44" s="967"/>
      <c r="BB44" s="967"/>
      <c r="BC44" s="967">
        <f t="shared" ref="BC44" ca="1" si="1116">SUM(BC43:BN43)</f>
        <v>114.98493084732877</v>
      </c>
      <c r="BD44" s="967"/>
      <c r="BE44" s="967"/>
      <c r="BF44" s="967"/>
      <c r="BG44" s="967"/>
      <c r="BH44" s="967"/>
      <c r="BI44" s="967"/>
      <c r="BJ44" s="967"/>
      <c r="BK44" s="967"/>
      <c r="BL44" s="967"/>
      <c r="BM44" s="967"/>
      <c r="BN44" s="967"/>
      <c r="BO44" s="967">
        <f t="shared" ref="BO44" ca="1" si="1117">SUM(BO43:BZ43)</f>
        <v>114.98493084732874</v>
      </c>
      <c r="BP44" s="967"/>
      <c r="BQ44" s="967"/>
      <c r="BR44" s="967"/>
      <c r="BS44" s="967"/>
      <c r="BT44" s="967"/>
      <c r="BU44" s="967"/>
      <c r="BV44" s="967"/>
      <c r="BW44" s="967"/>
      <c r="BX44" s="967"/>
      <c r="BY44" s="967"/>
      <c r="BZ44" s="967"/>
      <c r="CA44" s="967">
        <f t="shared" ref="CA44" ca="1" si="1118">SUM(CA43:CL43)</f>
        <v>114.98493084732878</v>
      </c>
      <c r="CB44" s="967"/>
      <c r="CC44" s="967"/>
      <c r="CD44" s="967"/>
      <c r="CE44" s="967"/>
      <c r="CF44" s="967"/>
      <c r="CG44" s="967"/>
      <c r="CH44" s="967"/>
      <c r="CI44" s="967"/>
      <c r="CJ44" s="967"/>
      <c r="CK44" s="967"/>
      <c r="CL44" s="967"/>
      <c r="CM44" s="967">
        <f t="shared" ref="CM44" ca="1" si="1119">SUM(CM43:CX43)</f>
        <v>114.98493084732877</v>
      </c>
      <c r="CN44" s="967"/>
      <c r="CO44" s="967"/>
      <c r="CP44" s="967"/>
      <c r="CQ44" s="967"/>
      <c r="CR44" s="967"/>
      <c r="CS44" s="967"/>
      <c r="CT44" s="967"/>
      <c r="CU44" s="967"/>
      <c r="CV44" s="967"/>
      <c r="CW44" s="967"/>
      <c r="CX44" s="967"/>
      <c r="CY44" s="967">
        <f t="shared" ref="CY44" ca="1" si="1120">SUM(CY43:DJ43)</f>
        <v>114.98493084732871</v>
      </c>
      <c r="CZ44" s="967"/>
      <c r="DA44" s="967"/>
      <c r="DB44" s="967"/>
      <c r="DC44" s="967"/>
      <c r="DD44" s="967"/>
      <c r="DE44" s="967"/>
      <c r="DF44" s="967"/>
      <c r="DG44" s="967"/>
      <c r="DH44" s="967"/>
      <c r="DI44" s="967"/>
      <c r="DJ44" s="967"/>
      <c r="DK44" s="967">
        <f t="shared" ref="DK44" ca="1" si="1121">SUM(DK43:DV43)</f>
        <v>114.98493084732877</v>
      </c>
      <c r="DL44" s="967"/>
      <c r="DM44" s="967"/>
      <c r="DN44" s="967"/>
      <c r="DO44" s="967"/>
      <c r="DP44" s="967"/>
      <c r="DQ44" s="967"/>
      <c r="DR44" s="967"/>
      <c r="DS44" s="967"/>
      <c r="DT44" s="967"/>
      <c r="DU44" s="967"/>
      <c r="DV44" s="967"/>
      <c r="DW44" s="967">
        <f t="shared" ref="DW44" ca="1" si="1122">SUM(DW43:EH43)</f>
        <v>114.98493084732877</v>
      </c>
      <c r="DX44" s="967"/>
      <c r="DY44" s="967"/>
      <c r="DZ44" s="967"/>
      <c r="EA44" s="967"/>
      <c r="EB44" s="967"/>
      <c r="EC44" s="967"/>
      <c r="ED44" s="967"/>
      <c r="EE44" s="967"/>
      <c r="EF44" s="967"/>
      <c r="EG44" s="967"/>
      <c r="EH44" s="967"/>
      <c r="EI44" s="967">
        <f t="shared" ref="EI44" ca="1" si="1123">SUM(EI43:ET43)</f>
        <v>114.98493084732877</v>
      </c>
      <c r="EJ44" s="967"/>
      <c r="EK44" s="967"/>
      <c r="EL44" s="967"/>
      <c r="EM44" s="967"/>
      <c r="EN44" s="967"/>
      <c r="EO44" s="967"/>
      <c r="EP44" s="967"/>
      <c r="EQ44" s="967"/>
      <c r="ER44" s="967"/>
      <c r="ES44" s="967"/>
      <c r="ET44" s="967"/>
      <c r="EU44" s="967">
        <f t="shared" ref="EU44" ca="1" si="1124">SUM(EU43:FF43)</f>
        <v>114.98493084732877</v>
      </c>
      <c r="EV44" s="967"/>
      <c r="EW44" s="967"/>
      <c r="EX44" s="967"/>
      <c r="EY44" s="967"/>
      <c r="EZ44" s="967"/>
      <c r="FA44" s="967"/>
      <c r="FB44" s="967"/>
      <c r="FC44" s="967"/>
      <c r="FD44" s="967"/>
      <c r="FE44" s="967"/>
      <c r="FF44" s="967"/>
      <c r="FG44" s="967">
        <f t="shared" ref="FG44" ca="1" si="1125">SUM(FG43:FR43)</f>
        <v>114.98493084732874</v>
      </c>
      <c r="FH44" s="967"/>
      <c r="FI44" s="967"/>
      <c r="FJ44" s="967"/>
      <c r="FK44" s="967"/>
      <c r="FL44" s="967"/>
      <c r="FM44" s="967"/>
      <c r="FN44" s="967"/>
      <c r="FO44" s="967"/>
      <c r="FP44" s="967"/>
      <c r="FQ44" s="967"/>
      <c r="FR44" s="967"/>
      <c r="FS44" s="967">
        <f t="shared" ref="FS44" ca="1" si="1126">SUM(FS43:GD43)</f>
        <v>114.98493084732863</v>
      </c>
      <c r="FT44" s="967"/>
      <c r="FU44" s="967"/>
      <c r="FV44" s="967"/>
      <c r="FW44" s="967"/>
      <c r="FX44" s="967"/>
      <c r="FY44" s="967"/>
      <c r="FZ44" s="967"/>
      <c r="GA44" s="967"/>
      <c r="GB44" s="967"/>
      <c r="GC44" s="967"/>
      <c r="GD44" s="967"/>
      <c r="GE44" s="967">
        <f t="shared" ref="GE44" ca="1" si="1127">SUM(GE43:GP43)</f>
        <v>114.98493084732874</v>
      </c>
      <c r="GF44" s="967"/>
      <c r="GG44" s="967"/>
      <c r="GH44" s="967"/>
      <c r="GI44" s="967"/>
      <c r="GJ44" s="967"/>
      <c r="GK44" s="967"/>
      <c r="GL44" s="967"/>
      <c r="GM44" s="967"/>
      <c r="GN44" s="967"/>
      <c r="GO44" s="967"/>
      <c r="GP44" s="967"/>
      <c r="GQ44" s="967">
        <f t="shared" ref="GQ44" ca="1" si="1128">SUM(GQ43:HB43)</f>
        <v>114.98493084732878</v>
      </c>
      <c r="GR44" s="967"/>
      <c r="GS44" s="967"/>
      <c r="GT44" s="967"/>
      <c r="GU44" s="967"/>
      <c r="GV44" s="967"/>
      <c r="GW44" s="967"/>
      <c r="GX44" s="967"/>
      <c r="GY44" s="967"/>
      <c r="GZ44" s="967"/>
      <c r="HA44" s="967"/>
      <c r="HB44" s="967"/>
      <c r="HC44" s="967">
        <f t="shared" ref="HC44" ca="1" si="1129">SUM(HC43:HN43)</f>
        <v>114.98493084732877</v>
      </c>
      <c r="HD44" s="967"/>
      <c r="HE44" s="967"/>
      <c r="HF44" s="967"/>
      <c r="HG44" s="967"/>
      <c r="HH44" s="967"/>
      <c r="HI44" s="967"/>
      <c r="HJ44" s="967"/>
      <c r="HK44" s="967"/>
      <c r="HL44" s="967"/>
      <c r="HM44" s="967"/>
      <c r="HN44" s="967"/>
      <c r="HO44" s="967">
        <f t="shared" ref="HO44" ca="1" si="1130">SUM(HO43:HZ43)</f>
        <v>114.98493084732868</v>
      </c>
      <c r="HP44" s="967"/>
      <c r="HQ44" s="967"/>
      <c r="HR44" s="967"/>
      <c r="HS44" s="967"/>
      <c r="HT44" s="967"/>
      <c r="HU44" s="967"/>
      <c r="HV44" s="967"/>
      <c r="HW44" s="967"/>
      <c r="HX44" s="967"/>
      <c r="HY44" s="967"/>
      <c r="HZ44" s="967"/>
      <c r="IA44" s="967">
        <f t="shared" ref="IA44" ca="1" si="1131">SUM(IA43:IL43)</f>
        <v>114.98493084732874</v>
      </c>
      <c r="IB44" s="967"/>
      <c r="IC44" s="967"/>
      <c r="ID44" s="967"/>
      <c r="IE44" s="967"/>
      <c r="IF44" s="967"/>
      <c r="IG44" s="967"/>
      <c r="IH44" s="967"/>
      <c r="II44" s="967"/>
      <c r="IJ44" s="967"/>
      <c r="IK44" s="967"/>
      <c r="IL44" s="967"/>
      <c r="IM44" s="967">
        <f t="shared" ref="IM44" ca="1" si="1132">SUM(IM43:IX43)</f>
        <v>432.92666666666673</v>
      </c>
      <c r="IN44" s="967"/>
      <c r="IO44" s="967"/>
      <c r="IP44" s="967"/>
      <c r="IQ44" s="967"/>
      <c r="IR44" s="967"/>
      <c r="IS44" s="967"/>
      <c r="IT44" s="967"/>
      <c r="IU44" s="967"/>
      <c r="IV44" s="967"/>
      <c r="IW44" s="967"/>
      <c r="IX44" s="967"/>
      <c r="IY44" s="967">
        <f t="shared" ref="IY44" ca="1" si="1133">SUM(IY43:JJ43)</f>
        <v>432.92666666666673</v>
      </c>
      <c r="IZ44" s="967"/>
      <c r="JA44" s="967"/>
      <c r="JB44" s="967"/>
      <c r="JC44" s="967"/>
      <c r="JD44" s="967"/>
      <c r="JE44" s="967"/>
      <c r="JF44" s="967"/>
      <c r="JG44" s="967"/>
      <c r="JH44" s="967"/>
      <c r="JI44" s="967"/>
      <c r="JJ44" s="967"/>
      <c r="JK44" s="967">
        <f t="shared" ref="JK44" ca="1" si="1134">SUM(JK43:JV43)</f>
        <v>432.92666666666673</v>
      </c>
      <c r="JL44" s="967"/>
      <c r="JM44" s="967"/>
      <c r="JN44" s="967"/>
      <c r="JO44" s="967"/>
      <c r="JP44" s="967"/>
      <c r="JQ44" s="967"/>
      <c r="JR44" s="967"/>
      <c r="JS44" s="967"/>
      <c r="JT44" s="967"/>
      <c r="JU44" s="967"/>
      <c r="JV44" s="967"/>
      <c r="JW44" s="967">
        <f t="shared" ref="JW44" ca="1" si="1135">SUM(JW43:KH43)</f>
        <v>432.92666666666673</v>
      </c>
      <c r="JX44" s="967"/>
      <c r="JY44" s="967"/>
      <c r="JZ44" s="967"/>
      <c r="KA44" s="967"/>
      <c r="KB44" s="967"/>
      <c r="KC44" s="967"/>
      <c r="KD44" s="967"/>
      <c r="KE44" s="967"/>
      <c r="KF44" s="967"/>
      <c r="KG44" s="967"/>
      <c r="KH44" s="967"/>
      <c r="KI44" s="967">
        <f t="shared" ref="KI44" ca="1" si="1136">SUM(KI43:KT43)</f>
        <v>259.75600000000003</v>
      </c>
      <c r="KJ44" s="967"/>
      <c r="KK44" s="967"/>
      <c r="KL44" s="967"/>
      <c r="KM44" s="967"/>
      <c r="KN44" s="967"/>
      <c r="KO44" s="967"/>
      <c r="KP44" s="967"/>
      <c r="KQ44" s="967"/>
      <c r="KR44" s="967"/>
      <c r="KS44" s="967"/>
      <c r="KT44" s="967"/>
      <c r="KU44" s="967">
        <f t="shared" ref="KU44" ca="1" si="1137">SUM(KU43:LF43)</f>
        <v>259.75600000000003</v>
      </c>
      <c r="KV44" s="967"/>
      <c r="KW44" s="967"/>
      <c r="KX44" s="967"/>
      <c r="KY44" s="967"/>
      <c r="KZ44" s="967"/>
      <c r="LA44" s="967"/>
      <c r="LB44" s="967"/>
      <c r="LC44" s="967"/>
      <c r="LD44" s="967"/>
      <c r="LE44" s="967"/>
      <c r="LF44" s="967"/>
      <c r="LG44" s="967">
        <f t="shared" ref="LG44" ca="1" si="1138">SUM(LG43:LR43)</f>
        <v>259.75600000000003</v>
      </c>
      <c r="LH44" s="967"/>
      <c r="LI44" s="967"/>
      <c r="LJ44" s="967"/>
      <c r="LK44" s="967"/>
      <c r="LL44" s="967"/>
      <c r="LM44" s="967"/>
      <c r="LN44" s="967"/>
      <c r="LO44" s="967"/>
      <c r="LP44" s="967"/>
      <c r="LQ44" s="967"/>
      <c r="LR44" s="967"/>
      <c r="LS44" s="967">
        <f t="shared" ref="LS44" ca="1" si="1139">SUM(LS43:MD43)</f>
        <v>259.75600000000003</v>
      </c>
      <c r="LT44" s="967"/>
      <c r="LU44" s="967"/>
      <c r="LV44" s="967"/>
      <c r="LW44" s="967"/>
      <c r="LX44" s="967"/>
      <c r="LY44" s="967"/>
      <c r="LZ44" s="967"/>
      <c r="MA44" s="967"/>
      <c r="MB44" s="967"/>
      <c r="MC44" s="967"/>
      <c r="MD44" s="967"/>
      <c r="ME44" s="967">
        <f t="shared" ref="ME44" ca="1" si="1140">SUM(ME43:MP43)</f>
        <v>259.75600000000003</v>
      </c>
      <c r="MF44" s="967"/>
      <c r="MG44" s="967"/>
      <c r="MH44" s="967"/>
      <c r="MI44" s="967"/>
      <c r="MJ44" s="967"/>
      <c r="MK44" s="967"/>
      <c r="ML44" s="967"/>
      <c r="MM44" s="967"/>
      <c r="MN44" s="967"/>
      <c r="MO44" s="967"/>
      <c r="MP44" s="967"/>
      <c r="MQ44" s="967">
        <f t="shared" ref="MQ44" ca="1" si="1141">SUM(MQ43:NB43)</f>
        <v>259.75600000000003</v>
      </c>
      <c r="MR44" s="967"/>
      <c r="MS44" s="967"/>
      <c r="MT44" s="967"/>
      <c r="MU44" s="967"/>
      <c r="MV44" s="967"/>
      <c r="MW44" s="967"/>
      <c r="MX44" s="967"/>
      <c r="MY44" s="967"/>
      <c r="MZ44" s="967"/>
      <c r="NA44" s="967"/>
      <c r="NB44" s="967"/>
      <c r="NC44" s="967">
        <f t="shared" ref="NC44" ca="1" si="1142">SUM(NC43:NN43)</f>
        <v>259.75600000000003</v>
      </c>
      <c r="ND44" s="967"/>
      <c r="NE44" s="967"/>
      <c r="NF44" s="967"/>
      <c r="NG44" s="967"/>
      <c r="NH44" s="967"/>
      <c r="NI44" s="967"/>
      <c r="NJ44" s="967"/>
      <c r="NK44" s="967"/>
      <c r="NL44" s="967"/>
      <c r="NM44" s="967"/>
      <c r="NN44" s="967"/>
      <c r="NO44" s="967">
        <f t="shared" ref="NO44" ca="1" si="1143">SUM(NO43:NZ43)</f>
        <v>259.75600000000003</v>
      </c>
      <c r="NP44" s="967"/>
      <c r="NQ44" s="967"/>
      <c r="NR44" s="967"/>
      <c r="NS44" s="967"/>
      <c r="NT44" s="967"/>
      <c r="NU44" s="967"/>
      <c r="NV44" s="967"/>
      <c r="NW44" s="967"/>
      <c r="NX44" s="967"/>
      <c r="NY44" s="967"/>
      <c r="NZ44" s="967"/>
      <c r="OA44" s="967">
        <f t="shared" ref="OA44" ca="1" si="1144">SUM(OA43:OL43)</f>
        <v>259.75600000000003</v>
      </c>
      <c r="OB44" s="967"/>
      <c r="OC44" s="967"/>
      <c r="OD44" s="967"/>
      <c r="OE44" s="967"/>
      <c r="OF44" s="967"/>
      <c r="OG44" s="967"/>
      <c r="OH44" s="967"/>
      <c r="OI44" s="967"/>
      <c r="OJ44" s="967"/>
      <c r="OK44" s="967"/>
      <c r="OL44" s="967"/>
      <c r="OM44" s="967">
        <f t="shared" ref="OM44" ca="1" si="1145">SUM(OM43:OX43)</f>
        <v>259.75600000000003</v>
      </c>
      <c r="ON44" s="967"/>
      <c r="OO44" s="967"/>
      <c r="OP44" s="967"/>
      <c r="OQ44" s="967"/>
      <c r="OR44" s="967"/>
      <c r="OS44" s="967"/>
      <c r="OT44" s="967"/>
      <c r="OU44" s="967"/>
      <c r="OV44" s="967"/>
      <c r="OW44" s="967"/>
      <c r="OX44" s="967"/>
      <c r="OY44" s="967">
        <f t="shared" ref="OY44" ca="1" si="1146">SUM(OY43:PJ43)</f>
        <v>259.75600000000003</v>
      </c>
      <c r="OZ44" s="967"/>
      <c r="PA44" s="967"/>
      <c r="PB44" s="967"/>
      <c r="PC44" s="967"/>
      <c r="PD44" s="967"/>
      <c r="PE44" s="967"/>
      <c r="PF44" s="967"/>
      <c r="PG44" s="967"/>
      <c r="PH44" s="967"/>
      <c r="PI44" s="967"/>
      <c r="PJ44" s="967"/>
    </row>
    <row r="45" spans="1:426" s="123" customFormat="1">
      <c r="A45" s="967" t="s">
        <v>48</v>
      </c>
      <c r="B45" s="967"/>
      <c r="C45" s="967" t="s">
        <v>29</v>
      </c>
      <c r="D45" s="967"/>
      <c r="E45" s="967"/>
      <c r="F45" s="967"/>
      <c r="G45" s="63">
        <f>収支!E20</f>
        <v>5000</v>
      </c>
      <c r="H45" s="63"/>
      <c r="I45" s="63"/>
      <c r="J45" s="63"/>
      <c r="K45" s="63"/>
      <c r="L45" s="63"/>
      <c r="M45" s="63"/>
      <c r="N45" s="63"/>
      <c r="O45" s="63"/>
      <c r="P45" s="63"/>
      <c r="Q45" s="63"/>
      <c r="R45" s="63"/>
      <c r="S45" s="63"/>
      <c r="T45" s="63"/>
      <c r="U45" s="63"/>
      <c r="V45" s="63"/>
      <c r="W45" s="63"/>
      <c r="X45" s="63"/>
      <c r="Y45" s="63"/>
      <c r="Z45" s="63"/>
      <c r="AA45" s="63"/>
      <c r="AB45" s="63"/>
      <c r="AC45" s="63"/>
      <c r="AD45" s="63"/>
      <c r="AE45" s="63"/>
      <c r="AF45" s="63"/>
      <c r="AG45" s="63"/>
      <c r="AH45" s="63"/>
      <c r="AI45" s="63"/>
      <c r="AJ45" s="63"/>
      <c r="AK45" s="63"/>
      <c r="AL45" s="63"/>
      <c r="AM45" s="63"/>
      <c r="AN45" s="63"/>
      <c r="AO45" s="63"/>
      <c r="AP45" s="63"/>
      <c r="AQ45" s="63"/>
      <c r="AR45" s="63"/>
      <c r="AS45" s="63"/>
      <c r="AT45" s="63"/>
      <c r="AU45" s="63"/>
      <c r="AV45" s="63"/>
      <c r="AW45" s="63"/>
      <c r="AX45" s="63"/>
      <c r="AY45" s="63"/>
      <c r="AZ45" s="63"/>
      <c r="BA45" s="63"/>
      <c r="BB45" s="63"/>
      <c r="BC45" s="63"/>
      <c r="BD45" s="63"/>
      <c r="BE45" s="63"/>
      <c r="BF45" s="63"/>
      <c r="BG45" s="63"/>
      <c r="BH45" s="63"/>
      <c r="BI45" s="63"/>
      <c r="BJ45" s="63"/>
      <c r="BK45" s="63"/>
      <c r="BL45" s="63"/>
      <c r="BM45" s="63"/>
      <c r="BN45" s="63"/>
      <c r="BO45" s="63"/>
      <c r="BP45" s="63"/>
      <c r="BQ45" s="63"/>
      <c r="BR45" s="63"/>
      <c r="BS45" s="63"/>
      <c r="BT45" s="63"/>
      <c r="BU45" s="63"/>
      <c r="BV45" s="63"/>
      <c r="BW45" s="63"/>
      <c r="BX45" s="63"/>
      <c r="BY45" s="63"/>
      <c r="BZ45" s="63"/>
      <c r="CA45" s="63"/>
      <c r="CB45" s="63"/>
      <c r="CC45" s="63"/>
      <c r="CD45" s="63"/>
      <c r="CE45" s="63"/>
      <c r="CF45" s="63"/>
      <c r="CG45" s="63"/>
      <c r="CH45" s="63"/>
      <c r="CI45" s="63"/>
      <c r="CJ45" s="63"/>
      <c r="CK45" s="63"/>
      <c r="CL45" s="63"/>
      <c r="CM45" s="63"/>
      <c r="CN45" s="63"/>
      <c r="CO45" s="63"/>
      <c r="CP45" s="63"/>
      <c r="CQ45" s="63"/>
      <c r="CR45" s="63"/>
      <c r="CS45" s="63"/>
      <c r="CT45" s="63"/>
      <c r="CU45" s="63"/>
      <c r="CV45" s="63"/>
      <c r="CW45" s="63"/>
      <c r="CX45" s="63"/>
      <c r="CY45" s="63"/>
      <c r="CZ45" s="63"/>
      <c r="DA45" s="63"/>
      <c r="DB45" s="63"/>
      <c r="DC45" s="63"/>
      <c r="DD45" s="63"/>
      <c r="DE45" s="63"/>
      <c r="DF45" s="63"/>
      <c r="DG45" s="63"/>
      <c r="DH45" s="63"/>
      <c r="DI45" s="63"/>
      <c r="DJ45" s="63"/>
      <c r="DK45" s="63"/>
      <c r="DL45" s="63"/>
      <c r="DM45" s="63"/>
      <c r="DN45" s="63"/>
      <c r="DO45" s="63"/>
      <c r="DP45" s="63"/>
      <c r="DQ45" s="63"/>
      <c r="DR45" s="63"/>
      <c r="DS45" s="63"/>
      <c r="DT45" s="63"/>
      <c r="DU45" s="63"/>
      <c r="DV45" s="63"/>
      <c r="DW45" s="63"/>
      <c r="DX45" s="63"/>
      <c r="DY45" s="63"/>
      <c r="DZ45" s="63"/>
      <c r="EA45" s="63"/>
      <c r="EB45" s="63"/>
      <c r="EC45" s="63"/>
      <c r="ED45" s="63"/>
      <c r="EE45" s="63"/>
      <c r="EF45" s="63"/>
      <c r="EG45" s="63"/>
      <c r="EH45" s="63"/>
      <c r="EI45" s="63"/>
      <c r="EJ45" s="63"/>
      <c r="EK45" s="63"/>
      <c r="EL45" s="63"/>
      <c r="EM45" s="63"/>
      <c r="EN45" s="63"/>
      <c r="EO45" s="63"/>
      <c r="EP45" s="63"/>
      <c r="EQ45" s="63"/>
      <c r="ER45" s="63"/>
      <c r="ES45" s="63"/>
      <c r="ET45" s="63"/>
      <c r="EU45" s="63"/>
      <c r="EV45" s="63"/>
      <c r="EW45" s="63"/>
      <c r="EX45" s="63"/>
      <c r="EY45" s="63"/>
      <c r="EZ45" s="63"/>
      <c r="FA45" s="63"/>
      <c r="FB45" s="63"/>
      <c r="FC45" s="63"/>
      <c r="FD45" s="63"/>
      <c r="FE45" s="63"/>
      <c r="FF45" s="63"/>
      <c r="FG45" s="63"/>
      <c r="FH45" s="63"/>
      <c r="FI45" s="63"/>
      <c r="FJ45" s="63"/>
      <c r="FK45" s="63"/>
      <c r="FL45" s="63"/>
      <c r="FM45" s="63"/>
      <c r="FN45" s="63"/>
      <c r="FO45" s="63"/>
      <c r="FP45" s="63"/>
      <c r="FQ45" s="63"/>
      <c r="FR45" s="63"/>
      <c r="FS45" s="63"/>
      <c r="FT45" s="63"/>
      <c r="FU45" s="63"/>
      <c r="FV45" s="63"/>
      <c r="FW45" s="63"/>
      <c r="FX45" s="63"/>
      <c r="FY45" s="63"/>
      <c r="FZ45" s="63"/>
      <c r="GA45" s="63"/>
      <c r="GB45" s="63"/>
      <c r="GC45" s="63"/>
      <c r="GD45" s="63"/>
      <c r="GE45" s="63"/>
      <c r="GF45" s="63"/>
      <c r="GG45" s="63"/>
      <c r="GH45" s="63"/>
      <c r="GI45" s="63"/>
      <c r="GJ45" s="63"/>
      <c r="GK45" s="63"/>
      <c r="GL45" s="63"/>
      <c r="GM45" s="63"/>
      <c r="GN45" s="63"/>
      <c r="GO45" s="63"/>
      <c r="GP45" s="63"/>
      <c r="GQ45" s="63"/>
      <c r="GR45" s="63"/>
      <c r="GS45" s="63"/>
      <c r="GT45" s="63"/>
      <c r="GU45" s="63"/>
      <c r="GV45" s="63"/>
      <c r="GW45" s="63"/>
      <c r="GX45" s="63"/>
      <c r="GY45" s="63"/>
      <c r="GZ45" s="63"/>
      <c r="HA45" s="63"/>
      <c r="HB45" s="63"/>
      <c r="HC45" s="63"/>
      <c r="HD45" s="63"/>
      <c r="HE45" s="63"/>
      <c r="HF45" s="63"/>
      <c r="HG45" s="63"/>
      <c r="HH45" s="63"/>
      <c r="HI45" s="63"/>
      <c r="HJ45" s="63"/>
      <c r="HK45" s="63"/>
      <c r="HL45" s="63"/>
      <c r="HM45" s="63"/>
      <c r="HN45" s="63"/>
      <c r="HO45" s="63"/>
      <c r="HP45" s="63"/>
      <c r="HQ45" s="63"/>
      <c r="HR45" s="63"/>
      <c r="HS45" s="63"/>
      <c r="HT45" s="63"/>
      <c r="HU45" s="63"/>
      <c r="HV45" s="63"/>
      <c r="HW45" s="63"/>
      <c r="HX45" s="63"/>
      <c r="HY45" s="63"/>
      <c r="HZ45" s="63"/>
      <c r="IA45" s="63"/>
      <c r="IB45" s="63"/>
      <c r="IC45" s="63"/>
      <c r="ID45" s="63"/>
      <c r="IE45" s="63"/>
      <c r="IF45" s="63"/>
      <c r="IG45" s="63"/>
      <c r="IH45" s="63"/>
      <c r="II45" s="63"/>
      <c r="IJ45" s="63"/>
      <c r="IK45" s="63"/>
      <c r="IL45" s="63"/>
      <c r="IM45" s="63"/>
      <c r="IN45" s="63"/>
      <c r="IO45" s="63"/>
      <c r="IP45" s="63"/>
      <c r="IQ45" s="63"/>
      <c r="IR45" s="63"/>
      <c r="IS45" s="63"/>
      <c r="IT45" s="63"/>
      <c r="IU45" s="63"/>
      <c r="IV45" s="63"/>
      <c r="IW45" s="63"/>
      <c r="IX45" s="63"/>
      <c r="IY45" s="63"/>
      <c r="IZ45" s="63"/>
      <c r="JA45" s="63"/>
      <c r="JB45" s="63"/>
      <c r="JC45" s="63"/>
      <c r="JD45" s="63"/>
      <c r="JE45" s="63"/>
      <c r="JF45" s="63"/>
      <c r="JG45" s="63"/>
      <c r="JH45" s="63"/>
      <c r="JI45" s="63"/>
      <c r="JJ45" s="63"/>
      <c r="JK45" s="63"/>
      <c r="JL45" s="63"/>
      <c r="JM45" s="63"/>
      <c r="JN45" s="63"/>
      <c r="JO45" s="63"/>
      <c r="JP45" s="63"/>
      <c r="JQ45" s="63"/>
      <c r="JR45" s="63"/>
      <c r="JS45" s="63"/>
      <c r="JT45" s="63"/>
      <c r="JU45" s="63"/>
      <c r="JV45" s="63"/>
      <c r="JW45" s="63"/>
      <c r="JX45" s="63"/>
      <c r="JY45" s="63"/>
      <c r="JZ45" s="63"/>
      <c r="KA45" s="63"/>
      <c r="KB45" s="63"/>
      <c r="KC45" s="63"/>
      <c r="KD45" s="63"/>
      <c r="KE45" s="63"/>
      <c r="KF45" s="63"/>
      <c r="KG45" s="63"/>
      <c r="KH45" s="63"/>
      <c r="KI45" s="63"/>
      <c r="KJ45" s="63"/>
      <c r="KK45" s="63"/>
      <c r="KL45" s="63"/>
      <c r="KM45" s="63"/>
      <c r="KN45" s="63"/>
      <c r="KO45" s="63"/>
      <c r="KP45" s="63"/>
      <c r="KQ45" s="63"/>
      <c r="KR45" s="63"/>
      <c r="KS45" s="63"/>
      <c r="KT45" s="63"/>
      <c r="KU45" s="63"/>
      <c r="KV45" s="63"/>
      <c r="KW45" s="63"/>
      <c r="KX45" s="63"/>
      <c r="KY45" s="63"/>
      <c r="KZ45" s="63"/>
      <c r="LA45" s="63"/>
      <c r="LB45" s="63"/>
      <c r="LC45" s="63"/>
      <c r="LD45" s="63"/>
      <c r="LE45" s="63"/>
      <c r="LF45" s="63"/>
      <c r="LG45" s="63"/>
      <c r="LH45" s="63"/>
      <c r="LI45" s="63"/>
      <c r="LJ45" s="63"/>
      <c r="LK45" s="63"/>
      <c r="LL45" s="63"/>
      <c r="LM45" s="63"/>
      <c r="LN45" s="63"/>
      <c r="LO45" s="63"/>
      <c r="LP45" s="63"/>
      <c r="LQ45" s="63"/>
      <c r="LR45" s="63"/>
      <c r="LS45" s="63"/>
      <c r="LT45" s="63"/>
      <c r="LU45" s="63"/>
      <c r="LV45" s="63"/>
      <c r="LW45" s="63"/>
      <c r="LX45" s="63"/>
      <c r="LY45" s="63"/>
      <c r="LZ45" s="63"/>
      <c r="MA45" s="63"/>
      <c r="MB45" s="63"/>
      <c r="MC45" s="63"/>
      <c r="MD45" s="63"/>
      <c r="ME45" s="63"/>
      <c r="MF45" s="63"/>
      <c r="MG45" s="63"/>
      <c r="MH45" s="63"/>
      <c r="MI45" s="63"/>
      <c r="MJ45" s="63"/>
      <c r="MK45" s="63"/>
      <c r="ML45" s="63"/>
      <c r="MM45" s="63"/>
      <c r="MN45" s="63"/>
      <c r="MO45" s="63"/>
      <c r="MP45" s="63"/>
      <c r="MQ45" s="63"/>
      <c r="MR45" s="63"/>
      <c r="MS45" s="63"/>
      <c r="MT45" s="63"/>
      <c r="MU45" s="63"/>
      <c r="MV45" s="63"/>
      <c r="MW45" s="63"/>
      <c r="MX45" s="63"/>
      <c r="MY45" s="63"/>
      <c r="MZ45" s="63"/>
      <c r="NA45" s="63"/>
      <c r="NB45" s="63"/>
      <c r="NC45" s="63"/>
      <c r="ND45" s="63"/>
      <c r="NE45" s="63"/>
      <c r="NF45" s="63"/>
      <c r="NG45" s="63"/>
      <c r="NH45" s="63"/>
      <c r="NI45" s="63"/>
      <c r="NJ45" s="63"/>
      <c r="NK45" s="63"/>
      <c r="NL45" s="63"/>
      <c r="NM45" s="63"/>
      <c r="NN45" s="63"/>
      <c r="NO45" s="63"/>
      <c r="NP45" s="63"/>
      <c r="NQ45" s="63"/>
      <c r="NR45" s="63"/>
      <c r="NS45" s="63"/>
      <c r="NT45" s="63"/>
      <c r="NU45" s="63"/>
      <c r="NV45" s="63"/>
      <c r="NW45" s="63"/>
      <c r="NX45" s="63"/>
      <c r="NY45" s="63"/>
      <c r="NZ45" s="63"/>
      <c r="OA45" s="63"/>
      <c r="OB45" s="63"/>
      <c r="OC45" s="63"/>
      <c r="OD45" s="63"/>
      <c r="OE45" s="63"/>
      <c r="OF45" s="63"/>
      <c r="OG45" s="63"/>
      <c r="OH45" s="63"/>
      <c r="OI45" s="63"/>
      <c r="OJ45" s="63"/>
      <c r="OK45" s="63"/>
      <c r="OL45" s="63"/>
      <c r="OM45" s="63"/>
      <c r="ON45" s="63"/>
      <c r="OO45" s="63"/>
      <c r="OP45" s="63"/>
      <c r="OQ45" s="63"/>
      <c r="OR45" s="63"/>
      <c r="OS45" s="63"/>
      <c r="OT45" s="63"/>
      <c r="OU45" s="63"/>
      <c r="OV45" s="63"/>
      <c r="OW45" s="63"/>
      <c r="OX45" s="63"/>
      <c r="OY45" s="63"/>
      <c r="OZ45" s="63"/>
      <c r="PA45" s="63"/>
      <c r="PB45" s="63"/>
      <c r="PC45" s="63"/>
      <c r="PD45" s="63"/>
      <c r="PE45" s="63"/>
      <c r="PF45" s="63"/>
      <c r="PG45" s="63"/>
      <c r="PH45" s="63"/>
      <c r="PI45" s="63"/>
      <c r="PJ45" s="63"/>
    </row>
    <row r="46" spans="1:426" s="123" customFormat="1">
      <c r="A46" s="967"/>
      <c r="B46" s="967"/>
      <c r="C46" s="967" t="s">
        <v>31</v>
      </c>
      <c r="D46" s="967"/>
      <c r="E46" s="967"/>
      <c r="F46" s="967"/>
      <c r="G46" s="63">
        <f ca="1">収支!E21</f>
        <v>3608.8899999999994</v>
      </c>
      <c r="H46" s="63"/>
      <c r="I46" s="63"/>
      <c r="J46" s="63"/>
      <c r="K46" s="63"/>
      <c r="L46" s="63"/>
      <c r="M46" s="63"/>
      <c r="N46" s="63"/>
      <c r="O46" s="63"/>
      <c r="P46" s="63"/>
      <c r="Q46" s="63"/>
      <c r="R46" s="63"/>
      <c r="S46" s="63"/>
      <c r="T46" s="63"/>
      <c r="U46" s="63"/>
      <c r="V46" s="63"/>
      <c r="W46" s="63"/>
      <c r="X46" s="63"/>
      <c r="Y46" s="63"/>
      <c r="Z46" s="63"/>
      <c r="AA46" s="63"/>
      <c r="AB46" s="63"/>
      <c r="AC46" s="63"/>
      <c r="AD46" s="63"/>
      <c r="AE46" s="63"/>
      <c r="AF46" s="63"/>
      <c r="AG46" s="63"/>
      <c r="AH46" s="63"/>
      <c r="AI46" s="63"/>
      <c r="AJ46" s="63"/>
      <c r="AK46" s="63"/>
      <c r="AL46" s="63"/>
      <c r="AM46" s="63"/>
      <c r="AN46" s="63"/>
      <c r="AO46" s="63"/>
      <c r="AP46" s="63"/>
      <c r="AQ46" s="63"/>
      <c r="AR46" s="63"/>
      <c r="AS46" s="63"/>
      <c r="AT46" s="63"/>
      <c r="AU46" s="63"/>
      <c r="AV46" s="63"/>
      <c r="AW46" s="63"/>
      <c r="AX46" s="63"/>
      <c r="AY46" s="63"/>
      <c r="AZ46" s="63"/>
      <c r="BA46" s="63"/>
      <c r="BB46" s="63"/>
      <c r="BC46" s="63"/>
      <c r="BD46" s="63"/>
      <c r="BE46" s="63"/>
      <c r="BF46" s="63"/>
      <c r="BG46" s="63"/>
      <c r="BH46" s="63"/>
      <c r="BI46" s="63"/>
      <c r="BJ46" s="63"/>
      <c r="BK46" s="63"/>
      <c r="BL46" s="63"/>
      <c r="BM46" s="63"/>
      <c r="BN46" s="63"/>
      <c r="BO46" s="63"/>
      <c r="BP46" s="63"/>
      <c r="BQ46" s="63"/>
      <c r="BR46" s="63"/>
      <c r="BS46" s="63"/>
      <c r="BT46" s="63"/>
      <c r="BU46" s="63"/>
      <c r="BV46" s="63"/>
      <c r="BW46" s="63"/>
      <c r="BX46" s="63"/>
      <c r="BY46" s="63"/>
      <c r="BZ46" s="63"/>
      <c r="CA46" s="63"/>
      <c r="CB46" s="63"/>
      <c r="CC46" s="63"/>
      <c r="CD46" s="63"/>
      <c r="CE46" s="63"/>
      <c r="CF46" s="63"/>
      <c r="CG46" s="63"/>
      <c r="CH46" s="63"/>
      <c r="CI46" s="63"/>
      <c r="CJ46" s="63"/>
      <c r="CK46" s="63"/>
      <c r="CL46" s="63"/>
      <c r="CM46" s="63"/>
      <c r="CN46" s="63"/>
      <c r="CO46" s="63"/>
      <c r="CP46" s="63"/>
      <c r="CQ46" s="63"/>
      <c r="CR46" s="63"/>
      <c r="CS46" s="63"/>
      <c r="CT46" s="63"/>
      <c r="CU46" s="63"/>
      <c r="CV46" s="63"/>
      <c r="CW46" s="63"/>
      <c r="CX46" s="63"/>
      <c r="CY46" s="63"/>
      <c r="CZ46" s="63"/>
      <c r="DA46" s="63"/>
      <c r="DB46" s="63"/>
      <c r="DC46" s="63"/>
      <c r="DD46" s="63"/>
      <c r="DE46" s="63"/>
      <c r="DF46" s="63"/>
      <c r="DG46" s="63"/>
      <c r="DH46" s="63"/>
      <c r="DI46" s="63"/>
      <c r="DJ46" s="63"/>
      <c r="DK46" s="63"/>
      <c r="DL46" s="63"/>
      <c r="DM46" s="63"/>
      <c r="DN46" s="63"/>
      <c r="DO46" s="63"/>
      <c r="DP46" s="63"/>
      <c r="DQ46" s="63"/>
      <c r="DR46" s="63"/>
      <c r="DS46" s="63"/>
      <c r="DT46" s="63"/>
      <c r="DU46" s="63"/>
      <c r="DV46" s="63"/>
      <c r="DW46" s="63"/>
      <c r="DX46" s="63"/>
      <c r="DY46" s="63"/>
      <c r="DZ46" s="63"/>
      <c r="EA46" s="63"/>
      <c r="EB46" s="63"/>
      <c r="EC46" s="63"/>
      <c r="ED46" s="63"/>
      <c r="EE46" s="63"/>
      <c r="EF46" s="63"/>
      <c r="EG46" s="63"/>
      <c r="EH46" s="63"/>
      <c r="EI46" s="63"/>
      <c r="EJ46" s="63"/>
      <c r="EK46" s="63"/>
      <c r="EL46" s="63"/>
      <c r="EM46" s="63"/>
      <c r="EN46" s="63"/>
      <c r="EO46" s="63"/>
      <c r="EP46" s="63"/>
      <c r="EQ46" s="63"/>
      <c r="ER46" s="63"/>
      <c r="ES46" s="63"/>
      <c r="ET46" s="63"/>
      <c r="EU46" s="63"/>
      <c r="EV46" s="63"/>
      <c r="EW46" s="63"/>
      <c r="EX46" s="63"/>
      <c r="EY46" s="63"/>
      <c r="EZ46" s="63"/>
      <c r="FA46" s="63"/>
      <c r="FB46" s="63"/>
      <c r="FC46" s="63"/>
      <c r="FD46" s="63"/>
      <c r="FE46" s="63"/>
      <c r="FF46" s="63"/>
      <c r="FG46" s="63"/>
      <c r="FH46" s="63"/>
      <c r="FI46" s="63"/>
      <c r="FJ46" s="63"/>
      <c r="FK46" s="63"/>
      <c r="FL46" s="63"/>
      <c r="FM46" s="63"/>
      <c r="FN46" s="63"/>
      <c r="FO46" s="63"/>
      <c r="FP46" s="63"/>
      <c r="FQ46" s="63"/>
      <c r="FR46" s="63"/>
      <c r="FS46" s="63"/>
      <c r="FT46" s="63"/>
      <c r="FU46" s="63"/>
      <c r="FV46" s="63"/>
      <c r="FW46" s="63"/>
      <c r="FX46" s="63"/>
      <c r="FY46" s="63"/>
      <c r="FZ46" s="63"/>
      <c r="GA46" s="63"/>
      <c r="GB46" s="63"/>
      <c r="GC46" s="63"/>
      <c r="GD46" s="63"/>
      <c r="GE46" s="63"/>
      <c r="GF46" s="63"/>
      <c r="GG46" s="63"/>
      <c r="GH46" s="63"/>
      <c r="GI46" s="63"/>
      <c r="GJ46" s="63"/>
      <c r="GK46" s="63"/>
      <c r="GL46" s="63"/>
      <c r="GM46" s="63"/>
      <c r="GN46" s="63"/>
      <c r="GO46" s="63"/>
      <c r="GP46" s="63"/>
      <c r="GQ46" s="63"/>
      <c r="GR46" s="63"/>
      <c r="GS46" s="63"/>
      <c r="GT46" s="63"/>
      <c r="GU46" s="63"/>
      <c r="GV46" s="63"/>
      <c r="GW46" s="63"/>
      <c r="GX46" s="63"/>
      <c r="GY46" s="63"/>
      <c r="GZ46" s="63"/>
      <c r="HA46" s="63"/>
      <c r="HB46" s="63"/>
      <c r="HC46" s="63"/>
      <c r="HD46" s="63"/>
      <c r="HE46" s="63"/>
      <c r="HF46" s="63"/>
      <c r="HG46" s="63"/>
      <c r="HH46" s="63"/>
      <c r="HI46" s="63"/>
      <c r="HJ46" s="63"/>
      <c r="HK46" s="63"/>
      <c r="HL46" s="63"/>
      <c r="HM46" s="63"/>
      <c r="HN46" s="63"/>
      <c r="HO46" s="63"/>
      <c r="HP46" s="63"/>
      <c r="HQ46" s="63"/>
      <c r="HR46" s="63"/>
      <c r="HS46" s="63"/>
      <c r="HT46" s="63"/>
      <c r="HU46" s="63"/>
      <c r="HV46" s="63"/>
      <c r="HW46" s="63"/>
      <c r="HX46" s="63"/>
      <c r="HY46" s="63"/>
      <c r="HZ46" s="63"/>
      <c r="IA46" s="63"/>
      <c r="IB46" s="63"/>
      <c r="IC46" s="63"/>
      <c r="ID46" s="63"/>
      <c r="IE46" s="63"/>
      <c r="IF46" s="63"/>
      <c r="IG46" s="63"/>
      <c r="IH46" s="63"/>
      <c r="II46" s="63"/>
      <c r="IJ46" s="63"/>
      <c r="IK46" s="63"/>
      <c r="IL46" s="63"/>
      <c r="IM46" s="63"/>
      <c r="IN46" s="63"/>
      <c r="IO46" s="63"/>
      <c r="IP46" s="63"/>
      <c r="IQ46" s="63"/>
      <c r="IR46" s="63"/>
      <c r="IS46" s="63"/>
      <c r="IT46" s="63"/>
      <c r="IU46" s="63"/>
      <c r="IV46" s="63"/>
      <c r="IW46" s="63"/>
      <c r="IX46" s="63"/>
      <c r="IY46" s="63"/>
      <c r="IZ46" s="63"/>
      <c r="JA46" s="63"/>
      <c r="JB46" s="63"/>
      <c r="JC46" s="63"/>
      <c r="JD46" s="63"/>
      <c r="JE46" s="63"/>
      <c r="JF46" s="63"/>
      <c r="JG46" s="63"/>
      <c r="JH46" s="63"/>
      <c r="JI46" s="63"/>
      <c r="JJ46" s="63"/>
      <c r="JK46" s="63"/>
      <c r="JL46" s="63"/>
      <c r="JM46" s="63"/>
      <c r="JN46" s="63"/>
      <c r="JO46" s="63"/>
      <c r="JP46" s="63"/>
      <c r="JQ46" s="63"/>
      <c r="JR46" s="63"/>
      <c r="JS46" s="63"/>
      <c r="JT46" s="63"/>
      <c r="JU46" s="63"/>
      <c r="JV46" s="63"/>
      <c r="JW46" s="63"/>
      <c r="JX46" s="63"/>
      <c r="JY46" s="63"/>
      <c r="JZ46" s="63"/>
      <c r="KA46" s="63"/>
      <c r="KB46" s="63"/>
      <c r="KC46" s="63"/>
      <c r="KD46" s="63"/>
      <c r="KE46" s="63"/>
      <c r="KF46" s="63"/>
      <c r="KG46" s="63"/>
      <c r="KH46" s="63"/>
      <c r="KI46" s="63"/>
      <c r="KJ46" s="63"/>
      <c r="KK46" s="63"/>
      <c r="KL46" s="63"/>
      <c r="KM46" s="63"/>
      <c r="KN46" s="63"/>
      <c r="KO46" s="63"/>
      <c r="KP46" s="63"/>
      <c r="KQ46" s="63"/>
      <c r="KR46" s="63"/>
      <c r="KS46" s="63"/>
      <c r="KT46" s="63"/>
      <c r="KU46" s="63"/>
      <c r="KV46" s="63"/>
      <c r="KW46" s="63"/>
      <c r="KX46" s="63"/>
      <c r="KY46" s="63"/>
      <c r="KZ46" s="63"/>
      <c r="LA46" s="63"/>
      <c r="LB46" s="63"/>
      <c r="LC46" s="63"/>
      <c r="LD46" s="63"/>
      <c r="LE46" s="63"/>
      <c r="LF46" s="63"/>
      <c r="LG46" s="63"/>
      <c r="LH46" s="63"/>
      <c r="LI46" s="63"/>
      <c r="LJ46" s="63"/>
      <c r="LK46" s="63"/>
      <c r="LL46" s="63"/>
      <c r="LM46" s="63"/>
      <c r="LN46" s="63"/>
      <c r="LO46" s="63"/>
      <c r="LP46" s="63"/>
      <c r="LQ46" s="63"/>
      <c r="LR46" s="63"/>
      <c r="LS46" s="63"/>
      <c r="LT46" s="63"/>
      <c r="LU46" s="63"/>
      <c r="LV46" s="63"/>
      <c r="LW46" s="63"/>
      <c r="LX46" s="63"/>
      <c r="LY46" s="63"/>
      <c r="LZ46" s="63"/>
      <c r="MA46" s="63"/>
      <c r="MB46" s="63"/>
      <c r="MC46" s="63"/>
      <c r="MD46" s="63"/>
      <c r="ME46" s="63"/>
      <c r="MF46" s="63"/>
      <c r="MG46" s="63"/>
      <c r="MH46" s="63"/>
      <c r="MI46" s="63"/>
      <c r="MJ46" s="63"/>
      <c r="MK46" s="63"/>
      <c r="ML46" s="63"/>
      <c r="MM46" s="63"/>
      <c r="MN46" s="63"/>
      <c r="MO46" s="63"/>
      <c r="MP46" s="63"/>
      <c r="MQ46" s="63"/>
      <c r="MR46" s="63"/>
      <c r="MS46" s="63"/>
      <c r="MT46" s="63"/>
      <c r="MU46" s="63"/>
      <c r="MV46" s="63"/>
      <c r="MW46" s="63"/>
      <c r="MX46" s="63"/>
      <c r="MY46" s="63"/>
      <c r="MZ46" s="63"/>
      <c r="NA46" s="63"/>
      <c r="NB46" s="63"/>
      <c r="NC46" s="63"/>
      <c r="ND46" s="63"/>
      <c r="NE46" s="63"/>
      <c r="NF46" s="63"/>
      <c r="NG46" s="63"/>
      <c r="NH46" s="63"/>
      <c r="NI46" s="63"/>
      <c r="NJ46" s="63"/>
      <c r="NK46" s="63"/>
      <c r="NL46" s="63"/>
      <c r="NM46" s="63"/>
      <c r="NN46" s="63"/>
      <c r="NO46" s="63"/>
      <c r="NP46" s="63"/>
      <c r="NQ46" s="63"/>
      <c r="NR46" s="63"/>
      <c r="NS46" s="63"/>
      <c r="NT46" s="63"/>
      <c r="NU46" s="63"/>
      <c r="NV46" s="63"/>
      <c r="NW46" s="63"/>
      <c r="NX46" s="63"/>
      <c r="NY46" s="63"/>
      <c r="NZ46" s="63"/>
      <c r="OA46" s="63"/>
      <c r="OB46" s="63"/>
      <c r="OC46" s="63"/>
      <c r="OD46" s="63"/>
      <c r="OE46" s="63"/>
      <c r="OF46" s="63"/>
      <c r="OG46" s="63"/>
      <c r="OH46" s="63"/>
      <c r="OI46" s="63"/>
      <c r="OJ46" s="63"/>
      <c r="OK46" s="63"/>
      <c r="OL46" s="63"/>
      <c r="OM46" s="63"/>
      <c r="ON46" s="63"/>
      <c r="OO46" s="63"/>
      <c r="OP46" s="63"/>
      <c r="OQ46" s="63"/>
      <c r="OR46" s="63"/>
      <c r="OS46" s="63"/>
      <c r="OT46" s="63"/>
      <c r="OU46" s="63"/>
      <c r="OV46" s="63"/>
      <c r="OW46" s="63"/>
      <c r="OX46" s="63"/>
      <c r="OY46" s="63"/>
      <c r="OZ46" s="63"/>
      <c r="PA46" s="63"/>
      <c r="PB46" s="63"/>
      <c r="PC46" s="63"/>
      <c r="PD46" s="63"/>
      <c r="PE46" s="63"/>
      <c r="PF46" s="63"/>
      <c r="PG46" s="63"/>
      <c r="PH46" s="63"/>
      <c r="PI46" s="63"/>
      <c r="PJ46" s="63"/>
    </row>
    <row r="47" spans="1:426" s="123" customFormat="1" ht="22.5" customHeight="1">
      <c r="A47" s="967"/>
      <c r="B47" s="967"/>
      <c r="C47" s="967" t="s">
        <v>40</v>
      </c>
      <c r="D47" s="967"/>
      <c r="E47" s="967"/>
      <c r="F47" s="967"/>
      <c r="G47" s="63">
        <f ca="1">G45+G46+G43-SUM(G4:G15)</f>
        <v>-503.45514465161068</v>
      </c>
      <c r="H47" s="63">
        <f t="shared" ref="H47:BS47" ca="1" si="1147">H45+H46+H43-SUM(H4:H15)+G47</f>
        <v>-484.83028930322217</v>
      </c>
      <c r="I47" s="63">
        <f t="shared" ca="1" si="1147"/>
        <v>-560.01543395483372</v>
      </c>
      <c r="J47" s="63">
        <f t="shared" ca="1" si="1147"/>
        <v>-582.90391193977848</v>
      </c>
      <c r="K47" s="63">
        <f t="shared" ca="1" si="1147"/>
        <v>-564.27905659138992</v>
      </c>
      <c r="L47" s="63">
        <f t="shared" ca="1" si="1147"/>
        <v>-545.65420124300135</v>
      </c>
      <c r="M47" s="63">
        <f t="shared" ca="1" si="1147"/>
        <v>-587.02934589461279</v>
      </c>
      <c r="N47" s="63">
        <f t="shared" ca="1" si="1147"/>
        <v>-568.40449054622422</v>
      </c>
      <c r="O47" s="63">
        <f t="shared" ca="1" si="1147"/>
        <v>-549.77963519783566</v>
      </c>
      <c r="P47" s="63">
        <f t="shared" ca="1" si="1147"/>
        <v>-531.1547798494471</v>
      </c>
      <c r="Q47" s="63">
        <f t="shared" ca="1" si="1147"/>
        <v>-512.52992450105853</v>
      </c>
      <c r="R47" s="63">
        <f t="shared" ca="1" si="1147"/>
        <v>-493.90506915267002</v>
      </c>
      <c r="S47" s="63">
        <f t="shared" ca="1" si="1147"/>
        <v>-482.28021380428152</v>
      </c>
      <c r="T47" s="63">
        <f t="shared" ca="1" si="1147"/>
        <v>-463.65535845589301</v>
      </c>
      <c r="U47" s="63">
        <f t="shared" ca="1" si="1147"/>
        <v>-445.0305031075045</v>
      </c>
      <c r="V47" s="63">
        <f t="shared" ca="1" si="1147"/>
        <v>-467.91898109244931</v>
      </c>
      <c r="W47" s="63">
        <f t="shared" ca="1" si="1147"/>
        <v>-449.29412574406081</v>
      </c>
      <c r="X47" s="63">
        <f t="shared" ca="1" si="1147"/>
        <v>-430.6692703956723</v>
      </c>
      <c r="Y47" s="63">
        <f t="shared" ca="1" si="1147"/>
        <v>-472.04441504728379</v>
      </c>
      <c r="Z47" s="63">
        <f t="shared" ca="1" si="1147"/>
        <v>-453.41955969889528</v>
      </c>
      <c r="AA47" s="63">
        <f t="shared" ca="1" si="1147"/>
        <v>-434.79470435050678</v>
      </c>
      <c r="AB47" s="63">
        <f t="shared" ca="1" si="1147"/>
        <v>-416.16984900211827</v>
      </c>
      <c r="AC47" s="63">
        <f t="shared" ca="1" si="1147"/>
        <v>-397.54499365372976</v>
      </c>
      <c r="AD47" s="63">
        <f t="shared" ca="1" si="1147"/>
        <v>-378.92013830534125</v>
      </c>
      <c r="AE47" s="63">
        <f t="shared" ca="1" si="1147"/>
        <v>-367.29528295695275</v>
      </c>
      <c r="AF47" s="63">
        <f t="shared" ca="1" si="1147"/>
        <v>-348.67042760856424</v>
      </c>
      <c r="AG47" s="63">
        <f t="shared" ca="1" si="1147"/>
        <v>-330.04557226017573</v>
      </c>
      <c r="AH47" s="63">
        <f t="shared" ca="1" si="1147"/>
        <v>-352.93405024512055</v>
      </c>
      <c r="AI47" s="63">
        <f t="shared" ca="1" si="1147"/>
        <v>-334.30919489673204</v>
      </c>
      <c r="AJ47" s="63">
        <f t="shared" ca="1" si="1147"/>
        <v>-315.68433954834353</v>
      </c>
      <c r="AK47" s="63">
        <f t="shared" ca="1" si="1147"/>
        <v>-357.05948419995502</v>
      </c>
      <c r="AL47" s="63">
        <f t="shared" ca="1" si="1147"/>
        <v>-338.43462885156652</v>
      </c>
      <c r="AM47" s="63">
        <f t="shared" ca="1" si="1147"/>
        <v>-319.80977350317801</v>
      </c>
      <c r="AN47" s="63">
        <f t="shared" ca="1" si="1147"/>
        <v>-301.1849181547895</v>
      </c>
      <c r="AO47" s="63">
        <f t="shared" ca="1" si="1147"/>
        <v>-282.56006280640099</v>
      </c>
      <c r="AP47" s="63">
        <f t="shared" ca="1" si="1147"/>
        <v>-263.93520745801248</v>
      </c>
      <c r="AQ47" s="63">
        <f t="shared" ca="1" si="1147"/>
        <v>-252.31035210962398</v>
      </c>
      <c r="AR47" s="63">
        <f t="shared" ca="1" si="1147"/>
        <v>-233.68549676123547</v>
      </c>
      <c r="AS47" s="63">
        <f t="shared" ca="1" si="1147"/>
        <v>-215.06064141284696</v>
      </c>
      <c r="AT47" s="63">
        <f t="shared" ca="1" si="1147"/>
        <v>-237.94911939779178</v>
      </c>
      <c r="AU47" s="63">
        <f t="shared" ca="1" si="1147"/>
        <v>-219.32426404940327</v>
      </c>
      <c r="AV47" s="63">
        <f t="shared" ca="1" si="1147"/>
        <v>-200.69940870101476</v>
      </c>
      <c r="AW47" s="63">
        <f t="shared" ca="1" si="1147"/>
        <v>-242.07455335262625</v>
      </c>
      <c r="AX47" s="63">
        <f t="shared" ca="1" si="1147"/>
        <v>-223.44969800423775</v>
      </c>
      <c r="AY47" s="63">
        <f t="shared" ca="1" si="1147"/>
        <v>-204.82484265584924</v>
      </c>
      <c r="AZ47" s="63">
        <f t="shared" ca="1" si="1147"/>
        <v>-186.19998730746073</v>
      </c>
      <c r="BA47" s="63">
        <f t="shared" ca="1" si="1147"/>
        <v>-167.57513195907222</v>
      </c>
      <c r="BB47" s="63">
        <f t="shared" ca="1" si="1147"/>
        <v>-148.95027661068372</v>
      </c>
      <c r="BC47" s="63">
        <f t="shared" ca="1" si="1147"/>
        <v>-137.32542126229521</v>
      </c>
      <c r="BD47" s="63">
        <f t="shared" ca="1" si="1147"/>
        <v>-118.7005659139067</v>
      </c>
      <c r="BE47" s="63">
        <f t="shared" ca="1" si="1147"/>
        <v>-100.07571056551819</v>
      </c>
      <c r="BF47" s="63">
        <f t="shared" ca="1" si="1147"/>
        <v>-122.96418855046301</v>
      </c>
      <c r="BG47" s="63">
        <f t="shared" ca="1" si="1147"/>
        <v>-104.3393332020745</v>
      </c>
      <c r="BH47" s="63">
        <f t="shared" ca="1" si="1147"/>
        <v>-85.714477853685992</v>
      </c>
      <c r="BI47" s="63">
        <f t="shared" ca="1" si="1147"/>
        <v>-127.08962250529748</v>
      </c>
      <c r="BJ47" s="63">
        <f t="shared" ca="1" si="1147"/>
        <v>-108.46476715690898</v>
      </c>
      <c r="BK47" s="63">
        <f t="shared" ca="1" si="1147"/>
        <v>-89.839911808520469</v>
      </c>
      <c r="BL47" s="63">
        <f t="shared" ca="1" si="1147"/>
        <v>-71.215056460131962</v>
      </c>
      <c r="BM47" s="63">
        <f t="shared" ca="1" si="1147"/>
        <v>-52.590201111743454</v>
      </c>
      <c r="BN47" s="63">
        <f t="shared" ca="1" si="1147"/>
        <v>-33.965345763354946</v>
      </c>
      <c r="BO47" s="63">
        <f t="shared" ca="1" si="1147"/>
        <v>-22.340490414966443</v>
      </c>
      <c r="BP47" s="63">
        <f t="shared" ca="1" si="1147"/>
        <v>-3.7156350665779385</v>
      </c>
      <c r="BQ47" s="63">
        <f t="shared" ca="1" si="1147"/>
        <v>14.909220281810565</v>
      </c>
      <c r="BR47" s="63">
        <f t="shared" ca="1" si="1147"/>
        <v>-7.9792577031342518</v>
      </c>
      <c r="BS47" s="63">
        <f t="shared" ca="1" si="1147"/>
        <v>10.645597645254252</v>
      </c>
      <c r="BT47" s="63">
        <f t="shared" ref="BT47:EE47" ca="1" si="1148">BT45+BT46+BT43-SUM(BT4:BT15)+BS47</f>
        <v>29.270452993642756</v>
      </c>
      <c r="BU47" s="63">
        <f t="shared" ca="1" si="1148"/>
        <v>-12.104691657968736</v>
      </c>
      <c r="BV47" s="63">
        <f t="shared" ca="1" si="1148"/>
        <v>6.5201636904197677</v>
      </c>
      <c r="BW47" s="63">
        <f t="shared" ca="1" si="1148"/>
        <v>25.145019038808272</v>
      </c>
      <c r="BX47" s="63">
        <f t="shared" ca="1" si="1148"/>
        <v>43.769874387196779</v>
      </c>
      <c r="BY47" s="63">
        <f t="shared" ca="1" si="1148"/>
        <v>62.394729735585287</v>
      </c>
      <c r="BZ47" s="63">
        <f t="shared" ca="1" si="1148"/>
        <v>81.019585083973794</v>
      </c>
      <c r="CA47" s="63">
        <f t="shared" ca="1" si="1148"/>
        <v>92.644440432362302</v>
      </c>
      <c r="CB47" s="63">
        <f t="shared" ca="1" si="1148"/>
        <v>111.26929578075081</v>
      </c>
      <c r="CC47" s="63">
        <f t="shared" ca="1" si="1148"/>
        <v>129.89415112913932</v>
      </c>
      <c r="CD47" s="63">
        <f t="shared" ca="1" si="1148"/>
        <v>107.0056731441945</v>
      </c>
      <c r="CE47" s="63">
        <f t="shared" ca="1" si="1148"/>
        <v>125.63052849258301</v>
      </c>
      <c r="CF47" s="63">
        <f t="shared" ca="1" si="1148"/>
        <v>144.25538384097152</v>
      </c>
      <c r="CG47" s="63">
        <f t="shared" ca="1" si="1148"/>
        <v>102.88023918936003</v>
      </c>
      <c r="CH47" s="63">
        <f t="shared" ca="1" si="1148"/>
        <v>121.50509453774853</v>
      </c>
      <c r="CI47" s="63">
        <f t="shared" ca="1" si="1148"/>
        <v>140.12994988613704</v>
      </c>
      <c r="CJ47" s="63">
        <f t="shared" ca="1" si="1148"/>
        <v>158.75480523452555</v>
      </c>
      <c r="CK47" s="63">
        <f t="shared" ca="1" si="1148"/>
        <v>177.37966058291406</v>
      </c>
      <c r="CL47" s="63">
        <f t="shared" ca="1" si="1148"/>
        <v>196.00451593130256</v>
      </c>
      <c r="CM47" s="63">
        <f t="shared" ca="1" si="1148"/>
        <v>207.62937127969107</v>
      </c>
      <c r="CN47" s="63">
        <f t="shared" ca="1" si="1148"/>
        <v>226.25422662807958</v>
      </c>
      <c r="CO47" s="63">
        <f t="shared" ca="1" si="1148"/>
        <v>244.87908197646809</v>
      </c>
      <c r="CP47" s="63">
        <f t="shared" ca="1" si="1148"/>
        <v>221.99060399152327</v>
      </c>
      <c r="CQ47" s="63">
        <f t="shared" ca="1" si="1148"/>
        <v>240.61545933991178</v>
      </c>
      <c r="CR47" s="63">
        <f t="shared" ca="1" si="1148"/>
        <v>259.24031468830026</v>
      </c>
      <c r="CS47" s="63">
        <f t="shared" ca="1" si="1148"/>
        <v>217.86517003668877</v>
      </c>
      <c r="CT47" s="63">
        <f t="shared" ca="1" si="1148"/>
        <v>236.49002538507727</v>
      </c>
      <c r="CU47" s="63">
        <f t="shared" ca="1" si="1148"/>
        <v>255.11488073346578</v>
      </c>
      <c r="CV47" s="63">
        <f t="shared" ca="1" si="1148"/>
        <v>273.73973608185429</v>
      </c>
      <c r="CW47" s="63">
        <f t="shared" ca="1" si="1148"/>
        <v>292.3645914302428</v>
      </c>
      <c r="CX47" s="63">
        <f t="shared" ca="1" si="1148"/>
        <v>310.9894467786313</v>
      </c>
      <c r="CY47" s="63">
        <f t="shared" ca="1" si="1148"/>
        <v>322.61430212701981</v>
      </c>
      <c r="CZ47" s="63">
        <f t="shared" ca="1" si="1148"/>
        <v>341.23915747540832</v>
      </c>
      <c r="DA47" s="63">
        <f t="shared" ca="1" si="1148"/>
        <v>359.86401282379683</v>
      </c>
      <c r="DB47" s="63">
        <f t="shared" ca="1" si="1148"/>
        <v>336.97553483885201</v>
      </c>
      <c r="DC47" s="63">
        <f t="shared" ca="1" si="1148"/>
        <v>355.60039018724052</v>
      </c>
      <c r="DD47" s="63">
        <f t="shared" ca="1" si="1148"/>
        <v>374.22524553562903</v>
      </c>
      <c r="DE47" s="63">
        <f t="shared" ca="1" si="1148"/>
        <v>332.85010088401754</v>
      </c>
      <c r="DF47" s="63">
        <f t="shared" ca="1" si="1148"/>
        <v>351.47495623240604</v>
      </c>
      <c r="DG47" s="63">
        <f t="shared" ca="1" si="1148"/>
        <v>370.09981158079455</v>
      </c>
      <c r="DH47" s="63">
        <f t="shared" ca="1" si="1148"/>
        <v>388.72466692918306</v>
      </c>
      <c r="DI47" s="63">
        <f t="shared" ca="1" si="1148"/>
        <v>407.34952227757157</v>
      </c>
      <c r="DJ47" s="63">
        <f t="shared" ca="1" si="1148"/>
        <v>425.97437762596007</v>
      </c>
      <c r="DK47" s="63">
        <f t="shared" ca="1" si="1148"/>
        <v>437.59923297434858</v>
      </c>
      <c r="DL47" s="63">
        <f t="shared" ca="1" si="1148"/>
        <v>456.22408832273709</v>
      </c>
      <c r="DM47" s="63">
        <f t="shared" ca="1" si="1148"/>
        <v>474.8489436711256</v>
      </c>
      <c r="DN47" s="63">
        <f t="shared" ca="1" si="1148"/>
        <v>451.96046568618078</v>
      </c>
      <c r="DO47" s="63">
        <f t="shared" ca="1" si="1148"/>
        <v>470.58532103456929</v>
      </c>
      <c r="DP47" s="63">
        <f t="shared" ca="1" si="1148"/>
        <v>489.2101763829578</v>
      </c>
      <c r="DQ47" s="63">
        <f t="shared" ca="1" si="1148"/>
        <v>447.83503173134631</v>
      </c>
      <c r="DR47" s="63">
        <f t="shared" ca="1" si="1148"/>
        <v>466.45988707973481</v>
      </c>
      <c r="DS47" s="63">
        <f t="shared" ca="1" si="1148"/>
        <v>485.08474242812332</v>
      </c>
      <c r="DT47" s="63">
        <f t="shared" ca="1" si="1148"/>
        <v>503.70959777651183</v>
      </c>
      <c r="DU47" s="63">
        <f t="shared" ca="1" si="1148"/>
        <v>522.33445312490039</v>
      </c>
      <c r="DV47" s="63">
        <f t="shared" ca="1" si="1148"/>
        <v>540.95930847328896</v>
      </c>
      <c r="DW47" s="63">
        <f t="shared" ca="1" si="1148"/>
        <v>552.58416382167752</v>
      </c>
      <c r="DX47" s="63">
        <f t="shared" ca="1" si="1148"/>
        <v>571.20901917006609</v>
      </c>
      <c r="DY47" s="63">
        <f t="shared" ca="1" si="1148"/>
        <v>589.83387451845465</v>
      </c>
      <c r="DZ47" s="63">
        <f t="shared" ca="1" si="1148"/>
        <v>566.94539653350978</v>
      </c>
      <c r="EA47" s="63">
        <f t="shared" ca="1" si="1148"/>
        <v>585.57025188189823</v>
      </c>
      <c r="EB47" s="63">
        <f t="shared" ca="1" si="1148"/>
        <v>604.19510723028679</v>
      </c>
      <c r="EC47" s="63">
        <f t="shared" ca="1" si="1148"/>
        <v>562.81996257867536</v>
      </c>
      <c r="ED47" s="63">
        <f t="shared" ca="1" si="1148"/>
        <v>581.44481792706392</v>
      </c>
      <c r="EE47" s="63">
        <f t="shared" ca="1" si="1148"/>
        <v>600.06967327545249</v>
      </c>
      <c r="EF47" s="63">
        <f t="shared" ref="EF47:GQ47" ca="1" si="1149">EF45+EF46+EF43-SUM(EF4:EF15)+EE47</f>
        <v>618.69452862384105</v>
      </c>
      <c r="EG47" s="63">
        <f t="shared" ca="1" si="1149"/>
        <v>637.31938397222962</v>
      </c>
      <c r="EH47" s="63">
        <f t="shared" ca="1" si="1149"/>
        <v>655.94423932061818</v>
      </c>
      <c r="EI47" s="63">
        <f t="shared" ca="1" si="1149"/>
        <v>667.56909466900674</v>
      </c>
      <c r="EJ47" s="63">
        <f t="shared" ca="1" si="1149"/>
        <v>686.19395001739531</v>
      </c>
      <c r="EK47" s="63">
        <f t="shared" ca="1" si="1149"/>
        <v>704.81880536578387</v>
      </c>
      <c r="EL47" s="63">
        <f t="shared" ca="1" si="1149"/>
        <v>681.930327380839</v>
      </c>
      <c r="EM47" s="63">
        <f t="shared" ca="1" si="1149"/>
        <v>700.55518272922745</v>
      </c>
      <c r="EN47" s="63">
        <f t="shared" ca="1" si="1149"/>
        <v>719.18003807761602</v>
      </c>
      <c r="EO47" s="63">
        <f t="shared" ca="1" si="1149"/>
        <v>677.80489342600458</v>
      </c>
      <c r="EP47" s="63">
        <f t="shared" ca="1" si="1149"/>
        <v>696.42974877439315</v>
      </c>
      <c r="EQ47" s="63">
        <f t="shared" ca="1" si="1149"/>
        <v>715.05460412278171</v>
      </c>
      <c r="ER47" s="63">
        <f t="shared" ca="1" si="1149"/>
        <v>733.67945947117028</v>
      </c>
      <c r="ES47" s="63">
        <f t="shared" ca="1" si="1149"/>
        <v>752.30431481955884</v>
      </c>
      <c r="ET47" s="63">
        <f t="shared" ca="1" si="1149"/>
        <v>770.9291701679474</v>
      </c>
      <c r="EU47" s="63">
        <f t="shared" ca="1" si="1149"/>
        <v>782.55402551633597</v>
      </c>
      <c r="EV47" s="63">
        <f t="shared" ca="1" si="1149"/>
        <v>801.17888086472453</v>
      </c>
      <c r="EW47" s="63">
        <f t="shared" ca="1" si="1149"/>
        <v>819.8037362131131</v>
      </c>
      <c r="EX47" s="63">
        <f t="shared" ca="1" si="1149"/>
        <v>796.91525822816823</v>
      </c>
      <c r="EY47" s="63">
        <f t="shared" ca="1" si="1149"/>
        <v>815.54011357655668</v>
      </c>
      <c r="EZ47" s="63">
        <f t="shared" ca="1" si="1149"/>
        <v>834.16496892494524</v>
      </c>
      <c r="FA47" s="63">
        <f t="shared" ca="1" si="1149"/>
        <v>792.78982427333381</v>
      </c>
      <c r="FB47" s="63">
        <f t="shared" ca="1" si="1149"/>
        <v>811.41467962172237</v>
      </c>
      <c r="FC47" s="63">
        <f t="shared" ca="1" si="1149"/>
        <v>830.03953497011094</v>
      </c>
      <c r="FD47" s="63">
        <f t="shared" ca="1" si="1149"/>
        <v>848.6643903184995</v>
      </c>
      <c r="FE47" s="63">
        <f t="shared" ca="1" si="1149"/>
        <v>867.28924566688806</v>
      </c>
      <c r="FF47" s="63">
        <f t="shared" ca="1" si="1149"/>
        <v>885.91410101527663</v>
      </c>
      <c r="FG47" s="63">
        <f t="shared" ca="1" si="1149"/>
        <v>897.53895636366508</v>
      </c>
      <c r="FH47" s="63">
        <f t="shared" ca="1" si="1149"/>
        <v>916.16381171205353</v>
      </c>
      <c r="FI47" s="63">
        <f t="shared" ca="1" si="1149"/>
        <v>934.78866706044198</v>
      </c>
      <c r="FJ47" s="63">
        <f t="shared" ca="1" si="1149"/>
        <v>911.90018907549711</v>
      </c>
      <c r="FK47" s="63">
        <f t="shared" ca="1" si="1149"/>
        <v>930.52504442388556</v>
      </c>
      <c r="FL47" s="63">
        <f t="shared" ca="1" si="1149"/>
        <v>949.14989977227401</v>
      </c>
      <c r="FM47" s="63">
        <f t="shared" ca="1" si="1149"/>
        <v>907.77475512066258</v>
      </c>
      <c r="FN47" s="63">
        <f t="shared" ca="1" si="1149"/>
        <v>926.39961046905103</v>
      </c>
      <c r="FO47" s="63">
        <f t="shared" ca="1" si="1149"/>
        <v>945.02446581743948</v>
      </c>
      <c r="FP47" s="63">
        <f t="shared" ca="1" si="1149"/>
        <v>963.64932116582793</v>
      </c>
      <c r="FQ47" s="63">
        <f t="shared" ca="1" si="1149"/>
        <v>982.27417651421638</v>
      </c>
      <c r="FR47" s="63">
        <f t="shared" ca="1" si="1149"/>
        <v>1000.8990318626048</v>
      </c>
      <c r="FS47" s="63">
        <f t="shared" ca="1" si="1149"/>
        <v>1012.5238872109933</v>
      </c>
      <c r="FT47" s="63">
        <f t="shared" ca="1" si="1149"/>
        <v>1031.1487425593818</v>
      </c>
      <c r="FU47" s="63">
        <f t="shared" ca="1" si="1149"/>
        <v>1049.7735979077704</v>
      </c>
      <c r="FV47" s="63">
        <f t="shared" ca="1" si="1149"/>
        <v>1026.8851199228257</v>
      </c>
      <c r="FW47" s="63">
        <f t="shared" ca="1" si="1149"/>
        <v>1045.5099752712142</v>
      </c>
      <c r="FX47" s="63">
        <f t="shared" ca="1" si="1149"/>
        <v>1064.1348306196028</v>
      </c>
      <c r="FY47" s="63">
        <f t="shared" ca="1" si="1149"/>
        <v>1022.7596859679912</v>
      </c>
      <c r="FZ47" s="63">
        <f t="shared" ca="1" si="1149"/>
        <v>1041.3845413163797</v>
      </c>
      <c r="GA47" s="63">
        <f t="shared" ca="1" si="1149"/>
        <v>1060.0093966647682</v>
      </c>
      <c r="GB47" s="63">
        <f t="shared" ca="1" si="1149"/>
        <v>1078.6342520131568</v>
      </c>
      <c r="GC47" s="63">
        <f t="shared" ca="1" si="1149"/>
        <v>1097.2591073615454</v>
      </c>
      <c r="GD47" s="63">
        <f t="shared" ca="1" si="1149"/>
        <v>1115.8839627099339</v>
      </c>
      <c r="GE47" s="63">
        <f t="shared" ca="1" si="1149"/>
        <v>1127.5088180583225</v>
      </c>
      <c r="GF47" s="63">
        <f t="shared" ca="1" si="1149"/>
        <v>1146.1336734067111</v>
      </c>
      <c r="GG47" s="63">
        <f t="shared" ca="1" si="1149"/>
        <v>1164.7585287550996</v>
      </c>
      <c r="GH47" s="63">
        <f t="shared" ca="1" si="1149"/>
        <v>1141.8700507701549</v>
      </c>
      <c r="GI47" s="63">
        <f t="shared" ca="1" si="1149"/>
        <v>1160.4949061185434</v>
      </c>
      <c r="GJ47" s="63">
        <f t="shared" ca="1" si="1149"/>
        <v>1179.119761466932</v>
      </c>
      <c r="GK47" s="63">
        <f t="shared" ca="1" si="1149"/>
        <v>1137.7446168153206</v>
      </c>
      <c r="GL47" s="63">
        <f t="shared" ca="1" si="1149"/>
        <v>1156.3694721637091</v>
      </c>
      <c r="GM47" s="63">
        <f t="shared" ca="1" si="1149"/>
        <v>1174.9943275120977</v>
      </c>
      <c r="GN47" s="63">
        <f t="shared" ca="1" si="1149"/>
        <v>1193.6191828604863</v>
      </c>
      <c r="GO47" s="63">
        <f t="shared" ca="1" si="1149"/>
        <v>1212.2440382088748</v>
      </c>
      <c r="GP47" s="63">
        <f t="shared" ca="1" si="1149"/>
        <v>1230.8688935572634</v>
      </c>
      <c r="GQ47" s="63">
        <f t="shared" ca="1" si="1149"/>
        <v>1242.493748905652</v>
      </c>
      <c r="GR47" s="63">
        <f t="shared" ref="GR47:JC47" ca="1" si="1150">GR45+GR46+GR43-SUM(GR4:GR15)+GQ47</f>
        <v>1261.1186042540405</v>
      </c>
      <c r="GS47" s="63">
        <f t="shared" ca="1" si="1150"/>
        <v>1279.7434596024291</v>
      </c>
      <c r="GT47" s="63">
        <f t="shared" ca="1" si="1150"/>
        <v>1256.8549816174843</v>
      </c>
      <c r="GU47" s="63">
        <f t="shared" ca="1" si="1150"/>
        <v>1275.4798369658729</v>
      </c>
      <c r="GV47" s="63">
        <f t="shared" ca="1" si="1150"/>
        <v>1294.1046923142615</v>
      </c>
      <c r="GW47" s="63">
        <f t="shared" ca="1" si="1150"/>
        <v>1252.72954766265</v>
      </c>
      <c r="GX47" s="63">
        <f t="shared" ca="1" si="1150"/>
        <v>1271.3544030110386</v>
      </c>
      <c r="GY47" s="63">
        <f t="shared" ca="1" si="1150"/>
        <v>1289.9792583594271</v>
      </c>
      <c r="GZ47" s="63">
        <f t="shared" ca="1" si="1150"/>
        <v>1308.6041137078157</v>
      </c>
      <c r="HA47" s="63">
        <f t="shared" ca="1" si="1150"/>
        <v>1327.2289690562043</v>
      </c>
      <c r="HB47" s="63">
        <f t="shared" ca="1" si="1150"/>
        <v>1345.8538244045928</v>
      </c>
      <c r="HC47" s="63">
        <f t="shared" ca="1" si="1150"/>
        <v>1357.4786797529814</v>
      </c>
      <c r="HD47" s="63">
        <f t="shared" ca="1" si="1150"/>
        <v>1376.10353510137</v>
      </c>
      <c r="HE47" s="63">
        <f t="shared" ca="1" si="1150"/>
        <v>1394.7283904497585</v>
      </c>
      <c r="HF47" s="63">
        <f t="shared" ca="1" si="1150"/>
        <v>1371.8399124648138</v>
      </c>
      <c r="HG47" s="63">
        <f t="shared" ca="1" si="1150"/>
        <v>1390.4647678132023</v>
      </c>
      <c r="HH47" s="63">
        <f t="shared" ca="1" si="1150"/>
        <v>1409.0896231615909</v>
      </c>
      <c r="HI47" s="63">
        <f t="shared" ca="1" si="1150"/>
        <v>1367.7144785099795</v>
      </c>
      <c r="HJ47" s="63">
        <f t="shared" ca="1" si="1150"/>
        <v>1386.339333858368</v>
      </c>
      <c r="HK47" s="63">
        <f t="shared" ca="1" si="1150"/>
        <v>1404.9641892067566</v>
      </c>
      <c r="HL47" s="63">
        <f t="shared" ca="1" si="1150"/>
        <v>1423.5890445551452</v>
      </c>
      <c r="HM47" s="63">
        <f t="shared" ca="1" si="1150"/>
        <v>1442.2138999035337</v>
      </c>
      <c r="HN47" s="63">
        <f t="shared" ca="1" si="1150"/>
        <v>1460.8387552519223</v>
      </c>
      <c r="HO47" s="63">
        <f t="shared" ca="1" si="1150"/>
        <v>1472.4636106003109</v>
      </c>
      <c r="HP47" s="63">
        <f t="shared" ca="1" si="1150"/>
        <v>1491.0884659486994</v>
      </c>
      <c r="HQ47" s="63">
        <f t="shared" ca="1" si="1150"/>
        <v>1509.713321297088</v>
      </c>
      <c r="HR47" s="63">
        <f t="shared" ca="1" si="1150"/>
        <v>1486.8248433121432</v>
      </c>
      <c r="HS47" s="63">
        <f t="shared" ca="1" si="1150"/>
        <v>1505.4496986605318</v>
      </c>
      <c r="HT47" s="63">
        <f t="shared" ca="1" si="1150"/>
        <v>1524.0745540089204</v>
      </c>
      <c r="HU47" s="63">
        <f t="shared" ca="1" si="1150"/>
        <v>1482.6994093573089</v>
      </c>
      <c r="HV47" s="63">
        <f t="shared" ca="1" si="1150"/>
        <v>1501.3242647056975</v>
      </c>
      <c r="HW47" s="63">
        <f t="shared" ca="1" si="1150"/>
        <v>1519.9491200540861</v>
      </c>
      <c r="HX47" s="63">
        <f t="shared" ca="1" si="1150"/>
        <v>1538.5739754024746</v>
      </c>
      <c r="HY47" s="63">
        <f t="shared" ca="1" si="1150"/>
        <v>1557.1988307508632</v>
      </c>
      <c r="HZ47" s="63">
        <f t="shared" ca="1" si="1150"/>
        <v>1575.8236860992517</v>
      </c>
      <c r="IA47" s="63">
        <f t="shared" ca="1" si="1150"/>
        <v>1587.4485414476403</v>
      </c>
      <c r="IB47" s="63">
        <f t="shared" ca="1" si="1150"/>
        <v>1606.0733967960289</v>
      </c>
      <c r="IC47" s="63">
        <f t="shared" ca="1" si="1150"/>
        <v>1624.6982521444174</v>
      </c>
      <c r="ID47" s="63">
        <f t="shared" ca="1" si="1150"/>
        <v>1601.8097741594727</v>
      </c>
      <c r="IE47" s="63">
        <f t="shared" ca="1" si="1150"/>
        <v>1620.4346295078612</v>
      </c>
      <c r="IF47" s="63">
        <f t="shared" ca="1" si="1150"/>
        <v>1639.0594848562498</v>
      </c>
      <c r="IG47" s="63">
        <f t="shared" ca="1" si="1150"/>
        <v>1597.6843402046384</v>
      </c>
      <c r="IH47" s="63">
        <f t="shared" ca="1" si="1150"/>
        <v>1616.3091955530269</v>
      </c>
      <c r="II47" s="63">
        <f t="shared" ca="1" si="1150"/>
        <v>1634.9340509014155</v>
      </c>
      <c r="IJ47" s="63">
        <f t="shared" ca="1" si="1150"/>
        <v>1653.5589062498041</v>
      </c>
      <c r="IK47" s="63">
        <f t="shared" ca="1" si="1150"/>
        <v>1672.1837615981926</v>
      </c>
      <c r="IL47" s="63">
        <f t="shared" ca="1" si="1150"/>
        <v>1690.8086169465812</v>
      </c>
      <c r="IM47" s="63">
        <f t="shared" ca="1" si="1150"/>
        <v>1728.9286169465813</v>
      </c>
      <c r="IN47" s="63">
        <f t="shared" ca="1" si="1150"/>
        <v>1774.0486169465812</v>
      </c>
      <c r="IO47" s="63">
        <f t="shared" ca="1" si="1150"/>
        <v>1819.1686169465811</v>
      </c>
      <c r="IP47" s="63">
        <f t="shared" ca="1" si="1150"/>
        <v>1822.7752836132477</v>
      </c>
      <c r="IQ47" s="63">
        <f t="shared" ca="1" si="1150"/>
        <v>1867.8952836132476</v>
      </c>
      <c r="IR47" s="63">
        <f t="shared" ca="1" si="1150"/>
        <v>1913.0152836132474</v>
      </c>
      <c r="IS47" s="63">
        <f t="shared" ca="1" si="1150"/>
        <v>1898.1352836132473</v>
      </c>
      <c r="IT47" s="63">
        <f t="shared" ca="1" si="1150"/>
        <v>1943.2552836132472</v>
      </c>
      <c r="IU47" s="63">
        <f t="shared" ca="1" si="1150"/>
        <v>1988.3752836132471</v>
      </c>
      <c r="IV47" s="63">
        <f t="shared" ca="1" si="1150"/>
        <v>2033.495283613247</v>
      </c>
      <c r="IW47" s="63">
        <f t="shared" ca="1" si="1150"/>
        <v>2078.6152836132469</v>
      </c>
      <c r="IX47" s="63">
        <f t="shared" ca="1" si="1150"/>
        <v>2123.7352836132468</v>
      </c>
      <c r="IY47" s="63">
        <f t="shared" ca="1" si="1150"/>
        <v>2161.8552836132467</v>
      </c>
      <c r="IZ47" s="63">
        <f t="shared" ca="1" si="1150"/>
        <v>2206.9752836132466</v>
      </c>
      <c r="JA47" s="63">
        <f t="shared" ca="1" si="1150"/>
        <v>2252.0952836132465</v>
      </c>
      <c r="JB47" s="63">
        <f t="shared" ca="1" si="1150"/>
        <v>2255.701950279913</v>
      </c>
      <c r="JC47" s="63">
        <f t="shared" ca="1" si="1150"/>
        <v>2300.8219502799129</v>
      </c>
      <c r="JD47" s="63">
        <f t="shared" ref="JD47:LO47" ca="1" si="1151">JD45+JD46+JD43-SUM(JD4:JD15)+JC47</f>
        <v>2345.9419502799128</v>
      </c>
      <c r="JE47" s="63">
        <f t="shared" ca="1" si="1151"/>
        <v>2331.0619502799127</v>
      </c>
      <c r="JF47" s="63">
        <f t="shared" ca="1" si="1151"/>
        <v>2376.1819502799126</v>
      </c>
      <c r="JG47" s="63">
        <f t="shared" ca="1" si="1151"/>
        <v>2421.3019502799125</v>
      </c>
      <c r="JH47" s="63">
        <f t="shared" ca="1" si="1151"/>
        <v>2466.4219502799124</v>
      </c>
      <c r="JI47" s="63">
        <f t="shared" ca="1" si="1151"/>
        <v>2511.5419502799123</v>
      </c>
      <c r="JJ47" s="63">
        <f t="shared" ca="1" si="1151"/>
        <v>2556.6619502799122</v>
      </c>
      <c r="JK47" s="63">
        <f t="shared" ca="1" si="1151"/>
        <v>2594.7819502799121</v>
      </c>
      <c r="JL47" s="63">
        <f t="shared" ca="1" si="1151"/>
        <v>2639.9019502799119</v>
      </c>
      <c r="JM47" s="63">
        <f t="shared" ca="1" si="1151"/>
        <v>2685.0219502799118</v>
      </c>
      <c r="JN47" s="63">
        <f t="shared" ca="1" si="1151"/>
        <v>2688.6286169465784</v>
      </c>
      <c r="JO47" s="63">
        <f t="shared" ca="1" si="1151"/>
        <v>2733.7486169465783</v>
      </c>
      <c r="JP47" s="63">
        <f t="shared" ca="1" si="1151"/>
        <v>2778.8686169465782</v>
      </c>
      <c r="JQ47" s="63">
        <f t="shared" ca="1" si="1151"/>
        <v>2763.9886169465781</v>
      </c>
      <c r="JR47" s="63">
        <f t="shared" ca="1" si="1151"/>
        <v>2809.108616946578</v>
      </c>
      <c r="JS47" s="63">
        <f t="shared" ca="1" si="1151"/>
        <v>2854.2286169465779</v>
      </c>
      <c r="JT47" s="63">
        <f t="shared" ca="1" si="1151"/>
        <v>2899.3486169465777</v>
      </c>
      <c r="JU47" s="63">
        <f t="shared" ca="1" si="1151"/>
        <v>2944.4686169465776</v>
      </c>
      <c r="JV47" s="63">
        <f t="shared" ca="1" si="1151"/>
        <v>2989.5886169465775</v>
      </c>
      <c r="JW47" s="63">
        <f t="shared" ca="1" si="1151"/>
        <v>3027.7086169465774</v>
      </c>
      <c r="JX47" s="63">
        <f t="shared" ca="1" si="1151"/>
        <v>3072.8286169465773</v>
      </c>
      <c r="JY47" s="63">
        <f t="shared" ca="1" si="1151"/>
        <v>3117.9486169465772</v>
      </c>
      <c r="JZ47" s="63">
        <f t="shared" ca="1" si="1151"/>
        <v>3121.5552836132438</v>
      </c>
      <c r="KA47" s="63">
        <f t="shared" ca="1" si="1151"/>
        <v>3166.6752836132437</v>
      </c>
      <c r="KB47" s="63">
        <f t="shared" ca="1" si="1151"/>
        <v>3211.7952836132436</v>
      </c>
      <c r="KC47" s="63">
        <f t="shared" ca="1" si="1151"/>
        <v>3196.9152836132434</v>
      </c>
      <c r="KD47" s="63">
        <f t="shared" ca="1" si="1151"/>
        <v>3242.0352836132433</v>
      </c>
      <c r="KE47" s="63">
        <f t="shared" ca="1" si="1151"/>
        <v>3287.1552836132432</v>
      </c>
      <c r="KF47" s="63">
        <f t="shared" ca="1" si="1151"/>
        <v>3332.2752836132431</v>
      </c>
      <c r="KG47" s="63">
        <f t="shared" ca="1" si="1151"/>
        <v>3377.395283613243</v>
      </c>
      <c r="KH47" s="63">
        <f t="shared" ca="1" si="1151"/>
        <v>3422.5152836132429</v>
      </c>
      <c r="KI47" s="63">
        <f t="shared" ca="1" si="1151"/>
        <v>3460.6352836132428</v>
      </c>
      <c r="KJ47" s="63">
        <f t="shared" ca="1" si="1151"/>
        <v>3505.7552836132427</v>
      </c>
      <c r="KK47" s="63">
        <f t="shared" ca="1" si="1151"/>
        <v>3550.8752836132426</v>
      </c>
      <c r="KL47" s="63">
        <f t="shared" ca="1" si="1151"/>
        <v>3554.4819502799091</v>
      </c>
      <c r="KM47" s="63">
        <f t="shared" ca="1" si="1151"/>
        <v>3599.601950279909</v>
      </c>
      <c r="KN47" s="63">
        <f t="shared" ca="1" si="1151"/>
        <v>3644.7219502799089</v>
      </c>
      <c r="KO47" s="63">
        <f t="shared" ca="1" si="1151"/>
        <v>3629.8419502799088</v>
      </c>
      <c r="KP47" s="63">
        <f t="shared" ca="1" si="1151"/>
        <v>3674.9619502799087</v>
      </c>
      <c r="KQ47" s="63">
        <f t="shared" ca="1" si="1151"/>
        <v>3720.0819502799086</v>
      </c>
      <c r="KR47" s="63">
        <f t="shared" ca="1" si="1151"/>
        <v>3765.2019502799085</v>
      </c>
      <c r="KS47" s="63">
        <f t="shared" ca="1" si="1151"/>
        <v>3810.3219502799084</v>
      </c>
      <c r="KT47" s="63">
        <f t="shared" ca="1" si="1151"/>
        <v>3682.2712836132418</v>
      </c>
      <c r="KU47" s="63">
        <f t="shared" ca="1" si="1151"/>
        <v>3720.3912836132417</v>
      </c>
      <c r="KV47" s="63">
        <f t="shared" ca="1" si="1151"/>
        <v>3765.5112836132416</v>
      </c>
      <c r="KW47" s="63">
        <f t="shared" ca="1" si="1151"/>
        <v>3810.6312836132415</v>
      </c>
      <c r="KX47" s="63">
        <f t="shared" ca="1" si="1151"/>
        <v>3814.2379502799081</v>
      </c>
      <c r="KY47" s="63">
        <f t="shared" ca="1" si="1151"/>
        <v>3859.357950279908</v>
      </c>
      <c r="KZ47" s="63">
        <f t="shared" ca="1" si="1151"/>
        <v>3904.4779502799079</v>
      </c>
      <c r="LA47" s="63">
        <f t="shared" ca="1" si="1151"/>
        <v>3889.5979502799078</v>
      </c>
      <c r="LB47" s="63">
        <f t="shared" ca="1" si="1151"/>
        <v>3934.7179502799077</v>
      </c>
      <c r="LC47" s="63">
        <f t="shared" ca="1" si="1151"/>
        <v>3979.8379502799075</v>
      </c>
      <c r="LD47" s="63">
        <f t="shared" ca="1" si="1151"/>
        <v>4024.9579502799074</v>
      </c>
      <c r="LE47" s="63">
        <f t="shared" ca="1" si="1151"/>
        <v>4070.0779502799073</v>
      </c>
      <c r="LF47" s="63">
        <f t="shared" ca="1" si="1151"/>
        <v>3942.0272836132408</v>
      </c>
      <c r="LG47" s="63">
        <f t="shared" ca="1" si="1151"/>
        <v>3980.1472836132407</v>
      </c>
      <c r="LH47" s="63">
        <f t="shared" ca="1" si="1151"/>
        <v>4025.2672836132406</v>
      </c>
      <c r="LI47" s="63">
        <f t="shared" ca="1" si="1151"/>
        <v>4070.3872836132405</v>
      </c>
      <c r="LJ47" s="63">
        <f t="shared" ca="1" si="1151"/>
        <v>4073.993950279907</v>
      </c>
      <c r="LK47" s="63">
        <f t="shared" ca="1" si="1151"/>
        <v>4119.1139502799069</v>
      </c>
      <c r="LL47" s="63">
        <f t="shared" ca="1" si="1151"/>
        <v>4164.2339502799068</v>
      </c>
      <c r="LM47" s="63">
        <f t="shared" ca="1" si="1151"/>
        <v>4149.3539502799067</v>
      </c>
      <c r="LN47" s="63">
        <f t="shared" ca="1" si="1151"/>
        <v>4194.4739502799066</v>
      </c>
      <c r="LO47" s="63">
        <f t="shared" ca="1" si="1151"/>
        <v>4239.5939502799065</v>
      </c>
      <c r="LP47" s="63">
        <f t="shared" ref="LP47:OA47" ca="1" si="1152">LP45+LP46+LP43-SUM(LP4:LP15)+LO47</f>
        <v>4284.7139502799064</v>
      </c>
      <c r="LQ47" s="63">
        <f t="shared" ca="1" si="1152"/>
        <v>4329.8339502799063</v>
      </c>
      <c r="LR47" s="63">
        <f t="shared" ca="1" si="1152"/>
        <v>4201.7832836132393</v>
      </c>
      <c r="LS47" s="63">
        <f t="shared" ca="1" si="1152"/>
        <v>4239.9032836132392</v>
      </c>
      <c r="LT47" s="63">
        <f t="shared" ca="1" si="1152"/>
        <v>4285.0232836132391</v>
      </c>
      <c r="LU47" s="63">
        <f t="shared" ca="1" si="1152"/>
        <v>4330.143283613239</v>
      </c>
      <c r="LV47" s="63">
        <f t="shared" ca="1" si="1152"/>
        <v>4333.7499502799055</v>
      </c>
      <c r="LW47" s="63">
        <f t="shared" ca="1" si="1152"/>
        <v>4378.8699502799054</v>
      </c>
      <c r="LX47" s="63">
        <f t="shared" ca="1" si="1152"/>
        <v>4423.9899502799053</v>
      </c>
      <c r="LY47" s="63">
        <f t="shared" ca="1" si="1152"/>
        <v>4409.1099502799052</v>
      </c>
      <c r="LZ47" s="63">
        <f t="shared" ca="1" si="1152"/>
        <v>4454.2299502799051</v>
      </c>
      <c r="MA47" s="63">
        <f t="shared" ca="1" si="1152"/>
        <v>4499.349950279905</v>
      </c>
      <c r="MB47" s="63">
        <f t="shared" ca="1" si="1152"/>
        <v>4544.4699502799049</v>
      </c>
      <c r="MC47" s="63">
        <f t="shared" ca="1" si="1152"/>
        <v>4589.5899502799048</v>
      </c>
      <c r="MD47" s="63">
        <f t="shared" ca="1" si="1152"/>
        <v>4461.5392836132378</v>
      </c>
      <c r="ME47" s="63">
        <f t="shared" ca="1" si="1152"/>
        <v>4499.6592836132377</v>
      </c>
      <c r="MF47" s="63">
        <f t="shared" ca="1" si="1152"/>
        <v>4544.7792836132376</v>
      </c>
      <c r="MG47" s="63">
        <f t="shared" ca="1" si="1152"/>
        <v>4589.8992836132375</v>
      </c>
      <c r="MH47" s="63">
        <f t="shared" ca="1" si="1152"/>
        <v>4593.505950279904</v>
      </c>
      <c r="MI47" s="63">
        <f t="shared" ca="1" si="1152"/>
        <v>4638.6259502799039</v>
      </c>
      <c r="MJ47" s="63">
        <f t="shared" ca="1" si="1152"/>
        <v>4683.7459502799038</v>
      </c>
      <c r="MK47" s="63">
        <f t="shared" ca="1" si="1152"/>
        <v>4668.8659502799037</v>
      </c>
      <c r="ML47" s="63">
        <f t="shared" ca="1" si="1152"/>
        <v>4713.9859502799036</v>
      </c>
      <c r="MM47" s="63">
        <f t="shared" ca="1" si="1152"/>
        <v>4759.1059502799035</v>
      </c>
      <c r="MN47" s="63">
        <f t="shared" ca="1" si="1152"/>
        <v>4804.2259502799034</v>
      </c>
      <c r="MO47" s="63">
        <f t="shared" ca="1" si="1152"/>
        <v>4849.3459502799033</v>
      </c>
      <c r="MP47" s="63">
        <f t="shared" ca="1" si="1152"/>
        <v>4721.2952836132363</v>
      </c>
      <c r="MQ47" s="63">
        <f t="shared" ca="1" si="1152"/>
        <v>4759.4152836132362</v>
      </c>
      <c r="MR47" s="63">
        <f t="shared" ca="1" si="1152"/>
        <v>4804.5352836132361</v>
      </c>
      <c r="MS47" s="63">
        <f t="shared" ca="1" si="1152"/>
        <v>4849.655283613236</v>
      </c>
      <c r="MT47" s="63">
        <f t="shared" ca="1" si="1152"/>
        <v>4853.2619502799025</v>
      </c>
      <c r="MU47" s="63">
        <f t="shared" ca="1" si="1152"/>
        <v>4898.3819502799024</v>
      </c>
      <c r="MV47" s="63">
        <f t="shared" ca="1" si="1152"/>
        <v>4943.5019502799023</v>
      </c>
      <c r="MW47" s="63">
        <f t="shared" ca="1" si="1152"/>
        <v>4928.6219502799022</v>
      </c>
      <c r="MX47" s="63">
        <f t="shared" ca="1" si="1152"/>
        <v>4973.7419502799021</v>
      </c>
      <c r="MY47" s="63">
        <f t="shared" ca="1" si="1152"/>
        <v>5018.861950279902</v>
      </c>
      <c r="MZ47" s="63">
        <f t="shared" ca="1" si="1152"/>
        <v>5063.9819502799019</v>
      </c>
      <c r="NA47" s="63">
        <f t="shared" ca="1" si="1152"/>
        <v>5109.1019502799018</v>
      </c>
      <c r="NB47" s="63">
        <f t="shared" ca="1" si="1152"/>
        <v>4981.0512836132348</v>
      </c>
      <c r="NC47" s="63">
        <f t="shared" ca="1" si="1152"/>
        <v>5019.1712836132347</v>
      </c>
      <c r="ND47" s="63">
        <f t="shared" ca="1" si="1152"/>
        <v>5064.2912836132346</v>
      </c>
      <c r="NE47" s="63">
        <f t="shared" ca="1" si="1152"/>
        <v>5109.4112836132344</v>
      </c>
      <c r="NF47" s="63">
        <f t="shared" ca="1" si="1152"/>
        <v>5113.017950279901</v>
      </c>
      <c r="NG47" s="63">
        <f t="shared" ca="1" si="1152"/>
        <v>5158.1379502799009</v>
      </c>
      <c r="NH47" s="63">
        <f t="shared" ca="1" si="1152"/>
        <v>5203.2579502799008</v>
      </c>
      <c r="NI47" s="63">
        <f t="shared" ca="1" si="1152"/>
        <v>5188.3779502799007</v>
      </c>
      <c r="NJ47" s="63">
        <f t="shared" ca="1" si="1152"/>
        <v>5233.4979502799006</v>
      </c>
      <c r="NK47" s="63">
        <f t="shared" ca="1" si="1152"/>
        <v>5278.6179502799005</v>
      </c>
      <c r="NL47" s="63">
        <f t="shared" ca="1" si="1152"/>
        <v>5323.7379502799004</v>
      </c>
      <c r="NM47" s="63">
        <f t="shared" ca="1" si="1152"/>
        <v>5368.8579502799003</v>
      </c>
      <c r="NN47" s="63">
        <f t="shared" ca="1" si="1152"/>
        <v>5240.8072836132333</v>
      </c>
      <c r="NO47" s="63">
        <f t="shared" ca="1" si="1152"/>
        <v>5278.9272836132332</v>
      </c>
      <c r="NP47" s="63">
        <f t="shared" ca="1" si="1152"/>
        <v>5324.047283613233</v>
      </c>
      <c r="NQ47" s="63">
        <f t="shared" ca="1" si="1152"/>
        <v>5369.1672836132329</v>
      </c>
      <c r="NR47" s="63">
        <f t="shared" ca="1" si="1152"/>
        <v>5372.7739502798995</v>
      </c>
      <c r="NS47" s="63">
        <f t="shared" ca="1" si="1152"/>
        <v>5417.8939502798994</v>
      </c>
      <c r="NT47" s="63">
        <f t="shared" ca="1" si="1152"/>
        <v>5463.0139502798993</v>
      </c>
      <c r="NU47" s="63">
        <f t="shared" ca="1" si="1152"/>
        <v>5448.1339502798992</v>
      </c>
      <c r="NV47" s="63">
        <f t="shared" ca="1" si="1152"/>
        <v>5493.2539502798991</v>
      </c>
      <c r="NW47" s="63">
        <f t="shared" ca="1" si="1152"/>
        <v>5538.373950279899</v>
      </c>
      <c r="NX47" s="63">
        <f t="shared" ca="1" si="1152"/>
        <v>5583.4939502798989</v>
      </c>
      <c r="NY47" s="63">
        <f t="shared" ca="1" si="1152"/>
        <v>5628.6139502798987</v>
      </c>
      <c r="NZ47" s="63">
        <f t="shared" ca="1" si="1152"/>
        <v>5500.5632836132318</v>
      </c>
      <c r="OA47" s="63">
        <f t="shared" ca="1" si="1152"/>
        <v>5538.6832836132317</v>
      </c>
      <c r="OB47" s="63">
        <f t="shared" ref="OB47:PJ47" ca="1" si="1153">OB45+OB46+OB43-SUM(OB4:OB15)+OA47</f>
        <v>5583.8032836132315</v>
      </c>
      <c r="OC47" s="63">
        <f t="shared" ca="1" si="1153"/>
        <v>5628.9232836132314</v>
      </c>
      <c r="OD47" s="63">
        <f t="shared" ca="1" si="1153"/>
        <v>5632.529950279898</v>
      </c>
      <c r="OE47" s="63">
        <f t="shared" ca="1" si="1153"/>
        <v>5677.6499502798979</v>
      </c>
      <c r="OF47" s="63">
        <f t="shared" ca="1" si="1153"/>
        <v>5722.7699502798978</v>
      </c>
      <c r="OG47" s="63">
        <f t="shared" ca="1" si="1153"/>
        <v>5707.8899502798977</v>
      </c>
      <c r="OH47" s="63">
        <f t="shared" ca="1" si="1153"/>
        <v>5753.0099502798976</v>
      </c>
      <c r="OI47" s="63">
        <f t="shared" ca="1" si="1153"/>
        <v>5798.1299502798975</v>
      </c>
      <c r="OJ47" s="63">
        <f t="shared" ca="1" si="1153"/>
        <v>5843.2499502798973</v>
      </c>
      <c r="OK47" s="63">
        <f t="shared" ca="1" si="1153"/>
        <v>5888.3699502798972</v>
      </c>
      <c r="OL47" s="63">
        <f t="shared" ca="1" si="1153"/>
        <v>5760.3192836132303</v>
      </c>
      <c r="OM47" s="63">
        <f t="shared" ca="1" si="1153"/>
        <v>5798.4392836132301</v>
      </c>
      <c r="ON47" s="63">
        <f t="shared" ca="1" si="1153"/>
        <v>5843.55928361323</v>
      </c>
      <c r="OO47" s="63">
        <f t="shared" ca="1" si="1153"/>
        <v>5888.6792836132299</v>
      </c>
      <c r="OP47" s="63">
        <f t="shared" ca="1" si="1153"/>
        <v>5892.2859502798965</v>
      </c>
      <c r="OQ47" s="63">
        <f t="shared" ca="1" si="1153"/>
        <v>5937.4059502798964</v>
      </c>
      <c r="OR47" s="63">
        <f t="shared" ca="1" si="1153"/>
        <v>5982.5259502798963</v>
      </c>
      <c r="OS47" s="63">
        <f t="shared" ca="1" si="1153"/>
        <v>5967.6459502798962</v>
      </c>
      <c r="OT47" s="63">
        <f t="shared" ca="1" si="1153"/>
        <v>6012.7659502798961</v>
      </c>
      <c r="OU47" s="63">
        <f t="shared" ca="1" si="1153"/>
        <v>6057.885950279896</v>
      </c>
      <c r="OV47" s="63">
        <f t="shared" ca="1" si="1153"/>
        <v>6103.0059502798958</v>
      </c>
      <c r="OW47" s="63">
        <f t="shared" ca="1" si="1153"/>
        <v>6148.1259502798957</v>
      </c>
      <c r="OX47" s="63">
        <f t="shared" ca="1" si="1153"/>
        <v>6020.0752836132287</v>
      </c>
      <c r="OY47" s="63">
        <f t="shared" ca="1" si="1153"/>
        <v>6058.1952836132286</v>
      </c>
      <c r="OZ47" s="63">
        <f t="shared" ca="1" si="1153"/>
        <v>6103.3152836132285</v>
      </c>
      <c r="PA47" s="63">
        <f t="shared" ca="1" si="1153"/>
        <v>6148.4352836132284</v>
      </c>
      <c r="PB47" s="63">
        <f t="shared" ca="1" si="1153"/>
        <v>6152.041950279895</v>
      </c>
      <c r="PC47" s="63">
        <f t="shared" ca="1" si="1153"/>
        <v>6197.1619502798949</v>
      </c>
      <c r="PD47" s="63">
        <f t="shared" ca="1" si="1153"/>
        <v>6242.2819502798948</v>
      </c>
      <c r="PE47" s="63">
        <f t="shared" ca="1" si="1153"/>
        <v>6227.4019502798947</v>
      </c>
      <c r="PF47" s="63">
        <f t="shared" ca="1" si="1153"/>
        <v>6272.5219502798946</v>
      </c>
      <c r="PG47" s="63">
        <f t="shared" ca="1" si="1153"/>
        <v>6317.6419502798944</v>
      </c>
      <c r="PH47" s="63">
        <f t="shared" ca="1" si="1153"/>
        <v>6362.7619502798943</v>
      </c>
      <c r="PI47" s="63">
        <f t="shared" ca="1" si="1153"/>
        <v>6407.8819502798942</v>
      </c>
      <c r="PJ47" s="63">
        <f t="shared" ca="1" si="1153"/>
        <v>6279.8312836132272</v>
      </c>
    </row>
    <row r="48" spans="1:426">
      <c r="A48" s="967" t="s">
        <v>41</v>
      </c>
      <c r="B48" s="967"/>
      <c r="C48" s="967"/>
      <c r="D48" s="967"/>
      <c r="E48" s="967"/>
      <c r="F48" s="967"/>
      <c r="G48" s="63">
        <f>G45-G42</f>
        <v>4983.7360040448384</v>
      </c>
      <c r="H48" s="63">
        <f>G48-H42</f>
        <v>4967.4720080896768</v>
      </c>
      <c r="I48" s="63">
        <f t="shared" ref="I48:BT48" si="1154">H48-I42</f>
        <v>4951.2080121345152</v>
      </c>
      <c r="J48" s="63">
        <f t="shared" si="1154"/>
        <v>4934.9440161793536</v>
      </c>
      <c r="K48" s="63">
        <f t="shared" si="1154"/>
        <v>4918.680020224192</v>
      </c>
      <c r="L48" s="63">
        <f t="shared" si="1154"/>
        <v>4902.4160242690305</v>
      </c>
      <c r="M48" s="63">
        <f t="shared" si="1154"/>
        <v>4886.1520283138689</v>
      </c>
      <c r="N48" s="63">
        <f t="shared" si="1154"/>
        <v>4869.8880323587073</v>
      </c>
      <c r="O48" s="63">
        <f t="shared" si="1154"/>
        <v>4853.6240364035457</v>
      </c>
      <c r="P48" s="63">
        <f t="shared" si="1154"/>
        <v>4837.3600404483841</v>
      </c>
      <c r="Q48" s="63">
        <f t="shared" si="1154"/>
        <v>4821.0960444932225</v>
      </c>
      <c r="R48" s="63">
        <f t="shared" si="1154"/>
        <v>4804.8320485380609</v>
      </c>
      <c r="S48" s="63">
        <f t="shared" si="1154"/>
        <v>4788.1567612208109</v>
      </c>
      <c r="T48" s="63">
        <f t="shared" si="1154"/>
        <v>4771.481473903561</v>
      </c>
      <c r="U48" s="63">
        <f t="shared" si="1154"/>
        <v>4754.806186586311</v>
      </c>
      <c r="V48" s="63">
        <f t="shared" si="1154"/>
        <v>4738.130899269061</v>
      </c>
      <c r="W48" s="63">
        <f t="shared" si="1154"/>
        <v>4721.4556119518111</v>
      </c>
      <c r="X48" s="63">
        <f t="shared" si="1154"/>
        <v>4704.7803246345611</v>
      </c>
      <c r="Y48" s="63">
        <f t="shared" si="1154"/>
        <v>4688.1050373173111</v>
      </c>
      <c r="Z48" s="63">
        <f t="shared" si="1154"/>
        <v>4671.4297500000612</v>
      </c>
      <c r="AA48" s="63">
        <f t="shared" si="1154"/>
        <v>4654.7544626828112</v>
      </c>
      <c r="AB48" s="63">
        <f t="shared" si="1154"/>
        <v>4638.0791753655612</v>
      </c>
      <c r="AC48" s="63">
        <f t="shared" si="1154"/>
        <v>4621.4038880483113</v>
      </c>
      <c r="AD48" s="63">
        <f t="shared" si="1154"/>
        <v>4604.7286007310613</v>
      </c>
      <c r="AE48" s="63">
        <f t="shared" si="1154"/>
        <v>4587.6316211278054</v>
      </c>
      <c r="AF48" s="63">
        <f t="shared" si="1154"/>
        <v>4570.5346415245494</v>
      </c>
      <c r="AG48" s="63">
        <f t="shared" si="1154"/>
        <v>4553.4376619212935</v>
      </c>
      <c r="AH48" s="63">
        <f t="shared" si="1154"/>
        <v>4536.3406823180376</v>
      </c>
      <c r="AI48" s="63">
        <f t="shared" si="1154"/>
        <v>4519.2437027147816</v>
      </c>
      <c r="AJ48" s="63">
        <f t="shared" si="1154"/>
        <v>4502.1467231115257</v>
      </c>
      <c r="AK48" s="63">
        <f t="shared" si="1154"/>
        <v>4485.0497435082698</v>
      </c>
      <c r="AL48" s="63">
        <f t="shared" si="1154"/>
        <v>4467.9527639050139</v>
      </c>
      <c r="AM48" s="63">
        <f t="shared" si="1154"/>
        <v>4450.8557843017579</v>
      </c>
      <c r="AN48" s="63">
        <f t="shared" si="1154"/>
        <v>4433.758804698502</v>
      </c>
      <c r="AO48" s="63">
        <f t="shared" si="1154"/>
        <v>4416.6618250952461</v>
      </c>
      <c r="AP48" s="63">
        <f t="shared" si="1154"/>
        <v>4399.5648454919901</v>
      </c>
      <c r="AQ48" s="63">
        <f t="shared" si="1154"/>
        <v>4382.0355096554931</v>
      </c>
      <c r="AR48" s="63">
        <f t="shared" si="1154"/>
        <v>4364.5061738189961</v>
      </c>
      <c r="AS48" s="63">
        <f t="shared" si="1154"/>
        <v>4346.9768379824991</v>
      </c>
      <c r="AT48" s="63">
        <f t="shared" si="1154"/>
        <v>4329.4475021460021</v>
      </c>
      <c r="AU48" s="63">
        <f t="shared" si="1154"/>
        <v>4311.9181663095051</v>
      </c>
      <c r="AV48" s="63">
        <f t="shared" si="1154"/>
        <v>4294.3888304730081</v>
      </c>
      <c r="AW48" s="63">
        <f t="shared" si="1154"/>
        <v>4276.859494636511</v>
      </c>
      <c r="AX48" s="63">
        <f t="shared" si="1154"/>
        <v>4259.330158800014</v>
      </c>
      <c r="AY48" s="63">
        <f t="shared" si="1154"/>
        <v>4241.800822963517</v>
      </c>
      <c r="AZ48" s="63">
        <f t="shared" si="1154"/>
        <v>4224.27148712702</v>
      </c>
      <c r="BA48" s="63">
        <f t="shared" si="1154"/>
        <v>4206.742151290523</v>
      </c>
      <c r="BB48" s="63">
        <f t="shared" si="1154"/>
        <v>4189.212815454026</v>
      </c>
      <c r="BC48" s="63">
        <f t="shared" si="1154"/>
        <v>4171.2401897622822</v>
      </c>
      <c r="BD48" s="63">
        <f t="shared" si="1154"/>
        <v>4153.2675640705384</v>
      </c>
      <c r="BE48" s="63">
        <f t="shared" si="1154"/>
        <v>4135.2949383787945</v>
      </c>
      <c r="BF48" s="63">
        <f t="shared" si="1154"/>
        <v>4117.3223126870507</v>
      </c>
      <c r="BG48" s="63">
        <f t="shared" si="1154"/>
        <v>4099.3496869953069</v>
      </c>
      <c r="BH48" s="63">
        <f t="shared" si="1154"/>
        <v>4081.3770613035631</v>
      </c>
      <c r="BI48" s="63">
        <f t="shared" si="1154"/>
        <v>4063.4044356118193</v>
      </c>
      <c r="BJ48" s="63">
        <f t="shared" si="1154"/>
        <v>4045.4318099200755</v>
      </c>
      <c r="BK48" s="63">
        <f t="shared" si="1154"/>
        <v>4027.4591842283317</v>
      </c>
      <c r="BL48" s="63">
        <f t="shared" si="1154"/>
        <v>4009.4865585365878</v>
      </c>
      <c r="BM48" s="63">
        <f t="shared" si="1154"/>
        <v>3991.513932844844</v>
      </c>
      <c r="BN48" s="63">
        <f t="shared" si="1154"/>
        <v>3973.5413071531002</v>
      </c>
      <c r="BO48" s="63">
        <f t="shared" si="1154"/>
        <v>3955.1141814896737</v>
      </c>
      <c r="BP48" s="63">
        <f t="shared" si="1154"/>
        <v>3936.6870558262472</v>
      </c>
      <c r="BQ48" s="63">
        <f t="shared" si="1154"/>
        <v>3918.2599301628206</v>
      </c>
      <c r="BR48" s="63">
        <f t="shared" si="1154"/>
        <v>3899.8328044993941</v>
      </c>
      <c r="BS48" s="63">
        <f t="shared" si="1154"/>
        <v>3881.4056788359676</v>
      </c>
      <c r="BT48" s="63">
        <f t="shared" si="1154"/>
        <v>3862.9785531725411</v>
      </c>
      <c r="BU48" s="63">
        <f t="shared" ref="BU48:DV48" si="1155">BT48-BU42</f>
        <v>3844.5514275091145</v>
      </c>
      <c r="BV48" s="63">
        <f t="shared" si="1155"/>
        <v>3826.124301845688</v>
      </c>
      <c r="BW48" s="63">
        <f t="shared" si="1155"/>
        <v>3807.6971761822615</v>
      </c>
      <c r="BX48" s="63">
        <f t="shared" si="1155"/>
        <v>3789.270050518835</v>
      </c>
      <c r="BY48" s="63">
        <f t="shared" si="1155"/>
        <v>3770.8429248554085</v>
      </c>
      <c r="BZ48" s="63">
        <f t="shared" si="1155"/>
        <v>3752.4157991919819</v>
      </c>
      <c r="CA48" s="63">
        <f t="shared" si="1155"/>
        <v>3733.5226799538905</v>
      </c>
      <c r="CB48" s="63">
        <f t="shared" si="1155"/>
        <v>3714.629560715799</v>
      </c>
      <c r="CC48" s="63">
        <f t="shared" si="1155"/>
        <v>3695.7364414777076</v>
      </c>
      <c r="CD48" s="63">
        <f t="shared" si="1155"/>
        <v>3676.8433222396161</v>
      </c>
      <c r="CE48" s="63">
        <f t="shared" si="1155"/>
        <v>3657.9502030015246</v>
      </c>
      <c r="CF48" s="63">
        <f t="shared" si="1155"/>
        <v>3639.0570837634332</v>
      </c>
      <c r="CG48" s="63">
        <f t="shared" si="1155"/>
        <v>3620.1639645253417</v>
      </c>
      <c r="CH48" s="63">
        <f t="shared" si="1155"/>
        <v>3601.2708452872503</v>
      </c>
      <c r="CI48" s="63">
        <f t="shared" si="1155"/>
        <v>3582.3777260491588</v>
      </c>
      <c r="CJ48" s="63">
        <f t="shared" si="1155"/>
        <v>3563.4846068110674</v>
      </c>
      <c r="CK48" s="63">
        <f t="shared" si="1155"/>
        <v>3544.5914875729759</v>
      </c>
      <c r="CL48" s="63">
        <f t="shared" si="1155"/>
        <v>3525.6983683348844</v>
      </c>
      <c r="CM48" s="63">
        <f t="shared" si="1155"/>
        <v>3506.3274712636603</v>
      </c>
      <c r="CN48" s="63">
        <f t="shared" si="1155"/>
        <v>3486.9565741924362</v>
      </c>
      <c r="CO48" s="63">
        <f t="shared" si="1155"/>
        <v>3467.585677121212</v>
      </c>
      <c r="CP48" s="63">
        <f t="shared" si="1155"/>
        <v>3448.2147800499879</v>
      </c>
      <c r="CQ48" s="63">
        <f t="shared" si="1155"/>
        <v>3428.8438829787638</v>
      </c>
      <c r="CR48" s="63">
        <f t="shared" si="1155"/>
        <v>3409.4729859075396</v>
      </c>
      <c r="CS48" s="63">
        <f t="shared" si="1155"/>
        <v>3390.1020888363155</v>
      </c>
      <c r="CT48" s="63">
        <f t="shared" si="1155"/>
        <v>3370.7311917650914</v>
      </c>
      <c r="CU48" s="63">
        <f t="shared" si="1155"/>
        <v>3351.3602946938672</v>
      </c>
      <c r="CV48" s="63">
        <f t="shared" si="1155"/>
        <v>3331.9893976226431</v>
      </c>
      <c r="CW48" s="63">
        <f t="shared" si="1155"/>
        <v>3312.6185005514189</v>
      </c>
      <c r="CX48" s="63">
        <f t="shared" si="1155"/>
        <v>3293.2476034801948</v>
      </c>
      <c r="CY48" s="63">
        <f t="shared" si="1155"/>
        <v>3273.3868463116573</v>
      </c>
      <c r="CZ48" s="63">
        <f t="shared" si="1155"/>
        <v>3253.5260891431199</v>
      </c>
      <c r="DA48" s="63">
        <f t="shared" si="1155"/>
        <v>3233.6653319745824</v>
      </c>
      <c r="DB48" s="63">
        <f t="shared" si="1155"/>
        <v>3213.8045748060449</v>
      </c>
      <c r="DC48" s="63">
        <f t="shared" si="1155"/>
        <v>3193.9438176375074</v>
      </c>
      <c r="DD48" s="63">
        <f t="shared" si="1155"/>
        <v>3174.08306046897</v>
      </c>
      <c r="DE48" s="63">
        <f t="shared" si="1155"/>
        <v>3154.2223033004325</v>
      </c>
      <c r="DF48" s="63">
        <f t="shared" si="1155"/>
        <v>3134.361546131895</v>
      </c>
      <c r="DG48" s="63">
        <f t="shared" si="1155"/>
        <v>3114.5007889633575</v>
      </c>
      <c r="DH48" s="63">
        <f t="shared" si="1155"/>
        <v>3094.6400317948201</v>
      </c>
      <c r="DI48" s="63">
        <f t="shared" si="1155"/>
        <v>3074.7792746262826</v>
      </c>
      <c r="DJ48" s="63">
        <f t="shared" si="1155"/>
        <v>3054.9185174577451</v>
      </c>
      <c r="DK48" s="63">
        <f t="shared" si="1155"/>
        <v>3034.5555123858953</v>
      </c>
      <c r="DL48" s="63">
        <f t="shared" si="1155"/>
        <v>3014.1925073140455</v>
      </c>
      <c r="DM48" s="63">
        <f t="shared" si="1155"/>
        <v>2993.8295022421958</v>
      </c>
      <c r="DN48" s="63">
        <f t="shared" si="1155"/>
        <v>2973.466497170346</v>
      </c>
      <c r="DO48" s="63">
        <f t="shared" si="1155"/>
        <v>2953.1034920984962</v>
      </c>
      <c r="DP48" s="63">
        <f t="shared" si="1155"/>
        <v>2932.7404870266464</v>
      </c>
      <c r="DQ48" s="63">
        <f t="shared" si="1155"/>
        <v>2912.3774819547966</v>
      </c>
      <c r="DR48" s="63">
        <f t="shared" si="1155"/>
        <v>2892.0144768829468</v>
      </c>
      <c r="DS48" s="63">
        <f t="shared" si="1155"/>
        <v>2871.6514718110971</v>
      </c>
      <c r="DT48" s="63">
        <f t="shared" si="1155"/>
        <v>2851.2884667392473</v>
      </c>
      <c r="DU48" s="63">
        <f t="shared" si="1155"/>
        <v>2830.9254616673975</v>
      </c>
      <c r="DV48" s="63">
        <f t="shared" si="1155"/>
        <v>2810.5624565955477</v>
      </c>
      <c r="DW48" s="63">
        <f t="shared" ref="DW48:GH48" si="1156">DV48-DW42</f>
        <v>2789.6845025458879</v>
      </c>
      <c r="DX48" s="63">
        <f t="shared" si="1156"/>
        <v>2768.8065484962281</v>
      </c>
      <c r="DY48" s="63">
        <f t="shared" si="1156"/>
        <v>2747.9285944465682</v>
      </c>
      <c r="DZ48" s="63">
        <f t="shared" si="1156"/>
        <v>2727.0506403969084</v>
      </c>
      <c r="EA48" s="63">
        <f t="shared" si="1156"/>
        <v>2706.1726863472486</v>
      </c>
      <c r="EB48" s="63">
        <f t="shared" si="1156"/>
        <v>2685.2947322975888</v>
      </c>
      <c r="EC48" s="63">
        <f t="shared" si="1156"/>
        <v>2664.416778247929</v>
      </c>
      <c r="ED48" s="63">
        <f t="shared" si="1156"/>
        <v>2643.5388241982691</v>
      </c>
      <c r="EE48" s="63">
        <f t="shared" si="1156"/>
        <v>2622.6608701486093</v>
      </c>
      <c r="EF48" s="63">
        <f t="shared" si="1156"/>
        <v>2601.7829160989495</v>
      </c>
      <c r="EG48" s="63">
        <f t="shared" si="1156"/>
        <v>2580.9049620492897</v>
      </c>
      <c r="EH48" s="63">
        <f t="shared" si="1156"/>
        <v>2560.0270079996299</v>
      </c>
      <c r="EI48" s="63">
        <f t="shared" si="1156"/>
        <v>2538.6210827070863</v>
      </c>
      <c r="EJ48" s="63">
        <f t="shared" si="1156"/>
        <v>2517.2151574145428</v>
      </c>
      <c r="EK48" s="63">
        <f t="shared" si="1156"/>
        <v>2495.8092321219992</v>
      </c>
      <c r="EL48" s="63">
        <f t="shared" si="1156"/>
        <v>2474.4033068294557</v>
      </c>
      <c r="EM48" s="63">
        <f t="shared" si="1156"/>
        <v>2452.9973815369121</v>
      </c>
      <c r="EN48" s="63">
        <f t="shared" si="1156"/>
        <v>2431.5914562443686</v>
      </c>
      <c r="EO48" s="63">
        <f t="shared" si="1156"/>
        <v>2410.1855309518251</v>
      </c>
      <c r="EP48" s="63">
        <f t="shared" si="1156"/>
        <v>2388.7796056592815</v>
      </c>
      <c r="EQ48" s="63">
        <f t="shared" si="1156"/>
        <v>2367.373680366738</v>
      </c>
      <c r="ER48" s="63">
        <f t="shared" si="1156"/>
        <v>2345.9677550741944</v>
      </c>
      <c r="ES48" s="63">
        <f t="shared" si="1156"/>
        <v>2324.5618297816509</v>
      </c>
      <c r="ET48" s="63">
        <f t="shared" si="1156"/>
        <v>2303.1559044891073</v>
      </c>
      <c r="EU48" s="63">
        <f t="shared" si="1156"/>
        <v>2281.2086563756156</v>
      </c>
      <c r="EV48" s="63">
        <f t="shared" si="1156"/>
        <v>2259.261408262124</v>
      </c>
      <c r="EW48" s="63">
        <f t="shared" si="1156"/>
        <v>2237.3141601486323</v>
      </c>
      <c r="EX48" s="63">
        <f t="shared" si="1156"/>
        <v>2215.3669120351406</v>
      </c>
      <c r="EY48" s="63">
        <f t="shared" si="1156"/>
        <v>2193.4196639216489</v>
      </c>
      <c r="EZ48" s="63">
        <f t="shared" si="1156"/>
        <v>2171.4724158081572</v>
      </c>
      <c r="FA48" s="63">
        <f t="shared" si="1156"/>
        <v>2149.5251676946655</v>
      </c>
      <c r="FB48" s="63">
        <f t="shared" si="1156"/>
        <v>2127.5779195811738</v>
      </c>
      <c r="FC48" s="63">
        <f t="shared" si="1156"/>
        <v>2105.6306714676821</v>
      </c>
      <c r="FD48" s="63">
        <f t="shared" si="1156"/>
        <v>2083.6834233541904</v>
      </c>
      <c r="FE48" s="63">
        <f t="shared" si="1156"/>
        <v>2061.7361752406987</v>
      </c>
      <c r="FF48" s="63">
        <f t="shared" si="1156"/>
        <v>2039.788927127207</v>
      </c>
      <c r="FG48" s="63">
        <f t="shared" si="1156"/>
        <v>2017.2866669738958</v>
      </c>
      <c r="FH48" s="63">
        <f t="shared" si="1156"/>
        <v>1994.7844068205845</v>
      </c>
      <c r="FI48" s="63">
        <f t="shared" si="1156"/>
        <v>1972.2821466672733</v>
      </c>
      <c r="FJ48" s="63">
        <f t="shared" si="1156"/>
        <v>1949.7798865139621</v>
      </c>
      <c r="FK48" s="63">
        <f t="shared" si="1156"/>
        <v>1927.2776263606509</v>
      </c>
      <c r="FL48" s="63">
        <f t="shared" si="1156"/>
        <v>1904.7753662073396</v>
      </c>
      <c r="FM48" s="63">
        <f t="shared" si="1156"/>
        <v>1882.2731060540284</v>
      </c>
      <c r="FN48" s="63">
        <f t="shared" si="1156"/>
        <v>1859.7708459007172</v>
      </c>
      <c r="FO48" s="63">
        <f t="shared" si="1156"/>
        <v>1837.268585747406</v>
      </c>
      <c r="FP48" s="63">
        <f t="shared" si="1156"/>
        <v>1814.7663255940947</v>
      </c>
      <c r="FQ48" s="63">
        <f t="shared" si="1156"/>
        <v>1792.2640654407835</v>
      </c>
      <c r="FR48" s="63">
        <f t="shared" si="1156"/>
        <v>1769.7618052874723</v>
      </c>
      <c r="FS48" s="63">
        <f t="shared" si="1156"/>
        <v>1746.6904976962473</v>
      </c>
      <c r="FT48" s="63">
        <f t="shared" si="1156"/>
        <v>1723.6191901050224</v>
      </c>
      <c r="FU48" s="63">
        <f t="shared" si="1156"/>
        <v>1700.5478825137975</v>
      </c>
      <c r="FV48" s="63">
        <f t="shared" si="1156"/>
        <v>1677.4765749225726</v>
      </c>
      <c r="FW48" s="63">
        <f t="shared" si="1156"/>
        <v>1654.4052673313477</v>
      </c>
      <c r="FX48" s="63">
        <f t="shared" si="1156"/>
        <v>1631.3339597401227</v>
      </c>
      <c r="FY48" s="63">
        <f t="shared" si="1156"/>
        <v>1608.2626521488978</v>
      </c>
      <c r="FZ48" s="63">
        <f t="shared" si="1156"/>
        <v>1585.1913445576729</v>
      </c>
      <c r="GA48" s="63">
        <f t="shared" si="1156"/>
        <v>1562.120036966448</v>
      </c>
      <c r="GB48" s="63">
        <f t="shared" si="1156"/>
        <v>1539.048729375223</v>
      </c>
      <c r="GC48" s="63">
        <f t="shared" si="1156"/>
        <v>1515.9774217839981</v>
      </c>
      <c r="GD48" s="63">
        <f t="shared" si="1156"/>
        <v>1492.9061141927732</v>
      </c>
      <c r="GE48" s="63">
        <f t="shared" si="1156"/>
        <v>1469.2513688319793</v>
      </c>
      <c r="GF48" s="63">
        <f t="shared" si="1156"/>
        <v>1445.5966234711855</v>
      </c>
      <c r="GG48" s="63">
        <f t="shared" si="1156"/>
        <v>1421.9418781103916</v>
      </c>
      <c r="GH48" s="63">
        <f t="shared" si="1156"/>
        <v>1398.2871327495977</v>
      </c>
      <c r="GI48" s="63">
        <f t="shared" ref="GI48:IT48" si="1157">GH48-GI42</f>
        <v>1374.6323873888039</v>
      </c>
      <c r="GJ48" s="63">
        <f t="shared" si="1157"/>
        <v>1350.97764202801</v>
      </c>
      <c r="GK48" s="63">
        <f t="shared" si="1157"/>
        <v>1327.3228966672161</v>
      </c>
      <c r="GL48" s="63">
        <f t="shared" si="1157"/>
        <v>1303.6681513064223</v>
      </c>
      <c r="GM48" s="63">
        <f t="shared" si="1157"/>
        <v>1280.0134059456284</v>
      </c>
      <c r="GN48" s="63">
        <f t="shared" si="1157"/>
        <v>1256.3586605848345</v>
      </c>
      <c r="GO48" s="63">
        <f t="shared" si="1157"/>
        <v>1232.7039152240407</v>
      </c>
      <c r="GP48" s="63">
        <f t="shared" si="1157"/>
        <v>1209.0491698632468</v>
      </c>
      <c r="GQ48" s="63">
        <f t="shared" si="1157"/>
        <v>1184.7962324919458</v>
      </c>
      <c r="GR48" s="63">
        <f t="shared" si="1157"/>
        <v>1160.5432951206449</v>
      </c>
      <c r="GS48" s="63">
        <f t="shared" si="1157"/>
        <v>1136.2903577493439</v>
      </c>
      <c r="GT48" s="63">
        <f t="shared" si="1157"/>
        <v>1112.037420378043</v>
      </c>
      <c r="GU48" s="63">
        <f t="shared" si="1157"/>
        <v>1087.784483006742</v>
      </c>
      <c r="GV48" s="63">
        <f t="shared" si="1157"/>
        <v>1063.531545635441</v>
      </c>
      <c r="GW48" s="63">
        <f t="shared" si="1157"/>
        <v>1039.2786082641401</v>
      </c>
      <c r="GX48" s="63">
        <f t="shared" si="1157"/>
        <v>1015.0256708928391</v>
      </c>
      <c r="GY48" s="63">
        <f t="shared" si="1157"/>
        <v>990.77273352153816</v>
      </c>
      <c r="GZ48" s="63">
        <f t="shared" si="1157"/>
        <v>966.5197961502372</v>
      </c>
      <c r="HA48" s="63">
        <f t="shared" si="1157"/>
        <v>942.26685877893624</v>
      </c>
      <c r="HB48" s="63">
        <f t="shared" si="1157"/>
        <v>918.01392140763528</v>
      </c>
      <c r="HC48" s="63">
        <f t="shared" si="1157"/>
        <v>893.14766467290178</v>
      </c>
      <c r="HD48" s="63">
        <f t="shared" si="1157"/>
        <v>868.28140793816829</v>
      </c>
      <c r="HE48" s="63">
        <f t="shared" si="1157"/>
        <v>843.41515120343479</v>
      </c>
      <c r="HF48" s="63">
        <f t="shared" si="1157"/>
        <v>818.54889446870129</v>
      </c>
      <c r="HG48" s="63">
        <f t="shared" si="1157"/>
        <v>793.68263773396779</v>
      </c>
      <c r="HH48" s="63">
        <f t="shared" si="1157"/>
        <v>768.8163809992343</v>
      </c>
      <c r="HI48" s="63">
        <f t="shared" si="1157"/>
        <v>743.9501242645008</v>
      </c>
      <c r="HJ48" s="63">
        <f t="shared" si="1157"/>
        <v>719.0838675297673</v>
      </c>
      <c r="HK48" s="63">
        <f t="shared" si="1157"/>
        <v>694.21761079503381</v>
      </c>
      <c r="HL48" s="63">
        <f t="shared" si="1157"/>
        <v>669.35135406030031</v>
      </c>
      <c r="HM48" s="63">
        <f t="shared" si="1157"/>
        <v>644.48509732556681</v>
      </c>
      <c r="HN48" s="63">
        <f t="shared" si="1157"/>
        <v>619.61884059083332</v>
      </c>
      <c r="HO48" s="63">
        <f t="shared" si="1157"/>
        <v>594.12375459232805</v>
      </c>
      <c r="HP48" s="63">
        <f t="shared" si="1157"/>
        <v>568.62866859382279</v>
      </c>
      <c r="HQ48" s="63">
        <f t="shared" si="1157"/>
        <v>543.13358259531753</v>
      </c>
      <c r="HR48" s="63">
        <f t="shared" si="1157"/>
        <v>517.63849659681227</v>
      </c>
      <c r="HS48" s="63">
        <f t="shared" si="1157"/>
        <v>492.14341059830701</v>
      </c>
      <c r="HT48" s="63">
        <f t="shared" si="1157"/>
        <v>466.64832459980175</v>
      </c>
      <c r="HU48" s="63">
        <f t="shared" si="1157"/>
        <v>441.15323860129649</v>
      </c>
      <c r="HV48" s="63">
        <f t="shared" si="1157"/>
        <v>415.65815260279123</v>
      </c>
      <c r="HW48" s="63">
        <f t="shared" si="1157"/>
        <v>390.16306660428597</v>
      </c>
      <c r="HX48" s="63">
        <f t="shared" si="1157"/>
        <v>364.66798060578071</v>
      </c>
      <c r="HY48" s="63">
        <f t="shared" si="1157"/>
        <v>339.17289460727545</v>
      </c>
      <c r="HZ48" s="63">
        <f t="shared" si="1157"/>
        <v>313.67780860877019</v>
      </c>
      <c r="IA48" s="63">
        <f t="shared" si="1157"/>
        <v>287.5379912247065</v>
      </c>
      <c r="IB48" s="63">
        <f t="shared" si="1157"/>
        <v>261.39817384064281</v>
      </c>
      <c r="IC48" s="63">
        <f t="shared" si="1157"/>
        <v>235.25835645657912</v>
      </c>
      <c r="ID48" s="63">
        <f t="shared" si="1157"/>
        <v>209.11853907251543</v>
      </c>
      <c r="IE48" s="63">
        <f t="shared" si="1157"/>
        <v>182.97872168845174</v>
      </c>
      <c r="IF48" s="63">
        <f t="shared" si="1157"/>
        <v>156.83890430438805</v>
      </c>
      <c r="IG48" s="63">
        <f t="shared" si="1157"/>
        <v>130.69908692032436</v>
      </c>
      <c r="IH48" s="63">
        <f t="shared" si="1157"/>
        <v>104.55926953626066</v>
      </c>
      <c r="II48" s="63">
        <f t="shared" si="1157"/>
        <v>78.419452152196953</v>
      </c>
      <c r="IJ48" s="63">
        <f t="shared" si="1157"/>
        <v>52.279634768133249</v>
      </c>
      <c r="IK48" s="63">
        <f t="shared" si="1157"/>
        <v>26.139817384069548</v>
      </c>
      <c r="IL48" s="63">
        <f t="shared" si="1157"/>
        <v>5.8477667153056245E-12</v>
      </c>
      <c r="IM48" s="63">
        <f t="shared" si="1157"/>
        <v>5.8477667153056245E-12</v>
      </c>
      <c r="IN48" s="63">
        <f t="shared" si="1157"/>
        <v>5.8477667153056245E-12</v>
      </c>
      <c r="IO48" s="63">
        <f t="shared" si="1157"/>
        <v>5.8477667153056245E-12</v>
      </c>
      <c r="IP48" s="63">
        <f t="shared" si="1157"/>
        <v>5.8477667153056245E-12</v>
      </c>
      <c r="IQ48" s="63">
        <f t="shared" si="1157"/>
        <v>5.8477667153056245E-12</v>
      </c>
      <c r="IR48" s="63">
        <f t="shared" si="1157"/>
        <v>5.8477667153056245E-12</v>
      </c>
      <c r="IS48" s="63">
        <f t="shared" si="1157"/>
        <v>5.8477667153056245E-12</v>
      </c>
      <c r="IT48" s="63">
        <f t="shared" si="1157"/>
        <v>5.8477667153056245E-12</v>
      </c>
      <c r="IU48" s="63">
        <f t="shared" ref="IU48:KT48" si="1158">IT48-IU42</f>
        <v>5.8477667153056245E-12</v>
      </c>
      <c r="IV48" s="63">
        <f t="shared" si="1158"/>
        <v>5.8477667153056245E-12</v>
      </c>
      <c r="IW48" s="63">
        <f t="shared" si="1158"/>
        <v>5.8477667153056245E-12</v>
      </c>
      <c r="IX48" s="63">
        <f t="shared" si="1158"/>
        <v>5.8477667153056245E-12</v>
      </c>
      <c r="IY48" s="63">
        <f t="shared" si="1158"/>
        <v>5.8477667153056245E-12</v>
      </c>
      <c r="IZ48" s="63">
        <f t="shared" si="1158"/>
        <v>5.8477667153056245E-12</v>
      </c>
      <c r="JA48" s="63">
        <f t="shared" si="1158"/>
        <v>5.8477667153056245E-12</v>
      </c>
      <c r="JB48" s="63">
        <f t="shared" si="1158"/>
        <v>5.8477667153056245E-12</v>
      </c>
      <c r="JC48" s="63">
        <f t="shared" si="1158"/>
        <v>5.8477667153056245E-12</v>
      </c>
      <c r="JD48" s="63">
        <f t="shared" si="1158"/>
        <v>5.8477667153056245E-12</v>
      </c>
      <c r="JE48" s="63">
        <f t="shared" si="1158"/>
        <v>5.8477667153056245E-12</v>
      </c>
      <c r="JF48" s="63">
        <f t="shared" si="1158"/>
        <v>5.8477667153056245E-12</v>
      </c>
      <c r="JG48" s="63">
        <f t="shared" si="1158"/>
        <v>5.8477667153056245E-12</v>
      </c>
      <c r="JH48" s="63">
        <f t="shared" si="1158"/>
        <v>5.8477667153056245E-12</v>
      </c>
      <c r="JI48" s="63">
        <f t="shared" si="1158"/>
        <v>5.8477667153056245E-12</v>
      </c>
      <c r="JJ48" s="63">
        <f t="shared" si="1158"/>
        <v>5.8477667153056245E-12</v>
      </c>
      <c r="JK48" s="63">
        <f t="shared" si="1158"/>
        <v>5.8477667153056245E-12</v>
      </c>
      <c r="JL48" s="63">
        <f t="shared" si="1158"/>
        <v>5.8477667153056245E-12</v>
      </c>
      <c r="JM48" s="63">
        <f t="shared" si="1158"/>
        <v>5.8477667153056245E-12</v>
      </c>
      <c r="JN48" s="63">
        <f t="shared" si="1158"/>
        <v>5.8477667153056245E-12</v>
      </c>
      <c r="JO48" s="63">
        <f t="shared" si="1158"/>
        <v>5.8477667153056245E-12</v>
      </c>
      <c r="JP48" s="63">
        <f t="shared" si="1158"/>
        <v>5.8477667153056245E-12</v>
      </c>
      <c r="JQ48" s="63">
        <f t="shared" si="1158"/>
        <v>5.8477667153056245E-12</v>
      </c>
      <c r="JR48" s="63">
        <f t="shared" si="1158"/>
        <v>5.8477667153056245E-12</v>
      </c>
      <c r="JS48" s="63">
        <f t="shared" si="1158"/>
        <v>5.8477667153056245E-12</v>
      </c>
      <c r="JT48" s="63">
        <f t="shared" si="1158"/>
        <v>5.8477667153056245E-12</v>
      </c>
      <c r="JU48" s="63">
        <f t="shared" si="1158"/>
        <v>5.8477667153056245E-12</v>
      </c>
      <c r="JV48" s="63">
        <f t="shared" si="1158"/>
        <v>5.8477667153056245E-12</v>
      </c>
      <c r="JW48" s="63">
        <f t="shared" si="1158"/>
        <v>5.8477667153056245E-12</v>
      </c>
      <c r="JX48" s="63">
        <f t="shared" si="1158"/>
        <v>5.8477667153056245E-12</v>
      </c>
      <c r="JY48" s="63">
        <f t="shared" si="1158"/>
        <v>5.8477667153056245E-12</v>
      </c>
      <c r="JZ48" s="63">
        <f t="shared" si="1158"/>
        <v>5.8477667153056245E-12</v>
      </c>
      <c r="KA48" s="63">
        <f t="shared" si="1158"/>
        <v>5.8477667153056245E-12</v>
      </c>
      <c r="KB48" s="63">
        <f t="shared" si="1158"/>
        <v>5.8477667153056245E-12</v>
      </c>
      <c r="KC48" s="63">
        <f t="shared" si="1158"/>
        <v>5.8477667153056245E-12</v>
      </c>
      <c r="KD48" s="63">
        <f t="shared" si="1158"/>
        <v>5.8477667153056245E-12</v>
      </c>
      <c r="KE48" s="63">
        <f t="shared" si="1158"/>
        <v>5.8477667153056245E-12</v>
      </c>
      <c r="KF48" s="63">
        <f t="shared" si="1158"/>
        <v>5.8477667153056245E-12</v>
      </c>
      <c r="KG48" s="63">
        <f t="shared" si="1158"/>
        <v>5.8477667153056245E-12</v>
      </c>
      <c r="KH48" s="63">
        <f t="shared" si="1158"/>
        <v>5.8477667153056245E-12</v>
      </c>
      <c r="KI48" s="63">
        <f t="shared" si="1158"/>
        <v>5.8477667153056245E-12</v>
      </c>
      <c r="KJ48" s="63">
        <f t="shared" si="1158"/>
        <v>5.8477667153056245E-12</v>
      </c>
      <c r="KK48" s="63">
        <f t="shared" si="1158"/>
        <v>5.8477667153056245E-12</v>
      </c>
      <c r="KL48" s="63">
        <f t="shared" si="1158"/>
        <v>5.8477667153056245E-12</v>
      </c>
      <c r="KM48" s="63">
        <f t="shared" si="1158"/>
        <v>5.8477667153056245E-12</v>
      </c>
      <c r="KN48" s="63">
        <f t="shared" si="1158"/>
        <v>5.8477667153056245E-12</v>
      </c>
      <c r="KO48" s="63">
        <f t="shared" si="1158"/>
        <v>5.8477667153056245E-12</v>
      </c>
      <c r="KP48" s="63">
        <f t="shared" si="1158"/>
        <v>5.8477667153056245E-12</v>
      </c>
      <c r="KQ48" s="63">
        <f t="shared" si="1158"/>
        <v>5.8477667153056245E-12</v>
      </c>
      <c r="KR48" s="63">
        <f t="shared" si="1158"/>
        <v>5.8477667153056245E-12</v>
      </c>
      <c r="KS48" s="63">
        <f t="shared" si="1158"/>
        <v>5.8477667153056245E-12</v>
      </c>
      <c r="KT48" s="63">
        <f t="shared" si="1158"/>
        <v>5.8477667153056245E-12</v>
      </c>
      <c r="KU48" s="63">
        <f t="shared" ref="KU48" si="1159">KT48-KU42</f>
        <v>5.8477667153056245E-12</v>
      </c>
      <c r="KV48" s="63">
        <f t="shared" ref="KV48" si="1160">KU48-KV42</f>
        <v>5.8477667153056245E-12</v>
      </c>
      <c r="KW48" s="63">
        <f t="shared" ref="KW48" si="1161">KV48-KW42</f>
        <v>5.8477667153056245E-12</v>
      </c>
      <c r="KX48" s="63">
        <f t="shared" ref="KX48" si="1162">KW48-KX42</f>
        <v>5.8477667153056245E-12</v>
      </c>
      <c r="KY48" s="63">
        <f t="shared" ref="KY48" si="1163">KX48-KY42</f>
        <v>5.8477667153056245E-12</v>
      </c>
      <c r="KZ48" s="63">
        <f t="shared" ref="KZ48" si="1164">KY48-KZ42</f>
        <v>5.8477667153056245E-12</v>
      </c>
      <c r="LA48" s="63">
        <f t="shared" ref="LA48" si="1165">KZ48-LA42</f>
        <v>5.8477667153056245E-12</v>
      </c>
      <c r="LB48" s="63">
        <f t="shared" ref="LB48" si="1166">LA48-LB42</f>
        <v>5.8477667153056245E-12</v>
      </c>
      <c r="LC48" s="63">
        <f t="shared" ref="LC48" si="1167">LB48-LC42</f>
        <v>5.8477667153056245E-12</v>
      </c>
      <c r="LD48" s="63">
        <f t="shared" ref="LD48" si="1168">LC48-LD42</f>
        <v>5.8477667153056245E-12</v>
      </c>
      <c r="LE48" s="63">
        <f t="shared" ref="LE48" si="1169">LD48-LE42</f>
        <v>5.8477667153056245E-12</v>
      </c>
      <c r="LF48" s="63">
        <f t="shared" ref="LF48" si="1170">LE48-LF42</f>
        <v>5.8477667153056245E-12</v>
      </c>
      <c r="LG48" s="63">
        <f t="shared" ref="LG48" si="1171">LF48-LG42</f>
        <v>5.8477667153056245E-12</v>
      </c>
      <c r="LH48" s="63">
        <f t="shared" ref="LH48" si="1172">LG48-LH42</f>
        <v>5.8477667153056245E-12</v>
      </c>
      <c r="LI48" s="63">
        <f t="shared" ref="LI48" si="1173">LH48-LI42</f>
        <v>5.8477667153056245E-12</v>
      </c>
      <c r="LJ48" s="63">
        <f t="shared" ref="LJ48" si="1174">LI48-LJ42</f>
        <v>5.8477667153056245E-12</v>
      </c>
      <c r="LK48" s="63">
        <f t="shared" ref="LK48" si="1175">LJ48-LK42</f>
        <v>5.8477667153056245E-12</v>
      </c>
      <c r="LL48" s="63">
        <f t="shared" ref="LL48" si="1176">LK48-LL42</f>
        <v>5.8477667153056245E-12</v>
      </c>
      <c r="LM48" s="63">
        <f t="shared" ref="LM48" si="1177">LL48-LM42</f>
        <v>5.8477667153056245E-12</v>
      </c>
      <c r="LN48" s="63">
        <f t="shared" ref="LN48" si="1178">LM48-LN42</f>
        <v>5.8477667153056245E-12</v>
      </c>
      <c r="LO48" s="63">
        <f t="shared" ref="LO48" si="1179">LN48-LO42</f>
        <v>5.8477667153056245E-12</v>
      </c>
      <c r="LP48" s="63">
        <f t="shared" ref="LP48" si="1180">LO48-LP42</f>
        <v>5.8477667153056245E-12</v>
      </c>
      <c r="LQ48" s="63">
        <f t="shared" ref="LQ48" si="1181">LP48-LQ42</f>
        <v>5.8477667153056245E-12</v>
      </c>
      <c r="LR48" s="63">
        <f t="shared" ref="LR48" si="1182">LQ48-LR42</f>
        <v>5.8477667153056245E-12</v>
      </c>
      <c r="LS48" s="63">
        <f t="shared" ref="LS48" si="1183">LR48-LS42</f>
        <v>5.8477667153056245E-12</v>
      </c>
      <c r="LT48" s="63">
        <f t="shared" ref="LT48" si="1184">LS48-LT42</f>
        <v>5.8477667153056245E-12</v>
      </c>
      <c r="LU48" s="63">
        <f t="shared" ref="LU48" si="1185">LT48-LU42</f>
        <v>5.8477667153056245E-12</v>
      </c>
      <c r="LV48" s="63">
        <f t="shared" ref="LV48" si="1186">LU48-LV42</f>
        <v>5.8477667153056245E-12</v>
      </c>
      <c r="LW48" s="63">
        <f t="shared" ref="LW48" si="1187">LV48-LW42</f>
        <v>5.8477667153056245E-12</v>
      </c>
      <c r="LX48" s="63">
        <f t="shared" ref="LX48" si="1188">LW48-LX42</f>
        <v>5.8477667153056245E-12</v>
      </c>
      <c r="LY48" s="63">
        <f t="shared" ref="LY48" si="1189">LX48-LY42</f>
        <v>5.8477667153056245E-12</v>
      </c>
      <c r="LZ48" s="63">
        <f t="shared" ref="LZ48" si="1190">LY48-LZ42</f>
        <v>5.8477667153056245E-12</v>
      </c>
      <c r="MA48" s="63">
        <f t="shared" ref="MA48" si="1191">LZ48-MA42</f>
        <v>5.8477667153056245E-12</v>
      </c>
      <c r="MB48" s="63">
        <f t="shared" ref="MB48" si="1192">MA48-MB42</f>
        <v>5.8477667153056245E-12</v>
      </c>
      <c r="MC48" s="63">
        <f t="shared" ref="MC48" si="1193">MB48-MC42</f>
        <v>5.8477667153056245E-12</v>
      </c>
      <c r="MD48" s="63">
        <f t="shared" ref="MD48" si="1194">MC48-MD42</f>
        <v>5.8477667153056245E-12</v>
      </c>
      <c r="ME48" s="63">
        <f t="shared" ref="ME48" si="1195">MD48-ME42</f>
        <v>5.8477667153056245E-12</v>
      </c>
      <c r="MF48" s="63">
        <f t="shared" ref="MF48" si="1196">ME48-MF42</f>
        <v>5.8477667153056245E-12</v>
      </c>
      <c r="MG48" s="63">
        <f t="shared" ref="MG48" si="1197">MF48-MG42</f>
        <v>5.8477667153056245E-12</v>
      </c>
      <c r="MH48" s="63">
        <f t="shared" ref="MH48" si="1198">MG48-MH42</f>
        <v>5.8477667153056245E-12</v>
      </c>
      <c r="MI48" s="63">
        <f t="shared" ref="MI48" si="1199">MH48-MI42</f>
        <v>5.8477667153056245E-12</v>
      </c>
      <c r="MJ48" s="63">
        <f t="shared" ref="MJ48" si="1200">MI48-MJ42</f>
        <v>5.8477667153056245E-12</v>
      </c>
      <c r="MK48" s="63">
        <f t="shared" ref="MK48" si="1201">MJ48-MK42</f>
        <v>5.8477667153056245E-12</v>
      </c>
      <c r="ML48" s="63">
        <f t="shared" ref="ML48" si="1202">MK48-ML42</f>
        <v>5.8477667153056245E-12</v>
      </c>
      <c r="MM48" s="63">
        <f t="shared" ref="MM48" si="1203">ML48-MM42</f>
        <v>5.8477667153056245E-12</v>
      </c>
      <c r="MN48" s="63">
        <f t="shared" ref="MN48" si="1204">MM48-MN42</f>
        <v>5.8477667153056245E-12</v>
      </c>
      <c r="MO48" s="63">
        <f t="shared" ref="MO48" si="1205">MN48-MO42</f>
        <v>5.8477667153056245E-12</v>
      </c>
      <c r="MP48" s="63">
        <f t="shared" ref="MP48" si="1206">MO48-MP42</f>
        <v>5.8477667153056245E-12</v>
      </c>
      <c r="MQ48" s="63">
        <f t="shared" ref="MQ48" si="1207">MP48-MQ42</f>
        <v>5.8477667153056245E-12</v>
      </c>
      <c r="MR48" s="63">
        <f t="shared" ref="MR48" si="1208">MQ48-MR42</f>
        <v>5.8477667153056245E-12</v>
      </c>
      <c r="MS48" s="63">
        <f t="shared" ref="MS48" si="1209">MR48-MS42</f>
        <v>5.8477667153056245E-12</v>
      </c>
      <c r="MT48" s="63">
        <f t="shared" ref="MT48" si="1210">MS48-MT42</f>
        <v>5.8477667153056245E-12</v>
      </c>
      <c r="MU48" s="63">
        <f t="shared" ref="MU48" si="1211">MT48-MU42</f>
        <v>5.8477667153056245E-12</v>
      </c>
      <c r="MV48" s="63">
        <f t="shared" ref="MV48" si="1212">MU48-MV42</f>
        <v>5.8477667153056245E-12</v>
      </c>
      <c r="MW48" s="63">
        <f t="shared" ref="MW48" si="1213">MV48-MW42</f>
        <v>5.8477667153056245E-12</v>
      </c>
      <c r="MX48" s="63">
        <f t="shared" ref="MX48" si="1214">MW48-MX42</f>
        <v>5.8477667153056245E-12</v>
      </c>
      <c r="MY48" s="63">
        <f t="shared" ref="MY48" si="1215">MX48-MY42</f>
        <v>5.8477667153056245E-12</v>
      </c>
      <c r="MZ48" s="63">
        <f t="shared" ref="MZ48" si="1216">MY48-MZ42</f>
        <v>5.8477667153056245E-12</v>
      </c>
      <c r="NA48" s="63">
        <f t="shared" ref="NA48" si="1217">MZ48-NA42</f>
        <v>5.8477667153056245E-12</v>
      </c>
      <c r="NB48" s="63">
        <f t="shared" ref="NB48" si="1218">NA48-NB42</f>
        <v>5.8477667153056245E-12</v>
      </c>
      <c r="NC48" s="63">
        <f t="shared" ref="NC48" si="1219">NB48-NC42</f>
        <v>5.8477667153056245E-12</v>
      </c>
      <c r="ND48" s="63">
        <f t="shared" ref="ND48" si="1220">NC48-ND42</f>
        <v>5.8477667153056245E-12</v>
      </c>
      <c r="NE48" s="63">
        <f t="shared" ref="NE48" si="1221">ND48-NE42</f>
        <v>5.8477667153056245E-12</v>
      </c>
      <c r="NF48" s="63">
        <f t="shared" ref="NF48" si="1222">NE48-NF42</f>
        <v>5.8477667153056245E-12</v>
      </c>
      <c r="NG48" s="63">
        <f t="shared" ref="NG48" si="1223">NF48-NG42</f>
        <v>5.8477667153056245E-12</v>
      </c>
      <c r="NH48" s="63">
        <f t="shared" ref="NH48" si="1224">NG48-NH42</f>
        <v>5.8477667153056245E-12</v>
      </c>
      <c r="NI48" s="63">
        <f t="shared" ref="NI48" si="1225">NH48-NI42</f>
        <v>5.8477667153056245E-12</v>
      </c>
      <c r="NJ48" s="63">
        <f t="shared" ref="NJ48" si="1226">NI48-NJ42</f>
        <v>5.8477667153056245E-12</v>
      </c>
      <c r="NK48" s="63">
        <f t="shared" ref="NK48" si="1227">NJ48-NK42</f>
        <v>5.8477667153056245E-12</v>
      </c>
      <c r="NL48" s="63">
        <f t="shared" ref="NL48" si="1228">NK48-NL42</f>
        <v>5.8477667153056245E-12</v>
      </c>
      <c r="NM48" s="63">
        <f t="shared" ref="NM48" si="1229">NL48-NM42</f>
        <v>5.8477667153056245E-12</v>
      </c>
      <c r="NN48" s="63">
        <f t="shared" ref="NN48" si="1230">NM48-NN42</f>
        <v>5.8477667153056245E-12</v>
      </c>
      <c r="NO48" s="63">
        <f t="shared" ref="NO48" si="1231">NN48-NO42</f>
        <v>5.8477667153056245E-12</v>
      </c>
      <c r="NP48" s="63">
        <f t="shared" ref="NP48" si="1232">NO48-NP42</f>
        <v>5.8477667153056245E-12</v>
      </c>
      <c r="NQ48" s="63">
        <f t="shared" ref="NQ48" si="1233">NP48-NQ42</f>
        <v>5.8477667153056245E-12</v>
      </c>
      <c r="NR48" s="63">
        <f t="shared" ref="NR48" si="1234">NQ48-NR42</f>
        <v>5.8477667153056245E-12</v>
      </c>
      <c r="NS48" s="63">
        <f t="shared" ref="NS48" si="1235">NR48-NS42</f>
        <v>5.8477667153056245E-12</v>
      </c>
      <c r="NT48" s="63">
        <f t="shared" ref="NT48" si="1236">NS48-NT42</f>
        <v>5.8477667153056245E-12</v>
      </c>
      <c r="NU48" s="63">
        <f t="shared" ref="NU48" si="1237">NT48-NU42</f>
        <v>5.8477667153056245E-12</v>
      </c>
      <c r="NV48" s="63">
        <f t="shared" ref="NV48" si="1238">NU48-NV42</f>
        <v>5.8477667153056245E-12</v>
      </c>
      <c r="NW48" s="63">
        <f t="shared" ref="NW48" si="1239">NV48-NW42</f>
        <v>5.8477667153056245E-12</v>
      </c>
      <c r="NX48" s="63">
        <f t="shared" ref="NX48" si="1240">NW48-NX42</f>
        <v>5.8477667153056245E-12</v>
      </c>
      <c r="NY48" s="63">
        <f t="shared" ref="NY48" si="1241">NX48-NY42</f>
        <v>5.8477667153056245E-12</v>
      </c>
      <c r="NZ48" s="63">
        <f t="shared" ref="NZ48" si="1242">NY48-NZ42</f>
        <v>5.8477667153056245E-12</v>
      </c>
      <c r="OA48" s="63">
        <f t="shared" ref="OA48" si="1243">NZ48-OA42</f>
        <v>5.8477667153056245E-12</v>
      </c>
      <c r="OB48" s="63">
        <f t="shared" ref="OB48" si="1244">OA48-OB42</f>
        <v>5.8477667153056245E-12</v>
      </c>
      <c r="OC48" s="63">
        <f t="shared" ref="OC48" si="1245">OB48-OC42</f>
        <v>5.8477667153056245E-12</v>
      </c>
      <c r="OD48" s="63">
        <f t="shared" ref="OD48" si="1246">OC48-OD42</f>
        <v>5.8477667153056245E-12</v>
      </c>
      <c r="OE48" s="63">
        <f t="shared" ref="OE48" si="1247">OD48-OE42</f>
        <v>5.8477667153056245E-12</v>
      </c>
      <c r="OF48" s="63">
        <f t="shared" ref="OF48" si="1248">OE48-OF42</f>
        <v>5.8477667153056245E-12</v>
      </c>
      <c r="OG48" s="63">
        <f t="shared" ref="OG48" si="1249">OF48-OG42</f>
        <v>5.8477667153056245E-12</v>
      </c>
      <c r="OH48" s="63">
        <f t="shared" ref="OH48" si="1250">OG48-OH42</f>
        <v>5.8477667153056245E-12</v>
      </c>
      <c r="OI48" s="63">
        <f t="shared" ref="OI48" si="1251">OH48-OI42</f>
        <v>5.8477667153056245E-12</v>
      </c>
      <c r="OJ48" s="63">
        <f t="shared" ref="OJ48" si="1252">OI48-OJ42</f>
        <v>5.8477667153056245E-12</v>
      </c>
      <c r="OK48" s="63">
        <f t="shared" ref="OK48" si="1253">OJ48-OK42</f>
        <v>5.8477667153056245E-12</v>
      </c>
      <c r="OL48" s="63">
        <f t="shared" ref="OL48" si="1254">OK48-OL42</f>
        <v>5.8477667153056245E-12</v>
      </c>
      <c r="OM48" s="63">
        <f t="shared" ref="OM48" si="1255">OL48-OM42</f>
        <v>5.8477667153056245E-12</v>
      </c>
      <c r="ON48" s="63">
        <f t="shared" ref="ON48" si="1256">OM48-ON42</f>
        <v>5.8477667153056245E-12</v>
      </c>
      <c r="OO48" s="63">
        <f t="shared" ref="OO48" si="1257">ON48-OO42</f>
        <v>5.8477667153056245E-12</v>
      </c>
      <c r="OP48" s="63">
        <f t="shared" ref="OP48" si="1258">OO48-OP42</f>
        <v>5.8477667153056245E-12</v>
      </c>
      <c r="OQ48" s="63">
        <f t="shared" ref="OQ48" si="1259">OP48-OQ42</f>
        <v>5.8477667153056245E-12</v>
      </c>
      <c r="OR48" s="63">
        <f t="shared" ref="OR48" si="1260">OQ48-OR42</f>
        <v>5.8477667153056245E-12</v>
      </c>
      <c r="OS48" s="63">
        <f t="shared" ref="OS48" si="1261">OR48-OS42</f>
        <v>5.8477667153056245E-12</v>
      </c>
      <c r="OT48" s="63">
        <f t="shared" ref="OT48" si="1262">OS48-OT42</f>
        <v>5.8477667153056245E-12</v>
      </c>
      <c r="OU48" s="63">
        <f t="shared" ref="OU48" si="1263">OT48-OU42</f>
        <v>5.8477667153056245E-12</v>
      </c>
      <c r="OV48" s="63">
        <f t="shared" ref="OV48" si="1264">OU48-OV42</f>
        <v>5.8477667153056245E-12</v>
      </c>
      <c r="OW48" s="63">
        <f t="shared" ref="OW48" si="1265">OV48-OW42</f>
        <v>5.8477667153056245E-12</v>
      </c>
      <c r="OX48" s="63">
        <f t="shared" ref="OX48" si="1266">OW48-OX42</f>
        <v>5.8477667153056245E-12</v>
      </c>
      <c r="OY48" s="63">
        <f t="shared" ref="OY48" si="1267">OX48-OY42</f>
        <v>5.8477667153056245E-12</v>
      </c>
      <c r="OZ48" s="63">
        <f t="shared" ref="OZ48" si="1268">OY48-OZ42</f>
        <v>5.8477667153056245E-12</v>
      </c>
      <c r="PA48" s="63">
        <f t="shared" ref="PA48" si="1269">OZ48-PA42</f>
        <v>5.8477667153056245E-12</v>
      </c>
      <c r="PB48" s="63">
        <f t="shared" ref="PB48" si="1270">PA48-PB42</f>
        <v>5.8477667153056245E-12</v>
      </c>
      <c r="PC48" s="63">
        <f t="shared" ref="PC48" si="1271">PB48-PC42</f>
        <v>5.8477667153056245E-12</v>
      </c>
      <c r="PD48" s="63">
        <f t="shared" ref="PD48" si="1272">PC48-PD42</f>
        <v>5.8477667153056245E-12</v>
      </c>
      <c r="PE48" s="63">
        <f t="shared" ref="PE48" si="1273">PD48-PE42</f>
        <v>5.8477667153056245E-12</v>
      </c>
      <c r="PF48" s="63">
        <f t="shared" ref="PF48" si="1274">PE48-PF42</f>
        <v>5.8477667153056245E-12</v>
      </c>
      <c r="PG48" s="63">
        <f t="shared" ref="PG48" si="1275">PF48-PG42</f>
        <v>5.8477667153056245E-12</v>
      </c>
      <c r="PH48" s="63">
        <f t="shared" ref="PH48" si="1276">PG48-PH42</f>
        <v>5.8477667153056245E-12</v>
      </c>
      <c r="PI48" s="63">
        <f t="shared" ref="PI48" si="1277">PH48-PI42</f>
        <v>5.8477667153056245E-12</v>
      </c>
      <c r="PJ48" s="63">
        <f t="shared" ref="PJ48" si="1278">PI48-PJ42</f>
        <v>5.8477667153056245E-12</v>
      </c>
    </row>
    <row r="49" spans="1:426">
      <c r="A49" s="967" t="s">
        <v>196</v>
      </c>
      <c r="B49" s="967"/>
      <c r="C49" s="967"/>
      <c r="D49" s="967"/>
      <c r="E49" s="967"/>
      <c r="F49" s="967"/>
      <c r="G49" s="63" t="e">
        <f ca="1">収支!#REF!-キャッシュフロー!G48+キャッシュフロー!G47</f>
        <v>#REF!</v>
      </c>
      <c r="H49" s="63" t="e">
        <f ca="1">収支!#REF!-キャッシュフロー!H48+キャッシュフロー!H47</f>
        <v>#REF!</v>
      </c>
      <c r="I49" s="63" t="e">
        <f ca="1">収支!#REF!-キャッシュフロー!I48+キャッシュフロー!I47</f>
        <v>#REF!</v>
      </c>
      <c r="J49" s="63" t="e">
        <f ca="1">収支!#REF!-キャッシュフロー!J48+キャッシュフロー!J47</f>
        <v>#REF!</v>
      </c>
      <c r="K49" s="63" t="e">
        <f ca="1">収支!#REF!-キャッシュフロー!K48+キャッシュフロー!K47</f>
        <v>#REF!</v>
      </c>
      <c r="L49" s="63" t="e">
        <f ca="1">収支!#REF!-キャッシュフロー!L48+キャッシュフロー!L47</f>
        <v>#REF!</v>
      </c>
      <c r="M49" s="63" t="e">
        <f ca="1">収支!#REF!-キャッシュフロー!M48+キャッシュフロー!M47</f>
        <v>#REF!</v>
      </c>
      <c r="N49" s="63" t="e">
        <f ca="1">収支!#REF!-キャッシュフロー!N48+キャッシュフロー!N47</f>
        <v>#REF!</v>
      </c>
      <c r="O49" s="63" t="e">
        <f ca="1">収支!#REF!-キャッシュフロー!O48+キャッシュフロー!O47</f>
        <v>#REF!</v>
      </c>
      <c r="P49" s="63" t="e">
        <f ca="1">収支!#REF!-キャッシュフロー!P48+キャッシュフロー!P47</f>
        <v>#REF!</v>
      </c>
      <c r="Q49" s="63" t="e">
        <f ca="1">収支!#REF!-キャッシュフロー!Q48+キャッシュフロー!Q47</f>
        <v>#REF!</v>
      </c>
      <c r="R49" s="63" t="e">
        <f ca="1">収支!#REF!-キャッシュフロー!R48+キャッシュフロー!R47</f>
        <v>#REF!</v>
      </c>
      <c r="S49" s="63" t="e">
        <f ca="1">収支!#REF!-キャッシュフロー!S48+キャッシュフロー!S47</f>
        <v>#REF!</v>
      </c>
      <c r="T49" s="63" t="e">
        <f ca="1">収支!#REF!-キャッシュフロー!T48+キャッシュフロー!T47</f>
        <v>#REF!</v>
      </c>
      <c r="U49" s="63" t="e">
        <f ca="1">収支!#REF!-キャッシュフロー!U48+キャッシュフロー!U47</f>
        <v>#REF!</v>
      </c>
      <c r="V49" s="63" t="e">
        <f ca="1">収支!#REF!-キャッシュフロー!V48+キャッシュフロー!V47</f>
        <v>#REF!</v>
      </c>
      <c r="W49" s="63" t="e">
        <f ca="1">収支!#REF!-キャッシュフロー!W48+キャッシュフロー!W47</f>
        <v>#REF!</v>
      </c>
      <c r="X49" s="63" t="e">
        <f ca="1">収支!#REF!-キャッシュフロー!X48+キャッシュフロー!X47</f>
        <v>#REF!</v>
      </c>
      <c r="Y49" s="63" t="e">
        <f ca="1">収支!#REF!-キャッシュフロー!Y48+キャッシュフロー!Y47</f>
        <v>#REF!</v>
      </c>
      <c r="Z49" s="63" t="e">
        <f ca="1">収支!#REF!-キャッシュフロー!Z48+キャッシュフロー!Z47</f>
        <v>#REF!</v>
      </c>
      <c r="AA49" s="63" t="e">
        <f ca="1">収支!#REF!-キャッシュフロー!AA48+キャッシュフロー!AA47</f>
        <v>#REF!</v>
      </c>
      <c r="AB49" s="63" t="e">
        <f ca="1">収支!#REF!-キャッシュフロー!AB48+キャッシュフロー!AB47</f>
        <v>#REF!</v>
      </c>
      <c r="AC49" s="63" t="e">
        <f ca="1">収支!#REF!-キャッシュフロー!AC48+キャッシュフロー!AC47</f>
        <v>#REF!</v>
      </c>
      <c r="AD49" s="63" t="e">
        <f ca="1">収支!#REF!-キャッシュフロー!AD48+キャッシュフロー!AD47</f>
        <v>#REF!</v>
      </c>
      <c r="AE49" s="63" t="e">
        <f ca="1">収支!#REF!-キャッシュフロー!AE48+キャッシュフロー!AE47</f>
        <v>#REF!</v>
      </c>
      <c r="AF49" s="63" t="e">
        <f ca="1">収支!#REF!-キャッシュフロー!AF48+キャッシュフロー!AF47</f>
        <v>#REF!</v>
      </c>
      <c r="AG49" s="63" t="e">
        <f ca="1">収支!#REF!-キャッシュフロー!AG48+キャッシュフロー!AG47</f>
        <v>#REF!</v>
      </c>
      <c r="AH49" s="63" t="e">
        <f ca="1">収支!#REF!-キャッシュフロー!AH48+キャッシュフロー!AH47</f>
        <v>#REF!</v>
      </c>
      <c r="AI49" s="63" t="e">
        <f ca="1">収支!#REF!-キャッシュフロー!AI48+キャッシュフロー!AI47</f>
        <v>#REF!</v>
      </c>
      <c r="AJ49" s="63" t="e">
        <f ca="1">収支!#REF!-キャッシュフロー!AJ48+キャッシュフロー!AJ47</f>
        <v>#REF!</v>
      </c>
      <c r="AK49" s="63" t="e">
        <f ca="1">収支!#REF!-キャッシュフロー!AK48+キャッシュフロー!AK47</f>
        <v>#REF!</v>
      </c>
      <c r="AL49" s="63" t="e">
        <f ca="1">収支!#REF!-キャッシュフロー!AL48+キャッシュフロー!AL47</f>
        <v>#REF!</v>
      </c>
      <c r="AM49" s="63" t="e">
        <f ca="1">収支!#REF!-キャッシュフロー!AM48+キャッシュフロー!AM47</f>
        <v>#REF!</v>
      </c>
      <c r="AN49" s="63" t="e">
        <f ca="1">収支!#REF!-キャッシュフロー!AN48+キャッシュフロー!AN47</f>
        <v>#REF!</v>
      </c>
      <c r="AO49" s="63" t="e">
        <f ca="1">収支!#REF!-キャッシュフロー!AO48+キャッシュフロー!AO47</f>
        <v>#REF!</v>
      </c>
      <c r="AP49" s="63" t="e">
        <f ca="1">収支!#REF!-キャッシュフロー!AP48+キャッシュフロー!AP47</f>
        <v>#REF!</v>
      </c>
      <c r="AQ49" s="63" t="e">
        <f ca="1">収支!#REF!-キャッシュフロー!AQ48+キャッシュフロー!AQ47</f>
        <v>#REF!</v>
      </c>
      <c r="AR49" s="63" t="e">
        <f ca="1">収支!#REF!-キャッシュフロー!AR48+キャッシュフロー!AR47</f>
        <v>#REF!</v>
      </c>
      <c r="AS49" s="63" t="e">
        <f ca="1">収支!#REF!-キャッシュフロー!AS48+キャッシュフロー!AS47</f>
        <v>#REF!</v>
      </c>
      <c r="AT49" s="63" t="e">
        <f ca="1">収支!#REF!-キャッシュフロー!AT48+キャッシュフロー!AT47</f>
        <v>#REF!</v>
      </c>
      <c r="AU49" s="63" t="e">
        <f ca="1">収支!#REF!-キャッシュフロー!AU48+キャッシュフロー!AU47</f>
        <v>#REF!</v>
      </c>
      <c r="AV49" s="63" t="e">
        <f ca="1">収支!#REF!-キャッシュフロー!AV48+キャッシュフロー!AV47</f>
        <v>#REF!</v>
      </c>
      <c r="AW49" s="63" t="e">
        <f ca="1">収支!#REF!-キャッシュフロー!AW48+キャッシュフロー!AW47</f>
        <v>#REF!</v>
      </c>
      <c r="AX49" s="63" t="e">
        <f ca="1">収支!#REF!-キャッシュフロー!AX48+キャッシュフロー!AX47</f>
        <v>#REF!</v>
      </c>
      <c r="AY49" s="63" t="e">
        <f ca="1">収支!#REF!-キャッシュフロー!AY48+キャッシュフロー!AY47</f>
        <v>#REF!</v>
      </c>
      <c r="AZ49" s="63" t="e">
        <f ca="1">収支!#REF!-キャッシュフロー!AZ48+キャッシュフロー!AZ47</f>
        <v>#REF!</v>
      </c>
      <c r="BA49" s="63" t="e">
        <f ca="1">収支!#REF!-キャッシュフロー!BA48+キャッシュフロー!BA47</f>
        <v>#REF!</v>
      </c>
      <c r="BB49" s="63" t="e">
        <f ca="1">収支!#REF!-キャッシュフロー!BB48+キャッシュフロー!BB47</f>
        <v>#REF!</v>
      </c>
      <c r="BC49" s="63" t="e">
        <f ca="1">収支!#REF!-キャッシュフロー!BC48+キャッシュフロー!BC47</f>
        <v>#REF!</v>
      </c>
      <c r="BD49" s="63" t="e">
        <f ca="1">収支!#REF!-キャッシュフロー!BD48+キャッシュフロー!BD47</f>
        <v>#REF!</v>
      </c>
      <c r="BE49" s="63" t="e">
        <f ca="1">収支!#REF!-キャッシュフロー!BE48+キャッシュフロー!BE47</f>
        <v>#REF!</v>
      </c>
      <c r="BF49" s="63" t="e">
        <f ca="1">収支!#REF!-キャッシュフロー!BF48+キャッシュフロー!BF47</f>
        <v>#REF!</v>
      </c>
      <c r="BG49" s="63" t="e">
        <f ca="1">収支!#REF!-キャッシュフロー!BG48+キャッシュフロー!BG47</f>
        <v>#REF!</v>
      </c>
      <c r="BH49" s="63" t="e">
        <f ca="1">収支!#REF!-キャッシュフロー!BH48+キャッシュフロー!BH47</f>
        <v>#REF!</v>
      </c>
      <c r="BI49" s="63" t="e">
        <f ca="1">収支!#REF!-キャッシュフロー!BI48+キャッシュフロー!BI47</f>
        <v>#REF!</v>
      </c>
      <c r="BJ49" s="63" t="e">
        <f ca="1">収支!#REF!-キャッシュフロー!BJ48+キャッシュフロー!BJ47</f>
        <v>#REF!</v>
      </c>
      <c r="BK49" s="63" t="e">
        <f ca="1">収支!#REF!-キャッシュフロー!BK48+キャッシュフロー!BK47</f>
        <v>#REF!</v>
      </c>
      <c r="BL49" s="63" t="e">
        <f ca="1">収支!#REF!-キャッシュフロー!BL48+キャッシュフロー!BL47</f>
        <v>#REF!</v>
      </c>
      <c r="BM49" s="63" t="e">
        <f ca="1">収支!#REF!-キャッシュフロー!BM48+キャッシュフロー!BM47</f>
        <v>#REF!</v>
      </c>
      <c r="BN49" s="63" t="e">
        <f ca="1">収支!#REF!-キャッシュフロー!BN48+キャッシュフロー!BN47</f>
        <v>#REF!</v>
      </c>
      <c r="BO49" s="63" t="e">
        <f ca="1">収支!#REF!-キャッシュフロー!BO48+キャッシュフロー!BO47</f>
        <v>#REF!</v>
      </c>
      <c r="BP49" s="63" t="e">
        <f ca="1">収支!#REF!-キャッシュフロー!BP48+キャッシュフロー!BP47</f>
        <v>#REF!</v>
      </c>
      <c r="BQ49" s="63" t="e">
        <f ca="1">収支!#REF!-キャッシュフロー!BQ48+キャッシュフロー!BQ47</f>
        <v>#REF!</v>
      </c>
      <c r="BR49" s="63" t="e">
        <f ca="1">収支!#REF!-キャッシュフロー!BR48+キャッシュフロー!BR47</f>
        <v>#REF!</v>
      </c>
      <c r="BS49" s="63" t="e">
        <f ca="1">収支!#REF!-キャッシュフロー!BS48+キャッシュフロー!BS47</f>
        <v>#REF!</v>
      </c>
      <c r="BT49" s="63" t="e">
        <f ca="1">収支!#REF!-キャッシュフロー!BT48+キャッシュフロー!BT47</f>
        <v>#REF!</v>
      </c>
      <c r="BU49" s="63" t="e">
        <f ca="1">収支!#REF!-キャッシュフロー!BU48+キャッシュフロー!BU47</f>
        <v>#REF!</v>
      </c>
      <c r="BV49" s="63" t="e">
        <f ca="1">収支!#REF!-キャッシュフロー!BV48+キャッシュフロー!BV47</f>
        <v>#REF!</v>
      </c>
      <c r="BW49" s="63" t="e">
        <f ca="1">収支!#REF!-キャッシュフロー!BW48+キャッシュフロー!BW47</f>
        <v>#REF!</v>
      </c>
      <c r="BX49" s="63" t="e">
        <f ca="1">収支!#REF!-キャッシュフロー!BX48+キャッシュフロー!BX47</f>
        <v>#REF!</v>
      </c>
      <c r="BY49" s="63" t="e">
        <f ca="1">収支!#REF!-キャッシュフロー!BY48+キャッシュフロー!BY47</f>
        <v>#REF!</v>
      </c>
      <c r="BZ49" s="63" t="e">
        <f ca="1">収支!#REF!-キャッシュフロー!BZ48+キャッシュフロー!BZ47</f>
        <v>#REF!</v>
      </c>
      <c r="CA49" s="63" t="e">
        <f ca="1">収支!#REF!-キャッシュフロー!CA48+キャッシュフロー!CA47</f>
        <v>#REF!</v>
      </c>
      <c r="CB49" s="63" t="e">
        <f ca="1">収支!#REF!-キャッシュフロー!CB48+キャッシュフロー!CB47</f>
        <v>#REF!</v>
      </c>
      <c r="CC49" s="63" t="e">
        <f ca="1">収支!#REF!-キャッシュフロー!CC48+キャッシュフロー!CC47</f>
        <v>#REF!</v>
      </c>
      <c r="CD49" s="63" t="e">
        <f ca="1">収支!#REF!-キャッシュフロー!CD48+キャッシュフロー!CD47</f>
        <v>#REF!</v>
      </c>
      <c r="CE49" s="63" t="e">
        <f ca="1">収支!#REF!-キャッシュフロー!CE48+キャッシュフロー!CE47</f>
        <v>#REF!</v>
      </c>
      <c r="CF49" s="63" t="e">
        <f ca="1">収支!#REF!-キャッシュフロー!CF48+キャッシュフロー!CF47</f>
        <v>#REF!</v>
      </c>
      <c r="CG49" s="63" t="e">
        <f ca="1">収支!#REF!-キャッシュフロー!CG48+キャッシュフロー!CG47</f>
        <v>#REF!</v>
      </c>
      <c r="CH49" s="63" t="e">
        <f ca="1">収支!#REF!-キャッシュフロー!CH48+キャッシュフロー!CH47</f>
        <v>#REF!</v>
      </c>
      <c r="CI49" s="63" t="e">
        <f ca="1">収支!#REF!-キャッシュフロー!CI48+キャッシュフロー!CI47</f>
        <v>#REF!</v>
      </c>
      <c r="CJ49" s="63" t="e">
        <f ca="1">収支!#REF!-キャッシュフロー!CJ48+キャッシュフロー!CJ47</f>
        <v>#REF!</v>
      </c>
      <c r="CK49" s="63" t="e">
        <f ca="1">収支!#REF!-キャッシュフロー!CK48+キャッシュフロー!CK47</f>
        <v>#REF!</v>
      </c>
      <c r="CL49" s="63" t="e">
        <f ca="1">収支!#REF!-キャッシュフロー!CL48+キャッシュフロー!CL47</f>
        <v>#REF!</v>
      </c>
      <c r="CM49" s="63" t="e">
        <f ca="1">収支!#REF!-キャッシュフロー!CM48+キャッシュフロー!CM47</f>
        <v>#REF!</v>
      </c>
      <c r="CN49" s="63" t="e">
        <f ca="1">収支!#REF!-キャッシュフロー!CN48+キャッシュフロー!CN47</f>
        <v>#REF!</v>
      </c>
      <c r="CO49" s="63" t="e">
        <f ca="1">収支!#REF!-キャッシュフロー!CO48+キャッシュフロー!CO47</f>
        <v>#REF!</v>
      </c>
      <c r="CP49" s="63" t="e">
        <f ca="1">収支!#REF!-キャッシュフロー!CP48+キャッシュフロー!CP47</f>
        <v>#REF!</v>
      </c>
      <c r="CQ49" s="63" t="e">
        <f ca="1">収支!#REF!-キャッシュフロー!CQ48+キャッシュフロー!CQ47</f>
        <v>#REF!</v>
      </c>
      <c r="CR49" s="63" t="e">
        <f ca="1">収支!#REF!-キャッシュフロー!CR48+キャッシュフロー!CR47</f>
        <v>#REF!</v>
      </c>
      <c r="CS49" s="63" t="e">
        <f ca="1">収支!#REF!-キャッシュフロー!CS48+キャッシュフロー!CS47</f>
        <v>#REF!</v>
      </c>
      <c r="CT49" s="63" t="e">
        <f ca="1">収支!#REF!-キャッシュフロー!CT48+キャッシュフロー!CT47</f>
        <v>#REF!</v>
      </c>
      <c r="CU49" s="63" t="e">
        <f ca="1">収支!#REF!-キャッシュフロー!CU48+キャッシュフロー!CU47</f>
        <v>#REF!</v>
      </c>
      <c r="CV49" s="63" t="e">
        <f ca="1">収支!#REF!-キャッシュフロー!CV48+キャッシュフロー!CV47</f>
        <v>#REF!</v>
      </c>
      <c r="CW49" s="63" t="e">
        <f ca="1">収支!#REF!-キャッシュフロー!CW48+キャッシュフロー!CW47</f>
        <v>#REF!</v>
      </c>
      <c r="CX49" s="63" t="e">
        <f ca="1">収支!#REF!-キャッシュフロー!CX48+キャッシュフロー!CX47</f>
        <v>#REF!</v>
      </c>
      <c r="CY49" s="63" t="e">
        <f ca="1">収支!#REF!-キャッシュフロー!CY48+キャッシュフロー!CY47</f>
        <v>#REF!</v>
      </c>
      <c r="CZ49" s="63" t="e">
        <f ca="1">収支!#REF!-キャッシュフロー!CZ48+キャッシュフロー!CZ47</f>
        <v>#REF!</v>
      </c>
      <c r="DA49" s="63" t="e">
        <f ca="1">収支!#REF!-キャッシュフロー!DA48+キャッシュフロー!DA47</f>
        <v>#REF!</v>
      </c>
      <c r="DB49" s="63" t="e">
        <f ca="1">収支!#REF!-キャッシュフロー!DB48+キャッシュフロー!DB47</f>
        <v>#REF!</v>
      </c>
      <c r="DC49" s="63" t="e">
        <f ca="1">収支!#REF!-キャッシュフロー!DC48+キャッシュフロー!DC47</f>
        <v>#REF!</v>
      </c>
      <c r="DD49" s="63" t="e">
        <f ca="1">収支!#REF!-キャッシュフロー!DD48+キャッシュフロー!DD47</f>
        <v>#REF!</v>
      </c>
      <c r="DE49" s="63" t="e">
        <f ca="1">収支!#REF!-キャッシュフロー!DE48+キャッシュフロー!DE47</f>
        <v>#REF!</v>
      </c>
      <c r="DF49" s="63" t="e">
        <f ca="1">収支!#REF!-キャッシュフロー!DF48+キャッシュフロー!DF47</f>
        <v>#REF!</v>
      </c>
      <c r="DG49" s="63" t="e">
        <f ca="1">収支!#REF!-キャッシュフロー!DG48+キャッシュフロー!DG47</f>
        <v>#REF!</v>
      </c>
      <c r="DH49" s="63" t="e">
        <f ca="1">収支!#REF!-キャッシュフロー!DH48+キャッシュフロー!DH47</f>
        <v>#REF!</v>
      </c>
      <c r="DI49" s="63" t="e">
        <f ca="1">収支!#REF!-キャッシュフロー!DI48+キャッシュフロー!DI47</f>
        <v>#REF!</v>
      </c>
      <c r="DJ49" s="63" t="e">
        <f ca="1">収支!#REF!-キャッシュフロー!DJ48+キャッシュフロー!DJ47</f>
        <v>#REF!</v>
      </c>
      <c r="DK49" s="63" t="e">
        <f ca="1">収支!#REF!-キャッシュフロー!DK48+キャッシュフロー!DK47</f>
        <v>#REF!</v>
      </c>
      <c r="DL49" s="63" t="e">
        <f ca="1">収支!#REF!-キャッシュフロー!DL48+キャッシュフロー!DL47</f>
        <v>#REF!</v>
      </c>
      <c r="DM49" s="63" t="e">
        <f ca="1">収支!#REF!-キャッシュフロー!DM48+キャッシュフロー!DM47</f>
        <v>#REF!</v>
      </c>
      <c r="DN49" s="63" t="e">
        <f ca="1">収支!#REF!-キャッシュフロー!DN48+キャッシュフロー!DN47</f>
        <v>#REF!</v>
      </c>
      <c r="DO49" s="63" t="e">
        <f ca="1">収支!#REF!-キャッシュフロー!DO48+キャッシュフロー!DO47</f>
        <v>#REF!</v>
      </c>
      <c r="DP49" s="63" t="e">
        <f ca="1">収支!#REF!-キャッシュフロー!DP48+キャッシュフロー!DP47</f>
        <v>#REF!</v>
      </c>
      <c r="DQ49" s="63" t="e">
        <f ca="1">収支!#REF!-キャッシュフロー!DQ48+キャッシュフロー!DQ47</f>
        <v>#REF!</v>
      </c>
      <c r="DR49" s="63" t="e">
        <f ca="1">収支!#REF!-キャッシュフロー!DR48+キャッシュフロー!DR47</f>
        <v>#REF!</v>
      </c>
      <c r="DS49" s="63" t="e">
        <f ca="1">収支!#REF!-キャッシュフロー!DS48+キャッシュフロー!DS47</f>
        <v>#REF!</v>
      </c>
      <c r="DT49" s="63" t="e">
        <f ca="1">収支!#REF!-キャッシュフロー!DT48+キャッシュフロー!DT47</f>
        <v>#REF!</v>
      </c>
      <c r="DU49" s="63" t="e">
        <f ca="1">収支!#REF!-キャッシュフロー!DU48+キャッシュフロー!DU47</f>
        <v>#REF!</v>
      </c>
      <c r="DV49" s="63" t="e">
        <f ca="1">収支!#REF!-キャッシュフロー!DV48+キャッシュフロー!DV47</f>
        <v>#REF!</v>
      </c>
      <c r="DW49" s="63" t="e">
        <f ca="1">収支!#REF!-キャッシュフロー!DW48+キャッシュフロー!DW47</f>
        <v>#REF!</v>
      </c>
      <c r="DX49" s="63" t="e">
        <f ca="1">収支!#REF!-キャッシュフロー!DX48+キャッシュフロー!DX47</f>
        <v>#REF!</v>
      </c>
      <c r="DY49" s="63" t="e">
        <f ca="1">収支!#REF!-キャッシュフロー!DY48+キャッシュフロー!DY47</f>
        <v>#REF!</v>
      </c>
      <c r="DZ49" s="63" t="e">
        <f ca="1">収支!#REF!-キャッシュフロー!DZ48+キャッシュフロー!DZ47</f>
        <v>#REF!</v>
      </c>
      <c r="EA49" s="63" t="e">
        <f ca="1">収支!#REF!-キャッシュフロー!EA48+キャッシュフロー!EA47</f>
        <v>#REF!</v>
      </c>
      <c r="EB49" s="63" t="e">
        <f ca="1">収支!#REF!-キャッシュフロー!EB48+キャッシュフロー!EB47</f>
        <v>#REF!</v>
      </c>
      <c r="EC49" s="63" t="e">
        <f ca="1">収支!#REF!-キャッシュフロー!EC48+キャッシュフロー!EC47</f>
        <v>#REF!</v>
      </c>
      <c r="ED49" s="63" t="e">
        <f ca="1">収支!#REF!-キャッシュフロー!ED48+キャッシュフロー!ED47</f>
        <v>#REF!</v>
      </c>
      <c r="EE49" s="63" t="e">
        <f ca="1">収支!#REF!-キャッシュフロー!EE48+キャッシュフロー!EE47</f>
        <v>#REF!</v>
      </c>
      <c r="EF49" s="63" t="e">
        <f ca="1">収支!#REF!-キャッシュフロー!EF48+キャッシュフロー!EF47</f>
        <v>#REF!</v>
      </c>
      <c r="EG49" s="63" t="e">
        <f ca="1">収支!#REF!-キャッシュフロー!EG48+キャッシュフロー!EG47</f>
        <v>#REF!</v>
      </c>
      <c r="EH49" s="63" t="e">
        <f ca="1">収支!#REF!-キャッシュフロー!EH48+キャッシュフロー!EH47</f>
        <v>#REF!</v>
      </c>
      <c r="EI49" s="63" t="e">
        <f ca="1">収支!#REF!-キャッシュフロー!EI48+キャッシュフロー!EI47</f>
        <v>#REF!</v>
      </c>
      <c r="EJ49" s="63" t="e">
        <f ca="1">収支!#REF!-キャッシュフロー!EJ48+キャッシュフロー!EJ47</f>
        <v>#REF!</v>
      </c>
      <c r="EK49" s="63" t="e">
        <f ca="1">収支!#REF!-キャッシュフロー!EK48+キャッシュフロー!EK47</f>
        <v>#REF!</v>
      </c>
      <c r="EL49" s="63" t="e">
        <f ca="1">収支!#REF!-キャッシュフロー!EL48+キャッシュフロー!EL47</f>
        <v>#REF!</v>
      </c>
      <c r="EM49" s="63" t="e">
        <f ca="1">収支!#REF!-キャッシュフロー!EM48+キャッシュフロー!EM47</f>
        <v>#REF!</v>
      </c>
      <c r="EN49" s="63" t="e">
        <f ca="1">収支!#REF!-キャッシュフロー!EN48+キャッシュフロー!EN47</f>
        <v>#REF!</v>
      </c>
      <c r="EO49" s="63" t="e">
        <f ca="1">収支!#REF!-キャッシュフロー!EO48+キャッシュフロー!EO47</f>
        <v>#REF!</v>
      </c>
      <c r="EP49" s="63" t="e">
        <f ca="1">収支!#REF!-キャッシュフロー!EP48+キャッシュフロー!EP47</f>
        <v>#REF!</v>
      </c>
      <c r="EQ49" s="63" t="e">
        <f ca="1">収支!#REF!-キャッシュフロー!EQ48+キャッシュフロー!EQ47</f>
        <v>#REF!</v>
      </c>
      <c r="ER49" s="63" t="e">
        <f ca="1">収支!#REF!-キャッシュフロー!ER48+キャッシュフロー!ER47</f>
        <v>#REF!</v>
      </c>
      <c r="ES49" s="63" t="e">
        <f ca="1">収支!#REF!-キャッシュフロー!ES48+キャッシュフロー!ES47</f>
        <v>#REF!</v>
      </c>
      <c r="ET49" s="63" t="e">
        <f ca="1">収支!#REF!-キャッシュフロー!ET48+キャッシュフロー!ET47</f>
        <v>#REF!</v>
      </c>
      <c r="EU49" s="63" t="e">
        <f ca="1">収支!#REF!-キャッシュフロー!EU48+キャッシュフロー!EU47</f>
        <v>#REF!</v>
      </c>
      <c r="EV49" s="63" t="e">
        <f ca="1">収支!#REF!-キャッシュフロー!EV48+キャッシュフロー!EV47</f>
        <v>#REF!</v>
      </c>
      <c r="EW49" s="63" t="e">
        <f ca="1">収支!#REF!-キャッシュフロー!EW48+キャッシュフロー!EW47</f>
        <v>#REF!</v>
      </c>
      <c r="EX49" s="63" t="e">
        <f ca="1">収支!#REF!-キャッシュフロー!EX48+キャッシュフロー!EX47</f>
        <v>#REF!</v>
      </c>
      <c r="EY49" s="63" t="e">
        <f ca="1">収支!#REF!-キャッシュフロー!EY48+キャッシュフロー!EY47</f>
        <v>#REF!</v>
      </c>
      <c r="EZ49" s="63" t="e">
        <f ca="1">収支!#REF!-キャッシュフロー!EZ48+キャッシュフロー!EZ47</f>
        <v>#REF!</v>
      </c>
      <c r="FA49" s="63" t="e">
        <f ca="1">収支!#REF!-キャッシュフロー!FA48+キャッシュフロー!FA47</f>
        <v>#REF!</v>
      </c>
      <c r="FB49" s="63" t="e">
        <f ca="1">収支!#REF!-キャッシュフロー!FB48+キャッシュフロー!FB47</f>
        <v>#REF!</v>
      </c>
      <c r="FC49" s="63" t="e">
        <f ca="1">収支!#REF!-キャッシュフロー!FC48+キャッシュフロー!FC47</f>
        <v>#REF!</v>
      </c>
      <c r="FD49" s="63" t="e">
        <f ca="1">収支!#REF!-キャッシュフロー!FD48+キャッシュフロー!FD47</f>
        <v>#REF!</v>
      </c>
      <c r="FE49" s="63" t="e">
        <f ca="1">収支!#REF!-キャッシュフロー!FE48+キャッシュフロー!FE47</f>
        <v>#REF!</v>
      </c>
      <c r="FF49" s="63" t="e">
        <f ca="1">収支!#REF!-キャッシュフロー!FF48+キャッシュフロー!FF47</f>
        <v>#REF!</v>
      </c>
      <c r="FG49" s="63" t="e">
        <f ca="1">収支!#REF!-キャッシュフロー!FG48+キャッシュフロー!FG47</f>
        <v>#REF!</v>
      </c>
      <c r="FH49" s="63" t="e">
        <f ca="1">収支!#REF!-キャッシュフロー!FH48+キャッシュフロー!FH47</f>
        <v>#REF!</v>
      </c>
      <c r="FI49" s="63" t="e">
        <f ca="1">収支!#REF!-キャッシュフロー!FI48+キャッシュフロー!FI47</f>
        <v>#REF!</v>
      </c>
      <c r="FJ49" s="63" t="e">
        <f ca="1">収支!#REF!-キャッシュフロー!FJ48+キャッシュフロー!FJ47</f>
        <v>#REF!</v>
      </c>
      <c r="FK49" s="63" t="e">
        <f ca="1">収支!#REF!-キャッシュフロー!FK48+キャッシュフロー!FK47</f>
        <v>#REF!</v>
      </c>
      <c r="FL49" s="63" t="e">
        <f ca="1">収支!#REF!-キャッシュフロー!FL48+キャッシュフロー!FL47</f>
        <v>#REF!</v>
      </c>
      <c r="FM49" s="63" t="e">
        <f ca="1">収支!#REF!-キャッシュフロー!FM48+キャッシュフロー!FM47</f>
        <v>#REF!</v>
      </c>
      <c r="FN49" s="63" t="e">
        <f ca="1">収支!#REF!-キャッシュフロー!FN48+キャッシュフロー!FN47</f>
        <v>#REF!</v>
      </c>
      <c r="FO49" s="63" t="e">
        <f ca="1">収支!#REF!-キャッシュフロー!FO48+キャッシュフロー!FO47</f>
        <v>#REF!</v>
      </c>
      <c r="FP49" s="63" t="e">
        <f ca="1">収支!#REF!-キャッシュフロー!FP48+キャッシュフロー!FP47</f>
        <v>#REF!</v>
      </c>
      <c r="FQ49" s="63" t="e">
        <f ca="1">収支!#REF!-キャッシュフロー!FQ48+キャッシュフロー!FQ47</f>
        <v>#REF!</v>
      </c>
      <c r="FR49" s="63" t="e">
        <f ca="1">収支!#REF!-キャッシュフロー!FR48+キャッシュフロー!FR47</f>
        <v>#REF!</v>
      </c>
      <c r="FS49" s="63" t="e">
        <f ca="1">収支!#REF!-キャッシュフロー!FS48+キャッシュフロー!FS47</f>
        <v>#REF!</v>
      </c>
      <c r="FT49" s="63" t="e">
        <f ca="1">収支!#REF!-キャッシュフロー!FT48+キャッシュフロー!FT47</f>
        <v>#REF!</v>
      </c>
      <c r="FU49" s="63" t="e">
        <f ca="1">収支!#REF!-キャッシュフロー!FU48+キャッシュフロー!FU47</f>
        <v>#REF!</v>
      </c>
      <c r="FV49" s="63" t="e">
        <f ca="1">収支!#REF!-キャッシュフロー!FV48+キャッシュフロー!FV47</f>
        <v>#REF!</v>
      </c>
      <c r="FW49" s="63" t="e">
        <f ca="1">収支!#REF!-キャッシュフロー!FW48+キャッシュフロー!FW47</f>
        <v>#REF!</v>
      </c>
      <c r="FX49" s="63" t="e">
        <f ca="1">収支!#REF!-キャッシュフロー!FX48+キャッシュフロー!FX47</f>
        <v>#REF!</v>
      </c>
      <c r="FY49" s="63" t="e">
        <f ca="1">収支!#REF!-キャッシュフロー!FY48+キャッシュフロー!FY47</f>
        <v>#REF!</v>
      </c>
      <c r="FZ49" s="63" t="e">
        <f ca="1">収支!#REF!-キャッシュフロー!FZ48+キャッシュフロー!FZ47</f>
        <v>#REF!</v>
      </c>
      <c r="GA49" s="63" t="e">
        <f ca="1">収支!#REF!-キャッシュフロー!GA48+キャッシュフロー!GA47</f>
        <v>#REF!</v>
      </c>
      <c r="GB49" s="63" t="e">
        <f ca="1">収支!#REF!-キャッシュフロー!GB48+キャッシュフロー!GB47</f>
        <v>#REF!</v>
      </c>
      <c r="GC49" s="63" t="e">
        <f ca="1">収支!#REF!-キャッシュフロー!GC48+キャッシュフロー!GC47</f>
        <v>#REF!</v>
      </c>
      <c r="GD49" s="63" t="e">
        <f ca="1">収支!#REF!-キャッシュフロー!GD48+キャッシュフロー!GD47</f>
        <v>#REF!</v>
      </c>
      <c r="GE49" s="63" t="e">
        <f ca="1">収支!#REF!-キャッシュフロー!GE48+キャッシュフロー!GE47</f>
        <v>#REF!</v>
      </c>
      <c r="GF49" s="63" t="e">
        <f ca="1">収支!#REF!-キャッシュフロー!GF48+キャッシュフロー!GF47</f>
        <v>#REF!</v>
      </c>
      <c r="GG49" s="63" t="e">
        <f ca="1">収支!#REF!-キャッシュフロー!GG48+キャッシュフロー!GG47</f>
        <v>#REF!</v>
      </c>
      <c r="GH49" s="63" t="e">
        <f ca="1">収支!#REF!-キャッシュフロー!GH48+キャッシュフロー!GH47</f>
        <v>#REF!</v>
      </c>
      <c r="GI49" s="63" t="e">
        <f ca="1">収支!#REF!-キャッシュフロー!GI48+キャッシュフロー!GI47</f>
        <v>#REF!</v>
      </c>
      <c r="GJ49" s="63" t="e">
        <f ca="1">収支!#REF!-キャッシュフロー!GJ48+キャッシュフロー!GJ47</f>
        <v>#REF!</v>
      </c>
      <c r="GK49" s="63" t="e">
        <f ca="1">収支!#REF!-キャッシュフロー!GK48+キャッシュフロー!GK47</f>
        <v>#REF!</v>
      </c>
      <c r="GL49" s="63" t="e">
        <f ca="1">収支!#REF!-キャッシュフロー!GL48+キャッシュフロー!GL47</f>
        <v>#REF!</v>
      </c>
      <c r="GM49" s="63" t="e">
        <f ca="1">収支!#REF!-キャッシュフロー!GM48+キャッシュフロー!GM47</f>
        <v>#REF!</v>
      </c>
      <c r="GN49" s="63" t="e">
        <f ca="1">収支!#REF!-キャッシュフロー!GN48+キャッシュフロー!GN47</f>
        <v>#REF!</v>
      </c>
      <c r="GO49" s="63" t="e">
        <f ca="1">収支!#REF!-キャッシュフロー!GO48+キャッシュフロー!GO47</f>
        <v>#REF!</v>
      </c>
      <c r="GP49" s="63" t="e">
        <f ca="1">収支!#REF!-キャッシュフロー!GP48+キャッシュフロー!GP47</f>
        <v>#REF!</v>
      </c>
      <c r="GQ49" s="63" t="e">
        <f ca="1">収支!#REF!-キャッシュフロー!GQ48+キャッシュフロー!GQ47</f>
        <v>#REF!</v>
      </c>
      <c r="GR49" s="63" t="e">
        <f ca="1">収支!#REF!-キャッシュフロー!GR48+キャッシュフロー!GR47</f>
        <v>#REF!</v>
      </c>
      <c r="GS49" s="63" t="e">
        <f ca="1">収支!#REF!-キャッシュフロー!GS48+キャッシュフロー!GS47</f>
        <v>#REF!</v>
      </c>
      <c r="GT49" s="63" t="e">
        <f ca="1">収支!#REF!-キャッシュフロー!GT48+キャッシュフロー!GT47</f>
        <v>#REF!</v>
      </c>
      <c r="GU49" s="63" t="e">
        <f ca="1">収支!#REF!-キャッシュフロー!GU48+キャッシュフロー!GU47</f>
        <v>#REF!</v>
      </c>
      <c r="GV49" s="63" t="e">
        <f ca="1">収支!#REF!-キャッシュフロー!GV48+キャッシュフロー!GV47</f>
        <v>#REF!</v>
      </c>
      <c r="GW49" s="63" t="e">
        <f ca="1">収支!#REF!-キャッシュフロー!GW48+キャッシュフロー!GW47</f>
        <v>#REF!</v>
      </c>
      <c r="GX49" s="63" t="e">
        <f ca="1">収支!#REF!-キャッシュフロー!GX48+キャッシュフロー!GX47</f>
        <v>#REF!</v>
      </c>
      <c r="GY49" s="63" t="e">
        <f ca="1">収支!#REF!-キャッシュフロー!GY48+キャッシュフロー!GY47</f>
        <v>#REF!</v>
      </c>
      <c r="GZ49" s="63" t="e">
        <f ca="1">収支!#REF!-キャッシュフロー!GZ48+キャッシュフロー!GZ47</f>
        <v>#REF!</v>
      </c>
      <c r="HA49" s="63" t="e">
        <f ca="1">収支!#REF!-キャッシュフロー!HA48+キャッシュフロー!HA47</f>
        <v>#REF!</v>
      </c>
      <c r="HB49" s="63" t="e">
        <f ca="1">収支!#REF!-キャッシュフロー!HB48+キャッシュフロー!HB47</f>
        <v>#REF!</v>
      </c>
      <c r="HC49" s="63" t="e">
        <f ca="1">収支!#REF!-キャッシュフロー!HC48+キャッシュフロー!HC47</f>
        <v>#REF!</v>
      </c>
      <c r="HD49" s="63" t="e">
        <f ca="1">収支!#REF!-キャッシュフロー!HD48+キャッシュフロー!HD47</f>
        <v>#REF!</v>
      </c>
      <c r="HE49" s="63" t="e">
        <f ca="1">収支!#REF!-キャッシュフロー!HE48+キャッシュフロー!HE47</f>
        <v>#REF!</v>
      </c>
      <c r="HF49" s="63" t="e">
        <f ca="1">収支!#REF!-キャッシュフロー!HF48+キャッシュフロー!HF47</f>
        <v>#REF!</v>
      </c>
      <c r="HG49" s="63" t="e">
        <f ca="1">収支!#REF!-キャッシュフロー!HG48+キャッシュフロー!HG47</f>
        <v>#REF!</v>
      </c>
      <c r="HH49" s="63" t="e">
        <f ca="1">収支!#REF!-キャッシュフロー!HH48+キャッシュフロー!HH47</f>
        <v>#REF!</v>
      </c>
      <c r="HI49" s="63" t="e">
        <f ca="1">収支!#REF!-キャッシュフロー!HI48+キャッシュフロー!HI47</f>
        <v>#REF!</v>
      </c>
      <c r="HJ49" s="63" t="e">
        <f ca="1">収支!#REF!-キャッシュフロー!HJ48+キャッシュフロー!HJ47</f>
        <v>#REF!</v>
      </c>
      <c r="HK49" s="63" t="e">
        <f ca="1">収支!#REF!-キャッシュフロー!HK48+キャッシュフロー!HK47</f>
        <v>#REF!</v>
      </c>
      <c r="HL49" s="63" t="e">
        <f ca="1">収支!#REF!-キャッシュフロー!HL48+キャッシュフロー!HL47</f>
        <v>#REF!</v>
      </c>
      <c r="HM49" s="63" t="e">
        <f ca="1">収支!#REF!-キャッシュフロー!HM48+キャッシュフロー!HM47</f>
        <v>#REF!</v>
      </c>
      <c r="HN49" s="63" t="e">
        <f ca="1">収支!#REF!-キャッシュフロー!HN48+キャッシュフロー!HN47</f>
        <v>#REF!</v>
      </c>
      <c r="HO49" s="63" t="e">
        <f ca="1">収支!#REF!-キャッシュフロー!HO48+キャッシュフロー!HO47</f>
        <v>#REF!</v>
      </c>
      <c r="HP49" s="63" t="e">
        <f ca="1">収支!#REF!-キャッシュフロー!HP48+キャッシュフロー!HP47</f>
        <v>#REF!</v>
      </c>
      <c r="HQ49" s="63" t="e">
        <f ca="1">収支!#REF!-キャッシュフロー!HQ48+キャッシュフロー!HQ47</f>
        <v>#REF!</v>
      </c>
      <c r="HR49" s="63" t="e">
        <f ca="1">収支!#REF!-キャッシュフロー!HR48+キャッシュフロー!HR47</f>
        <v>#REF!</v>
      </c>
      <c r="HS49" s="63" t="e">
        <f ca="1">収支!#REF!-キャッシュフロー!HS48+キャッシュフロー!HS47</f>
        <v>#REF!</v>
      </c>
      <c r="HT49" s="63" t="e">
        <f ca="1">収支!#REF!-キャッシュフロー!HT48+キャッシュフロー!HT47</f>
        <v>#REF!</v>
      </c>
      <c r="HU49" s="63" t="e">
        <f ca="1">収支!#REF!-キャッシュフロー!HU48+キャッシュフロー!HU47</f>
        <v>#REF!</v>
      </c>
      <c r="HV49" s="63" t="e">
        <f ca="1">収支!#REF!-キャッシュフロー!HV48+キャッシュフロー!HV47</f>
        <v>#REF!</v>
      </c>
      <c r="HW49" s="63" t="e">
        <f ca="1">収支!#REF!-キャッシュフロー!HW48+キャッシュフロー!HW47</f>
        <v>#REF!</v>
      </c>
      <c r="HX49" s="63" t="e">
        <f ca="1">収支!#REF!-キャッシュフロー!HX48+キャッシュフロー!HX47</f>
        <v>#REF!</v>
      </c>
      <c r="HY49" s="63" t="e">
        <f ca="1">収支!#REF!-キャッシュフロー!HY48+キャッシュフロー!HY47</f>
        <v>#REF!</v>
      </c>
      <c r="HZ49" s="63" t="e">
        <f ca="1">収支!#REF!-キャッシュフロー!HZ48+キャッシュフロー!HZ47</f>
        <v>#REF!</v>
      </c>
      <c r="IA49" s="63" t="e">
        <f ca="1">収支!#REF!-キャッシュフロー!IA48+キャッシュフロー!IA47</f>
        <v>#REF!</v>
      </c>
      <c r="IB49" s="63" t="e">
        <f ca="1">収支!#REF!-キャッシュフロー!IB48+キャッシュフロー!IB47</f>
        <v>#REF!</v>
      </c>
      <c r="IC49" s="63" t="e">
        <f ca="1">収支!#REF!-キャッシュフロー!IC48+キャッシュフロー!IC47</f>
        <v>#REF!</v>
      </c>
      <c r="ID49" s="63" t="e">
        <f ca="1">収支!#REF!-キャッシュフロー!ID48+キャッシュフロー!ID47</f>
        <v>#REF!</v>
      </c>
      <c r="IE49" s="63" t="e">
        <f ca="1">収支!#REF!-キャッシュフロー!IE48+キャッシュフロー!IE47</f>
        <v>#REF!</v>
      </c>
      <c r="IF49" s="63" t="e">
        <f ca="1">収支!#REF!-キャッシュフロー!IF48+キャッシュフロー!IF47</f>
        <v>#REF!</v>
      </c>
      <c r="IG49" s="63" t="e">
        <f ca="1">収支!#REF!-キャッシュフロー!IG48+キャッシュフロー!IG47</f>
        <v>#REF!</v>
      </c>
      <c r="IH49" s="63" t="e">
        <f ca="1">収支!#REF!-キャッシュフロー!IH48+キャッシュフロー!IH47</f>
        <v>#REF!</v>
      </c>
      <c r="II49" s="63" t="e">
        <f ca="1">収支!#REF!-キャッシュフロー!II48+キャッシュフロー!II47</f>
        <v>#REF!</v>
      </c>
      <c r="IJ49" s="63" t="e">
        <f ca="1">収支!#REF!-キャッシュフロー!IJ48+キャッシュフロー!IJ47</f>
        <v>#REF!</v>
      </c>
      <c r="IK49" s="63" t="e">
        <f ca="1">収支!#REF!-キャッシュフロー!IK48+キャッシュフロー!IK47</f>
        <v>#REF!</v>
      </c>
      <c r="IL49" s="63" t="e">
        <f ca="1">収支!#REF!-キャッシュフロー!IL48+キャッシュフロー!IL47</f>
        <v>#REF!</v>
      </c>
      <c r="IM49" s="63" t="e">
        <f ca="1">収支!#REF!-キャッシュフロー!IM48+キャッシュフロー!IM47</f>
        <v>#REF!</v>
      </c>
      <c r="IN49" s="63" t="e">
        <f ca="1">収支!#REF!-キャッシュフロー!IN48+キャッシュフロー!IN47</f>
        <v>#REF!</v>
      </c>
      <c r="IO49" s="63" t="e">
        <f ca="1">収支!#REF!-キャッシュフロー!IO48+キャッシュフロー!IO47</f>
        <v>#REF!</v>
      </c>
      <c r="IP49" s="63" t="e">
        <f ca="1">収支!#REF!-キャッシュフロー!IP48+キャッシュフロー!IP47</f>
        <v>#REF!</v>
      </c>
      <c r="IQ49" s="63" t="e">
        <f ca="1">収支!#REF!-キャッシュフロー!IQ48+キャッシュフロー!IQ47</f>
        <v>#REF!</v>
      </c>
      <c r="IR49" s="63" t="e">
        <f ca="1">収支!#REF!-キャッシュフロー!IR48+キャッシュフロー!IR47</f>
        <v>#REF!</v>
      </c>
      <c r="IS49" s="63" t="e">
        <f ca="1">収支!#REF!-キャッシュフロー!IS48+キャッシュフロー!IS47</f>
        <v>#REF!</v>
      </c>
      <c r="IT49" s="63" t="e">
        <f ca="1">収支!#REF!-キャッシュフロー!IT48+キャッシュフロー!IT47</f>
        <v>#REF!</v>
      </c>
      <c r="IU49" s="63" t="e">
        <f ca="1">収支!#REF!-キャッシュフロー!IU48+キャッシュフロー!IU47</f>
        <v>#REF!</v>
      </c>
      <c r="IV49" s="63" t="e">
        <f ca="1">収支!#REF!-キャッシュフロー!IV48+キャッシュフロー!IV47</f>
        <v>#REF!</v>
      </c>
      <c r="IW49" s="63" t="e">
        <f ca="1">収支!#REF!-キャッシュフロー!IW48+キャッシュフロー!IW47</f>
        <v>#REF!</v>
      </c>
      <c r="IX49" s="63" t="e">
        <f ca="1">収支!#REF!-キャッシュフロー!IX48+キャッシュフロー!IX47</f>
        <v>#REF!</v>
      </c>
      <c r="IY49" s="63" t="e">
        <f ca="1">収支!#REF!-キャッシュフロー!IY48+キャッシュフロー!IY47</f>
        <v>#REF!</v>
      </c>
      <c r="IZ49" s="63" t="e">
        <f ca="1">収支!#REF!-キャッシュフロー!IZ48+キャッシュフロー!IZ47</f>
        <v>#REF!</v>
      </c>
      <c r="JA49" s="63" t="e">
        <f ca="1">収支!#REF!-キャッシュフロー!JA48+キャッシュフロー!JA47</f>
        <v>#REF!</v>
      </c>
      <c r="JB49" s="63" t="e">
        <f ca="1">収支!#REF!-キャッシュフロー!JB48+キャッシュフロー!JB47</f>
        <v>#REF!</v>
      </c>
      <c r="JC49" s="63" t="e">
        <f ca="1">収支!#REF!-キャッシュフロー!JC48+キャッシュフロー!JC47</f>
        <v>#REF!</v>
      </c>
      <c r="JD49" s="63" t="e">
        <f ca="1">収支!#REF!-キャッシュフロー!JD48+キャッシュフロー!JD47</f>
        <v>#REF!</v>
      </c>
      <c r="JE49" s="63" t="e">
        <f ca="1">収支!#REF!-キャッシュフロー!JE48+キャッシュフロー!JE47</f>
        <v>#REF!</v>
      </c>
      <c r="JF49" s="63" t="e">
        <f ca="1">収支!#REF!-キャッシュフロー!JF48+キャッシュフロー!JF47</f>
        <v>#REF!</v>
      </c>
      <c r="JG49" s="63" t="e">
        <f ca="1">収支!#REF!-キャッシュフロー!JG48+キャッシュフロー!JG47</f>
        <v>#REF!</v>
      </c>
      <c r="JH49" s="63" t="e">
        <f ca="1">収支!#REF!-キャッシュフロー!JH48+キャッシュフロー!JH47</f>
        <v>#REF!</v>
      </c>
      <c r="JI49" s="63" t="e">
        <f ca="1">収支!#REF!-キャッシュフロー!JI48+キャッシュフロー!JI47</f>
        <v>#REF!</v>
      </c>
      <c r="JJ49" s="63" t="e">
        <f ca="1">収支!#REF!-キャッシュフロー!JJ48+キャッシュフロー!JJ47</f>
        <v>#REF!</v>
      </c>
      <c r="JK49" s="63" t="e">
        <f ca="1">収支!#REF!-キャッシュフロー!JK48+キャッシュフロー!JK47</f>
        <v>#REF!</v>
      </c>
      <c r="JL49" s="63" t="e">
        <f ca="1">収支!#REF!-キャッシュフロー!JL48+キャッシュフロー!JL47</f>
        <v>#REF!</v>
      </c>
      <c r="JM49" s="63" t="e">
        <f ca="1">収支!#REF!-キャッシュフロー!JM48+キャッシュフロー!JM47</f>
        <v>#REF!</v>
      </c>
      <c r="JN49" s="63" t="e">
        <f ca="1">収支!#REF!-キャッシュフロー!JN48+キャッシュフロー!JN47</f>
        <v>#REF!</v>
      </c>
      <c r="JO49" s="63" t="e">
        <f ca="1">収支!#REF!-キャッシュフロー!JO48+キャッシュフロー!JO47</f>
        <v>#REF!</v>
      </c>
      <c r="JP49" s="63" t="e">
        <f ca="1">収支!#REF!-キャッシュフロー!JP48+キャッシュフロー!JP47</f>
        <v>#REF!</v>
      </c>
      <c r="JQ49" s="63" t="e">
        <f ca="1">収支!#REF!-キャッシュフロー!JQ48+キャッシュフロー!JQ47</f>
        <v>#REF!</v>
      </c>
      <c r="JR49" s="63" t="e">
        <f ca="1">収支!#REF!-キャッシュフロー!JR48+キャッシュフロー!JR47</f>
        <v>#REF!</v>
      </c>
      <c r="JS49" s="63" t="e">
        <f ca="1">収支!#REF!-キャッシュフロー!JS48+キャッシュフロー!JS47</f>
        <v>#REF!</v>
      </c>
      <c r="JT49" s="63" t="e">
        <f ca="1">収支!#REF!-キャッシュフロー!JT48+キャッシュフロー!JT47</f>
        <v>#REF!</v>
      </c>
      <c r="JU49" s="63" t="e">
        <f ca="1">収支!#REF!-キャッシュフロー!JU48+キャッシュフロー!JU47</f>
        <v>#REF!</v>
      </c>
      <c r="JV49" s="63" t="e">
        <f ca="1">収支!#REF!-キャッシュフロー!JV48+キャッシュフロー!JV47</f>
        <v>#REF!</v>
      </c>
      <c r="JW49" s="63" t="e">
        <f ca="1">収支!#REF!-キャッシュフロー!JW48+キャッシュフロー!JW47</f>
        <v>#REF!</v>
      </c>
      <c r="JX49" s="63" t="e">
        <f ca="1">収支!#REF!-キャッシュフロー!JX48+キャッシュフロー!JX47</f>
        <v>#REF!</v>
      </c>
      <c r="JY49" s="63" t="e">
        <f ca="1">収支!#REF!-キャッシュフロー!JY48+キャッシュフロー!JY47</f>
        <v>#REF!</v>
      </c>
      <c r="JZ49" s="63" t="e">
        <f ca="1">収支!#REF!-キャッシュフロー!JZ48+キャッシュフロー!JZ47</f>
        <v>#REF!</v>
      </c>
      <c r="KA49" s="63" t="e">
        <f ca="1">収支!#REF!-キャッシュフロー!KA48+キャッシュフロー!KA47</f>
        <v>#REF!</v>
      </c>
      <c r="KB49" s="63" t="e">
        <f ca="1">収支!#REF!-キャッシュフロー!KB48+キャッシュフロー!KB47</f>
        <v>#REF!</v>
      </c>
      <c r="KC49" s="63" t="e">
        <f ca="1">収支!#REF!-キャッシュフロー!KC48+キャッシュフロー!KC47</f>
        <v>#REF!</v>
      </c>
      <c r="KD49" s="63" t="e">
        <f ca="1">収支!#REF!-キャッシュフロー!KD48+キャッシュフロー!KD47</f>
        <v>#REF!</v>
      </c>
      <c r="KE49" s="63" t="e">
        <f ca="1">収支!#REF!-キャッシュフロー!KE48+キャッシュフロー!KE47</f>
        <v>#REF!</v>
      </c>
      <c r="KF49" s="63" t="e">
        <f ca="1">収支!#REF!-キャッシュフロー!KF48+キャッシュフロー!KF47</f>
        <v>#REF!</v>
      </c>
      <c r="KG49" s="63" t="e">
        <f ca="1">収支!#REF!-キャッシュフロー!KG48+キャッシュフロー!KG47</f>
        <v>#REF!</v>
      </c>
      <c r="KH49" s="63" t="e">
        <f ca="1">収支!#REF!-キャッシュフロー!KH48+キャッシュフロー!KH47</f>
        <v>#REF!</v>
      </c>
      <c r="KI49" s="63" t="e">
        <f ca="1">収支!#REF!-キャッシュフロー!KI48+キャッシュフロー!KI47</f>
        <v>#REF!</v>
      </c>
      <c r="KJ49" s="63" t="e">
        <f ca="1">収支!#REF!-キャッシュフロー!KJ48+キャッシュフロー!KJ47</f>
        <v>#REF!</v>
      </c>
      <c r="KK49" s="63" t="e">
        <f ca="1">収支!#REF!-キャッシュフロー!KK48+キャッシュフロー!KK47</f>
        <v>#REF!</v>
      </c>
      <c r="KL49" s="63" t="e">
        <f ca="1">収支!#REF!-キャッシュフロー!KL48+キャッシュフロー!KL47</f>
        <v>#REF!</v>
      </c>
      <c r="KM49" s="63" t="e">
        <f ca="1">収支!#REF!-キャッシュフロー!KM48+キャッシュフロー!KM47</f>
        <v>#REF!</v>
      </c>
      <c r="KN49" s="63" t="e">
        <f ca="1">収支!#REF!-キャッシュフロー!KN48+キャッシュフロー!KN47</f>
        <v>#REF!</v>
      </c>
      <c r="KO49" s="63" t="e">
        <f ca="1">収支!#REF!-キャッシュフロー!KO48+キャッシュフロー!KO47</f>
        <v>#REF!</v>
      </c>
      <c r="KP49" s="63" t="e">
        <f ca="1">収支!#REF!-キャッシュフロー!KP48+キャッシュフロー!KP47</f>
        <v>#REF!</v>
      </c>
      <c r="KQ49" s="63" t="e">
        <f ca="1">収支!#REF!-キャッシュフロー!KQ48+キャッシュフロー!KQ47</f>
        <v>#REF!</v>
      </c>
      <c r="KR49" s="63" t="e">
        <f ca="1">収支!#REF!-キャッシュフロー!KR48+キャッシュフロー!KR47</f>
        <v>#REF!</v>
      </c>
      <c r="KS49" s="63" t="e">
        <f ca="1">収支!#REF!-キャッシュフロー!KS48+キャッシュフロー!KS47</f>
        <v>#REF!</v>
      </c>
      <c r="KT49" s="63" t="e">
        <f ca="1">収支!#REF!-キャッシュフロー!KT48+キャッシュフロー!KT47</f>
        <v>#REF!</v>
      </c>
      <c r="KU49" s="63" t="e">
        <f ca="1">収支!#REF!-キャッシュフロー!KU48+キャッシュフロー!KU47</f>
        <v>#REF!</v>
      </c>
      <c r="KV49" s="63" t="e">
        <f ca="1">収支!#REF!-キャッシュフロー!KV48+キャッシュフロー!KV47</f>
        <v>#REF!</v>
      </c>
      <c r="KW49" s="63" t="e">
        <f ca="1">収支!#REF!-キャッシュフロー!KW48+キャッシュフロー!KW47</f>
        <v>#REF!</v>
      </c>
      <c r="KX49" s="63" t="e">
        <f ca="1">収支!#REF!-キャッシュフロー!KX48+キャッシュフロー!KX47</f>
        <v>#REF!</v>
      </c>
      <c r="KY49" s="63" t="e">
        <f ca="1">収支!#REF!-キャッシュフロー!KY48+キャッシュフロー!KY47</f>
        <v>#REF!</v>
      </c>
      <c r="KZ49" s="63" t="e">
        <f ca="1">収支!#REF!-キャッシュフロー!KZ48+キャッシュフロー!KZ47</f>
        <v>#REF!</v>
      </c>
      <c r="LA49" s="63" t="e">
        <f ca="1">収支!#REF!-キャッシュフロー!LA48+キャッシュフロー!LA47</f>
        <v>#REF!</v>
      </c>
      <c r="LB49" s="63" t="e">
        <f ca="1">収支!#REF!-キャッシュフロー!LB48+キャッシュフロー!LB47</f>
        <v>#REF!</v>
      </c>
      <c r="LC49" s="63" t="e">
        <f ca="1">収支!#REF!-キャッシュフロー!LC48+キャッシュフロー!LC47</f>
        <v>#REF!</v>
      </c>
      <c r="LD49" s="63" t="e">
        <f ca="1">収支!#REF!-キャッシュフロー!LD48+キャッシュフロー!LD47</f>
        <v>#REF!</v>
      </c>
      <c r="LE49" s="63" t="e">
        <f ca="1">収支!#REF!-キャッシュフロー!LE48+キャッシュフロー!LE47</f>
        <v>#REF!</v>
      </c>
      <c r="LF49" s="63" t="e">
        <f ca="1">収支!#REF!-キャッシュフロー!LF48+キャッシュフロー!LF47</f>
        <v>#REF!</v>
      </c>
      <c r="LG49" s="63" t="e">
        <f ca="1">収支!#REF!-キャッシュフロー!LG48+キャッシュフロー!LG47</f>
        <v>#REF!</v>
      </c>
      <c r="LH49" s="63" t="e">
        <f ca="1">収支!#REF!-キャッシュフロー!LH48+キャッシュフロー!LH47</f>
        <v>#REF!</v>
      </c>
      <c r="LI49" s="63" t="e">
        <f ca="1">収支!#REF!-キャッシュフロー!LI48+キャッシュフロー!LI47</f>
        <v>#REF!</v>
      </c>
      <c r="LJ49" s="63" t="e">
        <f ca="1">収支!#REF!-キャッシュフロー!LJ48+キャッシュフロー!LJ47</f>
        <v>#REF!</v>
      </c>
      <c r="LK49" s="63" t="e">
        <f ca="1">収支!#REF!-キャッシュフロー!LK48+キャッシュフロー!LK47</f>
        <v>#REF!</v>
      </c>
      <c r="LL49" s="63" t="e">
        <f ca="1">収支!#REF!-キャッシュフロー!LL48+キャッシュフロー!LL47</f>
        <v>#REF!</v>
      </c>
      <c r="LM49" s="63" t="e">
        <f ca="1">収支!#REF!-キャッシュフロー!LM48+キャッシュフロー!LM47</f>
        <v>#REF!</v>
      </c>
      <c r="LN49" s="63" t="e">
        <f ca="1">収支!#REF!-キャッシュフロー!LN48+キャッシュフロー!LN47</f>
        <v>#REF!</v>
      </c>
      <c r="LO49" s="63" t="e">
        <f ca="1">収支!#REF!-キャッシュフロー!LO48+キャッシュフロー!LO47</f>
        <v>#REF!</v>
      </c>
      <c r="LP49" s="63" t="e">
        <f ca="1">収支!#REF!-キャッシュフロー!LP48+キャッシュフロー!LP47</f>
        <v>#REF!</v>
      </c>
      <c r="LQ49" s="63" t="e">
        <f ca="1">収支!#REF!-キャッシュフロー!LQ48+キャッシュフロー!LQ47</f>
        <v>#REF!</v>
      </c>
      <c r="LR49" s="63" t="e">
        <f ca="1">収支!#REF!-キャッシュフロー!LR48+キャッシュフロー!LR47</f>
        <v>#REF!</v>
      </c>
      <c r="LS49" s="63" t="e">
        <f ca="1">収支!#REF!-キャッシュフロー!LS48+キャッシュフロー!LS47</f>
        <v>#REF!</v>
      </c>
      <c r="LT49" s="63" t="e">
        <f ca="1">収支!#REF!-キャッシュフロー!LT48+キャッシュフロー!LT47</f>
        <v>#REF!</v>
      </c>
      <c r="LU49" s="63" t="e">
        <f ca="1">収支!#REF!-キャッシュフロー!LU48+キャッシュフロー!LU47</f>
        <v>#REF!</v>
      </c>
      <c r="LV49" s="63" t="e">
        <f ca="1">収支!#REF!-キャッシュフロー!LV48+キャッシュフロー!LV47</f>
        <v>#REF!</v>
      </c>
      <c r="LW49" s="63" t="e">
        <f ca="1">収支!#REF!-キャッシュフロー!LW48+キャッシュフロー!LW47</f>
        <v>#REF!</v>
      </c>
      <c r="LX49" s="63" t="e">
        <f ca="1">収支!#REF!-キャッシュフロー!LX48+キャッシュフロー!LX47</f>
        <v>#REF!</v>
      </c>
      <c r="LY49" s="63" t="e">
        <f ca="1">収支!#REF!-キャッシュフロー!LY48+キャッシュフロー!LY47</f>
        <v>#REF!</v>
      </c>
      <c r="LZ49" s="63" t="e">
        <f ca="1">収支!#REF!-キャッシュフロー!LZ48+キャッシュフロー!LZ47</f>
        <v>#REF!</v>
      </c>
      <c r="MA49" s="63" t="e">
        <f ca="1">収支!#REF!-キャッシュフロー!MA48+キャッシュフロー!MA47</f>
        <v>#REF!</v>
      </c>
      <c r="MB49" s="63" t="e">
        <f ca="1">収支!#REF!-キャッシュフロー!MB48+キャッシュフロー!MB47</f>
        <v>#REF!</v>
      </c>
      <c r="MC49" s="63" t="e">
        <f ca="1">収支!#REF!-キャッシュフロー!MC48+キャッシュフロー!MC47</f>
        <v>#REF!</v>
      </c>
      <c r="MD49" s="63" t="e">
        <f ca="1">収支!#REF!-キャッシュフロー!MD48+キャッシュフロー!MD47</f>
        <v>#REF!</v>
      </c>
      <c r="ME49" s="63" t="e">
        <f ca="1">収支!#REF!-キャッシュフロー!ME48+キャッシュフロー!ME47</f>
        <v>#REF!</v>
      </c>
      <c r="MF49" s="63" t="e">
        <f ca="1">収支!#REF!-キャッシュフロー!MF48+キャッシュフロー!MF47</f>
        <v>#REF!</v>
      </c>
      <c r="MG49" s="63" t="e">
        <f ca="1">収支!#REF!-キャッシュフロー!MG48+キャッシュフロー!MG47</f>
        <v>#REF!</v>
      </c>
      <c r="MH49" s="63" t="e">
        <f ca="1">収支!#REF!-キャッシュフロー!MH48+キャッシュフロー!MH47</f>
        <v>#REF!</v>
      </c>
      <c r="MI49" s="63" t="e">
        <f ca="1">収支!#REF!-キャッシュフロー!MI48+キャッシュフロー!MI47</f>
        <v>#REF!</v>
      </c>
      <c r="MJ49" s="63" t="e">
        <f ca="1">収支!#REF!-キャッシュフロー!MJ48+キャッシュフロー!MJ47</f>
        <v>#REF!</v>
      </c>
      <c r="MK49" s="63" t="e">
        <f ca="1">収支!#REF!-キャッシュフロー!MK48+キャッシュフロー!MK47</f>
        <v>#REF!</v>
      </c>
      <c r="ML49" s="63" t="e">
        <f ca="1">収支!#REF!-キャッシュフロー!ML48+キャッシュフロー!ML47</f>
        <v>#REF!</v>
      </c>
      <c r="MM49" s="63" t="e">
        <f ca="1">収支!#REF!-キャッシュフロー!MM48+キャッシュフロー!MM47</f>
        <v>#REF!</v>
      </c>
      <c r="MN49" s="63" t="e">
        <f ca="1">収支!#REF!-キャッシュフロー!MN48+キャッシュフロー!MN47</f>
        <v>#REF!</v>
      </c>
      <c r="MO49" s="63" t="e">
        <f ca="1">収支!#REF!-キャッシュフロー!MO48+キャッシュフロー!MO47</f>
        <v>#REF!</v>
      </c>
      <c r="MP49" s="63" t="e">
        <f ca="1">収支!#REF!-キャッシュフロー!MP48+キャッシュフロー!MP47</f>
        <v>#REF!</v>
      </c>
      <c r="MQ49" s="63" t="e">
        <f ca="1">収支!#REF!-キャッシュフロー!MQ48+キャッシュフロー!MQ47</f>
        <v>#REF!</v>
      </c>
      <c r="MR49" s="63" t="e">
        <f ca="1">収支!#REF!-キャッシュフロー!MR48+キャッシュフロー!MR47</f>
        <v>#REF!</v>
      </c>
      <c r="MS49" s="63" t="e">
        <f ca="1">収支!#REF!-キャッシュフロー!MS48+キャッシュフロー!MS47</f>
        <v>#REF!</v>
      </c>
      <c r="MT49" s="63" t="e">
        <f ca="1">収支!#REF!-キャッシュフロー!MT48+キャッシュフロー!MT47</f>
        <v>#REF!</v>
      </c>
      <c r="MU49" s="63" t="e">
        <f ca="1">収支!#REF!-キャッシュフロー!MU48+キャッシュフロー!MU47</f>
        <v>#REF!</v>
      </c>
      <c r="MV49" s="63" t="e">
        <f ca="1">収支!#REF!-キャッシュフロー!MV48+キャッシュフロー!MV47</f>
        <v>#REF!</v>
      </c>
      <c r="MW49" s="63" t="e">
        <f ca="1">収支!#REF!-キャッシュフロー!MW48+キャッシュフロー!MW47</f>
        <v>#REF!</v>
      </c>
      <c r="MX49" s="63" t="e">
        <f ca="1">収支!#REF!-キャッシュフロー!MX48+キャッシュフロー!MX47</f>
        <v>#REF!</v>
      </c>
      <c r="MY49" s="63" t="e">
        <f ca="1">収支!#REF!-キャッシュフロー!MY48+キャッシュフロー!MY47</f>
        <v>#REF!</v>
      </c>
      <c r="MZ49" s="63" t="e">
        <f ca="1">収支!#REF!-キャッシュフロー!MZ48+キャッシュフロー!MZ47</f>
        <v>#REF!</v>
      </c>
      <c r="NA49" s="63" t="e">
        <f ca="1">収支!#REF!-キャッシュフロー!NA48+キャッシュフロー!NA47</f>
        <v>#REF!</v>
      </c>
      <c r="NB49" s="63" t="e">
        <f ca="1">収支!#REF!-キャッシュフロー!NB48+キャッシュフロー!NB47</f>
        <v>#REF!</v>
      </c>
      <c r="NC49" s="63" t="e">
        <f ca="1">収支!#REF!-キャッシュフロー!NC48+キャッシュフロー!NC47</f>
        <v>#REF!</v>
      </c>
      <c r="ND49" s="63" t="e">
        <f ca="1">収支!#REF!-キャッシュフロー!ND48+キャッシュフロー!ND47</f>
        <v>#REF!</v>
      </c>
      <c r="NE49" s="63" t="e">
        <f ca="1">収支!#REF!-キャッシュフロー!NE48+キャッシュフロー!NE47</f>
        <v>#REF!</v>
      </c>
      <c r="NF49" s="63" t="e">
        <f ca="1">収支!#REF!-キャッシュフロー!NF48+キャッシュフロー!NF47</f>
        <v>#REF!</v>
      </c>
      <c r="NG49" s="63" t="e">
        <f ca="1">収支!#REF!-キャッシュフロー!NG48+キャッシュフロー!NG47</f>
        <v>#REF!</v>
      </c>
      <c r="NH49" s="63" t="e">
        <f ca="1">収支!#REF!-キャッシュフロー!NH48+キャッシュフロー!NH47</f>
        <v>#REF!</v>
      </c>
      <c r="NI49" s="63" t="e">
        <f ca="1">収支!#REF!-キャッシュフロー!NI48+キャッシュフロー!NI47</f>
        <v>#REF!</v>
      </c>
      <c r="NJ49" s="63" t="e">
        <f ca="1">収支!#REF!-キャッシュフロー!NJ48+キャッシュフロー!NJ47</f>
        <v>#REF!</v>
      </c>
      <c r="NK49" s="63" t="e">
        <f ca="1">収支!#REF!-キャッシュフロー!NK48+キャッシュフロー!NK47</f>
        <v>#REF!</v>
      </c>
      <c r="NL49" s="63" t="e">
        <f ca="1">収支!#REF!-キャッシュフロー!NL48+キャッシュフロー!NL47</f>
        <v>#REF!</v>
      </c>
      <c r="NM49" s="63" t="e">
        <f ca="1">収支!#REF!-キャッシュフロー!NM48+キャッシュフロー!NM47</f>
        <v>#REF!</v>
      </c>
      <c r="NN49" s="63" t="e">
        <f ca="1">収支!#REF!-キャッシュフロー!NN48+キャッシュフロー!NN47</f>
        <v>#REF!</v>
      </c>
      <c r="NO49" s="63" t="e">
        <f ca="1">収支!#REF!-キャッシュフロー!NO48+キャッシュフロー!NO47</f>
        <v>#REF!</v>
      </c>
      <c r="NP49" s="63" t="e">
        <f ca="1">収支!#REF!-キャッシュフロー!NP48+キャッシュフロー!NP47</f>
        <v>#REF!</v>
      </c>
      <c r="NQ49" s="63" t="e">
        <f ca="1">収支!#REF!-キャッシュフロー!NQ48+キャッシュフロー!NQ47</f>
        <v>#REF!</v>
      </c>
      <c r="NR49" s="63" t="e">
        <f ca="1">収支!#REF!-キャッシュフロー!NR48+キャッシュフロー!NR47</f>
        <v>#REF!</v>
      </c>
      <c r="NS49" s="63" t="e">
        <f ca="1">収支!#REF!-キャッシュフロー!NS48+キャッシュフロー!NS47</f>
        <v>#REF!</v>
      </c>
      <c r="NT49" s="63" t="e">
        <f ca="1">収支!#REF!-キャッシュフロー!NT48+キャッシュフロー!NT47</f>
        <v>#REF!</v>
      </c>
      <c r="NU49" s="63" t="e">
        <f ca="1">収支!#REF!-キャッシュフロー!NU48+キャッシュフロー!NU47</f>
        <v>#REF!</v>
      </c>
      <c r="NV49" s="63" t="e">
        <f ca="1">収支!#REF!-キャッシュフロー!NV48+キャッシュフロー!NV47</f>
        <v>#REF!</v>
      </c>
      <c r="NW49" s="63" t="e">
        <f ca="1">収支!#REF!-キャッシュフロー!NW48+キャッシュフロー!NW47</f>
        <v>#REF!</v>
      </c>
      <c r="NX49" s="63" t="e">
        <f ca="1">収支!#REF!-キャッシュフロー!NX48+キャッシュフロー!NX47</f>
        <v>#REF!</v>
      </c>
      <c r="NY49" s="63" t="e">
        <f ca="1">収支!#REF!-キャッシュフロー!NY48+キャッシュフロー!NY47</f>
        <v>#REF!</v>
      </c>
      <c r="NZ49" s="63" t="e">
        <f ca="1">収支!#REF!-キャッシュフロー!NZ48+キャッシュフロー!NZ47</f>
        <v>#REF!</v>
      </c>
      <c r="OA49" s="63" t="e">
        <f ca="1">収支!#REF!-キャッシュフロー!OA48+キャッシュフロー!OA47</f>
        <v>#REF!</v>
      </c>
      <c r="OB49" s="63" t="e">
        <f ca="1">収支!#REF!-キャッシュフロー!OB48+キャッシュフロー!OB47</f>
        <v>#REF!</v>
      </c>
      <c r="OC49" s="63" t="e">
        <f ca="1">収支!#REF!-キャッシュフロー!OC48+キャッシュフロー!OC47</f>
        <v>#REF!</v>
      </c>
      <c r="OD49" s="63" t="e">
        <f ca="1">収支!#REF!-キャッシュフロー!OD48+キャッシュフロー!OD47</f>
        <v>#REF!</v>
      </c>
      <c r="OE49" s="63" t="e">
        <f ca="1">収支!#REF!-キャッシュフロー!OE48+キャッシュフロー!OE47</f>
        <v>#REF!</v>
      </c>
      <c r="OF49" s="63" t="e">
        <f ca="1">収支!#REF!-キャッシュフロー!OF48+キャッシュフロー!OF47</f>
        <v>#REF!</v>
      </c>
      <c r="OG49" s="63" t="e">
        <f ca="1">収支!#REF!-キャッシュフロー!OG48+キャッシュフロー!OG47</f>
        <v>#REF!</v>
      </c>
      <c r="OH49" s="63" t="e">
        <f ca="1">収支!#REF!-キャッシュフロー!OH48+キャッシュフロー!OH47</f>
        <v>#REF!</v>
      </c>
      <c r="OI49" s="63" t="e">
        <f ca="1">収支!#REF!-キャッシュフロー!OI48+キャッシュフロー!OI47</f>
        <v>#REF!</v>
      </c>
      <c r="OJ49" s="63" t="e">
        <f ca="1">収支!#REF!-キャッシュフロー!OJ48+キャッシュフロー!OJ47</f>
        <v>#REF!</v>
      </c>
      <c r="OK49" s="63" t="e">
        <f ca="1">収支!#REF!-キャッシュフロー!OK48+キャッシュフロー!OK47</f>
        <v>#REF!</v>
      </c>
      <c r="OL49" s="63" t="e">
        <f ca="1">収支!#REF!-キャッシュフロー!OL48+キャッシュフロー!OL47</f>
        <v>#REF!</v>
      </c>
      <c r="OM49" s="63" t="e">
        <f ca="1">収支!#REF!-キャッシュフロー!OM48+キャッシュフロー!OM47</f>
        <v>#REF!</v>
      </c>
      <c r="ON49" s="63" t="e">
        <f ca="1">収支!#REF!-キャッシュフロー!ON48+キャッシュフロー!ON47</f>
        <v>#REF!</v>
      </c>
      <c r="OO49" s="63" t="e">
        <f ca="1">収支!#REF!-キャッシュフロー!OO48+キャッシュフロー!OO47</f>
        <v>#REF!</v>
      </c>
      <c r="OP49" s="63" t="e">
        <f ca="1">収支!#REF!-キャッシュフロー!OP48+キャッシュフロー!OP47</f>
        <v>#REF!</v>
      </c>
      <c r="OQ49" s="63" t="e">
        <f ca="1">収支!#REF!-キャッシュフロー!OQ48+キャッシュフロー!OQ47</f>
        <v>#REF!</v>
      </c>
      <c r="OR49" s="63" t="e">
        <f ca="1">収支!#REF!-キャッシュフロー!OR48+キャッシュフロー!OR47</f>
        <v>#REF!</v>
      </c>
      <c r="OS49" s="63" t="e">
        <f ca="1">収支!#REF!-キャッシュフロー!OS48+キャッシュフロー!OS47</f>
        <v>#REF!</v>
      </c>
      <c r="OT49" s="63" t="e">
        <f ca="1">収支!#REF!-キャッシュフロー!OT48+キャッシュフロー!OT47</f>
        <v>#REF!</v>
      </c>
      <c r="OU49" s="63" t="e">
        <f ca="1">収支!#REF!-キャッシュフロー!OU48+キャッシュフロー!OU47</f>
        <v>#REF!</v>
      </c>
      <c r="OV49" s="63" t="e">
        <f ca="1">収支!#REF!-キャッシュフロー!OV48+キャッシュフロー!OV47</f>
        <v>#REF!</v>
      </c>
      <c r="OW49" s="63" t="e">
        <f ca="1">収支!#REF!-キャッシュフロー!OW48+キャッシュフロー!OW47</f>
        <v>#REF!</v>
      </c>
      <c r="OX49" s="63" t="e">
        <f ca="1">収支!#REF!-キャッシュフロー!OX48+キャッシュフロー!OX47</f>
        <v>#REF!</v>
      </c>
      <c r="OY49" s="63" t="e">
        <f ca="1">収支!#REF!-キャッシュフロー!OY48+キャッシュフロー!OY47</f>
        <v>#REF!</v>
      </c>
      <c r="OZ49" s="63" t="e">
        <f ca="1">収支!#REF!-キャッシュフロー!OZ48+キャッシュフロー!OZ47</f>
        <v>#REF!</v>
      </c>
      <c r="PA49" s="63" t="e">
        <f ca="1">収支!#REF!-キャッシュフロー!PA48+キャッシュフロー!PA47</f>
        <v>#REF!</v>
      </c>
      <c r="PB49" s="63" t="e">
        <f ca="1">収支!#REF!-キャッシュフロー!PB48+キャッシュフロー!PB47</f>
        <v>#REF!</v>
      </c>
      <c r="PC49" s="63" t="e">
        <f ca="1">収支!#REF!-キャッシュフロー!PC48+キャッシュフロー!PC47</f>
        <v>#REF!</v>
      </c>
      <c r="PD49" s="63" t="e">
        <f ca="1">収支!#REF!-キャッシュフロー!PD48+キャッシュフロー!PD47</f>
        <v>#REF!</v>
      </c>
      <c r="PE49" s="63" t="e">
        <f ca="1">収支!#REF!-キャッシュフロー!PE48+キャッシュフロー!PE47</f>
        <v>#REF!</v>
      </c>
      <c r="PF49" s="63" t="e">
        <f ca="1">収支!#REF!-キャッシュフロー!PF48+キャッシュフロー!PF47</f>
        <v>#REF!</v>
      </c>
      <c r="PG49" s="63" t="e">
        <f ca="1">収支!#REF!-キャッシュフロー!PG48+キャッシュフロー!PG47</f>
        <v>#REF!</v>
      </c>
      <c r="PH49" s="63" t="e">
        <f ca="1">収支!#REF!-キャッシュフロー!PH48+キャッシュフロー!PH47</f>
        <v>#REF!</v>
      </c>
      <c r="PI49" s="63" t="e">
        <f ca="1">収支!#REF!-キャッシュフロー!PI48+キャッシュフロー!PI47</f>
        <v>#REF!</v>
      </c>
      <c r="PJ49" s="63" t="e">
        <f ca="1">収支!#REF!-キャッシュフロー!PJ48+キャッシュフロー!PJ47</f>
        <v>#REF!</v>
      </c>
    </row>
    <row r="50" spans="1:426" ht="19.5" customHeight="1">
      <c r="A50" s="123"/>
      <c r="B50" s="123"/>
      <c r="C50" s="123"/>
      <c r="D50" s="123"/>
      <c r="E50" s="123"/>
      <c r="F50" s="123"/>
      <c r="G50" s="63"/>
      <c r="H50" s="63"/>
      <c r="I50" s="63"/>
      <c r="J50" s="63"/>
      <c r="K50" s="63"/>
      <c r="L50" s="63"/>
      <c r="M50" s="63"/>
      <c r="N50" s="63"/>
      <c r="O50" s="63"/>
      <c r="P50" s="63"/>
      <c r="Q50" s="63"/>
      <c r="R50" s="63"/>
      <c r="S50" s="63"/>
      <c r="T50" s="63"/>
      <c r="U50" s="63"/>
      <c r="V50" s="63"/>
      <c r="W50" s="63"/>
      <c r="X50" s="63"/>
      <c r="Y50" s="63"/>
      <c r="Z50" s="63"/>
      <c r="AA50" s="63"/>
      <c r="AB50" s="63"/>
      <c r="AC50" s="63"/>
      <c r="AD50" s="63"/>
      <c r="AE50" s="63"/>
      <c r="AF50" s="63"/>
      <c r="AG50" s="63"/>
      <c r="AH50" s="63"/>
      <c r="AI50" s="63"/>
      <c r="AJ50" s="63"/>
      <c r="AK50" s="63"/>
      <c r="AL50" s="63"/>
      <c r="AM50" s="63"/>
      <c r="AN50" s="63"/>
      <c r="AO50" s="63"/>
      <c r="AP50" s="63"/>
      <c r="AQ50" s="63"/>
      <c r="AR50" s="63"/>
      <c r="AS50" s="63"/>
      <c r="AT50" s="63"/>
      <c r="AU50" s="63"/>
      <c r="AV50" s="63"/>
      <c r="AW50" s="63"/>
      <c r="AX50" s="63"/>
      <c r="AY50" s="63"/>
      <c r="AZ50" s="63"/>
      <c r="BA50" s="63"/>
      <c r="BB50" s="63"/>
      <c r="BC50" s="63"/>
      <c r="BD50" s="63"/>
      <c r="BE50" s="63"/>
      <c r="BF50" s="63"/>
      <c r="BG50" s="63"/>
      <c r="BH50" s="63"/>
      <c r="BI50" s="63"/>
      <c r="BJ50" s="63"/>
      <c r="BK50" s="63"/>
      <c r="BL50" s="63"/>
      <c r="BM50" s="63"/>
      <c r="BN50" s="63"/>
      <c r="BO50" s="63"/>
      <c r="BP50" s="63"/>
      <c r="BQ50" s="63"/>
      <c r="BR50" s="63"/>
      <c r="BS50" s="63"/>
      <c r="BT50" s="63"/>
      <c r="BU50" s="63"/>
      <c r="BV50" s="63"/>
      <c r="BW50" s="63"/>
      <c r="BX50" s="63"/>
      <c r="BY50" s="63"/>
      <c r="BZ50" s="63"/>
      <c r="CA50" s="63"/>
      <c r="CB50" s="63"/>
      <c r="CC50" s="63"/>
      <c r="CD50" s="63"/>
      <c r="CE50" s="63"/>
      <c r="CF50" s="63"/>
      <c r="CG50" s="63"/>
      <c r="CH50" s="63"/>
      <c r="CI50" s="63"/>
      <c r="CJ50" s="63"/>
      <c r="CK50" s="63"/>
      <c r="CL50" s="63"/>
      <c r="CM50" s="63"/>
      <c r="CN50" s="63"/>
      <c r="CO50" s="63"/>
      <c r="CP50" s="63"/>
      <c r="CQ50" s="63"/>
      <c r="CR50" s="63"/>
      <c r="CS50" s="63"/>
      <c r="CT50" s="63"/>
      <c r="CU50" s="63"/>
      <c r="CV50" s="63"/>
      <c r="CW50" s="63"/>
      <c r="CX50" s="63"/>
      <c r="CY50" s="63"/>
      <c r="CZ50" s="63"/>
      <c r="DA50" s="63"/>
      <c r="DB50" s="63"/>
      <c r="DC50" s="63"/>
      <c r="DD50" s="63"/>
      <c r="DE50" s="63"/>
      <c r="DF50" s="63"/>
      <c r="DG50" s="63"/>
      <c r="DH50" s="63"/>
      <c r="DI50" s="63"/>
      <c r="DJ50" s="63"/>
      <c r="DK50" s="63"/>
      <c r="DL50" s="63"/>
      <c r="DM50" s="63"/>
      <c r="DN50" s="63"/>
      <c r="DO50" s="63"/>
      <c r="DP50" s="63"/>
      <c r="DQ50" s="63"/>
      <c r="DR50" s="63"/>
      <c r="DS50" s="63"/>
      <c r="DT50" s="63"/>
      <c r="DU50" s="63"/>
      <c r="DV50" s="63"/>
      <c r="DW50" s="63"/>
      <c r="DX50" s="63"/>
      <c r="DY50" s="63"/>
      <c r="DZ50" s="63"/>
      <c r="EA50" s="63"/>
      <c r="EB50" s="63"/>
      <c r="EC50" s="63"/>
      <c r="ED50" s="63"/>
      <c r="EE50" s="63"/>
      <c r="EF50" s="63"/>
      <c r="EG50" s="63"/>
      <c r="EH50" s="63"/>
      <c r="EI50" s="63"/>
      <c r="EJ50" s="63"/>
      <c r="EK50" s="63"/>
      <c r="EL50" s="63"/>
      <c r="EM50" s="63"/>
      <c r="EN50" s="63"/>
      <c r="EO50" s="63"/>
      <c r="EP50" s="63"/>
      <c r="EQ50" s="63"/>
      <c r="ER50" s="63"/>
      <c r="ES50" s="63"/>
      <c r="ET50" s="63"/>
      <c r="EU50" s="63"/>
      <c r="EV50" s="63"/>
      <c r="EW50" s="63"/>
      <c r="EX50" s="63"/>
      <c r="EY50" s="63"/>
      <c r="EZ50" s="63"/>
      <c r="FA50" s="63"/>
      <c r="FB50" s="63"/>
      <c r="FC50" s="63"/>
      <c r="FD50" s="63"/>
      <c r="FE50" s="63"/>
      <c r="FF50" s="63"/>
      <c r="FG50" s="63"/>
      <c r="FH50" s="63"/>
      <c r="FI50" s="63"/>
      <c r="FJ50" s="63"/>
      <c r="FK50" s="63"/>
      <c r="FL50" s="63"/>
      <c r="FM50" s="63"/>
      <c r="FN50" s="63"/>
      <c r="FO50" s="63"/>
      <c r="FP50" s="63"/>
      <c r="FQ50" s="63"/>
      <c r="FR50" s="63"/>
      <c r="FS50" s="63"/>
      <c r="FT50" s="63"/>
      <c r="FU50" s="63"/>
      <c r="FV50" s="63"/>
      <c r="FW50" s="63"/>
      <c r="FX50" s="63"/>
      <c r="FY50" s="63"/>
      <c r="FZ50" s="63"/>
      <c r="GA50" s="63"/>
      <c r="GB50" s="63"/>
      <c r="GC50" s="63"/>
      <c r="GD50" s="63"/>
      <c r="GE50" s="63"/>
      <c r="GF50" s="63"/>
      <c r="GG50" s="63"/>
      <c r="GH50" s="63"/>
      <c r="GI50" s="63"/>
      <c r="GJ50" s="63"/>
      <c r="GK50" s="63"/>
      <c r="GL50" s="63"/>
      <c r="GM50" s="63"/>
      <c r="GN50" s="63"/>
      <c r="GO50" s="63"/>
      <c r="GP50" s="63"/>
      <c r="GQ50" s="63"/>
      <c r="GR50" s="63"/>
      <c r="GS50" s="63"/>
      <c r="GT50" s="63"/>
      <c r="GU50" s="63"/>
      <c r="GV50" s="63"/>
      <c r="GW50" s="63"/>
      <c r="GX50" s="63"/>
      <c r="GY50" s="63"/>
      <c r="GZ50" s="63"/>
      <c r="HA50" s="63"/>
      <c r="HB50" s="63"/>
      <c r="HC50" s="63"/>
      <c r="HD50" s="63"/>
      <c r="HE50" s="63"/>
      <c r="HF50" s="63"/>
      <c r="HG50" s="63"/>
      <c r="HH50" s="63"/>
      <c r="HI50" s="63"/>
      <c r="HJ50" s="63"/>
      <c r="HK50" s="63"/>
      <c r="HL50" s="63"/>
      <c r="HM50" s="63"/>
      <c r="HN50" s="63"/>
      <c r="HO50" s="63"/>
      <c r="HP50" s="63"/>
      <c r="HQ50" s="63"/>
      <c r="HR50" s="63"/>
      <c r="HS50" s="63"/>
      <c r="HT50" s="63"/>
      <c r="HU50" s="63"/>
      <c r="HV50" s="63"/>
      <c r="HW50" s="63"/>
      <c r="HX50" s="63"/>
      <c r="HY50" s="63"/>
      <c r="HZ50" s="63"/>
      <c r="IA50" s="63"/>
      <c r="IB50" s="63"/>
      <c r="IC50" s="63"/>
      <c r="ID50" s="63"/>
      <c r="IE50" s="63"/>
      <c r="IF50" s="63"/>
      <c r="IG50" s="63"/>
      <c r="IH50" s="63"/>
      <c r="II50" s="63"/>
      <c r="IJ50" s="63"/>
      <c r="IK50" s="63"/>
      <c r="IL50" s="63"/>
      <c r="IM50" s="63"/>
      <c r="IN50" s="63"/>
      <c r="IO50" s="63"/>
      <c r="IP50" s="63"/>
      <c r="IQ50" s="63"/>
      <c r="IR50" s="63"/>
      <c r="IS50" s="63"/>
      <c r="IT50" s="63"/>
      <c r="IU50" s="63"/>
      <c r="IV50" s="63"/>
      <c r="IW50" s="63"/>
      <c r="IX50" s="63"/>
      <c r="IY50" s="63"/>
      <c r="IZ50" s="63"/>
      <c r="JA50" s="63"/>
      <c r="JB50" s="63"/>
      <c r="JC50" s="63"/>
      <c r="JD50" s="63"/>
      <c r="JE50" s="63"/>
      <c r="JF50" s="63"/>
      <c r="JG50" s="63"/>
      <c r="JH50" s="63"/>
      <c r="JI50" s="63"/>
      <c r="JJ50" s="63"/>
      <c r="JK50" s="63"/>
      <c r="JL50" s="63"/>
      <c r="JM50" s="63"/>
      <c r="JN50" s="63"/>
      <c r="JO50" s="63"/>
      <c r="JP50" s="63"/>
      <c r="JQ50" s="63"/>
      <c r="JR50" s="63"/>
      <c r="JS50" s="63"/>
      <c r="JT50" s="63"/>
      <c r="JU50" s="63"/>
      <c r="JV50" s="63"/>
      <c r="JW50" s="63"/>
      <c r="JX50" s="63"/>
      <c r="JY50" s="63"/>
      <c r="JZ50" s="63"/>
      <c r="KA50" s="63"/>
      <c r="KB50" s="63"/>
      <c r="KC50" s="63"/>
      <c r="KD50" s="63"/>
      <c r="KE50" s="63"/>
      <c r="KF50" s="63"/>
      <c r="KG50" s="63"/>
      <c r="KH50" s="63"/>
      <c r="KI50" s="63"/>
      <c r="KJ50" s="63"/>
      <c r="KK50" s="63"/>
      <c r="KL50" s="63"/>
      <c r="KM50" s="63"/>
      <c r="KN50" s="63"/>
      <c r="KO50" s="63"/>
      <c r="KP50" s="63"/>
      <c r="KQ50" s="63"/>
      <c r="KR50" s="63"/>
      <c r="KS50" s="63"/>
      <c r="KT50" s="63"/>
      <c r="KU50" s="63"/>
      <c r="KV50" s="63"/>
      <c r="KW50" s="63"/>
      <c r="KX50" s="63"/>
      <c r="KY50" s="63"/>
      <c r="KZ50" s="63"/>
      <c r="LA50" s="63"/>
      <c r="LB50" s="63"/>
      <c r="LC50" s="63"/>
      <c r="LD50" s="63"/>
      <c r="LE50" s="63"/>
      <c r="LF50" s="63"/>
      <c r="LG50" s="63"/>
      <c r="LH50" s="63"/>
      <c r="LI50" s="63"/>
      <c r="LJ50" s="63"/>
      <c r="LK50" s="63"/>
      <c r="LL50" s="63"/>
      <c r="LM50" s="63"/>
      <c r="LN50" s="63"/>
      <c r="LO50" s="63"/>
      <c r="LP50" s="63"/>
      <c r="LQ50" s="63"/>
      <c r="LR50" s="63"/>
      <c r="LS50" s="63"/>
      <c r="LT50" s="63"/>
      <c r="LU50" s="63"/>
      <c r="LV50" s="63"/>
      <c r="LW50" s="63"/>
      <c r="LX50" s="63"/>
      <c r="LY50" s="63"/>
      <c r="LZ50" s="63"/>
      <c r="MA50" s="63"/>
      <c r="MB50" s="63"/>
      <c r="MC50" s="63"/>
      <c r="MD50" s="63"/>
      <c r="ME50" s="63"/>
      <c r="MF50" s="63"/>
      <c r="MG50" s="63"/>
      <c r="MH50" s="63"/>
      <c r="MI50" s="63"/>
      <c r="MJ50" s="63"/>
      <c r="MK50" s="63"/>
      <c r="ML50" s="63"/>
      <c r="MM50" s="63"/>
      <c r="MN50" s="63"/>
      <c r="MO50" s="63"/>
      <c r="MP50" s="63"/>
      <c r="MQ50" s="63"/>
      <c r="MR50" s="63"/>
      <c r="MS50" s="63"/>
      <c r="MT50" s="63"/>
      <c r="MU50" s="63"/>
      <c r="MV50" s="63"/>
      <c r="MW50" s="63"/>
      <c r="MX50" s="63"/>
      <c r="MY50" s="63"/>
      <c r="MZ50" s="63"/>
      <c r="NA50" s="63"/>
      <c r="NB50" s="63"/>
      <c r="NC50" s="63"/>
      <c r="ND50" s="63"/>
      <c r="NE50" s="63"/>
      <c r="NF50" s="63"/>
      <c r="NG50" s="63"/>
      <c r="NH50" s="63"/>
      <c r="NI50" s="63"/>
      <c r="NJ50" s="63"/>
      <c r="NK50" s="63"/>
      <c r="NL50" s="63"/>
      <c r="NM50" s="63"/>
      <c r="NN50" s="63"/>
      <c r="NO50" s="63"/>
      <c r="NP50" s="63"/>
      <c r="NQ50" s="63"/>
      <c r="NR50" s="63"/>
      <c r="NS50" s="63"/>
      <c r="NT50" s="63"/>
      <c r="NU50" s="63"/>
      <c r="NV50" s="63"/>
      <c r="NW50" s="63"/>
      <c r="NX50" s="63"/>
      <c r="NY50" s="63"/>
      <c r="NZ50" s="63"/>
      <c r="OA50" s="63"/>
      <c r="OB50" s="63"/>
      <c r="OC50" s="63"/>
      <c r="OD50" s="63"/>
      <c r="OE50" s="63"/>
      <c r="OF50" s="63"/>
      <c r="OG50" s="63"/>
      <c r="OH50" s="63"/>
      <c r="OI50" s="63"/>
      <c r="OJ50" s="63"/>
      <c r="OK50" s="63"/>
      <c r="OL50" s="63"/>
      <c r="OM50" s="63"/>
      <c r="ON50" s="63"/>
      <c r="OO50" s="63"/>
      <c r="OP50" s="63"/>
      <c r="OQ50" s="63"/>
      <c r="OR50" s="63"/>
      <c r="OS50" s="63"/>
      <c r="OT50" s="63"/>
      <c r="OU50" s="63"/>
      <c r="OV50" s="63"/>
      <c r="OW50" s="63"/>
      <c r="OX50" s="63"/>
      <c r="OY50" s="63"/>
      <c r="OZ50" s="63"/>
      <c r="PA50" s="63"/>
      <c r="PB50" s="63"/>
      <c r="PC50" s="63"/>
      <c r="PD50" s="63"/>
      <c r="PE50" s="63"/>
      <c r="PF50" s="63"/>
      <c r="PG50" s="63"/>
      <c r="PH50" s="63"/>
      <c r="PI50" s="63"/>
      <c r="PJ50" s="63"/>
    </row>
    <row r="51" spans="1:426" ht="19.5" customHeight="1">
      <c r="A51" s="123"/>
      <c r="B51" s="123"/>
      <c r="C51" s="123"/>
      <c r="D51" s="123"/>
      <c r="E51" s="123"/>
      <c r="F51" s="123"/>
      <c r="G51" s="63"/>
      <c r="H51" s="63"/>
      <c r="I51" s="63"/>
      <c r="J51" s="63"/>
      <c r="K51" s="63"/>
      <c r="L51" s="63"/>
      <c r="M51" s="63"/>
      <c r="N51" s="63"/>
      <c r="O51" s="63"/>
      <c r="P51" s="63"/>
      <c r="Q51" s="63"/>
      <c r="R51" s="63"/>
      <c r="S51" s="63"/>
      <c r="T51" s="63"/>
      <c r="U51" s="63"/>
      <c r="V51" s="63"/>
      <c r="W51" s="63"/>
      <c r="X51" s="63"/>
      <c r="Y51" s="63"/>
      <c r="Z51" s="63"/>
      <c r="AA51" s="63"/>
      <c r="AB51" s="63"/>
      <c r="AC51" s="63"/>
      <c r="AD51" s="63"/>
      <c r="AE51" s="63"/>
      <c r="AF51" s="63"/>
      <c r="AG51" s="63"/>
      <c r="AH51" s="63"/>
      <c r="AI51" s="63"/>
      <c r="AJ51" s="63"/>
      <c r="AK51" s="63"/>
      <c r="AL51" s="63"/>
      <c r="AM51" s="63"/>
      <c r="AN51" s="63"/>
      <c r="AO51" s="63"/>
      <c r="AP51" s="63"/>
      <c r="AQ51" s="63"/>
      <c r="AR51" s="63"/>
      <c r="AS51" s="63"/>
      <c r="AT51" s="63"/>
      <c r="AU51" s="63"/>
      <c r="AV51" s="63"/>
      <c r="AW51" s="63"/>
      <c r="AX51" s="63"/>
      <c r="AY51" s="63"/>
      <c r="AZ51" s="63"/>
      <c r="BA51" s="63"/>
      <c r="BB51" s="63"/>
      <c r="BC51" s="63"/>
      <c r="BD51" s="63"/>
      <c r="BE51" s="63"/>
      <c r="BF51" s="63"/>
      <c r="BG51" s="63"/>
      <c r="BH51" s="63"/>
      <c r="BI51" s="63"/>
      <c r="BJ51" s="63"/>
      <c r="BK51" s="63"/>
      <c r="BL51" s="63"/>
      <c r="BM51" s="63"/>
      <c r="BN51" s="63"/>
      <c r="BO51" s="63"/>
      <c r="BP51" s="63"/>
      <c r="BQ51" s="63"/>
      <c r="BR51" s="63"/>
      <c r="BS51" s="63"/>
      <c r="BT51" s="63"/>
      <c r="BU51" s="63"/>
      <c r="BV51" s="63"/>
      <c r="BW51" s="63"/>
      <c r="BX51" s="63"/>
      <c r="BY51" s="63"/>
      <c r="BZ51" s="63"/>
      <c r="CA51" s="63"/>
      <c r="CB51" s="63"/>
      <c r="CC51" s="63"/>
      <c r="CD51" s="63"/>
      <c r="CE51" s="63"/>
      <c r="CF51" s="63"/>
      <c r="CG51" s="63"/>
      <c r="CH51" s="63"/>
      <c r="CI51" s="63"/>
      <c r="CJ51" s="63"/>
      <c r="CK51" s="63"/>
      <c r="CL51" s="63"/>
      <c r="CM51" s="63"/>
      <c r="CN51" s="63"/>
      <c r="CO51" s="63"/>
      <c r="CP51" s="63"/>
      <c r="CQ51" s="63"/>
      <c r="CR51" s="63"/>
      <c r="CS51" s="63"/>
      <c r="CT51" s="63"/>
      <c r="CU51" s="63"/>
      <c r="CV51" s="63"/>
      <c r="CW51" s="63"/>
      <c r="CX51" s="63"/>
      <c r="CY51" s="63"/>
      <c r="CZ51" s="63"/>
      <c r="DA51" s="63"/>
      <c r="DB51" s="63"/>
      <c r="DC51" s="63"/>
      <c r="DD51" s="63"/>
      <c r="DE51" s="63"/>
      <c r="DF51" s="63"/>
      <c r="DG51" s="63"/>
      <c r="DH51" s="63"/>
      <c r="DI51" s="63"/>
      <c r="DJ51" s="63"/>
      <c r="DK51" s="63"/>
      <c r="DL51" s="63"/>
      <c r="DM51" s="63"/>
      <c r="DN51" s="63"/>
      <c r="DO51" s="63"/>
      <c r="DP51" s="63"/>
      <c r="DQ51" s="63"/>
      <c r="DR51" s="63"/>
      <c r="DS51" s="63"/>
      <c r="DT51" s="63"/>
      <c r="DU51" s="63"/>
      <c r="DV51" s="63"/>
      <c r="DW51" s="63"/>
      <c r="DX51" s="63"/>
      <c r="DY51" s="63"/>
      <c r="DZ51" s="63"/>
      <c r="EA51" s="63"/>
      <c r="EB51" s="63"/>
      <c r="EC51" s="63"/>
      <c r="ED51" s="63"/>
      <c r="EE51" s="63"/>
      <c r="EF51" s="63"/>
      <c r="EG51" s="63"/>
      <c r="EH51" s="63"/>
      <c r="EI51" s="63"/>
      <c r="EJ51" s="63"/>
      <c r="EK51" s="63"/>
      <c r="EL51" s="63"/>
      <c r="EM51" s="63"/>
      <c r="EN51" s="63"/>
      <c r="EO51" s="63"/>
      <c r="EP51" s="63"/>
      <c r="EQ51" s="63"/>
      <c r="ER51" s="63"/>
      <c r="ES51" s="63"/>
      <c r="ET51" s="63"/>
      <c r="EU51" s="63"/>
      <c r="EV51" s="63"/>
      <c r="EW51" s="63"/>
      <c r="EX51" s="63"/>
      <c r="EY51" s="63"/>
      <c r="EZ51" s="63"/>
      <c r="FA51" s="63"/>
      <c r="FB51" s="63"/>
      <c r="FC51" s="63"/>
      <c r="FD51" s="63"/>
      <c r="FE51" s="63"/>
      <c r="FF51" s="63"/>
      <c r="FG51" s="63"/>
      <c r="FH51" s="63"/>
      <c r="FI51" s="63"/>
      <c r="FJ51" s="63"/>
      <c r="FK51" s="63"/>
      <c r="FL51" s="63"/>
      <c r="FM51" s="63"/>
      <c r="FN51" s="63"/>
      <c r="FO51" s="63"/>
      <c r="FP51" s="63"/>
      <c r="FQ51" s="63"/>
      <c r="FR51" s="63"/>
      <c r="FS51" s="63"/>
      <c r="FT51" s="63"/>
      <c r="FU51" s="63"/>
      <c r="FV51" s="63"/>
      <c r="FW51" s="63"/>
      <c r="FX51" s="63"/>
      <c r="FY51" s="63"/>
      <c r="FZ51" s="63"/>
      <c r="GA51" s="63"/>
      <c r="GB51" s="63"/>
      <c r="GC51" s="63"/>
      <c r="GD51" s="63"/>
      <c r="GE51" s="63"/>
      <c r="GF51" s="63"/>
      <c r="GG51" s="63"/>
      <c r="GH51" s="63"/>
      <c r="GI51" s="63"/>
      <c r="GJ51" s="63"/>
      <c r="GK51" s="63"/>
      <c r="GL51" s="63"/>
      <c r="GM51" s="63"/>
      <c r="GN51" s="63"/>
      <c r="GO51" s="63"/>
      <c r="GP51" s="63"/>
      <c r="GQ51" s="63"/>
      <c r="GR51" s="63"/>
      <c r="GS51" s="63"/>
      <c r="GT51" s="63"/>
      <c r="GU51" s="63"/>
      <c r="GV51" s="63"/>
      <c r="GW51" s="63"/>
      <c r="GX51" s="63"/>
      <c r="GY51" s="63"/>
      <c r="GZ51" s="63"/>
      <c r="HA51" s="63"/>
      <c r="HB51" s="63"/>
      <c r="HC51" s="63"/>
      <c r="HD51" s="63"/>
      <c r="HE51" s="63"/>
      <c r="HF51" s="63"/>
      <c r="HG51" s="63"/>
      <c r="HH51" s="63"/>
      <c r="HI51" s="63"/>
      <c r="HJ51" s="63"/>
      <c r="HK51" s="63"/>
      <c r="HL51" s="63"/>
      <c r="HM51" s="63"/>
      <c r="HN51" s="63"/>
      <c r="HO51" s="63"/>
      <c r="HP51" s="63"/>
      <c r="HQ51" s="63"/>
      <c r="HR51" s="63"/>
      <c r="HS51" s="63"/>
      <c r="HT51" s="63"/>
      <c r="HU51" s="63"/>
      <c r="HV51" s="63"/>
      <c r="HW51" s="63"/>
      <c r="HX51" s="63"/>
      <c r="HY51" s="63"/>
      <c r="HZ51" s="63"/>
      <c r="IA51" s="63"/>
      <c r="IB51" s="63"/>
      <c r="IC51" s="63"/>
      <c r="ID51" s="63"/>
      <c r="IE51" s="63"/>
      <c r="IF51" s="63"/>
      <c r="IG51" s="63"/>
      <c r="IH51" s="63"/>
      <c r="II51" s="63"/>
      <c r="IJ51" s="63"/>
      <c r="IK51" s="63"/>
      <c r="IL51" s="63"/>
      <c r="IM51" s="63"/>
      <c r="IN51" s="63"/>
      <c r="IO51" s="63"/>
      <c r="IP51" s="63"/>
      <c r="IQ51" s="63"/>
      <c r="IR51" s="63"/>
      <c r="IS51" s="63"/>
      <c r="IT51" s="63"/>
      <c r="IU51" s="63"/>
      <c r="IV51" s="63"/>
      <c r="IW51" s="63"/>
      <c r="IX51" s="63"/>
      <c r="IY51" s="63"/>
      <c r="IZ51" s="63"/>
      <c r="JA51" s="63"/>
      <c r="JB51" s="63"/>
      <c r="JC51" s="63"/>
      <c r="JD51" s="63"/>
      <c r="JE51" s="63"/>
      <c r="JF51" s="63"/>
      <c r="JG51" s="63"/>
      <c r="JH51" s="63"/>
      <c r="JI51" s="63"/>
      <c r="JJ51" s="63"/>
      <c r="JK51" s="63"/>
      <c r="JL51" s="63"/>
      <c r="JM51" s="63"/>
      <c r="JN51" s="63"/>
      <c r="JO51" s="63"/>
      <c r="JP51" s="63"/>
      <c r="JQ51" s="63"/>
      <c r="JR51" s="63"/>
      <c r="JS51" s="63"/>
      <c r="JT51" s="63"/>
      <c r="JU51" s="63"/>
      <c r="JV51" s="63"/>
      <c r="JW51" s="63"/>
      <c r="JX51" s="63"/>
      <c r="JY51" s="63"/>
      <c r="JZ51" s="63"/>
      <c r="KA51" s="63"/>
      <c r="KB51" s="63"/>
      <c r="KC51" s="63"/>
      <c r="KD51" s="63"/>
      <c r="KE51" s="63"/>
      <c r="KF51" s="63"/>
      <c r="KG51" s="63"/>
      <c r="KH51" s="63"/>
      <c r="KI51" s="63"/>
      <c r="KJ51" s="63"/>
      <c r="KK51" s="63"/>
      <c r="KL51" s="63"/>
      <c r="KM51" s="63"/>
      <c r="KN51" s="63"/>
      <c r="KO51" s="63"/>
      <c r="KP51" s="63"/>
      <c r="KQ51" s="63"/>
      <c r="KR51" s="63"/>
      <c r="KS51" s="63"/>
      <c r="KT51" s="63"/>
      <c r="KU51" s="63"/>
      <c r="KV51" s="63"/>
      <c r="KW51" s="63"/>
      <c r="KX51" s="63"/>
      <c r="KY51" s="63"/>
      <c r="KZ51" s="63"/>
      <c r="LA51" s="63"/>
      <c r="LB51" s="63"/>
      <c r="LC51" s="63"/>
      <c r="LD51" s="63"/>
      <c r="LE51" s="63"/>
      <c r="LF51" s="63"/>
      <c r="LG51" s="63"/>
      <c r="LH51" s="63"/>
      <c r="LI51" s="63"/>
      <c r="LJ51" s="63"/>
      <c r="LK51" s="63"/>
      <c r="LL51" s="63"/>
      <c r="LM51" s="63"/>
      <c r="LN51" s="63"/>
      <c r="LO51" s="63"/>
      <c r="LP51" s="63"/>
      <c r="LQ51" s="63"/>
      <c r="LR51" s="63"/>
      <c r="LS51" s="63"/>
      <c r="LT51" s="63"/>
      <c r="LU51" s="63"/>
      <c r="LV51" s="63"/>
      <c r="LW51" s="63"/>
      <c r="LX51" s="63"/>
      <c r="LY51" s="63"/>
      <c r="LZ51" s="63"/>
      <c r="MA51" s="63"/>
      <c r="MB51" s="63"/>
      <c r="MC51" s="63"/>
      <c r="MD51" s="63"/>
      <c r="ME51" s="63"/>
      <c r="MF51" s="63"/>
      <c r="MG51" s="63"/>
      <c r="MH51" s="63"/>
      <c r="MI51" s="63"/>
      <c r="MJ51" s="63"/>
      <c r="MK51" s="63"/>
      <c r="ML51" s="63"/>
      <c r="MM51" s="63"/>
      <c r="MN51" s="63"/>
      <c r="MO51" s="63"/>
      <c r="MP51" s="63"/>
      <c r="MQ51" s="63"/>
      <c r="MR51" s="63"/>
      <c r="MS51" s="63"/>
      <c r="MT51" s="63"/>
      <c r="MU51" s="63"/>
      <c r="MV51" s="63"/>
      <c r="MW51" s="63"/>
      <c r="MX51" s="63"/>
      <c r="MY51" s="63"/>
      <c r="MZ51" s="63"/>
      <c r="NA51" s="63"/>
      <c r="NB51" s="63"/>
      <c r="NC51" s="63"/>
      <c r="ND51" s="63"/>
      <c r="NE51" s="63"/>
      <c r="NF51" s="63"/>
      <c r="NG51" s="63"/>
      <c r="NH51" s="63"/>
      <c r="NI51" s="63"/>
      <c r="NJ51" s="63"/>
      <c r="NK51" s="63"/>
      <c r="NL51" s="63"/>
      <c r="NM51" s="63"/>
      <c r="NN51" s="63"/>
      <c r="NO51" s="63"/>
      <c r="NP51" s="63"/>
      <c r="NQ51" s="63"/>
      <c r="NR51" s="63"/>
      <c r="NS51" s="63"/>
      <c r="NT51" s="63"/>
      <c r="NU51" s="63"/>
      <c r="NV51" s="63"/>
      <c r="NW51" s="63"/>
      <c r="NX51" s="63"/>
      <c r="NY51" s="63"/>
      <c r="NZ51" s="63"/>
      <c r="OA51" s="63"/>
      <c r="OB51" s="63"/>
      <c r="OC51" s="63"/>
      <c r="OD51" s="63"/>
      <c r="OE51" s="63"/>
      <c r="OF51" s="63"/>
      <c r="OG51" s="63"/>
      <c r="OH51" s="63"/>
      <c r="OI51" s="63"/>
      <c r="OJ51" s="63"/>
      <c r="OK51" s="63"/>
      <c r="OL51" s="63"/>
      <c r="OM51" s="63"/>
      <c r="ON51" s="63"/>
      <c r="OO51" s="63"/>
      <c r="OP51" s="63"/>
      <c r="OQ51" s="63"/>
      <c r="OR51" s="63"/>
      <c r="OS51" s="63"/>
      <c r="OT51" s="63"/>
      <c r="OU51" s="63"/>
      <c r="OV51" s="63"/>
      <c r="OW51" s="63"/>
      <c r="OX51" s="63"/>
      <c r="OY51" s="63"/>
      <c r="OZ51" s="63"/>
      <c r="PA51" s="63"/>
      <c r="PB51" s="63"/>
      <c r="PC51" s="63"/>
      <c r="PD51" s="63"/>
      <c r="PE51" s="63"/>
      <c r="PF51" s="63"/>
      <c r="PG51" s="63"/>
      <c r="PH51" s="63"/>
      <c r="PI51" s="63"/>
      <c r="PJ51" s="63"/>
    </row>
    <row r="52" spans="1:426" ht="19.5" customHeight="1">
      <c r="A52" s="123"/>
      <c r="B52" s="123"/>
      <c r="C52" s="123"/>
      <c r="D52" s="123"/>
      <c r="E52" s="123"/>
      <c r="F52" s="123"/>
      <c r="G52" s="63"/>
      <c r="H52" s="63"/>
      <c r="I52" s="63"/>
      <c r="J52" s="63"/>
      <c r="K52" s="63"/>
      <c r="L52" s="63"/>
      <c r="M52" s="63"/>
      <c r="N52" s="63"/>
      <c r="O52" s="63"/>
      <c r="P52" s="63"/>
      <c r="Q52" s="63"/>
      <c r="R52" s="63"/>
      <c r="S52" s="63"/>
      <c r="T52" s="63"/>
      <c r="U52" s="63"/>
      <c r="V52" s="63"/>
      <c r="W52" s="63"/>
      <c r="X52" s="63"/>
      <c r="Y52" s="63"/>
      <c r="Z52" s="63"/>
      <c r="AA52" s="63"/>
      <c r="AB52" s="63"/>
      <c r="AC52" s="63"/>
      <c r="AD52" s="63"/>
      <c r="AE52" s="63"/>
      <c r="AF52" s="63"/>
      <c r="AG52" s="63"/>
      <c r="AH52" s="63"/>
      <c r="AI52" s="63"/>
      <c r="AJ52" s="63"/>
      <c r="AK52" s="63"/>
      <c r="AL52" s="63"/>
      <c r="AM52" s="63"/>
      <c r="AN52" s="63"/>
      <c r="AO52" s="63"/>
      <c r="AP52" s="63"/>
      <c r="AQ52" s="63"/>
      <c r="AR52" s="63"/>
      <c r="AS52" s="63"/>
      <c r="AT52" s="63"/>
      <c r="AU52" s="63"/>
      <c r="AV52" s="63"/>
      <c r="AW52" s="63"/>
      <c r="AX52" s="63"/>
      <c r="AY52" s="63"/>
      <c r="AZ52" s="63"/>
      <c r="BA52" s="63"/>
      <c r="BB52" s="63"/>
      <c r="BC52" s="63"/>
      <c r="BD52" s="63"/>
      <c r="BE52" s="63"/>
      <c r="BF52" s="63"/>
      <c r="BG52" s="63"/>
      <c r="BH52" s="63"/>
      <c r="BI52" s="63"/>
      <c r="BJ52" s="63"/>
      <c r="BK52" s="63"/>
      <c r="BL52" s="63"/>
      <c r="BM52" s="63"/>
      <c r="BN52" s="63"/>
      <c r="BO52" s="63"/>
      <c r="BP52" s="63"/>
      <c r="BQ52" s="63"/>
      <c r="BR52" s="63"/>
      <c r="BS52" s="63"/>
      <c r="BT52" s="63"/>
      <c r="BU52" s="63"/>
      <c r="BV52" s="63"/>
      <c r="BW52" s="63"/>
      <c r="BX52" s="63"/>
      <c r="BY52" s="63"/>
      <c r="BZ52" s="63"/>
      <c r="CA52" s="63"/>
      <c r="CB52" s="63"/>
      <c r="CC52" s="63"/>
      <c r="CD52" s="63"/>
      <c r="CE52" s="63"/>
      <c r="CF52" s="63"/>
      <c r="CG52" s="63"/>
      <c r="CH52" s="63"/>
      <c r="CI52" s="63"/>
      <c r="CJ52" s="63"/>
      <c r="CK52" s="63"/>
      <c r="CL52" s="63"/>
      <c r="CM52" s="63"/>
      <c r="CN52" s="63"/>
      <c r="CO52" s="63"/>
      <c r="CP52" s="63"/>
      <c r="CQ52" s="63"/>
      <c r="CR52" s="63"/>
      <c r="CS52" s="63"/>
      <c r="CT52" s="63"/>
      <c r="CU52" s="63"/>
      <c r="CV52" s="63"/>
      <c r="CW52" s="63"/>
      <c r="CX52" s="63"/>
      <c r="CY52" s="63"/>
      <c r="CZ52" s="63"/>
      <c r="DA52" s="63"/>
      <c r="DB52" s="63"/>
      <c r="DC52" s="63"/>
      <c r="DD52" s="63"/>
      <c r="DE52" s="63"/>
      <c r="DF52" s="63"/>
      <c r="DG52" s="63"/>
      <c r="DH52" s="63"/>
      <c r="DI52" s="63"/>
      <c r="DJ52" s="63"/>
      <c r="DK52" s="63"/>
      <c r="DL52" s="63"/>
      <c r="DM52" s="63"/>
      <c r="DN52" s="63"/>
      <c r="DO52" s="63"/>
      <c r="DP52" s="63"/>
      <c r="DQ52" s="63"/>
      <c r="DR52" s="63"/>
      <c r="DS52" s="63"/>
      <c r="DT52" s="63"/>
      <c r="DU52" s="63"/>
      <c r="DV52" s="63"/>
      <c r="DW52" s="63"/>
      <c r="DX52" s="63"/>
      <c r="DY52" s="63"/>
      <c r="DZ52" s="63"/>
      <c r="EA52" s="63"/>
      <c r="EB52" s="63"/>
      <c r="EC52" s="63"/>
      <c r="ED52" s="63"/>
      <c r="EE52" s="63"/>
      <c r="EF52" s="63"/>
      <c r="EG52" s="63"/>
      <c r="EH52" s="63"/>
      <c r="EI52" s="63"/>
      <c r="EJ52" s="63"/>
      <c r="EK52" s="63"/>
      <c r="EL52" s="63"/>
      <c r="EM52" s="63"/>
      <c r="EN52" s="63"/>
      <c r="EO52" s="63"/>
      <c r="EP52" s="63"/>
      <c r="EQ52" s="63"/>
      <c r="ER52" s="63"/>
      <c r="ES52" s="63"/>
      <c r="ET52" s="63"/>
      <c r="EU52" s="63"/>
      <c r="EV52" s="63"/>
      <c r="EW52" s="63"/>
      <c r="EX52" s="63"/>
      <c r="EY52" s="63"/>
      <c r="EZ52" s="63"/>
      <c r="FA52" s="63"/>
      <c r="FB52" s="63"/>
      <c r="FC52" s="63"/>
      <c r="FD52" s="63"/>
      <c r="FE52" s="63"/>
      <c r="FF52" s="63"/>
      <c r="FG52" s="63"/>
      <c r="FH52" s="63"/>
      <c r="FI52" s="63"/>
      <c r="FJ52" s="63"/>
      <c r="FK52" s="63"/>
      <c r="FL52" s="63"/>
      <c r="FM52" s="63"/>
      <c r="FN52" s="63"/>
      <c r="FO52" s="63"/>
      <c r="FP52" s="63"/>
      <c r="FQ52" s="63"/>
      <c r="FR52" s="63"/>
      <c r="FS52" s="63"/>
      <c r="FT52" s="63"/>
      <c r="FU52" s="63"/>
      <c r="FV52" s="63"/>
      <c r="FW52" s="63"/>
      <c r="FX52" s="63"/>
      <c r="FY52" s="63"/>
      <c r="FZ52" s="63"/>
      <c r="GA52" s="63"/>
      <c r="GB52" s="63"/>
      <c r="GC52" s="63"/>
      <c r="GD52" s="63"/>
      <c r="GE52" s="63"/>
      <c r="GF52" s="63"/>
      <c r="GG52" s="63"/>
      <c r="GH52" s="63"/>
      <c r="GI52" s="63"/>
      <c r="GJ52" s="63"/>
      <c r="GK52" s="63"/>
      <c r="GL52" s="63"/>
      <c r="GM52" s="63"/>
      <c r="GN52" s="63"/>
      <c r="GO52" s="63"/>
      <c r="GP52" s="63"/>
      <c r="GQ52" s="63"/>
      <c r="GR52" s="63"/>
      <c r="GS52" s="63"/>
      <c r="GT52" s="63"/>
      <c r="GU52" s="63"/>
      <c r="GV52" s="63"/>
      <c r="GW52" s="63"/>
      <c r="GX52" s="63"/>
      <c r="GY52" s="63"/>
      <c r="GZ52" s="63"/>
      <c r="HA52" s="63"/>
      <c r="HB52" s="63"/>
      <c r="HC52" s="63"/>
      <c r="HD52" s="63"/>
      <c r="HE52" s="63"/>
      <c r="HF52" s="63"/>
      <c r="HG52" s="63"/>
      <c r="HH52" s="63"/>
      <c r="HI52" s="63"/>
      <c r="HJ52" s="63"/>
      <c r="HK52" s="63"/>
      <c r="HL52" s="63"/>
      <c r="HM52" s="63"/>
      <c r="HN52" s="63"/>
      <c r="HO52" s="63"/>
      <c r="HP52" s="63"/>
      <c r="HQ52" s="63"/>
      <c r="HR52" s="63"/>
      <c r="HS52" s="63"/>
      <c r="HT52" s="63"/>
      <c r="HU52" s="63"/>
      <c r="HV52" s="63"/>
      <c r="HW52" s="63"/>
      <c r="HX52" s="63"/>
      <c r="HY52" s="63"/>
      <c r="HZ52" s="63"/>
      <c r="IA52" s="63"/>
      <c r="IB52" s="63"/>
      <c r="IC52" s="63"/>
      <c r="ID52" s="63"/>
      <c r="IE52" s="63"/>
      <c r="IF52" s="63"/>
      <c r="IG52" s="63"/>
      <c r="IH52" s="63"/>
      <c r="II52" s="63"/>
      <c r="IJ52" s="63"/>
      <c r="IK52" s="63"/>
      <c r="IL52" s="63"/>
      <c r="IM52" s="63"/>
      <c r="IN52" s="63"/>
      <c r="IO52" s="63"/>
      <c r="IP52" s="63"/>
      <c r="IQ52" s="63"/>
      <c r="IR52" s="63"/>
      <c r="IS52" s="63"/>
      <c r="IT52" s="63"/>
      <c r="IU52" s="63"/>
      <c r="IV52" s="63"/>
      <c r="IW52" s="63"/>
      <c r="IX52" s="63"/>
      <c r="IY52" s="63"/>
      <c r="IZ52" s="63"/>
      <c r="JA52" s="63"/>
      <c r="JB52" s="63"/>
      <c r="JC52" s="63"/>
      <c r="JD52" s="63"/>
      <c r="JE52" s="63"/>
      <c r="JF52" s="63"/>
      <c r="JG52" s="63"/>
      <c r="JH52" s="63"/>
      <c r="JI52" s="63"/>
      <c r="JJ52" s="63"/>
      <c r="JK52" s="63"/>
      <c r="JL52" s="63"/>
      <c r="JM52" s="63"/>
      <c r="JN52" s="63"/>
      <c r="JO52" s="63"/>
      <c r="JP52" s="63"/>
      <c r="JQ52" s="63"/>
      <c r="JR52" s="63"/>
      <c r="JS52" s="63"/>
      <c r="JT52" s="63"/>
      <c r="JU52" s="63"/>
      <c r="JV52" s="63"/>
      <c r="JW52" s="63"/>
      <c r="JX52" s="63"/>
      <c r="JY52" s="63"/>
      <c r="JZ52" s="63"/>
      <c r="KA52" s="63"/>
      <c r="KB52" s="63"/>
      <c r="KC52" s="63"/>
      <c r="KD52" s="63"/>
      <c r="KE52" s="63"/>
      <c r="KF52" s="63"/>
      <c r="KG52" s="63"/>
      <c r="KH52" s="63"/>
      <c r="KI52" s="63"/>
      <c r="KJ52" s="63"/>
      <c r="KK52" s="63"/>
      <c r="KL52" s="63"/>
      <c r="KM52" s="63"/>
      <c r="KN52" s="63"/>
      <c r="KO52" s="63"/>
      <c r="KP52" s="63"/>
      <c r="KQ52" s="63"/>
      <c r="KR52" s="63"/>
      <c r="KS52" s="63"/>
      <c r="KT52" s="63"/>
      <c r="KU52" s="63"/>
      <c r="KV52" s="63"/>
      <c r="KW52" s="63"/>
      <c r="KX52" s="63"/>
      <c r="KY52" s="63"/>
      <c r="KZ52" s="63"/>
      <c r="LA52" s="63"/>
      <c r="LB52" s="63"/>
      <c r="LC52" s="63"/>
      <c r="LD52" s="63"/>
      <c r="LE52" s="63"/>
      <c r="LF52" s="63"/>
      <c r="LG52" s="63"/>
      <c r="LH52" s="63"/>
      <c r="LI52" s="63"/>
      <c r="LJ52" s="63"/>
      <c r="LK52" s="63"/>
      <c r="LL52" s="63"/>
      <c r="LM52" s="63"/>
      <c r="LN52" s="63"/>
      <c r="LO52" s="63"/>
      <c r="LP52" s="63"/>
      <c r="LQ52" s="63"/>
      <c r="LR52" s="63"/>
      <c r="LS52" s="63"/>
      <c r="LT52" s="63"/>
      <c r="LU52" s="63"/>
      <c r="LV52" s="63"/>
      <c r="LW52" s="63"/>
      <c r="LX52" s="63"/>
      <c r="LY52" s="63"/>
      <c r="LZ52" s="63"/>
      <c r="MA52" s="63"/>
      <c r="MB52" s="63"/>
      <c r="MC52" s="63"/>
      <c r="MD52" s="63"/>
      <c r="ME52" s="63"/>
      <c r="MF52" s="63"/>
      <c r="MG52" s="63"/>
      <c r="MH52" s="63"/>
      <c r="MI52" s="63"/>
      <c r="MJ52" s="63"/>
      <c r="MK52" s="63"/>
      <c r="ML52" s="63"/>
      <c r="MM52" s="63"/>
      <c r="MN52" s="63"/>
      <c r="MO52" s="63"/>
      <c r="MP52" s="63"/>
      <c r="MQ52" s="63"/>
      <c r="MR52" s="63"/>
      <c r="MS52" s="63"/>
      <c r="MT52" s="63"/>
      <c r="MU52" s="63"/>
      <c r="MV52" s="63"/>
      <c r="MW52" s="63"/>
      <c r="MX52" s="63"/>
      <c r="MY52" s="63"/>
      <c r="MZ52" s="63"/>
      <c r="NA52" s="63"/>
      <c r="NB52" s="63"/>
      <c r="NC52" s="63"/>
      <c r="ND52" s="63"/>
      <c r="NE52" s="63"/>
      <c r="NF52" s="63"/>
      <c r="NG52" s="63"/>
      <c r="NH52" s="63"/>
      <c r="NI52" s="63"/>
      <c r="NJ52" s="63"/>
      <c r="NK52" s="63"/>
      <c r="NL52" s="63"/>
      <c r="NM52" s="63"/>
      <c r="NN52" s="63"/>
      <c r="NO52" s="63"/>
      <c r="NP52" s="63"/>
      <c r="NQ52" s="63"/>
      <c r="NR52" s="63"/>
      <c r="NS52" s="63"/>
      <c r="NT52" s="63"/>
      <c r="NU52" s="63"/>
      <c r="NV52" s="63"/>
      <c r="NW52" s="63"/>
      <c r="NX52" s="63"/>
      <c r="NY52" s="63"/>
      <c r="NZ52" s="63"/>
      <c r="OA52" s="63"/>
      <c r="OB52" s="63"/>
      <c r="OC52" s="63"/>
      <c r="OD52" s="63"/>
      <c r="OE52" s="63"/>
      <c r="OF52" s="63"/>
      <c r="OG52" s="63"/>
      <c r="OH52" s="63"/>
      <c r="OI52" s="63"/>
      <c r="OJ52" s="63"/>
      <c r="OK52" s="63"/>
      <c r="OL52" s="63"/>
      <c r="OM52" s="63"/>
      <c r="ON52" s="63"/>
      <c r="OO52" s="63"/>
      <c r="OP52" s="63"/>
      <c r="OQ52" s="63"/>
      <c r="OR52" s="63"/>
      <c r="OS52" s="63"/>
      <c r="OT52" s="63"/>
      <c r="OU52" s="63"/>
      <c r="OV52" s="63"/>
      <c r="OW52" s="63"/>
      <c r="OX52" s="63"/>
      <c r="OY52" s="63"/>
      <c r="OZ52" s="63"/>
      <c r="PA52" s="63"/>
      <c r="PB52" s="63"/>
      <c r="PC52" s="63"/>
      <c r="PD52" s="63"/>
      <c r="PE52" s="63"/>
      <c r="PF52" s="63"/>
      <c r="PG52" s="63"/>
      <c r="PH52" s="63"/>
      <c r="PI52" s="63"/>
      <c r="PJ52" s="63"/>
    </row>
    <row r="53" spans="1:426" ht="19.5" customHeight="1">
      <c r="A53" s="123"/>
      <c r="B53" s="123"/>
      <c r="C53" s="123"/>
      <c r="D53" s="123"/>
      <c r="E53" s="123"/>
      <c r="F53" s="123"/>
      <c r="G53" s="63"/>
      <c r="H53" s="63"/>
      <c r="I53" s="63"/>
      <c r="J53" s="63"/>
      <c r="K53" s="63"/>
      <c r="L53" s="63"/>
      <c r="M53" s="63"/>
      <c r="N53" s="63"/>
      <c r="O53" s="63"/>
      <c r="P53" s="63"/>
      <c r="Q53" s="63"/>
      <c r="R53" s="63"/>
      <c r="S53" s="63"/>
      <c r="T53" s="63"/>
      <c r="U53" s="63"/>
      <c r="V53" s="63"/>
      <c r="W53" s="63"/>
      <c r="X53" s="63"/>
      <c r="Y53" s="63"/>
      <c r="Z53" s="63"/>
      <c r="AA53" s="63"/>
      <c r="AB53" s="63"/>
      <c r="AC53" s="63"/>
      <c r="AD53" s="63"/>
      <c r="AE53" s="63"/>
      <c r="AF53" s="63"/>
      <c r="AG53" s="63"/>
      <c r="AH53" s="63"/>
      <c r="AI53" s="63"/>
      <c r="AJ53" s="63"/>
      <c r="AK53" s="63"/>
      <c r="AL53" s="63"/>
      <c r="AM53" s="63"/>
      <c r="AN53" s="63"/>
      <c r="AO53" s="63"/>
      <c r="AP53" s="63"/>
      <c r="AQ53" s="63"/>
      <c r="AR53" s="63"/>
      <c r="AS53" s="63"/>
      <c r="AT53" s="63"/>
      <c r="AU53" s="63"/>
      <c r="AV53" s="63"/>
      <c r="AW53" s="63"/>
      <c r="AX53" s="63"/>
      <c r="AY53" s="63"/>
      <c r="AZ53" s="63"/>
      <c r="BA53" s="63"/>
      <c r="BB53" s="63"/>
      <c r="BC53" s="63"/>
      <c r="BD53" s="63"/>
      <c r="BE53" s="63"/>
      <c r="BF53" s="63"/>
      <c r="BG53" s="63"/>
      <c r="BH53" s="63"/>
      <c r="BI53" s="63"/>
      <c r="BJ53" s="63"/>
      <c r="BK53" s="63"/>
      <c r="BL53" s="63"/>
      <c r="BM53" s="63"/>
      <c r="BN53" s="63"/>
      <c r="BO53" s="63"/>
      <c r="BP53" s="63"/>
      <c r="BQ53" s="63"/>
      <c r="BR53" s="63"/>
      <c r="BS53" s="63"/>
      <c r="BT53" s="63"/>
      <c r="BU53" s="63"/>
      <c r="BV53" s="63"/>
      <c r="BW53" s="63"/>
      <c r="BX53" s="63"/>
      <c r="BY53" s="63"/>
      <c r="BZ53" s="63"/>
      <c r="CA53" s="63"/>
      <c r="CB53" s="63"/>
      <c r="CC53" s="63"/>
      <c r="CD53" s="63"/>
      <c r="CE53" s="63"/>
      <c r="CF53" s="63"/>
      <c r="CG53" s="63"/>
      <c r="CH53" s="63"/>
      <c r="CI53" s="63"/>
      <c r="CJ53" s="63"/>
      <c r="CK53" s="63"/>
      <c r="CL53" s="63"/>
      <c r="CM53" s="63"/>
      <c r="CN53" s="63"/>
      <c r="CO53" s="63"/>
      <c r="CP53" s="63"/>
      <c r="CQ53" s="63"/>
      <c r="CR53" s="63"/>
      <c r="CS53" s="63"/>
      <c r="CT53" s="63"/>
      <c r="CU53" s="63"/>
      <c r="CV53" s="63"/>
      <c r="CW53" s="63"/>
      <c r="CX53" s="63"/>
      <c r="CY53" s="63"/>
      <c r="CZ53" s="63"/>
      <c r="DA53" s="63"/>
      <c r="DB53" s="63"/>
      <c r="DC53" s="63"/>
      <c r="DD53" s="63"/>
      <c r="DE53" s="63"/>
      <c r="DF53" s="63"/>
      <c r="DG53" s="63"/>
      <c r="DH53" s="63"/>
      <c r="DI53" s="63"/>
      <c r="DJ53" s="63"/>
      <c r="DK53" s="63"/>
      <c r="DL53" s="63"/>
      <c r="DM53" s="63"/>
      <c r="DN53" s="63"/>
      <c r="DO53" s="63"/>
      <c r="DP53" s="63"/>
      <c r="DQ53" s="63"/>
      <c r="DR53" s="63"/>
      <c r="DS53" s="63"/>
      <c r="DT53" s="63"/>
      <c r="DU53" s="63"/>
      <c r="DV53" s="63"/>
      <c r="DW53" s="63"/>
      <c r="DX53" s="63"/>
      <c r="DY53" s="63"/>
      <c r="DZ53" s="63"/>
      <c r="EA53" s="63"/>
      <c r="EB53" s="63"/>
      <c r="EC53" s="63"/>
      <c r="ED53" s="63"/>
      <c r="EE53" s="63"/>
      <c r="EF53" s="63"/>
      <c r="EG53" s="63"/>
      <c r="EH53" s="63"/>
      <c r="EI53" s="63"/>
      <c r="EJ53" s="63"/>
      <c r="EK53" s="63"/>
      <c r="EL53" s="63"/>
      <c r="EM53" s="63"/>
      <c r="EN53" s="63"/>
      <c r="EO53" s="63"/>
      <c r="EP53" s="63"/>
      <c r="EQ53" s="63"/>
      <c r="ER53" s="63"/>
      <c r="ES53" s="63"/>
      <c r="ET53" s="63"/>
      <c r="EU53" s="63"/>
      <c r="EV53" s="63"/>
      <c r="EW53" s="63"/>
      <c r="EX53" s="63"/>
      <c r="EY53" s="63"/>
      <c r="EZ53" s="63"/>
      <c r="FA53" s="63"/>
      <c r="FB53" s="63"/>
      <c r="FC53" s="63"/>
      <c r="FD53" s="63"/>
      <c r="FE53" s="63"/>
      <c r="FF53" s="63"/>
      <c r="FG53" s="63"/>
      <c r="FH53" s="63"/>
      <c r="FI53" s="63"/>
      <c r="FJ53" s="63"/>
      <c r="FK53" s="63"/>
      <c r="FL53" s="63"/>
      <c r="FM53" s="63"/>
      <c r="FN53" s="63"/>
      <c r="FO53" s="63"/>
      <c r="FP53" s="63"/>
      <c r="FQ53" s="63"/>
      <c r="FR53" s="63"/>
      <c r="FS53" s="63"/>
      <c r="FT53" s="63"/>
      <c r="FU53" s="63"/>
      <c r="FV53" s="63"/>
      <c r="FW53" s="63"/>
      <c r="FX53" s="63"/>
      <c r="FY53" s="63"/>
      <c r="FZ53" s="63"/>
      <c r="GA53" s="63"/>
      <c r="GB53" s="63"/>
      <c r="GC53" s="63"/>
      <c r="GD53" s="63"/>
      <c r="GE53" s="63"/>
      <c r="GF53" s="63"/>
      <c r="GG53" s="63"/>
      <c r="GH53" s="63"/>
      <c r="GI53" s="63"/>
      <c r="GJ53" s="63"/>
      <c r="GK53" s="63"/>
      <c r="GL53" s="63"/>
      <c r="GM53" s="63"/>
      <c r="GN53" s="63"/>
      <c r="GO53" s="63"/>
      <c r="GP53" s="63"/>
      <c r="GQ53" s="63"/>
      <c r="GR53" s="63"/>
      <c r="GS53" s="63"/>
      <c r="GT53" s="63"/>
      <c r="GU53" s="63"/>
      <c r="GV53" s="63"/>
      <c r="GW53" s="63"/>
      <c r="GX53" s="63"/>
      <c r="GY53" s="63"/>
      <c r="GZ53" s="63"/>
      <c r="HA53" s="63"/>
      <c r="HB53" s="63"/>
      <c r="HC53" s="63"/>
      <c r="HD53" s="63"/>
      <c r="HE53" s="63"/>
      <c r="HF53" s="63"/>
      <c r="HG53" s="63"/>
      <c r="HH53" s="63"/>
      <c r="HI53" s="63"/>
      <c r="HJ53" s="63"/>
      <c r="HK53" s="63"/>
      <c r="HL53" s="63"/>
      <c r="HM53" s="63"/>
      <c r="HN53" s="63"/>
      <c r="HO53" s="63"/>
      <c r="HP53" s="63"/>
      <c r="HQ53" s="63"/>
      <c r="HR53" s="63"/>
      <c r="HS53" s="63"/>
      <c r="HT53" s="63"/>
      <c r="HU53" s="63"/>
      <c r="HV53" s="63"/>
      <c r="HW53" s="63"/>
      <c r="HX53" s="63"/>
      <c r="HY53" s="63"/>
      <c r="HZ53" s="63"/>
      <c r="IA53" s="63"/>
      <c r="IB53" s="63"/>
      <c r="IC53" s="63"/>
      <c r="ID53" s="63"/>
      <c r="IE53" s="63"/>
      <c r="IF53" s="63"/>
      <c r="IG53" s="63"/>
      <c r="IH53" s="63"/>
      <c r="II53" s="63"/>
      <c r="IJ53" s="63"/>
      <c r="IK53" s="63"/>
      <c r="IL53" s="63"/>
      <c r="IM53" s="63"/>
      <c r="IN53" s="63"/>
      <c r="IO53" s="63"/>
      <c r="IP53" s="63"/>
      <c r="IQ53" s="63"/>
      <c r="IR53" s="63"/>
      <c r="IS53" s="63"/>
      <c r="IT53" s="63"/>
      <c r="IU53" s="63"/>
      <c r="IV53" s="63"/>
      <c r="IW53" s="63"/>
      <c r="IX53" s="63"/>
      <c r="IY53" s="63"/>
      <c r="IZ53" s="63"/>
      <c r="JA53" s="63"/>
      <c r="JB53" s="63"/>
      <c r="JC53" s="63"/>
      <c r="JD53" s="63"/>
      <c r="JE53" s="63"/>
      <c r="JF53" s="63"/>
      <c r="JG53" s="63"/>
      <c r="JH53" s="63"/>
      <c r="JI53" s="63"/>
      <c r="JJ53" s="63"/>
      <c r="JK53" s="63"/>
      <c r="JL53" s="63"/>
      <c r="JM53" s="63"/>
      <c r="JN53" s="63"/>
      <c r="JO53" s="63"/>
      <c r="JP53" s="63"/>
      <c r="JQ53" s="63"/>
      <c r="JR53" s="63"/>
      <c r="JS53" s="63"/>
      <c r="JT53" s="63"/>
      <c r="JU53" s="63"/>
      <c r="JV53" s="63"/>
      <c r="JW53" s="63"/>
      <c r="JX53" s="63"/>
      <c r="JY53" s="63"/>
      <c r="JZ53" s="63"/>
      <c r="KA53" s="63"/>
      <c r="KB53" s="63"/>
      <c r="KC53" s="63"/>
      <c r="KD53" s="63"/>
      <c r="KE53" s="63"/>
      <c r="KF53" s="63"/>
      <c r="KG53" s="63"/>
      <c r="KH53" s="63"/>
      <c r="KI53" s="63"/>
      <c r="KJ53" s="63"/>
      <c r="KK53" s="63"/>
      <c r="KL53" s="63"/>
      <c r="KM53" s="63"/>
      <c r="KN53" s="63"/>
      <c r="KO53" s="63"/>
      <c r="KP53" s="63"/>
      <c r="KQ53" s="63"/>
      <c r="KR53" s="63"/>
      <c r="KS53" s="63"/>
      <c r="KT53" s="63"/>
      <c r="KU53" s="63"/>
      <c r="KV53" s="63"/>
      <c r="KW53" s="63"/>
      <c r="KX53" s="63"/>
      <c r="KY53" s="63"/>
      <c r="KZ53" s="63"/>
      <c r="LA53" s="63"/>
      <c r="LB53" s="63"/>
      <c r="LC53" s="63"/>
      <c r="LD53" s="63"/>
      <c r="LE53" s="63"/>
      <c r="LF53" s="63"/>
      <c r="LG53" s="63"/>
      <c r="LH53" s="63"/>
      <c r="LI53" s="63"/>
      <c r="LJ53" s="63"/>
      <c r="LK53" s="63"/>
      <c r="LL53" s="63"/>
      <c r="LM53" s="63"/>
      <c r="LN53" s="63"/>
      <c r="LO53" s="63"/>
      <c r="LP53" s="63"/>
      <c r="LQ53" s="63"/>
      <c r="LR53" s="63"/>
      <c r="LS53" s="63"/>
      <c r="LT53" s="63"/>
      <c r="LU53" s="63"/>
      <c r="LV53" s="63"/>
      <c r="LW53" s="63"/>
      <c r="LX53" s="63"/>
      <c r="LY53" s="63"/>
      <c r="LZ53" s="63"/>
      <c r="MA53" s="63"/>
      <c r="MB53" s="63"/>
      <c r="MC53" s="63"/>
      <c r="MD53" s="63"/>
      <c r="ME53" s="63"/>
      <c r="MF53" s="63"/>
      <c r="MG53" s="63"/>
      <c r="MH53" s="63"/>
      <c r="MI53" s="63"/>
      <c r="MJ53" s="63"/>
      <c r="MK53" s="63"/>
      <c r="ML53" s="63"/>
      <c r="MM53" s="63"/>
      <c r="MN53" s="63"/>
      <c r="MO53" s="63"/>
      <c r="MP53" s="63"/>
      <c r="MQ53" s="63"/>
      <c r="MR53" s="63"/>
      <c r="MS53" s="63"/>
      <c r="MT53" s="63"/>
      <c r="MU53" s="63"/>
      <c r="MV53" s="63"/>
      <c r="MW53" s="63"/>
      <c r="MX53" s="63"/>
      <c r="MY53" s="63"/>
      <c r="MZ53" s="63"/>
      <c r="NA53" s="63"/>
      <c r="NB53" s="63"/>
      <c r="NC53" s="63"/>
      <c r="ND53" s="63"/>
      <c r="NE53" s="63"/>
      <c r="NF53" s="63"/>
      <c r="NG53" s="63"/>
      <c r="NH53" s="63"/>
      <c r="NI53" s="63"/>
      <c r="NJ53" s="63"/>
      <c r="NK53" s="63"/>
      <c r="NL53" s="63"/>
      <c r="NM53" s="63"/>
      <c r="NN53" s="63"/>
      <c r="NO53" s="63"/>
      <c r="NP53" s="63"/>
      <c r="NQ53" s="63"/>
      <c r="NR53" s="63"/>
      <c r="NS53" s="63"/>
      <c r="NT53" s="63"/>
      <c r="NU53" s="63"/>
      <c r="NV53" s="63"/>
      <c r="NW53" s="63"/>
      <c r="NX53" s="63"/>
      <c r="NY53" s="63"/>
      <c r="NZ53" s="63"/>
      <c r="OA53" s="63"/>
      <c r="OB53" s="63"/>
      <c r="OC53" s="63"/>
      <c r="OD53" s="63"/>
      <c r="OE53" s="63"/>
      <c r="OF53" s="63"/>
      <c r="OG53" s="63"/>
      <c r="OH53" s="63"/>
      <c r="OI53" s="63"/>
      <c r="OJ53" s="63"/>
      <c r="OK53" s="63"/>
      <c r="OL53" s="63"/>
      <c r="OM53" s="63"/>
      <c r="ON53" s="63"/>
      <c r="OO53" s="63"/>
      <c r="OP53" s="63"/>
      <c r="OQ53" s="63"/>
      <c r="OR53" s="63"/>
      <c r="OS53" s="63"/>
      <c r="OT53" s="63"/>
      <c r="OU53" s="63"/>
      <c r="OV53" s="63"/>
      <c r="OW53" s="63"/>
      <c r="OX53" s="63"/>
      <c r="OY53" s="63"/>
      <c r="OZ53" s="63"/>
      <c r="PA53" s="63"/>
      <c r="PB53" s="63"/>
      <c r="PC53" s="63"/>
      <c r="PD53" s="63"/>
      <c r="PE53" s="63"/>
      <c r="PF53" s="63"/>
      <c r="PG53" s="63"/>
      <c r="PH53" s="63"/>
      <c r="PI53" s="63"/>
      <c r="PJ53" s="63"/>
    </row>
    <row r="54" spans="1:426" ht="19.5" customHeight="1">
      <c r="A54" s="123"/>
      <c r="B54" s="123"/>
      <c r="C54" s="123"/>
      <c r="D54" s="123"/>
      <c r="E54" s="123"/>
      <c r="F54" s="123"/>
      <c r="G54" s="967">
        <f ca="1">SUM(G4:R15)</f>
        <v>9217.7799999999988</v>
      </c>
      <c r="H54" s="967"/>
      <c r="I54" s="967"/>
      <c r="J54" s="967"/>
      <c r="K54" s="967"/>
      <c r="L54" s="967"/>
      <c r="M54" s="967"/>
      <c r="N54" s="967"/>
      <c r="O54" s="967"/>
      <c r="P54" s="967"/>
      <c r="Q54" s="967"/>
      <c r="R54" s="967"/>
      <c r="S54" s="967">
        <f>SUM(S4:AD15)</f>
        <v>0</v>
      </c>
      <c r="T54" s="967"/>
      <c r="U54" s="967"/>
      <c r="V54" s="967"/>
      <c r="W54" s="967"/>
      <c r="X54" s="967"/>
      <c r="Y54" s="967"/>
      <c r="Z54" s="967"/>
      <c r="AA54" s="967"/>
      <c r="AB54" s="967"/>
      <c r="AC54" s="967"/>
      <c r="AD54" s="967"/>
      <c r="AE54" s="967">
        <f>SUM(AE4:AP15)</f>
        <v>0</v>
      </c>
      <c r="AF54" s="967"/>
      <c r="AG54" s="967"/>
      <c r="AH54" s="967"/>
      <c r="AI54" s="967"/>
      <c r="AJ54" s="967"/>
      <c r="AK54" s="967"/>
      <c r="AL54" s="967"/>
      <c r="AM54" s="967"/>
      <c r="AN54" s="967"/>
      <c r="AO54" s="967"/>
      <c r="AP54" s="967"/>
      <c r="AQ54" s="967">
        <f>SUM(AQ4:BB15)</f>
        <v>0</v>
      </c>
      <c r="AR54" s="967"/>
      <c r="AS54" s="967"/>
      <c r="AT54" s="967"/>
      <c r="AU54" s="967"/>
      <c r="AV54" s="967"/>
      <c r="AW54" s="967"/>
      <c r="AX54" s="967"/>
      <c r="AY54" s="967"/>
      <c r="AZ54" s="967"/>
      <c r="BA54" s="967"/>
      <c r="BB54" s="967"/>
      <c r="BC54" s="967">
        <f>SUM(BC4:BN15)</f>
        <v>0</v>
      </c>
      <c r="BD54" s="967"/>
      <c r="BE54" s="967"/>
      <c r="BF54" s="967"/>
      <c r="BG54" s="967"/>
      <c r="BH54" s="967"/>
      <c r="BI54" s="967"/>
      <c r="BJ54" s="967"/>
      <c r="BK54" s="967"/>
      <c r="BL54" s="967"/>
      <c r="BM54" s="967"/>
      <c r="BN54" s="967"/>
      <c r="BO54" s="967">
        <f>SUM(BO4:BZ15)</f>
        <v>0</v>
      </c>
      <c r="BP54" s="967"/>
      <c r="BQ54" s="967"/>
      <c r="BR54" s="967"/>
      <c r="BS54" s="967"/>
      <c r="BT54" s="967"/>
      <c r="BU54" s="967"/>
      <c r="BV54" s="967"/>
      <c r="BW54" s="967"/>
      <c r="BX54" s="967"/>
      <c r="BY54" s="967"/>
      <c r="BZ54" s="967"/>
      <c r="CA54" s="967">
        <f>SUM(CA4:CL15)</f>
        <v>0</v>
      </c>
      <c r="CB54" s="967"/>
      <c r="CC54" s="967"/>
      <c r="CD54" s="967"/>
      <c r="CE54" s="967"/>
      <c r="CF54" s="967"/>
      <c r="CG54" s="967"/>
      <c r="CH54" s="967"/>
      <c r="CI54" s="967"/>
      <c r="CJ54" s="967"/>
      <c r="CK54" s="967"/>
      <c r="CL54" s="967"/>
      <c r="CM54" s="967">
        <f>SUM(CM4:CX15)</f>
        <v>0</v>
      </c>
      <c r="CN54" s="967"/>
      <c r="CO54" s="967"/>
      <c r="CP54" s="967"/>
      <c r="CQ54" s="967"/>
      <c r="CR54" s="967"/>
      <c r="CS54" s="967"/>
      <c r="CT54" s="967"/>
      <c r="CU54" s="967"/>
      <c r="CV54" s="967"/>
      <c r="CW54" s="967"/>
      <c r="CX54" s="967"/>
      <c r="CY54" s="967">
        <f>SUM(CY4:DJ15)</f>
        <v>0</v>
      </c>
      <c r="CZ54" s="967"/>
      <c r="DA54" s="967"/>
      <c r="DB54" s="967"/>
      <c r="DC54" s="967"/>
      <c r="DD54" s="967"/>
      <c r="DE54" s="967"/>
      <c r="DF54" s="967"/>
      <c r="DG54" s="967"/>
      <c r="DH54" s="967"/>
      <c r="DI54" s="967"/>
      <c r="DJ54" s="967"/>
      <c r="DK54" s="967">
        <f>SUM(DK4:DV15)</f>
        <v>0</v>
      </c>
      <c r="DL54" s="967"/>
      <c r="DM54" s="967"/>
      <c r="DN54" s="967"/>
      <c r="DO54" s="967"/>
      <c r="DP54" s="967"/>
      <c r="DQ54" s="967"/>
      <c r="DR54" s="967"/>
      <c r="DS54" s="967"/>
      <c r="DT54" s="967"/>
      <c r="DU54" s="967"/>
      <c r="DV54" s="967"/>
      <c r="DW54" s="967">
        <f>SUM(DW4:EH15)</f>
        <v>0</v>
      </c>
      <c r="DX54" s="967"/>
      <c r="DY54" s="967"/>
      <c r="DZ54" s="967"/>
      <c r="EA54" s="967"/>
      <c r="EB54" s="967"/>
      <c r="EC54" s="967"/>
      <c r="ED54" s="967"/>
      <c r="EE54" s="967"/>
      <c r="EF54" s="967"/>
      <c r="EG54" s="967"/>
      <c r="EH54" s="967"/>
      <c r="EI54" s="967">
        <f>SUM(EI4:ET15)</f>
        <v>0</v>
      </c>
      <c r="EJ54" s="967"/>
      <c r="EK54" s="967"/>
      <c r="EL54" s="967"/>
      <c r="EM54" s="967"/>
      <c r="EN54" s="967"/>
      <c r="EO54" s="967"/>
      <c r="EP54" s="967"/>
      <c r="EQ54" s="967"/>
      <c r="ER54" s="967"/>
      <c r="ES54" s="967"/>
      <c r="ET54" s="967"/>
      <c r="EU54" s="967">
        <f>SUM(EU4:FF15)</f>
        <v>0</v>
      </c>
      <c r="EV54" s="967"/>
      <c r="EW54" s="967"/>
      <c r="EX54" s="967"/>
      <c r="EY54" s="967"/>
      <c r="EZ54" s="967"/>
      <c r="FA54" s="967"/>
      <c r="FB54" s="967"/>
      <c r="FC54" s="967"/>
      <c r="FD54" s="967"/>
      <c r="FE54" s="967"/>
      <c r="FF54" s="967"/>
      <c r="FG54" s="967">
        <f>SUM(FG4:FR15)</f>
        <v>0</v>
      </c>
      <c r="FH54" s="967"/>
      <c r="FI54" s="967"/>
      <c r="FJ54" s="967"/>
      <c r="FK54" s="967"/>
      <c r="FL54" s="967"/>
      <c r="FM54" s="967"/>
      <c r="FN54" s="967"/>
      <c r="FO54" s="967"/>
      <c r="FP54" s="967"/>
      <c r="FQ54" s="967"/>
      <c r="FR54" s="967"/>
      <c r="FS54" s="967">
        <f>SUM(FS4:GD15)</f>
        <v>0</v>
      </c>
      <c r="FT54" s="967"/>
      <c r="FU54" s="967"/>
      <c r="FV54" s="967"/>
      <c r="FW54" s="967"/>
      <c r="FX54" s="967"/>
      <c r="FY54" s="967"/>
      <c r="FZ54" s="967"/>
      <c r="GA54" s="967"/>
      <c r="GB54" s="967"/>
      <c r="GC54" s="967"/>
      <c r="GD54" s="967"/>
      <c r="GE54" s="967">
        <f>SUM(GE4:GP15)</f>
        <v>0</v>
      </c>
      <c r="GF54" s="967"/>
      <c r="GG54" s="967"/>
      <c r="GH54" s="967"/>
      <c r="GI54" s="967"/>
      <c r="GJ54" s="967"/>
      <c r="GK54" s="967"/>
      <c r="GL54" s="967"/>
      <c r="GM54" s="967"/>
      <c r="GN54" s="967"/>
      <c r="GO54" s="967"/>
      <c r="GP54" s="967"/>
      <c r="GQ54" s="967">
        <f>SUM(GQ4:HB15)</f>
        <v>0</v>
      </c>
      <c r="GR54" s="967"/>
      <c r="GS54" s="967"/>
      <c r="GT54" s="967"/>
      <c r="GU54" s="967"/>
      <c r="GV54" s="967"/>
      <c r="GW54" s="967"/>
      <c r="GX54" s="967"/>
      <c r="GY54" s="967"/>
      <c r="GZ54" s="967"/>
      <c r="HA54" s="967"/>
      <c r="HB54" s="967"/>
      <c r="HC54" s="967">
        <f>SUM(HC4:HN15)</f>
        <v>0</v>
      </c>
      <c r="HD54" s="967"/>
      <c r="HE54" s="967"/>
      <c r="HF54" s="967"/>
      <c r="HG54" s="967"/>
      <c r="HH54" s="967"/>
      <c r="HI54" s="967"/>
      <c r="HJ54" s="967"/>
      <c r="HK54" s="967"/>
      <c r="HL54" s="967"/>
      <c r="HM54" s="967"/>
      <c r="HN54" s="967"/>
      <c r="HO54" s="967">
        <f>SUM(HO4:HZ15)</f>
        <v>0</v>
      </c>
      <c r="HP54" s="967"/>
      <c r="HQ54" s="967"/>
      <c r="HR54" s="967"/>
      <c r="HS54" s="967"/>
      <c r="HT54" s="967"/>
      <c r="HU54" s="967"/>
      <c r="HV54" s="967"/>
      <c r="HW54" s="967"/>
      <c r="HX54" s="967"/>
      <c r="HY54" s="967"/>
      <c r="HZ54" s="967"/>
      <c r="IA54" s="967">
        <f>SUM(IA4:IL15)</f>
        <v>0</v>
      </c>
      <c r="IB54" s="967"/>
      <c r="IC54" s="967"/>
      <c r="ID54" s="967"/>
      <c r="IE54" s="967"/>
      <c r="IF54" s="967"/>
      <c r="IG54" s="967"/>
      <c r="IH54" s="967"/>
      <c r="II54" s="967"/>
      <c r="IJ54" s="967"/>
      <c r="IK54" s="967"/>
      <c r="IL54" s="967"/>
      <c r="IM54" s="967">
        <f>SUM(IM4:IX15)</f>
        <v>0</v>
      </c>
      <c r="IN54" s="967"/>
      <c r="IO54" s="967"/>
      <c r="IP54" s="967"/>
      <c r="IQ54" s="967"/>
      <c r="IR54" s="967"/>
      <c r="IS54" s="967"/>
      <c r="IT54" s="967"/>
      <c r="IU54" s="967"/>
      <c r="IV54" s="967"/>
      <c r="IW54" s="967"/>
      <c r="IX54" s="967"/>
      <c r="IY54" s="967">
        <f>SUM(IY4:JJ15)</f>
        <v>0</v>
      </c>
      <c r="IZ54" s="967"/>
      <c r="JA54" s="967"/>
      <c r="JB54" s="967"/>
      <c r="JC54" s="967"/>
      <c r="JD54" s="967"/>
      <c r="JE54" s="967"/>
      <c r="JF54" s="967"/>
      <c r="JG54" s="967"/>
      <c r="JH54" s="967"/>
      <c r="JI54" s="967"/>
      <c r="JJ54" s="967"/>
      <c r="JK54" s="967">
        <f>SUM(JK4:JV15)</f>
        <v>0</v>
      </c>
      <c r="JL54" s="967"/>
      <c r="JM54" s="967"/>
      <c r="JN54" s="967"/>
      <c r="JO54" s="967"/>
      <c r="JP54" s="967"/>
      <c r="JQ54" s="967"/>
      <c r="JR54" s="967"/>
      <c r="JS54" s="967"/>
      <c r="JT54" s="967"/>
      <c r="JU54" s="967"/>
      <c r="JV54" s="967"/>
      <c r="JW54" s="967">
        <f>SUM(JW4:KH15)</f>
        <v>0</v>
      </c>
      <c r="JX54" s="967"/>
      <c r="JY54" s="967"/>
      <c r="JZ54" s="967"/>
      <c r="KA54" s="967"/>
      <c r="KB54" s="967"/>
      <c r="KC54" s="967"/>
      <c r="KD54" s="967"/>
      <c r="KE54" s="967"/>
      <c r="KF54" s="967"/>
      <c r="KG54" s="967"/>
      <c r="KH54" s="967"/>
      <c r="KI54" s="967">
        <f>SUM(KI4:KT15)</f>
        <v>0</v>
      </c>
      <c r="KJ54" s="967"/>
      <c r="KK54" s="967"/>
      <c r="KL54" s="967"/>
      <c r="KM54" s="967"/>
      <c r="KN54" s="967"/>
      <c r="KO54" s="967"/>
      <c r="KP54" s="967"/>
      <c r="KQ54" s="967"/>
      <c r="KR54" s="967"/>
      <c r="KS54" s="967"/>
      <c r="KT54" s="967"/>
      <c r="KU54" s="967">
        <f>SUM(KU4:LF15)</f>
        <v>0</v>
      </c>
      <c r="KV54" s="967"/>
      <c r="KW54" s="967"/>
      <c r="KX54" s="967"/>
      <c r="KY54" s="967"/>
      <c r="KZ54" s="967"/>
      <c r="LA54" s="967"/>
      <c r="LB54" s="967"/>
      <c r="LC54" s="967"/>
      <c r="LD54" s="967"/>
      <c r="LE54" s="967"/>
      <c r="LF54" s="967"/>
      <c r="LG54" s="967">
        <f>SUM(LG4:LR15)</f>
        <v>0</v>
      </c>
      <c r="LH54" s="967"/>
      <c r="LI54" s="967"/>
      <c r="LJ54" s="967"/>
      <c r="LK54" s="967"/>
      <c r="LL54" s="967"/>
      <c r="LM54" s="967"/>
      <c r="LN54" s="967"/>
      <c r="LO54" s="967"/>
      <c r="LP54" s="967"/>
      <c r="LQ54" s="967"/>
      <c r="LR54" s="967"/>
      <c r="LS54" s="967">
        <f>SUM(LS4:MD15)</f>
        <v>0</v>
      </c>
      <c r="LT54" s="967"/>
      <c r="LU54" s="967"/>
      <c r="LV54" s="967"/>
      <c r="LW54" s="967"/>
      <c r="LX54" s="967"/>
      <c r="LY54" s="967"/>
      <c r="LZ54" s="967"/>
      <c r="MA54" s="967"/>
      <c r="MB54" s="967"/>
      <c r="MC54" s="967"/>
      <c r="MD54" s="967"/>
      <c r="ME54" s="967">
        <f>SUM(ME4:MP15)</f>
        <v>0</v>
      </c>
      <c r="MF54" s="967"/>
      <c r="MG54" s="967"/>
      <c r="MH54" s="967"/>
      <c r="MI54" s="967"/>
      <c r="MJ54" s="967"/>
      <c r="MK54" s="967"/>
      <c r="ML54" s="967"/>
      <c r="MM54" s="967"/>
      <c r="MN54" s="967"/>
      <c r="MO54" s="967"/>
      <c r="MP54" s="967"/>
      <c r="MQ54" s="967">
        <f>SUM(MQ4:NB15)</f>
        <v>0</v>
      </c>
      <c r="MR54" s="967"/>
      <c r="MS54" s="967"/>
      <c r="MT54" s="967"/>
      <c r="MU54" s="967"/>
      <c r="MV54" s="967"/>
      <c r="MW54" s="967"/>
      <c r="MX54" s="967"/>
      <c r="MY54" s="967"/>
      <c r="MZ54" s="967"/>
      <c r="NA54" s="967"/>
      <c r="NB54" s="967"/>
      <c r="NC54" s="967">
        <f>SUM(NC4:NN15)</f>
        <v>0</v>
      </c>
      <c r="ND54" s="967"/>
      <c r="NE54" s="967"/>
      <c r="NF54" s="967"/>
      <c r="NG54" s="967"/>
      <c r="NH54" s="967"/>
      <c r="NI54" s="967"/>
      <c r="NJ54" s="967"/>
      <c r="NK54" s="967"/>
      <c r="NL54" s="967"/>
      <c r="NM54" s="967"/>
      <c r="NN54" s="967"/>
      <c r="NO54" s="967">
        <f>SUM(NO4:NZ15)</f>
        <v>0</v>
      </c>
      <c r="NP54" s="967"/>
      <c r="NQ54" s="967"/>
      <c r="NR54" s="967"/>
      <c r="NS54" s="967"/>
      <c r="NT54" s="967"/>
      <c r="NU54" s="967"/>
      <c r="NV54" s="967"/>
      <c r="NW54" s="967"/>
      <c r="NX54" s="967"/>
      <c r="NY54" s="967"/>
      <c r="NZ54" s="967"/>
      <c r="OA54" s="967">
        <f>SUM(OA4:OL15)</f>
        <v>0</v>
      </c>
      <c r="OB54" s="967"/>
      <c r="OC54" s="967"/>
      <c r="OD54" s="967"/>
      <c r="OE54" s="967"/>
      <c r="OF54" s="967"/>
      <c r="OG54" s="967"/>
      <c r="OH54" s="967"/>
      <c r="OI54" s="967"/>
      <c r="OJ54" s="967"/>
      <c r="OK54" s="967"/>
      <c r="OL54" s="967"/>
      <c r="OM54" s="967">
        <f>SUM(OM4:OX15)</f>
        <v>0</v>
      </c>
      <c r="ON54" s="967"/>
      <c r="OO54" s="967"/>
      <c r="OP54" s="967"/>
      <c r="OQ54" s="967"/>
      <c r="OR54" s="967"/>
      <c r="OS54" s="967"/>
      <c r="OT54" s="967"/>
      <c r="OU54" s="967"/>
      <c r="OV54" s="967"/>
      <c r="OW54" s="967"/>
      <c r="OX54" s="967"/>
      <c r="OY54" s="967">
        <f>SUM(OY4:PJ15)</f>
        <v>0</v>
      </c>
      <c r="OZ54" s="967"/>
      <c r="PA54" s="967"/>
      <c r="PB54" s="967"/>
      <c r="PC54" s="967"/>
      <c r="PD54" s="967"/>
      <c r="PE54" s="967"/>
      <c r="PF54" s="967"/>
      <c r="PG54" s="967"/>
      <c r="PH54" s="967"/>
      <c r="PI54" s="967"/>
      <c r="PJ54" s="967"/>
    </row>
    <row r="55" spans="1:426" ht="19.5" customHeight="1">
      <c r="A55" s="123"/>
      <c r="B55" s="123"/>
      <c r="C55" s="123"/>
      <c r="D55" s="123"/>
      <c r="E55" s="123"/>
      <c r="F55" s="123"/>
      <c r="G55" s="63"/>
      <c r="H55" s="63"/>
      <c r="I55" s="63"/>
      <c r="J55" s="63"/>
      <c r="K55" s="63"/>
      <c r="L55" s="63"/>
      <c r="M55" s="63"/>
      <c r="N55" s="63"/>
      <c r="O55" s="63"/>
      <c r="P55" s="63"/>
      <c r="Q55" s="63"/>
      <c r="R55" s="63"/>
      <c r="S55" s="63"/>
      <c r="T55" s="63"/>
      <c r="U55" s="63"/>
      <c r="V55" s="63"/>
      <c r="W55" s="63"/>
      <c r="X55" s="63"/>
      <c r="Y55" s="63"/>
      <c r="Z55" s="63"/>
      <c r="AA55" s="63"/>
      <c r="AB55" s="63"/>
      <c r="AC55" s="63"/>
      <c r="AD55" s="63"/>
      <c r="AE55" s="63"/>
      <c r="AF55" s="63"/>
      <c r="AG55" s="63"/>
      <c r="AH55" s="63"/>
      <c r="AI55" s="63"/>
      <c r="AJ55" s="63"/>
      <c r="AK55" s="63"/>
      <c r="AL55" s="63"/>
      <c r="AM55" s="63"/>
      <c r="AN55" s="63"/>
      <c r="AO55" s="63"/>
      <c r="AP55" s="63"/>
      <c r="AQ55" s="63"/>
      <c r="AR55" s="63"/>
      <c r="AS55" s="63"/>
      <c r="AT55" s="63"/>
      <c r="AU55" s="63"/>
      <c r="AV55" s="63"/>
      <c r="AW55" s="63"/>
      <c r="AX55" s="63"/>
      <c r="AY55" s="63"/>
      <c r="AZ55" s="63"/>
      <c r="BA55" s="63"/>
      <c r="BB55" s="63"/>
      <c r="BC55" s="63"/>
      <c r="BD55" s="63"/>
      <c r="BE55" s="63"/>
      <c r="BF55" s="63"/>
      <c r="BG55" s="63"/>
      <c r="BH55" s="63"/>
      <c r="BI55" s="63"/>
      <c r="BJ55" s="63"/>
      <c r="BK55" s="63"/>
      <c r="BL55" s="63"/>
      <c r="BM55" s="63"/>
      <c r="BN55" s="63"/>
      <c r="BO55" s="63"/>
      <c r="BP55" s="63"/>
      <c r="BQ55" s="63"/>
      <c r="BR55" s="63"/>
      <c r="BS55" s="63"/>
      <c r="BT55" s="63"/>
      <c r="BU55" s="63"/>
      <c r="BV55" s="63"/>
      <c r="BW55" s="63"/>
      <c r="BX55" s="63"/>
      <c r="BY55" s="63"/>
      <c r="BZ55" s="63"/>
      <c r="CA55" s="63"/>
      <c r="CB55" s="63"/>
      <c r="CC55" s="63"/>
      <c r="CD55" s="63"/>
      <c r="CE55" s="63"/>
      <c r="CF55" s="63"/>
      <c r="CG55" s="63"/>
      <c r="CH55" s="63"/>
      <c r="CI55" s="63"/>
      <c r="CJ55" s="63"/>
      <c r="CK55" s="63"/>
      <c r="CL55" s="63"/>
      <c r="CM55" s="63"/>
      <c r="CN55" s="63"/>
      <c r="CO55" s="63"/>
      <c r="CP55" s="63"/>
      <c r="CQ55" s="63"/>
      <c r="CR55" s="63"/>
      <c r="CS55" s="63"/>
      <c r="CT55" s="63"/>
      <c r="CU55" s="63"/>
      <c r="CV55" s="63"/>
      <c r="CW55" s="63"/>
      <c r="CX55" s="63"/>
      <c r="CY55" s="63"/>
      <c r="CZ55" s="63"/>
      <c r="DA55" s="63"/>
      <c r="DB55" s="63"/>
      <c r="DC55" s="63"/>
      <c r="DD55" s="63"/>
      <c r="DE55" s="63"/>
      <c r="DF55" s="63"/>
      <c r="DG55" s="63"/>
      <c r="DH55" s="63"/>
      <c r="DI55" s="63"/>
      <c r="DJ55" s="63"/>
      <c r="DK55" s="63"/>
      <c r="DL55" s="63"/>
      <c r="DM55" s="63"/>
      <c r="DN55" s="63"/>
      <c r="DO55" s="63"/>
      <c r="DP55" s="63"/>
      <c r="DQ55" s="63"/>
      <c r="DR55" s="63"/>
      <c r="DS55" s="63"/>
      <c r="DT55" s="63"/>
      <c r="DU55" s="63"/>
      <c r="DV55" s="63"/>
      <c r="DW55" s="63"/>
      <c r="DX55" s="63"/>
      <c r="DY55" s="63"/>
      <c r="DZ55" s="63"/>
      <c r="EA55" s="63"/>
      <c r="EB55" s="63"/>
      <c r="EC55" s="63"/>
      <c r="ED55" s="63"/>
      <c r="EE55" s="63"/>
      <c r="EF55" s="63"/>
      <c r="EG55" s="63"/>
      <c r="EH55" s="63"/>
      <c r="EI55" s="63"/>
      <c r="EJ55" s="63"/>
      <c r="EK55" s="63"/>
      <c r="EL55" s="63"/>
      <c r="EM55" s="63"/>
      <c r="EN55" s="63"/>
      <c r="EO55" s="63"/>
      <c r="EP55" s="63"/>
      <c r="EQ55" s="63"/>
      <c r="ER55" s="63"/>
      <c r="ES55" s="63"/>
      <c r="ET55" s="63"/>
      <c r="EU55" s="63"/>
      <c r="EV55" s="63"/>
      <c r="EW55" s="63"/>
      <c r="EX55" s="63"/>
      <c r="EY55" s="63"/>
      <c r="EZ55" s="63"/>
      <c r="FA55" s="63"/>
      <c r="FB55" s="63"/>
      <c r="FC55" s="63"/>
      <c r="FD55" s="63"/>
      <c r="FE55" s="63"/>
      <c r="FF55" s="63"/>
      <c r="FG55" s="63"/>
      <c r="FH55" s="63"/>
      <c r="FI55" s="63"/>
      <c r="FJ55" s="63"/>
      <c r="FK55" s="63"/>
      <c r="FL55" s="63"/>
      <c r="FM55" s="63"/>
      <c r="FN55" s="63"/>
      <c r="FO55" s="63"/>
      <c r="FP55" s="63"/>
      <c r="FQ55" s="63"/>
      <c r="FR55" s="63"/>
      <c r="FS55" s="63"/>
      <c r="FT55" s="63"/>
      <c r="FU55" s="63"/>
      <c r="FV55" s="63"/>
      <c r="FW55" s="63"/>
      <c r="FX55" s="63"/>
      <c r="FY55" s="63"/>
      <c r="FZ55" s="63"/>
      <c r="GA55" s="63"/>
      <c r="GB55" s="63"/>
      <c r="GC55" s="63"/>
      <c r="GD55" s="63"/>
      <c r="GE55" s="63"/>
      <c r="GF55" s="63"/>
      <c r="GG55" s="63"/>
      <c r="GH55" s="63"/>
      <c r="GI55" s="63"/>
      <c r="GJ55" s="63"/>
      <c r="GK55" s="63"/>
      <c r="GL55" s="63"/>
      <c r="GM55" s="63"/>
      <c r="GN55" s="63"/>
      <c r="GO55" s="63"/>
      <c r="GP55" s="63"/>
      <c r="GQ55" s="63"/>
      <c r="GR55" s="63"/>
      <c r="GS55" s="63"/>
      <c r="GT55" s="63"/>
      <c r="GU55" s="63"/>
      <c r="GV55" s="63"/>
      <c r="GW55" s="63"/>
      <c r="GX55" s="63"/>
      <c r="GY55" s="63"/>
      <c r="GZ55" s="63"/>
      <c r="HA55" s="63"/>
      <c r="HB55" s="63"/>
      <c r="HC55" s="63"/>
      <c r="HD55" s="63"/>
      <c r="HE55" s="63"/>
      <c r="HF55" s="63"/>
      <c r="HG55" s="63"/>
      <c r="HH55" s="63"/>
      <c r="HI55" s="63"/>
      <c r="HJ55" s="63"/>
      <c r="HK55" s="63"/>
      <c r="HL55" s="63"/>
      <c r="HM55" s="63"/>
      <c r="HN55" s="63"/>
      <c r="HO55" s="63"/>
      <c r="HP55" s="63"/>
      <c r="HQ55" s="63"/>
      <c r="HR55" s="63"/>
      <c r="HS55" s="63"/>
      <c r="HT55" s="63"/>
      <c r="HU55" s="63"/>
      <c r="HV55" s="63"/>
      <c r="HW55" s="63"/>
      <c r="HX55" s="63"/>
      <c r="HY55" s="63"/>
      <c r="HZ55" s="63"/>
      <c r="IA55" s="63"/>
      <c r="IB55" s="63"/>
      <c r="IC55" s="63"/>
      <c r="ID55" s="63"/>
      <c r="IE55" s="63"/>
      <c r="IF55" s="63"/>
      <c r="IG55" s="63"/>
      <c r="IH55" s="63"/>
      <c r="II55" s="63"/>
      <c r="IJ55" s="63"/>
      <c r="IK55" s="63"/>
      <c r="IL55" s="63"/>
      <c r="IM55" s="63"/>
      <c r="IN55" s="63"/>
      <c r="IO55" s="63"/>
      <c r="IP55" s="63"/>
      <c r="IQ55" s="63"/>
      <c r="IR55" s="63"/>
      <c r="IS55" s="63"/>
      <c r="IT55" s="63"/>
      <c r="IU55" s="63"/>
      <c r="IV55" s="63"/>
      <c r="IW55" s="63"/>
      <c r="IX55" s="63"/>
      <c r="IY55" s="63"/>
      <c r="IZ55" s="63"/>
      <c r="JA55" s="63"/>
      <c r="JB55" s="63"/>
      <c r="JC55" s="63"/>
      <c r="JD55" s="63"/>
      <c r="JE55" s="63"/>
      <c r="JF55" s="63"/>
      <c r="JG55" s="63"/>
      <c r="JH55" s="63"/>
      <c r="JI55" s="63"/>
      <c r="JJ55" s="63"/>
      <c r="JK55" s="63"/>
      <c r="JL55" s="63"/>
      <c r="JM55" s="63"/>
      <c r="JN55" s="63"/>
      <c r="JO55" s="63"/>
      <c r="JP55" s="63"/>
      <c r="JQ55" s="63"/>
      <c r="JR55" s="63"/>
      <c r="JS55" s="63"/>
      <c r="JT55" s="63"/>
      <c r="JU55" s="63"/>
      <c r="JV55" s="63"/>
      <c r="JW55" s="63"/>
      <c r="JX55" s="63"/>
      <c r="JY55" s="63"/>
      <c r="JZ55" s="63"/>
      <c r="KA55" s="63"/>
      <c r="KB55" s="63"/>
      <c r="KC55" s="63"/>
      <c r="KD55" s="63"/>
      <c r="KE55" s="63"/>
      <c r="KF55" s="63"/>
      <c r="KG55" s="63"/>
      <c r="KH55" s="63"/>
      <c r="KI55" s="63"/>
      <c r="KJ55" s="63"/>
      <c r="KK55" s="63"/>
      <c r="KL55" s="63"/>
      <c r="KM55" s="63"/>
      <c r="KN55" s="63"/>
      <c r="KO55" s="63"/>
      <c r="KP55" s="63"/>
      <c r="KQ55" s="63"/>
      <c r="KR55" s="63"/>
      <c r="KS55" s="63"/>
      <c r="KT55" s="63"/>
      <c r="KU55" s="63"/>
      <c r="KV55" s="63"/>
      <c r="KW55" s="63"/>
      <c r="KX55" s="63"/>
      <c r="KY55" s="63"/>
      <c r="KZ55" s="63"/>
      <c r="LA55" s="63"/>
      <c r="LB55" s="63"/>
      <c r="LC55" s="63"/>
      <c r="LD55" s="63"/>
      <c r="LE55" s="63"/>
      <c r="LF55" s="63"/>
      <c r="LG55" s="63"/>
      <c r="LH55" s="63"/>
      <c r="LI55" s="63"/>
      <c r="LJ55" s="63"/>
      <c r="LK55" s="63"/>
      <c r="LL55" s="63"/>
      <c r="LM55" s="63"/>
      <c r="LN55" s="63"/>
      <c r="LO55" s="63"/>
      <c r="LP55" s="63"/>
      <c r="LQ55" s="63"/>
      <c r="LR55" s="63"/>
      <c r="LS55" s="63"/>
      <c r="LT55" s="63"/>
      <c r="LU55" s="63"/>
      <c r="LV55" s="63"/>
      <c r="LW55" s="63"/>
      <c r="LX55" s="63"/>
      <c r="LY55" s="63"/>
      <c r="LZ55" s="63"/>
      <c r="MA55" s="63"/>
      <c r="MB55" s="63"/>
      <c r="MC55" s="63"/>
      <c r="MD55" s="63"/>
      <c r="ME55" s="63"/>
      <c r="MF55" s="63"/>
      <c r="MG55" s="63"/>
      <c r="MH55" s="63"/>
      <c r="MI55" s="63"/>
      <c r="MJ55" s="63"/>
      <c r="MK55" s="63"/>
      <c r="ML55" s="63"/>
      <c r="MM55" s="63"/>
      <c r="MN55" s="63"/>
      <c r="MO55" s="63"/>
      <c r="MP55" s="63"/>
      <c r="MQ55" s="63"/>
      <c r="MR55" s="63"/>
      <c r="MS55" s="63"/>
      <c r="MT55" s="63"/>
      <c r="MU55" s="63"/>
      <c r="MV55" s="63"/>
      <c r="MW55" s="63"/>
      <c r="MX55" s="63"/>
      <c r="MY55" s="63"/>
      <c r="MZ55" s="63"/>
      <c r="NA55" s="63"/>
      <c r="NB55" s="63"/>
      <c r="NC55" s="63"/>
      <c r="ND55" s="63"/>
      <c r="NE55" s="63"/>
      <c r="NF55" s="63"/>
      <c r="NG55" s="63"/>
      <c r="NH55" s="63"/>
      <c r="NI55" s="63"/>
      <c r="NJ55" s="63"/>
      <c r="NK55" s="63"/>
      <c r="NL55" s="63"/>
      <c r="NM55" s="63"/>
      <c r="NN55" s="63"/>
      <c r="NO55" s="63"/>
      <c r="NP55" s="63"/>
      <c r="NQ55" s="63"/>
      <c r="NR55" s="63"/>
      <c r="NS55" s="63"/>
      <c r="NT55" s="63"/>
      <c r="NU55" s="63"/>
      <c r="NV55" s="63"/>
      <c r="NW55" s="63"/>
      <c r="NX55" s="63"/>
      <c r="NY55" s="63"/>
      <c r="NZ55" s="63"/>
      <c r="OA55" s="63"/>
      <c r="OB55" s="63"/>
      <c r="OC55" s="63"/>
      <c r="OD55" s="63"/>
      <c r="OE55" s="63"/>
      <c r="OF55" s="63"/>
      <c r="OG55" s="63"/>
      <c r="OH55" s="63"/>
      <c r="OI55" s="63"/>
      <c r="OJ55" s="63"/>
      <c r="OK55" s="63"/>
      <c r="OL55" s="63"/>
      <c r="OM55" s="63"/>
      <c r="ON55" s="63"/>
      <c r="OO55" s="63"/>
      <c r="OP55" s="63"/>
      <c r="OQ55" s="63"/>
      <c r="OR55" s="63"/>
      <c r="OS55" s="63"/>
      <c r="OT55" s="63"/>
      <c r="OU55" s="63"/>
      <c r="OV55" s="63"/>
      <c r="OW55" s="63"/>
      <c r="OX55" s="63"/>
      <c r="OY55" s="63"/>
      <c r="OZ55" s="63"/>
      <c r="PA55" s="63"/>
      <c r="PB55" s="63"/>
      <c r="PC55" s="63"/>
      <c r="PD55" s="63"/>
      <c r="PE55" s="63"/>
      <c r="PF55" s="63"/>
      <c r="PG55" s="63"/>
      <c r="PH55" s="63"/>
      <c r="PI55" s="63"/>
      <c r="PJ55" s="63"/>
    </row>
    <row r="56" spans="1:426" ht="19.5" customHeight="1">
      <c r="A56" s="123"/>
      <c r="B56" s="123"/>
      <c r="C56" s="123"/>
      <c r="D56" s="123"/>
      <c r="E56" s="123"/>
      <c r="F56" s="123"/>
      <c r="G56" s="63"/>
      <c r="H56" s="63"/>
      <c r="I56" s="63"/>
      <c r="J56" s="63"/>
      <c r="K56" s="63"/>
      <c r="L56" s="63"/>
      <c r="M56" s="63"/>
      <c r="N56" s="63"/>
      <c r="O56" s="63"/>
      <c r="P56" s="63"/>
      <c r="Q56" s="63"/>
      <c r="R56" s="63"/>
      <c r="S56" s="63"/>
      <c r="T56" s="63"/>
      <c r="U56" s="63"/>
      <c r="V56" s="63"/>
      <c r="W56" s="63"/>
      <c r="X56" s="63"/>
      <c r="Y56" s="63"/>
      <c r="Z56" s="63"/>
      <c r="AA56" s="63"/>
      <c r="AB56" s="63"/>
      <c r="AC56" s="63"/>
      <c r="AD56" s="63"/>
      <c r="AE56" s="63"/>
      <c r="AF56" s="63"/>
      <c r="AG56" s="63"/>
      <c r="AH56" s="63"/>
      <c r="AI56" s="63"/>
      <c r="AJ56" s="63"/>
      <c r="AK56" s="63"/>
      <c r="AL56" s="63"/>
      <c r="AM56" s="63"/>
      <c r="AN56" s="63"/>
      <c r="AO56" s="63"/>
      <c r="AP56" s="63"/>
      <c r="AQ56" s="63"/>
      <c r="AR56" s="63"/>
      <c r="AS56" s="63"/>
      <c r="AT56" s="63"/>
      <c r="AU56" s="63"/>
      <c r="AV56" s="63"/>
      <c r="AW56" s="63"/>
      <c r="AX56" s="63"/>
      <c r="AY56" s="63"/>
      <c r="AZ56" s="63"/>
      <c r="BA56" s="63"/>
      <c r="BB56" s="63"/>
      <c r="BC56" s="63"/>
      <c r="BD56" s="63"/>
      <c r="BE56" s="63"/>
      <c r="BF56" s="63"/>
      <c r="BG56" s="63"/>
      <c r="BH56" s="63"/>
      <c r="BI56" s="63"/>
      <c r="BJ56" s="63"/>
      <c r="BK56" s="63"/>
      <c r="BL56" s="63"/>
      <c r="BM56" s="63"/>
      <c r="BN56" s="63"/>
      <c r="BO56" s="63"/>
      <c r="BP56" s="63"/>
      <c r="BQ56" s="63"/>
      <c r="BR56" s="63"/>
      <c r="BS56" s="63"/>
      <c r="BT56" s="63"/>
      <c r="BU56" s="63"/>
      <c r="BV56" s="63"/>
      <c r="BW56" s="63"/>
      <c r="BX56" s="63"/>
      <c r="BY56" s="63"/>
      <c r="BZ56" s="63"/>
      <c r="CA56" s="63"/>
      <c r="CB56" s="63"/>
      <c r="CC56" s="63"/>
      <c r="CD56" s="63"/>
      <c r="CE56" s="63"/>
      <c r="CF56" s="63"/>
      <c r="CG56" s="63"/>
      <c r="CH56" s="63"/>
      <c r="CI56" s="63"/>
      <c r="CJ56" s="63"/>
      <c r="CK56" s="63"/>
      <c r="CL56" s="63"/>
      <c r="CM56" s="63"/>
      <c r="CN56" s="63"/>
      <c r="CO56" s="63"/>
      <c r="CP56" s="63"/>
      <c r="CQ56" s="63"/>
      <c r="CR56" s="63"/>
      <c r="CS56" s="63"/>
      <c r="CT56" s="63"/>
      <c r="CU56" s="63"/>
      <c r="CV56" s="63"/>
      <c r="CW56" s="63"/>
      <c r="CX56" s="63"/>
      <c r="CY56" s="63"/>
      <c r="CZ56" s="63"/>
      <c r="DA56" s="63"/>
      <c r="DB56" s="63"/>
      <c r="DC56" s="63"/>
      <c r="DD56" s="63"/>
      <c r="DE56" s="63"/>
      <c r="DF56" s="63"/>
      <c r="DG56" s="63"/>
      <c r="DH56" s="63"/>
      <c r="DI56" s="63"/>
      <c r="DJ56" s="63"/>
      <c r="DK56" s="63"/>
      <c r="DL56" s="63"/>
      <c r="DM56" s="63"/>
      <c r="DN56" s="63"/>
      <c r="DO56" s="63"/>
      <c r="DP56" s="63"/>
      <c r="DQ56" s="63"/>
      <c r="DR56" s="63"/>
      <c r="DS56" s="63"/>
      <c r="DT56" s="63"/>
      <c r="DU56" s="63"/>
      <c r="DV56" s="63"/>
      <c r="DW56" s="63"/>
      <c r="DX56" s="63"/>
      <c r="DY56" s="63"/>
      <c r="DZ56" s="63"/>
      <c r="EA56" s="63"/>
      <c r="EB56" s="63"/>
      <c r="EC56" s="63"/>
      <c r="ED56" s="63"/>
      <c r="EE56" s="63"/>
      <c r="EF56" s="63"/>
      <c r="EG56" s="63"/>
      <c r="EH56" s="63"/>
      <c r="EI56" s="63"/>
      <c r="EJ56" s="63"/>
      <c r="EK56" s="63"/>
      <c r="EL56" s="63"/>
      <c r="EM56" s="63"/>
      <c r="EN56" s="63"/>
      <c r="EO56" s="63"/>
      <c r="EP56" s="63"/>
      <c r="EQ56" s="63"/>
      <c r="ER56" s="63"/>
      <c r="ES56" s="63"/>
      <c r="ET56" s="63"/>
      <c r="EU56" s="63"/>
      <c r="EV56" s="63"/>
      <c r="EW56" s="63"/>
      <c r="EX56" s="63"/>
      <c r="EY56" s="63"/>
      <c r="EZ56" s="63"/>
      <c r="FA56" s="63"/>
      <c r="FB56" s="63"/>
      <c r="FC56" s="63"/>
      <c r="FD56" s="63"/>
      <c r="FE56" s="63"/>
      <c r="FF56" s="63"/>
      <c r="FG56" s="63"/>
      <c r="FH56" s="63"/>
      <c r="FI56" s="63"/>
      <c r="FJ56" s="63"/>
      <c r="FK56" s="63"/>
      <c r="FL56" s="63"/>
      <c r="FM56" s="63"/>
      <c r="FN56" s="63"/>
      <c r="FO56" s="63"/>
      <c r="FP56" s="63"/>
      <c r="FQ56" s="63"/>
      <c r="FR56" s="63"/>
      <c r="FS56" s="63"/>
      <c r="FT56" s="63"/>
      <c r="FU56" s="63"/>
      <c r="FV56" s="63"/>
      <c r="FW56" s="63"/>
      <c r="FX56" s="63"/>
      <c r="FY56" s="63"/>
      <c r="FZ56" s="63"/>
      <c r="GA56" s="63"/>
      <c r="GB56" s="63"/>
      <c r="GC56" s="63"/>
      <c r="GD56" s="63"/>
      <c r="GE56" s="63"/>
      <c r="GF56" s="63"/>
      <c r="GG56" s="63"/>
      <c r="GH56" s="63"/>
      <c r="GI56" s="63"/>
      <c r="GJ56" s="63"/>
      <c r="GK56" s="63"/>
      <c r="GL56" s="63"/>
      <c r="GM56" s="63"/>
      <c r="GN56" s="63"/>
      <c r="GO56" s="63"/>
      <c r="GP56" s="63"/>
      <c r="GQ56" s="63"/>
      <c r="GR56" s="63"/>
      <c r="GS56" s="63"/>
      <c r="GT56" s="63"/>
      <c r="GU56" s="63"/>
      <c r="GV56" s="63"/>
      <c r="GW56" s="63"/>
      <c r="GX56" s="63"/>
      <c r="GY56" s="63"/>
      <c r="GZ56" s="63"/>
      <c r="HA56" s="63"/>
      <c r="HB56" s="63"/>
      <c r="HC56" s="63"/>
      <c r="HD56" s="63"/>
      <c r="HE56" s="63"/>
      <c r="HF56" s="63"/>
      <c r="HG56" s="63"/>
      <c r="HH56" s="63"/>
      <c r="HI56" s="63"/>
      <c r="HJ56" s="63"/>
      <c r="HK56" s="63"/>
      <c r="HL56" s="63"/>
      <c r="HM56" s="63"/>
      <c r="HN56" s="63"/>
      <c r="HO56" s="63"/>
      <c r="HP56" s="63"/>
      <c r="HQ56" s="63"/>
      <c r="HR56" s="63"/>
      <c r="HS56" s="63"/>
      <c r="HT56" s="63"/>
      <c r="HU56" s="63"/>
      <c r="HV56" s="63"/>
      <c r="HW56" s="63"/>
      <c r="HX56" s="63"/>
      <c r="HY56" s="63"/>
      <c r="HZ56" s="63"/>
      <c r="IA56" s="63"/>
      <c r="IB56" s="63"/>
      <c r="IC56" s="63"/>
      <c r="ID56" s="63"/>
      <c r="IE56" s="63"/>
      <c r="IF56" s="63"/>
      <c r="IG56" s="63"/>
      <c r="IH56" s="63"/>
      <c r="II56" s="63"/>
      <c r="IJ56" s="63"/>
      <c r="IK56" s="63"/>
      <c r="IL56" s="63"/>
      <c r="IM56" s="63"/>
      <c r="IN56" s="63"/>
      <c r="IO56" s="63"/>
      <c r="IP56" s="63"/>
      <c r="IQ56" s="63"/>
      <c r="IR56" s="63"/>
      <c r="IS56" s="63"/>
      <c r="IT56" s="63"/>
      <c r="IU56" s="63"/>
      <c r="IV56" s="63"/>
      <c r="IW56" s="63"/>
      <c r="IX56" s="63"/>
      <c r="IY56" s="63"/>
      <c r="IZ56" s="63"/>
      <c r="JA56" s="63"/>
      <c r="JB56" s="63"/>
      <c r="JC56" s="63"/>
      <c r="JD56" s="63"/>
      <c r="JE56" s="63"/>
      <c r="JF56" s="63"/>
      <c r="JG56" s="63"/>
      <c r="JH56" s="63"/>
      <c r="JI56" s="63"/>
      <c r="JJ56" s="63"/>
      <c r="JK56" s="63"/>
      <c r="JL56" s="63"/>
      <c r="JM56" s="63"/>
      <c r="JN56" s="63"/>
      <c r="JO56" s="63"/>
      <c r="JP56" s="63"/>
      <c r="JQ56" s="63"/>
      <c r="JR56" s="63"/>
      <c r="JS56" s="63"/>
      <c r="JT56" s="63"/>
      <c r="JU56" s="63"/>
      <c r="JV56" s="63"/>
      <c r="JW56" s="63"/>
      <c r="JX56" s="63"/>
      <c r="JY56" s="63"/>
      <c r="JZ56" s="63"/>
      <c r="KA56" s="63"/>
      <c r="KB56" s="63"/>
      <c r="KC56" s="63"/>
      <c r="KD56" s="63"/>
      <c r="KE56" s="63"/>
      <c r="KF56" s="63"/>
      <c r="KG56" s="63"/>
      <c r="KH56" s="63"/>
      <c r="KI56" s="63"/>
      <c r="KJ56" s="63"/>
      <c r="KK56" s="63"/>
      <c r="KL56" s="63"/>
      <c r="KM56" s="63"/>
      <c r="KN56" s="63"/>
      <c r="KO56" s="63"/>
      <c r="KP56" s="63"/>
      <c r="KQ56" s="63"/>
      <c r="KR56" s="63"/>
      <c r="KS56" s="63"/>
      <c r="KT56" s="63"/>
      <c r="KU56" s="63"/>
      <c r="KV56" s="63"/>
      <c r="KW56" s="63"/>
      <c r="KX56" s="63"/>
      <c r="KY56" s="63"/>
      <c r="KZ56" s="63"/>
      <c r="LA56" s="63"/>
      <c r="LB56" s="63"/>
      <c r="LC56" s="63"/>
      <c r="LD56" s="63"/>
      <c r="LE56" s="63"/>
      <c r="LF56" s="63"/>
      <c r="LG56" s="63"/>
      <c r="LH56" s="63"/>
      <c r="LI56" s="63"/>
      <c r="LJ56" s="63"/>
      <c r="LK56" s="63"/>
      <c r="LL56" s="63"/>
      <c r="LM56" s="63"/>
      <c r="LN56" s="63"/>
      <c r="LO56" s="63"/>
      <c r="LP56" s="63"/>
      <c r="LQ56" s="63"/>
      <c r="LR56" s="63"/>
      <c r="LS56" s="63"/>
      <c r="LT56" s="63"/>
      <c r="LU56" s="63"/>
      <c r="LV56" s="63"/>
      <c r="LW56" s="63"/>
      <c r="LX56" s="63"/>
      <c r="LY56" s="63"/>
      <c r="LZ56" s="63"/>
      <c r="MA56" s="63"/>
      <c r="MB56" s="63"/>
      <c r="MC56" s="63"/>
      <c r="MD56" s="63"/>
      <c r="ME56" s="63"/>
      <c r="MF56" s="63"/>
      <c r="MG56" s="63"/>
      <c r="MH56" s="63"/>
      <c r="MI56" s="63"/>
      <c r="MJ56" s="63"/>
      <c r="MK56" s="63"/>
      <c r="ML56" s="63"/>
      <c r="MM56" s="63"/>
      <c r="MN56" s="63"/>
      <c r="MO56" s="63"/>
      <c r="MP56" s="63"/>
      <c r="MQ56" s="63"/>
      <c r="MR56" s="63"/>
      <c r="MS56" s="63"/>
      <c r="MT56" s="63"/>
      <c r="MU56" s="63"/>
      <c r="MV56" s="63"/>
      <c r="MW56" s="63"/>
      <c r="MX56" s="63"/>
      <c r="MY56" s="63"/>
      <c r="MZ56" s="63"/>
      <c r="NA56" s="63"/>
      <c r="NB56" s="63"/>
      <c r="NC56" s="63"/>
      <c r="ND56" s="63"/>
      <c r="NE56" s="63"/>
      <c r="NF56" s="63"/>
      <c r="NG56" s="63"/>
      <c r="NH56" s="63"/>
      <c r="NI56" s="63"/>
      <c r="NJ56" s="63"/>
      <c r="NK56" s="63"/>
      <c r="NL56" s="63"/>
      <c r="NM56" s="63"/>
      <c r="NN56" s="63"/>
      <c r="NO56" s="63"/>
      <c r="NP56" s="63"/>
      <c r="NQ56" s="63"/>
      <c r="NR56" s="63"/>
      <c r="NS56" s="63"/>
      <c r="NT56" s="63"/>
      <c r="NU56" s="63"/>
      <c r="NV56" s="63"/>
      <c r="NW56" s="63"/>
      <c r="NX56" s="63"/>
      <c r="NY56" s="63"/>
      <c r="NZ56" s="63"/>
      <c r="OA56" s="63"/>
      <c r="OB56" s="63"/>
      <c r="OC56" s="63"/>
      <c r="OD56" s="63"/>
      <c r="OE56" s="63"/>
      <c r="OF56" s="63"/>
      <c r="OG56" s="63"/>
      <c r="OH56" s="63"/>
      <c r="OI56" s="63"/>
      <c r="OJ56" s="63"/>
      <c r="OK56" s="63"/>
      <c r="OL56" s="63"/>
      <c r="OM56" s="63"/>
      <c r="ON56" s="63"/>
      <c r="OO56" s="63"/>
      <c r="OP56" s="63"/>
      <c r="OQ56" s="63"/>
      <c r="OR56" s="63"/>
      <c r="OS56" s="63"/>
      <c r="OT56" s="63"/>
      <c r="OU56" s="63"/>
      <c r="OV56" s="63"/>
      <c r="OW56" s="63"/>
      <c r="OX56" s="63"/>
      <c r="OY56" s="63"/>
      <c r="OZ56" s="63"/>
      <c r="PA56" s="63"/>
      <c r="PB56" s="63"/>
      <c r="PC56" s="63"/>
      <c r="PD56" s="63"/>
      <c r="PE56" s="63"/>
      <c r="PF56" s="63"/>
      <c r="PG56" s="63"/>
      <c r="PH56" s="63"/>
      <c r="PI56" s="63"/>
      <c r="PJ56" s="63"/>
    </row>
    <row r="57" spans="1:426" ht="19.5" customHeight="1">
      <c r="A57" s="123"/>
      <c r="B57" s="123"/>
      <c r="C57" s="123"/>
      <c r="D57" s="123"/>
      <c r="E57" s="123"/>
      <c r="F57" s="123"/>
      <c r="G57" s="63"/>
      <c r="H57" s="63"/>
      <c r="I57" s="63"/>
      <c r="J57" s="63"/>
      <c r="K57" s="63"/>
      <c r="L57" s="63"/>
      <c r="M57" s="63"/>
      <c r="N57" s="63"/>
      <c r="O57" s="63"/>
      <c r="P57" s="63"/>
      <c r="Q57" s="63"/>
      <c r="R57" s="63"/>
      <c r="S57" s="63"/>
      <c r="T57" s="63"/>
      <c r="U57" s="63"/>
      <c r="V57" s="63"/>
      <c r="W57" s="63"/>
      <c r="X57" s="63"/>
      <c r="Y57" s="63"/>
      <c r="Z57" s="63"/>
      <c r="AA57" s="63"/>
      <c r="AB57" s="63"/>
      <c r="AC57" s="63"/>
      <c r="AD57" s="63"/>
      <c r="AE57" s="63"/>
      <c r="AF57" s="63"/>
      <c r="AG57" s="63"/>
      <c r="AH57" s="63"/>
      <c r="AI57" s="63"/>
      <c r="AJ57" s="63"/>
      <c r="AK57" s="63"/>
      <c r="AL57" s="63"/>
      <c r="AM57" s="63"/>
      <c r="AN57" s="63"/>
      <c r="AO57" s="63"/>
      <c r="AP57" s="63"/>
      <c r="AQ57" s="63"/>
      <c r="AR57" s="63"/>
      <c r="AS57" s="63"/>
      <c r="AT57" s="63"/>
      <c r="AU57" s="63"/>
      <c r="AV57" s="63"/>
      <c r="AW57" s="63"/>
      <c r="AX57" s="63"/>
      <c r="AY57" s="63"/>
      <c r="AZ57" s="63"/>
      <c r="BA57" s="63"/>
      <c r="BB57" s="63"/>
      <c r="BC57" s="63"/>
      <c r="BD57" s="63"/>
      <c r="BE57" s="63"/>
      <c r="BF57" s="63"/>
      <c r="BG57" s="63"/>
      <c r="BH57" s="63"/>
      <c r="BI57" s="63"/>
      <c r="BJ57" s="63"/>
      <c r="BK57" s="63"/>
      <c r="BL57" s="63"/>
      <c r="BM57" s="63"/>
      <c r="BN57" s="63"/>
      <c r="BO57" s="63"/>
      <c r="BP57" s="63"/>
      <c r="BQ57" s="63"/>
      <c r="BR57" s="63"/>
      <c r="BS57" s="63"/>
      <c r="BT57" s="63"/>
      <c r="BU57" s="63"/>
      <c r="BV57" s="63"/>
      <c r="BW57" s="63"/>
      <c r="BX57" s="63"/>
      <c r="BY57" s="63"/>
      <c r="BZ57" s="63"/>
      <c r="CA57" s="63"/>
      <c r="CB57" s="63"/>
      <c r="CC57" s="63"/>
      <c r="CD57" s="63"/>
      <c r="CE57" s="63"/>
      <c r="CF57" s="63"/>
      <c r="CG57" s="63"/>
      <c r="CH57" s="63"/>
      <c r="CI57" s="63"/>
      <c r="CJ57" s="63"/>
      <c r="CK57" s="63"/>
      <c r="CL57" s="63"/>
      <c r="CM57" s="63"/>
      <c r="CN57" s="63"/>
      <c r="CO57" s="63"/>
      <c r="CP57" s="63"/>
      <c r="CQ57" s="63"/>
      <c r="CR57" s="63"/>
      <c r="CS57" s="63"/>
      <c r="CT57" s="63"/>
      <c r="CU57" s="63"/>
      <c r="CV57" s="63"/>
      <c r="CW57" s="63"/>
      <c r="CX57" s="63"/>
      <c r="CY57" s="63"/>
      <c r="CZ57" s="63"/>
      <c r="DA57" s="63"/>
      <c r="DB57" s="63"/>
      <c r="DC57" s="63"/>
      <c r="DD57" s="63"/>
      <c r="DE57" s="63"/>
      <c r="DF57" s="63"/>
      <c r="DG57" s="63"/>
      <c r="DH57" s="63"/>
      <c r="DI57" s="63"/>
      <c r="DJ57" s="63"/>
      <c r="DK57" s="63"/>
      <c r="DL57" s="63"/>
      <c r="DM57" s="63"/>
      <c r="DN57" s="63"/>
      <c r="DO57" s="63"/>
      <c r="DP57" s="63"/>
      <c r="DQ57" s="63"/>
      <c r="DR57" s="63"/>
      <c r="DS57" s="63"/>
      <c r="DT57" s="63"/>
      <c r="DU57" s="63"/>
      <c r="DV57" s="63"/>
      <c r="DW57" s="63"/>
      <c r="DX57" s="63"/>
      <c r="DY57" s="63"/>
      <c r="DZ57" s="63"/>
      <c r="EA57" s="63"/>
      <c r="EB57" s="63"/>
      <c r="EC57" s="63"/>
      <c r="ED57" s="63"/>
      <c r="EE57" s="63"/>
      <c r="EF57" s="63"/>
      <c r="EG57" s="63"/>
      <c r="EH57" s="63"/>
      <c r="EI57" s="63"/>
      <c r="EJ57" s="63"/>
      <c r="EK57" s="63"/>
      <c r="EL57" s="63"/>
      <c r="EM57" s="63"/>
      <c r="EN57" s="63"/>
      <c r="EO57" s="63"/>
      <c r="EP57" s="63"/>
      <c r="EQ57" s="63"/>
      <c r="ER57" s="63"/>
      <c r="ES57" s="63"/>
      <c r="ET57" s="63"/>
      <c r="EU57" s="63"/>
      <c r="EV57" s="63"/>
      <c r="EW57" s="63"/>
      <c r="EX57" s="63"/>
      <c r="EY57" s="63"/>
      <c r="EZ57" s="63"/>
      <c r="FA57" s="63"/>
      <c r="FB57" s="63"/>
      <c r="FC57" s="63"/>
      <c r="FD57" s="63"/>
      <c r="FE57" s="63"/>
      <c r="FF57" s="63"/>
      <c r="FG57" s="63"/>
      <c r="FH57" s="63"/>
      <c r="FI57" s="63"/>
      <c r="FJ57" s="63"/>
      <c r="FK57" s="63"/>
      <c r="FL57" s="63"/>
      <c r="FM57" s="63"/>
      <c r="FN57" s="63"/>
      <c r="FO57" s="63"/>
      <c r="FP57" s="63"/>
      <c r="FQ57" s="63"/>
      <c r="FR57" s="63"/>
      <c r="FS57" s="63"/>
      <c r="FT57" s="63"/>
      <c r="FU57" s="63"/>
      <c r="FV57" s="63"/>
      <c r="FW57" s="63"/>
      <c r="FX57" s="63"/>
      <c r="FY57" s="63"/>
      <c r="FZ57" s="63"/>
      <c r="GA57" s="63"/>
      <c r="GB57" s="63"/>
      <c r="GC57" s="63"/>
      <c r="GD57" s="63"/>
      <c r="GE57" s="63"/>
      <c r="GF57" s="63"/>
      <c r="GG57" s="63"/>
      <c r="GH57" s="63"/>
      <c r="GI57" s="63"/>
      <c r="GJ57" s="63"/>
      <c r="GK57" s="63"/>
      <c r="GL57" s="63"/>
      <c r="GM57" s="63"/>
      <c r="GN57" s="63"/>
      <c r="GO57" s="63"/>
      <c r="GP57" s="63"/>
      <c r="GQ57" s="63"/>
      <c r="GR57" s="63"/>
      <c r="GS57" s="63"/>
      <c r="GT57" s="63"/>
      <c r="GU57" s="63"/>
      <c r="GV57" s="63"/>
      <c r="GW57" s="63"/>
      <c r="GX57" s="63"/>
      <c r="GY57" s="63"/>
      <c r="GZ57" s="63"/>
      <c r="HA57" s="63"/>
      <c r="HB57" s="63"/>
      <c r="HC57" s="63"/>
      <c r="HD57" s="63"/>
      <c r="HE57" s="63"/>
      <c r="HF57" s="63"/>
      <c r="HG57" s="63"/>
      <c r="HH57" s="63"/>
      <c r="HI57" s="63"/>
      <c r="HJ57" s="63"/>
      <c r="HK57" s="63"/>
      <c r="HL57" s="63"/>
      <c r="HM57" s="63"/>
      <c r="HN57" s="63"/>
      <c r="HO57" s="63"/>
      <c r="HP57" s="63"/>
      <c r="HQ57" s="63"/>
      <c r="HR57" s="63"/>
      <c r="HS57" s="63"/>
      <c r="HT57" s="63"/>
      <c r="HU57" s="63"/>
      <c r="HV57" s="63"/>
      <c r="HW57" s="63"/>
      <c r="HX57" s="63"/>
      <c r="HY57" s="63"/>
      <c r="HZ57" s="63"/>
      <c r="IA57" s="63"/>
      <c r="IB57" s="63"/>
      <c r="IC57" s="63"/>
      <c r="ID57" s="63"/>
      <c r="IE57" s="63"/>
      <c r="IF57" s="63"/>
      <c r="IG57" s="63"/>
      <c r="IH57" s="63"/>
      <c r="II57" s="63"/>
      <c r="IJ57" s="63"/>
      <c r="IK57" s="63"/>
      <c r="IL57" s="63"/>
      <c r="IM57" s="63"/>
      <c r="IN57" s="63"/>
      <c r="IO57" s="63"/>
      <c r="IP57" s="63"/>
      <c r="IQ57" s="63"/>
      <c r="IR57" s="63"/>
      <c r="IS57" s="63"/>
      <c r="IT57" s="63"/>
      <c r="IU57" s="63"/>
      <c r="IV57" s="63"/>
      <c r="IW57" s="63"/>
      <c r="IX57" s="63"/>
      <c r="IY57" s="63"/>
      <c r="IZ57" s="63"/>
      <c r="JA57" s="63"/>
      <c r="JB57" s="63"/>
      <c r="JC57" s="63"/>
      <c r="JD57" s="63"/>
      <c r="JE57" s="63"/>
      <c r="JF57" s="63"/>
      <c r="JG57" s="63"/>
      <c r="JH57" s="63"/>
      <c r="JI57" s="63"/>
      <c r="JJ57" s="63"/>
      <c r="JK57" s="63"/>
      <c r="JL57" s="63"/>
      <c r="JM57" s="63"/>
      <c r="JN57" s="63"/>
      <c r="JO57" s="63"/>
      <c r="JP57" s="63"/>
      <c r="JQ57" s="63"/>
      <c r="JR57" s="63"/>
      <c r="JS57" s="63"/>
      <c r="JT57" s="63"/>
      <c r="JU57" s="63"/>
      <c r="JV57" s="63"/>
      <c r="JW57" s="63"/>
      <c r="JX57" s="63"/>
      <c r="JY57" s="63"/>
      <c r="JZ57" s="63"/>
      <c r="KA57" s="63"/>
      <c r="KB57" s="63"/>
      <c r="KC57" s="63"/>
      <c r="KD57" s="63"/>
      <c r="KE57" s="63"/>
      <c r="KF57" s="63"/>
      <c r="KG57" s="63"/>
      <c r="KH57" s="63"/>
      <c r="KI57" s="63"/>
      <c r="KJ57" s="63"/>
      <c r="KK57" s="63"/>
      <c r="KL57" s="63"/>
      <c r="KM57" s="63"/>
      <c r="KN57" s="63"/>
      <c r="KO57" s="63"/>
      <c r="KP57" s="63"/>
      <c r="KQ57" s="63"/>
      <c r="KR57" s="63"/>
      <c r="KS57" s="63"/>
      <c r="KT57" s="63"/>
      <c r="KU57" s="63"/>
      <c r="KV57" s="63"/>
      <c r="KW57" s="63"/>
      <c r="KX57" s="63"/>
      <c r="KY57" s="63"/>
      <c r="KZ57" s="63"/>
      <c r="LA57" s="63"/>
      <c r="LB57" s="63"/>
      <c r="LC57" s="63"/>
      <c r="LD57" s="63"/>
      <c r="LE57" s="63"/>
      <c r="LF57" s="63"/>
      <c r="LG57" s="63"/>
      <c r="LH57" s="63"/>
      <c r="LI57" s="63"/>
      <c r="LJ57" s="63"/>
      <c r="LK57" s="63"/>
      <c r="LL57" s="63"/>
      <c r="LM57" s="63"/>
      <c r="LN57" s="63"/>
      <c r="LO57" s="63"/>
      <c r="LP57" s="63"/>
      <c r="LQ57" s="63"/>
      <c r="LR57" s="63"/>
      <c r="LS57" s="63"/>
      <c r="LT57" s="63"/>
      <c r="LU57" s="63"/>
      <c r="LV57" s="63"/>
      <c r="LW57" s="63"/>
      <c r="LX57" s="63"/>
      <c r="LY57" s="63"/>
      <c r="LZ57" s="63"/>
      <c r="MA57" s="63"/>
      <c r="MB57" s="63"/>
      <c r="MC57" s="63"/>
      <c r="MD57" s="63"/>
      <c r="ME57" s="63"/>
      <c r="MF57" s="63"/>
      <c r="MG57" s="63"/>
      <c r="MH57" s="63"/>
      <c r="MI57" s="63"/>
      <c r="MJ57" s="63"/>
      <c r="MK57" s="63"/>
      <c r="ML57" s="63"/>
      <c r="MM57" s="63"/>
      <c r="MN57" s="63"/>
      <c r="MO57" s="63"/>
      <c r="MP57" s="63"/>
      <c r="MQ57" s="63"/>
      <c r="MR57" s="63"/>
      <c r="MS57" s="63"/>
      <c r="MT57" s="63"/>
      <c r="MU57" s="63"/>
      <c r="MV57" s="63"/>
      <c r="MW57" s="63"/>
      <c r="MX57" s="63"/>
      <c r="MY57" s="63"/>
      <c r="MZ57" s="63"/>
      <c r="NA57" s="63"/>
      <c r="NB57" s="63"/>
      <c r="NC57" s="63"/>
      <c r="ND57" s="63"/>
      <c r="NE57" s="63"/>
      <c r="NF57" s="63"/>
      <c r="NG57" s="63"/>
      <c r="NH57" s="63"/>
      <c r="NI57" s="63"/>
      <c r="NJ57" s="63"/>
      <c r="NK57" s="63"/>
      <c r="NL57" s="63"/>
      <c r="NM57" s="63"/>
      <c r="NN57" s="63"/>
      <c r="NO57" s="63"/>
      <c r="NP57" s="63"/>
      <c r="NQ57" s="63"/>
      <c r="NR57" s="63"/>
      <c r="NS57" s="63"/>
      <c r="NT57" s="63"/>
      <c r="NU57" s="63"/>
      <c r="NV57" s="63"/>
      <c r="NW57" s="63"/>
      <c r="NX57" s="63"/>
      <c r="NY57" s="63"/>
      <c r="NZ57" s="63"/>
      <c r="OA57" s="63"/>
      <c r="OB57" s="63"/>
      <c r="OC57" s="63"/>
      <c r="OD57" s="63"/>
      <c r="OE57" s="63"/>
      <c r="OF57" s="63"/>
      <c r="OG57" s="63"/>
      <c r="OH57" s="63"/>
      <c r="OI57" s="63"/>
      <c r="OJ57" s="63"/>
      <c r="OK57" s="63"/>
      <c r="OL57" s="63"/>
      <c r="OM57" s="63"/>
      <c r="ON57" s="63"/>
      <c r="OO57" s="63"/>
      <c r="OP57" s="63"/>
      <c r="OQ57" s="63"/>
      <c r="OR57" s="63"/>
      <c r="OS57" s="63"/>
      <c r="OT57" s="63"/>
      <c r="OU57" s="63"/>
      <c r="OV57" s="63"/>
      <c r="OW57" s="63"/>
      <c r="OX57" s="63"/>
      <c r="OY57" s="63"/>
      <c r="OZ57" s="63"/>
      <c r="PA57" s="63"/>
      <c r="PB57" s="63"/>
      <c r="PC57" s="63"/>
      <c r="PD57" s="63"/>
      <c r="PE57" s="63"/>
      <c r="PF57" s="63"/>
      <c r="PG57" s="63"/>
      <c r="PH57" s="63"/>
      <c r="PI57" s="63"/>
      <c r="PJ57" s="63"/>
    </row>
    <row r="58" spans="1:426" ht="19.5" customHeight="1">
      <c r="A58" s="123"/>
      <c r="B58" s="123"/>
      <c r="C58" s="123"/>
      <c r="D58" s="123"/>
      <c r="E58" s="123"/>
      <c r="F58" s="123"/>
      <c r="G58" s="63"/>
      <c r="H58" s="63"/>
      <c r="I58" s="63"/>
      <c r="J58" s="63"/>
      <c r="K58" s="63"/>
      <c r="L58" s="63"/>
      <c r="M58" s="63"/>
      <c r="N58" s="63"/>
      <c r="O58" s="63"/>
      <c r="P58" s="63"/>
      <c r="Q58" s="63"/>
      <c r="R58" s="63"/>
      <c r="S58" s="63"/>
      <c r="T58" s="63"/>
      <c r="U58" s="63"/>
      <c r="V58" s="63"/>
      <c r="W58" s="63"/>
      <c r="X58" s="63"/>
      <c r="Y58" s="63"/>
      <c r="Z58" s="63"/>
      <c r="AA58" s="63"/>
      <c r="AB58" s="63"/>
      <c r="AC58" s="63"/>
      <c r="AD58" s="63"/>
      <c r="AE58" s="63"/>
      <c r="AF58" s="63"/>
      <c r="AG58" s="63"/>
      <c r="AH58" s="63"/>
      <c r="AI58" s="63"/>
      <c r="AJ58" s="63"/>
      <c r="AK58" s="63"/>
      <c r="AL58" s="63"/>
      <c r="AM58" s="63"/>
      <c r="AN58" s="63"/>
      <c r="AO58" s="63"/>
      <c r="AP58" s="63"/>
      <c r="AQ58" s="63"/>
      <c r="AR58" s="63"/>
      <c r="AS58" s="63"/>
      <c r="AT58" s="63"/>
      <c r="AU58" s="63"/>
      <c r="AV58" s="63"/>
      <c r="AW58" s="63"/>
      <c r="AX58" s="63"/>
      <c r="AY58" s="63"/>
      <c r="AZ58" s="63"/>
      <c r="BA58" s="63"/>
      <c r="BB58" s="63"/>
      <c r="BC58" s="63"/>
      <c r="BD58" s="63"/>
      <c r="BE58" s="63"/>
      <c r="BF58" s="63"/>
      <c r="BG58" s="63"/>
      <c r="BH58" s="63"/>
      <c r="BI58" s="63"/>
      <c r="BJ58" s="63"/>
      <c r="BK58" s="63"/>
      <c r="BL58" s="63"/>
      <c r="BM58" s="63"/>
      <c r="BN58" s="63"/>
      <c r="BO58" s="63"/>
      <c r="BP58" s="63"/>
      <c r="BQ58" s="63"/>
      <c r="BR58" s="63"/>
      <c r="BS58" s="63"/>
      <c r="BT58" s="63"/>
      <c r="BU58" s="63"/>
      <c r="BV58" s="63"/>
      <c r="BW58" s="63"/>
      <c r="BX58" s="63"/>
      <c r="BY58" s="63"/>
      <c r="BZ58" s="63"/>
      <c r="CA58" s="63"/>
      <c r="CB58" s="63"/>
      <c r="CC58" s="63"/>
      <c r="CD58" s="63"/>
      <c r="CE58" s="63"/>
      <c r="CF58" s="63"/>
      <c r="CG58" s="63"/>
      <c r="CH58" s="63"/>
      <c r="CI58" s="63"/>
      <c r="CJ58" s="63"/>
      <c r="CK58" s="63"/>
      <c r="CL58" s="63"/>
      <c r="CM58" s="63"/>
      <c r="CN58" s="63"/>
      <c r="CO58" s="63"/>
      <c r="CP58" s="63"/>
      <c r="CQ58" s="63"/>
      <c r="CR58" s="63"/>
      <c r="CS58" s="63"/>
      <c r="CT58" s="63"/>
      <c r="CU58" s="63"/>
      <c r="CV58" s="63"/>
      <c r="CW58" s="63"/>
      <c r="CX58" s="63"/>
      <c r="CY58" s="63"/>
      <c r="CZ58" s="63"/>
      <c r="DA58" s="63"/>
      <c r="DB58" s="63"/>
      <c r="DC58" s="63"/>
      <c r="DD58" s="63"/>
      <c r="DE58" s="63"/>
      <c r="DF58" s="63"/>
      <c r="DG58" s="63"/>
      <c r="DH58" s="63"/>
      <c r="DI58" s="63"/>
      <c r="DJ58" s="63"/>
      <c r="DK58" s="63"/>
      <c r="DL58" s="63"/>
      <c r="DM58" s="63"/>
      <c r="DN58" s="63"/>
      <c r="DO58" s="63"/>
      <c r="DP58" s="63"/>
      <c r="DQ58" s="63"/>
      <c r="DR58" s="63"/>
      <c r="DS58" s="63"/>
      <c r="DT58" s="63"/>
      <c r="DU58" s="63"/>
      <c r="DV58" s="63"/>
      <c r="DW58" s="63"/>
      <c r="DX58" s="63"/>
      <c r="DY58" s="63"/>
      <c r="DZ58" s="63"/>
      <c r="EA58" s="63"/>
      <c r="EB58" s="63"/>
      <c r="EC58" s="63"/>
      <c r="ED58" s="63"/>
      <c r="EE58" s="63"/>
      <c r="EF58" s="63"/>
      <c r="EG58" s="63"/>
      <c r="EH58" s="63"/>
      <c r="EI58" s="63"/>
      <c r="EJ58" s="63"/>
      <c r="EK58" s="63"/>
      <c r="EL58" s="63"/>
      <c r="EM58" s="63"/>
      <c r="EN58" s="63"/>
      <c r="EO58" s="63"/>
      <c r="EP58" s="63"/>
      <c r="EQ58" s="63"/>
      <c r="ER58" s="63"/>
      <c r="ES58" s="63"/>
      <c r="ET58" s="63"/>
      <c r="EU58" s="63"/>
      <c r="EV58" s="63"/>
      <c r="EW58" s="63"/>
      <c r="EX58" s="63"/>
      <c r="EY58" s="63"/>
      <c r="EZ58" s="63"/>
      <c r="FA58" s="63"/>
      <c r="FB58" s="63"/>
      <c r="FC58" s="63"/>
      <c r="FD58" s="63"/>
      <c r="FE58" s="63"/>
      <c r="FF58" s="63"/>
      <c r="FG58" s="63"/>
      <c r="FH58" s="63"/>
      <c r="FI58" s="63"/>
      <c r="FJ58" s="63"/>
      <c r="FK58" s="63"/>
      <c r="FL58" s="63"/>
      <c r="FM58" s="63"/>
      <c r="FN58" s="63"/>
      <c r="FO58" s="63"/>
      <c r="FP58" s="63"/>
      <c r="FQ58" s="63"/>
      <c r="FR58" s="63"/>
      <c r="FS58" s="63"/>
      <c r="FT58" s="63"/>
      <c r="FU58" s="63"/>
      <c r="FV58" s="63"/>
      <c r="FW58" s="63"/>
      <c r="FX58" s="63"/>
      <c r="FY58" s="63"/>
      <c r="FZ58" s="63"/>
      <c r="GA58" s="63"/>
      <c r="GB58" s="63"/>
      <c r="GC58" s="63"/>
      <c r="GD58" s="63"/>
      <c r="GE58" s="63"/>
      <c r="GF58" s="63"/>
      <c r="GG58" s="63"/>
      <c r="GH58" s="63"/>
      <c r="GI58" s="63"/>
      <c r="GJ58" s="63"/>
      <c r="GK58" s="63"/>
      <c r="GL58" s="63"/>
      <c r="GM58" s="63"/>
      <c r="GN58" s="63"/>
      <c r="GO58" s="63"/>
      <c r="GP58" s="63"/>
      <c r="GQ58" s="63"/>
      <c r="GR58" s="63"/>
      <c r="GS58" s="63"/>
      <c r="GT58" s="63"/>
      <c r="GU58" s="63"/>
      <c r="GV58" s="63"/>
      <c r="GW58" s="63"/>
      <c r="GX58" s="63"/>
      <c r="GY58" s="63"/>
      <c r="GZ58" s="63"/>
      <c r="HA58" s="63"/>
      <c r="HB58" s="63"/>
      <c r="HC58" s="63"/>
      <c r="HD58" s="63"/>
      <c r="HE58" s="63"/>
      <c r="HF58" s="63"/>
      <c r="HG58" s="63"/>
      <c r="HH58" s="63"/>
      <c r="HI58" s="63"/>
      <c r="HJ58" s="63"/>
      <c r="HK58" s="63"/>
      <c r="HL58" s="63"/>
      <c r="HM58" s="63"/>
      <c r="HN58" s="63"/>
      <c r="HO58" s="63"/>
      <c r="HP58" s="63"/>
      <c r="HQ58" s="63"/>
      <c r="HR58" s="63"/>
      <c r="HS58" s="63"/>
      <c r="HT58" s="63"/>
      <c r="HU58" s="63"/>
      <c r="HV58" s="63"/>
      <c r="HW58" s="63"/>
      <c r="HX58" s="63"/>
      <c r="HY58" s="63"/>
      <c r="HZ58" s="63"/>
      <c r="IA58" s="63"/>
      <c r="IB58" s="63"/>
      <c r="IC58" s="63"/>
      <c r="ID58" s="63"/>
      <c r="IE58" s="63"/>
      <c r="IF58" s="63"/>
      <c r="IG58" s="63"/>
      <c r="IH58" s="63"/>
      <c r="II58" s="63"/>
      <c r="IJ58" s="63"/>
      <c r="IK58" s="63"/>
      <c r="IL58" s="63"/>
      <c r="IM58" s="63"/>
      <c r="IN58" s="63"/>
      <c r="IO58" s="63"/>
      <c r="IP58" s="63"/>
      <c r="IQ58" s="63"/>
      <c r="IR58" s="63"/>
      <c r="IS58" s="63"/>
      <c r="IT58" s="63"/>
      <c r="IU58" s="63"/>
      <c r="IV58" s="63"/>
      <c r="IW58" s="63"/>
      <c r="IX58" s="63"/>
      <c r="IY58" s="63"/>
      <c r="IZ58" s="63"/>
      <c r="JA58" s="63"/>
      <c r="JB58" s="63"/>
      <c r="JC58" s="63"/>
      <c r="JD58" s="63"/>
      <c r="JE58" s="63"/>
      <c r="JF58" s="63"/>
      <c r="JG58" s="63"/>
      <c r="JH58" s="63"/>
      <c r="JI58" s="63"/>
      <c r="JJ58" s="63"/>
      <c r="JK58" s="63"/>
      <c r="JL58" s="63"/>
      <c r="JM58" s="63"/>
      <c r="JN58" s="63"/>
      <c r="JO58" s="63"/>
      <c r="JP58" s="63"/>
      <c r="JQ58" s="63"/>
      <c r="JR58" s="63"/>
      <c r="JS58" s="63"/>
      <c r="JT58" s="63"/>
      <c r="JU58" s="63"/>
      <c r="JV58" s="63"/>
      <c r="JW58" s="63"/>
      <c r="JX58" s="63"/>
      <c r="JY58" s="63"/>
      <c r="JZ58" s="63"/>
      <c r="KA58" s="63"/>
      <c r="KB58" s="63"/>
      <c r="KC58" s="63"/>
      <c r="KD58" s="63"/>
      <c r="KE58" s="63"/>
      <c r="KF58" s="63"/>
      <c r="KG58" s="63"/>
      <c r="KH58" s="63"/>
      <c r="KI58" s="63"/>
      <c r="KJ58" s="63"/>
      <c r="KK58" s="63"/>
      <c r="KL58" s="63"/>
      <c r="KM58" s="63"/>
      <c r="KN58" s="63"/>
      <c r="KO58" s="63"/>
      <c r="KP58" s="63"/>
      <c r="KQ58" s="63"/>
      <c r="KR58" s="63"/>
      <c r="KS58" s="63"/>
      <c r="KT58" s="63"/>
      <c r="KU58" s="63"/>
      <c r="KV58" s="63"/>
      <c r="KW58" s="63"/>
      <c r="KX58" s="63"/>
      <c r="KY58" s="63"/>
      <c r="KZ58" s="63"/>
      <c r="LA58" s="63"/>
      <c r="LB58" s="63"/>
      <c r="LC58" s="63"/>
      <c r="LD58" s="63"/>
      <c r="LE58" s="63"/>
      <c r="LF58" s="63"/>
      <c r="LG58" s="63"/>
      <c r="LH58" s="63"/>
      <c r="LI58" s="63"/>
      <c r="LJ58" s="63"/>
      <c r="LK58" s="63"/>
      <c r="LL58" s="63"/>
      <c r="LM58" s="63"/>
      <c r="LN58" s="63"/>
      <c r="LO58" s="63"/>
      <c r="LP58" s="63"/>
      <c r="LQ58" s="63"/>
      <c r="LR58" s="63"/>
      <c r="LS58" s="63"/>
      <c r="LT58" s="63"/>
      <c r="LU58" s="63"/>
      <c r="LV58" s="63"/>
      <c r="LW58" s="63"/>
      <c r="LX58" s="63"/>
      <c r="LY58" s="63"/>
      <c r="LZ58" s="63"/>
      <c r="MA58" s="63"/>
      <c r="MB58" s="63"/>
      <c r="MC58" s="63"/>
      <c r="MD58" s="63"/>
      <c r="ME58" s="63"/>
      <c r="MF58" s="63"/>
      <c r="MG58" s="63"/>
      <c r="MH58" s="63"/>
      <c r="MI58" s="63"/>
      <c r="MJ58" s="63"/>
      <c r="MK58" s="63"/>
      <c r="ML58" s="63"/>
      <c r="MM58" s="63"/>
      <c r="MN58" s="63"/>
      <c r="MO58" s="63"/>
      <c r="MP58" s="63"/>
      <c r="MQ58" s="63"/>
      <c r="MR58" s="63"/>
      <c r="MS58" s="63"/>
      <c r="MT58" s="63"/>
      <c r="MU58" s="63"/>
      <c r="MV58" s="63"/>
      <c r="MW58" s="63"/>
      <c r="MX58" s="63"/>
      <c r="MY58" s="63"/>
      <c r="MZ58" s="63"/>
      <c r="NA58" s="63"/>
      <c r="NB58" s="63"/>
      <c r="NC58" s="63"/>
      <c r="ND58" s="63"/>
      <c r="NE58" s="63"/>
      <c r="NF58" s="63"/>
      <c r="NG58" s="63"/>
      <c r="NH58" s="63"/>
      <c r="NI58" s="63"/>
      <c r="NJ58" s="63"/>
      <c r="NK58" s="63"/>
      <c r="NL58" s="63"/>
      <c r="NM58" s="63"/>
      <c r="NN58" s="63"/>
      <c r="NO58" s="63"/>
      <c r="NP58" s="63"/>
      <c r="NQ58" s="63"/>
      <c r="NR58" s="63"/>
      <c r="NS58" s="63"/>
      <c r="NT58" s="63"/>
      <c r="NU58" s="63"/>
      <c r="NV58" s="63"/>
      <c r="NW58" s="63"/>
      <c r="NX58" s="63"/>
      <c r="NY58" s="63"/>
      <c r="NZ58" s="63"/>
      <c r="OA58" s="63"/>
      <c r="OB58" s="63"/>
      <c r="OC58" s="63"/>
      <c r="OD58" s="63"/>
      <c r="OE58" s="63"/>
      <c r="OF58" s="63"/>
      <c r="OG58" s="63"/>
      <c r="OH58" s="63"/>
      <c r="OI58" s="63"/>
      <c r="OJ58" s="63"/>
      <c r="OK58" s="63"/>
      <c r="OL58" s="63"/>
      <c r="OM58" s="63"/>
      <c r="ON58" s="63"/>
      <c r="OO58" s="63"/>
      <c r="OP58" s="63"/>
      <c r="OQ58" s="63"/>
      <c r="OR58" s="63"/>
      <c r="OS58" s="63"/>
      <c r="OT58" s="63"/>
      <c r="OU58" s="63"/>
      <c r="OV58" s="63"/>
      <c r="OW58" s="63"/>
      <c r="OX58" s="63"/>
      <c r="OY58" s="63"/>
      <c r="OZ58" s="63"/>
      <c r="PA58" s="63"/>
      <c r="PB58" s="63"/>
      <c r="PC58" s="63"/>
      <c r="PD58" s="63"/>
      <c r="PE58" s="63"/>
      <c r="PF58" s="63"/>
      <c r="PG58" s="63"/>
      <c r="PH58" s="63"/>
      <c r="PI58" s="63"/>
      <c r="PJ58" s="63"/>
    </row>
    <row r="59" spans="1:426" ht="19.5" customHeight="1">
      <c r="A59" s="123"/>
      <c r="B59" s="123"/>
      <c r="C59" s="123"/>
      <c r="D59" s="123"/>
      <c r="E59" s="123"/>
      <c r="F59" s="123"/>
      <c r="G59" s="63"/>
      <c r="H59" s="63"/>
      <c r="I59" s="63"/>
      <c r="J59" s="63"/>
      <c r="K59" s="63"/>
      <c r="L59" s="63"/>
      <c r="M59" s="63"/>
      <c r="N59" s="63"/>
      <c r="O59" s="63"/>
      <c r="P59" s="63"/>
      <c r="Q59" s="63"/>
      <c r="R59" s="63"/>
      <c r="S59" s="63"/>
      <c r="T59" s="63"/>
      <c r="U59" s="63"/>
      <c r="V59" s="63"/>
      <c r="W59" s="63"/>
      <c r="X59" s="63"/>
      <c r="Y59" s="63"/>
      <c r="Z59" s="63"/>
      <c r="AA59" s="63"/>
      <c r="AB59" s="63"/>
      <c r="AC59" s="63"/>
      <c r="AD59" s="63"/>
      <c r="AE59" s="63"/>
      <c r="AF59" s="63"/>
      <c r="AG59" s="63"/>
      <c r="AH59" s="63"/>
      <c r="AI59" s="63"/>
      <c r="AJ59" s="63"/>
      <c r="AK59" s="63"/>
      <c r="AL59" s="63"/>
      <c r="AM59" s="63"/>
      <c r="AN59" s="63"/>
      <c r="AO59" s="63"/>
      <c r="AP59" s="63"/>
      <c r="AQ59" s="63"/>
      <c r="AR59" s="63"/>
      <c r="AS59" s="63"/>
      <c r="AT59" s="63"/>
      <c r="AU59" s="63"/>
      <c r="AV59" s="63"/>
      <c r="AW59" s="63"/>
      <c r="AX59" s="63"/>
      <c r="AY59" s="63"/>
      <c r="AZ59" s="63"/>
      <c r="BA59" s="63"/>
      <c r="BB59" s="63"/>
      <c r="BC59" s="63"/>
      <c r="BD59" s="63"/>
      <c r="BE59" s="63"/>
      <c r="BF59" s="63"/>
      <c r="BG59" s="63"/>
      <c r="BH59" s="63"/>
      <c r="BI59" s="63"/>
      <c r="BJ59" s="63"/>
      <c r="BK59" s="63"/>
      <c r="BL59" s="63"/>
      <c r="BM59" s="63"/>
      <c r="BN59" s="63"/>
      <c r="BO59" s="63"/>
      <c r="BP59" s="63"/>
      <c r="BQ59" s="63"/>
      <c r="BR59" s="63"/>
      <c r="BS59" s="63"/>
      <c r="BT59" s="63"/>
      <c r="BU59" s="63"/>
      <c r="BV59" s="63"/>
      <c r="BW59" s="63"/>
      <c r="BX59" s="63"/>
      <c r="BY59" s="63"/>
      <c r="BZ59" s="63"/>
      <c r="CA59" s="63"/>
      <c r="CB59" s="63"/>
      <c r="CC59" s="63"/>
      <c r="CD59" s="63"/>
      <c r="CE59" s="63"/>
      <c r="CF59" s="63"/>
      <c r="CG59" s="63"/>
      <c r="CH59" s="63"/>
      <c r="CI59" s="63"/>
      <c r="CJ59" s="63"/>
      <c r="CK59" s="63"/>
      <c r="CL59" s="63"/>
      <c r="CM59" s="63"/>
      <c r="CN59" s="63"/>
      <c r="CO59" s="63"/>
      <c r="CP59" s="63"/>
      <c r="CQ59" s="63"/>
      <c r="CR59" s="63"/>
      <c r="CS59" s="63"/>
      <c r="CT59" s="63"/>
      <c r="CU59" s="63"/>
      <c r="CV59" s="63"/>
      <c r="CW59" s="63"/>
      <c r="CX59" s="63"/>
      <c r="CY59" s="63"/>
      <c r="CZ59" s="63"/>
      <c r="DA59" s="63"/>
      <c r="DB59" s="63"/>
      <c r="DC59" s="63"/>
      <c r="DD59" s="63"/>
      <c r="DE59" s="63"/>
      <c r="DF59" s="63"/>
      <c r="DG59" s="63"/>
      <c r="DH59" s="63"/>
      <c r="DI59" s="63"/>
      <c r="DJ59" s="63"/>
      <c r="DK59" s="63"/>
      <c r="DL59" s="63"/>
      <c r="DM59" s="63"/>
      <c r="DN59" s="63"/>
      <c r="DO59" s="63"/>
      <c r="DP59" s="63"/>
      <c r="DQ59" s="63"/>
      <c r="DR59" s="63"/>
      <c r="DS59" s="63"/>
      <c r="DT59" s="63"/>
      <c r="DU59" s="63"/>
      <c r="DV59" s="63"/>
      <c r="DW59" s="63"/>
      <c r="DX59" s="63"/>
      <c r="DY59" s="63"/>
      <c r="DZ59" s="63"/>
      <c r="EA59" s="63"/>
      <c r="EB59" s="63"/>
      <c r="EC59" s="63"/>
      <c r="ED59" s="63"/>
      <c r="EE59" s="63"/>
      <c r="EF59" s="63"/>
      <c r="EG59" s="63"/>
      <c r="EH59" s="63"/>
      <c r="EI59" s="63"/>
      <c r="EJ59" s="63"/>
      <c r="EK59" s="63"/>
      <c r="EL59" s="63"/>
      <c r="EM59" s="63"/>
      <c r="EN59" s="63"/>
      <c r="EO59" s="63"/>
      <c r="EP59" s="63"/>
      <c r="EQ59" s="63"/>
      <c r="ER59" s="63"/>
      <c r="ES59" s="63"/>
      <c r="ET59" s="63"/>
      <c r="EU59" s="63"/>
      <c r="EV59" s="63"/>
      <c r="EW59" s="63"/>
      <c r="EX59" s="63"/>
      <c r="EY59" s="63"/>
      <c r="EZ59" s="63"/>
      <c r="FA59" s="63"/>
      <c r="FB59" s="63"/>
      <c r="FC59" s="63"/>
      <c r="FD59" s="63"/>
      <c r="FE59" s="63"/>
      <c r="FF59" s="63"/>
      <c r="FG59" s="63"/>
      <c r="FH59" s="63"/>
      <c r="FI59" s="63"/>
      <c r="FJ59" s="63"/>
      <c r="FK59" s="63"/>
      <c r="FL59" s="63"/>
      <c r="FM59" s="63"/>
      <c r="FN59" s="63"/>
      <c r="FO59" s="63"/>
      <c r="FP59" s="63"/>
      <c r="FQ59" s="63"/>
      <c r="FR59" s="63"/>
      <c r="FS59" s="63"/>
      <c r="FT59" s="63"/>
      <c r="FU59" s="63"/>
      <c r="FV59" s="63"/>
      <c r="FW59" s="63"/>
      <c r="FX59" s="63"/>
      <c r="FY59" s="63"/>
      <c r="FZ59" s="63"/>
      <c r="GA59" s="63"/>
      <c r="GB59" s="63"/>
      <c r="GC59" s="63"/>
      <c r="GD59" s="63"/>
      <c r="GE59" s="63"/>
      <c r="GF59" s="63"/>
      <c r="GG59" s="63"/>
      <c r="GH59" s="63"/>
      <c r="GI59" s="63"/>
      <c r="GJ59" s="63"/>
      <c r="GK59" s="63"/>
      <c r="GL59" s="63"/>
      <c r="GM59" s="63"/>
      <c r="GN59" s="63"/>
      <c r="GO59" s="63"/>
      <c r="GP59" s="63"/>
      <c r="GQ59" s="63"/>
      <c r="GR59" s="63"/>
      <c r="GS59" s="63"/>
      <c r="GT59" s="63"/>
      <c r="GU59" s="63"/>
      <c r="GV59" s="63"/>
      <c r="GW59" s="63"/>
      <c r="GX59" s="63"/>
      <c r="GY59" s="63"/>
      <c r="GZ59" s="63"/>
      <c r="HA59" s="63"/>
      <c r="HB59" s="63"/>
      <c r="HC59" s="63"/>
      <c r="HD59" s="63"/>
      <c r="HE59" s="63"/>
      <c r="HF59" s="63"/>
      <c r="HG59" s="63"/>
      <c r="HH59" s="63"/>
      <c r="HI59" s="63"/>
      <c r="HJ59" s="63"/>
      <c r="HK59" s="63"/>
      <c r="HL59" s="63"/>
      <c r="HM59" s="63"/>
      <c r="HN59" s="63"/>
      <c r="HO59" s="63"/>
      <c r="HP59" s="63"/>
      <c r="HQ59" s="63"/>
      <c r="HR59" s="63"/>
      <c r="HS59" s="63"/>
      <c r="HT59" s="63"/>
      <c r="HU59" s="63"/>
      <c r="HV59" s="63"/>
      <c r="HW59" s="63"/>
      <c r="HX59" s="63"/>
      <c r="HY59" s="63"/>
      <c r="HZ59" s="63"/>
      <c r="IA59" s="63"/>
      <c r="IB59" s="63"/>
      <c r="IC59" s="63"/>
      <c r="ID59" s="63"/>
      <c r="IE59" s="63"/>
      <c r="IF59" s="63"/>
      <c r="IG59" s="63"/>
      <c r="IH59" s="63"/>
      <c r="II59" s="63"/>
      <c r="IJ59" s="63"/>
      <c r="IK59" s="63"/>
      <c r="IL59" s="63"/>
      <c r="IM59" s="63"/>
      <c r="IN59" s="63"/>
      <c r="IO59" s="63"/>
      <c r="IP59" s="63"/>
      <c r="IQ59" s="63"/>
      <c r="IR59" s="63"/>
      <c r="IS59" s="63"/>
      <c r="IT59" s="63"/>
      <c r="IU59" s="63"/>
      <c r="IV59" s="63"/>
      <c r="IW59" s="63"/>
      <c r="IX59" s="63"/>
      <c r="IY59" s="63"/>
      <c r="IZ59" s="63"/>
      <c r="JA59" s="63"/>
      <c r="JB59" s="63"/>
      <c r="JC59" s="63"/>
      <c r="JD59" s="63"/>
      <c r="JE59" s="63"/>
      <c r="JF59" s="63"/>
      <c r="JG59" s="63"/>
      <c r="JH59" s="63"/>
      <c r="JI59" s="63"/>
      <c r="JJ59" s="63"/>
      <c r="JK59" s="63"/>
      <c r="JL59" s="63"/>
      <c r="JM59" s="63"/>
      <c r="JN59" s="63"/>
      <c r="JO59" s="63"/>
      <c r="JP59" s="63"/>
      <c r="JQ59" s="63"/>
      <c r="JR59" s="63"/>
      <c r="JS59" s="63"/>
      <c r="JT59" s="63"/>
      <c r="JU59" s="63"/>
      <c r="JV59" s="63"/>
      <c r="JW59" s="63"/>
      <c r="JX59" s="63"/>
      <c r="JY59" s="63"/>
      <c r="JZ59" s="63"/>
      <c r="KA59" s="63"/>
      <c r="KB59" s="63"/>
      <c r="KC59" s="63"/>
      <c r="KD59" s="63"/>
      <c r="KE59" s="63"/>
      <c r="KF59" s="63"/>
      <c r="KG59" s="63"/>
      <c r="KH59" s="63"/>
      <c r="KI59" s="63"/>
      <c r="KJ59" s="63"/>
      <c r="KK59" s="63"/>
      <c r="KL59" s="63"/>
      <c r="KM59" s="63"/>
      <c r="KN59" s="63"/>
      <c r="KO59" s="63"/>
      <c r="KP59" s="63"/>
      <c r="KQ59" s="63"/>
      <c r="KR59" s="63"/>
      <c r="KS59" s="63"/>
      <c r="KT59" s="63"/>
      <c r="KU59" s="63"/>
      <c r="KV59" s="63"/>
      <c r="KW59" s="63"/>
      <c r="KX59" s="63"/>
      <c r="KY59" s="63"/>
      <c r="KZ59" s="63"/>
      <c r="LA59" s="63"/>
      <c r="LB59" s="63"/>
      <c r="LC59" s="63"/>
      <c r="LD59" s="63"/>
      <c r="LE59" s="63"/>
      <c r="LF59" s="63"/>
      <c r="LG59" s="63"/>
      <c r="LH59" s="63"/>
      <c r="LI59" s="63"/>
      <c r="LJ59" s="63"/>
      <c r="LK59" s="63"/>
      <c r="LL59" s="63"/>
      <c r="LM59" s="63"/>
      <c r="LN59" s="63"/>
      <c r="LO59" s="63"/>
      <c r="LP59" s="63"/>
      <c r="LQ59" s="63"/>
      <c r="LR59" s="63"/>
      <c r="LS59" s="63"/>
      <c r="LT59" s="63"/>
      <c r="LU59" s="63"/>
      <c r="LV59" s="63"/>
      <c r="LW59" s="63"/>
      <c r="LX59" s="63"/>
      <c r="LY59" s="63"/>
      <c r="LZ59" s="63"/>
      <c r="MA59" s="63"/>
      <c r="MB59" s="63"/>
      <c r="MC59" s="63"/>
      <c r="MD59" s="63"/>
      <c r="ME59" s="63"/>
      <c r="MF59" s="63"/>
      <c r="MG59" s="63"/>
      <c r="MH59" s="63"/>
      <c r="MI59" s="63"/>
      <c r="MJ59" s="63"/>
      <c r="MK59" s="63"/>
      <c r="ML59" s="63"/>
      <c r="MM59" s="63"/>
      <c r="MN59" s="63"/>
      <c r="MO59" s="63"/>
      <c r="MP59" s="63"/>
      <c r="MQ59" s="63"/>
      <c r="MR59" s="63"/>
      <c r="MS59" s="63"/>
      <c r="MT59" s="63"/>
      <c r="MU59" s="63"/>
      <c r="MV59" s="63"/>
      <c r="MW59" s="63"/>
      <c r="MX59" s="63"/>
      <c r="MY59" s="63"/>
      <c r="MZ59" s="63"/>
      <c r="NA59" s="63"/>
      <c r="NB59" s="63"/>
      <c r="NC59" s="63"/>
      <c r="ND59" s="63"/>
      <c r="NE59" s="63"/>
      <c r="NF59" s="63"/>
      <c r="NG59" s="63"/>
      <c r="NH59" s="63"/>
      <c r="NI59" s="63"/>
      <c r="NJ59" s="63"/>
      <c r="NK59" s="63"/>
      <c r="NL59" s="63"/>
      <c r="NM59" s="63"/>
      <c r="NN59" s="63"/>
      <c r="NO59" s="63"/>
      <c r="NP59" s="63"/>
      <c r="NQ59" s="63"/>
      <c r="NR59" s="63"/>
      <c r="NS59" s="63"/>
      <c r="NT59" s="63"/>
      <c r="NU59" s="63"/>
      <c r="NV59" s="63"/>
      <c r="NW59" s="63"/>
      <c r="NX59" s="63"/>
      <c r="NY59" s="63"/>
      <c r="NZ59" s="63"/>
      <c r="OA59" s="63"/>
      <c r="OB59" s="63"/>
      <c r="OC59" s="63"/>
      <c r="OD59" s="63"/>
      <c r="OE59" s="63"/>
      <c r="OF59" s="63"/>
      <c r="OG59" s="63"/>
      <c r="OH59" s="63"/>
      <c r="OI59" s="63"/>
      <c r="OJ59" s="63"/>
      <c r="OK59" s="63"/>
      <c r="OL59" s="63"/>
      <c r="OM59" s="63"/>
      <c r="ON59" s="63"/>
      <c r="OO59" s="63"/>
      <c r="OP59" s="63"/>
      <c r="OQ59" s="63"/>
      <c r="OR59" s="63"/>
      <c r="OS59" s="63"/>
      <c r="OT59" s="63"/>
      <c r="OU59" s="63"/>
      <c r="OV59" s="63"/>
      <c r="OW59" s="63"/>
      <c r="OX59" s="63"/>
      <c r="OY59" s="63"/>
      <c r="OZ59" s="63"/>
      <c r="PA59" s="63"/>
      <c r="PB59" s="63"/>
      <c r="PC59" s="63"/>
      <c r="PD59" s="63"/>
      <c r="PE59" s="63"/>
      <c r="PF59" s="63"/>
      <c r="PG59" s="63"/>
      <c r="PH59" s="63"/>
      <c r="PI59" s="63"/>
      <c r="PJ59" s="63"/>
    </row>
    <row r="60" spans="1:426" ht="19.5" customHeight="1">
      <c r="A60" s="123"/>
      <c r="B60" s="123"/>
      <c r="C60" s="123"/>
      <c r="D60" s="123"/>
      <c r="E60" s="123"/>
      <c r="F60" s="123"/>
      <c r="G60" s="63"/>
      <c r="H60" s="63"/>
      <c r="I60" s="63"/>
      <c r="J60" s="63"/>
      <c r="K60" s="63"/>
      <c r="L60" s="63"/>
      <c r="M60" s="63"/>
      <c r="N60" s="63"/>
      <c r="O60" s="63"/>
      <c r="P60" s="63"/>
      <c r="Q60" s="63"/>
      <c r="R60" s="63"/>
      <c r="S60" s="63"/>
      <c r="T60" s="63"/>
      <c r="U60" s="63"/>
      <c r="V60" s="63"/>
      <c r="W60" s="63"/>
      <c r="X60" s="63"/>
      <c r="Y60" s="63"/>
      <c r="Z60" s="63"/>
      <c r="AA60" s="63"/>
      <c r="AB60" s="63"/>
      <c r="AC60" s="63"/>
      <c r="AD60" s="63"/>
      <c r="AE60" s="63"/>
      <c r="AF60" s="63"/>
      <c r="AG60" s="63"/>
      <c r="AH60" s="63"/>
      <c r="AI60" s="63"/>
      <c r="AJ60" s="63"/>
      <c r="AK60" s="63"/>
      <c r="AL60" s="63"/>
      <c r="AM60" s="63"/>
      <c r="AN60" s="63"/>
      <c r="AO60" s="63"/>
      <c r="AP60" s="63"/>
      <c r="AQ60" s="63"/>
      <c r="AR60" s="63"/>
      <c r="AS60" s="63"/>
      <c r="AT60" s="63"/>
      <c r="AU60" s="63"/>
      <c r="AV60" s="63"/>
      <c r="AW60" s="63"/>
      <c r="AX60" s="63"/>
      <c r="AY60" s="63"/>
      <c r="AZ60" s="63"/>
      <c r="BA60" s="63"/>
      <c r="BB60" s="63"/>
      <c r="BC60" s="63"/>
      <c r="BD60" s="63"/>
      <c r="BE60" s="63"/>
      <c r="BF60" s="63"/>
      <c r="BG60" s="63"/>
      <c r="BH60" s="63"/>
      <c r="BI60" s="63"/>
      <c r="BJ60" s="63"/>
      <c r="BK60" s="63"/>
      <c r="BL60" s="63"/>
      <c r="BM60" s="63"/>
      <c r="BN60" s="63"/>
      <c r="BO60" s="63"/>
      <c r="BP60" s="63"/>
      <c r="BQ60" s="63"/>
      <c r="BR60" s="63"/>
      <c r="BS60" s="63"/>
      <c r="BT60" s="63"/>
      <c r="BU60" s="63"/>
      <c r="BV60" s="63"/>
      <c r="BW60" s="63"/>
      <c r="BX60" s="63"/>
      <c r="BY60" s="63"/>
      <c r="BZ60" s="63"/>
      <c r="CA60" s="63"/>
      <c r="CB60" s="63"/>
      <c r="CC60" s="63"/>
      <c r="CD60" s="63"/>
      <c r="CE60" s="63"/>
      <c r="CF60" s="63"/>
      <c r="CG60" s="63"/>
      <c r="CH60" s="63"/>
      <c r="CI60" s="63"/>
      <c r="CJ60" s="63"/>
      <c r="CK60" s="63"/>
      <c r="CL60" s="63"/>
      <c r="CM60" s="63"/>
      <c r="CN60" s="63"/>
      <c r="CO60" s="63"/>
      <c r="CP60" s="63"/>
      <c r="CQ60" s="63"/>
      <c r="CR60" s="63"/>
      <c r="CS60" s="63"/>
      <c r="CT60" s="63"/>
      <c r="CU60" s="63"/>
      <c r="CV60" s="63"/>
      <c r="CW60" s="63"/>
      <c r="CX60" s="63"/>
      <c r="CY60" s="63"/>
      <c r="CZ60" s="63"/>
      <c r="DA60" s="63"/>
      <c r="DB60" s="63"/>
      <c r="DC60" s="63"/>
      <c r="DD60" s="63"/>
      <c r="DE60" s="63"/>
      <c r="DF60" s="63"/>
      <c r="DG60" s="63"/>
      <c r="DH60" s="63"/>
      <c r="DI60" s="63"/>
      <c r="DJ60" s="63"/>
      <c r="DK60" s="63"/>
      <c r="DL60" s="63"/>
      <c r="DM60" s="63"/>
      <c r="DN60" s="63"/>
      <c r="DO60" s="63"/>
      <c r="DP60" s="63"/>
      <c r="DQ60" s="63"/>
      <c r="DR60" s="63"/>
      <c r="DS60" s="63"/>
      <c r="DT60" s="63"/>
      <c r="DU60" s="63"/>
      <c r="DV60" s="63"/>
      <c r="DW60" s="63"/>
      <c r="DX60" s="63"/>
      <c r="DY60" s="63"/>
      <c r="DZ60" s="63"/>
      <c r="EA60" s="63"/>
      <c r="EB60" s="63"/>
      <c r="EC60" s="63"/>
      <c r="ED60" s="63"/>
      <c r="EE60" s="63"/>
      <c r="EF60" s="63"/>
      <c r="EG60" s="63"/>
      <c r="EH60" s="63"/>
      <c r="EI60" s="63"/>
      <c r="EJ60" s="63"/>
      <c r="EK60" s="63"/>
      <c r="EL60" s="63"/>
      <c r="EM60" s="63"/>
      <c r="EN60" s="63"/>
      <c r="EO60" s="63"/>
      <c r="EP60" s="63"/>
      <c r="EQ60" s="63"/>
      <c r="ER60" s="63"/>
      <c r="ES60" s="63"/>
      <c r="ET60" s="63"/>
      <c r="EU60" s="63"/>
      <c r="EV60" s="63"/>
      <c r="EW60" s="63"/>
      <c r="EX60" s="63"/>
      <c r="EY60" s="63"/>
      <c r="EZ60" s="63"/>
      <c r="FA60" s="63"/>
      <c r="FB60" s="63"/>
      <c r="FC60" s="63"/>
      <c r="FD60" s="63"/>
      <c r="FE60" s="63"/>
      <c r="FF60" s="63"/>
      <c r="FG60" s="63"/>
      <c r="FH60" s="63"/>
      <c r="FI60" s="63"/>
      <c r="FJ60" s="63"/>
      <c r="FK60" s="63"/>
      <c r="FL60" s="63"/>
      <c r="FM60" s="63"/>
      <c r="FN60" s="63"/>
      <c r="FO60" s="63"/>
      <c r="FP60" s="63"/>
      <c r="FQ60" s="63"/>
      <c r="FR60" s="63"/>
      <c r="FS60" s="63"/>
      <c r="FT60" s="63"/>
      <c r="FU60" s="63"/>
      <c r="FV60" s="63"/>
      <c r="FW60" s="63"/>
      <c r="FX60" s="63"/>
      <c r="FY60" s="63"/>
      <c r="FZ60" s="63"/>
      <c r="GA60" s="63"/>
      <c r="GB60" s="63"/>
      <c r="GC60" s="63"/>
      <c r="GD60" s="63"/>
      <c r="GE60" s="63"/>
      <c r="GF60" s="63"/>
      <c r="GG60" s="63"/>
      <c r="GH60" s="63"/>
      <c r="GI60" s="63"/>
      <c r="GJ60" s="63"/>
      <c r="GK60" s="63"/>
      <c r="GL60" s="63"/>
      <c r="GM60" s="63"/>
      <c r="GN60" s="63"/>
      <c r="GO60" s="63"/>
      <c r="GP60" s="63"/>
      <c r="GQ60" s="63"/>
      <c r="GR60" s="63"/>
      <c r="GS60" s="63"/>
      <c r="GT60" s="63"/>
      <c r="GU60" s="63"/>
      <c r="GV60" s="63"/>
      <c r="GW60" s="63"/>
      <c r="GX60" s="63"/>
      <c r="GY60" s="63"/>
      <c r="GZ60" s="63"/>
      <c r="HA60" s="63"/>
      <c r="HB60" s="63"/>
      <c r="HC60" s="63"/>
      <c r="HD60" s="63"/>
      <c r="HE60" s="63"/>
      <c r="HF60" s="63"/>
      <c r="HG60" s="63"/>
      <c r="HH60" s="63"/>
      <c r="HI60" s="63"/>
      <c r="HJ60" s="63"/>
      <c r="HK60" s="63"/>
      <c r="HL60" s="63"/>
      <c r="HM60" s="63"/>
      <c r="HN60" s="63"/>
      <c r="HO60" s="63"/>
      <c r="HP60" s="63"/>
      <c r="HQ60" s="63"/>
      <c r="HR60" s="63"/>
      <c r="HS60" s="63"/>
      <c r="HT60" s="63"/>
      <c r="HU60" s="63"/>
      <c r="HV60" s="63"/>
      <c r="HW60" s="63"/>
      <c r="HX60" s="63"/>
      <c r="HY60" s="63"/>
      <c r="HZ60" s="63"/>
      <c r="IA60" s="63"/>
      <c r="IB60" s="63"/>
      <c r="IC60" s="63"/>
      <c r="ID60" s="63"/>
      <c r="IE60" s="63"/>
      <c r="IF60" s="63"/>
      <c r="IG60" s="63"/>
      <c r="IH60" s="63"/>
      <c r="II60" s="63"/>
      <c r="IJ60" s="63"/>
      <c r="IK60" s="63"/>
      <c r="IL60" s="63"/>
      <c r="IM60" s="63"/>
      <c r="IN60" s="63"/>
      <c r="IO60" s="63"/>
      <c r="IP60" s="63"/>
      <c r="IQ60" s="63"/>
      <c r="IR60" s="63"/>
      <c r="IS60" s="63"/>
      <c r="IT60" s="63"/>
      <c r="IU60" s="63"/>
      <c r="IV60" s="63"/>
      <c r="IW60" s="63"/>
      <c r="IX60" s="63"/>
      <c r="IY60" s="63"/>
      <c r="IZ60" s="63"/>
      <c r="JA60" s="63"/>
      <c r="JB60" s="63"/>
      <c r="JC60" s="63"/>
      <c r="JD60" s="63"/>
      <c r="JE60" s="63"/>
      <c r="JF60" s="63"/>
      <c r="JG60" s="63"/>
      <c r="JH60" s="63"/>
      <c r="JI60" s="63"/>
      <c r="JJ60" s="63"/>
      <c r="JK60" s="63"/>
      <c r="JL60" s="63"/>
      <c r="JM60" s="63"/>
      <c r="JN60" s="63"/>
      <c r="JO60" s="63"/>
      <c r="JP60" s="63"/>
      <c r="JQ60" s="63"/>
      <c r="JR60" s="63"/>
      <c r="JS60" s="63"/>
      <c r="JT60" s="63"/>
      <c r="JU60" s="63"/>
      <c r="JV60" s="63"/>
      <c r="JW60" s="63"/>
      <c r="JX60" s="63"/>
      <c r="JY60" s="63"/>
      <c r="JZ60" s="63"/>
      <c r="KA60" s="63"/>
      <c r="KB60" s="63"/>
      <c r="KC60" s="63"/>
      <c r="KD60" s="63"/>
      <c r="KE60" s="63"/>
      <c r="KF60" s="63"/>
      <c r="KG60" s="63"/>
      <c r="KH60" s="63"/>
      <c r="KI60" s="63"/>
      <c r="KJ60" s="63"/>
      <c r="KK60" s="63"/>
      <c r="KL60" s="63"/>
      <c r="KM60" s="63"/>
      <c r="KN60" s="63"/>
      <c r="KO60" s="63"/>
      <c r="KP60" s="63"/>
      <c r="KQ60" s="63"/>
      <c r="KR60" s="63"/>
      <c r="KS60" s="63"/>
      <c r="KT60" s="63"/>
      <c r="KU60" s="63"/>
      <c r="KV60" s="63"/>
      <c r="KW60" s="63"/>
      <c r="KX60" s="63"/>
      <c r="KY60" s="63"/>
      <c r="KZ60" s="63"/>
      <c r="LA60" s="63"/>
      <c r="LB60" s="63"/>
      <c r="LC60" s="63"/>
      <c r="LD60" s="63"/>
      <c r="LE60" s="63"/>
      <c r="LF60" s="63"/>
      <c r="LG60" s="63"/>
      <c r="LH60" s="63"/>
      <c r="LI60" s="63"/>
      <c r="LJ60" s="63"/>
      <c r="LK60" s="63"/>
      <c r="LL60" s="63"/>
      <c r="LM60" s="63"/>
      <c r="LN60" s="63"/>
      <c r="LO60" s="63"/>
      <c r="LP60" s="63"/>
      <c r="LQ60" s="63"/>
      <c r="LR60" s="63"/>
      <c r="LS60" s="63"/>
      <c r="LT60" s="63"/>
      <c r="LU60" s="63"/>
      <c r="LV60" s="63"/>
      <c r="LW60" s="63"/>
      <c r="LX60" s="63"/>
      <c r="LY60" s="63"/>
      <c r="LZ60" s="63"/>
      <c r="MA60" s="63"/>
      <c r="MB60" s="63"/>
      <c r="MC60" s="63"/>
      <c r="MD60" s="63"/>
      <c r="ME60" s="63"/>
      <c r="MF60" s="63"/>
      <c r="MG60" s="63"/>
      <c r="MH60" s="63"/>
      <c r="MI60" s="63"/>
      <c r="MJ60" s="63"/>
      <c r="MK60" s="63"/>
      <c r="ML60" s="63"/>
      <c r="MM60" s="63"/>
      <c r="MN60" s="63"/>
      <c r="MO60" s="63"/>
      <c r="MP60" s="63"/>
      <c r="MQ60" s="63"/>
      <c r="MR60" s="63"/>
      <c r="MS60" s="63"/>
      <c r="MT60" s="63"/>
      <c r="MU60" s="63"/>
      <c r="MV60" s="63"/>
      <c r="MW60" s="63"/>
      <c r="MX60" s="63"/>
      <c r="MY60" s="63"/>
      <c r="MZ60" s="63"/>
      <c r="NA60" s="63"/>
      <c r="NB60" s="63"/>
      <c r="NC60" s="63"/>
      <c r="ND60" s="63"/>
      <c r="NE60" s="63"/>
      <c r="NF60" s="63"/>
      <c r="NG60" s="63"/>
      <c r="NH60" s="63"/>
      <c r="NI60" s="63"/>
      <c r="NJ60" s="63"/>
      <c r="NK60" s="63"/>
      <c r="NL60" s="63"/>
      <c r="NM60" s="63"/>
      <c r="NN60" s="63"/>
      <c r="NO60" s="63"/>
      <c r="NP60" s="63"/>
      <c r="NQ60" s="63"/>
      <c r="NR60" s="63"/>
      <c r="NS60" s="63"/>
      <c r="NT60" s="63"/>
      <c r="NU60" s="63"/>
      <c r="NV60" s="63"/>
      <c r="NW60" s="63"/>
      <c r="NX60" s="63"/>
      <c r="NY60" s="63"/>
      <c r="NZ60" s="63"/>
      <c r="OA60" s="63"/>
      <c r="OB60" s="63"/>
      <c r="OC60" s="63"/>
      <c r="OD60" s="63"/>
      <c r="OE60" s="63"/>
      <c r="OF60" s="63"/>
      <c r="OG60" s="63"/>
      <c r="OH60" s="63"/>
      <c r="OI60" s="63"/>
      <c r="OJ60" s="63"/>
      <c r="OK60" s="63"/>
      <c r="OL60" s="63"/>
      <c r="OM60" s="63"/>
      <c r="ON60" s="63"/>
      <c r="OO60" s="63"/>
      <c r="OP60" s="63"/>
      <c r="OQ60" s="63"/>
      <c r="OR60" s="63"/>
      <c r="OS60" s="63"/>
      <c r="OT60" s="63"/>
      <c r="OU60" s="63"/>
      <c r="OV60" s="63"/>
      <c r="OW60" s="63"/>
      <c r="OX60" s="63"/>
      <c r="OY60" s="63"/>
      <c r="OZ60" s="63"/>
      <c r="PA60" s="63"/>
      <c r="PB60" s="63"/>
      <c r="PC60" s="63"/>
      <c r="PD60" s="63"/>
      <c r="PE60" s="63"/>
      <c r="PF60" s="63"/>
      <c r="PG60" s="63"/>
      <c r="PH60" s="63"/>
      <c r="PI60" s="63"/>
      <c r="PJ60" s="63"/>
    </row>
    <row r="61" spans="1:426" ht="19.5" customHeight="1">
      <c r="A61" s="123"/>
      <c r="B61" s="123"/>
      <c r="C61" s="123"/>
      <c r="D61" s="123"/>
      <c r="E61" s="123"/>
      <c r="F61" s="123"/>
      <c r="G61" s="63"/>
      <c r="H61" s="63"/>
      <c r="I61" s="63"/>
      <c r="J61" s="63"/>
      <c r="K61" s="63"/>
      <c r="L61" s="63"/>
      <c r="M61" s="63"/>
      <c r="N61" s="63"/>
      <c r="O61" s="63"/>
      <c r="P61" s="63"/>
      <c r="Q61" s="63"/>
      <c r="R61" s="63"/>
      <c r="S61" s="63"/>
      <c r="T61" s="63"/>
      <c r="U61" s="63"/>
      <c r="V61" s="63"/>
      <c r="W61" s="63"/>
      <c r="X61" s="63"/>
      <c r="Y61" s="63"/>
      <c r="Z61" s="63"/>
      <c r="AA61" s="63"/>
      <c r="AB61" s="63"/>
      <c r="AC61" s="63"/>
      <c r="AD61" s="63"/>
      <c r="AE61" s="63"/>
      <c r="AF61" s="63"/>
      <c r="AG61" s="63"/>
      <c r="AH61" s="63"/>
      <c r="AI61" s="63"/>
      <c r="AJ61" s="63"/>
      <c r="AK61" s="63"/>
      <c r="AL61" s="63"/>
      <c r="AM61" s="63"/>
      <c r="AN61" s="63"/>
      <c r="AO61" s="63"/>
      <c r="AP61" s="63"/>
      <c r="AQ61" s="63"/>
      <c r="AR61" s="63"/>
      <c r="AS61" s="63"/>
      <c r="AT61" s="63"/>
      <c r="AU61" s="63"/>
      <c r="AV61" s="63"/>
      <c r="AW61" s="63"/>
      <c r="AX61" s="63"/>
      <c r="AY61" s="63"/>
      <c r="AZ61" s="63"/>
      <c r="BA61" s="63"/>
      <c r="BB61" s="63"/>
      <c r="BC61" s="63"/>
      <c r="BD61" s="63"/>
      <c r="BE61" s="63"/>
      <c r="BF61" s="63"/>
      <c r="BG61" s="63"/>
      <c r="BH61" s="63"/>
      <c r="BI61" s="63"/>
      <c r="BJ61" s="63"/>
      <c r="BK61" s="63"/>
      <c r="BL61" s="63"/>
      <c r="BM61" s="63"/>
      <c r="BN61" s="63"/>
      <c r="BO61" s="63"/>
      <c r="BP61" s="63"/>
      <c r="BQ61" s="63"/>
      <c r="BR61" s="63"/>
      <c r="BS61" s="63"/>
      <c r="BT61" s="63"/>
      <c r="BU61" s="63"/>
      <c r="BV61" s="63"/>
      <c r="BW61" s="63"/>
      <c r="BX61" s="63"/>
      <c r="BY61" s="63"/>
      <c r="BZ61" s="63"/>
      <c r="CA61" s="63"/>
      <c r="CB61" s="63"/>
      <c r="CC61" s="63"/>
      <c r="CD61" s="63"/>
      <c r="CE61" s="63"/>
      <c r="CF61" s="63"/>
      <c r="CG61" s="63"/>
      <c r="CH61" s="63"/>
      <c r="CI61" s="63"/>
      <c r="CJ61" s="63"/>
      <c r="CK61" s="63"/>
      <c r="CL61" s="63"/>
      <c r="CM61" s="63"/>
      <c r="CN61" s="63"/>
      <c r="CO61" s="63"/>
      <c r="CP61" s="63"/>
      <c r="CQ61" s="63"/>
      <c r="CR61" s="63"/>
      <c r="CS61" s="63"/>
      <c r="CT61" s="63"/>
      <c r="CU61" s="63"/>
      <c r="CV61" s="63"/>
      <c r="CW61" s="63"/>
      <c r="CX61" s="63"/>
      <c r="CY61" s="63"/>
      <c r="CZ61" s="63"/>
      <c r="DA61" s="63"/>
      <c r="DB61" s="63"/>
      <c r="DC61" s="63"/>
      <c r="DD61" s="63"/>
      <c r="DE61" s="63"/>
      <c r="DF61" s="63"/>
      <c r="DG61" s="63"/>
      <c r="DH61" s="63"/>
      <c r="DI61" s="63"/>
      <c r="DJ61" s="63"/>
      <c r="DK61" s="63"/>
      <c r="DL61" s="63"/>
      <c r="DM61" s="63"/>
      <c r="DN61" s="63"/>
      <c r="DO61" s="63"/>
      <c r="DP61" s="63"/>
      <c r="DQ61" s="63"/>
      <c r="DR61" s="63"/>
      <c r="DS61" s="63"/>
      <c r="DT61" s="63"/>
      <c r="DU61" s="63"/>
      <c r="DV61" s="63"/>
      <c r="DW61" s="63"/>
      <c r="DX61" s="63"/>
      <c r="DY61" s="63"/>
      <c r="DZ61" s="63"/>
      <c r="EA61" s="63"/>
      <c r="EB61" s="63"/>
      <c r="EC61" s="63"/>
      <c r="ED61" s="63"/>
      <c r="EE61" s="63"/>
      <c r="EF61" s="63"/>
      <c r="EG61" s="63"/>
      <c r="EH61" s="63"/>
      <c r="EI61" s="63"/>
      <c r="EJ61" s="63"/>
      <c r="EK61" s="63"/>
      <c r="EL61" s="63"/>
      <c r="EM61" s="63"/>
      <c r="EN61" s="63"/>
      <c r="EO61" s="63"/>
      <c r="EP61" s="63"/>
      <c r="EQ61" s="63"/>
      <c r="ER61" s="63"/>
      <c r="ES61" s="63"/>
      <c r="ET61" s="63"/>
      <c r="EU61" s="63"/>
      <c r="EV61" s="63"/>
      <c r="EW61" s="63"/>
      <c r="EX61" s="63"/>
      <c r="EY61" s="63"/>
      <c r="EZ61" s="63"/>
      <c r="FA61" s="63"/>
      <c r="FB61" s="63"/>
      <c r="FC61" s="63"/>
      <c r="FD61" s="63"/>
      <c r="FE61" s="63"/>
      <c r="FF61" s="63"/>
      <c r="FG61" s="63"/>
      <c r="FH61" s="63"/>
      <c r="FI61" s="63"/>
      <c r="FJ61" s="63"/>
      <c r="FK61" s="63"/>
      <c r="FL61" s="63"/>
      <c r="FM61" s="63"/>
      <c r="FN61" s="63"/>
      <c r="FO61" s="63"/>
      <c r="FP61" s="63"/>
      <c r="FQ61" s="63"/>
      <c r="FR61" s="63"/>
      <c r="FS61" s="63"/>
      <c r="FT61" s="63"/>
      <c r="FU61" s="63"/>
      <c r="FV61" s="63"/>
      <c r="FW61" s="63"/>
      <c r="FX61" s="63"/>
      <c r="FY61" s="63"/>
      <c r="FZ61" s="63"/>
      <c r="GA61" s="63"/>
      <c r="GB61" s="63"/>
      <c r="GC61" s="63"/>
      <c r="GD61" s="63"/>
      <c r="GE61" s="63"/>
      <c r="GF61" s="63"/>
      <c r="GG61" s="63"/>
      <c r="GH61" s="63"/>
      <c r="GI61" s="63"/>
      <c r="GJ61" s="63"/>
      <c r="GK61" s="63"/>
      <c r="GL61" s="63"/>
      <c r="GM61" s="63"/>
      <c r="GN61" s="63"/>
      <c r="GO61" s="63"/>
      <c r="GP61" s="63"/>
      <c r="GQ61" s="63"/>
      <c r="GR61" s="63"/>
      <c r="GS61" s="63"/>
      <c r="GT61" s="63"/>
      <c r="GU61" s="63"/>
      <c r="GV61" s="63"/>
      <c r="GW61" s="63"/>
      <c r="GX61" s="63"/>
      <c r="GY61" s="63"/>
      <c r="GZ61" s="63"/>
      <c r="HA61" s="63"/>
      <c r="HB61" s="63"/>
      <c r="HC61" s="63"/>
      <c r="HD61" s="63"/>
      <c r="HE61" s="63"/>
      <c r="HF61" s="63"/>
      <c r="HG61" s="63"/>
      <c r="HH61" s="63"/>
      <c r="HI61" s="63"/>
      <c r="HJ61" s="63"/>
      <c r="HK61" s="63"/>
      <c r="HL61" s="63"/>
      <c r="HM61" s="63"/>
      <c r="HN61" s="63"/>
      <c r="HO61" s="63"/>
      <c r="HP61" s="63"/>
      <c r="HQ61" s="63"/>
      <c r="HR61" s="63"/>
      <c r="HS61" s="63"/>
      <c r="HT61" s="63"/>
      <c r="HU61" s="63"/>
      <c r="HV61" s="63"/>
      <c r="HW61" s="63"/>
      <c r="HX61" s="63"/>
      <c r="HY61" s="63"/>
      <c r="HZ61" s="63"/>
      <c r="IA61" s="63"/>
      <c r="IB61" s="63"/>
      <c r="IC61" s="63"/>
      <c r="ID61" s="63"/>
      <c r="IE61" s="63"/>
      <c r="IF61" s="63"/>
      <c r="IG61" s="63"/>
      <c r="IH61" s="63"/>
      <c r="II61" s="63"/>
      <c r="IJ61" s="63"/>
      <c r="IK61" s="63"/>
      <c r="IL61" s="63"/>
      <c r="IM61" s="63"/>
      <c r="IN61" s="63"/>
      <c r="IO61" s="63"/>
      <c r="IP61" s="63"/>
      <c r="IQ61" s="63"/>
      <c r="IR61" s="63"/>
      <c r="IS61" s="63"/>
      <c r="IT61" s="63"/>
      <c r="IU61" s="63"/>
      <c r="IV61" s="63"/>
      <c r="IW61" s="63"/>
      <c r="IX61" s="63"/>
      <c r="IY61" s="63"/>
      <c r="IZ61" s="63"/>
      <c r="JA61" s="63"/>
      <c r="JB61" s="63"/>
      <c r="JC61" s="63"/>
      <c r="JD61" s="63"/>
      <c r="JE61" s="63"/>
      <c r="JF61" s="63"/>
      <c r="JG61" s="63"/>
      <c r="JH61" s="63"/>
      <c r="JI61" s="63"/>
      <c r="JJ61" s="63"/>
      <c r="JK61" s="63"/>
      <c r="JL61" s="63"/>
      <c r="JM61" s="63"/>
      <c r="JN61" s="63"/>
      <c r="JO61" s="63"/>
      <c r="JP61" s="63"/>
      <c r="JQ61" s="63"/>
      <c r="JR61" s="63"/>
      <c r="JS61" s="63"/>
      <c r="JT61" s="63"/>
      <c r="JU61" s="63"/>
      <c r="JV61" s="63"/>
      <c r="JW61" s="63"/>
      <c r="JX61" s="63"/>
      <c r="JY61" s="63"/>
      <c r="JZ61" s="63"/>
      <c r="KA61" s="63"/>
      <c r="KB61" s="63"/>
      <c r="KC61" s="63"/>
      <c r="KD61" s="63"/>
      <c r="KE61" s="63"/>
      <c r="KF61" s="63"/>
      <c r="KG61" s="63"/>
      <c r="KH61" s="63"/>
      <c r="KI61" s="63"/>
      <c r="KJ61" s="63"/>
      <c r="KK61" s="63"/>
      <c r="KL61" s="63"/>
      <c r="KM61" s="63"/>
      <c r="KN61" s="63"/>
      <c r="KO61" s="63"/>
      <c r="KP61" s="63"/>
      <c r="KQ61" s="63"/>
      <c r="KR61" s="63"/>
      <c r="KS61" s="63"/>
      <c r="KT61" s="63"/>
      <c r="KU61" s="63"/>
      <c r="KV61" s="63"/>
      <c r="KW61" s="63"/>
      <c r="KX61" s="63"/>
      <c r="KY61" s="63"/>
      <c r="KZ61" s="63"/>
      <c r="LA61" s="63"/>
      <c r="LB61" s="63"/>
      <c r="LC61" s="63"/>
      <c r="LD61" s="63"/>
      <c r="LE61" s="63"/>
      <c r="LF61" s="63"/>
      <c r="LG61" s="63"/>
      <c r="LH61" s="63"/>
      <c r="LI61" s="63"/>
      <c r="LJ61" s="63"/>
      <c r="LK61" s="63"/>
      <c r="LL61" s="63"/>
      <c r="LM61" s="63"/>
      <c r="LN61" s="63"/>
      <c r="LO61" s="63"/>
      <c r="LP61" s="63"/>
      <c r="LQ61" s="63"/>
      <c r="LR61" s="63"/>
      <c r="LS61" s="63"/>
      <c r="LT61" s="63"/>
      <c r="LU61" s="63"/>
      <c r="LV61" s="63"/>
      <c r="LW61" s="63"/>
      <c r="LX61" s="63"/>
      <c r="LY61" s="63"/>
      <c r="LZ61" s="63"/>
      <c r="MA61" s="63"/>
      <c r="MB61" s="63"/>
      <c r="MC61" s="63"/>
      <c r="MD61" s="63"/>
      <c r="ME61" s="63"/>
      <c r="MF61" s="63"/>
      <c r="MG61" s="63"/>
      <c r="MH61" s="63"/>
      <c r="MI61" s="63"/>
      <c r="MJ61" s="63"/>
      <c r="MK61" s="63"/>
      <c r="ML61" s="63"/>
      <c r="MM61" s="63"/>
      <c r="MN61" s="63"/>
      <c r="MO61" s="63"/>
      <c r="MP61" s="63"/>
      <c r="MQ61" s="63"/>
      <c r="MR61" s="63"/>
      <c r="MS61" s="63"/>
      <c r="MT61" s="63"/>
      <c r="MU61" s="63"/>
      <c r="MV61" s="63"/>
      <c r="MW61" s="63"/>
      <c r="MX61" s="63"/>
      <c r="MY61" s="63"/>
      <c r="MZ61" s="63"/>
      <c r="NA61" s="63"/>
      <c r="NB61" s="63"/>
      <c r="NC61" s="63"/>
      <c r="ND61" s="63"/>
      <c r="NE61" s="63"/>
      <c r="NF61" s="63"/>
      <c r="NG61" s="63"/>
      <c r="NH61" s="63"/>
      <c r="NI61" s="63"/>
      <c r="NJ61" s="63"/>
      <c r="NK61" s="63"/>
      <c r="NL61" s="63"/>
      <c r="NM61" s="63"/>
      <c r="NN61" s="63"/>
      <c r="NO61" s="63"/>
      <c r="NP61" s="63"/>
      <c r="NQ61" s="63"/>
      <c r="NR61" s="63"/>
      <c r="NS61" s="63"/>
      <c r="NT61" s="63"/>
      <c r="NU61" s="63"/>
      <c r="NV61" s="63"/>
      <c r="NW61" s="63"/>
      <c r="NX61" s="63"/>
      <c r="NY61" s="63"/>
      <c r="NZ61" s="63"/>
      <c r="OA61" s="63"/>
      <c r="OB61" s="63"/>
      <c r="OC61" s="63"/>
      <c r="OD61" s="63"/>
      <c r="OE61" s="63"/>
      <c r="OF61" s="63"/>
      <c r="OG61" s="63"/>
      <c r="OH61" s="63"/>
      <c r="OI61" s="63"/>
      <c r="OJ61" s="63"/>
      <c r="OK61" s="63"/>
      <c r="OL61" s="63"/>
      <c r="OM61" s="63"/>
      <c r="ON61" s="63"/>
      <c r="OO61" s="63"/>
      <c r="OP61" s="63"/>
      <c r="OQ61" s="63"/>
      <c r="OR61" s="63"/>
      <c r="OS61" s="63"/>
      <c r="OT61" s="63"/>
      <c r="OU61" s="63"/>
      <c r="OV61" s="63"/>
      <c r="OW61" s="63"/>
      <c r="OX61" s="63"/>
      <c r="OY61" s="63"/>
      <c r="OZ61" s="63"/>
      <c r="PA61" s="63"/>
      <c r="PB61" s="63"/>
      <c r="PC61" s="63"/>
      <c r="PD61" s="63"/>
      <c r="PE61" s="63"/>
      <c r="PF61" s="63"/>
      <c r="PG61" s="63"/>
      <c r="PH61" s="63"/>
      <c r="PI61" s="63"/>
      <c r="PJ61" s="63"/>
    </row>
    <row r="62" spans="1:426" ht="19.5" customHeight="1">
      <c r="A62" s="123"/>
      <c r="B62" s="123"/>
      <c r="C62" s="123"/>
      <c r="D62" s="123"/>
      <c r="E62" s="123"/>
      <c r="F62" s="123"/>
      <c r="G62" s="63"/>
      <c r="H62" s="63"/>
      <c r="I62" s="63"/>
      <c r="J62" s="63"/>
      <c r="K62" s="63"/>
      <c r="L62" s="63"/>
      <c r="M62" s="63"/>
      <c r="N62" s="63"/>
      <c r="O62" s="63"/>
      <c r="P62" s="63"/>
      <c r="Q62" s="63"/>
      <c r="R62" s="63"/>
      <c r="S62" s="63"/>
      <c r="T62" s="63"/>
      <c r="U62" s="63"/>
      <c r="V62" s="63"/>
      <c r="W62" s="63"/>
      <c r="X62" s="63"/>
      <c r="Y62" s="63"/>
      <c r="Z62" s="63"/>
      <c r="AA62" s="63"/>
      <c r="AB62" s="63"/>
      <c r="AC62" s="63"/>
      <c r="AD62" s="63"/>
      <c r="AE62" s="63"/>
      <c r="AF62" s="63"/>
      <c r="AG62" s="63"/>
      <c r="AH62" s="63"/>
      <c r="AI62" s="63"/>
      <c r="AJ62" s="63"/>
      <c r="AK62" s="63"/>
      <c r="AL62" s="63"/>
      <c r="AM62" s="63"/>
      <c r="AN62" s="63"/>
      <c r="AO62" s="63"/>
      <c r="AP62" s="63"/>
      <c r="AQ62" s="63"/>
      <c r="AR62" s="63"/>
      <c r="AS62" s="63"/>
      <c r="AT62" s="63"/>
      <c r="AU62" s="63"/>
      <c r="AV62" s="63"/>
      <c r="AW62" s="63"/>
      <c r="AX62" s="63"/>
      <c r="AY62" s="63"/>
      <c r="AZ62" s="63"/>
      <c r="BA62" s="63"/>
      <c r="BB62" s="63"/>
      <c r="BC62" s="63"/>
      <c r="BD62" s="63"/>
      <c r="BE62" s="63"/>
      <c r="BF62" s="63"/>
      <c r="BG62" s="63"/>
      <c r="BH62" s="63"/>
      <c r="BI62" s="63"/>
      <c r="BJ62" s="63"/>
      <c r="BK62" s="63"/>
      <c r="BL62" s="63"/>
      <c r="BM62" s="63"/>
      <c r="BN62" s="63"/>
      <c r="BO62" s="63"/>
      <c r="BP62" s="63"/>
      <c r="BQ62" s="63"/>
      <c r="BR62" s="63"/>
      <c r="BS62" s="63"/>
      <c r="BT62" s="63"/>
      <c r="BU62" s="63"/>
      <c r="BV62" s="63"/>
      <c r="BW62" s="63"/>
      <c r="BX62" s="63"/>
      <c r="BY62" s="63"/>
      <c r="BZ62" s="63"/>
      <c r="CA62" s="63"/>
      <c r="CB62" s="63"/>
      <c r="CC62" s="63"/>
      <c r="CD62" s="63"/>
      <c r="CE62" s="63"/>
      <c r="CF62" s="63"/>
      <c r="CG62" s="63"/>
      <c r="CH62" s="63"/>
      <c r="CI62" s="63"/>
      <c r="CJ62" s="63"/>
      <c r="CK62" s="63"/>
      <c r="CL62" s="63"/>
      <c r="CM62" s="63"/>
      <c r="CN62" s="63"/>
      <c r="CO62" s="63"/>
      <c r="CP62" s="63"/>
      <c r="CQ62" s="63"/>
      <c r="CR62" s="63"/>
      <c r="CS62" s="63"/>
      <c r="CT62" s="63"/>
      <c r="CU62" s="63"/>
      <c r="CV62" s="63"/>
      <c r="CW62" s="63"/>
      <c r="CX62" s="63"/>
      <c r="CY62" s="63"/>
      <c r="CZ62" s="63"/>
      <c r="DA62" s="63"/>
      <c r="DB62" s="63"/>
      <c r="DC62" s="63"/>
      <c r="DD62" s="63"/>
      <c r="DE62" s="63"/>
      <c r="DF62" s="63"/>
      <c r="DG62" s="63"/>
      <c r="DH62" s="63"/>
      <c r="DI62" s="63"/>
      <c r="DJ62" s="63"/>
      <c r="DK62" s="63"/>
      <c r="DL62" s="63"/>
      <c r="DM62" s="63"/>
      <c r="DN62" s="63"/>
      <c r="DO62" s="63"/>
      <c r="DP62" s="63"/>
      <c r="DQ62" s="63"/>
      <c r="DR62" s="63"/>
      <c r="DS62" s="63"/>
      <c r="DT62" s="63"/>
      <c r="DU62" s="63"/>
      <c r="DV62" s="63"/>
      <c r="DW62" s="63"/>
      <c r="DX62" s="63"/>
      <c r="DY62" s="63"/>
      <c r="DZ62" s="63"/>
      <c r="EA62" s="63"/>
      <c r="EB62" s="63"/>
      <c r="EC62" s="63"/>
      <c r="ED62" s="63"/>
      <c r="EE62" s="63"/>
      <c r="EF62" s="63"/>
      <c r="EG62" s="63"/>
      <c r="EH62" s="63"/>
      <c r="EI62" s="63"/>
      <c r="EJ62" s="63"/>
      <c r="EK62" s="63"/>
      <c r="EL62" s="63"/>
      <c r="EM62" s="63"/>
      <c r="EN62" s="63"/>
      <c r="EO62" s="63"/>
      <c r="EP62" s="63"/>
      <c r="EQ62" s="63"/>
      <c r="ER62" s="63"/>
      <c r="ES62" s="63"/>
      <c r="ET62" s="63"/>
      <c r="EU62" s="63"/>
      <c r="EV62" s="63"/>
      <c r="EW62" s="63"/>
      <c r="EX62" s="63"/>
      <c r="EY62" s="63"/>
      <c r="EZ62" s="63"/>
      <c r="FA62" s="63"/>
      <c r="FB62" s="63"/>
      <c r="FC62" s="63"/>
      <c r="FD62" s="63"/>
      <c r="FE62" s="63"/>
      <c r="FF62" s="63"/>
      <c r="FG62" s="63"/>
      <c r="FH62" s="63"/>
      <c r="FI62" s="63"/>
      <c r="FJ62" s="63"/>
      <c r="FK62" s="63"/>
      <c r="FL62" s="63"/>
      <c r="FM62" s="63"/>
      <c r="FN62" s="63"/>
      <c r="FO62" s="63"/>
      <c r="FP62" s="63"/>
      <c r="FQ62" s="63"/>
      <c r="FR62" s="63"/>
      <c r="FS62" s="63"/>
      <c r="FT62" s="63"/>
      <c r="FU62" s="63"/>
      <c r="FV62" s="63"/>
      <c r="FW62" s="63"/>
      <c r="FX62" s="63"/>
      <c r="FY62" s="63"/>
      <c r="FZ62" s="63"/>
      <c r="GA62" s="63"/>
      <c r="GB62" s="63"/>
      <c r="GC62" s="63"/>
      <c r="GD62" s="63"/>
      <c r="GE62" s="63"/>
      <c r="GF62" s="63"/>
      <c r="GG62" s="63"/>
      <c r="GH62" s="63"/>
      <c r="GI62" s="63"/>
      <c r="GJ62" s="63"/>
      <c r="GK62" s="63"/>
      <c r="GL62" s="63"/>
      <c r="GM62" s="63"/>
      <c r="GN62" s="63"/>
      <c r="GO62" s="63"/>
      <c r="GP62" s="63"/>
      <c r="GQ62" s="63"/>
      <c r="GR62" s="63"/>
      <c r="GS62" s="63"/>
      <c r="GT62" s="63"/>
      <c r="GU62" s="63"/>
      <c r="GV62" s="63"/>
      <c r="GW62" s="63"/>
      <c r="GX62" s="63"/>
      <c r="GY62" s="63"/>
      <c r="GZ62" s="63"/>
      <c r="HA62" s="63"/>
      <c r="HB62" s="63"/>
      <c r="HC62" s="63"/>
      <c r="HD62" s="63"/>
      <c r="HE62" s="63"/>
      <c r="HF62" s="63"/>
      <c r="HG62" s="63"/>
      <c r="HH62" s="63"/>
      <c r="HI62" s="63"/>
      <c r="HJ62" s="63"/>
      <c r="HK62" s="63"/>
      <c r="HL62" s="63"/>
      <c r="HM62" s="63"/>
      <c r="HN62" s="63"/>
      <c r="HO62" s="63"/>
      <c r="HP62" s="63"/>
      <c r="HQ62" s="63"/>
      <c r="HR62" s="63"/>
      <c r="HS62" s="63"/>
      <c r="HT62" s="63"/>
      <c r="HU62" s="63"/>
      <c r="HV62" s="63"/>
      <c r="HW62" s="63"/>
      <c r="HX62" s="63"/>
      <c r="HY62" s="63"/>
      <c r="HZ62" s="63"/>
      <c r="IA62" s="63"/>
      <c r="IB62" s="63"/>
      <c r="IC62" s="63"/>
      <c r="ID62" s="63"/>
      <c r="IE62" s="63"/>
      <c r="IF62" s="63"/>
      <c r="IG62" s="63"/>
      <c r="IH62" s="63"/>
      <c r="II62" s="63"/>
      <c r="IJ62" s="63"/>
      <c r="IK62" s="63"/>
      <c r="IL62" s="63"/>
      <c r="IM62" s="63"/>
      <c r="IN62" s="63"/>
      <c r="IO62" s="63"/>
      <c r="IP62" s="63"/>
      <c r="IQ62" s="63"/>
      <c r="IR62" s="63"/>
      <c r="IS62" s="63"/>
      <c r="IT62" s="63"/>
      <c r="IU62" s="63"/>
      <c r="IV62" s="63"/>
      <c r="IW62" s="63"/>
      <c r="IX62" s="63"/>
      <c r="IY62" s="63"/>
      <c r="IZ62" s="63"/>
      <c r="JA62" s="63"/>
      <c r="JB62" s="63"/>
      <c r="JC62" s="63"/>
      <c r="JD62" s="63"/>
      <c r="JE62" s="63"/>
      <c r="JF62" s="63"/>
      <c r="JG62" s="63"/>
      <c r="JH62" s="63"/>
      <c r="JI62" s="63"/>
      <c r="JJ62" s="63"/>
      <c r="JK62" s="63"/>
      <c r="JL62" s="63"/>
      <c r="JM62" s="63"/>
      <c r="JN62" s="63"/>
      <c r="JO62" s="63"/>
      <c r="JP62" s="63"/>
      <c r="JQ62" s="63"/>
      <c r="JR62" s="63"/>
      <c r="JS62" s="63"/>
      <c r="JT62" s="63"/>
      <c r="JU62" s="63"/>
      <c r="JV62" s="63"/>
      <c r="JW62" s="63"/>
      <c r="JX62" s="63"/>
      <c r="JY62" s="63"/>
      <c r="JZ62" s="63"/>
      <c r="KA62" s="63"/>
      <c r="KB62" s="63"/>
      <c r="KC62" s="63"/>
      <c r="KD62" s="63"/>
      <c r="KE62" s="63"/>
      <c r="KF62" s="63"/>
      <c r="KG62" s="63"/>
      <c r="KH62" s="63"/>
      <c r="KI62" s="63"/>
      <c r="KJ62" s="63"/>
      <c r="KK62" s="63"/>
      <c r="KL62" s="63"/>
      <c r="KM62" s="63"/>
      <c r="KN62" s="63"/>
      <c r="KO62" s="63"/>
      <c r="KP62" s="63"/>
      <c r="KQ62" s="63"/>
      <c r="KR62" s="63"/>
      <c r="KS62" s="63"/>
      <c r="KT62" s="63"/>
      <c r="KU62" s="63"/>
      <c r="KV62" s="63"/>
      <c r="KW62" s="63"/>
      <c r="KX62" s="63"/>
      <c r="KY62" s="63"/>
      <c r="KZ62" s="63"/>
      <c r="LA62" s="63"/>
      <c r="LB62" s="63"/>
      <c r="LC62" s="63"/>
      <c r="LD62" s="63"/>
      <c r="LE62" s="63"/>
      <c r="LF62" s="63"/>
      <c r="LG62" s="63"/>
      <c r="LH62" s="63"/>
      <c r="LI62" s="63"/>
      <c r="LJ62" s="63"/>
      <c r="LK62" s="63"/>
      <c r="LL62" s="63"/>
      <c r="LM62" s="63"/>
      <c r="LN62" s="63"/>
      <c r="LO62" s="63"/>
      <c r="LP62" s="63"/>
      <c r="LQ62" s="63"/>
      <c r="LR62" s="63"/>
      <c r="LS62" s="63"/>
      <c r="LT62" s="63"/>
      <c r="LU62" s="63"/>
      <c r="LV62" s="63"/>
      <c r="LW62" s="63"/>
      <c r="LX62" s="63"/>
      <c r="LY62" s="63"/>
      <c r="LZ62" s="63"/>
      <c r="MA62" s="63"/>
      <c r="MB62" s="63"/>
      <c r="MC62" s="63"/>
      <c r="MD62" s="63"/>
      <c r="ME62" s="63"/>
      <c r="MF62" s="63"/>
      <c r="MG62" s="63"/>
      <c r="MH62" s="63"/>
      <c r="MI62" s="63"/>
      <c r="MJ62" s="63"/>
      <c r="MK62" s="63"/>
      <c r="ML62" s="63"/>
      <c r="MM62" s="63"/>
      <c r="MN62" s="63"/>
      <c r="MO62" s="63"/>
      <c r="MP62" s="63"/>
      <c r="MQ62" s="63"/>
      <c r="MR62" s="63"/>
      <c r="MS62" s="63"/>
      <c r="MT62" s="63"/>
      <c r="MU62" s="63"/>
      <c r="MV62" s="63"/>
      <c r="MW62" s="63"/>
      <c r="MX62" s="63"/>
      <c r="MY62" s="63"/>
      <c r="MZ62" s="63"/>
      <c r="NA62" s="63"/>
      <c r="NB62" s="63"/>
      <c r="NC62" s="63"/>
      <c r="ND62" s="63"/>
      <c r="NE62" s="63"/>
      <c r="NF62" s="63"/>
      <c r="NG62" s="63"/>
      <c r="NH62" s="63"/>
      <c r="NI62" s="63"/>
      <c r="NJ62" s="63"/>
      <c r="NK62" s="63"/>
      <c r="NL62" s="63"/>
      <c r="NM62" s="63"/>
      <c r="NN62" s="63"/>
      <c r="NO62" s="63"/>
      <c r="NP62" s="63"/>
      <c r="NQ62" s="63"/>
      <c r="NR62" s="63"/>
      <c r="NS62" s="63"/>
      <c r="NT62" s="63"/>
      <c r="NU62" s="63"/>
      <c r="NV62" s="63"/>
      <c r="NW62" s="63"/>
      <c r="NX62" s="63"/>
      <c r="NY62" s="63"/>
      <c r="NZ62" s="63"/>
      <c r="OA62" s="63"/>
      <c r="OB62" s="63"/>
      <c r="OC62" s="63"/>
      <c r="OD62" s="63"/>
      <c r="OE62" s="63"/>
      <c r="OF62" s="63"/>
      <c r="OG62" s="63"/>
      <c r="OH62" s="63"/>
      <c r="OI62" s="63"/>
      <c r="OJ62" s="63"/>
      <c r="OK62" s="63"/>
      <c r="OL62" s="63"/>
      <c r="OM62" s="63"/>
      <c r="ON62" s="63"/>
      <c r="OO62" s="63"/>
      <c r="OP62" s="63"/>
      <c r="OQ62" s="63"/>
      <c r="OR62" s="63"/>
      <c r="OS62" s="63"/>
      <c r="OT62" s="63"/>
      <c r="OU62" s="63"/>
      <c r="OV62" s="63"/>
      <c r="OW62" s="63"/>
      <c r="OX62" s="63"/>
      <c r="OY62" s="63"/>
      <c r="OZ62" s="63"/>
      <c r="PA62" s="63"/>
      <c r="PB62" s="63"/>
      <c r="PC62" s="63"/>
      <c r="PD62" s="63"/>
      <c r="PE62" s="63"/>
      <c r="PF62" s="63"/>
      <c r="PG62" s="63"/>
      <c r="PH62" s="63"/>
      <c r="PI62" s="63"/>
      <c r="PJ62" s="63"/>
    </row>
    <row r="63" spans="1:426" ht="19.5" customHeight="1">
      <c r="A63" s="123"/>
      <c r="B63" s="123"/>
      <c r="C63" s="123"/>
      <c r="D63" s="123"/>
      <c r="E63" s="123"/>
      <c r="F63" s="123"/>
      <c r="G63" s="63"/>
      <c r="H63" s="63"/>
      <c r="I63" s="63"/>
      <c r="J63" s="63"/>
      <c r="K63" s="63"/>
      <c r="L63" s="63"/>
      <c r="M63" s="63"/>
      <c r="N63" s="63"/>
      <c r="O63" s="63"/>
      <c r="P63" s="63"/>
      <c r="Q63" s="63"/>
      <c r="R63" s="63"/>
      <c r="S63" s="63"/>
      <c r="T63" s="63"/>
      <c r="U63" s="63"/>
      <c r="V63" s="63"/>
      <c r="W63" s="63"/>
      <c r="X63" s="63"/>
      <c r="Y63" s="63"/>
      <c r="Z63" s="63"/>
      <c r="AA63" s="63"/>
      <c r="AB63" s="63"/>
      <c r="AC63" s="63"/>
      <c r="AD63" s="63"/>
      <c r="AE63" s="63"/>
      <c r="AF63" s="63"/>
      <c r="AG63" s="63"/>
      <c r="AH63" s="63"/>
      <c r="AI63" s="63"/>
      <c r="AJ63" s="63"/>
      <c r="AK63" s="63"/>
      <c r="AL63" s="63"/>
      <c r="AM63" s="63"/>
      <c r="AN63" s="63"/>
      <c r="AO63" s="63"/>
      <c r="AP63" s="63"/>
      <c r="AQ63" s="63"/>
      <c r="AR63" s="63"/>
      <c r="AS63" s="63"/>
      <c r="AT63" s="63"/>
      <c r="AU63" s="63"/>
      <c r="AV63" s="63"/>
      <c r="AW63" s="63"/>
      <c r="AX63" s="63"/>
      <c r="AY63" s="63"/>
      <c r="AZ63" s="63"/>
      <c r="BA63" s="63"/>
      <c r="BB63" s="63"/>
      <c r="BC63" s="63"/>
      <c r="BD63" s="63"/>
      <c r="BE63" s="63"/>
      <c r="BF63" s="63"/>
      <c r="BG63" s="63"/>
      <c r="BH63" s="63"/>
      <c r="BI63" s="63"/>
      <c r="BJ63" s="63"/>
      <c r="BK63" s="63"/>
      <c r="BL63" s="63"/>
      <c r="BM63" s="63"/>
      <c r="BN63" s="63"/>
      <c r="BO63" s="63"/>
      <c r="BP63" s="63"/>
      <c r="BQ63" s="63"/>
      <c r="BR63" s="63"/>
      <c r="BS63" s="63"/>
      <c r="BT63" s="63"/>
      <c r="BU63" s="63"/>
      <c r="BV63" s="63"/>
      <c r="BW63" s="63"/>
      <c r="BX63" s="63"/>
      <c r="BY63" s="63"/>
      <c r="BZ63" s="63"/>
      <c r="CA63" s="63"/>
      <c r="CB63" s="63"/>
      <c r="CC63" s="63"/>
      <c r="CD63" s="63"/>
      <c r="CE63" s="63"/>
      <c r="CF63" s="63"/>
      <c r="CG63" s="63"/>
      <c r="CH63" s="63"/>
      <c r="CI63" s="63"/>
      <c r="CJ63" s="63"/>
      <c r="CK63" s="63"/>
      <c r="CL63" s="63"/>
      <c r="CM63" s="63"/>
      <c r="CN63" s="63"/>
      <c r="CO63" s="63"/>
      <c r="CP63" s="63"/>
      <c r="CQ63" s="63"/>
      <c r="CR63" s="63"/>
      <c r="CS63" s="63"/>
      <c r="CT63" s="63"/>
      <c r="CU63" s="63"/>
      <c r="CV63" s="63"/>
      <c r="CW63" s="63"/>
      <c r="CX63" s="63"/>
      <c r="CY63" s="63"/>
      <c r="CZ63" s="63"/>
      <c r="DA63" s="63"/>
      <c r="DB63" s="63"/>
      <c r="DC63" s="63"/>
      <c r="DD63" s="63"/>
      <c r="DE63" s="63"/>
      <c r="DF63" s="63"/>
      <c r="DG63" s="63"/>
      <c r="DH63" s="63"/>
      <c r="DI63" s="63"/>
      <c r="DJ63" s="63"/>
      <c r="DK63" s="63"/>
      <c r="DL63" s="63"/>
      <c r="DM63" s="63"/>
      <c r="DN63" s="63"/>
      <c r="DO63" s="63"/>
      <c r="DP63" s="63"/>
      <c r="DQ63" s="63"/>
      <c r="DR63" s="63"/>
      <c r="DS63" s="63"/>
      <c r="DT63" s="63"/>
      <c r="DU63" s="63"/>
      <c r="DV63" s="63"/>
      <c r="DW63" s="63"/>
      <c r="DX63" s="63"/>
      <c r="DY63" s="63"/>
      <c r="DZ63" s="63"/>
      <c r="EA63" s="63"/>
      <c r="EB63" s="63"/>
      <c r="EC63" s="63"/>
      <c r="ED63" s="63"/>
      <c r="EE63" s="63"/>
      <c r="EF63" s="63"/>
      <c r="EG63" s="63"/>
      <c r="EH63" s="63"/>
      <c r="EI63" s="63"/>
      <c r="EJ63" s="63"/>
      <c r="EK63" s="63"/>
      <c r="EL63" s="63"/>
      <c r="EM63" s="63"/>
      <c r="EN63" s="63"/>
      <c r="EO63" s="63"/>
      <c r="EP63" s="63"/>
      <c r="EQ63" s="63"/>
      <c r="ER63" s="63"/>
      <c r="ES63" s="63"/>
      <c r="ET63" s="63"/>
      <c r="EU63" s="63"/>
      <c r="EV63" s="63"/>
      <c r="EW63" s="63"/>
      <c r="EX63" s="63"/>
      <c r="EY63" s="63"/>
      <c r="EZ63" s="63"/>
      <c r="FA63" s="63"/>
      <c r="FB63" s="63"/>
      <c r="FC63" s="63"/>
      <c r="FD63" s="63"/>
      <c r="FE63" s="63"/>
      <c r="FF63" s="63"/>
      <c r="FG63" s="63"/>
      <c r="FH63" s="63"/>
      <c r="FI63" s="63"/>
      <c r="FJ63" s="63"/>
      <c r="FK63" s="63"/>
      <c r="FL63" s="63"/>
      <c r="FM63" s="63"/>
      <c r="FN63" s="63"/>
      <c r="FO63" s="63"/>
      <c r="FP63" s="63"/>
      <c r="FQ63" s="63"/>
      <c r="FR63" s="63"/>
      <c r="FS63" s="63"/>
      <c r="FT63" s="63"/>
      <c r="FU63" s="63"/>
      <c r="FV63" s="63"/>
      <c r="FW63" s="63"/>
      <c r="FX63" s="63"/>
      <c r="FY63" s="63"/>
      <c r="FZ63" s="63"/>
      <c r="GA63" s="63"/>
      <c r="GB63" s="63"/>
      <c r="GC63" s="63"/>
      <c r="GD63" s="63"/>
      <c r="GE63" s="63"/>
      <c r="GF63" s="63"/>
      <c r="GG63" s="63"/>
      <c r="GH63" s="63"/>
      <c r="GI63" s="63"/>
      <c r="GJ63" s="63"/>
      <c r="GK63" s="63"/>
      <c r="GL63" s="63"/>
      <c r="GM63" s="63"/>
      <c r="GN63" s="63"/>
      <c r="GO63" s="63"/>
      <c r="GP63" s="63"/>
      <c r="GQ63" s="63"/>
      <c r="GR63" s="63"/>
      <c r="GS63" s="63"/>
      <c r="GT63" s="63"/>
      <c r="GU63" s="63"/>
      <c r="GV63" s="63"/>
      <c r="GW63" s="63"/>
      <c r="GX63" s="63"/>
      <c r="GY63" s="63"/>
      <c r="GZ63" s="63"/>
      <c r="HA63" s="63"/>
      <c r="HB63" s="63"/>
      <c r="HC63" s="63"/>
      <c r="HD63" s="63"/>
      <c r="HE63" s="63"/>
      <c r="HF63" s="63"/>
      <c r="HG63" s="63"/>
      <c r="HH63" s="63"/>
      <c r="HI63" s="63"/>
      <c r="HJ63" s="63"/>
      <c r="HK63" s="63"/>
      <c r="HL63" s="63"/>
      <c r="HM63" s="63"/>
      <c r="HN63" s="63"/>
      <c r="HO63" s="63"/>
      <c r="HP63" s="63"/>
      <c r="HQ63" s="63"/>
      <c r="HR63" s="63"/>
      <c r="HS63" s="63"/>
      <c r="HT63" s="63"/>
      <c r="HU63" s="63"/>
      <c r="HV63" s="63"/>
      <c r="HW63" s="63"/>
      <c r="HX63" s="63"/>
      <c r="HY63" s="63"/>
      <c r="HZ63" s="63"/>
      <c r="IA63" s="63"/>
      <c r="IB63" s="63"/>
      <c r="IC63" s="63"/>
      <c r="ID63" s="63"/>
      <c r="IE63" s="63"/>
      <c r="IF63" s="63"/>
      <c r="IG63" s="63"/>
      <c r="IH63" s="63"/>
      <c r="II63" s="63"/>
      <c r="IJ63" s="63"/>
      <c r="IK63" s="63"/>
      <c r="IL63" s="63"/>
      <c r="IM63" s="63"/>
      <c r="IN63" s="63"/>
      <c r="IO63" s="63"/>
      <c r="IP63" s="63"/>
      <c r="IQ63" s="63"/>
      <c r="IR63" s="63"/>
      <c r="IS63" s="63"/>
      <c r="IT63" s="63"/>
      <c r="IU63" s="63"/>
      <c r="IV63" s="63"/>
      <c r="IW63" s="63"/>
      <c r="IX63" s="63"/>
      <c r="IY63" s="63"/>
      <c r="IZ63" s="63"/>
      <c r="JA63" s="63"/>
      <c r="JB63" s="63"/>
      <c r="JC63" s="63"/>
      <c r="JD63" s="63"/>
      <c r="JE63" s="63"/>
      <c r="JF63" s="63"/>
      <c r="JG63" s="63"/>
      <c r="JH63" s="63"/>
      <c r="JI63" s="63"/>
      <c r="JJ63" s="63"/>
      <c r="JK63" s="63"/>
      <c r="JL63" s="63"/>
      <c r="JM63" s="63"/>
      <c r="JN63" s="63"/>
      <c r="JO63" s="63"/>
      <c r="JP63" s="63"/>
      <c r="JQ63" s="63"/>
      <c r="JR63" s="63"/>
      <c r="JS63" s="63"/>
      <c r="JT63" s="63"/>
      <c r="JU63" s="63"/>
      <c r="JV63" s="63"/>
      <c r="JW63" s="63"/>
      <c r="JX63" s="63"/>
      <c r="JY63" s="63"/>
      <c r="JZ63" s="63"/>
      <c r="KA63" s="63"/>
      <c r="KB63" s="63"/>
      <c r="KC63" s="63"/>
      <c r="KD63" s="63"/>
      <c r="KE63" s="63"/>
      <c r="KF63" s="63"/>
      <c r="KG63" s="63"/>
      <c r="KH63" s="63"/>
      <c r="KI63" s="63"/>
      <c r="KJ63" s="63"/>
      <c r="KK63" s="63"/>
      <c r="KL63" s="63"/>
      <c r="KM63" s="63"/>
      <c r="KN63" s="63"/>
      <c r="KO63" s="63"/>
      <c r="KP63" s="63"/>
      <c r="KQ63" s="63"/>
      <c r="KR63" s="63"/>
      <c r="KS63" s="63"/>
      <c r="KT63" s="63"/>
      <c r="KU63" s="63"/>
      <c r="KV63" s="63"/>
      <c r="KW63" s="63"/>
      <c r="KX63" s="63"/>
      <c r="KY63" s="63"/>
      <c r="KZ63" s="63"/>
      <c r="LA63" s="63"/>
      <c r="LB63" s="63"/>
      <c r="LC63" s="63"/>
      <c r="LD63" s="63"/>
      <c r="LE63" s="63"/>
      <c r="LF63" s="63"/>
      <c r="LG63" s="63"/>
      <c r="LH63" s="63"/>
      <c r="LI63" s="63"/>
      <c r="LJ63" s="63"/>
      <c r="LK63" s="63"/>
      <c r="LL63" s="63"/>
      <c r="LM63" s="63"/>
      <c r="LN63" s="63"/>
      <c r="LO63" s="63"/>
      <c r="LP63" s="63"/>
      <c r="LQ63" s="63"/>
      <c r="LR63" s="63"/>
      <c r="LS63" s="63"/>
      <c r="LT63" s="63"/>
      <c r="LU63" s="63"/>
      <c r="LV63" s="63"/>
      <c r="LW63" s="63"/>
      <c r="LX63" s="63"/>
      <c r="LY63" s="63"/>
      <c r="LZ63" s="63"/>
      <c r="MA63" s="63"/>
      <c r="MB63" s="63"/>
      <c r="MC63" s="63"/>
      <c r="MD63" s="63"/>
      <c r="ME63" s="63"/>
      <c r="MF63" s="63"/>
      <c r="MG63" s="63"/>
      <c r="MH63" s="63"/>
      <c r="MI63" s="63"/>
      <c r="MJ63" s="63"/>
      <c r="MK63" s="63"/>
      <c r="ML63" s="63"/>
      <c r="MM63" s="63"/>
      <c r="MN63" s="63"/>
      <c r="MO63" s="63"/>
      <c r="MP63" s="63"/>
      <c r="MQ63" s="63"/>
      <c r="MR63" s="63"/>
      <c r="MS63" s="63"/>
      <c r="MT63" s="63"/>
      <c r="MU63" s="63"/>
      <c r="MV63" s="63"/>
      <c r="MW63" s="63"/>
      <c r="MX63" s="63"/>
      <c r="MY63" s="63"/>
      <c r="MZ63" s="63"/>
      <c r="NA63" s="63"/>
      <c r="NB63" s="63"/>
      <c r="NC63" s="63"/>
      <c r="ND63" s="63"/>
      <c r="NE63" s="63"/>
      <c r="NF63" s="63"/>
      <c r="NG63" s="63"/>
      <c r="NH63" s="63"/>
      <c r="NI63" s="63"/>
      <c r="NJ63" s="63"/>
      <c r="NK63" s="63"/>
      <c r="NL63" s="63"/>
      <c r="NM63" s="63"/>
      <c r="NN63" s="63"/>
      <c r="NO63" s="63"/>
      <c r="NP63" s="63"/>
      <c r="NQ63" s="63"/>
      <c r="NR63" s="63"/>
      <c r="NS63" s="63"/>
      <c r="NT63" s="63"/>
      <c r="NU63" s="63"/>
      <c r="NV63" s="63"/>
      <c r="NW63" s="63"/>
      <c r="NX63" s="63"/>
      <c r="NY63" s="63"/>
      <c r="NZ63" s="63"/>
      <c r="OA63" s="63"/>
      <c r="OB63" s="63"/>
      <c r="OC63" s="63"/>
      <c r="OD63" s="63"/>
      <c r="OE63" s="63"/>
      <c r="OF63" s="63"/>
      <c r="OG63" s="63"/>
      <c r="OH63" s="63"/>
      <c r="OI63" s="63"/>
      <c r="OJ63" s="63"/>
      <c r="OK63" s="63"/>
      <c r="OL63" s="63"/>
      <c r="OM63" s="63"/>
      <c r="ON63" s="63"/>
      <c r="OO63" s="63"/>
      <c r="OP63" s="63"/>
      <c r="OQ63" s="63"/>
      <c r="OR63" s="63"/>
      <c r="OS63" s="63"/>
      <c r="OT63" s="63"/>
      <c r="OU63" s="63"/>
      <c r="OV63" s="63"/>
      <c r="OW63" s="63"/>
      <c r="OX63" s="63"/>
      <c r="OY63" s="63"/>
      <c r="OZ63" s="63"/>
      <c r="PA63" s="63"/>
      <c r="PB63" s="63"/>
      <c r="PC63" s="63"/>
      <c r="PD63" s="63"/>
      <c r="PE63" s="63"/>
      <c r="PF63" s="63"/>
      <c r="PG63" s="63"/>
      <c r="PH63" s="63"/>
      <c r="PI63" s="63"/>
      <c r="PJ63" s="63"/>
    </row>
    <row r="64" spans="1:426" ht="19.5" customHeight="1">
      <c r="A64" s="123"/>
      <c r="B64" s="123"/>
      <c r="C64" s="123"/>
      <c r="D64" s="123"/>
      <c r="E64" s="123"/>
      <c r="F64" s="123"/>
      <c r="G64" s="63"/>
      <c r="H64" s="63"/>
      <c r="I64" s="63"/>
      <c r="J64" s="63"/>
      <c r="K64" s="63"/>
      <c r="L64" s="63"/>
      <c r="M64" s="63"/>
      <c r="N64" s="63"/>
      <c r="O64" s="63"/>
      <c r="P64" s="63"/>
      <c r="Q64" s="63"/>
      <c r="R64" s="63"/>
      <c r="S64" s="63"/>
      <c r="T64" s="63"/>
      <c r="U64" s="63"/>
      <c r="V64" s="63"/>
      <c r="W64" s="63"/>
      <c r="X64" s="63"/>
      <c r="Y64" s="63"/>
      <c r="Z64" s="63"/>
      <c r="AA64" s="63"/>
      <c r="AB64" s="63"/>
      <c r="AC64" s="63"/>
      <c r="AD64" s="63"/>
      <c r="AE64" s="63"/>
      <c r="AF64" s="63"/>
      <c r="AG64" s="63"/>
      <c r="AH64" s="63"/>
      <c r="AI64" s="63"/>
      <c r="AJ64" s="63"/>
      <c r="AK64" s="63"/>
      <c r="AL64" s="63"/>
      <c r="AM64" s="63"/>
      <c r="AN64" s="63"/>
      <c r="AO64" s="63"/>
      <c r="AP64" s="63"/>
      <c r="AQ64" s="63"/>
      <c r="AR64" s="63"/>
      <c r="AS64" s="63"/>
      <c r="AT64" s="63"/>
      <c r="AU64" s="63"/>
      <c r="AV64" s="63"/>
      <c r="AW64" s="63"/>
      <c r="AX64" s="63"/>
      <c r="AY64" s="63"/>
      <c r="AZ64" s="63"/>
      <c r="BA64" s="63"/>
      <c r="BB64" s="63"/>
      <c r="BC64" s="63"/>
      <c r="BD64" s="63"/>
      <c r="BE64" s="63"/>
      <c r="BF64" s="63"/>
      <c r="BG64" s="63"/>
      <c r="BH64" s="63"/>
      <c r="BI64" s="63"/>
      <c r="BJ64" s="63"/>
      <c r="BK64" s="63"/>
      <c r="BL64" s="63"/>
      <c r="BM64" s="63"/>
      <c r="BN64" s="63"/>
      <c r="BO64" s="63"/>
      <c r="BP64" s="63"/>
      <c r="BQ64" s="63"/>
      <c r="BR64" s="63"/>
      <c r="BS64" s="63"/>
      <c r="BT64" s="63"/>
      <c r="BU64" s="63"/>
      <c r="BV64" s="63"/>
      <c r="BW64" s="63"/>
      <c r="BX64" s="63"/>
      <c r="BY64" s="63"/>
      <c r="BZ64" s="63"/>
      <c r="CA64" s="63"/>
      <c r="CB64" s="63"/>
      <c r="CC64" s="63"/>
      <c r="CD64" s="63"/>
      <c r="CE64" s="63"/>
      <c r="CF64" s="63"/>
      <c r="CG64" s="63"/>
      <c r="CH64" s="63"/>
      <c r="CI64" s="63"/>
      <c r="CJ64" s="63"/>
      <c r="CK64" s="63"/>
      <c r="CL64" s="63"/>
      <c r="CM64" s="63"/>
      <c r="CN64" s="63"/>
      <c r="CO64" s="63"/>
      <c r="CP64" s="63"/>
      <c r="CQ64" s="63"/>
      <c r="CR64" s="63"/>
      <c r="CS64" s="63"/>
      <c r="CT64" s="63"/>
      <c r="CU64" s="63"/>
      <c r="CV64" s="63"/>
      <c r="CW64" s="63"/>
      <c r="CX64" s="63"/>
      <c r="CY64" s="63"/>
      <c r="CZ64" s="63"/>
      <c r="DA64" s="63"/>
      <c r="DB64" s="63"/>
      <c r="DC64" s="63"/>
      <c r="DD64" s="63"/>
      <c r="DE64" s="63"/>
      <c r="DF64" s="63"/>
      <c r="DG64" s="63"/>
      <c r="DH64" s="63"/>
      <c r="DI64" s="63"/>
      <c r="DJ64" s="63"/>
      <c r="DK64" s="63"/>
      <c r="DL64" s="63"/>
      <c r="DM64" s="63"/>
      <c r="DN64" s="63"/>
      <c r="DO64" s="63"/>
      <c r="DP64" s="63"/>
      <c r="DQ64" s="63"/>
      <c r="DR64" s="63"/>
      <c r="DS64" s="63"/>
      <c r="DT64" s="63"/>
      <c r="DU64" s="63"/>
      <c r="DV64" s="63"/>
      <c r="DW64" s="63"/>
      <c r="DX64" s="63"/>
      <c r="DY64" s="63"/>
      <c r="DZ64" s="63"/>
      <c r="EA64" s="63"/>
      <c r="EB64" s="63"/>
      <c r="EC64" s="63"/>
      <c r="ED64" s="63"/>
      <c r="EE64" s="63"/>
      <c r="EF64" s="63"/>
      <c r="EG64" s="63"/>
      <c r="EH64" s="63"/>
      <c r="EI64" s="63"/>
      <c r="EJ64" s="63"/>
      <c r="EK64" s="63"/>
      <c r="EL64" s="63"/>
      <c r="EM64" s="63"/>
      <c r="EN64" s="63"/>
      <c r="EO64" s="63"/>
      <c r="EP64" s="63"/>
      <c r="EQ64" s="63"/>
      <c r="ER64" s="63"/>
      <c r="ES64" s="63"/>
      <c r="ET64" s="63"/>
      <c r="EU64" s="63"/>
      <c r="EV64" s="63"/>
      <c r="EW64" s="63"/>
      <c r="EX64" s="63"/>
      <c r="EY64" s="63"/>
      <c r="EZ64" s="63"/>
      <c r="FA64" s="63"/>
      <c r="FB64" s="63"/>
      <c r="FC64" s="63"/>
      <c r="FD64" s="63"/>
      <c r="FE64" s="63"/>
      <c r="FF64" s="63"/>
      <c r="FG64" s="63"/>
      <c r="FH64" s="63"/>
      <c r="FI64" s="63"/>
      <c r="FJ64" s="63"/>
      <c r="FK64" s="63"/>
      <c r="FL64" s="63"/>
      <c r="FM64" s="63"/>
      <c r="FN64" s="63"/>
      <c r="FO64" s="63"/>
      <c r="FP64" s="63"/>
      <c r="FQ64" s="63"/>
      <c r="FR64" s="63"/>
      <c r="FS64" s="63"/>
      <c r="FT64" s="63"/>
      <c r="FU64" s="63"/>
      <c r="FV64" s="63"/>
      <c r="FW64" s="63"/>
      <c r="FX64" s="63"/>
      <c r="FY64" s="63"/>
      <c r="FZ64" s="63"/>
      <c r="GA64" s="63"/>
      <c r="GB64" s="63"/>
      <c r="GC64" s="63"/>
      <c r="GD64" s="63"/>
      <c r="GE64" s="63"/>
      <c r="GF64" s="63"/>
      <c r="GG64" s="63"/>
      <c r="GH64" s="63"/>
      <c r="GI64" s="63"/>
      <c r="GJ64" s="63"/>
      <c r="GK64" s="63"/>
      <c r="GL64" s="63"/>
      <c r="GM64" s="63"/>
      <c r="GN64" s="63"/>
      <c r="GO64" s="63"/>
      <c r="GP64" s="63"/>
      <c r="GQ64" s="63"/>
      <c r="GR64" s="63"/>
      <c r="GS64" s="63"/>
      <c r="GT64" s="63"/>
      <c r="GU64" s="63"/>
      <c r="GV64" s="63"/>
      <c r="GW64" s="63"/>
      <c r="GX64" s="63"/>
      <c r="GY64" s="63"/>
      <c r="GZ64" s="63"/>
      <c r="HA64" s="63"/>
      <c r="HB64" s="63"/>
      <c r="HC64" s="63"/>
      <c r="HD64" s="63"/>
      <c r="HE64" s="63"/>
      <c r="HF64" s="63"/>
      <c r="HG64" s="63"/>
      <c r="HH64" s="63"/>
      <c r="HI64" s="63"/>
      <c r="HJ64" s="63"/>
      <c r="HK64" s="63"/>
      <c r="HL64" s="63"/>
      <c r="HM64" s="63"/>
      <c r="HN64" s="63"/>
      <c r="HO64" s="63"/>
      <c r="HP64" s="63"/>
      <c r="HQ64" s="63"/>
      <c r="HR64" s="63"/>
      <c r="HS64" s="63"/>
      <c r="HT64" s="63"/>
      <c r="HU64" s="63"/>
      <c r="HV64" s="63"/>
      <c r="HW64" s="63"/>
      <c r="HX64" s="63"/>
      <c r="HY64" s="63"/>
      <c r="HZ64" s="63"/>
      <c r="IA64" s="63"/>
      <c r="IB64" s="63"/>
      <c r="IC64" s="63"/>
      <c r="ID64" s="63"/>
      <c r="IE64" s="63"/>
      <c r="IF64" s="63"/>
      <c r="IG64" s="63"/>
      <c r="IH64" s="63"/>
      <c r="II64" s="63"/>
      <c r="IJ64" s="63"/>
      <c r="IK64" s="63"/>
      <c r="IL64" s="63"/>
      <c r="IM64" s="63"/>
      <c r="IN64" s="63"/>
      <c r="IO64" s="63"/>
      <c r="IP64" s="63"/>
      <c r="IQ64" s="63"/>
      <c r="IR64" s="63"/>
      <c r="IS64" s="63"/>
      <c r="IT64" s="63"/>
      <c r="IU64" s="63"/>
      <c r="IV64" s="63"/>
      <c r="IW64" s="63"/>
      <c r="IX64" s="63"/>
      <c r="IY64" s="63"/>
      <c r="IZ64" s="63"/>
      <c r="JA64" s="63"/>
      <c r="JB64" s="63"/>
      <c r="JC64" s="63"/>
      <c r="JD64" s="63"/>
      <c r="JE64" s="63"/>
      <c r="JF64" s="63"/>
      <c r="JG64" s="63"/>
      <c r="JH64" s="63"/>
      <c r="JI64" s="63"/>
      <c r="JJ64" s="63"/>
      <c r="JK64" s="63"/>
      <c r="JL64" s="63"/>
      <c r="JM64" s="63"/>
      <c r="JN64" s="63"/>
      <c r="JO64" s="63"/>
      <c r="JP64" s="63"/>
      <c r="JQ64" s="63"/>
      <c r="JR64" s="63"/>
      <c r="JS64" s="63"/>
      <c r="JT64" s="63"/>
      <c r="JU64" s="63"/>
      <c r="JV64" s="63"/>
      <c r="JW64" s="63"/>
      <c r="JX64" s="63"/>
      <c r="JY64" s="63"/>
      <c r="JZ64" s="63"/>
      <c r="KA64" s="63"/>
      <c r="KB64" s="63"/>
      <c r="KC64" s="63"/>
      <c r="KD64" s="63"/>
      <c r="KE64" s="63"/>
      <c r="KF64" s="63"/>
      <c r="KG64" s="63"/>
      <c r="KH64" s="63"/>
      <c r="KI64" s="63"/>
      <c r="KJ64" s="63"/>
      <c r="KK64" s="63"/>
      <c r="KL64" s="63"/>
      <c r="KM64" s="63"/>
      <c r="KN64" s="63"/>
      <c r="KO64" s="63"/>
      <c r="KP64" s="63"/>
      <c r="KQ64" s="63"/>
      <c r="KR64" s="63"/>
      <c r="KS64" s="63"/>
      <c r="KT64" s="63"/>
      <c r="KU64" s="63"/>
      <c r="KV64" s="63"/>
      <c r="KW64" s="63"/>
      <c r="KX64" s="63"/>
      <c r="KY64" s="63"/>
      <c r="KZ64" s="63"/>
      <c r="LA64" s="63"/>
      <c r="LB64" s="63"/>
      <c r="LC64" s="63"/>
      <c r="LD64" s="63"/>
      <c r="LE64" s="63"/>
      <c r="LF64" s="63"/>
      <c r="LG64" s="63"/>
      <c r="LH64" s="63"/>
      <c r="LI64" s="63"/>
      <c r="LJ64" s="63"/>
      <c r="LK64" s="63"/>
      <c r="LL64" s="63"/>
      <c r="LM64" s="63"/>
      <c r="LN64" s="63"/>
      <c r="LO64" s="63"/>
      <c r="LP64" s="63"/>
      <c r="LQ64" s="63"/>
      <c r="LR64" s="63"/>
      <c r="LS64" s="63"/>
      <c r="LT64" s="63"/>
      <c r="LU64" s="63"/>
      <c r="LV64" s="63"/>
      <c r="LW64" s="63"/>
      <c r="LX64" s="63"/>
      <c r="LY64" s="63"/>
      <c r="LZ64" s="63"/>
      <c r="MA64" s="63"/>
      <c r="MB64" s="63"/>
      <c r="MC64" s="63"/>
      <c r="MD64" s="63"/>
      <c r="ME64" s="63"/>
      <c r="MF64" s="63"/>
      <c r="MG64" s="63"/>
      <c r="MH64" s="63"/>
      <c r="MI64" s="63"/>
      <c r="MJ64" s="63"/>
      <c r="MK64" s="63"/>
      <c r="ML64" s="63"/>
      <c r="MM64" s="63"/>
      <c r="MN64" s="63"/>
      <c r="MO64" s="63"/>
      <c r="MP64" s="63"/>
      <c r="MQ64" s="63"/>
      <c r="MR64" s="63"/>
      <c r="MS64" s="63"/>
      <c r="MT64" s="63"/>
      <c r="MU64" s="63"/>
      <c r="MV64" s="63"/>
      <c r="MW64" s="63"/>
      <c r="MX64" s="63"/>
      <c r="MY64" s="63"/>
      <c r="MZ64" s="63"/>
      <c r="NA64" s="63"/>
      <c r="NB64" s="63"/>
      <c r="NC64" s="63"/>
      <c r="ND64" s="63"/>
      <c r="NE64" s="63"/>
      <c r="NF64" s="63"/>
      <c r="NG64" s="63"/>
      <c r="NH64" s="63"/>
      <c r="NI64" s="63"/>
      <c r="NJ64" s="63"/>
      <c r="NK64" s="63"/>
      <c r="NL64" s="63"/>
      <c r="NM64" s="63"/>
      <c r="NN64" s="63"/>
      <c r="NO64" s="63"/>
      <c r="NP64" s="63"/>
      <c r="NQ64" s="63"/>
      <c r="NR64" s="63"/>
      <c r="NS64" s="63"/>
      <c r="NT64" s="63"/>
      <c r="NU64" s="63"/>
      <c r="NV64" s="63"/>
      <c r="NW64" s="63"/>
      <c r="NX64" s="63"/>
      <c r="NY64" s="63"/>
      <c r="NZ64" s="63"/>
      <c r="OA64" s="63"/>
      <c r="OB64" s="63"/>
      <c r="OC64" s="63"/>
      <c r="OD64" s="63"/>
      <c r="OE64" s="63"/>
      <c r="OF64" s="63"/>
      <c r="OG64" s="63"/>
      <c r="OH64" s="63"/>
      <c r="OI64" s="63"/>
      <c r="OJ64" s="63"/>
      <c r="OK64" s="63"/>
      <c r="OL64" s="63"/>
      <c r="OM64" s="63"/>
      <c r="ON64" s="63"/>
      <c r="OO64" s="63"/>
      <c r="OP64" s="63"/>
      <c r="OQ64" s="63"/>
      <c r="OR64" s="63"/>
      <c r="OS64" s="63"/>
      <c r="OT64" s="63"/>
      <c r="OU64" s="63"/>
      <c r="OV64" s="63"/>
      <c r="OW64" s="63"/>
      <c r="OX64" s="63"/>
      <c r="OY64" s="63"/>
      <c r="OZ64" s="63"/>
      <c r="PA64" s="63"/>
      <c r="PB64" s="63"/>
      <c r="PC64" s="63"/>
      <c r="PD64" s="63"/>
      <c r="PE64" s="63"/>
      <c r="PF64" s="63"/>
      <c r="PG64" s="63"/>
      <c r="PH64" s="63"/>
      <c r="PI64" s="63"/>
      <c r="PJ64" s="63"/>
    </row>
    <row r="65" spans="1:426" ht="19.5" customHeight="1">
      <c r="A65" s="123"/>
      <c r="B65" s="123"/>
      <c r="C65" s="123"/>
      <c r="D65" s="123"/>
      <c r="E65" s="123"/>
      <c r="F65" s="123"/>
      <c r="G65" s="63"/>
      <c r="H65" s="63"/>
      <c r="I65" s="63"/>
      <c r="J65" s="63"/>
      <c r="K65" s="63"/>
      <c r="L65" s="63"/>
      <c r="M65" s="63"/>
      <c r="N65" s="63"/>
      <c r="O65" s="63"/>
      <c r="P65" s="63"/>
      <c r="Q65" s="63"/>
      <c r="R65" s="63"/>
      <c r="S65" s="63"/>
      <c r="T65" s="63"/>
      <c r="U65" s="63"/>
      <c r="V65" s="63"/>
      <c r="W65" s="63"/>
      <c r="X65" s="63"/>
      <c r="Y65" s="63"/>
      <c r="Z65" s="63"/>
      <c r="AA65" s="63"/>
      <c r="AB65" s="63"/>
      <c r="AC65" s="63"/>
      <c r="AD65" s="63"/>
      <c r="AE65" s="63"/>
      <c r="AF65" s="63"/>
      <c r="AG65" s="63"/>
      <c r="AH65" s="63"/>
      <c r="AI65" s="63"/>
      <c r="AJ65" s="63"/>
      <c r="AK65" s="63"/>
      <c r="AL65" s="63"/>
      <c r="AM65" s="63"/>
      <c r="AN65" s="63"/>
      <c r="AO65" s="63"/>
      <c r="AP65" s="63"/>
      <c r="AQ65" s="63"/>
      <c r="AR65" s="63"/>
      <c r="AS65" s="63"/>
      <c r="AT65" s="63"/>
      <c r="AU65" s="63"/>
      <c r="AV65" s="63"/>
      <c r="AW65" s="63"/>
      <c r="AX65" s="63"/>
      <c r="AY65" s="63"/>
      <c r="AZ65" s="63"/>
      <c r="BA65" s="63"/>
      <c r="BB65" s="63"/>
      <c r="BC65" s="63"/>
      <c r="BD65" s="63"/>
      <c r="BE65" s="63"/>
      <c r="BF65" s="63"/>
      <c r="BG65" s="63"/>
      <c r="BH65" s="63"/>
      <c r="BI65" s="63"/>
      <c r="BJ65" s="63"/>
      <c r="BK65" s="63"/>
      <c r="BL65" s="63"/>
      <c r="BM65" s="63"/>
      <c r="BN65" s="63"/>
      <c r="BO65" s="63"/>
      <c r="BP65" s="63"/>
      <c r="BQ65" s="63"/>
      <c r="BR65" s="63"/>
      <c r="BS65" s="63"/>
      <c r="BT65" s="63"/>
      <c r="BU65" s="63"/>
      <c r="BV65" s="63"/>
      <c r="BW65" s="63"/>
      <c r="BX65" s="63"/>
      <c r="BY65" s="63"/>
      <c r="BZ65" s="63"/>
      <c r="CA65" s="63"/>
      <c r="CB65" s="63"/>
      <c r="CC65" s="63"/>
      <c r="CD65" s="63"/>
      <c r="CE65" s="63"/>
      <c r="CF65" s="63"/>
      <c r="CG65" s="63"/>
      <c r="CH65" s="63"/>
      <c r="CI65" s="63"/>
      <c r="CJ65" s="63"/>
      <c r="CK65" s="63"/>
      <c r="CL65" s="63"/>
      <c r="CM65" s="63"/>
      <c r="CN65" s="63"/>
      <c r="CO65" s="63"/>
      <c r="CP65" s="63"/>
      <c r="CQ65" s="63"/>
      <c r="CR65" s="63"/>
      <c r="CS65" s="63"/>
      <c r="CT65" s="63"/>
      <c r="CU65" s="63"/>
      <c r="CV65" s="63"/>
      <c r="CW65" s="63"/>
      <c r="CX65" s="63"/>
      <c r="CY65" s="63"/>
      <c r="CZ65" s="63"/>
      <c r="DA65" s="63"/>
      <c r="DB65" s="63"/>
      <c r="DC65" s="63"/>
      <c r="DD65" s="63"/>
      <c r="DE65" s="63"/>
      <c r="DF65" s="63"/>
      <c r="DG65" s="63"/>
      <c r="DH65" s="63"/>
      <c r="DI65" s="63"/>
      <c r="DJ65" s="63"/>
      <c r="DK65" s="63"/>
      <c r="DL65" s="63"/>
      <c r="DM65" s="63"/>
      <c r="DN65" s="63"/>
      <c r="DO65" s="63"/>
      <c r="DP65" s="63"/>
      <c r="DQ65" s="63"/>
      <c r="DR65" s="63"/>
      <c r="DS65" s="63"/>
      <c r="DT65" s="63"/>
      <c r="DU65" s="63"/>
      <c r="DV65" s="63"/>
      <c r="DW65" s="63"/>
      <c r="DX65" s="63"/>
      <c r="DY65" s="63"/>
      <c r="DZ65" s="63"/>
      <c r="EA65" s="63"/>
      <c r="EB65" s="63"/>
      <c r="EC65" s="63"/>
      <c r="ED65" s="63"/>
      <c r="EE65" s="63"/>
      <c r="EF65" s="63"/>
      <c r="EG65" s="63"/>
      <c r="EH65" s="63"/>
      <c r="EI65" s="63"/>
      <c r="EJ65" s="63"/>
      <c r="EK65" s="63"/>
      <c r="EL65" s="63"/>
      <c r="EM65" s="63"/>
      <c r="EN65" s="63"/>
      <c r="EO65" s="63"/>
      <c r="EP65" s="63"/>
      <c r="EQ65" s="63"/>
      <c r="ER65" s="63"/>
      <c r="ES65" s="63"/>
      <c r="ET65" s="63"/>
      <c r="EU65" s="63"/>
      <c r="EV65" s="63"/>
      <c r="EW65" s="63"/>
      <c r="EX65" s="63"/>
      <c r="EY65" s="63"/>
      <c r="EZ65" s="63"/>
      <c r="FA65" s="63"/>
      <c r="FB65" s="63"/>
      <c r="FC65" s="63"/>
      <c r="FD65" s="63"/>
      <c r="FE65" s="63"/>
      <c r="FF65" s="63"/>
      <c r="FG65" s="63"/>
      <c r="FH65" s="63"/>
      <c r="FI65" s="63"/>
      <c r="FJ65" s="63"/>
      <c r="FK65" s="63"/>
      <c r="FL65" s="63"/>
      <c r="FM65" s="63"/>
      <c r="FN65" s="63"/>
      <c r="FO65" s="63"/>
      <c r="FP65" s="63"/>
      <c r="FQ65" s="63"/>
      <c r="FR65" s="63"/>
      <c r="FS65" s="63"/>
      <c r="FT65" s="63"/>
      <c r="FU65" s="63"/>
      <c r="FV65" s="63"/>
      <c r="FW65" s="63"/>
      <c r="FX65" s="63"/>
      <c r="FY65" s="63"/>
      <c r="FZ65" s="63"/>
      <c r="GA65" s="63"/>
      <c r="GB65" s="63"/>
      <c r="GC65" s="63"/>
      <c r="GD65" s="63"/>
      <c r="GE65" s="63"/>
      <c r="GF65" s="63"/>
      <c r="GG65" s="63"/>
      <c r="GH65" s="63"/>
      <c r="GI65" s="63"/>
      <c r="GJ65" s="63"/>
      <c r="GK65" s="63"/>
      <c r="GL65" s="63"/>
      <c r="GM65" s="63"/>
      <c r="GN65" s="63"/>
      <c r="GO65" s="63"/>
      <c r="GP65" s="63"/>
      <c r="GQ65" s="63"/>
      <c r="GR65" s="63"/>
      <c r="GS65" s="63"/>
      <c r="GT65" s="63"/>
      <c r="GU65" s="63"/>
      <c r="GV65" s="63"/>
      <c r="GW65" s="63"/>
      <c r="GX65" s="63"/>
      <c r="GY65" s="63"/>
      <c r="GZ65" s="63"/>
      <c r="HA65" s="63"/>
      <c r="HB65" s="63"/>
      <c r="HC65" s="63"/>
      <c r="HD65" s="63"/>
      <c r="HE65" s="63"/>
      <c r="HF65" s="63"/>
      <c r="HG65" s="63"/>
      <c r="HH65" s="63"/>
      <c r="HI65" s="63"/>
      <c r="HJ65" s="63"/>
      <c r="HK65" s="63"/>
      <c r="HL65" s="63"/>
      <c r="HM65" s="63"/>
      <c r="HN65" s="63"/>
      <c r="HO65" s="63"/>
      <c r="HP65" s="63"/>
      <c r="HQ65" s="63"/>
      <c r="HR65" s="63"/>
      <c r="HS65" s="63"/>
      <c r="HT65" s="63"/>
      <c r="HU65" s="63"/>
      <c r="HV65" s="63"/>
      <c r="HW65" s="63"/>
      <c r="HX65" s="63"/>
      <c r="HY65" s="63"/>
      <c r="HZ65" s="63"/>
      <c r="IA65" s="63"/>
      <c r="IB65" s="63"/>
      <c r="IC65" s="63"/>
      <c r="ID65" s="63"/>
      <c r="IE65" s="63"/>
      <c r="IF65" s="63"/>
      <c r="IG65" s="63"/>
      <c r="IH65" s="63"/>
      <c r="II65" s="63"/>
      <c r="IJ65" s="63"/>
      <c r="IK65" s="63"/>
      <c r="IL65" s="63"/>
      <c r="IM65" s="63"/>
      <c r="IN65" s="63"/>
      <c r="IO65" s="63"/>
      <c r="IP65" s="63"/>
      <c r="IQ65" s="63"/>
      <c r="IR65" s="63"/>
      <c r="IS65" s="63"/>
      <c r="IT65" s="63"/>
      <c r="IU65" s="63"/>
      <c r="IV65" s="63"/>
      <c r="IW65" s="63"/>
      <c r="IX65" s="63"/>
      <c r="IY65" s="63"/>
      <c r="IZ65" s="63"/>
      <c r="JA65" s="63"/>
      <c r="JB65" s="63"/>
      <c r="JC65" s="63"/>
      <c r="JD65" s="63"/>
      <c r="JE65" s="63"/>
      <c r="JF65" s="63"/>
      <c r="JG65" s="63"/>
      <c r="JH65" s="63"/>
      <c r="JI65" s="63"/>
      <c r="JJ65" s="63"/>
      <c r="JK65" s="63"/>
      <c r="JL65" s="63"/>
      <c r="JM65" s="63"/>
      <c r="JN65" s="63"/>
      <c r="JO65" s="63"/>
      <c r="JP65" s="63"/>
      <c r="JQ65" s="63"/>
      <c r="JR65" s="63"/>
      <c r="JS65" s="63"/>
      <c r="JT65" s="63"/>
      <c r="JU65" s="63"/>
      <c r="JV65" s="63"/>
      <c r="JW65" s="63"/>
      <c r="JX65" s="63"/>
      <c r="JY65" s="63"/>
      <c r="JZ65" s="63"/>
      <c r="KA65" s="63"/>
      <c r="KB65" s="63"/>
      <c r="KC65" s="63"/>
      <c r="KD65" s="63"/>
      <c r="KE65" s="63"/>
      <c r="KF65" s="63"/>
      <c r="KG65" s="63"/>
      <c r="KH65" s="63"/>
      <c r="KI65" s="63"/>
      <c r="KJ65" s="63"/>
      <c r="KK65" s="63"/>
      <c r="KL65" s="63"/>
      <c r="KM65" s="63"/>
      <c r="KN65" s="63"/>
      <c r="KO65" s="63"/>
      <c r="KP65" s="63"/>
      <c r="KQ65" s="63"/>
      <c r="KR65" s="63"/>
      <c r="KS65" s="63"/>
      <c r="KT65" s="63"/>
      <c r="KU65" s="63"/>
      <c r="KV65" s="63"/>
      <c r="KW65" s="63"/>
      <c r="KX65" s="63"/>
      <c r="KY65" s="63"/>
      <c r="KZ65" s="63"/>
      <c r="LA65" s="63"/>
      <c r="LB65" s="63"/>
      <c r="LC65" s="63"/>
      <c r="LD65" s="63"/>
      <c r="LE65" s="63"/>
      <c r="LF65" s="63"/>
      <c r="LG65" s="63"/>
      <c r="LH65" s="63"/>
      <c r="LI65" s="63"/>
      <c r="LJ65" s="63"/>
      <c r="LK65" s="63"/>
      <c r="LL65" s="63"/>
      <c r="LM65" s="63"/>
      <c r="LN65" s="63"/>
      <c r="LO65" s="63"/>
      <c r="LP65" s="63"/>
      <c r="LQ65" s="63"/>
      <c r="LR65" s="63"/>
      <c r="LS65" s="63"/>
      <c r="LT65" s="63"/>
      <c r="LU65" s="63"/>
      <c r="LV65" s="63"/>
      <c r="LW65" s="63"/>
      <c r="LX65" s="63"/>
      <c r="LY65" s="63"/>
      <c r="LZ65" s="63"/>
      <c r="MA65" s="63"/>
      <c r="MB65" s="63"/>
      <c r="MC65" s="63"/>
      <c r="MD65" s="63"/>
      <c r="ME65" s="63"/>
      <c r="MF65" s="63"/>
      <c r="MG65" s="63"/>
      <c r="MH65" s="63"/>
      <c r="MI65" s="63"/>
      <c r="MJ65" s="63"/>
      <c r="MK65" s="63"/>
      <c r="ML65" s="63"/>
      <c r="MM65" s="63"/>
      <c r="MN65" s="63"/>
      <c r="MO65" s="63"/>
      <c r="MP65" s="63"/>
      <c r="MQ65" s="63"/>
      <c r="MR65" s="63"/>
      <c r="MS65" s="63"/>
      <c r="MT65" s="63"/>
      <c r="MU65" s="63"/>
      <c r="MV65" s="63"/>
      <c r="MW65" s="63"/>
      <c r="MX65" s="63"/>
      <c r="MY65" s="63"/>
      <c r="MZ65" s="63"/>
      <c r="NA65" s="63"/>
      <c r="NB65" s="63"/>
      <c r="NC65" s="63"/>
      <c r="ND65" s="63"/>
      <c r="NE65" s="63"/>
      <c r="NF65" s="63"/>
      <c r="NG65" s="63"/>
      <c r="NH65" s="63"/>
      <c r="NI65" s="63"/>
      <c r="NJ65" s="63"/>
      <c r="NK65" s="63"/>
      <c r="NL65" s="63"/>
      <c r="NM65" s="63"/>
      <c r="NN65" s="63"/>
      <c r="NO65" s="63"/>
      <c r="NP65" s="63"/>
      <c r="NQ65" s="63"/>
      <c r="NR65" s="63"/>
      <c r="NS65" s="63"/>
      <c r="NT65" s="63"/>
      <c r="NU65" s="63"/>
      <c r="NV65" s="63"/>
      <c r="NW65" s="63"/>
      <c r="NX65" s="63"/>
      <c r="NY65" s="63"/>
      <c r="NZ65" s="63"/>
      <c r="OA65" s="63"/>
      <c r="OB65" s="63"/>
      <c r="OC65" s="63"/>
      <c r="OD65" s="63"/>
      <c r="OE65" s="63"/>
      <c r="OF65" s="63"/>
      <c r="OG65" s="63"/>
      <c r="OH65" s="63"/>
      <c r="OI65" s="63"/>
      <c r="OJ65" s="63"/>
      <c r="OK65" s="63"/>
      <c r="OL65" s="63"/>
      <c r="OM65" s="63"/>
      <c r="ON65" s="63"/>
      <c r="OO65" s="63"/>
      <c r="OP65" s="63"/>
      <c r="OQ65" s="63"/>
      <c r="OR65" s="63"/>
      <c r="OS65" s="63"/>
      <c r="OT65" s="63"/>
      <c r="OU65" s="63"/>
      <c r="OV65" s="63"/>
      <c r="OW65" s="63"/>
      <c r="OX65" s="63"/>
      <c r="OY65" s="63"/>
      <c r="OZ65" s="63"/>
      <c r="PA65" s="63"/>
      <c r="PB65" s="63"/>
      <c r="PC65" s="63"/>
      <c r="PD65" s="63"/>
      <c r="PE65" s="63"/>
      <c r="PF65" s="63"/>
      <c r="PG65" s="63"/>
      <c r="PH65" s="63"/>
      <c r="PI65" s="63"/>
      <c r="PJ65" s="63"/>
    </row>
    <row r="66" spans="1:426" ht="19.5" customHeight="1">
      <c r="A66" s="123"/>
      <c r="B66" s="123"/>
      <c r="C66" s="123"/>
      <c r="D66" s="123"/>
      <c r="E66" s="123"/>
      <c r="F66" s="123"/>
      <c r="G66" s="63"/>
      <c r="H66" s="63"/>
      <c r="I66" s="63"/>
      <c r="J66" s="63"/>
      <c r="K66" s="63"/>
      <c r="L66" s="63"/>
      <c r="M66" s="63"/>
      <c r="N66" s="63"/>
      <c r="O66" s="63"/>
      <c r="P66" s="63"/>
      <c r="Q66" s="63"/>
      <c r="R66" s="63"/>
      <c r="S66" s="63"/>
      <c r="T66" s="63"/>
      <c r="U66" s="63"/>
      <c r="V66" s="63"/>
      <c r="W66" s="63"/>
      <c r="X66" s="63"/>
      <c r="Y66" s="63"/>
      <c r="Z66" s="63"/>
      <c r="AA66" s="63"/>
      <c r="AB66" s="63"/>
      <c r="AC66" s="63"/>
      <c r="AD66" s="63"/>
      <c r="AE66" s="63"/>
      <c r="AF66" s="63"/>
      <c r="AG66" s="63"/>
      <c r="AH66" s="63"/>
      <c r="AI66" s="63"/>
      <c r="AJ66" s="63"/>
      <c r="AK66" s="63"/>
      <c r="AL66" s="63"/>
      <c r="AM66" s="63"/>
      <c r="AN66" s="63"/>
      <c r="AO66" s="63"/>
      <c r="AP66" s="63"/>
      <c r="AQ66" s="63"/>
      <c r="AR66" s="63"/>
      <c r="AS66" s="63"/>
      <c r="AT66" s="63"/>
      <c r="AU66" s="63"/>
      <c r="AV66" s="63"/>
      <c r="AW66" s="63"/>
      <c r="AX66" s="63"/>
      <c r="AY66" s="63"/>
      <c r="AZ66" s="63"/>
      <c r="BA66" s="63"/>
      <c r="BB66" s="63"/>
      <c r="BC66" s="63"/>
      <c r="BD66" s="63"/>
      <c r="BE66" s="63"/>
      <c r="BF66" s="63"/>
      <c r="BG66" s="63"/>
      <c r="BH66" s="63"/>
      <c r="BI66" s="63"/>
      <c r="BJ66" s="63"/>
      <c r="BK66" s="63"/>
      <c r="BL66" s="63"/>
      <c r="BM66" s="63"/>
      <c r="BN66" s="63"/>
      <c r="BO66" s="63"/>
      <c r="BP66" s="63"/>
      <c r="BQ66" s="63"/>
      <c r="BR66" s="63"/>
      <c r="BS66" s="63"/>
      <c r="BT66" s="63"/>
      <c r="BU66" s="63"/>
      <c r="BV66" s="63"/>
      <c r="BW66" s="63"/>
      <c r="BX66" s="63"/>
      <c r="BY66" s="63"/>
      <c r="BZ66" s="63"/>
      <c r="CA66" s="63"/>
      <c r="CB66" s="63"/>
      <c r="CC66" s="63"/>
      <c r="CD66" s="63"/>
      <c r="CE66" s="63"/>
      <c r="CF66" s="63"/>
      <c r="CG66" s="63"/>
      <c r="CH66" s="63"/>
      <c r="CI66" s="63"/>
      <c r="CJ66" s="63"/>
      <c r="CK66" s="63"/>
      <c r="CL66" s="63"/>
      <c r="CM66" s="63"/>
      <c r="CN66" s="63"/>
      <c r="CO66" s="63"/>
      <c r="CP66" s="63"/>
      <c r="CQ66" s="63"/>
      <c r="CR66" s="63"/>
      <c r="CS66" s="63"/>
      <c r="CT66" s="63"/>
      <c r="CU66" s="63"/>
      <c r="CV66" s="63"/>
      <c r="CW66" s="63"/>
      <c r="CX66" s="63"/>
      <c r="CY66" s="63"/>
      <c r="CZ66" s="63"/>
      <c r="DA66" s="63"/>
      <c r="DB66" s="63"/>
      <c r="DC66" s="63"/>
      <c r="DD66" s="63"/>
      <c r="DE66" s="63"/>
      <c r="DF66" s="63"/>
      <c r="DG66" s="63"/>
      <c r="DH66" s="63"/>
      <c r="DI66" s="63"/>
      <c r="DJ66" s="63"/>
      <c r="DK66" s="63"/>
      <c r="DL66" s="63"/>
      <c r="DM66" s="63"/>
      <c r="DN66" s="63"/>
      <c r="DO66" s="63"/>
      <c r="DP66" s="63"/>
      <c r="DQ66" s="63"/>
      <c r="DR66" s="63"/>
      <c r="DS66" s="63"/>
      <c r="DT66" s="63"/>
      <c r="DU66" s="63"/>
      <c r="DV66" s="63"/>
      <c r="DW66" s="63"/>
      <c r="DX66" s="63"/>
      <c r="DY66" s="63"/>
      <c r="DZ66" s="63"/>
      <c r="EA66" s="63"/>
      <c r="EB66" s="63"/>
      <c r="EC66" s="63"/>
      <c r="ED66" s="63"/>
      <c r="EE66" s="63"/>
      <c r="EF66" s="63"/>
      <c r="EG66" s="63"/>
      <c r="EH66" s="63"/>
      <c r="EI66" s="63"/>
      <c r="EJ66" s="63"/>
      <c r="EK66" s="63"/>
      <c r="EL66" s="63"/>
      <c r="EM66" s="63"/>
      <c r="EN66" s="63"/>
      <c r="EO66" s="63"/>
      <c r="EP66" s="63"/>
      <c r="EQ66" s="63"/>
      <c r="ER66" s="63"/>
      <c r="ES66" s="63"/>
      <c r="ET66" s="63"/>
      <c r="EU66" s="63"/>
      <c r="EV66" s="63"/>
      <c r="EW66" s="63"/>
      <c r="EX66" s="63"/>
      <c r="EY66" s="63"/>
      <c r="EZ66" s="63"/>
      <c r="FA66" s="63"/>
      <c r="FB66" s="63"/>
      <c r="FC66" s="63"/>
      <c r="FD66" s="63"/>
      <c r="FE66" s="63"/>
      <c r="FF66" s="63"/>
      <c r="FG66" s="63"/>
      <c r="FH66" s="63"/>
      <c r="FI66" s="63"/>
      <c r="FJ66" s="63"/>
      <c r="FK66" s="63"/>
      <c r="FL66" s="63"/>
      <c r="FM66" s="63"/>
      <c r="FN66" s="63"/>
      <c r="FO66" s="63"/>
      <c r="FP66" s="63"/>
      <c r="FQ66" s="63"/>
      <c r="FR66" s="63"/>
      <c r="FS66" s="63"/>
      <c r="FT66" s="63"/>
      <c r="FU66" s="63"/>
      <c r="FV66" s="63"/>
      <c r="FW66" s="63"/>
      <c r="FX66" s="63"/>
      <c r="FY66" s="63"/>
      <c r="FZ66" s="63"/>
      <c r="GA66" s="63"/>
      <c r="GB66" s="63"/>
      <c r="GC66" s="63"/>
      <c r="GD66" s="63"/>
      <c r="GE66" s="63"/>
      <c r="GF66" s="63"/>
      <c r="GG66" s="63"/>
      <c r="GH66" s="63"/>
      <c r="GI66" s="63"/>
      <c r="GJ66" s="63"/>
      <c r="GK66" s="63"/>
      <c r="GL66" s="63"/>
      <c r="GM66" s="63"/>
      <c r="GN66" s="63"/>
      <c r="GO66" s="63"/>
      <c r="GP66" s="63"/>
      <c r="GQ66" s="63"/>
      <c r="GR66" s="63"/>
      <c r="GS66" s="63"/>
      <c r="GT66" s="63"/>
      <c r="GU66" s="63"/>
      <c r="GV66" s="63"/>
      <c r="GW66" s="63"/>
      <c r="GX66" s="63"/>
      <c r="GY66" s="63"/>
      <c r="GZ66" s="63"/>
      <c r="HA66" s="63"/>
      <c r="HB66" s="63"/>
      <c r="HC66" s="63"/>
      <c r="HD66" s="63"/>
      <c r="HE66" s="63"/>
      <c r="HF66" s="63"/>
      <c r="HG66" s="63"/>
      <c r="HH66" s="63"/>
      <c r="HI66" s="63"/>
      <c r="HJ66" s="63"/>
      <c r="HK66" s="63"/>
      <c r="HL66" s="63"/>
      <c r="HM66" s="63"/>
      <c r="HN66" s="63"/>
      <c r="HO66" s="63"/>
      <c r="HP66" s="63"/>
      <c r="HQ66" s="63"/>
      <c r="HR66" s="63"/>
      <c r="HS66" s="63"/>
      <c r="HT66" s="63"/>
      <c r="HU66" s="63"/>
      <c r="HV66" s="63"/>
      <c r="HW66" s="63"/>
      <c r="HX66" s="63"/>
      <c r="HY66" s="63"/>
      <c r="HZ66" s="63"/>
      <c r="IA66" s="63"/>
      <c r="IB66" s="63"/>
      <c r="IC66" s="63"/>
      <c r="ID66" s="63"/>
      <c r="IE66" s="63"/>
      <c r="IF66" s="63"/>
      <c r="IG66" s="63"/>
      <c r="IH66" s="63"/>
      <c r="II66" s="63"/>
      <c r="IJ66" s="63"/>
      <c r="IK66" s="63"/>
      <c r="IL66" s="63"/>
      <c r="IM66" s="63"/>
      <c r="IN66" s="63"/>
      <c r="IO66" s="63"/>
      <c r="IP66" s="63"/>
      <c r="IQ66" s="63"/>
      <c r="IR66" s="63"/>
      <c r="IS66" s="63"/>
      <c r="IT66" s="63"/>
      <c r="IU66" s="63"/>
      <c r="IV66" s="63"/>
      <c r="IW66" s="63"/>
      <c r="IX66" s="63"/>
      <c r="IY66" s="63"/>
      <c r="IZ66" s="63"/>
      <c r="JA66" s="63"/>
      <c r="JB66" s="63"/>
      <c r="JC66" s="63"/>
      <c r="JD66" s="63"/>
      <c r="JE66" s="63"/>
      <c r="JF66" s="63"/>
      <c r="JG66" s="63"/>
      <c r="JH66" s="63"/>
      <c r="JI66" s="63"/>
      <c r="JJ66" s="63"/>
      <c r="JK66" s="63"/>
      <c r="JL66" s="63"/>
      <c r="JM66" s="63"/>
      <c r="JN66" s="63"/>
      <c r="JO66" s="63"/>
      <c r="JP66" s="63"/>
      <c r="JQ66" s="63"/>
      <c r="JR66" s="63"/>
      <c r="JS66" s="63"/>
      <c r="JT66" s="63"/>
      <c r="JU66" s="63"/>
      <c r="JV66" s="63"/>
      <c r="JW66" s="63"/>
      <c r="JX66" s="63"/>
      <c r="JY66" s="63"/>
      <c r="JZ66" s="63"/>
      <c r="KA66" s="63"/>
      <c r="KB66" s="63"/>
      <c r="KC66" s="63"/>
      <c r="KD66" s="63"/>
      <c r="KE66" s="63"/>
      <c r="KF66" s="63"/>
      <c r="KG66" s="63"/>
      <c r="KH66" s="63"/>
      <c r="KI66" s="63"/>
      <c r="KJ66" s="63"/>
      <c r="KK66" s="63"/>
      <c r="KL66" s="63"/>
      <c r="KM66" s="63"/>
      <c r="KN66" s="63"/>
      <c r="KO66" s="63"/>
      <c r="KP66" s="63"/>
      <c r="KQ66" s="63"/>
      <c r="KR66" s="63"/>
      <c r="KS66" s="63"/>
      <c r="KT66" s="63"/>
      <c r="KU66" s="63"/>
      <c r="KV66" s="63"/>
      <c r="KW66" s="63"/>
      <c r="KX66" s="63"/>
      <c r="KY66" s="63"/>
      <c r="KZ66" s="63"/>
      <c r="LA66" s="63"/>
      <c r="LB66" s="63"/>
      <c r="LC66" s="63"/>
      <c r="LD66" s="63"/>
      <c r="LE66" s="63"/>
      <c r="LF66" s="63"/>
      <c r="LG66" s="63"/>
      <c r="LH66" s="63"/>
      <c r="LI66" s="63"/>
      <c r="LJ66" s="63"/>
      <c r="LK66" s="63"/>
      <c r="LL66" s="63"/>
      <c r="LM66" s="63"/>
      <c r="LN66" s="63"/>
      <c r="LO66" s="63"/>
      <c r="LP66" s="63"/>
      <c r="LQ66" s="63"/>
      <c r="LR66" s="63"/>
      <c r="LS66" s="63"/>
      <c r="LT66" s="63"/>
      <c r="LU66" s="63"/>
      <c r="LV66" s="63"/>
      <c r="LW66" s="63"/>
      <c r="LX66" s="63"/>
      <c r="LY66" s="63"/>
      <c r="LZ66" s="63"/>
      <c r="MA66" s="63"/>
      <c r="MB66" s="63"/>
      <c r="MC66" s="63"/>
      <c r="MD66" s="63"/>
      <c r="ME66" s="63"/>
      <c r="MF66" s="63"/>
      <c r="MG66" s="63"/>
      <c r="MH66" s="63"/>
      <c r="MI66" s="63"/>
      <c r="MJ66" s="63"/>
      <c r="MK66" s="63"/>
      <c r="ML66" s="63"/>
      <c r="MM66" s="63"/>
      <c r="MN66" s="63"/>
      <c r="MO66" s="63"/>
      <c r="MP66" s="63"/>
      <c r="MQ66" s="63"/>
      <c r="MR66" s="63"/>
      <c r="MS66" s="63"/>
      <c r="MT66" s="63"/>
      <c r="MU66" s="63"/>
      <c r="MV66" s="63"/>
      <c r="MW66" s="63"/>
      <c r="MX66" s="63"/>
      <c r="MY66" s="63"/>
      <c r="MZ66" s="63"/>
      <c r="NA66" s="63"/>
      <c r="NB66" s="63"/>
      <c r="NC66" s="63"/>
      <c r="ND66" s="63"/>
      <c r="NE66" s="63"/>
      <c r="NF66" s="63"/>
      <c r="NG66" s="63"/>
      <c r="NH66" s="63"/>
      <c r="NI66" s="63"/>
      <c r="NJ66" s="63"/>
      <c r="NK66" s="63"/>
      <c r="NL66" s="63"/>
      <c r="NM66" s="63"/>
      <c r="NN66" s="63"/>
      <c r="NO66" s="63"/>
      <c r="NP66" s="63"/>
      <c r="NQ66" s="63"/>
      <c r="NR66" s="63"/>
      <c r="NS66" s="63"/>
      <c r="NT66" s="63"/>
      <c r="NU66" s="63"/>
      <c r="NV66" s="63"/>
      <c r="NW66" s="63"/>
      <c r="NX66" s="63"/>
      <c r="NY66" s="63"/>
      <c r="NZ66" s="63"/>
      <c r="OA66" s="63"/>
      <c r="OB66" s="63"/>
      <c r="OC66" s="63"/>
      <c r="OD66" s="63"/>
      <c r="OE66" s="63"/>
      <c r="OF66" s="63"/>
      <c r="OG66" s="63"/>
      <c r="OH66" s="63"/>
      <c r="OI66" s="63"/>
      <c r="OJ66" s="63"/>
      <c r="OK66" s="63"/>
      <c r="OL66" s="63"/>
      <c r="OM66" s="63"/>
      <c r="ON66" s="63"/>
      <c r="OO66" s="63"/>
      <c r="OP66" s="63"/>
      <c r="OQ66" s="63"/>
      <c r="OR66" s="63"/>
      <c r="OS66" s="63"/>
      <c r="OT66" s="63"/>
      <c r="OU66" s="63"/>
      <c r="OV66" s="63"/>
      <c r="OW66" s="63"/>
      <c r="OX66" s="63"/>
      <c r="OY66" s="63"/>
      <c r="OZ66" s="63"/>
      <c r="PA66" s="63"/>
      <c r="PB66" s="63"/>
      <c r="PC66" s="63"/>
      <c r="PD66" s="63"/>
      <c r="PE66" s="63"/>
      <c r="PF66" s="63"/>
      <c r="PG66" s="63"/>
      <c r="PH66" s="63"/>
      <c r="PI66" s="63"/>
      <c r="PJ66" s="63"/>
    </row>
    <row r="67" spans="1:426" ht="19.5" customHeight="1">
      <c r="A67" s="123"/>
      <c r="B67" s="123"/>
      <c r="C67" s="123"/>
      <c r="D67" s="123"/>
      <c r="E67" s="123"/>
      <c r="F67" s="123"/>
      <c r="G67" s="63"/>
      <c r="H67" s="63"/>
      <c r="I67" s="63"/>
      <c r="J67" s="63"/>
      <c r="K67" s="63"/>
      <c r="L67" s="63"/>
      <c r="M67" s="63"/>
      <c r="N67" s="63"/>
      <c r="O67" s="63"/>
      <c r="P67" s="63"/>
      <c r="Q67" s="63"/>
      <c r="R67" s="63"/>
      <c r="S67" s="63"/>
      <c r="T67" s="63"/>
      <c r="U67" s="63"/>
      <c r="V67" s="63"/>
      <c r="W67" s="63"/>
      <c r="X67" s="63"/>
      <c r="Y67" s="63"/>
      <c r="Z67" s="63"/>
      <c r="AA67" s="63"/>
      <c r="AB67" s="63"/>
      <c r="AC67" s="63"/>
      <c r="AD67" s="63"/>
      <c r="AE67" s="63"/>
      <c r="AF67" s="63"/>
      <c r="AG67" s="63"/>
      <c r="AH67" s="63"/>
      <c r="AI67" s="63"/>
      <c r="AJ67" s="63"/>
      <c r="AK67" s="63"/>
      <c r="AL67" s="63"/>
      <c r="AM67" s="63"/>
      <c r="AN67" s="63"/>
      <c r="AO67" s="63"/>
      <c r="AP67" s="63"/>
      <c r="AQ67" s="63"/>
      <c r="AR67" s="63"/>
      <c r="AS67" s="63"/>
      <c r="AT67" s="63"/>
      <c r="AU67" s="63"/>
      <c r="AV67" s="63"/>
      <c r="AW67" s="63"/>
      <c r="AX67" s="63"/>
      <c r="AY67" s="63"/>
      <c r="AZ67" s="63"/>
      <c r="BA67" s="63"/>
      <c r="BB67" s="63"/>
      <c r="BC67" s="63"/>
      <c r="BD67" s="63"/>
      <c r="BE67" s="63"/>
      <c r="BF67" s="63"/>
      <c r="BG67" s="63"/>
      <c r="BH67" s="63"/>
      <c r="BI67" s="63"/>
      <c r="BJ67" s="63"/>
      <c r="BK67" s="63"/>
      <c r="BL67" s="63"/>
      <c r="BM67" s="63"/>
      <c r="BN67" s="63"/>
      <c r="BO67" s="63"/>
      <c r="BP67" s="63"/>
      <c r="BQ67" s="63"/>
      <c r="BR67" s="63"/>
      <c r="BS67" s="63"/>
      <c r="BT67" s="63"/>
      <c r="BU67" s="63"/>
      <c r="BV67" s="63"/>
      <c r="BW67" s="63"/>
      <c r="BX67" s="63"/>
      <c r="BY67" s="63"/>
      <c r="BZ67" s="63"/>
      <c r="CA67" s="63"/>
      <c r="CB67" s="63"/>
      <c r="CC67" s="63"/>
      <c r="CD67" s="63"/>
      <c r="CE67" s="63"/>
      <c r="CF67" s="63"/>
      <c r="CG67" s="63"/>
      <c r="CH67" s="63"/>
      <c r="CI67" s="63"/>
      <c r="CJ67" s="63"/>
      <c r="CK67" s="63"/>
      <c r="CL67" s="63"/>
      <c r="CM67" s="63"/>
      <c r="CN67" s="63"/>
      <c r="CO67" s="63"/>
      <c r="CP67" s="63"/>
      <c r="CQ67" s="63"/>
      <c r="CR67" s="63"/>
      <c r="CS67" s="63"/>
      <c r="CT67" s="63"/>
      <c r="CU67" s="63"/>
      <c r="CV67" s="63"/>
      <c r="CW67" s="63"/>
      <c r="CX67" s="63"/>
      <c r="CY67" s="63"/>
      <c r="CZ67" s="63"/>
      <c r="DA67" s="63"/>
      <c r="DB67" s="63"/>
      <c r="DC67" s="63"/>
      <c r="DD67" s="63"/>
      <c r="DE67" s="63"/>
      <c r="DF67" s="63"/>
      <c r="DG67" s="63"/>
      <c r="DH67" s="63"/>
      <c r="DI67" s="63"/>
      <c r="DJ67" s="63"/>
      <c r="DK67" s="63"/>
      <c r="DL67" s="63"/>
      <c r="DM67" s="63"/>
      <c r="DN67" s="63"/>
      <c r="DO67" s="63"/>
      <c r="DP67" s="63"/>
      <c r="DQ67" s="63"/>
      <c r="DR67" s="63"/>
      <c r="DS67" s="63"/>
      <c r="DT67" s="63"/>
      <c r="DU67" s="63"/>
      <c r="DV67" s="63"/>
      <c r="DW67" s="63"/>
      <c r="DX67" s="63"/>
      <c r="DY67" s="63"/>
      <c r="DZ67" s="63"/>
      <c r="EA67" s="63"/>
      <c r="EB67" s="63"/>
      <c r="EC67" s="63"/>
      <c r="ED67" s="63"/>
      <c r="EE67" s="63"/>
      <c r="EF67" s="63"/>
      <c r="EG67" s="63"/>
      <c r="EH67" s="63"/>
      <c r="EI67" s="63"/>
      <c r="EJ67" s="63"/>
      <c r="EK67" s="63"/>
      <c r="EL67" s="63"/>
      <c r="EM67" s="63"/>
      <c r="EN67" s="63"/>
      <c r="EO67" s="63"/>
      <c r="EP67" s="63"/>
      <c r="EQ67" s="63"/>
      <c r="ER67" s="63"/>
      <c r="ES67" s="63"/>
      <c r="ET67" s="63"/>
      <c r="EU67" s="63"/>
      <c r="EV67" s="63"/>
      <c r="EW67" s="63"/>
      <c r="EX67" s="63"/>
      <c r="EY67" s="63"/>
      <c r="EZ67" s="63"/>
      <c r="FA67" s="63"/>
      <c r="FB67" s="63"/>
      <c r="FC67" s="63"/>
      <c r="FD67" s="63"/>
      <c r="FE67" s="63"/>
      <c r="FF67" s="63"/>
      <c r="FG67" s="63"/>
      <c r="FH67" s="63"/>
      <c r="FI67" s="63"/>
      <c r="FJ67" s="63"/>
      <c r="FK67" s="63"/>
      <c r="FL67" s="63"/>
      <c r="FM67" s="63"/>
      <c r="FN67" s="63"/>
      <c r="FO67" s="63"/>
      <c r="FP67" s="63"/>
      <c r="FQ67" s="63"/>
      <c r="FR67" s="63"/>
      <c r="FS67" s="63"/>
      <c r="FT67" s="63"/>
      <c r="FU67" s="63"/>
      <c r="FV67" s="63"/>
      <c r="FW67" s="63"/>
      <c r="FX67" s="63"/>
      <c r="FY67" s="63"/>
      <c r="FZ67" s="63"/>
      <c r="GA67" s="63"/>
      <c r="GB67" s="63"/>
      <c r="GC67" s="63"/>
      <c r="GD67" s="63"/>
      <c r="GE67" s="63"/>
      <c r="GF67" s="63"/>
      <c r="GG67" s="63"/>
      <c r="GH67" s="63"/>
      <c r="GI67" s="63"/>
      <c r="GJ67" s="63"/>
      <c r="GK67" s="63"/>
      <c r="GL67" s="63"/>
      <c r="GM67" s="63"/>
      <c r="GN67" s="63"/>
      <c r="GO67" s="63"/>
      <c r="GP67" s="63"/>
      <c r="GQ67" s="63"/>
      <c r="GR67" s="63"/>
      <c r="GS67" s="63"/>
      <c r="GT67" s="63"/>
      <c r="GU67" s="63"/>
      <c r="GV67" s="63"/>
      <c r="GW67" s="63"/>
      <c r="GX67" s="63"/>
      <c r="GY67" s="63"/>
      <c r="GZ67" s="63"/>
      <c r="HA67" s="63"/>
      <c r="HB67" s="63"/>
      <c r="HC67" s="63"/>
      <c r="HD67" s="63"/>
      <c r="HE67" s="63"/>
      <c r="HF67" s="63"/>
      <c r="HG67" s="63"/>
      <c r="HH67" s="63"/>
      <c r="HI67" s="63"/>
      <c r="HJ67" s="63"/>
      <c r="HK67" s="63"/>
      <c r="HL67" s="63"/>
      <c r="HM67" s="63"/>
      <c r="HN67" s="63"/>
      <c r="HO67" s="63"/>
      <c r="HP67" s="63"/>
      <c r="HQ67" s="63"/>
      <c r="HR67" s="63"/>
      <c r="HS67" s="63"/>
      <c r="HT67" s="63"/>
      <c r="HU67" s="63"/>
      <c r="HV67" s="63"/>
      <c r="HW67" s="63"/>
      <c r="HX67" s="63"/>
      <c r="HY67" s="63"/>
      <c r="HZ67" s="63"/>
      <c r="IA67" s="63"/>
      <c r="IB67" s="63"/>
      <c r="IC67" s="63"/>
      <c r="ID67" s="63"/>
      <c r="IE67" s="63"/>
      <c r="IF67" s="63"/>
      <c r="IG67" s="63"/>
      <c r="IH67" s="63"/>
      <c r="II67" s="63"/>
      <c r="IJ67" s="63"/>
      <c r="IK67" s="63"/>
      <c r="IL67" s="63"/>
      <c r="IM67" s="63"/>
      <c r="IN67" s="63"/>
      <c r="IO67" s="63"/>
      <c r="IP67" s="63"/>
      <c r="IQ67" s="63"/>
      <c r="IR67" s="63"/>
      <c r="IS67" s="63"/>
      <c r="IT67" s="63"/>
      <c r="IU67" s="63"/>
      <c r="IV67" s="63"/>
      <c r="IW67" s="63"/>
      <c r="IX67" s="63"/>
      <c r="IY67" s="63"/>
      <c r="IZ67" s="63"/>
      <c r="JA67" s="63"/>
      <c r="JB67" s="63"/>
      <c r="JC67" s="63"/>
      <c r="JD67" s="63"/>
      <c r="JE67" s="63"/>
      <c r="JF67" s="63"/>
      <c r="JG67" s="63"/>
      <c r="JH67" s="63"/>
      <c r="JI67" s="63"/>
      <c r="JJ67" s="63"/>
      <c r="JK67" s="63"/>
      <c r="JL67" s="63"/>
      <c r="JM67" s="63"/>
      <c r="JN67" s="63"/>
      <c r="JO67" s="63"/>
      <c r="JP67" s="63"/>
      <c r="JQ67" s="63"/>
      <c r="JR67" s="63"/>
      <c r="JS67" s="63"/>
      <c r="JT67" s="63"/>
      <c r="JU67" s="63"/>
      <c r="JV67" s="63"/>
      <c r="JW67" s="63"/>
      <c r="JX67" s="63"/>
      <c r="JY67" s="63"/>
      <c r="JZ67" s="63"/>
      <c r="KA67" s="63"/>
      <c r="KB67" s="63"/>
      <c r="KC67" s="63"/>
      <c r="KD67" s="63"/>
      <c r="KE67" s="63"/>
      <c r="KF67" s="63"/>
      <c r="KG67" s="63"/>
      <c r="KH67" s="63"/>
      <c r="KI67" s="63"/>
      <c r="KJ67" s="63"/>
      <c r="KK67" s="63"/>
      <c r="KL67" s="63"/>
      <c r="KM67" s="63"/>
      <c r="KN67" s="63"/>
      <c r="KO67" s="63"/>
      <c r="KP67" s="63"/>
      <c r="KQ67" s="63"/>
      <c r="KR67" s="63"/>
      <c r="KS67" s="63"/>
      <c r="KT67" s="63"/>
      <c r="KU67" s="63"/>
      <c r="KV67" s="63"/>
      <c r="KW67" s="63"/>
      <c r="KX67" s="63"/>
      <c r="KY67" s="63"/>
      <c r="KZ67" s="63"/>
      <c r="LA67" s="63"/>
      <c r="LB67" s="63"/>
      <c r="LC67" s="63"/>
      <c r="LD67" s="63"/>
      <c r="LE67" s="63"/>
      <c r="LF67" s="63"/>
      <c r="LG67" s="63"/>
      <c r="LH67" s="63"/>
      <c r="LI67" s="63"/>
      <c r="LJ67" s="63"/>
      <c r="LK67" s="63"/>
      <c r="LL67" s="63"/>
      <c r="LM67" s="63"/>
      <c r="LN67" s="63"/>
      <c r="LO67" s="63"/>
      <c r="LP67" s="63"/>
      <c r="LQ67" s="63"/>
      <c r="LR67" s="63"/>
      <c r="LS67" s="63"/>
      <c r="LT67" s="63"/>
      <c r="LU67" s="63"/>
      <c r="LV67" s="63"/>
      <c r="LW67" s="63"/>
      <c r="LX67" s="63"/>
      <c r="LY67" s="63"/>
      <c r="LZ67" s="63"/>
      <c r="MA67" s="63"/>
      <c r="MB67" s="63"/>
      <c r="MC67" s="63"/>
      <c r="MD67" s="63"/>
      <c r="ME67" s="63"/>
      <c r="MF67" s="63"/>
      <c r="MG67" s="63"/>
      <c r="MH67" s="63"/>
      <c r="MI67" s="63"/>
      <c r="MJ67" s="63"/>
      <c r="MK67" s="63"/>
      <c r="ML67" s="63"/>
      <c r="MM67" s="63"/>
      <c r="MN67" s="63"/>
      <c r="MO67" s="63"/>
      <c r="MP67" s="63"/>
      <c r="MQ67" s="63"/>
      <c r="MR67" s="63"/>
      <c r="MS67" s="63"/>
      <c r="MT67" s="63"/>
      <c r="MU67" s="63"/>
      <c r="MV67" s="63"/>
      <c r="MW67" s="63"/>
      <c r="MX67" s="63"/>
      <c r="MY67" s="63"/>
      <c r="MZ67" s="63"/>
      <c r="NA67" s="63"/>
      <c r="NB67" s="63"/>
      <c r="NC67" s="63"/>
      <c r="ND67" s="63"/>
      <c r="NE67" s="63"/>
      <c r="NF67" s="63"/>
      <c r="NG67" s="63"/>
      <c r="NH67" s="63"/>
      <c r="NI67" s="63"/>
      <c r="NJ67" s="63"/>
      <c r="NK67" s="63"/>
      <c r="NL67" s="63"/>
      <c r="NM67" s="63"/>
      <c r="NN67" s="63"/>
      <c r="NO67" s="63"/>
      <c r="NP67" s="63"/>
      <c r="NQ67" s="63"/>
      <c r="NR67" s="63"/>
      <c r="NS67" s="63"/>
      <c r="NT67" s="63"/>
      <c r="NU67" s="63"/>
      <c r="NV67" s="63"/>
      <c r="NW67" s="63"/>
      <c r="NX67" s="63"/>
      <c r="NY67" s="63"/>
      <c r="NZ67" s="63"/>
      <c r="OA67" s="63"/>
      <c r="OB67" s="63"/>
      <c r="OC67" s="63"/>
      <c r="OD67" s="63"/>
      <c r="OE67" s="63"/>
      <c r="OF67" s="63"/>
      <c r="OG67" s="63"/>
      <c r="OH67" s="63"/>
      <c r="OI67" s="63"/>
      <c r="OJ67" s="63"/>
      <c r="OK67" s="63"/>
      <c r="OL67" s="63"/>
      <c r="OM67" s="63"/>
      <c r="ON67" s="63"/>
      <c r="OO67" s="63"/>
      <c r="OP67" s="63"/>
      <c r="OQ67" s="63"/>
      <c r="OR67" s="63"/>
      <c r="OS67" s="63"/>
      <c r="OT67" s="63"/>
      <c r="OU67" s="63"/>
      <c r="OV67" s="63"/>
      <c r="OW67" s="63"/>
      <c r="OX67" s="63"/>
      <c r="OY67" s="63"/>
      <c r="OZ67" s="63"/>
      <c r="PA67" s="63"/>
      <c r="PB67" s="63"/>
      <c r="PC67" s="63"/>
      <c r="PD67" s="63"/>
      <c r="PE67" s="63"/>
      <c r="PF67" s="63"/>
      <c r="PG67" s="63"/>
      <c r="PH67" s="63"/>
      <c r="PI67" s="63"/>
      <c r="PJ67" s="63"/>
    </row>
    <row r="68" spans="1:426" ht="19.5" customHeight="1">
      <c r="A68" s="123"/>
      <c r="B68" s="123"/>
      <c r="C68" s="123"/>
      <c r="D68" s="123"/>
      <c r="E68" s="123"/>
      <c r="F68" s="123"/>
      <c r="G68" s="63"/>
      <c r="H68" s="63"/>
      <c r="I68" s="63"/>
      <c r="J68" s="63"/>
      <c r="K68" s="63"/>
      <c r="L68" s="63"/>
      <c r="M68" s="63"/>
      <c r="N68" s="63"/>
      <c r="O68" s="63"/>
      <c r="P68" s="63"/>
      <c r="Q68" s="63"/>
      <c r="R68" s="63"/>
      <c r="S68" s="63"/>
      <c r="T68" s="63"/>
      <c r="U68" s="63"/>
      <c r="V68" s="63"/>
      <c r="W68" s="63"/>
      <c r="X68" s="63"/>
      <c r="Y68" s="63"/>
      <c r="Z68" s="63"/>
      <c r="AA68" s="63"/>
      <c r="AB68" s="63"/>
      <c r="AC68" s="63"/>
      <c r="AD68" s="63"/>
      <c r="AE68" s="63"/>
      <c r="AF68" s="63"/>
      <c r="AG68" s="63"/>
      <c r="AH68" s="63"/>
      <c r="AI68" s="63"/>
      <c r="AJ68" s="63"/>
      <c r="AK68" s="63"/>
      <c r="AL68" s="63"/>
      <c r="AM68" s="63"/>
      <c r="AN68" s="63"/>
      <c r="AO68" s="63"/>
      <c r="AP68" s="63"/>
      <c r="AQ68" s="63"/>
      <c r="AR68" s="63"/>
      <c r="AS68" s="63"/>
      <c r="AT68" s="63"/>
      <c r="AU68" s="63"/>
      <c r="AV68" s="63"/>
      <c r="AW68" s="63"/>
      <c r="AX68" s="63"/>
      <c r="AY68" s="63"/>
      <c r="AZ68" s="63"/>
      <c r="BA68" s="63"/>
      <c r="BB68" s="63"/>
      <c r="BC68" s="63"/>
      <c r="BD68" s="63"/>
      <c r="BE68" s="63"/>
      <c r="BF68" s="63"/>
      <c r="BG68" s="63"/>
      <c r="BH68" s="63"/>
      <c r="BI68" s="63"/>
      <c r="BJ68" s="63"/>
      <c r="BK68" s="63"/>
      <c r="BL68" s="63"/>
      <c r="BM68" s="63"/>
      <c r="BN68" s="63"/>
      <c r="BO68" s="63"/>
      <c r="BP68" s="63"/>
      <c r="BQ68" s="63"/>
      <c r="BR68" s="63"/>
      <c r="BS68" s="63"/>
      <c r="BT68" s="63"/>
      <c r="BU68" s="63"/>
      <c r="BV68" s="63"/>
      <c r="BW68" s="63"/>
      <c r="BX68" s="63"/>
      <c r="BY68" s="63"/>
      <c r="BZ68" s="63"/>
      <c r="CA68" s="63"/>
      <c r="CB68" s="63"/>
      <c r="CC68" s="63"/>
      <c r="CD68" s="63"/>
      <c r="CE68" s="63"/>
      <c r="CF68" s="63"/>
      <c r="CG68" s="63"/>
      <c r="CH68" s="63"/>
      <c r="CI68" s="63"/>
      <c r="CJ68" s="63"/>
      <c r="CK68" s="63"/>
      <c r="CL68" s="63"/>
      <c r="CM68" s="63"/>
      <c r="CN68" s="63"/>
      <c r="CO68" s="63"/>
      <c r="CP68" s="63"/>
      <c r="CQ68" s="63"/>
      <c r="CR68" s="63"/>
      <c r="CS68" s="63"/>
      <c r="CT68" s="63"/>
      <c r="CU68" s="63"/>
      <c r="CV68" s="63"/>
      <c r="CW68" s="63"/>
      <c r="CX68" s="63"/>
      <c r="CY68" s="63"/>
      <c r="CZ68" s="63"/>
      <c r="DA68" s="63"/>
      <c r="DB68" s="63"/>
      <c r="DC68" s="63"/>
      <c r="DD68" s="63"/>
      <c r="DE68" s="63"/>
      <c r="DF68" s="63"/>
      <c r="DG68" s="63"/>
      <c r="DH68" s="63"/>
      <c r="DI68" s="63"/>
      <c r="DJ68" s="63"/>
      <c r="DK68" s="63"/>
      <c r="DL68" s="63"/>
      <c r="DM68" s="63"/>
      <c r="DN68" s="63"/>
      <c r="DO68" s="63"/>
      <c r="DP68" s="63"/>
      <c r="DQ68" s="63"/>
      <c r="DR68" s="63"/>
      <c r="DS68" s="63"/>
      <c r="DT68" s="63"/>
      <c r="DU68" s="63"/>
      <c r="DV68" s="63"/>
      <c r="DW68" s="63"/>
      <c r="DX68" s="63"/>
      <c r="DY68" s="63"/>
      <c r="DZ68" s="63"/>
      <c r="EA68" s="63"/>
      <c r="EB68" s="63"/>
      <c r="EC68" s="63"/>
      <c r="ED68" s="63"/>
      <c r="EE68" s="63"/>
      <c r="EF68" s="63"/>
      <c r="EG68" s="63"/>
      <c r="EH68" s="63"/>
      <c r="EI68" s="63"/>
      <c r="EJ68" s="63"/>
      <c r="EK68" s="63"/>
      <c r="EL68" s="63"/>
      <c r="EM68" s="63"/>
      <c r="EN68" s="63"/>
      <c r="EO68" s="63"/>
      <c r="EP68" s="63"/>
      <c r="EQ68" s="63"/>
      <c r="ER68" s="63"/>
      <c r="ES68" s="63"/>
      <c r="ET68" s="63"/>
      <c r="EU68" s="63"/>
      <c r="EV68" s="63"/>
      <c r="EW68" s="63"/>
      <c r="EX68" s="63"/>
      <c r="EY68" s="63"/>
      <c r="EZ68" s="63"/>
      <c r="FA68" s="63"/>
      <c r="FB68" s="63"/>
      <c r="FC68" s="63"/>
      <c r="FD68" s="63"/>
      <c r="FE68" s="63"/>
      <c r="FF68" s="63"/>
      <c r="FG68" s="63"/>
      <c r="FH68" s="63"/>
      <c r="FI68" s="63"/>
      <c r="FJ68" s="63"/>
      <c r="FK68" s="63"/>
      <c r="FL68" s="63"/>
      <c r="FM68" s="63"/>
      <c r="FN68" s="63"/>
      <c r="FO68" s="63"/>
      <c r="FP68" s="63"/>
      <c r="FQ68" s="63"/>
      <c r="FR68" s="63"/>
      <c r="FS68" s="63"/>
      <c r="FT68" s="63"/>
      <c r="FU68" s="63"/>
      <c r="FV68" s="63"/>
      <c r="FW68" s="63"/>
      <c r="FX68" s="63"/>
      <c r="FY68" s="63"/>
      <c r="FZ68" s="63"/>
      <c r="GA68" s="63"/>
      <c r="GB68" s="63"/>
      <c r="GC68" s="63"/>
      <c r="GD68" s="63"/>
      <c r="GE68" s="63"/>
      <c r="GF68" s="63"/>
      <c r="GG68" s="63"/>
      <c r="GH68" s="63"/>
      <c r="GI68" s="63"/>
      <c r="GJ68" s="63"/>
      <c r="GK68" s="63"/>
      <c r="GL68" s="63"/>
      <c r="GM68" s="63"/>
      <c r="GN68" s="63"/>
      <c r="GO68" s="63"/>
      <c r="GP68" s="63"/>
      <c r="GQ68" s="63"/>
      <c r="GR68" s="63"/>
      <c r="GS68" s="63"/>
      <c r="GT68" s="63"/>
      <c r="GU68" s="63"/>
      <c r="GV68" s="63"/>
      <c r="GW68" s="63"/>
      <c r="GX68" s="63"/>
      <c r="GY68" s="63"/>
      <c r="GZ68" s="63"/>
      <c r="HA68" s="63"/>
      <c r="HB68" s="63"/>
      <c r="HC68" s="63"/>
      <c r="HD68" s="63"/>
      <c r="HE68" s="63"/>
      <c r="HF68" s="63"/>
      <c r="HG68" s="63"/>
      <c r="HH68" s="63"/>
      <c r="HI68" s="63"/>
      <c r="HJ68" s="63"/>
      <c r="HK68" s="63"/>
      <c r="HL68" s="63"/>
      <c r="HM68" s="63"/>
      <c r="HN68" s="63"/>
      <c r="HO68" s="63"/>
      <c r="HP68" s="63"/>
      <c r="HQ68" s="63"/>
      <c r="HR68" s="63"/>
      <c r="HS68" s="63"/>
      <c r="HT68" s="63"/>
      <c r="HU68" s="63"/>
      <c r="HV68" s="63"/>
      <c r="HW68" s="63"/>
      <c r="HX68" s="63"/>
      <c r="HY68" s="63"/>
      <c r="HZ68" s="63"/>
      <c r="IA68" s="63"/>
      <c r="IB68" s="63"/>
      <c r="IC68" s="63"/>
      <c r="ID68" s="63"/>
      <c r="IE68" s="63"/>
      <c r="IF68" s="63"/>
      <c r="IG68" s="63"/>
      <c r="IH68" s="63"/>
      <c r="II68" s="63"/>
      <c r="IJ68" s="63"/>
      <c r="IK68" s="63"/>
      <c r="IL68" s="63"/>
      <c r="IM68" s="63"/>
      <c r="IN68" s="63"/>
      <c r="IO68" s="63"/>
      <c r="IP68" s="63"/>
      <c r="IQ68" s="63"/>
      <c r="IR68" s="63"/>
      <c r="IS68" s="63"/>
      <c r="IT68" s="63"/>
      <c r="IU68" s="63"/>
      <c r="IV68" s="63"/>
      <c r="IW68" s="63"/>
      <c r="IX68" s="63"/>
      <c r="IY68" s="63"/>
      <c r="IZ68" s="63"/>
      <c r="JA68" s="63"/>
      <c r="JB68" s="63"/>
      <c r="JC68" s="63"/>
      <c r="JD68" s="63"/>
      <c r="JE68" s="63"/>
      <c r="JF68" s="63"/>
      <c r="JG68" s="63"/>
      <c r="JH68" s="63"/>
      <c r="JI68" s="63"/>
      <c r="JJ68" s="63"/>
      <c r="JK68" s="63"/>
      <c r="JL68" s="63"/>
      <c r="JM68" s="63"/>
      <c r="JN68" s="63"/>
      <c r="JO68" s="63"/>
      <c r="JP68" s="63"/>
      <c r="JQ68" s="63"/>
      <c r="JR68" s="63"/>
      <c r="JS68" s="63"/>
      <c r="JT68" s="63"/>
      <c r="JU68" s="63"/>
      <c r="JV68" s="63"/>
      <c r="JW68" s="63"/>
      <c r="JX68" s="63"/>
      <c r="JY68" s="63"/>
      <c r="JZ68" s="63"/>
      <c r="KA68" s="63"/>
      <c r="KB68" s="63"/>
      <c r="KC68" s="63"/>
      <c r="KD68" s="63"/>
      <c r="KE68" s="63"/>
      <c r="KF68" s="63"/>
      <c r="KG68" s="63"/>
      <c r="KH68" s="63"/>
      <c r="KI68" s="63"/>
      <c r="KJ68" s="63"/>
      <c r="KK68" s="63"/>
      <c r="KL68" s="63"/>
      <c r="KM68" s="63"/>
      <c r="KN68" s="63"/>
      <c r="KO68" s="63"/>
      <c r="KP68" s="63"/>
      <c r="KQ68" s="63"/>
      <c r="KR68" s="63"/>
      <c r="KS68" s="63"/>
      <c r="KT68" s="63"/>
      <c r="KU68" s="63"/>
      <c r="KV68" s="63"/>
      <c r="KW68" s="63"/>
      <c r="KX68" s="63"/>
      <c r="KY68" s="63"/>
      <c r="KZ68" s="63"/>
      <c r="LA68" s="63"/>
      <c r="LB68" s="63"/>
      <c r="LC68" s="63"/>
      <c r="LD68" s="63"/>
      <c r="LE68" s="63"/>
      <c r="LF68" s="63"/>
      <c r="LG68" s="63"/>
      <c r="LH68" s="63"/>
      <c r="LI68" s="63"/>
      <c r="LJ68" s="63"/>
      <c r="LK68" s="63"/>
      <c r="LL68" s="63"/>
      <c r="LM68" s="63"/>
      <c r="LN68" s="63"/>
      <c r="LO68" s="63"/>
      <c r="LP68" s="63"/>
      <c r="LQ68" s="63"/>
      <c r="LR68" s="63"/>
      <c r="LS68" s="63"/>
      <c r="LT68" s="63"/>
      <c r="LU68" s="63"/>
      <c r="LV68" s="63"/>
      <c r="LW68" s="63"/>
      <c r="LX68" s="63"/>
      <c r="LY68" s="63"/>
      <c r="LZ68" s="63"/>
      <c r="MA68" s="63"/>
      <c r="MB68" s="63"/>
      <c r="MC68" s="63"/>
      <c r="MD68" s="63"/>
      <c r="ME68" s="63"/>
      <c r="MF68" s="63"/>
      <c r="MG68" s="63"/>
      <c r="MH68" s="63"/>
      <c r="MI68" s="63"/>
      <c r="MJ68" s="63"/>
      <c r="MK68" s="63"/>
      <c r="ML68" s="63"/>
      <c r="MM68" s="63"/>
      <c r="MN68" s="63"/>
      <c r="MO68" s="63"/>
      <c r="MP68" s="63"/>
      <c r="MQ68" s="63"/>
      <c r="MR68" s="63"/>
      <c r="MS68" s="63"/>
      <c r="MT68" s="63"/>
      <c r="MU68" s="63"/>
      <c r="MV68" s="63"/>
      <c r="MW68" s="63"/>
      <c r="MX68" s="63"/>
      <c r="MY68" s="63"/>
      <c r="MZ68" s="63"/>
      <c r="NA68" s="63"/>
      <c r="NB68" s="63"/>
      <c r="NC68" s="63"/>
      <c r="ND68" s="63"/>
      <c r="NE68" s="63"/>
      <c r="NF68" s="63"/>
      <c r="NG68" s="63"/>
      <c r="NH68" s="63"/>
      <c r="NI68" s="63"/>
      <c r="NJ68" s="63"/>
      <c r="NK68" s="63"/>
      <c r="NL68" s="63"/>
      <c r="NM68" s="63"/>
      <c r="NN68" s="63"/>
      <c r="NO68" s="63"/>
      <c r="NP68" s="63"/>
      <c r="NQ68" s="63"/>
      <c r="NR68" s="63"/>
      <c r="NS68" s="63"/>
      <c r="NT68" s="63"/>
      <c r="NU68" s="63"/>
      <c r="NV68" s="63"/>
      <c r="NW68" s="63"/>
      <c r="NX68" s="63"/>
      <c r="NY68" s="63"/>
      <c r="NZ68" s="63"/>
      <c r="OA68" s="63"/>
      <c r="OB68" s="63"/>
      <c r="OC68" s="63"/>
      <c r="OD68" s="63"/>
      <c r="OE68" s="63"/>
      <c r="OF68" s="63"/>
      <c r="OG68" s="63"/>
      <c r="OH68" s="63"/>
      <c r="OI68" s="63"/>
      <c r="OJ68" s="63"/>
      <c r="OK68" s="63"/>
      <c r="OL68" s="63"/>
      <c r="OM68" s="63"/>
      <c r="ON68" s="63"/>
      <c r="OO68" s="63"/>
      <c r="OP68" s="63"/>
      <c r="OQ68" s="63"/>
      <c r="OR68" s="63"/>
      <c r="OS68" s="63"/>
      <c r="OT68" s="63"/>
      <c r="OU68" s="63"/>
      <c r="OV68" s="63"/>
      <c r="OW68" s="63"/>
      <c r="OX68" s="63"/>
      <c r="OY68" s="63"/>
      <c r="OZ68" s="63"/>
      <c r="PA68" s="63"/>
      <c r="PB68" s="63"/>
      <c r="PC68" s="63"/>
      <c r="PD68" s="63"/>
      <c r="PE68" s="63"/>
      <c r="PF68" s="63"/>
      <c r="PG68" s="63"/>
      <c r="PH68" s="63"/>
      <c r="PI68" s="63"/>
      <c r="PJ68" s="63"/>
    </row>
    <row r="69" spans="1:426" ht="19.5" customHeight="1">
      <c r="A69" s="123"/>
      <c r="B69" s="123"/>
      <c r="C69" s="123"/>
      <c r="D69" s="123"/>
      <c r="E69" s="123"/>
      <c r="F69" s="123"/>
      <c r="G69" s="63"/>
      <c r="H69" s="63"/>
      <c r="I69" s="63"/>
      <c r="J69" s="63"/>
      <c r="K69" s="63"/>
      <c r="L69" s="63"/>
      <c r="M69" s="63"/>
      <c r="N69" s="63"/>
      <c r="O69" s="63"/>
      <c r="P69" s="63"/>
      <c r="Q69" s="63"/>
      <c r="R69" s="63"/>
      <c r="S69" s="63"/>
      <c r="T69" s="63"/>
      <c r="U69" s="63"/>
      <c r="V69" s="63"/>
      <c r="W69" s="63"/>
      <c r="X69" s="63"/>
      <c r="Y69" s="63"/>
      <c r="Z69" s="63"/>
      <c r="AA69" s="63"/>
      <c r="AB69" s="63"/>
      <c r="AC69" s="63"/>
      <c r="AD69" s="63"/>
      <c r="AE69" s="63"/>
      <c r="AF69" s="63"/>
      <c r="AG69" s="63"/>
      <c r="AH69" s="63"/>
      <c r="AI69" s="63"/>
      <c r="AJ69" s="63"/>
      <c r="AK69" s="63"/>
      <c r="AL69" s="63"/>
      <c r="AM69" s="63"/>
      <c r="AN69" s="63"/>
      <c r="AO69" s="63"/>
      <c r="AP69" s="63"/>
      <c r="AQ69" s="63"/>
      <c r="AR69" s="63"/>
      <c r="AS69" s="63"/>
      <c r="AT69" s="63"/>
      <c r="AU69" s="63"/>
      <c r="AV69" s="63"/>
      <c r="AW69" s="63"/>
      <c r="AX69" s="63"/>
      <c r="AY69" s="63"/>
      <c r="AZ69" s="63"/>
      <c r="BA69" s="63"/>
      <c r="BB69" s="63"/>
      <c r="BC69" s="63"/>
      <c r="BD69" s="63"/>
      <c r="BE69" s="63"/>
      <c r="BF69" s="63"/>
      <c r="BG69" s="63"/>
      <c r="BH69" s="63"/>
      <c r="BI69" s="63"/>
      <c r="BJ69" s="63"/>
      <c r="BK69" s="63"/>
      <c r="BL69" s="63"/>
      <c r="BM69" s="63"/>
      <c r="BN69" s="63"/>
      <c r="BO69" s="63"/>
      <c r="BP69" s="63"/>
      <c r="BQ69" s="63"/>
      <c r="BR69" s="63"/>
      <c r="BS69" s="63"/>
      <c r="BT69" s="63"/>
      <c r="BU69" s="63"/>
      <c r="BV69" s="63"/>
      <c r="BW69" s="63"/>
      <c r="BX69" s="63"/>
      <c r="BY69" s="63"/>
      <c r="BZ69" s="63"/>
      <c r="CA69" s="63"/>
      <c r="CB69" s="63"/>
      <c r="CC69" s="63"/>
      <c r="CD69" s="63"/>
      <c r="CE69" s="63"/>
      <c r="CF69" s="63"/>
      <c r="CG69" s="63"/>
      <c r="CH69" s="63"/>
      <c r="CI69" s="63"/>
      <c r="CJ69" s="63"/>
      <c r="CK69" s="63"/>
      <c r="CL69" s="63"/>
      <c r="CM69" s="63"/>
      <c r="CN69" s="63"/>
      <c r="CO69" s="63"/>
      <c r="CP69" s="63"/>
      <c r="CQ69" s="63"/>
      <c r="CR69" s="63"/>
      <c r="CS69" s="63"/>
      <c r="CT69" s="63"/>
      <c r="CU69" s="63"/>
      <c r="CV69" s="63"/>
      <c r="CW69" s="63"/>
      <c r="CX69" s="63"/>
      <c r="CY69" s="63"/>
      <c r="CZ69" s="63"/>
      <c r="DA69" s="63"/>
      <c r="DB69" s="63"/>
      <c r="DC69" s="63"/>
      <c r="DD69" s="63"/>
      <c r="DE69" s="63"/>
      <c r="DF69" s="63"/>
      <c r="DG69" s="63"/>
      <c r="DH69" s="63"/>
      <c r="DI69" s="63"/>
      <c r="DJ69" s="63"/>
      <c r="DK69" s="63"/>
      <c r="DL69" s="63"/>
      <c r="DM69" s="63"/>
      <c r="DN69" s="63"/>
      <c r="DO69" s="63"/>
      <c r="DP69" s="63"/>
      <c r="DQ69" s="63"/>
      <c r="DR69" s="63"/>
      <c r="DS69" s="63"/>
      <c r="DT69" s="63"/>
      <c r="DU69" s="63"/>
      <c r="DV69" s="63"/>
      <c r="DW69" s="63"/>
      <c r="DX69" s="63"/>
      <c r="DY69" s="63"/>
      <c r="DZ69" s="63"/>
      <c r="EA69" s="63"/>
      <c r="EB69" s="63"/>
      <c r="EC69" s="63"/>
      <c r="ED69" s="63"/>
      <c r="EE69" s="63"/>
      <c r="EF69" s="63"/>
      <c r="EG69" s="63"/>
      <c r="EH69" s="63"/>
      <c r="EI69" s="63"/>
      <c r="EJ69" s="63"/>
      <c r="EK69" s="63"/>
      <c r="EL69" s="63"/>
      <c r="EM69" s="63"/>
      <c r="EN69" s="63"/>
      <c r="EO69" s="63"/>
      <c r="EP69" s="63"/>
      <c r="EQ69" s="63"/>
      <c r="ER69" s="63"/>
      <c r="ES69" s="63"/>
      <c r="ET69" s="63"/>
      <c r="EU69" s="63"/>
      <c r="EV69" s="63"/>
      <c r="EW69" s="63"/>
      <c r="EX69" s="63"/>
      <c r="EY69" s="63"/>
      <c r="EZ69" s="63"/>
      <c r="FA69" s="63"/>
      <c r="FB69" s="63"/>
      <c r="FC69" s="63"/>
      <c r="FD69" s="63"/>
      <c r="FE69" s="63"/>
      <c r="FF69" s="63"/>
      <c r="FG69" s="63"/>
      <c r="FH69" s="63"/>
      <c r="FI69" s="63"/>
      <c r="FJ69" s="63"/>
      <c r="FK69" s="63"/>
      <c r="FL69" s="63"/>
      <c r="FM69" s="63"/>
      <c r="FN69" s="63"/>
      <c r="FO69" s="63"/>
      <c r="FP69" s="63"/>
      <c r="FQ69" s="63"/>
      <c r="FR69" s="63"/>
      <c r="FS69" s="63"/>
      <c r="FT69" s="63"/>
      <c r="FU69" s="63"/>
      <c r="FV69" s="63"/>
      <c r="FW69" s="63"/>
      <c r="FX69" s="63"/>
      <c r="FY69" s="63"/>
      <c r="FZ69" s="63"/>
      <c r="GA69" s="63"/>
      <c r="GB69" s="63"/>
      <c r="GC69" s="63"/>
      <c r="GD69" s="63"/>
      <c r="GE69" s="63"/>
      <c r="GF69" s="63"/>
      <c r="GG69" s="63"/>
      <c r="GH69" s="63"/>
      <c r="GI69" s="63"/>
      <c r="GJ69" s="63"/>
      <c r="GK69" s="63"/>
      <c r="GL69" s="63"/>
      <c r="GM69" s="63"/>
      <c r="GN69" s="63"/>
      <c r="GO69" s="63"/>
      <c r="GP69" s="63"/>
      <c r="GQ69" s="63"/>
      <c r="GR69" s="63"/>
      <c r="GS69" s="63"/>
      <c r="GT69" s="63"/>
      <c r="GU69" s="63"/>
      <c r="GV69" s="63"/>
      <c r="GW69" s="63"/>
      <c r="GX69" s="63"/>
      <c r="GY69" s="63"/>
      <c r="GZ69" s="63"/>
      <c r="HA69" s="63"/>
      <c r="HB69" s="63"/>
      <c r="HC69" s="63"/>
      <c r="HD69" s="63"/>
      <c r="HE69" s="63"/>
      <c r="HF69" s="63"/>
      <c r="HG69" s="63"/>
      <c r="HH69" s="63"/>
      <c r="HI69" s="63"/>
      <c r="HJ69" s="63"/>
      <c r="HK69" s="63"/>
      <c r="HL69" s="63"/>
      <c r="HM69" s="63"/>
      <c r="HN69" s="63"/>
      <c r="HO69" s="63"/>
      <c r="HP69" s="63"/>
      <c r="HQ69" s="63"/>
      <c r="HR69" s="63"/>
      <c r="HS69" s="63"/>
      <c r="HT69" s="63"/>
      <c r="HU69" s="63"/>
      <c r="HV69" s="63"/>
      <c r="HW69" s="63"/>
      <c r="HX69" s="63"/>
      <c r="HY69" s="63"/>
      <c r="HZ69" s="63"/>
      <c r="IA69" s="63"/>
      <c r="IB69" s="63"/>
      <c r="IC69" s="63"/>
      <c r="ID69" s="63"/>
      <c r="IE69" s="63"/>
      <c r="IF69" s="63"/>
      <c r="IG69" s="63"/>
      <c r="IH69" s="63"/>
      <c r="II69" s="63"/>
      <c r="IJ69" s="63"/>
      <c r="IK69" s="63"/>
      <c r="IL69" s="63"/>
      <c r="IM69" s="63"/>
      <c r="IN69" s="63"/>
      <c r="IO69" s="63"/>
      <c r="IP69" s="63"/>
      <c r="IQ69" s="63"/>
      <c r="IR69" s="63"/>
      <c r="IS69" s="63"/>
      <c r="IT69" s="63"/>
      <c r="IU69" s="63"/>
      <c r="IV69" s="63"/>
      <c r="IW69" s="63"/>
      <c r="IX69" s="63"/>
      <c r="IY69" s="63"/>
      <c r="IZ69" s="63"/>
      <c r="JA69" s="63"/>
      <c r="JB69" s="63"/>
      <c r="JC69" s="63"/>
      <c r="JD69" s="63"/>
      <c r="JE69" s="63"/>
      <c r="JF69" s="63"/>
      <c r="JG69" s="63"/>
      <c r="JH69" s="63"/>
      <c r="JI69" s="63"/>
      <c r="JJ69" s="63"/>
      <c r="JK69" s="63"/>
      <c r="JL69" s="63"/>
      <c r="JM69" s="63"/>
      <c r="JN69" s="63"/>
      <c r="JO69" s="63"/>
      <c r="JP69" s="63"/>
      <c r="JQ69" s="63"/>
      <c r="JR69" s="63"/>
      <c r="JS69" s="63"/>
      <c r="JT69" s="63"/>
      <c r="JU69" s="63"/>
      <c r="JV69" s="63"/>
      <c r="JW69" s="63"/>
      <c r="JX69" s="63"/>
      <c r="JY69" s="63"/>
      <c r="JZ69" s="63"/>
      <c r="KA69" s="63"/>
      <c r="KB69" s="63"/>
      <c r="KC69" s="63"/>
      <c r="KD69" s="63"/>
      <c r="KE69" s="63"/>
      <c r="KF69" s="63"/>
      <c r="KG69" s="63"/>
      <c r="KH69" s="63"/>
      <c r="KI69" s="63"/>
      <c r="KJ69" s="63"/>
      <c r="KK69" s="63"/>
      <c r="KL69" s="63"/>
      <c r="KM69" s="63"/>
      <c r="KN69" s="63"/>
      <c r="KO69" s="63"/>
      <c r="KP69" s="63"/>
      <c r="KQ69" s="63"/>
      <c r="KR69" s="63"/>
      <c r="KS69" s="63"/>
      <c r="KT69" s="63"/>
      <c r="KU69" s="63"/>
      <c r="KV69" s="63"/>
      <c r="KW69" s="63"/>
      <c r="KX69" s="63"/>
      <c r="KY69" s="63"/>
      <c r="KZ69" s="63"/>
      <c r="LA69" s="63"/>
      <c r="LB69" s="63"/>
      <c r="LC69" s="63"/>
      <c r="LD69" s="63"/>
      <c r="LE69" s="63"/>
      <c r="LF69" s="63"/>
      <c r="LG69" s="63"/>
      <c r="LH69" s="63"/>
      <c r="LI69" s="63"/>
      <c r="LJ69" s="63"/>
      <c r="LK69" s="63"/>
      <c r="LL69" s="63"/>
      <c r="LM69" s="63"/>
      <c r="LN69" s="63"/>
      <c r="LO69" s="63"/>
      <c r="LP69" s="63"/>
      <c r="LQ69" s="63"/>
      <c r="LR69" s="63"/>
      <c r="LS69" s="63"/>
      <c r="LT69" s="63"/>
      <c r="LU69" s="63"/>
      <c r="LV69" s="63"/>
      <c r="LW69" s="63"/>
      <c r="LX69" s="63"/>
      <c r="LY69" s="63"/>
      <c r="LZ69" s="63"/>
      <c r="MA69" s="63"/>
      <c r="MB69" s="63"/>
      <c r="MC69" s="63"/>
      <c r="MD69" s="63"/>
      <c r="ME69" s="63"/>
      <c r="MF69" s="63"/>
      <c r="MG69" s="63"/>
      <c r="MH69" s="63"/>
      <c r="MI69" s="63"/>
      <c r="MJ69" s="63"/>
      <c r="MK69" s="63"/>
      <c r="ML69" s="63"/>
      <c r="MM69" s="63"/>
      <c r="MN69" s="63"/>
      <c r="MO69" s="63"/>
      <c r="MP69" s="63"/>
      <c r="MQ69" s="63"/>
      <c r="MR69" s="63"/>
      <c r="MS69" s="63"/>
      <c r="MT69" s="63"/>
      <c r="MU69" s="63"/>
      <c r="MV69" s="63"/>
      <c r="MW69" s="63"/>
      <c r="MX69" s="63"/>
      <c r="MY69" s="63"/>
      <c r="MZ69" s="63"/>
      <c r="NA69" s="63"/>
      <c r="NB69" s="63"/>
      <c r="NC69" s="63"/>
      <c r="ND69" s="63"/>
      <c r="NE69" s="63"/>
      <c r="NF69" s="63"/>
      <c r="NG69" s="63"/>
      <c r="NH69" s="63"/>
      <c r="NI69" s="63"/>
      <c r="NJ69" s="63"/>
      <c r="NK69" s="63"/>
      <c r="NL69" s="63"/>
      <c r="NM69" s="63"/>
      <c r="NN69" s="63"/>
      <c r="NO69" s="63"/>
      <c r="NP69" s="63"/>
      <c r="NQ69" s="63"/>
      <c r="NR69" s="63"/>
      <c r="NS69" s="63"/>
      <c r="NT69" s="63"/>
      <c r="NU69" s="63"/>
      <c r="NV69" s="63"/>
      <c r="NW69" s="63"/>
      <c r="NX69" s="63"/>
      <c r="NY69" s="63"/>
      <c r="NZ69" s="63"/>
      <c r="OA69" s="63"/>
      <c r="OB69" s="63"/>
      <c r="OC69" s="63"/>
      <c r="OD69" s="63"/>
      <c r="OE69" s="63"/>
      <c r="OF69" s="63"/>
      <c r="OG69" s="63"/>
      <c r="OH69" s="63"/>
      <c r="OI69" s="63"/>
      <c r="OJ69" s="63"/>
      <c r="OK69" s="63"/>
      <c r="OL69" s="63"/>
      <c r="OM69" s="63"/>
      <c r="ON69" s="63"/>
      <c r="OO69" s="63"/>
      <c r="OP69" s="63"/>
      <c r="OQ69" s="63"/>
      <c r="OR69" s="63"/>
      <c r="OS69" s="63"/>
      <c r="OT69" s="63"/>
      <c r="OU69" s="63"/>
      <c r="OV69" s="63"/>
      <c r="OW69" s="63"/>
      <c r="OX69" s="63"/>
      <c r="OY69" s="63"/>
      <c r="OZ69" s="63"/>
      <c r="PA69" s="63"/>
      <c r="PB69" s="63"/>
      <c r="PC69" s="63"/>
      <c r="PD69" s="63"/>
      <c r="PE69" s="63"/>
      <c r="PF69" s="63"/>
      <c r="PG69" s="63"/>
      <c r="PH69" s="63"/>
      <c r="PI69" s="63"/>
      <c r="PJ69" s="63"/>
    </row>
    <row r="70" spans="1:426" ht="19.5" customHeight="1">
      <c r="A70" s="123"/>
      <c r="B70" s="123"/>
      <c r="C70" s="123"/>
      <c r="D70" s="123"/>
      <c r="E70" s="123"/>
      <c r="F70" s="123"/>
      <c r="G70" s="63"/>
      <c r="H70" s="63"/>
      <c r="I70" s="63"/>
      <c r="J70" s="63"/>
      <c r="K70" s="63"/>
      <c r="L70" s="63"/>
      <c r="M70" s="63"/>
      <c r="N70" s="63"/>
      <c r="O70" s="63"/>
      <c r="P70" s="63"/>
      <c r="Q70" s="63"/>
      <c r="R70" s="63"/>
      <c r="S70" s="63"/>
      <c r="T70" s="63"/>
      <c r="U70" s="63"/>
      <c r="V70" s="63"/>
      <c r="W70" s="63"/>
      <c r="X70" s="63"/>
      <c r="Y70" s="63"/>
      <c r="Z70" s="63"/>
      <c r="AA70" s="63"/>
      <c r="AB70" s="63"/>
      <c r="AC70" s="63"/>
      <c r="AD70" s="63"/>
      <c r="AE70" s="63"/>
      <c r="AF70" s="63"/>
      <c r="AG70" s="63"/>
      <c r="AH70" s="63"/>
      <c r="AI70" s="63"/>
      <c r="AJ70" s="63"/>
      <c r="AK70" s="63"/>
      <c r="AL70" s="63"/>
      <c r="AM70" s="63"/>
      <c r="AN70" s="63"/>
      <c r="AO70" s="63"/>
      <c r="AP70" s="63"/>
      <c r="AQ70" s="63"/>
      <c r="AR70" s="63"/>
      <c r="AS70" s="63"/>
      <c r="AT70" s="63"/>
      <c r="AU70" s="63"/>
      <c r="AV70" s="63"/>
      <c r="AW70" s="63"/>
      <c r="AX70" s="63"/>
      <c r="AY70" s="63"/>
      <c r="AZ70" s="63"/>
      <c r="BA70" s="63"/>
      <c r="BB70" s="63"/>
      <c r="BC70" s="63"/>
      <c r="BD70" s="63"/>
      <c r="BE70" s="63"/>
      <c r="BF70" s="63"/>
      <c r="BG70" s="63"/>
      <c r="BH70" s="63"/>
      <c r="BI70" s="63"/>
      <c r="BJ70" s="63"/>
      <c r="BK70" s="63"/>
      <c r="BL70" s="63"/>
      <c r="BM70" s="63"/>
      <c r="BN70" s="63"/>
      <c r="BO70" s="63"/>
      <c r="BP70" s="63"/>
      <c r="BQ70" s="63"/>
      <c r="BR70" s="63"/>
      <c r="BS70" s="63"/>
      <c r="BT70" s="63"/>
      <c r="BU70" s="63"/>
      <c r="BV70" s="63"/>
      <c r="BW70" s="63"/>
      <c r="BX70" s="63"/>
      <c r="BY70" s="63"/>
      <c r="BZ70" s="63"/>
      <c r="CA70" s="63"/>
      <c r="CB70" s="63"/>
      <c r="CC70" s="63"/>
      <c r="CD70" s="63"/>
      <c r="CE70" s="63"/>
      <c r="CF70" s="63"/>
      <c r="CG70" s="63"/>
      <c r="CH70" s="63"/>
      <c r="CI70" s="63"/>
      <c r="CJ70" s="63"/>
      <c r="CK70" s="63"/>
      <c r="CL70" s="63"/>
      <c r="CM70" s="63"/>
      <c r="CN70" s="63"/>
      <c r="CO70" s="63"/>
      <c r="CP70" s="63"/>
      <c r="CQ70" s="63"/>
      <c r="CR70" s="63"/>
      <c r="CS70" s="63"/>
      <c r="CT70" s="63"/>
      <c r="CU70" s="63"/>
      <c r="CV70" s="63"/>
      <c r="CW70" s="63"/>
      <c r="CX70" s="63"/>
      <c r="CY70" s="63"/>
      <c r="CZ70" s="63"/>
      <c r="DA70" s="63"/>
      <c r="DB70" s="63"/>
      <c r="DC70" s="63"/>
      <c r="DD70" s="63"/>
      <c r="DE70" s="63"/>
      <c r="DF70" s="63"/>
      <c r="DG70" s="63"/>
      <c r="DH70" s="63"/>
      <c r="DI70" s="63"/>
      <c r="DJ70" s="63"/>
      <c r="DK70" s="63"/>
      <c r="DL70" s="63"/>
      <c r="DM70" s="63"/>
      <c r="DN70" s="63"/>
      <c r="DO70" s="63"/>
      <c r="DP70" s="63"/>
      <c r="DQ70" s="63"/>
      <c r="DR70" s="63"/>
      <c r="DS70" s="63"/>
      <c r="DT70" s="63"/>
      <c r="DU70" s="63"/>
      <c r="DV70" s="63"/>
      <c r="DW70" s="63"/>
      <c r="DX70" s="63"/>
      <c r="DY70" s="63"/>
      <c r="DZ70" s="63"/>
      <c r="EA70" s="63"/>
      <c r="EB70" s="63"/>
      <c r="EC70" s="63"/>
      <c r="ED70" s="63"/>
      <c r="EE70" s="63"/>
      <c r="EF70" s="63"/>
      <c r="EG70" s="63"/>
      <c r="EH70" s="63"/>
      <c r="EI70" s="63"/>
      <c r="EJ70" s="63"/>
      <c r="EK70" s="63"/>
      <c r="EL70" s="63"/>
      <c r="EM70" s="63"/>
      <c r="EN70" s="63"/>
      <c r="EO70" s="63"/>
      <c r="EP70" s="63"/>
      <c r="EQ70" s="63"/>
      <c r="ER70" s="63"/>
      <c r="ES70" s="63"/>
      <c r="ET70" s="63"/>
      <c r="EU70" s="63"/>
      <c r="EV70" s="63"/>
      <c r="EW70" s="63"/>
      <c r="EX70" s="63"/>
      <c r="EY70" s="63"/>
      <c r="EZ70" s="63"/>
      <c r="FA70" s="63"/>
      <c r="FB70" s="63"/>
      <c r="FC70" s="63"/>
      <c r="FD70" s="63"/>
      <c r="FE70" s="63"/>
      <c r="FF70" s="63"/>
      <c r="FG70" s="63"/>
      <c r="FH70" s="63"/>
      <c r="FI70" s="63"/>
      <c r="FJ70" s="63"/>
      <c r="FK70" s="63"/>
      <c r="FL70" s="63"/>
      <c r="FM70" s="63"/>
      <c r="FN70" s="63"/>
      <c r="FO70" s="63"/>
      <c r="FP70" s="63"/>
      <c r="FQ70" s="63"/>
      <c r="FR70" s="63"/>
      <c r="FS70" s="63"/>
      <c r="FT70" s="63"/>
      <c r="FU70" s="63"/>
      <c r="FV70" s="63"/>
      <c r="FW70" s="63"/>
      <c r="FX70" s="63"/>
      <c r="FY70" s="63"/>
      <c r="FZ70" s="63"/>
      <c r="GA70" s="63"/>
      <c r="GB70" s="63"/>
      <c r="GC70" s="63"/>
      <c r="GD70" s="63"/>
      <c r="GE70" s="63"/>
      <c r="GF70" s="63"/>
      <c r="GG70" s="63"/>
      <c r="GH70" s="63"/>
      <c r="GI70" s="63"/>
      <c r="GJ70" s="63"/>
      <c r="GK70" s="63"/>
      <c r="GL70" s="63"/>
      <c r="GM70" s="63"/>
      <c r="GN70" s="63"/>
      <c r="GO70" s="63"/>
      <c r="GP70" s="63"/>
      <c r="GQ70" s="63"/>
      <c r="GR70" s="63"/>
      <c r="GS70" s="63"/>
      <c r="GT70" s="63"/>
      <c r="GU70" s="63"/>
      <c r="GV70" s="63"/>
      <c r="GW70" s="63"/>
      <c r="GX70" s="63"/>
      <c r="GY70" s="63"/>
      <c r="GZ70" s="63"/>
      <c r="HA70" s="63"/>
      <c r="HB70" s="63"/>
      <c r="HC70" s="63"/>
      <c r="HD70" s="63"/>
      <c r="HE70" s="63"/>
      <c r="HF70" s="63"/>
      <c r="HG70" s="63"/>
      <c r="HH70" s="63"/>
      <c r="HI70" s="63"/>
      <c r="HJ70" s="63"/>
      <c r="HK70" s="63"/>
      <c r="HL70" s="63"/>
      <c r="HM70" s="63"/>
      <c r="HN70" s="63"/>
      <c r="HO70" s="63"/>
      <c r="HP70" s="63"/>
      <c r="HQ70" s="63"/>
      <c r="HR70" s="63"/>
      <c r="HS70" s="63"/>
      <c r="HT70" s="63"/>
      <c r="HU70" s="63"/>
      <c r="HV70" s="63"/>
      <c r="HW70" s="63"/>
      <c r="HX70" s="63"/>
      <c r="HY70" s="63"/>
      <c r="HZ70" s="63"/>
      <c r="IA70" s="63"/>
      <c r="IB70" s="63"/>
      <c r="IC70" s="63"/>
      <c r="ID70" s="63"/>
      <c r="IE70" s="63"/>
      <c r="IF70" s="63"/>
      <c r="IG70" s="63"/>
      <c r="IH70" s="63"/>
      <c r="II70" s="63"/>
      <c r="IJ70" s="63"/>
      <c r="IK70" s="63"/>
      <c r="IL70" s="63"/>
      <c r="IM70" s="63"/>
      <c r="IN70" s="63"/>
      <c r="IO70" s="63"/>
      <c r="IP70" s="63"/>
      <c r="IQ70" s="63"/>
      <c r="IR70" s="63"/>
      <c r="IS70" s="63"/>
      <c r="IT70" s="63"/>
      <c r="IU70" s="63"/>
      <c r="IV70" s="63"/>
      <c r="IW70" s="63"/>
      <c r="IX70" s="63"/>
      <c r="IY70" s="63"/>
      <c r="IZ70" s="63"/>
      <c r="JA70" s="63"/>
      <c r="JB70" s="63"/>
      <c r="JC70" s="63"/>
      <c r="JD70" s="63"/>
      <c r="JE70" s="63"/>
      <c r="JF70" s="63"/>
      <c r="JG70" s="63"/>
      <c r="JH70" s="63"/>
      <c r="JI70" s="63"/>
      <c r="JJ70" s="63"/>
      <c r="JK70" s="63"/>
      <c r="JL70" s="63"/>
      <c r="JM70" s="63"/>
      <c r="JN70" s="63"/>
      <c r="JO70" s="63"/>
      <c r="JP70" s="63"/>
      <c r="JQ70" s="63"/>
      <c r="JR70" s="63"/>
      <c r="JS70" s="63"/>
      <c r="JT70" s="63"/>
      <c r="JU70" s="63"/>
      <c r="JV70" s="63"/>
      <c r="JW70" s="63"/>
      <c r="JX70" s="63"/>
      <c r="JY70" s="63"/>
      <c r="JZ70" s="63"/>
      <c r="KA70" s="63"/>
      <c r="KB70" s="63"/>
      <c r="KC70" s="63"/>
      <c r="KD70" s="63"/>
      <c r="KE70" s="63"/>
      <c r="KF70" s="63"/>
      <c r="KG70" s="63"/>
      <c r="KH70" s="63"/>
      <c r="KI70" s="63"/>
      <c r="KJ70" s="63"/>
      <c r="KK70" s="63"/>
      <c r="KL70" s="63"/>
      <c r="KM70" s="63"/>
      <c r="KN70" s="63"/>
      <c r="KO70" s="63"/>
      <c r="KP70" s="63"/>
      <c r="KQ70" s="63"/>
      <c r="KR70" s="63"/>
      <c r="KS70" s="63"/>
      <c r="KT70" s="63"/>
      <c r="KU70" s="63"/>
      <c r="KV70" s="63"/>
      <c r="KW70" s="63"/>
      <c r="KX70" s="63"/>
      <c r="KY70" s="63"/>
      <c r="KZ70" s="63"/>
      <c r="LA70" s="63"/>
      <c r="LB70" s="63"/>
      <c r="LC70" s="63"/>
      <c r="LD70" s="63"/>
      <c r="LE70" s="63"/>
      <c r="LF70" s="63"/>
      <c r="LG70" s="63"/>
      <c r="LH70" s="63"/>
      <c r="LI70" s="63"/>
      <c r="LJ70" s="63"/>
      <c r="LK70" s="63"/>
      <c r="LL70" s="63"/>
      <c r="LM70" s="63"/>
      <c r="LN70" s="63"/>
      <c r="LO70" s="63"/>
      <c r="LP70" s="63"/>
      <c r="LQ70" s="63"/>
      <c r="LR70" s="63"/>
      <c r="LS70" s="63"/>
      <c r="LT70" s="63"/>
      <c r="LU70" s="63"/>
      <c r="LV70" s="63"/>
      <c r="LW70" s="63"/>
      <c r="LX70" s="63"/>
      <c r="LY70" s="63"/>
      <c r="LZ70" s="63"/>
      <c r="MA70" s="63"/>
      <c r="MB70" s="63"/>
      <c r="MC70" s="63"/>
      <c r="MD70" s="63"/>
      <c r="ME70" s="63"/>
      <c r="MF70" s="63"/>
      <c r="MG70" s="63"/>
      <c r="MH70" s="63"/>
      <c r="MI70" s="63"/>
      <c r="MJ70" s="63"/>
      <c r="MK70" s="63"/>
      <c r="ML70" s="63"/>
      <c r="MM70" s="63"/>
      <c r="MN70" s="63"/>
      <c r="MO70" s="63"/>
      <c r="MP70" s="63"/>
      <c r="MQ70" s="63"/>
      <c r="MR70" s="63"/>
      <c r="MS70" s="63"/>
      <c r="MT70" s="63"/>
      <c r="MU70" s="63"/>
      <c r="MV70" s="63"/>
      <c r="MW70" s="63"/>
      <c r="MX70" s="63"/>
      <c r="MY70" s="63"/>
      <c r="MZ70" s="63"/>
      <c r="NA70" s="63"/>
      <c r="NB70" s="63"/>
      <c r="NC70" s="63"/>
      <c r="ND70" s="63"/>
      <c r="NE70" s="63"/>
      <c r="NF70" s="63"/>
      <c r="NG70" s="63"/>
      <c r="NH70" s="63"/>
      <c r="NI70" s="63"/>
      <c r="NJ70" s="63"/>
      <c r="NK70" s="63"/>
      <c r="NL70" s="63"/>
      <c r="NM70" s="63"/>
      <c r="NN70" s="63"/>
      <c r="NO70" s="63"/>
      <c r="NP70" s="63"/>
      <c r="NQ70" s="63"/>
      <c r="NR70" s="63"/>
      <c r="NS70" s="63"/>
      <c r="NT70" s="63"/>
      <c r="NU70" s="63"/>
      <c r="NV70" s="63"/>
      <c r="NW70" s="63"/>
      <c r="NX70" s="63"/>
      <c r="NY70" s="63"/>
      <c r="NZ70" s="63"/>
      <c r="OA70" s="63"/>
      <c r="OB70" s="63"/>
      <c r="OC70" s="63"/>
      <c r="OD70" s="63"/>
      <c r="OE70" s="63"/>
      <c r="OF70" s="63"/>
      <c r="OG70" s="63"/>
      <c r="OH70" s="63"/>
      <c r="OI70" s="63"/>
      <c r="OJ70" s="63"/>
      <c r="OK70" s="63"/>
      <c r="OL70" s="63"/>
      <c r="OM70" s="63"/>
      <c r="ON70" s="63"/>
      <c r="OO70" s="63"/>
      <c r="OP70" s="63"/>
      <c r="OQ70" s="63"/>
      <c r="OR70" s="63"/>
      <c r="OS70" s="63"/>
      <c r="OT70" s="63"/>
      <c r="OU70" s="63"/>
      <c r="OV70" s="63"/>
      <c r="OW70" s="63"/>
      <c r="OX70" s="63"/>
      <c r="OY70" s="63"/>
      <c r="OZ70" s="63"/>
      <c r="PA70" s="63"/>
      <c r="PB70" s="63"/>
      <c r="PC70" s="63"/>
      <c r="PD70" s="63"/>
      <c r="PE70" s="63"/>
      <c r="PF70" s="63"/>
      <c r="PG70" s="63"/>
      <c r="PH70" s="63"/>
      <c r="PI70" s="63"/>
      <c r="PJ70" s="63"/>
    </row>
    <row r="71" spans="1:426" ht="19.5" customHeight="1">
      <c r="A71" s="123"/>
      <c r="B71" s="123"/>
      <c r="C71" s="123"/>
      <c r="D71" s="123"/>
      <c r="E71" s="123"/>
      <c r="F71" s="123"/>
      <c r="G71" s="63"/>
      <c r="H71" s="63"/>
      <c r="I71" s="63"/>
      <c r="J71" s="63"/>
      <c r="K71" s="63"/>
      <c r="L71" s="63"/>
      <c r="M71" s="63"/>
      <c r="N71" s="63"/>
      <c r="O71" s="63"/>
      <c r="P71" s="63"/>
      <c r="Q71" s="63"/>
      <c r="R71" s="63"/>
      <c r="S71" s="63"/>
      <c r="T71" s="63"/>
      <c r="U71" s="63"/>
      <c r="V71" s="63"/>
      <c r="W71" s="63"/>
      <c r="X71" s="63"/>
      <c r="Y71" s="63"/>
      <c r="Z71" s="63"/>
      <c r="AA71" s="63"/>
      <c r="AB71" s="63"/>
      <c r="AC71" s="63"/>
      <c r="AD71" s="63"/>
      <c r="AE71" s="63"/>
      <c r="AF71" s="63"/>
      <c r="AG71" s="63"/>
      <c r="AH71" s="63"/>
      <c r="AI71" s="63"/>
      <c r="AJ71" s="63"/>
      <c r="AK71" s="63"/>
      <c r="AL71" s="63"/>
      <c r="AM71" s="63"/>
      <c r="AN71" s="63"/>
      <c r="AO71" s="63"/>
      <c r="AP71" s="63"/>
      <c r="AQ71" s="63"/>
      <c r="AR71" s="63"/>
      <c r="AS71" s="63"/>
      <c r="AT71" s="63"/>
      <c r="AU71" s="63"/>
      <c r="AV71" s="63"/>
      <c r="AW71" s="63"/>
      <c r="AX71" s="63"/>
      <c r="AY71" s="63"/>
      <c r="AZ71" s="63"/>
      <c r="BA71" s="63"/>
      <c r="BB71" s="63"/>
      <c r="BC71" s="63"/>
      <c r="BD71" s="63"/>
      <c r="BE71" s="63"/>
      <c r="BF71" s="63"/>
      <c r="BG71" s="63"/>
      <c r="BH71" s="63"/>
      <c r="BI71" s="63"/>
      <c r="BJ71" s="63"/>
      <c r="BK71" s="63"/>
      <c r="BL71" s="63"/>
      <c r="BM71" s="63"/>
      <c r="BN71" s="63"/>
      <c r="BO71" s="63"/>
      <c r="BP71" s="63"/>
      <c r="BQ71" s="63"/>
      <c r="BR71" s="63"/>
      <c r="BS71" s="63"/>
      <c r="BT71" s="63"/>
      <c r="BU71" s="63"/>
      <c r="BV71" s="63"/>
      <c r="BW71" s="63"/>
      <c r="BX71" s="63"/>
      <c r="BY71" s="63"/>
      <c r="BZ71" s="63"/>
      <c r="CA71" s="63"/>
      <c r="CB71" s="63"/>
      <c r="CC71" s="63"/>
      <c r="CD71" s="63"/>
      <c r="CE71" s="63"/>
      <c r="CF71" s="63"/>
      <c r="CG71" s="63"/>
      <c r="CH71" s="63"/>
      <c r="CI71" s="63"/>
      <c r="CJ71" s="63"/>
      <c r="CK71" s="63"/>
      <c r="CL71" s="63"/>
      <c r="CM71" s="63"/>
      <c r="CN71" s="63"/>
      <c r="CO71" s="63"/>
      <c r="CP71" s="63"/>
      <c r="CQ71" s="63"/>
      <c r="CR71" s="63"/>
      <c r="CS71" s="63"/>
      <c r="CT71" s="63"/>
      <c r="CU71" s="63"/>
      <c r="CV71" s="63"/>
      <c r="CW71" s="63"/>
      <c r="CX71" s="63"/>
      <c r="CY71" s="63"/>
      <c r="CZ71" s="63"/>
      <c r="DA71" s="63"/>
      <c r="DB71" s="63"/>
      <c r="DC71" s="63"/>
      <c r="DD71" s="63"/>
      <c r="DE71" s="63"/>
      <c r="DF71" s="63"/>
      <c r="DG71" s="63"/>
      <c r="DH71" s="63"/>
      <c r="DI71" s="63"/>
      <c r="DJ71" s="63"/>
      <c r="DK71" s="63"/>
      <c r="DL71" s="63"/>
      <c r="DM71" s="63"/>
      <c r="DN71" s="63"/>
      <c r="DO71" s="63"/>
      <c r="DP71" s="63"/>
      <c r="DQ71" s="63"/>
      <c r="DR71" s="63"/>
      <c r="DS71" s="63"/>
      <c r="DT71" s="63"/>
      <c r="DU71" s="63"/>
      <c r="DV71" s="63"/>
      <c r="DW71" s="63"/>
      <c r="DX71" s="63"/>
      <c r="DY71" s="63"/>
      <c r="DZ71" s="63"/>
      <c r="EA71" s="63"/>
      <c r="EB71" s="63"/>
      <c r="EC71" s="63"/>
      <c r="ED71" s="63"/>
      <c r="EE71" s="63"/>
      <c r="EF71" s="63"/>
      <c r="EG71" s="63"/>
      <c r="EH71" s="63"/>
      <c r="EI71" s="63"/>
      <c r="EJ71" s="63"/>
      <c r="EK71" s="63"/>
      <c r="EL71" s="63"/>
      <c r="EM71" s="63"/>
      <c r="EN71" s="63"/>
      <c r="EO71" s="63"/>
      <c r="EP71" s="63"/>
      <c r="EQ71" s="63"/>
      <c r="ER71" s="63"/>
      <c r="ES71" s="63"/>
      <c r="ET71" s="63"/>
      <c r="EU71" s="63"/>
      <c r="EV71" s="63"/>
      <c r="EW71" s="63"/>
      <c r="EX71" s="63"/>
      <c r="EY71" s="63"/>
      <c r="EZ71" s="63"/>
      <c r="FA71" s="63"/>
      <c r="FB71" s="63"/>
      <c r="FC71" s="63"/>
      <c r="FD71" s="63"/>
      <c r="FE71" s="63"/>
      <c r="FF71" s="63"/>
      <c r="FG71" s="63"/>
      <c r="FH71" s="63"/>
      <c r="FI71" s="63"/>
      <c r="FJ71" s="63"/>
      <c r="FK71" s="63"/>
      <c r="FL71" s="63"/>
      <c r="FM71" s="63"/>
      <c r="FN71" s="63"/>
      <c r="FO71" s="63"/>
      <c r="FP71" s="63"/>
      <c r="FQ71" s="63"/>
      <c r="FR71" s="63"/>
      <c r="FS71" s="63"/>
      <c r="FT71" s="63"/>
      <c r="FU71" s="63"/>
      <c r="FV71" s="63"/>
      <c r="FW71" s="63"/>
      <c r="FX71" s="63"/>
      <c r="FY71" s="63"/>
      <c r="FZ71" s="63"/>
      <c r="GA71" s="63"/>
      <c r="GB71" s="63"/>
      <c r="GC71" s="63"/>
      <c r="GD71" s="63"/>
      <c r="GE71" s="63"/>
      <c r="GF71" s="63"/>
      <c r="GG71" s="63"/>
      <c r="GH71" s="63"/>
      <c r="GI71" s="63"/>
      <c r="GJ71" s="63"/>
      <c r="GK71" s="63"/>
      <c r="GL71" s="63"/>
      <c r="GM71" s="63"/>
      <c r="GN71" s="63"/>
      <c r="GO71" s="63"/>
      <c r="GP71" s="63"/>
      <c r="GQ71" s="63"/>
      <c r="GR71" s="63"/>
      <c r="GS71" s="63"/>
      <c r="GT71" s="63"/>
      <c r="GU71" s="63"/>
      <c r="GV71" s="63"/>
      <c r="GW71" s="63"/>
      <c r="GX71" s="63"/>
      <c r="GY71" s="63"/>
      <c r="GZ71" s="63"/>
      <c r="HA71" s="63"/>
      <c r="HB71" s="63"/>
      <c r="HC71" s="63"/>
      <c r="HD71" s="63"/>
      <c r="HE71" s="63"/>
      <c r="HF71" s="63"/>
      <c r="HG71" s="63"/>
      <c r="HH71" s="63"/>
      <c r="HI71" s="63"/>
      <c r="HJ71" s="63"/>
      <c r="HK71" s="63"/>
      <c r="HL71" s="63"/>
      <c r="HM71" s="63"/>
      <c r="HN71" s="63"/>
      <c r="HO71" s="63"/>
      <c r="HP71" s="63"/>
      <c r="HQ71" s="63"/>
      <c r="HR71" s="63"/>
      <c r="HS71" s="63"/>
      <c r="HT71" s="63"/>
      <c r="HU71" s="63"/>
      <c r="HV71" s="63"/>
      <c r="HW71" s="63"/>
      <c r="HX71" s="63"/>
      <c r="HY71" s="63"/>
      <c r="HZ71" s="63"/>
      <c r="IA71" s="63"/>
      <c r="IB71" s="63"/>
      <c r="IC71" s="63"/>
      <c r="ID71" s="63"/>
      <c r="IE71" s="63"/>
      <c r="IF71" s="63"/>
      <c r="IG71" s="63"/>
      <c r="IH71" s="63"/>
      <c r="II71" s="63"/>
      <c r="IJ71" s="63"/>
      <c r="IK71" s="63"/>
      <c r="IL71" s="63"/>
      <c r="IM71" s="63"/>
      <c r="IN71" s="63"/>
      <c r="IO71" s="63"/>
      <c r="IP71" s="63"/>
      <c r="IQ71" s="63"/>
      <c r="IR71" s="63"/>
      <c r="IS71" s="63"/>
      <c r="IT71" s="63"/>
      <c r="IU71" s="63"/>
      <c r="IV71" s="63"/>
      <c r="IW71" s="63"/>
      <c r="IX71" s="63"/>
      <c r="IY71" s="63"/>
      <c r="IZ71" s="63"/>
      <c r="JA71" s="63"/>
      <c r="JB71" s="63"/>
      <c r="JC71" s="63"/>
      <c r="JD71" s="63"/>
      <c r="JE71" s="63"/>
      <c r="JF71" s="63"/>
      <c r="JG71" s="63"/>
      <c r="JH71" s="63"/>
      <c r="JI71" s="63"/>
      <c r="JJ71" s="63"/>
      <c r="JK71" s="63"/>
      <c r="JL71" s="63"/>
      <c r="JM71" s="63"/>
      <c r="JN71" s="63"/>
      <c r="JO71" s="63"/>
      <c r="JP71" s="63"/>
      <c r="JQ71" s="63"/>
      <c r="JR71" s="63"/>
      <c r="JS71" s="63"/>
      <c r="JT71" s="63"/>
      <c r="JU71" s="63"/>
      <c r="JV71" s="63"/>
      <c r="JW71" s="63"/>
      <c r="JX71" s="63"/>
      <c r="JY71" s="63"/>
      <c r="JZ71" s="63"/>
      <c r="KA71" s="63"/>
      <c r="KB71" s="63"/>
      <c r="KC71" s="63"/>
      <c r="KD71" s="63"/>
      <c r="KE71" s="63"/>
      <c r="KF71" s="63"/>
      <c r="KG71" s="63"/>
      <c r="KH71" s="63"/>
      <c r="KI71" s="63"/>
      <c r="KJ71" s="63"/>
      <c r="KK71" s="63"/>
      <c r="KL71" s="63"/>
      <c r="KM71" s="63"/>
      <c r="KN71" s="63"/>
      <c r="KO71" s="63"/>
      <c r="KP71" s="63"/>
      <c r="KQ71" s="63"/>
      <c r="KR71" s="63"/>
      <c r="KS71" s="63"/>
      <c r="KT71" s="63"/>
      <c r="KU71" s="63"/>
      <c r="KV71" s="63"/>
      <c r="KW71" s="63"/>
      <c r="KX71" s="63"/>
      <c r="KY71" s="63"/>
      <c r="KZ71" s="63"/>
      <c r="LA71" s="63"/>
      <c r="LB71" s="63"/>
      <c r="LC71" s="63"/>
      <c r="LD71" s="63"/>
      <c r="LE71" s="63"/>
      <c r="LF71" s="63"/>
      <c r="LG71" s="63"/>
      <c r="LH71" s="63"/>
      <c r="LI71" s="63"/>
      <c r="LJ71" s="63"/>
      <c r="LK71" s="63"/>
      <c r="LL71" s="63"/>
      <c r="LM71" s="63"/>
      <c r="LN71" s="63"/>
      <c r="LO71" s="63"/>
      <c r="LP71" s="63"/>
      <c r="LQ71" s="63"/>
      <c r="LR71" s="63"/>
      <c r="LS71" s="63"/>
      <c r="LT71" s="63"/>
      <c r="LU71" s="63"/>
      <c r="LV71" s="63"/>
      <c r="LW71" s="63"/>
      <c r="LX71" s="63"/>
      <c r="LY71" s="63"/>
      <c r="LZ71" s="63"/>
      <c r="MA71" s="63"/>
      <c r="MB71" s="63"/>
      <c r="MC71" s="63"/>
      <c r="MD71" s="63"/>
      <c r="ME71" s="63"/>
      <c r="MF71" s="63"/>
      <c r="MG71" s="63"/>
      <c r="MH71" s="63"/>
      <c r="MI71" s="63"/>
      <c r="MJ71" s="63"/>
      <c r="MK71" s="63"/>
      <c r="ML71" s="63"/>
      <c r="MM71" s="63"/>
      <c r="MN71" s="63"/>
      <c r="MO71" s="63"/>
      <c r="MP71" s="63"/>
      <c r="MQ71" s="63"/>
      <c r="MR71" s="63"/>
      <c r="MS71" s="63"/>
      <c r="MT71" s="63"/>
      <c r="MU71" s="63"/>
      <c r="MV71" s="63"/>
      <c r="MW71" s="63"/>
      <c r="MX71" s="63"/>
      <c r="MY71" s="63"/>
      <c r="MZ71" s="63"/>
      <c r="NA71" s="63"/>
      <c r="NB71" s="63"/>
      <c r="NC71" s="63"/>
      <c r="ND71" s="63"/>
      <c r="NE71" s="63"/>
      <c r="NF71" s="63"/>
      <c r="NG71" s="63"/>
      <c r="NH71" s="63"/>
      <c r="NI71" s="63"/>
      <c r="NJ71" s="63"/>
      <c r="NK71" s="63"/>
      <c r="NL71" s="63"/>
      <c r="NM71" s="63"/>
      <c r="NN71" s="63"/>
      <c r="NO71" s="63"/>
      <c r="NP71" s="63"/>
      <c r="NQ71" s="63"/>
      <c r="NR71" s="63"/>
      <c r="NS71" s="63"/>
      <c r="NT71" s="63"/>
      <c r="NU71" s="63"/>
      <c r="NV71" s="63"/>
      <c r="NW71" s="63"/>
      <c r="NX71" s="63"/>
      <c r="NY71" s="63"/>
      <c r="NZ71" s="63"/>
      <c r="OA71" s="63"/>
      <c r="OB71" s="63"/>
      <c r="OC71" s="63"/>
      <c r="OD71" s="63"/>
      <c r="OE71" s="63"/>
      <c r="OF71" s="63"/>
      <c r="OG71" s="63"/>
      <c r="OH71" s="63"/>
      <c r="OI71" s="63"/>
      <c r="OJ71" s="63"/>
      <c r="OK71" s="63"/>
      <c r="OL71" s="63"/>
      <c r="OM71" s="63"/>
      <c r="ON71" s="63"/>
      <c r="OO71" s="63"/>
      <c r="OP71" s="63"/>
      <c r="OQ71" s="63"/>
      <c r="OR71" s="63"/>
      <c r="OS71" s="63"/>
      <c r="OT71" s="63"/>
      <c r="OU71" s="63"/>
      <c r="OV71" s="63"/>
      <c r="OW71" s="63"/>
      <c r="OX71" s="63"/>
      <c r="OY71" s="63"/>
      <c r="OZ71" s="63"/>
      <c r="PA71" s="63"/>
      <c r="PB71" s="63"/>
      <c r="PC71" s="63"/>
      <c r="PD71" s="63"/>
      <c r="PE71" s="63"/>
      <c r="PF71" s="63"/>
      <c r="PG71" s="63"/>
      <c r="PH71" s="63"/>
      <c r="PI71" s="63"/>
      <c r="PJ71" s="63"/>
    </row>
    <row r="72" spans="1:426" ht="19.5" customHeight="1">
      <c r="A72" s="123"/>
      <c r="B72" s="123"/>
      <c r="C72" s="123"/>
      <c r="D72" s="123"/>
      <c r="E72" s="123"/>
      <c r="F72" s="123"/>
      <c r="G72" s="63"/>
      <c r="H72" s="63"/>
      <c r="I72" s="63"/>
      <c r="J72" s="63"/>
      <c r="K72" s="63"/>
      <c r="L72" s="63"/>
      <c r="M72" s="63"/>
      <c r="N72" s="63"/>
      <c r="O72" s="63"/>
      <c r="P72" s="63"/>
      <c r="Q72" s="63"/>
      <c r="R72" s="63"/>
      <c r="S72" s="63"/>
      <c r="T72" s="63"/>
      <c r="U72" s="63"/>
      <c r="V72" s="63"/>
      <c r="W72" s="63"/>
      <c r="X72" s="63"/>
      <c r="Y72" s="63"/>
      <c r="Z72" s="63"/>
      <c r="AA72" s="63"/>
      <c r="AB72" s="63"/>
      <c r="AC72" s="63"/>
      <c r="AD72" s="63"/>
      <c r="AE72" s="63"/>
      <c r="AF72" s="63"/>
      <c r="AG72" s="63"/>
      <c r="AH72" s="63"/>
      <c r="AI72" s="63"/>
      <c r="AJ72" s="63"/>
      <c r="AK72" s="63"/>
      <c r="AL72" s="63"/>
      <c r="AM72" s="63"/>
      <c r="AN72" s="63"/>
      <c r="AO72" s="63"/>
      <c r="AP72" s="63"/>
      <c r="AQ72" s="63"/>
      <c r="AR72" s="63"/>
      <c r="AS72" s="63"/>
      <c r="AT72" s="63"/>
      <c r="AU72" s="63"/>
      <c r="AV72" s="63"/>
      <c r="AW72" s="63"/>
      <c r="AX72" s="63"/>
      <c r="AY72" s="63"/>
      <c r="AZ72" s="63"/>
      <c r="BA72" s="63"/>
      <c r="BB72" s="63"/>
      <c r="BC72" s="63"/>
      <c r="BD72" s="63"/>
      <c r="BE72" s="63"/>
      <c r="BF72" s="63"/>
      <c r="BG72" s="63"/>
      <c r="BH72" s="63"/>
      <c r="BI72" s="63"/>
      <c r="BJ72" s="63"/>
      <c r="BK72" s="63"/>
      <c r="BL72" s="63"/>
      <c r="BM72" s="63"/>
      <c r="BN72" s="63"/>
      <c r="BO72" s="63"/>
      <c r="BP72" s="63"/>
      <c r="BQ72" s="63"/>
      <c r="BR72" s="63"/>
      <c r="BS72" s="63"/>
      <c r="BT72" s="63"/>
      <c r="BU72" s="63"/>
      <c r="BV72" s="63"/>
      <c r="BW72" s="63"/>
      <c r="BX72" s="63"/>
      <c r="BY72" s="63"/>
      <c r="BZ72" s="63"/>
      <c r="CA72" s="63"/>
      <c r="CB72" s="63"/>
      <c r="CC72" s="63"/>
      <c r="CD72" s="63"/>
      <c r="CE72" s="63"/>
      <c r="CF72" s="63"/>
      <c r="CG72" s="63"/>
      <c r="CH72" s="63"/>
      <c r="CI72" s="63"/>
      <c r="CJ72" s="63"/>
      <c r="CK72" s="63"/>
      <c r="CL72" s="63"/>
      <c r="CM72" s="63"/>
      <c r="CN72" s="63"/>
      <c r="CO72" s="63"/>
      <c r="CP72" s="63"/>
      <c r="CQ72" s="63"/>
      <c r="CR72" s="63"/>
      <c r="CS72" s="63"/>
      <c r="CT72" s="63"/>
      <c r="CU72" s="63"/>
      <c r="CV72" s="63"/>
      <c r="CW72" s="63"/>
      <c r="CX72" s="63"/>
      <c r="CY72" s="63"/>
      <c r="CZ72" s="63"/>
      <c r="DA72" s="63"/>
      <c r="DB72" s="63"/>
      <c r="DC72" s="63"/>
      <c r="DD72" s="63"/>
      <c r="DE72" s="63"/>
      <c r="DF72" s="63"/>
      <c r="DG72" s="63"/>
      <c r="DH72" s="63"/>
      <c r="DI72" s="63"/>
      <c r="DJ72" s="63"/>
      <c r="DK72" s="63"/>
      <c r="DL72" s="63"/>
      <c r="DM72" s="63"/>
      <c r="DN72" s="63"/>
      <c r="DO72" s="63"/>
      <c r="DP72" s="63"/>
      <c r="DQ72" s="63"/>
      <c r="DR72" s="63"/>
      <c r="DS72" s="63"/>
      <c r="DT72" s="63"/>
      <c r="DU72" s="63"/>
      <c r="DV72" s="63"/>
      <c r="DW72" s="63"/>
      <c r="DX72" s="63"/>
      <c r="DY72" s="63"/>
      <c r="DZ72" s="63"/>
      <c r="EA72" s="63"/>
      <c r="EB72" s="63"/>
      <c r="EC72" s="63"/>
      <c r="ED72" s="63"/>
      <c r="EE72" s="63"/>
      <c r="EF72" s="63"/>
      <c r="EG72" s="63"/>
      <c r="EH72" s="63"/>
      <c r="EI72" s="63"/>
      <c r="EJ72" s="63"/>
      <c r="EK72" s="63"/>
      <c r="EL72" s="63"/>
      <c r="EM72" s="63"/>
      <c r="EN72" s="63"/>
      <c r="EO72" s="63"/>
      <c r="EP72" s="63"/>
      <c r="EQ72" s="63"/>
      <c r="ER72" s="63"/>
      <c r="ES72" s="63"/>
      <c r="ET72" s="63"/>
      <c r="EU72" s="63"/>
      <c r="EV72" s="63"/>
      <c r="EW72" s="63"/>
      <c r="EX72" s="63"/>
      <c r="EY72" s="63"/>
      <c r="EZ72" s="63"/>
      <c r="FA72" s="63"/>
      <c r="FB72" s="63"/>
      <c r="FC72" s="63"/>
      <c r="FD72" s="63"/>
      <c r="FE72" s="63"/>
      <c r="FF72" s="63"/>
      <c r="FG72" s="63"/>
      <c r="FH72" s="63"/>
      <c r="FI72" s="63"/>
      <c r="FJ72" s="63"/>
      <c r="FK72" s="63"/>
      <c r="FL72" s="63"/>
      <c r="FM72" s="63"/>
      <c r="FN72" s="63"/>
      <c r="FO72" s="63"/>
      <c r="FP72" s="63"/>
      <c r="FQ72" s="63"/>
      <c r="FR72" s="63"/>
      <c r="FS72" s="63"/>
      <c r="FT72" s="63"/>
      <c r="FU72" s="63"/>
      <c r="FV72" s="63"/>
      <c r="FW72" s="63"/>
      <c r="FX72" s="63"/>
      <c r="FY72" s="63"/>
      <c r="FZ72" s="63"/>
      <c r="GA72" s="63"/>
      <c r="GB72" s="63"/>
      <c r="GC72" s="63"/>
      <c r="GD72" s="63"/>
      <c r="GE72" s="63"/>
      <c r="GF72" s="63"/>
      <c r="GG72" s="63"/>
      <c r="GH72" s="63"/>
      <c r="GI72" s="63"/>
      <c r="GJ72" s="63"/>
      <c r="GK72" s="63"/>
      <c r="GL72" s="63"/>
      <c r="GM72" s="63"/>
      <c r="GN72" s="63"/>
      <c r="GO72" s="63"/>
      <c r="GP72" s="63"/>
      <c r="GQ72" s="63"/>
      <c r="GR72" s="63"/>
      <c r="GS72" s="63"/>
      <c r="GT72" s="63"/>
      <c r="GU72" s="63"/>
      <c r="GV72" s="63"/>
      <c r="GW72" s="63"/>
      <c r="GX72" s="63"/>
      <c r="GY72" s="63"/>
      <c r="GZ72" s="63"/>
      <c r="HA72" s="63"/>
      <c r="HB72" s="63"/>
      <c r="HC72" s="63"/>
      <c r="HD72" s="63"/>
      <c r="HE72" s="63"/>
      <c r="HF72" s="63"/>
      <c r="HG72" s="63"/>
      <c r="HH72" s="63"/>
      <c r="HI72" s="63"/>
      <c r="HJ72" s="63"/>
      <c r="HK72" s="63"/>
      <c r="HL72" s="63"/>
      <c r="HM72" s="63"/>
      <c r="HN72" s="63"/>
      <c r="HO72" s="63"/>
      <c r="HP72" s="63"/>
      <c r="HQ72" s="63"/>
      <c r="HR72" s="63"/>
      <c r="HS72" s="63"/>
      <c r="HT72" s="63"/>
      <c r="HU72" s="63"/>
      <c r="HV72" s="63"/>
      <c r="HW72" s="63"/>
      <c r="HX72" s="63"/>
      <c r="HY72" s="63"/>
      <c r="HZ72" s="63"/>
      <c r="IA72" s="63"/>
      <c r="IB72" s="63"/>
      <c r="IC72" s="63"/>
      <c r="ID72" s="63"/>
      <c r="IE72" s="63"/>
      <c r="IF72" s="63"/>
      <c r="IG72" s="63"/>
      <c r="IH72" s="63"/>
      <c r="II72" s="63"/>
      <c r="IJ72" s="63"/>
      <c r="IK72" s="63"/>
      <c r="IL72" s="63"/>
      <c r="IM72" s="63"/>
      <c r="IN72" s="63"/>
      <c r="IO72" s="63"/>
      <c r="IP72" s="63"/>
      <c r="IQ72" s="63"/>
      <c r="IR72" s="63"/>
      <c r="IS72" s="63"/>
      <c r="IT72" s="63"/>
      <c r="IU72" s="63"/>
      <c r="IV72" s="63"/>
      <c r="IW72" s="63"/>
      <c r="IX72" s="63"/>
      <c r="IY72" s="63"/>
      <c r="IZ72" s="63"/>
      <c r="JA72" s="63"/>
      <c r="JB72" s="63"/>
      <c r="JC72" s="63"/>
      <c r="JD72" s="63"/>
      <c r="JE72" s="63"/>
      <c r="JF72" s="63"/>
      <c r="JG72" s="63"/>
      <c r="JH72" s="63"/>
      <c r="JI72" s="63"/>
      <c r="JJ72" s="63"/>
      <c r="JK72" s="63"/>
      <c r="JL72" s="63"/>
      <c r="JM72" s="63"/>
      <c r="JN72" s="63"/>
      <c r="JO72" s="63"/>
      <c r="JP72" s="63"/>
      <c r="JQ72" s="63"/>
      <c r="JR72" s="63"/>
      <c r="JS72" s="63"/>
      <c r="JT72" s="63"/>
      <c r="JU72" s="63"/>
      <c r="JV72" s="63"/>
      <c r="JW72" s="63"/>
      <c r="JX72" s="63"/>
      <c r="JY72" s="63"/>
      <c r="JZ72" s="63"/>
      <c r="KA72" s="63"/>
      <c r="KB72" s="63"/>
      <c r="KC72" s="63"/>
      <c r="KD72" s="63"/>
      <c r="KE72" s="63"/>
      <c r="KF72" s="63"/>
      <c r="KG72" s="63"/>
      <c r="KH72" s="63"/>
      <c r="KI72" s="63"/>
      <c r="KJ72" s="63"/>
      <c r="KK72" s="63"/>
      <c r="KL72" s="63"/>
      <c r="KM72" s="63"/>
      <c r="KN72" s="63"/>
      <c r="KO72" s="63"/>
      <c r="KP72" s="63"/>
      <c r="KQ72" s="63"/>
      <c r="KR72" s="63"/>
      <c r="KS72" s="63"/>
      <c r="KT72" s="63"/>
      <c r="KU72" s="63"/>
      <c r="KV72" s="63"/>
      <c r="KW72" s="63"/>
      <c r="KX72" s="63"/>
      <c r="KY72" s="63"/>
      <c r="KZ72" s="63"/>
      <c r="LA72" s="63"/>
      <c r="LB72" s="63"/>
      <c r="LC72" s="63"/>
      <c r="LD72" s="63"/>
      <c r="LE72" s="63"/>
      <c r="LF72" s="63"/>
      <c r="LG72" s="63"/>
      <c r="LH72" s="63"/>
      <c r="LI72" s="63"/>
      <c r="LJ72" s="63"/>
      <c r="LK72" s="63"/>
      <c r="LL72" s="63"/>
      <c r="LM72" s="63"/>
      <c r="LN72" s="63"/>
      <c r="LO72" s="63"/>
      <c r="LP72" s="63"/>
      <c r="LQ72" s="63"/>
      <c r="LR72" s="63"/>
      <c r="LS72" s="63"/>
      <c r="LT72" s="63"/>
      <c r="LU72" s="63"/>
      <c r="LV72" s="63"/>
      <c r="LW72" s="63"/>
      <c r="LX72" s="63"/>
      <c r="LY72" s="63"/>
      <c r="LZ72" s="63"/>
      <c r="MA72" s="63"/>
      <c r="MB72" s="63"/>
      <c r="MC72" s="63"/>
      <c r="MD72" s="63"/>
      <c r="ME72" s="63"/>
      <c r="MF72" s="63"/>
      <c r="MG72" s="63"/>
      <c r="MH72" s="63"/>
      <c r="MI72" s="63"/>
      <c r="MJ72" s="63"/>
      <c r="MK72" s="63"/>
      <c r="ML72" s="63"/>
      <c r="MM72" s="63"/>
      <c r="MN72" s="63"/>
      <c r="MO72" s="63"/>
      <c r="MP72" s="63"/>
      <c r="MQ72" s="63"/>
      <c r="MR72" s="63"/>
      <c r="MS72" s="63"/>
      <c r="MT72" s="63"/>
      <c r="MU72" s="63"/>
      <c r="MV72" s="63"/>
      <c r="MW72" s="63"/>
      <c r="MX72" s="63"/>
      <c r="MY72" s="63"/>
      <c r="MZ72" s="63"/>
      <c r="NA72" s="63"/>
      <c r="NB72" s="63"/>
      <c r="NC72" s="63"/>
      <c r="ND72" s="63"/>
      <c r="NE72" s="63"/>
      <c r="NF72" s="63"/>
      <c r="NG72" s="63"/>
      <c r="NH72" s="63"/>
      <c r="NI72" s="63"/>
      <c r="NJ72" s="63"/>
      <c r="NK72" s="63"/>
      <c r="NL72" s="63"/>
      <c r="NM72" s="63"/>
      <c r="NN72" s="63"/>
      <c r="NO72" s="63"/>
      <c r="NP72" s="63"/>
      <c r="NQ72" s="63"/>
      <c r="NR72" s="63"/>
      <c r="NS72" s="63"/>
      <c r="NT72" s="63"/>
      <c r="NU72" s="63"/>
      <c r="NV72" s="63"/>
      <c r="NW72" s="63"/>
      <c r="NX72" s="63"/>
      <c r="NY72" s="63"/>
      <c r="NZ72" s="63"/>
      <c r="OA72" s="63"/>
      <c r="OB72" s="63"/>
      <c r="OC72" s="63"/>
      <c r="OD72" s="63"/>
      <c r="OE72" s="63"/>
      <c r="OF72" s="63"/>
      <c r="OG72" s="63"/>
      <c r="OH72" s="63"/>
      <c r="OI72" s="63"/>
      <c r="OJ72" s="63"/>
      <c r="OK72" s="63"/>
      <c r="OL72" s="63"/>
      <c r="OM72" s="63"/>
      <c r="ON72" s="63"/>
      <c r="OO72" s="63"/>
      <c r="OP72" s="63"/>
      <c r="OQ72" s="63"/>
      <c r="OR72" s="63"/>
      <c r="OS72" s="63"/>
      <c r="OT72" s="63"/>
      <c r="OU72" s="63"/>
      <c r="OV72" s="63"/>
      <c r="OW72" s="63"/>
      <c r="OX72" s="63"/>
      <c r="OY72" s="63"/>
      <c r="OZ72" s="63"/>
      <c r="PA72" s="63"/>
      <c r="PB72" s="63"/>
      <c r="PC72" s="63"/>
      <c r="PD72" s="63"/>
      <c r="PE72" s="63"/>
      <c r="PF72" s="63"/>
      <c r="PG72" s="63"/>
      <c r="PH72" s="63"/>
      <c r="PI72" s="63"/>
      <c r="PJ72" s="63"/>
    </row>
    <row r="73" spans="1:426" ht="19.5" customHeight="1">
      <c r="A73" s="123"/>
      <c r="B73" s="123"/>
      <c r="C73" s="123"/>
      <c r="D73" s="123"/>
      <c r="E73" s="123"/>
      <c r="F73" s="123"/>
      <c r="G73" s="63"/>
      <c r="H73" s="63"/>
      <c r="I73" s="63"/>
      <c r="J73" s="63"/>
      <c r="K73" s="63"/>
      <c r="L73" s="63"/>
      <c r="M73" s="63"/>
      <c r="N73" s="63"/>
      <c r="O73" s="63"/>
      <c r="P73" s="63"/>
      <c r="Q73" s="63"/>
      <c r="R73" s="63"/>
      <c r="S73" s="63"/>
      <c r="T73" s="63"/>
      <c r="U73" s="63"/>
      <c r="V73" s="63"/>
      <c r="W73" s="63"/>
      <c r="X73" s="63"/>
      <c r="Y73" s="63"/>
      <c r="Z73" s="63"/>
      <c r="AA73" s="63"/>
      <c r="AB73" s="63"/>
      <c r="AC73" s="63"/>
      <c r="AD73" s="63"/>
      <c r="AE73" s="63"/>
      <c r="AF73" s="63"/>
      <c r="AG73" s="63"/>
      <c r="AH73" s="63"/>
      <c r="AI73" s="63"/>
      <c r="AJ73" s="63"/>
      <c r="AK73" s="63"/>
      <c r="AL73" s="63"/>
      <c r="AM73" s="63"/>
      <c r="AN73" s="63"/>
      <c r="AO73" s="63"/>
      <c r="AP73" s="63"/>
      <c r="AQ73" s="63"/>
      <c r="AR73" s="63"/>
      <c r="AS73" s="63"/>
      <c r="AT73" s="63"/>
      <c r="AU73" s="63"/>
      <c r="AV73" s="63"/>
      <c r="AW73" s="63"/>
      <c r="AX73" s="63"/>
      <c r="AY73" s="63"/>
      <c r="AZ73" s="63"/>
      <c r="BA73" s="63"/>
      <c r="BB73" s="63"/>
      <c r="BC73" s="63"/>
      <c r="BD73" s="63"/>
      <c r="BE73" s="63"/>
      <c r="BF73" s="63"/>
      <c r="BG73" s="63"/>
      <c r="BH73" s="63"/>
      <c r="BI73" s="63"/>
      <c r="BJ73" s="63"/>
      <c r="BK73" s="63"/>
      <c r="BL73" s="63"/>
      <c r="BM73" s="63"/>
      <c r="BN73" s="63"/>
      <c r="BO73" s="63"/>
      <c r="BP73" s="63"/>
      <c r="BQ73" s="63"/>
      <c r="BR73" s="63"/>
      <c r="BS73" s="63"/>
      <c r="BT73" s="63"/>
      <c r="BU73" s="63"/>
      <c r="BV73" s="63"/>
      <c r="BW73" s="63"/>
      <c r="BX73" s="63"/>
      <c r="BY73" s="63"/>
      <c r="BZ73" s="63"/>
      <c r="CA73" s="63"/>
      <c r="CB73" s="63"/>
      <c r="CC73" s="63"/>
      <c r="CD73" s="63"/>
      <c r="CE73" s="63"/>
      <c r="CF73" s="63"/>
      <c r="CG73" s="63"/>
      <c r="CH73" s="63"/>
      <c r="CI73" s="63"/>
      <c r="CJ73" s="63"/>
      <c r="CK73" s="63"/>
      <c r="CL73" s="63"/>
      <c r="CM73" s="63"/>
      <c r="CN73" s="63"/>
      <c r="CO73" s="63"/>
      <c r="CP73" s="63"/>
      <c r="CQ73" s="63"/>
      <c r="CR73" s="63"/>
      <c r="CS73" s="63"/>
      <c r="CT73" s="63"/>
      <c r="CU73" s="63"/>
      <c r="CV73" s="63"/>
      <c r="CW73" s="63"/>
      <c r="CX73" s="63"/>
      <c r="CY73" s="63"/>
      <c r="CZ73" s="63"/>
      <c r="DA73" s="63"/>
      <c r="DB73" s="63"/>
      <c r="DC73" s="63"/>
      <c r="DD73" s="63"/>
      <c r="DE73" s="63"/>
      <c r="DF73" s="63"/>
      <c r="DG73" s="63"/>
      <c r="DH73" s="63"/>
      <c r="DI73" s="63"/>
      <c r="DJ73" s="63"/>
      <c r="DK73" s="63"/>
      <c r="DL73" s="63"/>
      <c r="DM73" s="63"/>
      <c r="DN73" s="63"/>
      <c r="DO73" s="63"/>
      <c r="DP73" s="63"/>
      <c r="DQ73" s="63"/>
      <c r="DR73" s="63"/>
      <c r="DS73" s="63"/>
      <c r="DT73" s="63"/>
      <c r="DU73" s="63"/>
      <c r="DV73" s="63"/>
      <c r="DW73" s="63"/>
      <c r="DX73" s="63"/>
      <c r="DY73" s="63"/>
      <c r="DZ73" s="63"/>
      <c r="EA73" s="63"/>
      <c r="EB73" s="63"/>
      <c r="EC73" s="63"/>
      <c r="ED73" s="63"/>
      <c r="EE73" s="63"/>
      <c r="EF73" s="63"/>
      <c r="EG73" s="63"/>
      <c r="EH73" s="63"/>
      <c r="EI73" s="63"/>
      <c r="EJ73" s="63"/>
      <c r="EK73" s="63"/>
      <c r="EL73" s="63"/>
      <c r="EM73" s="63"/>
      <c r="EN73" s="63"/>
      <c r="EO73" s="63"/>
      <c r="EP73" s="63"/>
      <c r="EQ73" s="63"/>
      <c r="ER73" s="63"/>
      <c r="ES73" s="63"/>
      <c r="ET73" s="63"/>
      <c r="EU73" s="63"/>
      <c r="EV73" s="63"/>
      <c r="EW73" s="63"/>
      <c r="EX73" s="63"/>
      <c r="EY73" s="63"/>
      <c r="EZ73" s="63"/>
      <c r="FA73" s="63"/>
      <c r="FB73" s="63"/>
      <c r="FC73" s="63"/>
      <c r="FD73" s="63"/>
      <c r="FE73" s="63"/>
      <c r="FF73" s="63"/>
      <c r="FG73" s="63"/>
      <c r="FH73" s="63"/>
      <c r="FI73" s="63"/>
      <c r="FJ73" s="63"/>
      <c r="FK73" s="63"/>
      <c r="FL73" s="63"/>
      <c r="FM73" s="63"/>
      <c r="FN73" s="63"/>
      <c r="FO73" s="63"/>
      <c r="FP73" s="63"/>
      <c r="FQ73" s="63"/>
      <c r="FR73" s="63"/>
      <c r="FS73" s="63"/>
      <c r="FT73" s="63"/>
      <c r="FU73" s="63"/>
      <c r="FV73" s="63"/>
      <c r="FW73" s="63"/>
      <c r="FX73" s="63"/>
      <c r="FY73" s="63"/>
      <c r="FZ73" s="63"/>
      <c r="GA73" s="63"/>
      <c r="GB73" s="63"/>
      <c r="GC73" s="63"/>
      <c r="GD73" s="63"/>
      <c r="GE73" s="63"/>
      <c r="GF73" s="63"/>
      <c r="GG73" s="63"/>
      <c r="GH73" s="63"/>
      <c r="GI73" s="63"/>
      <c r="GJ73" s="63"/>
      <c r="GK73" s="63"/>
      <c r="GL73" s="63"/>
      <c r="GM73" s="63"/>
      <c r="GN73" s="63"/>
      <c r="GO73" s="63"/>
      <c r="GP73" s="63"/>
      <c r="GQ73" s="63"/>
      <c r="GR73" s="63"/>
      <c r="GS73" s="63"/>
      <c r="GT73" s="63"/>
      <c r="GU73" s="63"/>
      <c r="GV73" s="63"/>
      <c r="GW73" s="63"/>
      <c r="GX73" s="63"/>
      <c r="GY73" s="63"/>
      <c r="GZ73" s="63"/>
      <c r="HA73" s="63"/>
      <c r="HB73" s="63"/>
      <c r="HC73" s="63"/>
      <c r="HD73" s="63"/>
      <c r="HE73" s="63"/>
      <c r="HF73" s="63"/>
      <c r="HG73" s="63"/>
      <c r="HH73" s="63"/>
      <c r="HI73" s="63"/>
      <c r="HJ73" s="63"/>
      <c r="HK73" s="63"/>
      <c r="HL73" s="63"/>
      <c r="HM73" s="63"/>
      <c r="HN73" s="63"/>
      <c r="HO73" s="63"/>
      <c r="HP73" s="63"/>
      <c r="HQ73" s="63"/>
      <c r="HR73" s="63"/>
      <c r="HS73" s="63"/>
      <c r="HT73" s="63"/>
      <c r="HU73" s="63"/>
      <c r="HV73" s="63"/>
      <c r="HW73" s="63"/>
      <c r="HX73" s="63"/>
      <c r="HY73" s="63"/>
      <c r="HZ73" s="63"/>
      <c r="IA73" s="63"/>
      <c r="IB73" s="63"/>
      <c r="IC73" s="63"/>
      <c r="ID73" s="63"/>
      <c r="IE73" s="63"/>
      <c r="IF73" s="63"/>
      <c r="IG73" s="63"/>
      <c r="IH73" s="63"/>
      <c r="II73" s="63"/>
      <c r="IJ73" s="63"/>
      <c r="IK73" s="63"/>
      <c r="IL73" s="63"/>
      <c r="IM73" s="63"/>
      <c r="IN73" s="63"/>
      <c r="IO73" s="63"/>
      <c r="IP73" s="63"/>
      <c r="IQ73" s="63"/>
      <c r="IR73" s="63"/>
      <c r="IS73" s="63"/>
      <c r="IT73" s="63"/>
      <c r="IU73" s="63"/>
      <c r="IV73" s="63"/>
      <c r="IW73" s="63"/>
      <c r="IX73" s="63"/>
      <c r="IY73" s="63"/>
      <c r="IZ73" s="63"/>
      <c r="JA73" s="63"/>
      <c r="JB73" s="63"/>
      <c r="JC73" s="63"/>
      <c r="JD73" s="63"/>
      <c r="JE73" s="63"/>
      <c r="JF73" s="63"/>
      <c r="JG73" s="63"/>
      <c r="JH73" s="63"/>
      <c r="JI73" s="63"/>
      <c r="JJ73" s="63"/>
      <c r="JK73" s="63"/>
      <c r="JL73" s="63"/>
      <c r="JM73" s="63"/>
      <c r="JN73" s="63"/>
      <c r="JO73" s="63"/>
      <c r="JP73" s="63"/>
      <c r="JQ73" s="63"/>
      <c r="JR73" s="63"/>
      <c r="JS73" s="63"/>
      <c r="JT73" s="63"/>
      <c r="JU73" s="63"/>
      <c r="JV73" s="63"/>
      <c r="JW73" s="63"/>
      <c r="JX73" s="63"/>
      <c r="JY73" s="63"/>
      <c r="JZ73" s="63"/>
      <c r="KA73" s="63"/>
      <c r="KB73" s="63"/>
      <c r="KC73" s="63"/>
      <c r="KD73" s="63"/>
      <c r="KE73" s="63"/>
      <c r="KF73" s="63"/>
      <c r="KG73" s="63"/>
      <c r="KH73" s="63"/>
      <c r="KI73" s="63"/>
      <c r="KJ73" s="63"/>
      <c r="KK73" s="63"/>
      <c r="KL73" s="63"/>
      <c r="KM73" s="63"/>
      <c r="KN73" s="63"/>
      <c r="KO73" s="63"/>
      <c r="KP73" s="63"/>
      <c r="KQ73" s="63"/>
      <c r="KR73" s="63"/>
      <c r="KS73" s="63"/>
      <c r="KT73" s="63"/>
      <c r="KU73" s="63"/>
      <c r="KV73" s="63"/>
      <c r="KW73" s="63"/>
      <c r="KX73" s="63"/>
      <c r="KY73" s="63"/>
      <c r="KZ73" s="63"/>
      <c r="LA73" s="63"/>
      <c r="LB73" s="63"/>
      <c r="LC73" s="63"/>
      <c r="LD73" s="63"/>
      <c r="LE73" s="63"/>
      <c r="LF73" s="63"/>
      <c r="LG73" s="63"/>
      <c r="LH73" s="63"/>
      <c r="LI73" s="63"/>
      <c r="LJ73" s="63"/>
      <c r="LK73" s="63"/>
      <c r="LL73" s="63"/>
      <c r="LM73" s="63"/>
      <c r="LN73" s="63"/>
      <c r="LO73" s="63"/>
      <c r="LP73" s="63"/>
      <c r="LQ73" s="63"/>
      <c r="LR73" s="63"/>
      <c r="LS73" s="63"/>
      <c r="LT73" s="63"/>
      <c r="LU73" s="63"/>
      <c r="LV73" s="63"/>
      <c r="LW73" s="63"/>
      <c r="LX73" s="63"/>
      <c r="LY73" s="63"/>
      <c r="LZ73" s="63"/>
      <c r="MA73" s="63"/>
      <c r="MB73" s="63"/>
      <c r="MC73" s="63"/>
      <c r="MD73" s="63"/>
      <c r="ME73" s="63"/>
      <c r="MF73" s="63"/>
      <c r="MG73" s="63"/>
      <c r="MH73" s="63"/>
      <c r="MI73" s="63"/>
      <c r="MJ73" s="63"/>
      <c r="MK73" s="63"/>
      <c r="ML73" s="63"/>
      <c r="MM73" s="63"/>
      <c r="MN73" s="63"/>
      <c r="MO73" s="63"/>
      <c r="MP73" s="63"/>
      <c r="MQ73" s="63"/>
      <c r="MR73" s="63"/>
      <c r="MS73" s="63"/>
      <c r="MT73" s="63"/>
      <c r="MU73" s="63"/>
      <c r="MV73" s="63"/>
      <c r="MW73" s="63"/>
      <c r="MX73" s="63"/>
      <c r="MY73" s="63"/>
      <c r="MZ73" s="63"/>
      <c r="NA73" s="63"/>
      <c r="NB73" s="63"/>
      <c r="NC73" s="63"/>
      <c r="ND73" s="63"/>
      <c r="NE73" s="63"/>
      <c r="NF73" s="63"/>
      <c r="NG73" s="63"/>
      <c r="NH73" s="63"/>
      <c r="NI73" s="63"/>
      <c r="NJ73" s="63"/>
      <c r="NK73" s="63"/>
      <c r="NL73" s="63"/>
      <c r="NM73" s="63"/>
      <c r="NN73" s="63"/>
      <c r="NO73" s="63"/>
      <c r="NP73" s="63"/>
      <c r="NQ73" s="63"/>
      <c r="NR73" s="63"/>
      <c r="NS73" s="63"/>
      <c r="NT73" s="63"/>
      <c r="NU73" s="63"/>
      <c r="NV73" s="63"/>
      <c r="NW73" s="63"/>
      <c r="NX73" s="63"/>
      <c r="NY73" s="63"/>
      <c r="NZ73" s="63"/>
      <c r="OA73" s="63"/>
      <c r="OB73" s="63"/>
      <c r="OC73" s="63"/>
      <c r="OD73" s="63"/>
      <c r="OE73" s="63"/>
      <c r="OF73" s="63"/>
      <c r="OG73" s="63"/>
      <c r="OH73" s="63"/>
      <c r="OI73" s="63"/>
      <c r="OJ73" s="63"/>
      <c r="OK73" s="63"/>
      <c r="OL73" s="63"/>
      <c r="OM73" s="63"/>
      <c r="ON73" s="63"/>
      <c r="OO73" s="63"/>
      <c r="OP73" s="63"/>
      <c r="OQ73" s="63"/>
      <c r="OR73" s="63"/>
      <c r="OS73" s="63"/>
      <c r="OT73" s="63"/>
      <c r="OU73" s="63"/>
      <c r="OV73" s="63"/>
      <c r="OW73" s="63"/>
      <c r="OX73" s="63"/>
      <c r="OY73" s="63"/>
      <c r="OZ73" s="63"/>
      <c r="PA73" s="63"/>
      <c r="PB73" s="63"/>
      <c r="PC73" s="63"/>
      <c r="PD73" s="63"/>
      <c r="PE73" s="63"/>
      <c r="PF73" s="63"/>
      <c r="PG73" s="63"/>
      <c r="PH73" s="63"/>
      <c r="PI73" s="63"/>
      <c r="PJ73" s="63"/>
    </row>
    <row r="74" spans="1:426" ht="19.5" customHeight="1">
      <c r="A74" s="123"/>
      <c r="B74" s="123"/>
      <c r="C74" s="123"/>
      <c r="D74" s="123"/>
      <c r="E74" s="123"/>
      <c r="F74" s="123"/>
      <c r="G74" s="63"/>
      <c r="H74" s="63"/>
      <c r="I74" s="63"/>
      <c r="J74" s="63"/>
      <c r="K74" s="63"/>
      <c r="L74" s="63"/>
      <c r="M74" s="63"/>
      <c r="N74" s="63"/>
      <c r="O74" s="63"/>
      <c r="P74" s="63"/>
      <c r="Q74" s="63"/>
      <c r="R74" s="63"/>
      <c r="S74" s="63"/>
      <c r="T74" s="63"/>
      <c r="U74" s="63"/>
      <c r="V74" s="63"/>
      <c r="W74" s="63"/>
      <c r="X74" s="63"/>
      <c r="Y74" s="63"/>
      <c r="Z74" s="63"/>
      <c r="AA74" s="63"/>
      <c r="AB74" s="63"/>
      <c r="AC74" s="63"/>
      <c r="AD74" s="63"/>
      <c r="AE74" s="63"/>
      <c r="AF74" s="63"/>
      <c r="AG74" s="63"/>
      <c r="AH74" s="63"/>
      <c r="AI74" s="63"/>
      <c r="AJ74" s="63"/>
      <c r="AK74" s="63"/>
      <c r="AL74" s="63"/>
      <c r="AM74" s="63"/>
      <c r="AN74" s="63"/>
      <c r="AO74" s="63"/>
      <c r="AP74" s="63"/>
      <c r="AQ74" s="63"/>
      <c r="AR74" s="63"/>
      <c r="AS74" s="63"/>
      <c r="AT74" s="63"/>
      <c r="AU74" s="63"/>
      <c r="AV74" s="63"/>
      <c r="AW74" s="63"/>
      <c r="AX74" s="63"/>
      <c r="AY74" s="63"/>
      <c r="AZ74" s="63"/>
      <c r="BA74" s="63"/>
      <c r="BB74" s="63"/>
      <c r="BC74" s="63"/>
      <c r="BD74" s="63"/>
      <c r="BE74" s="63"/>
      <c r="BF74" s="63"/>
      <c r="BG74" s="63"/>
      <c r="BH74" s="63"/>
      <c r="BI74" s="63"/>
      <c r="BJ74" s="63"/>
      <c r="BK74" s="63"/>
      <c r="BL74" s="63"/>
      <c r="BM74" s="63"/>
      <c r="BN74" s="63"/>
      <c r="BO74" s="63"/>
      <c r="BP74" s="63"/>
      <c r="BQ74" s="63"/>
      <c r="BR74" s="63"/>
      <c r="BS74" s="63"/>
      <c r="BT74" s="63"/>
      <c r="BU74" s="63"/>
      <c r="BV74" s="63"/>
      <c r="BW74" s="63"/>
      <c r="BX74" s="63"/>
      <c r="BY74" s="63"/>
      <c r="BZ74" s="63"/>
      <c r="CA74" s="63"/>
      <c r="CB74" s="63"/>
      <c r="CC74" s="63"/>
      <c r="CD74" s="63"/>
      <c r="CE74" s="63"/>
      <c r="CF74" s="63"/>
      <c r="CG74" s="63"/>
      <c r="CH74" s="63"/>
      <c r="CI74" s="63"/>
      <c r="CJ74" s="63"/>
      <c r="CK74" s="63"/>
      <c r="CL74" s="63"/>
      <c r="CM74" s="63"/>
      <c r="CN74" s="63"/>
      <c r="CO74" s="63"/>
      <c r="CP74" s="63"/>
      <c r="CQ74" s="63"/>
      <c r="CR74" s="63"/>
      <c r="CS74" s="63"/>
      <c r="CT74" s="63"/>
      <c r="CU74" s="63"/>
      <c r="CV74" s="63"/>
      <c r="CW74" s="63"/>
      <c r="CX74" s="63"/>
      <c r="CY74" s="63"/>
      <c r="CZ74" s="63"/>
      <c r="DA74" s="63"/>
      <c r="DB74" s="63"/>
      <c r="DC74" s="63"/>
      <c r="DD74" s="63"/>
      <c r="DE74" s="63"/>
      <c r="DF74" s="63"/>
      <c r="DG74" s="63"/>
      <c r="DH74" s="63"/>
      <c r="DI74" s="63"/>
      <c r="DJ74" s="63"/>
      <c r="DK74" s="63"/>
      <c r="DL74" s="63"/>
      <c r="DM74" s="63"/>
      <c r="DN74" s="63"/>
      <c r="DO74" s="63"/>
      <c r="DP74" s="63"/>
      <c r="DQ74" s="63"/>
      <c r="DR74" s="63"/>
      <c r="DS74" s="63"/>
      <c r="DT74" s="63"/>
      <c r="DU74" s="63"/>
      <c r="DV74" s="63"/>
      <c r="DW74" s="63"/>
      <c r="DX74" s="63"/>
      <c r="DY74" s="63"/>
      <c r="DZ74" s="63"/>
      <c r="EA74" s="63"/>
      <c r="EB74" s="63"/>
      <c r="EC74" s="63"/>
      <c r="ED74" s="63"/>
      <c r="EE74" s="63"/>
      <c r="EF74" s="63"/>
      <c r="EG74" s="63"/>
      <c r="EH74" s="63"/>
      <c r="EI74" s="63"/>
      <c r="EJ74" s="63"/>
      <c r="EK74" s="63"/>
      <c r="EL74" s="63"/>
      <c r="EM74" s="63"/>
      <c r="EN74" s="63"/>
      <c r="EO74" s="63"/>
      <c r="EP74" s="63"/>
      <c r="EQ74" s="63"/>
      <c r="ER74" s="63"/>
      <c r="ES74" s="63"/>
      <c r="ET74" s="63"/>
      <c r="EU74" s="63"/>
      <c r="EV74" s="63"/>
      <c r="EW74" s="63"/>
      <c r="EX74" s="63"/>
      <c r="EY74" s="63"/>
      <c r="EZ74" s="63"/>
      <c r="FA74" s="63"/>
      <c r="FB74" s="63"/>
      <c r="FC74" s="63"/>
      <c r="FD74" s="63"/>
      <c r="FE74" s="63"/>
      <c r="FF74" s="63"/>
      <c r="FG74" s="63"/>
      <c r="FH74" s="63"/>
      <c r="FI74" s="63"/>
      <c r="FJ74" s="63"/>
      <c r="FK74" s="63"/>
      <c r="FL74" s="63"/>
      <c r="FM74" s="63"/>
      <c r="FN74" s="63"/>
      <c r="FO74" s="63"/>
      <c r="FP74" s="63"/>
      <c r="FQ74" s="63"/>
      <c r="FR74" s="63"/>
      <c r="FS74" s="63"/>
      <c r="FT74" s="63"/>
      <c r="FU74" s="63"/>
      <c r="FV74" s="63"/>
      <c r="FW74" s="63"/>
      <c r="FX74" s="63"/>
      <c r="FY74" s="63"/>
      <c r="FZ74" s="63"/>
      <c r="GA74" s="63"/>
      <c r="GB74" s="63"/>
      <c r="GC74" s="63"/>
      <c r="GD74" s="63"/>
      <c r="GE74" s="63"/>
      <c r="GF74" s="63"/>
      <c r="GG74" s="63"/>
      <c r="GH74" s="63"/>
      <c r="GI74" s="63"/>
      <c r="GJ74" s="63"/>
      <c r="GK74" s="63"/>
      <c r="GL74" s="63"/>
      <c r="GM74" s="63"/>
      <c r="GN74" s="63"/>
      <c r="GO74" s="63"/>
      <c r="GP74" s="63"/>
      <c r="GQ74" s="63"/>
      <c r="GR74" s="63"/>
      <c r="GS74" s="63"/>
      <c r="GT74" s="63"/>
      <c r="GU74" s="63"/>
      <c r="GV74" s="63"/>
      <c r="GW74" s="63"/>
      <c r="GX74" s="63"/>
      <c r="GY74" s="63"/>
      <c r="GZ74" s="63"/>
      <c r="HA74" s="63"/>
      <c r="HB74" s="63"/>
      <c r="HC74" s="63"/>
      <c r="HD74" s="63"/>
      <c r="HE74" s="63"/>
      <c r="HF74" s="63"/>
      <c r="HG74" s="63"/>
      <c r="HH74" s="63"/>
      <c r="HI74" s="63"/>
      <c r="HJ74" s="63"/>
      <c r="HK74" s="63"/>
      <c r="HL74" s="63"/>
      <c r="HM74" s="63"/>
      <c r="HN74" s="63"/>
      <c r="HO74" s="63"/>
      <c r="HP74" s="63"/>
      <c r="HQ74" s="63"/>
      <c r="HR74" s="63"/>
      <c r="HS74" s="63"/>
      <c r="HT74" s="63"/>
      <c r="HU74" s="63"/>
      <c r="HV74" s="63"/>
      <c r="HW74" s="63"/>
      <c r="HX74" s="63"/>
      <c r="HY74" s="63"/>
      <c r="HZ74" s="63"/>
      <c r="IA74" s="63"/>
      <c r="IB74" s="63"/>
      <c r="IC74" s="63"/>
      <c r="ID74" s="63"/>
      <c r="IE74" s="63"/>
      <c r="IF74" s="63"/>
      <c r="IG74" s="63"/>
      <c r="IH74" s="63"/>
      <c r="II74" s="63"/>
      <c r="IJ74" s="63"/>
      <c r="IK74" s="63"/>
      <c r="IL74" s="63"/>
      <c r="IM74" s="63"/>
      <c r="IN74" s="63"/>
      <c r="IO74" s="63"/>
      <c r="IP74" s="63"/>
      <c r="IQ74" s="63"/>
      <c r="IR74" s="63"/>
      <c r="IS74" s="63"/>
      <c r="IT74" s="63"/>
      <c r="IU74" s="63"/>
      <c r="IV74" s="63"/>
      <c r="IW74" s="63"/>
      <c r="IX74" s="63"/>
      <c r="IY74" s="63"/>
      <c r="IZ74" s="63"/>
      <c r="JA74" s="63"/>
      <c r="JB74" s="63"/>
      <c r="JC74" s="63"/>
      <c r="JD74" s="63"/>
      <c r="JE74" s="63"/>
      <c r="JF74" s="63"/>
      <c r="JG74" s="63"/>
      <c r="JH74" s="63"/>
      <c r="JI74" s="63"/>
      <c r="JJ74" s="63"/>
      <c r="JK74" s="63"/>
      <c r="JL74" s="63"/>
      <c r="JM74" s="63"/>
      <c r="JN74" s="63"/>
      <c r="JO74" s="63"/>
      <c r="JP74" s="63"/>
      <c r="JQ74" s="63"/>
      <c r="JR74" s="63"/>
      <c r="JS74" s="63"/>
      <c r="JT74" s="63"/>
      <c r="JU74" s="63"/>
      <c r="JV74" s="63"/>
      <c r="JW74" s="63"/>
      <c r="JX74" s="63"/>
      <c r="JY74" s="63"/>
      <c r="JZ74" s="63"/>
      <c r="KA74" s="63"/>
      <c r="KB74" s="63"/>
      <c r="KC74" s="63"/>
      <c r="KD74" s="63"/>
      <c r="KE74" s="63"/>
      <c r="KF74" s="63"/>
      <c r="KG74" s="63"/>
      <c r="KH74" s="63"/>
      <c r="KI74" s="63"/>
      <c r="KJ74" s="63"/>
      <c r="KK74" s="63"/>
      <c r="KL74" s="63"/>
      <c r="KM74" s="63"/>
      <c r="KN74" s="63"/>
      <c r="KO74" s="63"/>
      <c r="KP74" s="63"/>
      <c r="KQ74" s="63"/>
      <c r="KR74" s="63"/>
      <c r="KS74" s="63"/>
      <c r="KT74" s="63"/>
      <c r="KU74" s="63"/>
      <c r="KV74" s="63"/>
      <c r="KW74" s="63"/>
      <c r="KX74" s="63"/>
      <c r="KY74" s="63"/>
      <c r="KZ74" s="63"/>
      <c r="LA74" s="63"/>
      <c r="LB74" s="63"/>
      <c r="LC74" s="63"/>
      <c r="LD74" s="63"/>
      <c r="LE74" s="63"/>
      <c r="LF74" s="63"/>
      <c r="LG74" s="63"/>
      <c r="LH74" s="63"/>
      <c r="LI74" s="63"/>
      <c r="LJ74" s="63"/>
      <c r="LK74" s="63"/>
      <c r="LL74" s="63"/>
      <c r="LM74" s="63"/>
      <c r="LN74" s="63"/>
      <c r="LO74" s="63"/>
      <c r="LP74" s="63"/>
      <c r="LQ74" s="63"/>
      <c r="LR74" s="63"/>
      <c r="LS74" s="63"/>
      <c r="LT74" s="63"/>
      <c r="LU74" s="63"/>
      <c r="LV74" s="63"/>
      <c r="LW74" s="63"/>
      <c r="LX74" s="63"/>
      <c r="LY74" s="63"/>
      <c r="LZ74" s="63"/>
      <c r="MA74" s="63"/>
      <c r="MB74" s="63"/>
      <c r="MC74" s="63"/>
      <c r="MD74" s="63"/>
      <c r="ME74" s="63"/>
      <c r="MF74" s="63"/>
      <c r="MG74" s="63"/>
      <c r="MH74" s="63"/>
      <c r="MI74" s="63"/>
      <c r="MJ74" s="63"/>
      <c r="MK74" s="63"/>
      <c r="ML74" s="63"/>
      <c r="MM74" s="63"/>
      <c r="MN74" s="63"/>
      <c r="MO74" s="63"/>
      <c r="MP74" s="63"/>
      <c r="MQ74" s="63"/>
      <c r="MR74" s="63"/>
      <c r="MS74" s="63"/>
      <c r="MT74" s="63"/>
      <c r="MU74" s="63"/>
      <c r="MV74" s="63"/>
      <c r="MW74" s="63"/>
      <c r="MX74" s="63"/>
      <c r="MY74" s="63"/>
      <c r="MZ74" s="63"/>
      <c r="NA74" s="63"/>
      <c r="NB74" s="63"/>
      <c r="NC74" s="63"/>
      <c r="ND74" s="63"/>
      <c r="NE74" s="63"/>
      <c r="NF74" s="63"/>
      <c r="NG74" s="63"/>
      <c r="NH74" s="63"/>
      <c r="NI74" s="63"/>
      <c r="NJ74" s="63"/>
      <c r="NK74" s="63"/>
      <c r="NL74" s="63"/>
      <c r="NM74" s="63"/>
      <c r="NN74" s="63"/>
      <c r="NO74" s="63"/>
      <c r="NP74" s="63"/>
      <c r="NQ74" s="63"/>
      <c r="NR74" s="63"/>
      <c r="NS74" s="63"/>
      <c r="NT74" s="63"/>
      <c r="NU74" s="63"/>
      <c r="NV74" s="63"/>
      <c r="NW74" s="63"/>
      <c r="NX74" s="63"/>
      <c r="NY74" s="63"/>
      <c r="NZ74" s="63"/>
      <c r="OA74" s="63"/>
      <c r="OB74" s="63"/>
      <c r="OC74" s="63"/>
      <c r="OD74" s="63"/>
      <c r="OE74" s="63"/>
      <c r="OF74" s="63"/>
      <c r="OG74" s="63"/>
      <c r="OH74" s="63"/>
      <c r="OI74" s="63"/>
      <c r="OJ74" s="63"/>
      <c r="OK74" s="63"/>
      <c r="OL74" s="63"/>
      <c r="OM74" s="63"/>
      <c r="ON74" s="63"/>
      <c r="OO74" s="63"/>
      <c r="OP74" s="63"/>
      <c r="OQ74" s="63"/>
      <c r="OR74" s="63"/>
      <c r="OS74" s="63"/>
      <c r="OT74" s="63"/>
      <c r="OU74" s="63"/>
      <c r="OV74" s="63"/>
      <c r="OW74" s="63"/>
      <c r="OX74" s="63"/>
      <c r="OY74" s="63"/>
      <c r="OZ74" s="63"/>
      <c r="PA74" s="63"/>
      <c r="PB74" s="63"/>
      <c r="PC74" s="63"/>
      <c r="PD74" s="63"/>
      <c r="PE74" s="63"/>
      <c r="PF74" s="63"/>
      <c r="PG74" s="63"/>
      <c r="PH74" s="63"/>
      <c r="PI74" s="63"/>
      <c r="PJ74" s="63"/>
    </row>
    <row r="75" spans="1:426" ht="19.5" customHeight="1">
      <c r="A75" s="123"/>
      <c r="B75" s="123"/>
      <c r="C75" s="123"/>
      <c r="D75" s="123"/>
      <c r="E75" s="123"/>
      <c r="F75" s="123"/>
      <c r="G75" s="63"/>
      <c r="H75" s="63"/>
      <c r="I75" s="63"/>
      <c r="J75" s="63"/>
      <c r="K75" s="63"/>
      <c r="L75" s="63"/>
      <c r="M75" s="63"/>
      <c r="N75" s="63"/>
      <c r="O75" s="63"/>
      <c r="P75" s="63"/>
      <c r="Q75" s="63"/>
      <c r="R75" s="63"/>
      <c r="S75" s="63"/>
      <c r="T75" s="63"/>
      <c r="U75" s="63"/>
      <c r="V75" s="63"/>
      <c r="W75" s="63"/>
      <c r="X75" s="63"/>
      <c r="Y75" s="63"/>
      <c r="Z75" s="63"/>
      <c r="AA75" s="63"/>
      <c r="AB75" s="63"/>
      <c r="AC75" s="63"/>
      <c r="AD75" s="63"/>
      <c r="AE75" s="63"/>
      <c r="AF75" s="63"/>
      <c r="AG75" s="63"/>
      <c r="AH75" s="63"/>
      <c r="AI75" s="63"/>
      <c r="AJ75" s="63"/>
      <c r="AK75" s="63"/>
      <c r="AL75" s="63"/>
      <c r="AM75" s="63"/>
      <c r="AN75" s="63"/>
      <c r="AO75" s="63"/>
      <c r="AP75" s="63"/>
      <c r="AQ75" s="63"/>
      <c r="AR75" s="63"/>
      <c r="AS75" s="63"/>
      <c r="AT75" s="63"/>
      <c r="AU75" s="63"/>
      <c r="AV75" s="63"/>
      <c r="AW75" s="63"/>
      <c r="AX75" s="63"/>
      <c r="AY75" s="63"/>
      <c r="AZ75" s="63"/>
      <c r="BA75" s="63"/>
      <c r="BB75" s="63"/>
      <c r="BC75" s="63"/>
      <c r="BD75" s="63"/>
      <c r="BE75" s="63"/>
      <c r="BF75" s="63"/>
      <c r="BG75" s="63"/>
      <c r="BH75" s="63"/>
      <c r="BI75" s="63"/>
      <c r="BJ75" s="63"/>
      <c r="BK75" s="63"/>
      <c r="BL75" s="63"/>
      <c r="BM75" s="63"/>
      <c r="BN75" s="63"/>
      <c r="BO75" s="63"/>
      <c r="BP75" s="63"/>
      <c r="BQ75" s="63"/>
      <c r="BR75" s="63"/>
      <c r="BS75" s="63"/>
      <c r="BT75" s="63"/>
      <c r="BU75" s="63"/>
      <c r="BV75" s="63"/>
      <c r="BW75" s="63"/>
      <c r="BX75" s="63"/>
      <c r="BY75" s="63"/>
      <c r="BZ75" s="63"/>
      <c r="CA75" s="63"/>
      <c r="CB75" s="63"/>
      <c r="CC75" s="63"/>
      <c r="CD75" s="63"/>
      <c r="CE75" s="63"/>
      <c r="CF75" s="63"/>
      <c r="CG75" s="63"/>
      <c r="CH75" s="63"/>
      <c r="CI75" s="63"/>
      <c r="CJ75" s="63"/>
      <c r="CK75" s="63"/>
      <c r="CL75" s="63"/>
      <c r="CM75" s="63"/>
      <c r="CN75" s="63"/>
      <c r="CO75" s="63"/>
      <c r="CP75" s="63"/>
      <c r="CQ75" s="63"/>
      <c r="CR75" s="63"/>
      <c r="CS75" s="63"/>
      <c r="CT75" s="63"/>
      <c r="CU75" s="63"/>
      <c r="CV75" s="63"/>
      <c r="CW75" s="63"/>
      <c r="CX75" s="63"/>
      <c r="CY75" s="63"/>
      <c r="CZ75" s="63"/>
      <c r="DA75" s="63"/>
      <c r="DB75" s="63"/>
      <c r="DC75" s="63"/>
      <c r="DD75" s="63"/>
      <c r="DE75" s="63"/>
      <c r="DF75" s="63"/>
      <c r="DG75" s="63"/>
      <c r="DH75" s="63"/>
      <c r="DI75" s="63"/>
      <c r="DJ75" s="63"/>
      <c r="DK75" s="63"/>
      <c r="DL75" s="63"/>
      <c r="DM75" s="63"/>
      <c r="DN75" s="63"/>
      <c r="DO75" s="63"/>
      <c r="DP75" s="63"/>
      <c r="DQ75" s="63"/>
      <c r="DR75" s="63"/>
      <c r="DS75" s="63"/>
      <c r="DT75" s="63"/>
      <c r="DU75" s="63"/>
      <c r="DV75" s="63"/>
      <c r="DW75" s="63"/>
      <c r="DX75" s="63"/>
      <c r="DY75" s="63"/>
      <c r="DZ75" s="63"/>
      <c r="EA75" s="63"/>
      <c r="EB75" s="63"/>
      <c r="EC75" s="63"/>
      <c r="ED75" s="63"/>
      <c r="EE75" s="63"/>
      <c r="EF75" s="63"/>
      <c r="EG75" s="63"/>
      <c r="EH75" s="63"/>
      <c r="EI75" s="63"/>
      <c r="EJ75" s="63"/>
      <c r="EK75" s="63"/>
      <c r="EL75" s="63"/>
      <c r="EM75" s="63"/>
      <c r="EN75" s="63"/>
      <c r="EO75" s="63"/>
      <c r="EP75" s="63"/>
      <c r="EQ75" s="63"/>
      <c r="ER75" s="63"/>
      <c r="ES75" s="63"/>
      <c r="ET75" s="63"/>
      <c r="EU75" s="63"/>
      <c r="EV75" s="63"/>
      <c r="EW75" s="63"/>
      <c r="EX75" s="63"/>
      <c r="EY75" s="63"/>
      <c r="EZ75" s="63"/>
      <c r="FA75" s="63"/>
      <c r="FB75" s="63"/>
      <c r="FC75" s="63"/>
      <c r="FD75" s="63"/>
      <c r="FE75" s="63"/>
      <c r="FF75" s="63"/>
      <c r="FG75" s="63"/>
      <c r="FH75" s="63"/>
      <c r="FI75" s="63"/>
      <c r="FJ75" s="63"/>
      <c r="FK75" s="63"/>
      <c r="FL75" s="63"/>
      <c r="FM75" s="63"/>
      <c r="FN75" s="63"/>
      <c r="FO75" s="63"/>
      <c r="FP75" s="63"/>
      <c r="FQ75" s="63"/>
      <c r="FR75" s="63"/>
      <c r="FS75" s="63"/>
      <c r="FT75" s="63"/>
      <c r="FU75" s="63"/>
      <c r="FV75" s="63"/>
      <c r="FW75" s="63"/>
      <c r="FX75" s="63"/>
      <c r="FY75" s="63"/>
      <c r="FZ75" s="63"/>
      <c r="GA75" s="63"/>
      <c r="GB75" s="63"/>
      <c r="GC75" s="63"/>
      <c r="GD75" s="63"/>
      <c r="GE75" s="63"/>
      <c r="GF75" s="63"/>
      <c r="GG75" s="63"/>
      <c r="GH75" s="63"/>
      <c r="GI75" s="63"/>
      <c r="GJ75" s="63"/>
      <c r="GK75" s="63"/>
      <c r="GL75" s="63"/>
      <c r="GM75" s="63"/>
      <c r="GN75" s="63"/>
      <c r="GO75" s="63"/>
      <c r="GP75" s="63"/>
      <c r="GQ75" s="63"/>
      <c r="GR75" s="63"/>
      <c r="GS75" s="63"/>
      <c r="GT75" s="63"/>
      <c r="GU75" s="63"/>
      <c r="GV75" s="63"/>
      <c r="GW75" s="63"/>
      <c r="GX75" s="63"/>
      <c r="GY75" s="63"/>
      <c r="GZ75" s="63"/>
      <c r="HA75" s="63"/>
      <c r="HB75" s="63"/>
      <c r="HC75" s="63"/>
      <c r="HD75" s="63"/>
      <c r="HE75" s="63"/>
      <c r="HF75" s="63"/>
      <c r="HG75" s="63"/>
      <c r="HH75" s="63"/>
      <c r="HI75" s="63"/>
      <c r="HJ75" s="63"/>
      <c r="HK75" s="63"/>
      <c r="HL75" s="63"/>
      <c r="HM75" s="63"/>
      <c r="HN75" s="63"/>
      <c r="HO75" s="63"/>
      <c r="HP75" s="63"/>
      <c r="HQ75" s="63"/>
      <c r="HR75" s="63"/>
      <c r="HS75" s="63"/>
      <c r="HT75" s="63"/>
      <c r="HU75" s="63"/>
      <c r="HV75" s="63"/>
      <c r="HW75" s="63"/>
      <c r="HX75" s="63"/>
      <c r="HY75" s="63"/>
      <c r="HZ75" s="63"/>
      <c r="IA75" s="63"/>
      <c r="IB75" s="63"/>
      <c r="IC75" s="63"/>
      <c r="ID75" s="63"/>
      <c r="IE75" s="63"/>
      <c r="IF75" s="63"/>
      <c r="IG75" s="63"/>
      <c r="IH75" s="63"/>
      <c r="II75" s="63"/>
      <c r="IJ75" s="63"/>
      <c r="IK75" s="63"/>
      <c r="IL75" s="63"/>
      <c r="IM75" s="63"/>
      <c r="IN75" s="63"/>
      <c r="IO75" s="63"/>
      <c r="IP75" s="63"/>
      <c r="IQ75" s="63"/>
      <c r="IR75" s="63"/>
      <c r="IS75" s="63"/>
      <c r="IT75" s="63"/>
      <c r="IU75" s="63"/>
      <c r="IV75" s="63"/>
      <c r="IW75" s="63"/>
      <c r="IX75" s="63"/>
      <c r="IY75" s="63"/>
      <c r="IZ75" s="63"/>
      <c r="JA75" s="63"/>
      <c r="JB75" s="63"/>
      <c r="JC75" s="63"/>
      <c r="JD75" s="63"/>
      <c r="JE75" s="63"/>
      <c r="JF75" s="63"/>
      <c r="JG75" s="63"/>
      <c r="JH75" s="63"/>
      <c r="JI75" s="63"/>
      <c r="JJ75" s="63"/>
      <c r="JK75" s="63"/>
      <c r="JL75" s="63"/>
      <c r="JM75" s="63"/>
      <c r="JN75" s="63"/>
      <c r="JO75" s="63"/>
      <c r="JP75" s="63"/>
      <c r="JQ75" s="63"/>
      <c r="JR75" s="63"/>
      <c r="JS75" s="63"/>
      <c r="JT75" s="63"/>
      <c r="JU75" s="63"/>
      <c r="JV75" s="63"/>
      <c r="JW75" s="63"/>
      <c r="JX75" s="63"/>
      <c r="JY75" s="63"/>
      <c r="JZ75" s="63"/>
      <c r="KA75" s="63"/>
      <c r="KB75" s="63"/>
      <c r="KC75" s="63"/>
      <c r="KD75" s="63"/>
      <c r="KE75" s="63"/>
      <c r="KF75" s="63"/>
      <c r="KG75" s="63"/>
      <c r="KH75" s="63"/>
      <c r="KI75" s="63"/>
      <c r="KJ75" s="63"/>
      <c r="KK75" s="63"/>
      <c r="KL75" s="63"/>
      <c r="KM75" s="63"/>
      <c r="KN75" s="63"/>
      <c r="KO75" s="63"/>
      <c r="KP75" s="63"/>
      <c r="KQ75" s="63"/>
      <c r="KR75" s="63"/>
      <c r="KS75" s="63"/>
      <c r="KT75" s="63"/>
      <c r="KU75" s="63"/>
      <c r="KV75" s="63"/>
      <c r="KW75" s="63"/>
      <c r="KX75" s="63"/>
      <c r="KY75" s="63"/>
      <c r="KZ75" s="63"/>
      <c r="LA75" s="63"/>
      <c r="LB75" s="63"/>
      <c r="LC75" s="63"/>
      <c r="LD75" s="63"/>
      <c r="LE75" s="63"/>
      <c r="LF75" s="63"/>
      <c r="LG75" s="63"/>
      <c r="LH75" s="63"/>
      <c r="LI75" s="63"/>
      <c r="LJ75" s="63"/>
      <c r="LK75" s="63"/>
      <c r="LL75" s="63"/>
      <c r="LM75" s="63"/>
      <c r="LN75" s="63"/>
      <c r="LO75" s="63"/>
      <c r="LP75" s="63"/>
      <c r="LQ75" s="63"/>
      <c r="LR75" s="63"/>
      <c r="LS75" s="63"/>
      <c r="LT75" s="63"/>
      <c r="LU75" s="63"/>
      <c r="LV75" s="63"/>
      <c r="LW75" s="63"/>
      <c r="LX75" s="63"/>
      <c r="LY75" s="63"/>
      <c r="LZ75" s="63"/>
      <c r="MA75" s="63"/>
      <c r="MB75" s="63"/>
      <c r="MC75" s="63"/>
      <c r="MD75" s="63"/>
      <c r="ME75" s="63"/>
      <c r="MF75" s="63"/>
      <c r="MG75" s="63"/>
      <c r="MH75" s="63"/>
      <c r="MI75" s="63"/>
      <c r="MJ75" s="63"/>
      <c r="MK75" s="63"/>
      <c r="ML75" s="63"/>
      <c r="MM75" s="63"/>
      <c r="MN75" s="63"/>
      <c r="MO75" s="63"/>
      <c r="MP75" s="63"/>
      <c r="MQ75" s="63"/>
      <c r="MR75" s="63"/>
      <c r="MS75" s="63"/>
      <c r="MT75" s="63"/>
      <c r="MU75" s="63"/>
      <c r="MV75" s="63"/>
      <c r="MW75" s="63"/>
      <c r="MX75" s="63"/>
      <c r="MY75" s="63"/>
      <c r="MZ75" s="63"/>
      <c r="NA75" s="63"/>
      <c r="NB75" s="63"/>
      <c r="NC75" s="63"/>
      <c r="ND75" s="63"/>
      <c r="NE75" s="63"/>
      <c r="NF75" s="63"/>
      <c r="NG75" s="63"/>
      <c r="NH75" s="63"/>
      <c r="NI75" s="63"/>
      <c r="NJ75" s="63"/>
      <c r="NK75" s="63"/>
      <c r="NL75" s="63"/>
      <c r="NM75" s="63"/>
      <c r="NN75" s="63"/>
      <c r="NO75" s="63"/>
      <c r="NP75" s="63"/>
      <c r="NQ75" s="63"/>
      <c r="NR75" s="63"/>
      <c r="NS75" s="63"/>
      <c r="NT75" s="63"/>
      <c r="NU75" s="63"/>
      <c r="NV75" s="63"/>
      <c r="NW75" s="63"/>
      <c r="NX75" s="63"/>
      <c r="NY75" s="63"/>
      <c r="NZ75" s="63"/>
      <c r="OA75" s="63"/>
      <c r="OB75" s="63"/>
      <c r="OC75" s="63"/>
      <c r="OD75" s="63"/>
      <c r="OE75" s="63"/>
      <c r="OF75" s="63"/>
      <c r="OG75" s="63"/>
      <c r="OH75" s="63"/>
      <c r="OI75" s="63"/>
      <c r="OJ75" s="63"/>
      <c r="OK75" s="63"/>
      <c r="OL75" s="63"/>
      <c r="OM75" s="63"/>
      <c r="ON75" s="63"/>
      <c r="OO75" s="63"/>
      <c r="OP75" s="63"/>
      <c r="OQ75" s="63"/>
      <c r="OR75" s="63"/>
      <c r="OS75" s="63"/>
      <c r="OT75" s="63"/>
      <c r="OU75" s="63"/>
      <c r="OV75" s="63"/>
      <c r="OW75" s="63"/>
      <c r="OX75" s="63"/>
      <c r="OY75" s="63"/>
      <c r="OZ75" s="63"/>
      <c r="PA75" s="63"/>
      <c r="PB75" s="63"/>
      <c r="PC75" s="63"/>
      <c r="PD75" s="63"/>
      <c r="PE75" s="63"/>
      <c r="PF75" s="63"/>
      <c r="PG75" s="63"/>
      <c r="PH75" s="63"/>
      <c r="PI75" s="63"/>
      <c r="PJ75" s="63"/>
    </row>
    <row r="76" spans="1:426" ht="19.5" customHeight="1">
      <c r="A76" s="123"/>
      <c r="B76" s="123"/>
      <c r="C76" s="123"/>
      <c r="D76" s="123"/>
      <c r="E76" s="123"/>
      <c r="F76" s="123"/>
      <c r="G76" s="63"/>
      <c r="H76" s="63"/>
      <c r="I76" s="63"/>
      <c r="J76" s="63"/>
      <c r="K76" s="63"/>
      <c r="L76" s="63"/>
      <c r="M76" s="63"/>
      <c r="N76" s="63"/>
      <c r="O76" s="63"/>
      <c r="P76" s="63"/>
      <c r="Q76" s="63"/>
      <c r="R76" s="63"/>
      <c r="S76" s="63"/>
      <c r="T76" s="63"/>
      <c r="U76" s="63"/>
      <c r="V76" s="63"/>
      <c r="W76" s="63"/>
      <c r="X76" s="63"/>
      <c r="Y76" s="63"/>
      <c r="Z76" s="63"/>
      <c r="AA76" s="63"/>
      <c r="AB76" s="63"/>
      <c r="AC76" s="63"/>
      <c r="AD76" s="63"/>
      <c r="AE76" s="63"/>
      <c r="AF76" s="63"/>
      <c r="AG76" s="63"/>
      <c r="AH76" s="63"/>
      <c r="AI76" s="63"/>
      <c r="AJ76" s="63"/>
      <c r="AK76" s="63"/>
      <c r="AL76" s="63"/>
      <c r="AM76" s="63"/>
      <c r="AN76" s="63"/>
      <c r="AO76" s="63"/>
      <c r="AP76" s="63"/>
      <c r="AQ76" s="63"/>
      <c r="AR76" s="63"/>
      <c r="AS76" s="63"/>
      <c r="AT76" s="63"/>
      <c r="AU76" s="63"/>
      <c r="AV76" s="63"/>
      <c r="AW76" s="63"/>
      <c r="AX76" s="63"/>
      <c r="AY76" s="63"/>
      <c r="AZ76" s="63"/>
      <c r="BA76" s="63"/>
      <c r="BB76" s="63"/>
      <c r="BC76" s="63"/>
      <c r="BD76" s="63"/>
      <c r="BE76" s="63"/>
      <c r="BF76" s="63"/>
      <c r="BG76" s="63"/>
      <c r="BH76" s="63"/>
      <c r="BI76" s="63"/>
      <c r="BJ76" s="63"/>
      <c r="BK76" s="63"/>
      <c r="BL76" s="63"/>
      <c r="BM76" s="63"/>
      <c r="BN76" s="63"/>
      <c r="BO76" s="63"/>
      <c r="BP76" s="63"/>
      <c r="BQ76" s="63"/>
      <c r="BR76" s="63"/>
      <c r="BS76" s="63"/>
      <c r="BT76" s="63"/>
      <c r="BU76" s="63"/>
      <c r="BV76" s="63"/>
      <c r="BW76" s="63"/>
      <c r="BX76" s="63"/>
      <c r="BY76" s="63"/>
      <c r="BZ76" s="63"/>
      <c r="CA76" s="63"/>
      <c r="CB76" s="63"/>
      <c r="CC76" s="63"/>
      <c r="CD76" s="63"/>
      <c r="CE76" s="63"/>
      <c r="CF76" s="63"/>
      <c r="CG76" s="63"/>
      <c r="CH76" s="63"/>
      <c r="CI76" s="63"/>
      <c r="CJ76" s="63"/>
      <c r="CK76" s="63"/>
      <c r="CL76" s="63"/>
      <c r="CM76" s="63"/>
      <c r="CN76" s="63"/>
      <c r="CO76" s="63"/>
      <c r="CP76" s="63"/>
      <c r="CQ76" s="63"/>
      <c r="CR76" s="63"/>
      <c r="CS76" s="63"/>
      <c r="CT76" s="63"/>
      <c r="CU76" s="63"/>
      <c r="CV76" s="63"/>
      <c r="CW76" s="63"/>
      <c r="CX76" s="63"/>
      <c r="CY76" s="63"/>
      <c r="CZ76" s="63"/>
      <c r="DA76" s="63"/>
      <c r="DB76" s="63"/>
      <c r="DC76" s="63"/>
      <c r="DD76" s="63"/>
      <c r="DE76" s="63"/>
      <c r="DF76" s="63"/>
      <c r="DG76" s="63"/>
      <c r="DH76" s="63"/>
      <c r="DI76" s="63"/>
      <c r="DJ76" s="63"/>
      <c r="DK76" s="63"/>
      <c r="DL76" s="63"/>
      <c r="DM76" s="63"/>
      <c r="DN76" s="63"/>
      <c r="DO76" s="63"/>
      <c r="DP76" s="63"/>
      <c r="DQ76" s="63"/>
      <c r="DR76" s="63"/>
      <c r="DS76" s="63"/>
      <c r="DT76" s="63"/>
      <c r="DU76" s="63"/>
      <c r="DV76" s="63"/>
      <c r="DW76" s="63"/>
      <c r="DX76" s="63"/>
      <c r="DY76" s="63"/>
      <c r="DZ76" s="63"/>
      <c r="EA76" s="63"/>
      <c r="EB76" s="63"/>
      <c r="EC76" s="63"/>
      <c r="ED76" s="63"/>
      <c r="EE76" s="63"/>
      <c r="EF76" s="63"/>
      <c r="EG76" s="63"/>
      <c r="EH76" s="63"/>
      <c r="EI76" s="63"/>
      <c r="EJ76" s="63"/>
      <c r="EK76" s="63"/>
      <c r="EL76" s="63"/>
      <c r="EM76" s="63"/>
      <c r="EN76" s="63"/>
      <c r="EO76" s="63"/>
      <c r="EP76" s="63"/>
      <c r="EQ76" s="63"/>
      <c r="ER76" s="63"/>
      <c r="ES76" s="63"/>
      <c r="ET76" s="63"/>
      <c r="EU76" s="63"/>
      <c r="EV76" s="63"/>
      <c r="EW76" s="63"/>
      <c r="EX76" s="63"/>
      <c r="EY76" s="63"/>
      <c r="EZ76" s="63"/>
      <c r="FA76" s="63"/>
      <c r="FB76" s="63"/>
      <c r="FC76" s="63"/>
      <c r="FD76" s="63"/>
      <c r="FE76" s="63"/>
      <c r="FF76" s="63"/>
      <c r="FG76" s="63"/>
      <c r="FH76" s="63"/>
      <c r="FI76" s="63"/>
      <c r="FJ76" s="63"/>
      <c r="FK76" s="63"/>
      <c r="FL76" s="63"/>
      <c r="FM76" s="63"/>
      <c r="FN76" s="63"/>
      <c r="FO76" s="63"/>
      <c r="FP76" s="63"/>
      <c r="FQ76" s="63"/>
      <c r="FR76" s="63"/>
      <c r="FS76" s="63"/>
      <c r="FT76" s="63"/>
      <c r="FU76" s="63"/>
      <c r="FV76" s="63"/>
      <c r="FW76" s="63"/>
      <c r="FX76" s="63"/>
      <c r="FY76" s="63"/>
      <c r="FZ76" s="63"/>
      <c r="GA76" s="63"/>
      <c r="GB76" s="63"/>
      <c r="GC76" s="63"/>
      <c r="GD76" s="63"/>
      <c r="GE76" s="63"/>
      <c r="GF76" s="63"/>
      <c r="GG76" s="63"/>
      <c r="GH76" s="63"/>
      <c r="GI76" s="63"/>
      <c r="GJ76" s="63"/>
      <c r="GK76" s="63"/>
      <c r="GL76" s="63"/>
      <c r="GM76" s="63"/>
      <c r="GN76" s="63"/>
      <c r="GO76" s="63"/>
      <c r="GP76" s="63"/>
      <c r="GQ76" s="63"/>
      <c r="GR76" s="63"/>
      <c r="GS76" s="63"/>
      <c r="GT76" s="63"/>
      <c r="GU76" s="63"/>
      <c r="GV76" s="63"/>
      <c r="GW76" s="63"/>
      <c r="GX76" s="63"/>
      <c r="GY76" s="63"/>
      <c r="GZ76" s="63"/>
      <c r="HA76" s="63"/>
      <c r="HB76" s="63"/>
      <c r="HC76" s="63"/>
      <c r="HD76" s="63"/>
      <c r="HE76" s="63"/>
      <c r="HF76" s="63"/>
      <c r="HG76" s="63"/>
      <c r="HH76" s="63"/>
      <c r="HI76" s="63"/>
      <c r="HJ76" s="63"/>
      <c r="HK76" s="63"/>
      <c r="HL76" s="63"/>
      <c r="HM76" s="63"/>
      <c r="HN76" s="63"/>
      <c r="HO76" s="63"/>
      <c r="HP76" s="63"/>
      <c r="HQ76" s="63"/>
      <c r="HR76" s="63"/>
      <c r="HS76" s="63"/>
      <c r="HT76" s="63"/>
      <c r="HU76" s="63"/>
      <c r="HV76" s="63"/>
      <c r="HW76" s="63"/>
      <c r="HX76" s="63"/>
      <c r="HY76" s="63"/>
      <c r="HZ76" s="63"/>
      <c r="IA76" s="63"/>
      <c r="IB76" s="63"/>
      <c r="IC76" s="63"/>
      <c r="ID76" s="63"/>
      <c r="IE76" s="63"/>
      <c r="IF76" s="63"/>
      <c r="IG76" s="63"/>
      <c r="IH76" s="63"/>
      <c r="II76" s="63"/>
      <c r="IJ76" s="63"/>
      <c r="IK76" s="63"/>
      <c r="IL76" s="63"/>
      <c r="IM76" s="63"/>
      <c r="IN76" s="63"/>
      <c r="IO76" s="63"/>
      <c r="IP76" s="63"/>
      <c r="IQ76" s="63"/>
      <c r="IR76" s="63"/>
      <c r="IS76" s="63"/>
      <c r="IT76" s="63"/>
      <c r="IU76" s="63"/>
      <c r="IV76" s="63"/>
      <c r="IW76" s="63"/>
      <c r="IX76" s="63"/>
      <c r="IY76" s="63"/>
      <c r="IZ76" s="63"/>
      <c r="JA76" s="63"/>
      <c r="JB76" s="63"/>
      <c r="JC76" s="63"/>
      <c r="JD76" s="63"/>
      <c r="JE76" s="63"/>
      <c r="JF76" s="63"/>
      <c r="JG76" s="63"/>
      <c r="JH76" s="63"/>
      <c r="JI76" s="63"/>
      <c r="JJ76" s="63"/>
      <c r="JK76" s="63"/>
      <c r="JL76" s="63"/>
      <c r="JM76" s="63"/>
      <c r="JN76" s="63"/>
      <c r="JO76" s="63"/>
      <c r="JP76" s="63"/>
      <c r="JQ76" s="63"/>
      <c r="JR76" s="63"/>
      <c r="JS76" s="63"/>
      <c r="JT76" s="63"/>
      <c r="JU76" s="63"/>
      <c r="JV76" s="63"/>
      <c r="JW76" s="63"/>
      <c r="JX76" s="63"/>
      <c r="JY76" s="63"/>
      <c r="JZ76" s="63"/>
      <c r="KA76" s="63"/>
      <c r="KB76" s="63"/>
      <c r="KC76" s="63"/>
      <c r="KD76" s="63"/>
      <c r="KE76" s="63"/>
      <c r="KF76" s="63"/>
      <c r="KG76" s="63"/>
      <c r="KH76" s="63"/>
      <c r="KI76" s="63"/>
      <c r="KJ76" s="63"/>
      <c r="KK76" s="63"/>
      <c r="KL76" s="63"/>
      <c r="KM76" s="63"/>
      <c r="KN76" s="63"/>
      <c r="KO76" s="63"/>
      <c r="KP76" s="63"/>
      <c r="KQ76" s="63"/>
      <c r="KR76" s="63"/>
      <c r="KS76" s="63"/>
      <c r="KT76" s="63"/>
      <c r="KU76" s="63"/>
      <c r="KV76" s="63"/>
      <c r="KW76" s="63"/>
      <c r="KX76" s="63"/>
      <c r="KY76" s="63"/>
      <c r="KZ76" s="63"/>
      <c r="LA76" s="63"/>
      <c r="LB76" s="63"/>
      <c r="LC76" s="63"/>
      <c r="LD76" s="63"/>
      <c r="LE76" s="63"/>
      <c r="LF76" s="63"/>
      <c r="LG76" s="63"/>
      <c r="LH76" s="63"/>
      <c r="LI76" s="63"/>
      <c r="LJ76" s="63"/>
      <c r="LK76" s="63"/>
      <c r="LL76" s="63"/>
      <c r="LM76" s="63"/>
      <c r="LN76" s="63"/>
      <c r="LO76" s="63"/>
      <c r="LP76" s="63"/>
      <c r="LQ76" s="63"/>
      <c r="LR76" s="63"/>
      <c r="LS76" s="63"/>
      <c r="LT76" s="63"/>
      <c r="LU76" s="63"/>
      <c r="LV76" s="63"/>
      <c r="LW76" s="63"/>
      <c r="LX76" s="63"/>
      <c r="LY76" s="63"/>
      <c r="LZ76" s="63"/>
      <c r="MA76" s="63"/>
      <c r="MB76" s="63"/>
      <c r="MC76" s="63"/>
      <c r="MD76" s="63"/>
      <c r="ME76" s="63"/>
      <c r="MF76" s="63"/>
      <c r="MG76" s="63"/>
      <c r="MH76" s="63"/>
      <c r="MI76" s="63"/>
      <c r="MJ76" s="63"/>
      <c r="MK76" s="63"/>
      <c r="ML76" s="63"/>
      <c r="MM76" s="63"/>
      <c r="MN76" s="63"/>
      <c r="MO76" s="63"/>
      <c r="MP76" s="63"/>
      <c r="MQ76" s="63"/>
      <c r="MR76" s="63"/>
      <c r="MS76" s="63"/>
      <c r="MT76" s="63"/>
      <c r="MU76" s="63"/>
      <c r="MV76" s="63"/>
      <c r="MW76" s="63"/>
      <c r="MX76" s="63"/>
      <c r="MY76" s="63"/>
      <c r="MZ76" s="63"/>
      <c r="NA76" s="63"/>
      <c r="NB76" s="63"/>
      <c r="NC76" s="63"/>
      <c r="ND76" s="63"/>
      <c r="NE76" s="63"/>
      <c r="NF76" s="63"/>
      <c r="NG76" s="63"/>
      <c r="NH76" s="63"/>
      <c r="NI76" s="63"/>
      <c r="NJ76" s="63"/>
      <c r="NK76" s="63"/>
      <c r="NL76" s="63"/>
      <c r="NM76" s="63"/>
      <c r="NN76" s="63"/>
      <c r="NO76" s="63"/>
      <c r="NP76" s="63"/>
      <c r="NQ76" s="63"/>
      <c r="NR76" s="63"/>
      <c r="NS76" s="63"/>
      <c r="NT76" s="63"/>
      <c r="NU76" s="63"/>
      <c r="NV76" s="63"/>
      <c r="NW76" s="63"/>
      <c r="NX76" s="63"/>
      <c r="NY76" s="63"/>
      <c r="NZ76" s="63"/>
      <c r="OA76" s="63"/>
      <c r="OB76" s="63"/>
      <c r="OC76" s="63"/>
      <c r="OD76" s="63"/>
      <c r="OE76" s="63"/>
      <c r="OF76" s="63"/>
      <c r="OG76" s="63"/>
      <c r="OH76" s="63"/>
      <c r="OI76" s="63"/>
      <c r="OJ76" s="63"/>
      <c r="OK76" s="63"/>
      <c r="OL76" s="63"/>
      <c r="OM76" s="63"/>
      <c r="ON76" s="63"/>
      <c r="OO76" s="63"/>
      <c r="OP76" s="63"/>
      <c r="OQ76" s="63"/>
      <c r="OR76" s="63"/>
      <c r="OS76" s="63"/>
      <c r="OT76" s="63"/>
      <c r="OU76" s="63"/>
      <c r="OV76" s="63"/>
      <c r="OW76" s="63"/>
      <c r="OX76" s="63"/>
      <c r="OY76" s="63"/>
      <c r="OZ76" s="63"/>
      <c r="PA76" s="63"/>
      <c r="PB76" s="63"/>
      <c r="PC76" s="63"/>
      <c r="PD76" s="63"/>
      <c r="PE76" s="63"/>
      <c r="PF76" s="63"/>
      <c r="PG76" s="63"/>
      <c r="PH76" s="63"/>
      <c r="PI76" s="63"/>
      <c r="PJ76" s="63"/>
    </row>
    <row r="77" spans="1:426" ht="19.5" customHeight="1">
      <c r="A77" s="123"/>
      <c r="B77" s="123"/>
      <c r="C77" s="123"/>
      <c r="D77" s="123"/>
      <c r="E77" s="123"/>
      <c r="F77" s="123"/>
      <c r="G77" s="63"/>
      <c r="H77" s="63"/>
      <c r="I77" s="63"/>
      <c r="J77" s="63"/>
      <c r="K77" s="63"/>
      <c r="L77" s="63"/>
      <c r="M77" s="63"/>
      <c r="N77" s="63"/>
      <c r="O77" s="63"/>
      <c r="P77" s="63"/>
      <c r="Q77" s="63"/>
      <c r="R77" s="63"/>
      <c r="S77" s="63"/>
      <c r="T77" s="63"/>
      <c r="U77" s="63"/>
      <c r="V77" s="63"/>
      <c r="W77" s="63"/>
      <c r="X77" s="63"/>
      <c r="Y77" s="63"/>
      <c r="Z77" s="63"/>
      <c r="AA77" s="63"/>
      <c r="AB77" s="63"/>
      <c r="AC77" s="63"/>
      <c r="AD77" s="63"/>
      <c r="AE77" s="63"/>
      <c r="AF77" s="63"/>
      <c r="AG77" s="63"/>
      <c r="AH77" s="63"/>
      <c r="AI77" s="63"/>
      <c r="AJ77" s="63"/>
      <c r="AK77" s="63"/>
      <c r="AL77" s="63"/>
      <c r="AM77" s="63"/>
      <c r="AN77" s="63"/>
      <c r="AO77" s="63"/>
      <c r="AP77" s="63"/>
      <c r="AQ77" s="63"/>
      <c r="AR77" s="63"/>
      <c r="AS77" s="63"/>
      <c r="AT77" s="63"/>
      <c r="AU77" s="63"/>
      <c r="AV77" s="63"/>
      <c r="AW77" s="63"/>
      <c r="AX77" s="63"/>
      <c r="AY77" s="63"/>
      <c r="AZ77" s="63"/>
      <c r="BA77" s="63"/>
      <c r="BB77" s="63"/>
      <c r="BC77" s="63"/>
      <c r="BD77" s="63"/>
      <c r="BE77" s="63"/>
      <c r="BF77" s="63"/>
      <c r="BG77" s="63"/>
      <c r="BH77" s="63"/>
      <c r="BI77" s="63"/>
      <c r="BJ77" s="63"/>
      <c r="BK77" s="63"/>
      <c r="BL77" s="63"/>
      <c r="BM77" s="63"/>
      <c r="BN77" s="63"/>
      <c r="BO77" s="63"/>
      <c r="BP77" s="63"/>
      <c r="BQ77" s="63"/>
      <c r="BR77" s="63"/>
      <c r="BS77" s="63"/>
      <c r="BT77" s="63"/>
      <c r="BU77" s="63"/>
      <c r="BV77" s="63"/>
      <c r="BW77" s="63"/>
      <c r="BX77" s="63"/>
      <c r="BY77" s="63"/>
      <c r="BZ77" s="63"/>
      <c r="CA77" s="63"/>
      <c r="CB77" s="63"/>
      <c r="CC77" s="63"/>
      <c r="CD77" s="63"/>
      <c r="CE77" s="63"/>
      <c r="CF77" s="63"/>
      <c r="CG77" s="63"/>
      <c r="CH77" s="63"/>
      <c r="CI77" s="63"/>
      <c r="CJ77" s="63"/>
      <c r="CK77" s="63"/>
      <c r="CL77" s="63"/>
      <c r="CM77" s="63"/>
      <c r="CN77" s="63"/>
      <c r="CO77" s="63"/>
      <c r="CP77" s="63"/>
      <c r="CQ77" s="63"/>
      <c r="CR77" s="63"/>
      <c r="CS77" s="63"/>
      <c r="CT77" s="63"/>
      <c r="CU77" s="63"/>
      <c r="CV77" s="63"/>
      <c r="CW77" s="63"/>
      <c r="CX77" s="63"/>
      <c r="CY77" s="63"/>
      <c r="CZ77" s="63"/>
      <c r="DA77" s="63"/>
      <c r="DB77" s="63"/>
      <c r="DC77" s="63"/>
      <c r="DD77" s="63"/>
      <c r="DE77" s="63"/>
      <c r="DF77" s="63"/>
      <c r="DG77" s="63"/>
      <c r="DH77" s="63"/>
      <c r="DI77" s="63"/>
      <c r="DJ77" s="63"/>
      <c r="DK77" s="63"/>
      <c r="DL77" s="63"/>
      <c r="DM77" s="63"/>
      <c r="DN77" s="63"/>
      <c r="DO77" s="63"/>
      <c r="DP77" s="63"/>
      <c r="DQ77" s="63"/>
      <c r="DR77" s="63"/>
      <c r="DS77" s="63"/>
      <c r="DT77" s="63"/>
      <c r="DU77" s="63"/>
      <c r="DV77" s="63"/>
      <c r="DW77" s="63"/>
      <c r="DX77" s="63"/>
      <c r="DY77" s="63"/>
      <c r="DZ77" s="63"/>
      <c r="EA77" s="63"/>
      <c r="EB77" s="63"/>
      <c r="EC77" s="63"/>
      <c r="ED77" s="63"/>
      <c r="EE77" s="63"/>
      <c r="EF77" s="63"/>
      <c r="EG77" s="63"/>
      <c r="EH77" s="63"/>
      <c r="EI77" s="63"/>
      <c r="EJ77" s="63"/>
      <c r="EK77" s="63"/>
      <c r="EL77" s="63"/>
      <c r="EM77" s="63"/>
      <c r="EN77" s="63"/>
      <c r="EO77" s="63"/>
      <c r="EP77" s="63"/>
      <c r="EQ77" s="63"/>
      <c r="ER77" s="63"/>
      <c r="ES77" s="63"/>
      <c r="ET77" s="63"/>
      <c r="EU77" s="63"/>
      <c r="EV77" s="63"/>
      <c r="EW77" s="63"/>
      <c r="EX77" s="63"/>
      <c r="EY77" s="63"/>
      <c r="EZ77" s="63"/>
      <c r="FA77" s="63"/>
      <c r="FB77" s="63"/>
      <c r="FC77" s="63"/>
      <c r="FD77" s="63"/>
      <c r="FE77" s="63"/>
      <c r="FF77" s="63"/>
      <c r="FG77" s="63"/>
      <c r="FH77" s="63"/>
      <c r="FI77" s="63"/>
      <c r="FJ77" s="63"/>
      <c r="FK77" s="63"/>
      <c r="FL77" s="63"/>
      <c r="FM77" s="63"/>
      <c r="FN77" s="63"/>
      <c r="FO77" s="63"/>
      <c r="FP77" s="63"/>
      <c r="FQ77" s="63"/>
      <c r="FR77" s="63"/>
      <c r="FS77" s="63"/>
      <c r="FT77" s="63"/>
      <c r="FU77" s="63"/>
      <c r="FV77" s="63"/>
      <c r="FW77" s="63"/>
      <c r="FX77" s="63"/>
      <c r="FY77" s="63"/>
      <c r="FZ77" s="63"/>
      <c r="GA77" s="63"/>
      <c r="GB77" s="63"/>
      <c r="GC77" s="63"/>
      <c r="GD77" s="63"/>
      <c r="GE77" s="63"/>
      <c r="GF77" s="63"/>
      <c r="GG77" s="63"/>
      <c r="GH77" s="63"/>
      <c r="GI77" s="63"/>
      <c r="GJ77" s="63"/>
      <c r="GK77" s="63"/>
      <c r="GL77" s="63"/>
      <c r="GM77" s="63"/>
      <c r="GN77" s="63"/>
      <c r="GO77" s="63"/>
      <c r="GP77" s="63"/>
      <c r="GQ77" s="63"/>
      <c r="GR77" s="63"/>
      <c r="GS77" s="63"/>
      <c r="GT77" s="63"/>
      <c r="GU77" s="63"/>
      <c r="GV77" s="63"/>
      <c r="GW77" s="63"/>
      <c r="GX77" s="63"/>
      <c r="GY77" s="63"/>
      <c r="GZ77" s="63"/>
      <c r="HA77" s="63"/>
      <c r="HB77" s="63"/>
      <c r="HC77" s="63"/>
      <c r="HD77" s="63"/>
      <c r="HE77" s="63"/>
      <c r="HF77" s="63"/>
      <c r="HG77" s="63"/>
      <c r="HH77" s="63"/>
      <c r="HI77" s="63"/>
      <c r="HJ77" s="63"/>
      <c r="HK77" s="63"/>
      <c r="HL77" s="63"/>
      <c r="HM77" s="63"/>
      <c r="HN77" s="63"/>
      <c r="HO77" s="63"/>
      <c r="HP77" s="63"/>
      <c r="HQ77" s="63"/>
      <c r="HR77" s="63"/>
      <c r="HS77" s="63"/>
      <c r="HT77" s="63"/>
      <c r="HU77" s="63"/>
      <c r="HV77" s="63"/>
      <c r="HW77" s="63"/>
      <c r="HX77" s="63"/>
      <c r="HY77" s="63"/>
      <c r="HZ77" s="63"/>
      <c r="IA77" s="63"/>
      <c r="IB77" s="63"/>
      <c r="IC77" s="63"/>
      <c r="ID77" s="63"/>
      <c r="IE77" s="63"/>
      <c r="IF77" s="63"/>
      <c r="IG77" s="63"/>
      <c r="IH77" s="63"/>
      <c r="II77" s="63"/>
      <c r="IJ77" s="63"/>
      <c r="IK77" s="63"/>
      <c r="IL77" s="63"/>
      <c r="IM77" s="63"/>
      <c r="IN77" s="63"/>
      <c r="IO77" s="63"/>
      <c r="IP77" s="63"/>
      <c r="IQ77" s="63"/>
      <c r="IR77" s="63"/>
      <c r="IS77" s="63"/>
      <c r="IT77" s="63"/>
      <c r="IU77" s="63"/>
      <c r="IV77" s="63"/>
      <c r="IW77" s="63"/>
      <c r="IX77" s="63"/>
      <c r="IY77" s="63"/>
      <c r="IZ77" s="63"/>
      <c r="JA77" s="63"/>
      <c r="JB77" s="63"/>
      <c r="JC77" s="63"/>
      <c r="JD77" s="63"/>
      <c r="JE77" s="63"/>
      <c r="JF77" s="63"/>
      <c r="JG77" s="63"/>
      <c r="JH77" s="63"/>
      <c r="JI77" s="63"/>
      <c r="JJ77" s="63"/>
      <c r="JK77" s="63"/>
      <c r="JL77" s="63"/>
      <c r="JM77" s="63"/>
      <c r="JN77" s="63"/>
      <c r="JO77" s="63"/>
      <c r="JP77" s="63"/>
      <c r="JQ77" s="63"/>
      <c r="JR77" s="63"/>
      <c r="JS77" s="63"/>
      <c r="JT77" s="63"/>
      <c r="JU77" s="63"/>
      <c r="JV77" s="63"/>
      <c r="JW77" s="63"/>
      <c r="JX77" s="63"/>
      <c r="JY77" s="63"/>
      <c r="JZ77" s="63"/>
      <c r="KA77" s="63"/>
      <c r="KB77" s="63"/>
      <c r="KC77" s="63"/>
      <c r="KD77" s="63"/>
      <c r="KE77" s="63"/>
      <c r="KF77" s="63"/>
      <c r="KG77" s="63"/>
      <c r="KH77" s="63"/>
      <c r="KI77" s="63"/>
      <c r="KJ77" s="63"/>
      <c r="KK77" s="63"/>
      <c r="KL77" s="63"/>
      <c r="KM77" s="63"/>
      <c r="KN77" s="63"/>
      <c r="KO77" s="63"/>
      <c r="KP77" s="63"/>
      <c r="KQ77" s="63"/>
      <c r="KR77" s="63"/>
      <c r="KS77" s="63"/>
      <c r="KT77" s="63"/>
      <c r="KU77" s="63"/>
      <c r="KV77" s="63"/>
      <c r="KW77" s="63"/>
      <c r="KX77" s="63"/>
      <c r="KY77" s="63"/>
      <c r="KZ77" s="63"/>
      <c r="LA77" s="63"/>
      <c r="LB77" s="63"/>
      <c r="LC77" s="63"/>
      <c r="LD77" s="63"/>
      <c r="LE77" s="63"/>
      <c r="LF77" s="63"/>
      <c r="LG77" s="63"/>
      <c r="LH77" s="63"/>
      <c r="LI77" s="63"/>
      <c r="LJ77" s="63"/>
      <c r="LK77" s="63"/>
      <c r="LL77" s="63"/>
      <c r="LM77" s="63"/>
      <c r="LN77" s="63"/>
      <c r="LO77" s="63"/>
      <c r="LP77" s="63"/>
      <c r="LQ77" s="63"/>
      <c r="LR77" s="63"/>
      <c r="LS77" s="63"/>
      <c r="LT77" s="63"/>
      <c r="LU77" s="63"/>
      <c r="LV77" s="63"/>
      <c r="LW77" s="63"/>
      <c r="LX77" s="63"/>
      <c r="LY77" s="63"/>
      <c r="LZ77" s="63"/>
      <c r="MA77" s="63"/>
      <c r="MB77" s="63"/>
      <c r="MC77" s="63"/>
      <c r="MD77" s="63"/>
      <c r="ME77" s="63"/>
      <c r="MF77" s="63"/>
      <c r="MG77" s="63"/>
      <c r="MH77" s="63"/>
      <c r="MI77" s="63"/>
      <c r="MJ77" s="63"/>
      <c r="MK77" s="63"/>
      <c r="ML77" s="63"/>
      <c r="MM77" s="63"/>
      <c r="MN77" s="63"/>
      <c r="MO77" s="63"/>
      <c r="MP77" s="63"/>
      <c r="MQ77" s="63"/>
      <c r="MR77" s="63"/>
      <c r="MS77" s="63"/>
      <c r="MT77" s="63"/>
      <c r="MU77" s="63"/>
      <c r="MV77" s="63"/>
      <c r="MW77" s="63"/>
      <c r="MX77" s="63"/>
      <c r="MY77" s="63"/>
      <c r="MZ77" s="63"/>
      <c r="NA77" s="63"/>
      <c r="NB77" s="63"/>
      <c r="NC77" s="63"/>
      <c r="ND77" s="63"/>
      <c r="NE77" s="63"/>
      <c r="NF77" s="63"/>
      <c r="NG77" s="63"/>
      <c r="NH77" s="63"/>
      <c r="NI77" s="63"/>
      <c r="NJ77" s="63"/>
      <c r="NK77" s="63"/>
      <c r="NL77" s="63"/>
      <c r="NM77" s="63"/>
      <c r="NN77" s="63"/>
      <c r="NO77" s="63"/>
      <c r="NP77" s="63"/>
      <c r="NQ77" s="63"/>
      <c r="NR77" s="63"/>
      <c r="NS77" s="63"/>
      <c r="NT77" s="63"/>
      <c r="NU77" s="63"/>
      <c r="NV77" s="63"/>
      <c r="NW77" s="63"/>
      <c r="NX77" s="63"/>
      <c r="NY77" s="63"/>
      <c r="NZ77" s="63"/>
      <c r="OA77" s="63"/>
      <c r="OB77" s="63"/>
      <c r="OC77" s="63"/>
      <c r="OD77" s="63"/>
      <c r="OE77" s="63"/>
      <c r="OF77" s="63"/>
      <c r="OG77" s="63"/>
      <c r="OH77" s="63"/>
      <c r="OI77" s="63"/>
      <c r="OJ77" s="63"/>
      <c r="OK77" s="63"/>
      <c r="OL77" s="63"/>
      <c r="OM77" s="63"/>
      <c r="ON77" s="63"/>
      <c r="OO77" s="63"/>
      <c r="OP77" s="63"/>
      <c r="OQ77" s="63"/>
      <c r="OR77" s="63"/>
      <c r="OS77" s="63"/>
      <c r="OT77" s="63"/>
      <c r="OU77" s="63"/>
      <c r="OV77" s="63"/>
      <c r="OW77" s="63"/>
      <c r="OX77" s="63"/>
      <c r="OY77" s="63"/>
      <c r="OZ77" s="63"/>
      <c r="PA77" s="63"/>
      <c r="PB77" s="63"/>
      <c r="PC77" s="63"/>
      <c r="PD77" s="63"/>
      <c r="PE77" s="63"/>
      <c r="PF77" s="63"/>
      <c r="PG77" s="63"/>
      <c r="PH77" s="63"/>
      <c r="PI77" s="63"/>
      <c r="PJ77" s="63"/>
    </row>
    <row r="78" spans="1:426" ht="19.5" customHeight="1">
      <c r="A78" s="123"/>
      <c r="B78" s="123"/>
      <c r="C78" s="123"/>
      <c r="D78" s="123"/>
      <c r="E78" s="123"/>
      <c r="F78" s="123"/>
      <c r="G78" s="63"/>
      <c r="H78" s="63"/>
      <c r="I78" s="63"/>
      <c r="J78" s="63"/>
      <c r="K78" s="63"/>
      <c r="L78" s="63"/>
      <c r="M78" s="63"/>
      <c r="N78" s="63"/>
      <c r="O78" s="63"/>
      <c r="P78" s="63"/>
      <c r="Q78" s="63"/>
      <c r="R78" s="63"/>
      <c r="S78" s="63"/>
      <c r="T78" s="63"/>
      <c r="U78" s="63"/>
      <c r="V78" s="63"/>
      <c r="W78" s="63"/>
      <c r="X78" s="63"/>
      <c r="Y78" s="63"/>
      <c r="Z78" s="63"/>
      <c r="AA78" s="63"/>
      <c r="AB78" s="63"/>
      <c r="AC78" s="63"/>
      <c r="AD78" s="63"/>
      <c r="AE78" s="63"/>
      <c r="AF78" s="63"/>
      <c r="AG78" s="63"/>
      <c r="AH78" s="63"/>
      <c r="AI78" s="63"/>
      <c r="AJ78" s="63"/>
      <c r="AK78" s="63"/>
      <c r="AL78" s="63"/>
      <c r="AM78" s="63"/>
      <c r="AN78" s="63"/>
      <c r="AO78" s="63"/>
      <c r="AP78" s="63"/>
      <c r="AQ78" s="63"/>
      <c r="AR78" s="63"/>
      <c r="AS78" s="63"/>
      <c r="AT78" s="63"/>
      <c r="AU78" s="63"/>
      <c r="AV78" s="63"/>
      <c r="AW78" s="63"/>
      <c r="AX78" s="63"/>
      <c r="AY78" s="63"/>
      <c r="AZ78" s="63"/>
      <c r="BA78" s="63"/>
      <c r="BB78" s="63"/>
      <c r="BC78" s="63"/>
      <c r="BD78" s="63"/>
      <c r="BE78" s="63"/>
      <c r="BF78" s="63"/>
      <c r="BG78" s="63"/>
      <c r="BH78" s="63"/>
      <c r="BI78" s="63"/>
      <c r="BJ78" s="63"/>
      <c r="BK78" s="63"/>
      <c r="BL78" s="63"/>
      <c r="BM78" s="63"/>
      <c r="BN78" s="63"/>
      <c r="BO78" s="63"/>
      <c r="BP78" s="63"/>
      <c r="BQ78" s="63"/>
      <c r="BR78" s="63"/>
      <c r="BS78" s="63"/>
      <c r="BT78" s="63"/>
      <c r="BU78" s="63"/>
      <c r="BV78" s="63"/>
      <c r="BW78" s="63"/>
      <c r="BX78" s="63"/>
      <c r="BY78" s="63"/>
      <c r="BZ78" s="63"/>
      <c r="CA78" s="63"/>
      <c r="CB78" s="63"/>
      <c r="CC78" s="63"/>
      <c r="CD78" s="63"/>
      <c r="CE78" s="63"/>
      <c r="CF78" s="63"/>
      <c r="CG78" s="63"/>
      <c r="CH78" s="63"/>
      <c r="CI78" s="63"/>
      <c r="CJ78" s="63"/>
      <c r="CK78" s="63"/>
      <c r="CL78" s="63"/>
      <c r="CM78" s="63"/>
      <c r="CN78" s="63"/>
      <c r="CO78" s="63"/>
      <c r="CP78" s="63"/>
      <c r="CQ78" s="63"/>
      <c r="CR78" s="63"/>
      <c r="CS78" s="63"/>
      <c r="CT78" s="63"/>
      <c r="CU78" s="63"/>
      <c r="CV78" s="63"/>
      <c r="CW78" s="63"/>
      <c r="CX78" s="63"/>
      <c r="CY78" s="63"/>
      <c r="CZ78" s="63"/>
      <c r="DA78" s="63"/>
      <c r="DB78" s="63"/>
      <c r="DC78" s="63"/>
      <c r="DD78" s="63"/>
      <c r="DE78" s="63"/>
      <c r="DF78" s="63"/>
      <c r="DG78" s="63"/>
      <c r="DH78" s="63"/>
      <c r="DI78" s="63"/>
      <c r="DJ78" s="63"/>
      <c r="DK78" s="63"/>
      <c r="DL78" s="63"/>
      <c r="DM78" s="63"/>
      <c r="DN78" s="63"/>
      <c r="DO78" s="63"/>
      <c r="DP78" s="63"/>
      <c r="DQ78" s="63"/>
      <c r="DR78" s="63"/>
      <c r="DS78" s="63"/>
      <c r="DT78" s="63"/>
      <c r="DU78" s="63"/>
      <c r="DV78" s="63"/>
      <c r="DW78" s="63"/>
      <c r="DX78" s="63"/>
      <c r="DY78" s="63"/>
      <c r="DZ78" s="63"/>
      <c r="EA78" s="63"/>
      <c r="EB78" s="63"/>
      <c r="EC78" s="63"/>
      <c r="ED78" s="63"/>
      <c r="EE78" s="63"/>
      <c r="EF78" s="63"/>
      <c r="EG78" s="63"/>
      <c r="EH78" s="63"/>
      <c r="EI78" s="63"/>
      <c r="EJ78" s="63"/>
      <c r="EK78" s="63"/>
      <c r="EL78" s="63"/>
      <c r="EM78" s="63"/>
      <c r="EN78" s="63"/>
      <c r="EO78" s="63"/>
      <c r="EP78" s="63"/>
      <c r="EQ78" s="63"/>
      <c r="ER78" s="63"/>
      <c r="ES78" s="63"/>
      <c r="ET78" s="63"/>
      <c r="EU78" s="63"/>
      <c r="EV78" s="63"/>
      <c r="EW78" s="63"/>
      <c r="EX78" s="63"/>
      <c r="EY78" s="63"/>
      <c r="EZ78" s="63"/>
      <c r="FA78" s="63"/>
      <c r="FB78" s="63"/>
      <c r="FC78" s="63"/>
      <c r="FD78" s="63"/>
      <c r="FE78" s="63"/>
      <c r="FF78" s="63"/>
      <c r="FG78" s="63"/>
      <c r="FH78" s="63"/>
      <c r="FI78" s="63"/>
      <c r="FJ78" s="63"/>
      <c r="FK78" s="63"/>
      <c r="FL78" s="63"/>
      <c r="FM78" s="63"/>
      <c r="FN78" s="63"/>
      <c r="FO78" s="63"/>
      <c r="FP78" s="63"/>
      <c r="FQ78" s="63"/>
      <c r="FR78" s="63"/>
      <c r="FS78" s="63"/>
      <c r="FT78" s="63"/>
      <c r="FU78" s="63"/>
      <c r="FV78" s="63"/>
      <c r="FW78" s="63"/>
      <c r="FX78" s="63"/>
      <c r="FY78" s="63"/>
      <c r="FZ78" s="63"/>
      <c r="GA78" s="63"/>
      <c r="GB78" s="63"/>
      <c r="GC78" s="63"/>
      <c r="GD78" s="63"/>
      <c r="GE78" s="63"/>
      <c r="GF78" s="63"/>
      <c r="GG78" s="63"/>
      <c r="GH78" s="63"/>
      <c r="GI78" s="63"/>
      <c r="GJ78" s="63"/>
      <c r="GK78" s="63"/>
      <c r="GL78" s="63"/>
      <c r="GM78" s="63"/>
      <c r="GN78" s="63"/>
      <c r="GO78" s="63"/>
      <c r="GP78" s="63"/>
      <c r="GQ78" s="63"/>
      <c r="GR78" s="63"/>
      <c r="GS78" s="63"/>
      <c r="GT78" s="63"/>
      <c r="GU78" s="63"/>
      <c r="GV78" s="63"/>
      <c r="GW78" s="63"/>
      <c r="GX78" s="63"/>
      <c r="GY78" s="63"/>
      <c r="GZ78" s="63"/>
      <c r="HA78" s="63"/>
      <c r="HB78" s="63"/>
      <c r="HC78" s="63"/>
      <c r="HD78" s="63"/>
      <c r="HE78" s="63"/>
      <c r="HF78" s="63"/>
      <c r="HG78" s="63"/>
      <c r="HH78" s="63"/>
      <c r="HI78" s="63"/>
      <c r="HJ78" s="63"/>
      <c r="HK78" s="63"/>
      <c r="HL78" s="63"/>
      <c r="HM78" s="63"/>
      <c r="HN78" s="63"/>
      <c r="HO78" s="63"/>
      <c r="HP78" s="63"/>
      <c r="HQ78" s="63"/>
      <c r="HR78" s="63"/>
      <c r="HS78" s="63"/>
      <c r="HT78" s="63"/>
      <c r="HU78" s="63"/>
      <c r="HV78" s="63"/>
      <c r="HW78" s="63"/>
      <c r="HX78" s="63"/>
      <c r="HY78" s="63"/>
      <c r="HZ78" s="63"/>
      <c r="IA78" s="63"/>
      <c r="IB78" s="63"/>
      <c r="IC78" s="63"/>
      <c r="ID78" s="63"/>
      <c r="IE78" s="63"/>
      <c r="IF78" s="63"/>
      <c r="IG78" s="63"/>
      <c r="IH78" s="63"/>
      <c r="II78" s="63"/>
      <c r="IJ78" s="63"/>
      <c r="IK78" s="63"/>
      <c r="IL78" s="63"/>
      <c r="IM78" s="63"/>
      <c r="IN78" s="63"/>
      <c r="IO78" s="63"/>
      <c r="IP78" s="63"/>
      <c r="IQ78" s="63"/>
      <c r="IR78" s="63"/>
      <c r="IS78" s="63"/>
      <c r="IT78" s="63"/>
      <c r="IU78" s="63"/>
      <c r="IV78" s="63"/>
      <c r="IW78" s="63"/>
      <c r="IX78" s="63"/>
      <c r="IY78" s="63"/>
      <c r="IZ78" s="63"/>
      <c r="JA78" s="63"/>
      <c r="JB78" s="63"/>
      <c r="JC78" s="63"/>
      <c r="JD78" s="63"/>
      <c r="JE78" s="63"/>
      <c r="JF78" s="63"/>
      <c r="JG78" s="63"/>
      <c r="JH78" s="63"/>
      <c r="JI78" s="63"/>
      <c r="JJ78" s="63"/>
      <c r="JK78" s="63"/>
      <c r="JL78" s="63"/>
      <c r="JM78" s="63"/>
      <c r="JN78" s="63"/>
      <c r="JO78" s="63"/>
      <c r="JP78" s="63"/>
      <c r="JQ78" s="63"/>
      <c r="JR78" s="63"/>
      <c r="JS78" s="63"/>
      <c r="JT78" s="63"/>
      <c r="JU78" s="63"/>
      <c r="JV78" s="63"/>
      <c r="JW78" s="63"/>
      <c r="JX78" s="63"/>
      <c r="JY78" s="63"/>
      <c r="JZ78" s="63"/>
      <c r="KA78" s="63"/>
      <c r="KB78" s="63"/>
      <c r="KC78" s="63"/>
      <c r="KD78" s="63"/>
      <c r="KE78" s="63"/>
      <c r="KF78" s="63"/>
      <c r="KG78" s="63"/>
      <c r="KH78" s="63"/>
      <c r="KI78" s="63"/>
      <c r="KJ78" s="63"/>
      <c r="KK78" s="63"/>
      <c r="KL78" s="63"/>
      <c r="KM78" s="63"/>
      <c r="KN78" s="63"/>
      <c r="KO78" s="63"/>
      <c r="KP78" s="63"/>
      <c r="KQ78" s="63"/>
      <c r="KR78" s="63"/>
      <c r="KS78" s="63"/>
      <c r="KT78" s="63"/>
      <c r="KU78" s="63"/>
      <c r="KV78" s="63"/>
      <c r="KW78" s="63"/>
      <c r="KX78" s="63"/>
      <c r="KY78" s="63"/>
      <c r="KZ78" s="63"/>
      <c r="LA78" s="63"/>
      <c r="LB78" s="63"/>
      <c r="LC78" s="63"/>
      <c r="LD78" s="63"/>
      <c r="LE78" s="63"/>
      <c r="LF78" s="63"/>
      <c r="LG78" s="63"/>
      <c r="LH78" s="63"/>
      <c r="LI78" s="63"/>
      <c r="LJ78" s="63"/>
      <c r="LK78" s="63"/>
      <c r="LL78" s="63"/>
      <c r="LM78" s="63"/>
      <c r="LN78" s="63"/>
      <c r="LO78" s="63"/>
      <c r="LP78" s="63"/>
      <c r="LQ78" s="63"/>
      <c r="LR78" s="63"/>
      <c r="LS78" s="63"/>
      <c r="LT78" s="63"/>
      <c r="LU78" s="63"/>
      <c r="LV78" s="63"/>
      <c r="LW78" s="63"/>
      <c r="LX78" s="63"/>
      <c r="LY78" s="63"/>
      <c r="LZ78" s="63"/>
      <c r="MA78" s="63"/>
      <c r="MB78" s="63"/>
      <c r="MC78" s="63"/>
      <c r="MD78" s="63"/>
      <c r="ME78" s="63"/>
      <c r="MF78" s="63"/>
      <c r="MG78" s="63"/>
      <c r="MH78" s="63"/>
      <c r="MI78" s="63"/>
      <c r="MJ78" s="63"/>
      <c r="MK78" s="63"/>
      <c r="ML78" s="63"/>
      <c r="MM78" s="63"/>
      <c r="MN78" s="63"/>
      <c r="MO78" s="63"/>
      <c r="MP78" s="63"/>
      <c r="MQ78" s="63"/>
      <c r="MR78" s="63"/>
      <c r="MS78" s="63"/>
      <c r="MT78" s="63"/>
      <c r="MU78" s="63"/>
      <c r="MV78" s="63"/>
      <c r="MW78" s="63"/>
      <c r="MX78" s="63"/>
      <c r="MY78" s="63"/>
      <c r="MZ78" s="63"/>
      <c r="NA78" s="63"/>
      <c r="NB78" s="63"/>
      <c r="NC78" s="63"/>
      <c r="ND78" s="63"/>
      <c r="NE78" s="63"/>
      <c r="NF78" s="63"/>
      <c r="NG78" s="63"/>
      <c r="NH78" s="63"/>
      <c r="NI78" s="63"/>
      <c r="NJ78" s="63"/>
      <c r="NK78" s="63"/>
      <c r="NL78" s="63"/>
      <c r="NM78" s="63"/>
      <c r="NN78" s="63"/>
      <c r="NO78" s="63"/>
      <c r="NP78" s="63"/>
      <c r="NQ78" s="63"/>
      <c r="NR78" s="63"/>
      <c r="NS78" s="63"/>
      <c r="NT78" s="63"/>
      <c r="NU78" s="63"/>
      <c r="NV78" s="63"/>
      <c r="NW78" s="63"/>
      <c r="NX78" s="63"/>
      <c r="NY78" s="63"/>
      <c r="NZ78" s="63"/>
      <c r="OA78" s="63"/>
      <c r="OB78" s="63"/>
      <c r="OC78" s="63"/>
      <c r="OD78" s="63"/>
      <c r="OE78" s="63"/>
      <c r="OF78" s="63"/>
      <c r="OG78" s="63"/>
      <c r="OH78" s="63"/>
      <c r="OI78" s="63"/>
      <c r="OJ78" s="63"/>
      <c r="OK78" s="63"/>
      <c r="OL78" s="63"/>
      <c r="OM78" s="63"/>
      <c r="ON78" s="63"/>
      <c r="OO78" s="63"/>
      <c r="OP78" s="63"/>
      <c r="OQ78" s="63"/>
      <c r="OR78" s="63"/>
      <c r="OS78" s="63"/>
      <c r="OT78" s="63"/>
      <c r="OU78" s="63"/>
      <c r="OV78" s="63"/>
      <c r="OW78" s="63"/>
      <c r="OX78" s="63"/>
      <c r="OY78" s="63"/>
      <c r="OZ78" s="63"/>
      <c r="PA78" s="63"/>
      <c r="PB78" s="63"/>
      <c r="PC78" s="63"/>
      <c r="PD78" s="63"/>
      <c r="PE78" s="63"/>
      <c r="PF78" s="63"/>
      <c r="PG78" s="63"/>
      <c r="PH78" s="63"/>
      <c r="PI78" s="63"/>
      <c r="PJ78" s="63"/>
    </row>
    <row r="79" spans="1:426" ht="19.5" customHeight="1">
      <c r="A79" s="123"/>
      <c r="B79" s="123"/>
      <c r="C79" s="123"/>
      <c r="D79" s="123"/>
      <c r="E79" s="123"/>
      <c r="F79" s="123"/>
      <c r="G79" s="63"/>
      <c r="H79" s="63"/>
      <c r="I79" s="63"/>
      <c r="J79" s="63"/>
      <c r="K79" s="63"/>
      <c r="L79" s="63"/>
      <c r="M79" s="63"/>
      <c r="N79" s="63"/>
      <c r="O79" s="63"/>
      <c r="P79" s="63"/>
      <c r="Q79" s="63"/>
      <c r="R79" s="63"/>
      <c r="S79" s="63"/>
      <c r="T79" s="63"/>
      <c r="U79" s="63"/>
      <c r="V79" s="63"/>
      <c r="W79" s="63"/>
      <c r="X79" s="63"/>
      <c r="Y79" s="63"/>
      <c r="Z79" s="63"/>
      <c r="AA79" s="63"/>
      <c r="AB79" s="63"/>
      <c r="AC79" s="63"/>
      <c r="AD79" s="63"/>
      <c r="AE79" s="63"/>
      <c r="AF79" s="63"/>
      <c r="AG79" s="63"/>
      <c r="AH79" s="63"/>
      <c r="AI79" s="63"/>
      <c r="AJ79" s="63"/>
      <c r="AK79" s="63"/>
      <c r="AL79" s="63"/>
      <c r="AM79" s="63"/>
      <c r="AN79" s="63"/>
      <c r="AO79" s="63"/>
      <c r="AP79" s="63"/>
      <c r="AQ79" s="63"/>
      <c r="AR79" s="63"/>
      <c r="AS79" s="63"/>
      <c r="AT79" s="63"/>
      <c r="AU79" s="63"/>
      <c r="AV79" s="63"/>
      <c r="AW79" s="63"/>
      <c r="AX79" s="63"/>
      <c r="AY79" s="63"/>
      <c r="AZ79" s="63"/>
      <c r="BA79" s="63"/>
      <c r="BB79" s="63"/>
      <c r="BC79" s="63"/>
      <c r="BD79" s="63"/>
      <c r="BE79" s="63"/>
      <c r="BF79" s="63"/>
      <c r="BG79" s="63"/>
      <c r="BH79" s="63"/>
      <c r="BI79" s="63"/>
      <c r="BJ79" s="63"/>
      <c r="BK79" s="63"/>
      <c r="BL79" s="63"/>
      <c r="BM79" s="63"/>
      <c r="BN79" s="63"/>
      <c r="BO79" s="63"/>
      <c r="BP79" s="63"/>
      <c r="BQ79" s="63"/>
      <c r="BR79" s="63"/>
      <c r="BS79" s="63"/>
      <c r="BT79" s="63"/>
      <c r="BU79" s="63"/>
      <c r="BV79" s="63"/>
      <c r="BW79" s="63"/>
      <c r="BX79" s="63"/>
      <c r="BY79" s="63"/>
      <c r="BZ79" s="63"/>
      <c r="CA79" s="63"/>
      <c r="CB79" s="63"/>
      <c r="CC79" s="63"/>
      <c r="CD79" s="63"/>
      <c r="CE79" s="63"/>
      <c r="CF79" s="63"/>
      <c r="CG79" s="63"/>
      <c r="CH79" s="63"/>
      <c r="CI79" s="63"/>
      <c r="CJ79" s="63"/>
      <c r="CK79" s="63"/>
      <c r="CL79" s="63"/>
      <c r="CM79" s="63"/>
      <c r="CN79" s="63"/>
      <c r="CO79" s="63"/>
      <c r="CP79" s="63"/>
      <c r="CQ79" s="63"/>
      <c r="CR79" s="63"/>
      <c r="CS79" s="63"/>
      <c r="CT79" s="63"/>
      <c r="CU79" s="63"/>
      <c r="CV79" s="63"/>
      <c r="CW79" s="63"/>
      <c r="CX79" s="63"/>
      <c r="CY79" s="63"/>
      <c r="CZ79" s="63"/>
      <c r="DA79" s="63"/>
      <c r="DB79" s="63"/>
      <c r="DC79" s="63"/>
      <c r="DD79" s="63"/>
      <c r="DE79" s="63"/>
      <c r="DF79" s="63"/>
      <c r="DG79" s="63"/>
      <c r="DH79" s="63"/>
      <c r="DI79" s="63"/>
      <c r="DJ79" s="63"/>
      <c r="DK79" s="63"/>
      <c r="DL79" s="63"/>
      <c r="DM79" s="63"/>
      <c r="DN79" s="63"/>
      <c r="DO79" s="63"/>
      <c r="DP79" s="63"/>
      <c r="DQ79" s="63"/>
      <c r="DR79" s="63"/>
      <c r="DS79" s="63"/>
      <c r="DT79" s="63"/>
      <c r="DU79" s="63"/>
      <c r="DV79" s="63"/>
      <c r="DW79" s="63"/>
      <c r="DX79" s="63"/>
      <c r="DY79" s="63"/>
      <c r="DZ79" s="63"/>
      <c r="EA79" s="63"/>
      <c r="EB79" s="63"/>
      <c r="EC79" s="63"/>
      <c r="ED79" s="63"/>
      <c r="EE79" s="63"/>
      <c r="EF79" s="63"/>
      <c r="EG79" s="63"/>
      <c r="EH79" s="63"/>
      <c r="EI79" s="63"/>
      <c r="EJ79" s="63"/>
      <c r="EK79" s="63"/>
      <c r="EL79" s="63"/>
      <c r="EM79" s="63"/>
      <c r="EN79" s="63"/>
      <c r="EO79" s="63"/>
      <c r="EP79" s="63"/>
      <c r="EQ79" s="63"/>
      <c r="ER79" s="63"/>
      <c r="ES79" s="63"/>
      <c r="ET79" s="63"/>
      <c r="EU79" s="63"/>
      <c r="EV79" s="63"/>
      <c r="EW79" s="63"/>
      <c r="EX79" s="63"/>
      <c r="EY79" s="63"/>
      <c r="EZ79" s="63"/>
      <c r="FA79" s="63"/>
      <c r="FB79" s="63"/>
      <c r="FC79" s="63"/>
      <c r="FD79" s="63"/>
      <c r="FE79" s="63"/>
      <c r="FF79" s="63"/>
      <c r="FG79" s="63"/>
      <c r="FH79" s="63"/>
      <c r="FI79" s="63"/>
      <c r="FJ79" s="63"/>
      <c r="FK79" s="63"/>
      <c r="FL79" s="63"/>
      <c r="FM79" s="63"/>
      <c r="FN79" s="63"/>
      <c r="FO79" s="63"/>
      <c r="FP79" s="63"/>
      <c r="FQ79" s="63"/>
      <c r="FR79" s="63"/>
      <c r="FS79" s="63"/>
      <c r="FT79" s="63"/>
      <c r="FU79" s="63"/>
      <c r="FV79" s="63"/>
      <c r="FW79" s="63"/>
      <c r="FX79" s="63"/>
      <c r="FY79" s="63"/>
      <c r="FZ79" s="63"/>
      <c r="GA79" s="63"/>
      <c r="GB79" s="63"/>
      <c r="GC79" s="63"/>
      <c r="GD79" s="63"/>
      <c r="GE79" s="63"/>
      <c r="GF79" s="63"/>
      <c r="GG79" s="63"/>
      <c r="GH79" s="63"/>
      <c r="GI79" s="63"/>
      <c r="GJ79" s="63"/>
      <c r="GK79" s="63"/>
      <c r="GL79" s="63"/>
      <c r="GM79" s="63"/>
      <c r="GN79" s="63"/>
      <c r="GO79" s="63"/>
      <c r="GP79" s="63"/>
      <c r="GQ79" s="63"/>
      <c r="GR79" s="63"/>
      <c r="GS79" s="63"/>
      <c r="GT79" s="63"/>
      <c r="GU79" s="63"/>
      <c r="GV79" s="63"/>
      <c r="GW79" s="63"/>
      <c r="GX79" s="63"/>
      <c r="GY79" s="63"/>
      <c r="GZ79" s="63"/>
      <c r="HA79" s="63"/>
      <c r="HB79" s="63"/>
      <c r="HC79" s="63"/>
      <c r="HD79" s="63"/>
      <c r="HE79" s="63"/>
      <c r="HF79" s="63"/>
      <c r="HG79" s="63"/>
      <c r="HH79" s="63"/>
      <c r="HI79" s="63"/>
      <c r="HJ79" s="63"/>
      <c r="HK79" s="63"/>
      <c r="HL79" s="63"/>
      <c r="HM79" s="63"/>
      <c r="HN79" s="63"/>
      <c r="HO79" s="63"/>
      <c r="HP79" s="63"/>
      <c r="HQ79" s="63"/>
      <c r="HR79" s="63"/>
      <c r="HS79" s="63"/>
      <c r="HT79" s="63"/>
      <c r="HU79" s="63"/>
      <c r="HV79" s="63"/>
      <c r="HW79" s="63"/>
      <c r="HX79" s="63"/>
      <c r="HY79" s="63"/>
      <c r="HZ79" s="63"/>
      <c r="IA79" s="63"/>
      <c r="IB79" s="63"/>
      <c r="IC79" s="63"/>
      <c r="ID79" s="63"/>
      <c r="IE79" s="63"/>
      <c r="IF79" s="63"/>
      <c r="IG79" s="63"/>
      <c r="IH79" s="63"/>
      <c r="II79" s="63"/>
      <c r="IJ79" s="63"/>
      <c r="IK79" s="63"/>
      <c r="IL79" s="63"/>
      <c r="IM79" s="63"/>
      <c r="IN79" s="63"/>
      <c r="IO79" s="63"/>
      <c r="IP79" s="63"/>
      <c r="IQ79" s="63"/>
      <c r="IR79" s="63"/>
      <c r="IS79" s="63"/>
      <c r="IT79" s="63"/>
      <c r="IU79" s="63"/>
      <c r="IV79" s="63"/>
      <c r="IW79" s="63"/>
      <c r="IX79" s="63"/>
      <c r="IY79" s="63"/>
      <c r="IZ79" s="63"/>
      <c r="JA79" s="63"/>
      <c r="JB79" s="63"/>
      <c r="JC79" s="63"/>
      <c r="JD79" s="63"/>
      <c r="JE79" s="63"/>
      <c r="JF79" s="63"/>
      <c r="JG79" s="63"/>
      <c r="JH79" s="63"/>
      <c r="JI79" s="63"/>
      <c r="JJ79" s="63"/>
      <c r="JK79" s="63"/>
      <c r="JL79" s="63"/>
      <c r="JM79" s="63"/>
      <c r="JN79" s="63"/>
      <c r="JO79" s="63"/>
      <c r="JP79" s="63"/>
      <c r="JQ79" s="63"/>
      <c r="JR79" s="63"/>
      <c r="JS79" s="63"/>
      <c r="JT79" s="63"/>
      <c r="JU79" s="63"/>
      <c r="JV79" s="63"/>
      <c r="JW79" s="63"/>
      <c r="JX79" s="63"/>
      <c r="JY79" s="63"/>
      <c r="JZ79" s="63"/>
      <c r="KA79" s="63"/>
      <c r="KB79" s="63"/>
      <c r="KC79" s="63"/>
      <c r="KD79" s="63"/>
      <c r="KE79" s="63"/>
      <c r="KF79" s="63"/>
      <c r="KG79" s="63"/>
      <c r="KH79" s="63"/>
      <c r="KI79" s="63"/>
      <c r="KJ79" s="63"/>
      <c r="KK79" s="63"/>
      <c r="KL79" s="63"/>
      <c r="KM79" s="63"/>
      <c r="KN79" s="63"/>
      <c r="KO79" s="63"/>
      <c r="KP79" s="63"/>
      <c r="KQ79" s="63"/>
      <c r="KR79" s="63"/>
      <c r="KS79" s="63"/>
      <c r="KT79" s="63"/>
      <c r="KU79" s="63"/>
      <c r="KV79" s="63"/>
      <c r="KW79" s="63"/>
      <c r="KX79" s="63"/>
      <c r="KY79" s="63"/>
      <c r="KZ79" s="63"/>
      <c r="LA79" s="63"/>
      <c r="LB79" s="63"/>
      <c r="LC79" s="63"/>
      <c r="LD79" s="63"/>
      <c r="LE79" s="63"/>
      <c r="LF79" s="63"/>
      <c r="LG79" s="63"/>
      <c r="LH79" s="63"/>
      <c r="LI79" s="63"/>
      <c r="LJ79" s="63"/>
      <c r="LK79" s="63"/>
      <c r="LL79" s="63"/>
      <c r="LM79" s="63"/>
      <c r="LN79" s="63"/>
      <c r="LO79" s="63"/>
      <c r="LP79" s="63"/>
      <c r="LQ79" s="63"/>
      <c r="LR79" s="63"/>
      <c r="LS79" s="63"/>
      <c r="LT79" s="63"/>
      <c r="LU79" s="63"/>
      <c r="LV79" s="63"/>
      <c r="LW79" s="63"/>
      <c r="LX79" s="63"/>
      <c r="LY79" s="63"/>
      <c r="LZ79" s="63"/>
      <c r="MA79" s="63"/>
      <c r="MB79" s="63"/>
      <c r="MC79" s="63"/>
      <c r="MD79" s="63"/>
      <c r="ME79" s="63"/>
      <c r="MF79" s="63"/>
      <c r="MG79" s="63"/>
      <c r="MH79" s="63"/>
      <c r="MI79" s="63"/>
      <c r="MJ79" s="63"/>
      <c r="MK79" s="63"/>
      <c r="ML79" s="63"/>
      <c r="MM79" s="63"/>
      <c r="MN79" s="63"/>
      <c r="MO79" s="63"/>
      <c r="MP79" s="63"/>
      <c r="MQ79" s="63"/>
      <c r="MR79" s="63"/>
      <c r="MS79" s="63"/>
      <c r="MT79" s="63"/>
      <c r="MU79" s="63"/>
      <c r="MV79" s="63"/>
      <c r="MW79" s="63"/>
      <c r="MX79" s="63"/>
      <c r="MY79" s="63"/>
      <c r="MZ79" s="63"/>
      <c r="NA79" s="63"/>
      <c r="NB79" s="63"/>
      <c r="NC79" s="63"/>
      <c r="ND79" s="63"/>
      <c r="NE79" s="63"/>
      <c r="NF79" s="63"/>
      <c r="NG79" s="63"/>
      <c r="NH79" s="63"/>
      <c r="NI79" s="63"/>
      <c r="NJ79" s="63"/>
      <c r="NK79" s="63"/>
      <c r="NL79" s="63"/>
      <c r="NM79" s="63"/>
      <c r="NN79" s="63"/>
      <c r="NO79" s="63"/>
      <c r="NP79" s="63"/>
      <c r="NQ79" s="63"/>
      <c r="NR79" s="63"/>
      <c r="NS79" s="63"/>
      <c r="NT79" s="63"/>
      <c r="NU79" s="63"/>
      <c r="NV79" s="63"/>
      <c r="NW79" s="63"/>
      <c r="NX79" s="63"/>
      <c r="NY79" s="63"/>
      <c r="NZ79" s="63"/>
      <c r="OA79" s="63"/>
      <c r="OB79" s="63"/>
      <c r="OC79" s="63"/>
      <c r="OD79" s="63"/>
      <c r="OE79" s="63"/>
      <c r="OF79" s="63"/>
      <c r="OG79" s="63"/>
      <c r="OH79" s="63"/>
      <c r="OI79" s="63"/>
      <c r="OJ79" s="63"/>
      <c r="OK79" s="63"/>
      <c r="OL79" s="63"/>
      <c r="OM79" s="63"/>
      <c r="ON79" s="63"/>
      <c r="OO79" s="63"/>
      <c r="OP79" s="63"/>
      <c r="OQ79" s="63"/>
      <c r="OR79" s="63"/>
      <c r="OS79" s="63"/>
      <c r="OT79" s="63"/>
      <c r="OU79" s="63"/>
      <c r="OV79" s="63"/>
      <c r="OW79" s="63"/>
      <c r="OX79" s="63"/>
      <c r="OY79" s="63"/>
      <c r="OZ79" s="63"/>
      <c r="PA79" s="63"/>
      <c r="PB79" s="63"/>
      <c r="PC79" s="63"/>
      <c r="PD79" s="63"/>
      <c r="PE79" s="63"/>
      <c r="PF79" s="63"/>
      <c r="PG79" s="63"/>
      <c r="PH79" s="63"/>
      <c r="PI79" s="63"/>
      <c r="PJ79" s="63"/>
    </row>
    <row r="80" spans="1:426" ht="19.5" customHeight="1">
      <c r="A80" s="123"/>
      <c r="B80" s="123"/>
      <c r="C80" s="123"/>
      <c r="D80" s="123"/>
      <c r="E80" s="123"/>
      <c r="F80" s="123"/>
      <c r="G80" s="63"/>
      <c r="H80" s="63"/>
      <c r="I80" s="63"/>
      <c r="J80" s="63"/>
      <c r="K80" s="63"/>
      <c r="L80" s="63"/>
      <c r="M80" s="63"/>
      <c r="N80" s="63"/>
      <c r="O80" s="63"/>
      <c r="P80" s="63"/>
      <c r="Q80" s="63"/>
      <c r="R80" s="63"/>
      <c r="S80" s="63"/>
      <c r="T80" s="63"/>
      <c r="U80" s="63"/>
      <c r="V80" s="63"/>
      <c r="W80" s="63"/>
      <c r="X80" s="63"/>
      <c r="Y80" s="63"/>
      <c r="Z80" s="63"/>
      <c r="AA80" s="63"/>
      <c r="AB80" s="63"/>
      <c r="AC80" s="63"/>
      <c r="AD80" s="63"/>
      <c r="AE80" s="63"/>
      <c r="AF80" s="63"/>
      <c r="AG80" s="63"/>
      <c r="AH80" s="63"/>
      <c r="AI80" s="63"/>
      <c r="AJ80" s="63"/>
      <c r="AK80" s="63"/>
      <c r="AL80" s="63"/>
      <c r="AM80" s="63"/>
      <c r="AN80" s="63"/>
      <c r="AO80" s="63"/>
      <c r="AP80" s="63"/>
      <c r="AQ80" s="63"/>
      <c r="AR80" s="63"/>
      <c r="AS80" s="63"/>
      <c r="AT80" s="63"/>
      <c r="AU80" s="63"/>
      <c r="AV80" s="63"/>
      <c r="AW80" s="63"/>
      <c r="AX80" s="63"/>
      <c r="AY80" s="63"/>
      <c r="AZ80" s="63"/>
      <c r="BA80" s="63"/>
      <c r="BB80" s="63"/>
      <c r="BC80" s="63"/>
      <c r="BD80" s="63"/>
      <c r="BE80" s="63"/>
      <c r="BF80" s="63"/>
      <c r="BG80" s="63"/>
      <c r="BH80" s="63"/>
      <c r="BI80" s="63"/>
      <c r="BJ80" s="63"/>
      <c r="BK80" s="63"/>
      <c r="BL80" s="63"/>
      <c r="BM80" s="63"/>
      <c r="BN80" s="63"/>
      <c r="BO80" s="63"/>
      <c r="BP80" s="63"/>
      <c r="BQ80" s="63"/>
      <c r="BR80" s="63"/>
      <c r="BS80" s="63"/>
      <c r="BT80" s="63"/>
      <c r="BU80" s="63"/>
      <c r="BV80" s="63"/>
      <c r="BW80" s="63"/>
      <c r="BX80" s="63"/>
      <c r="BY80" s="63"/>
      <c r="BZ80" s="63"/>
      <c r="CA80" s="63"/>
      <c r="CB80" s="63"/>
      <c r="CC80" s="63"/>
      <c r="CD80" s="63"/>
      <c r="CE80" s="63"/>
      <c r="CF80" s="63"/>
      <c r="CG80" s="63"/>
      <c r="CH80" s="63"/>
      <c r="CI80" s="63"/>
      <c r="CJ80" s="63"/>
      <c r="CK80" s="63"/>
      <c r="CL80" s="63"/>
      <c r="CM80" s="63"/>
      <c r="CN80" s="63"/>
      <c r="CO80" s="63"/>
      <c r="CP80" s="63"/>
      <c r="CQ80" s="63"/>
      <c r="CR80" s="63"/>
      <c r="CS80" s="63"/>
      <c r="CT80" s="63"/>
      <c r="CU80" s="63"/>
      <c r="CV80" s="63"/>
      <c r="CW80" s="63"/>
      <c r="CX80" s="63"/>
      <c r="CY80" s="63"/>
      <c r="CZ80" s="63"/>
      <c r="DA80" s="63"/>
      <c r="DB80" s="63"/>
      <c r="DC80" s="63"/>
      <c r="DD80" s="63"/>
      <c r="DE80" s="63"/>
      <c r="DF80" s="63"/>
      <c r="DG80" s="63"/>
      <c r="DH80" s="63"/>
      <c r="DI80" s="63"/>
      <c r="DJ80" s="63"/>
      <c r="DK80" s="63"/>
      <c r="DL80" s="63"/>
      <c r="DM80" s="63"/>
      <c r="DN80" s="63"/>
      <c r="DO80" s="63"/>
      <c r="DP80" s="63"/>
      <c r="DQ80" s="63"/>
      <c r="DR80" s="63"/>
      <c r="DS80" s="63"/>
      <c r="DT80" s="63"/>
      <c r="DU80" s="63"/>
      <c r="DV80" s="63"/>
      <c r="DW80" s="63"/>
      <c r="DX80" s="63"/>
      <c r="DY80" s="63"/>
      <c r="DZ80" s="63"/>
      <c r="EA80" s="63"/>
      <c r="EB80" s="63"/>
      <c r="EC80" s="63"/>
      <c r="ED80" s="63"/>
      <c r="EE80" s="63"/>
      <c r="EF80" s="63"/>
      <c r="EG80" s="63"/>
      <c r="EH80" s="63"/>
      <c r="EI80" s="63"/>
      <c r="EJ80" s="63"/>
      <c r="EK80" s="63"/>
      <c r="EL80" s="63"/>
      <c r="EM80" s="63"/>
      <c r="EN80" s="63"/>
      <c r="EO80" s="63"/>
      <c r="EP80" s="63"/>
      <c r="EQ80" s="63"/>
      <c r="ER80" s="63"/>
      <c r="ES80" s="63"/>
      <c r="ET80" s="63"/>
      <c r="EU80" s="63"/>
      <c r="EV80" s="63"/>
      <c r="EW80" s="63"/>
      <c r="EX80" s="63"/>
      <c r="EY80" s="63"/>
      <c r="EZ80" s="63"/>
      <c r="FA80" s="63"/>
      <c r="FB80" s="63"/>
      <c r="FC80" s="63"/>
      <c r="FD80" s="63"/>
      <c r="FE80" s="63"/>
      <c r="FF80" s="63"/>
      <c r="FG80" s="63"/>
      <c r="FH80" s="63"/>
      <c r="FI80" s="63"/>
      <c r="FJ80" s="63"/>
      <c r="FK80" s="63"/>
      <c r="FL80" s="63"/>
      <c r="FM80" s="63"/>
      <c r="FN80" s="63"/>
      <c r="FO80" s="63"/>
      <c r="FP80" s="63"/>
      <c r="FQ80" s="63"/>
      <c r="FR80" s="63"/>
      <c r="FS80" s="63"/>
      <c r="FT80" s="63"/>
      <c r="FU80" s="63"/>
      <c r="FV80" s="63"/>
      <c r="FW80" s="63"/>
      <c r="FX80" s="63"/>
      <c r="FY80" s="63"/>
      <c r="FZ80" s="63"/>
      <c r="GA80" s="63"/>
      <c r="GB80" s="63"/>
      <c r="GC80" s="63"/>
      <c r="GD80" s="63"/>
      <c r="GE80" s="63"/>
      <c r="GF80" s="63"/>
      <c r="GG80" s="63"/>
      <c r="GH80" s="63"/>
      <c r="GI80" s="63"/>
      <c r="GJ80" s="63"/>
      <c r="GK80" s="63"/>
      <c r="GL80" s="63"/>
      <c r="GM80" s="63"/>
      <c r="GN80" s="63"/>
      <c r="GO80" s="63"/>
      <c r="GP80" s="63"/>
      <c r="GQ80" s="63"/>
      <c r="GR80" s="63"/>
      <c r="GS80" s="63"/>
      <c r="GT80" s="63"/>
      <c r="GU80" s="63"/>
      <c r="GV80" s="63"/>
      <c r="GW80" s="63"/>
      <c r="GX80" s="63"/>
      <c r="GY80" s="63"/>
      <c r="GZ80" s="63"/>
      <c r="HA80" s="63"/>
      <c r="HB80" s="63"/>
      <c r="HC80" s="63"/>
      <c r="HD80" s="63"/>
      <c r="HE80" s="63"/>
      <c r="HF80" s="63"/>
      <c r="HG80" s="63"/>
      <c r="HH80" s="63"/>
      <c r="HI80" s="63"/>
      <c r="HJ80" s="63"/>
      <c r="HK80" s="63"/>
      <c r="HL80" s="63"/>
      <c r="HM80" s="63"/>
      <c r="HN80" s="63"/>
      <c r="HO80" s="63"/>
      <c r="HP80" s="63"/>
      <c r="HQ80" s="63"/>
      <c r="HR80" s="63"/>
      <c r="HS80" s="63"/>
      <c r="HT80" s="63"/>
      <c r="HU80" s="63"/>
      <c r="HV80" s="63"/>
      <c r="HW80" s="63"/>
      <c r="HX80" s="63"/>
      <c r="HY80" s="63"/>
      <c r="HZ80" s="63"/>
      <c r="IA80" s="63"/>
      <c r="IB80" s="63"/>
      <c r="IC80" s="63"/>
      <c r="ID80" s="63"/>
      <c r="IE80" s="63"/>
      <c r="IF80" s="63"/>
      <c r="IG80" s="63"/>
      <c r="IH80" s="63"/>
      <c r="II80" s="63"/>
      <c r="IJ80" s="63"/>
      <c r="IK80" s="63"/>
      <c r="IL80" s="63"/>
      <c r="IM80" s="63"/>
      <c r="IN80" s="63"/>
      <c r="IO80" s="63"/>
      <c r="IP80" s="63"/>
      <c r="IQ80" s="63"/>
      <c r="IR80" s="63"/>
      <c r="IS80" s="63"/>
      <c r="IT80" s="63"/>
      <c r="IU80" s="63"/>
      <c r="IV80" s="63"/>
      <c r="IW80" s="63"/>
      <c r="IX80" s="63"/>
      <c r="IY80" s="63"/>
      <c r="IZ80" s="63"/>
      <c r="JA80" s="63"/>
      <c r="JB80" s="63"/>
      <c r="JC80" s="63"/>
      <c r="JD80" s="63"/>
      <c r="JE80" s="63"/>
      <c r="JF80" s="63"/>
      <c r="JG80" s="63"/>
      <c r="JH80" s="63"/>
      <c r="JI80" s="63"/>
      <c r="JJ80" s="63"/>
      <c r="JK80" s="63"/>
      <c r="JL80" s="63"/>
      <c r="JM80" s="63"/>
      <c r="JN80" s="63"/>
      <c r="JO80" s="63"/>
      <c r="JP80" s="63"/>
      <c r="JQ80" s="63"/>
      <c r="JR80" s="63"/>
      <c r="JS80" s="63"/>
      <c r="JT80" s="63"/>
      <c r="JU80" s="63"/>
      <c r="JV80" s="63"/>
      <c r="JW80" s="63"/>
      <c r="JX80" s="63"/>
      <c r="JY80" s="63"/>
      <c r="JZ80" s="63"/>
      <c r="KA80" s="63"/>
      <c r="KB80" s="63"/>
      <c r="KC80" s="63"/>
      <c r="KD80" s="63"/>
      <c r="KE80" s="63"/>
      <c r="KF80" s="63"/>
      <c r="KG80" s="63"/>
      <c r="KH80" s="63"/>
      <c r="KI80" s="63"/>
      <c r="KJ80" s="63"/>
      <c r="KK80" s="63"/>
      <c r="KL80" s="63"/>
      <c r="KM80" s="63"/>
      <c r="KN80" s="63"/>
      <c r="KO80" s="63"/>
      <c r="KP80" s="63"/>
      <c r="KQ80" s="63"/>
      <c r="KR80" s="63"/>
      <c r="KS80" s="63"/>
      <c r="KT80" s="63"/>
      <c r="KU80" s="63"/>
      <c r="KV80" s="63"/>
      <c r="KW80" s="63"/>
      <c r="KX80" s="63"/>
      <c r="KY80" s="63"/>
      <c r="KZ80" s="63"/>
      <c r="LA80" s="63"/>
      <c r="LB80" s="63"/>
      <c r="LC80" s="63"/>
      <c r="LD80" s="63"/>
      <c r="LE80" s="63"/>
      <c r="LF80" s="63"/>
      <c r="LG80" s="63"/>
      <c r="LH80" s="63"/>
      <c r="LI80" s="63"/>
      <c r="LJ80" s="63"/>
      <c r="LK80" s="63"/>
      <c r="LL80" s="63"/>
      <c r="LM80" s="63"/>
      <c r="LN80" s="63"/>
      <c r="LO80" s="63"/>
      <c r="LP80" s="63"/>
      <c r="LQ80" s="63"/>
      <c r="LR80" s="63"/>
      <c r="LS80" s="63"/>
      <c r="LT80" s="63"/>
      <c r="LU80" s="63"/>
      <c r="LV80" s="63"/>
      <c r="LW80" s="63"/>
      <c r="LX80" s="63"/>
      <c r="LY80" s="63"/>
      <c r="LZ80" s="63"/>
      <c r="MA80" s="63"/>
      <c r="MB80" s="63"/>
      <c r="MC80" s="63"/>
      <c r="MD80" s="63"/>
      <c r="ME80" s="63"/>
      <c r="MF80" s="63"/>
      <c r="MG80" s="63"/>
      <c r="MH80" s="63"/>
      <c r="MI80" s="63"/>
      <c r="MJ80" s="63"/>
      <c r="MK80" s="63"/>
      <c r="ML80" s="63"/>
      <c r="MM80" s="63"/>
      <c r="MN80" s="63"/>
      <c r="MO80" s="63"/>
      <c r="MP80" s="63"/>
      <c r="MQ80" s="63"/>
      <c r="MR80" s="63"/>
      <c r="MS80" s="63"/>
      <c r="MT80" s="63"/>
      <c r="MU80" s="63"/>
      <c r="MV80" s="63"/>
      <c r="MW80" s="63"/>
      <c r="MX80" s="63"/>
      <c r="MY80" s="63"/>
      <c r="MZ80" s="63"/>
      <c r="NA80" s="63"/>
      <c r="NB80" s="63"/>
      <c r="NC80" s="63"/>
      <c r="ND80" s="63"/>
      <c r="NE80" s="63"/>
      <c r="NF80" s="63"/>
      <c r="NG80" s="63"/>
      <c r="NH80" s="63"/>
      <c r="NI80" s="63"/>
      <c r="NJ80" s="63"/>
      <c r="NK80" s="63"/>
      <c r="NL80" s="63"/>
      <c r="NM80" s="63"/>
      <c r="NN80" s="63"/>
      <c r="NO80" s="63"/>
      <c r="NP80" s="63"/>
      <c r="NQ80" s="63"/>
      <c r="NR80" s="63"/>
      <c r="NS80" s="63"/>
      <c r="NT80" s="63"/>
      <c r="NU80" s="63"/>
      <c r="NV80" s="63"/>
      <c r="NW80" s="63"/>
      <c r="NX80" s="63"/>
      <c r="NY80" s="63"/>
      <c r="NZ80" s="63"/>
      <c r="OA80" s="63"/>
      <c r="OB80" s="63"/>
      <c r="OC80" s="63"/>
      <c r="OD80" s="63"/>
      <c r="OE80" s="63"/>
      <c r="OF80" s="63"/>
      <c r="OG80" s="63"/>
      <c r="OH80" s="63"/>
      <c r="OI80" s="63"/>
      <c r="OJ80" s="63"/>
      <c r="OK80" s="63"/>
      <c r="OL80" s="63"/>
      <c r="OM80" s="63"/>
      <c r="ON80" s="63"/>
      <c r="OO80" s="63"/>
      <c r="OP80" s="63"/>
      <c r="OQ80" s="63"/>
      <c r="OR80" s="63"/>
      <c r="OS80" s="63"/>
      <c r="OT80" s="63"/>
      <c r="OU80" s="63"/>
      <c r="OV80" s="63"/>
      <c r="OW80" s="63"/>
      <c r="OX80" s="63"/>
      <c r="OY80" s="63"/>
      <c r="OZ80" s="63"/>
      <c r="PA80" s="63"/>
      <c r="PB80" s="63"/>
      <c r="PC80" s="63"/>
      <c r="PD80" s="63"/>
      <c r="PE80" s="63"/>
      <c r="PF80" s="63"/>
      <c r="PG80" s="63"/>
      <c r="PH80" s="63"/>
      <c r="PI80" s="63"/>
      <c r="PJ80" s="63"/>
    </row>
    <row r="81" spans="1:426" ht="19.5" customHeight="1">
      <c r="A81" s="123"/>
      <c r="B81" s="123"/>
      <c r="C81" s="123"/>
      <c r="D81" s="123"/>
      <c r="E81" s="123"/>
      <c r="F81" s="123"/>
      <c r="G81" s="63"/>
      <c r="H81" s="63"/>
      <c r="I81" s="63"/>
      <c r="J81" s="63"/>
      <c r="K81" s="63"/>
      <c r="L81" s="63"/>
      <c r="M81" s="63"/>
      <c r="N81" s="63"/>
      <c r="O81" s="63"/>
      <c r="P81" s="63"/>
      <c r="Q81" s="63"/>
      <c r="R81" s="63"/>
      <c r="S81" s="63"/>
      <c r="T81" s="63"/>
      <c r="U81" s="63"/>
      <c r="V81" s="63"/>
      <c r="W81" s="63"/>
      <c r="X81" s="63"/>
      <c r="Y81" s="63"/>
      <c r="Z81" s="63"/>
      <c r="AA81" s="63"/>
      <c r="AB81" s="63"/>
      <c r="AC81" s="63"/>
      <c r="AD81" s="63"/>
      <c r="AE81" s="63"/>
      <c r="AF81" s="63"/>
      <c r="AG81" s="63"/>
      <c r="AH81" s="63"/>
      <c r="AI81" s="63"/>
      <c r="AJ81" s="63"/>
      <c r="AK81" s="63"/>
      <c r="AL81" s="63"/>
      <c r="AM81" s="63"/>
      <c r="AN81" s="63"/>
      <c r="AO81" s="63"/>
      <c r="AP81" s="63"/>
      <c r="AQ81" s="63"/>
      <c r="AR81" s="63"/>
      <c r="AS81" s="63"/>
      <c r="AT81" s="63"/>
      <c r="AU81" s="63"/>
      <c r="AV81" s="63"/>
      <c r="AW81" s="63"/>
      <c r="AX81" s="63"/>
      <c r="AY81" s="63"/>
      <c r="AZ81" s="63"/>
      <c r="BA81" s="63"/>
      <c r="BB81" s="63"/>
      <c r="BC81" s="63"/>
      <c r="BD81" s="63"/>
      <c r="BE81" s="63"/>
      <c r="BF81" s="63"/>
      <c r="BG81" s="63"/>
      <c r="BH81" s="63"/>
      <c r="BI81" s="63"/>
      <c r="BJ81" s="63"/>
      <c r="BK81" s="63"/>
      <c r="BL81" s="63"/>
      <c r="BM81" s="63"/>
      <c r="BN81" s="63"/>
      <c r="BO81" s="63"/>
      <c r="BP81" s="63"/>
      <c r="BQ81" s="63"/>
      <c r="BR81" s="63"/>
      <c r="BS81" s="63"/>
      <c r="BT81" s="63"/>
      <c r="BU81" s="63"/>
      <c r="BV81" s="63"/>
      <c r="BW81" s="63"/>
      <c r="BX81" s="63"/>
      <c r="BY81" s="63"/>
      <c r="BZ81" s="63"/>
      <c r="CA81" s="63"/>
      <c r="CB81" s="63"/>
      <c r="CC81" s="63"/>
      <c r="CD81" s="63"/>
      <c r="CE81" s="63"/>
      <c r="CF81" s="63"/>
      <c r="CG81" s="63"/>
      <c r="CH81" s="63"/>
      <c r="CI81" s="63"/>
      <c r="CJ81" s="63"/>
      <c r="CK81" s="63"/>
      <c r="CL81" s="63"/>
      <c r="CM81" s="63"/>
      <c r="CN81" s="63"/>
      <c r="CO81" s="63"/>
      <c r="CP81" s="63"/>
      <c r="CQ81" s="63"/>
      <c r="CR81" s="63"/>
      <c r="CS81" s="63"/>
      <c r="CT81" s="63"/>
      <c r="CU81" s="63"/>
      <c r="CV81" s="63"/>
      <c r="CW81" s="63"/>
      <c r="CX81" s="63"/>
      <c r="CY81" s="63"/>
      <c r="CZ81" s="63"/>
      <c r="DA81" s="63"/>
      <c r="DB81" s="63"/>
      <c r="DC81" s="63"/>
      <c r="DD81" s="63"/>
      <c r="DE81" s="63"/>
      <c r="DF81" s="63"/>
      <c r="DG81" s="63"/>
      <c r="DH81" s="63"/>
      <c r="DI81" s="63"/>
      <c r="DJ81" s="63"/>
      <c r="DK81" s="63"/>
      <c r="DL81" s="63"/>
      <c r="DM81" s="63"/>
      <c r="DN81" s="63"/>
      <c r="DO81" s="63"/>
      <c r="DP81" s="63"/>
      <c r="DQ81" s="63"/>
      <c r="DR81" s="63"/>
      <c r="DS81" s="63"/>
      <c r="DT81" s="63"/>
      <c r="DU81" s="63"/>
      <c r="DV81" s="63"/>
      <c r="DW81" s="63"/>
      <c r="DX81" s="63"/>
      <c r="DY81" s="63"/>
      <c r="DZ81" s="63"/>
      <c r="EA81" s="63"/>
      <c r="EB81" s="63"/>
      <c r="EC81" s="63"/>
      <c r="ED81" s="63"/>
      <c r="EE81" s="63"/>
      <c r="EF81" s="63"/>
      <c r="EG81" s="63"/>
      <c r="EH81" s="63"/>
      <c r="EI81" s="63"/>
      <c r="EJ81" s="63"/>
      <c r="EK81" s="63"/>
      <c r="EL81" s="63"/>
      <c r="EM81" s="63"/>
      <c r="EN81" s="63"/>
      <c r="EO81" s="63"/>
      <c r="EP81" s="63"/>
      <c r="EQ81" s="63"/>
      <c r="ER81" s="63"/>
      <c r="ES81" s="63"/>
      <c r="ET81" s="63"/>
      <c r="EU81" s="63"/>
      <c r="EV81" s="63"/>
      <c r="EW81" s="63"/>
      <c r="EX81" s="63"/>
      <c r="EY81" s="63"/>
      <c r="EZ81" s="63"/>
      <c r="FA81" s="63"/>
      <c r="FB81" s="63"/>
      <c r="FC81" s="63"/>
      <c r="FD81" s="63"/>
      <c r="FE81" s="63"/>
      <c r="FF81" s="63"/>
      <c r="FG81" s="63"/>
      <c r="FH81" s="63"/>
      <c r="FI81" s="63"/>
      <c r="FJ81" s="63"/>
      <c r="FK81" s="63"/>
      <c r="FL81" s="63"/>
      <c r="FM81" s="63"/>
      <c r="FN81" s="63"/>
      <c r="FO81" s="63"/>
      <c r="FP81" s="63"/>
      <c r="FQ81" s="63"/>
      <c r="FR81" s="63"/>
      <c r="FS81" s="63"/>
      <c r="FT81" s="63"/>
      <c r="FU81" s="63"/>
      <c r="FV81" s="63"/>
      <c r="FW81" s="63"/>
      <c r="FX81" s="63"/>
      <c r="FY81" s="63"/>
      <c r="FZ81" s="63"/>
      <c r="GA81" s="63"/>
      <c r="GB81" s="63"/>
      <c r="GC81" s="63"/>
      <c r="GD81" s="63"/>
      <c r="GE81" s="63"/>
      <c r="GF81" s="63"/>
      <c r="GG81" s="63"/>
      <c r="GH81" s="63"/>
      <c r="GI81" s="63"/>
      <c r="GJ81" s="63"/>
      <c r="GK81" s="63"/>
      <c r="GL81" s="63"/>
      <c r="GM81" s="63"/>
      <c r="GN81" s="63"/>
      <c r="GO81" s="63"/>
      <c r="GP81" s="63"/>
      <c r="GQ81" s="63"/>
      <c r="GR81" s="63"/>
      <c r="GS81" s="63"/>
      <c r="GT81" s="63"/>
      <c r="GU81" s="63"/>
      <c r="GV81" s="63"/>
      <c r="GW81" s="63"/>
      <c r="GX81" s="63"/>
      <c r="GY81" s="63"/>
      <c r="GZ81" s="63"/>
      <c r="HA81" s="63"/>
      <c r="HB81" s="63"/>
      <c r="HC81" s="63"/>
      <c r="HD81" s="63"/>
      <c r="HE81" s="63"/>
      <c r="HF81" s="63"/>
      <c r="HG81" s="63"/>
      <c r="HH81" s="63"/>
      <c r="HI81" s="63"/>
      <c r="HJ81" s="63"/>
      <c r="HK81" s="63"/>
      <c r="HL81" s="63"/>
      <c r="HM81" s="63"/>
      <c r="HN81" s="63"/>
      <c r="HO81" s="63"/>
      <c r="HP81" s="63"/>
      <c r="HQ81" s="63"/>
      <c r="HR81" s="63"/>
      <c r="HS81" s="63"/>
      <c r="HT81" s="63"/>
      <c r="HU81" s="63"/>
      <c r="HV81" s="63"/>
      <c r="HW81" s="63"/>
      <c r="HX81" s="63"/>
      <c r="HY81" s="63"/>
      <c r="HZ81" s="63"/>
      <c r="IA81" s="63"/>
      <c r="IB81" s="63"/>
      <c r="IC81" s="63"/>
      <c r="ID81" s="63"/>
      <c r="IE81" s="63"/>
      <c r="IF81" s="63"/>
      <c r="IG81" s="63"/>
      <c r="IH81" s="63"/>
      <c r="II81" s="63"/>
      <c r="IJ81" s="63"/>
      <c r="IK81" s="63"/>
      <c r="IL81" s="63"/>
      <c r="IM81" s="63"/>
      <c r="IN81" s="63"/>
      <c r="IO81" s="63"/>
      <c r="IP81" s="63"/>
      <c r="IQ81" s="63"/>
      <c r="IR81" s="63"/>
      <c r="IS81" s="63"/>
      <c r="IT81" s="63"/>
      <c r="IU81" s="63"/>
      <c r="IV81" s="63"/>
      <c r="IW81" s="63"/>
      <c r="IX81" s="63"/>
      <c r="IY81" s="63"/>
      <c r="IZ81" s="63"/>
      <c r="JA81" s="63"/>
      <c r="JB81" s="63"/>
      <c r="JC81" s="63"/>
      <c r="JD81" s="63"/>
      <c r="JE81" s="63"/>
      <c r="JF81" s="63"/>
      <c r="JG81" s="63"/>
      <c r="JH81" s="63"/>
      <c r="JI81" s="63"/>
      <c r="JJ81" s="63"/>
      <c r="JK81" s="63"/>
      <c r="JL81" s="63"/>
      <c r="JM81" s="63"/>
      <c r="JN81" s="63"/>
      <c r="JO81" s="63"/>
      <c r="JP81" s="63"/>
      <c r="JQ81" s="63"/>
      <c r="JR81" s="63"/>
      <c r="JS81" s="63"/>
      <c r="JT81" s="63"/>
      <c r="JU81" s="63"/>
      <c r="JV81" s="63"/>
      <c r="JW81" s="63"/>
      <c r="JX81" s="63"/>
      <c r="JY81" s="63"/>
      <c r="JZ81" s="63"/>
      <c r="KA81" s="63"/>
      <c r="KB81" s="63"/>
      <c r="KC81" s="63"/>
      <c r="KD81" s="63"/>
      <c r="KE81" s="63"/>
      <c r="KF81" s="63"/>
      <c r="KG81" s="63"/>
      <c r="KH81" s="63"/>
      <c r="KI81" s="63"/>
      <c r="KJ81" s="63"/>
      <c r="KK81" s="63"/>
      <c r="KL81" s="63"/>
      <c r="KM81" s="63"/>
      <c r="KN81" s="63"/>
      <c r="KO81" s="63"/>
      <c r="KP81" s="63"/>
      <c r="KQ81" s="63"/>
      <c r="KR81" s="63"/>
      <c r="KS81" s="63"/>
      <c r="KT81" s="63"/>
      <c r="KU81" s="63"/>
      <c r="KV81" s="63"/>
      <c r="KW81" s="63"/>
      <c r="KX81" s="63"/>
      <c r="KY81" s="63"/>
      <c r="KZ81" s="63"/>
      <c r="LA81" s="63"/>
      <c r="LB81" s="63"/>
      <c r="LC81" s="63"/>
      <c r="LD81" s="63"/>
      <c r="LE81" s="63"/>
      <c r="LF81" s="63"/>
      <c r="LG81" s="63"/>
      <c r="LH81" s="63"/>
      <c r="LI81" s="63"/>
      <c r="LJ81" s="63"/>
      <c r="LK81" s="63"/>
      <c r="LL81" s="63"/>
      <c r="LM81" s="63"/>
      <c r="LN81" s="63"/>
      <c r="LO81" s="63"/>
      <c r="LP81" s="63"/>
      <c r="LQ81" s="63"/>
      <c r="LR81" s="63"/>
      <c r="LS81" s="63"/>
      <c r="LT81" s="63"/>
      <c r="LU81" s="63"/>
      <c r="LV81" s="63"/>
      <c r="LW81" s="63"/>
      <c r="LX81" s="63"/>
      <c r="LY81" s="63"/>
      <c r="LZ81" s="63"/>
      <c r="MA81" s="63"/>
      <c r="MB81" s="63"/>
      <c r="MC81" s="63"/>
      <c r="MD81" s="63"/>
      <c r="ME81" s="63"/>
      <c r="MF81" s="63"/>
      <c r="MG81" s="63"/>
      <c r="MH81" s="63"/>
      <c r="MI81" s="63"/>
      <c r="MJ81" s="63"/>
      <c r="MK81" s="63"/>
      <c r="ML81" s="63"/>
      <c r="MM81" s="63"/>
      <c r="MN81" s="63"/>
      <c r="MO81" s="63"/>
      <c r="MP81" s="63"/>
      <c r="MQ81" s="63"/>
      <c r="MR81" s="63"/>
      <c r="MS81" s="63"/>
      <c r="MT81" s="63"/>
      <c r="MU81" s="63"/>
      <c r="MV81" s="63"/>
      <c r="MW81" s="63"/>
      <c r="MX81" s="63"/>
      <c r="MY81" s="63"/>
      <c r="MZ81" s="63"/>
      <c r="NA81" s="63"/>
      <c r="NB81" s="63"/>
      <c r="NC81" s="63"/>
      <c r="ND81" s="63"/>
      <c r="NE81" s="63"/>
      <c r="NF81" s="63"/>
      <c r="NG81" s="63"/>
      <c r="NH81" s="63"/>
      <c r="NI81" s="63"/>
      <c r="NJ81" s="63"/>
      <c r="NK81" s="63"/>
      <c r="NL81" s="63"/>
      <c r="NM81" s="63"/>
      <c r="NN81" s="63"/>
      <c r="NO81" s="63"/>
      <c r="NP81" s="63"/>
      <c r="NQ81" s="63"/>
      <c r="NR81" s="63"/>
      <c r="NS81" s="63"/>
      <c r="NT81" s="63"/>
      <c r="NU81" s="63"/>
      <c r="NV81" s="63"/>
      <c r="NW81" s="63"/>
      <c r="NX81" s="63"/>
      <c r="NY81" s="63"/>
      <c r="NZ81" s="63"/>
      <c r="OA81" s="63"/>
      <c r="OB81" s="63"/>
      <c r="OC81" s="63"/>
      <c r="OD81" s="63"/>
      <c r="OE81" s="63"/>
      <c r="OF81" s="63"/>
      <c r="OG81" s="63"/>
      <c r="OH81" s="63"/>
      <c r="OI81" s="63"/>
      <c r="OJ81" s="63"/>
      <c r="OK81" s="63"/>
      <c r="OL81" s="63"/>
      <c r="OM81" s="63"/>
      <c r="ON81" s="63"/>
      <c r="OO81" s="63"/>
      <c r="OP81" s="63"/>
      <c r="OQ81" s="63"/>
      <c r="OR81" s="63"/>
      <c r="OS81" s="63"/>
      <c r="OT81" s="63"/>
      <c r="OU81" s="63"/>
      <c r="OV81" s="63"/>
      <c r="OW81" s="63"/>
      <c r="OX81" s="63"/>
      <c r="OY81" s="63"/>
      <c r="OZ81" s="63"/>
      <c r="PA81" s="63"/>
      <c r="PB81" s="63"/>
      <c r="PC81" s="63"/>
      <c r="PD81" s="63"/>
      <c r="PE81" s="63"/>
      <c r="PF81" s="63"/>
      <c r="PG81" s="63"/>
      <c r="PH81" s="63"/>
      <c r="PI81" s="63"/>
      <c r="PJ81" s="63"/>
    </row>
    <row r="82" spans="1:426" ht="19.5" customHeight="1">
      <c r="A82" s="123"/>
      <c r="B82" s="123"/>
      <c r="C82" s="123"/>
      <c r="D82" s="123"/>
      <c r="E82" s="123"/>
      <c r="F82" s="123"/>
      <c r="G82" s="63"/>
      <c r="H82" s="63"/>
      <c r="I82" s="63"/>
      <c r="J82" s="63"/>
      <c r="K82" s="63"/>
      <c r="L82" s="63"/>
      <c r="M82" s="63"/>
      <c r="N82" s="63"/>
      <c r="O82" s="63"/>
      <c r="P82" s="63"/>
      <c r="Q82" s="63"/>
      <c r="R82" s="63"/>
      <c r="S82" s="63"/>
      <c r="T82" s="63"/>
      <c r="U82" s="63"/>
      <c r="V82" s="63"/>
      <c r="W82" s="63"/>
      <c r="X82" s="63"/>
      <c r="Y82" s="63"/>
      <c r="Z82" s="63"/>
      <c r="AA82" s="63"/>
      <c r="AB82" s="63"/>
      <c r="AC82" s="63"/>
      <c r="AD82" s="63"/>
      <c r="AE82" s="63"/>
      <c r="AF82" s="63"/>
      <c r="AG82" s="63"/>
      <c r="AH82" s="63"/>
      <c r="AI82" s="63"/>
      <c r="AJ82" s="63"/>
      <c r="AK82" s="63"/>
      <c r="AL82" s="63"/>
      <c r="AM82" s="63"/>
      <c r="AN82" s="63"/>
      <c r="AO82" s="63"/>
      <c r="AP82" s="63"/>
      <c r="AQ82" s="63"/>
      <c r="AR82" s="63"/>
      <c r="AS82" s="63"/>
      <c r="AT82" s="63"/>
      <c r="AU82" s="63"/>
      <c r="AV82" s="63"/>
      <c r="AW82" s="63"/>
      <c r="AX82" s="63"/>
      <c r="AY82" s="63"/>
      <c r="AZ82" s="63"/>
      <c r="BA82" s="63"/>
      <c r="BB82" s="63"/>
      <c r="BC82" s="63"/>
      <c r="BD82" s="63"/>
      <c r="BE82" s="63"/>
      <c r="BF82" s="63"/>
      <c r="BG82" s="63"/>
      <c r="BH82" s="63"/>
      <c r="BI82" s="63"/>
      <c r="BJ82" s="63"/>
      <c r="BK82" s="63"/>
      <c r="BL82" s="63"/>
      <c r="BM82" s="63"/>
      <c r="BN82" s="63"/>
      <c r="BO82" s="63"/>
      <c r="BP82" s="63"/>
      <c r="BQ82" s="63"/>
      <c r="BR82" s="63"/>
      <c r="BS82" s="63"/>
      <c r="BT82" s="63"/>
      <c r="BU82" s="63"/>
      <c r="BV82" s="63"/>
      <c r="BW82" s="63"/>
      <c r="BX82" s="63"/>
      <c r="BY82" s="63"/>
      <c r="BZ82" s="63"/>
      <c r="CA82" s="63"/>
      <c r="CB82" s="63"/>
      <c r="CC82" s="63"/>
      <c r="CD82" s="63"/>
      <c r="CE82" s="63"/>
      <c r="CF82" s="63"/>
      <c r="CG82" s="63"/>
      <c r="CH82" s="63"/>
      <c r="CI82" s="63"/>
      <c r="CJ82" s="63"/>
      <c r="CK82" s="63"/>
      <c r="CL82" s="63"/>
      <c r="CM82" s="63"/>
      <c r="CN82" s="63"/>
      <c r="CO82" s="63"/>
      <c r="CP82" s="63"/>
      <c r="CQ82" s="63"/>
      <c r="CR82" s="63"/>
      <c r="CS82" s="63"/>
      <c r="CT82" s="63"/>
      <c r="CU82" s="63"/>
      <c r="CV82" s="63"/>
      <c r="CW82" s="63"/>
      <c r="CX82" s="63"/>
      <c r="CY82" s="63"/>
      <c r="CZ82" s="63"/>
      <c r="DA82" s="63"/>
      <c r="DB82" s="63"/>
      <c r="DC82" s="63"/>
      <c r="DD82" s="63"/>
      <c r="DE82" s="63"/>
      <c r="DF82" s="63"/>
      <c r="DG82" s="63"/>
      <c r="DH82" s="63"/>
      <c r="DI82" s="63"/>
      <c r="DJ82" s="63"/>
      <c r="DK82" s="63"/>
      <c r="DL82" s="63"/>
      <c r="DM82" s="63"/>
      <c r="DN82" s="63"/>
      <c r="DO82" s="63"/>
      <c r="DP82" s="63"/>
      <c r="DQ82" s="63"/>
      <c r="DR82" s="63"/>
      <c r="DS82" s="63"/>
      <c r="DT82" s="63"/>
      <c r="DU82" s="63"/>
      <c r="DV82" s="63"/>
      <c r="DW82" s="63"/>
      <c r="DX82" s="63"/>
      <c r="DY82" s="63"/>
      <c r="DZ82" s="63"/>
      <c r="EA82" s="63"/>
      <c r="EB82" s="63"/>
      <c r="EC82" s="63"/>
      <c r="ED82" s="63"/>
      <c r="EE82" s="63"/>
      <c r="EF82" s="63"/>
      <c r="EG82" s="63"/>
      <c r="EH82" s="63"/>
      <c r="EI82" s="63"/>
      <c r="EJ82" s="63"/>
      <c r="EK82" s="63"/>
      <c r="EL82" s="63"/>
      <c r="EM82" s="63"/>
      <c r="EN82" s="63"/>
      <c r="EO82" s="63"/>
      <c r="EP82" s="63"/>
      <c r="EQ82" s="63"/>
      <c r="ER82" s="63"/>
      <c r="ES82" s="63"/>
      <c r="ET82" s="63"/>
      <c r="EU82" s="63"/>
      <c r="EV82" s="63"/>
      <c r="EW82" s="63"/>
      <c r="EX82" s="63"/>
      <c r="EY82" s="63"/>
      <c r="EZ82" s="63"/>
      <c r="FA82" s="63"/>
      <c r="FB82" s="63"/>
      <c r="FC82" s="63"/>
      <c r="FD82" s="63"/>
      <c r="FE82" s="63"/>
      <c r="FF82" s="63"/>
      <c r="FG82" s="63"/>
      <c r="FH82" s="63"/>
      <c r="FI82" s="63"/>
      <c r="FJ82" s="63"/>
      <c r="FK82" s="63"/>
      <c r="FL82" s="63"/>
      <c r="FM82" s="63"/>
      <c r="FN82" s="63"/>
      <c r="FO82" s="63"/>
      <c r="FP82" s="63"/>
      <c r="FQ82" s="63"/>
      <c r="FR82" s="63"/>
      <c r="FS82" s="63"/>
      <c r="FT82" s="63"/>
      <c r="FU82" s="63"/>
      <c r="FV82" s="63"/>
      <c r="FW82" s="63"/>
      <c r="FX82" s="63"/>
      <c r="FY82" s="63"/>
      <c r="FZ82" s="63"/>
      <c r="GA82" s="63"/>
      <c r="GB82" s="63"/>
      <c r="GC82" s="63"/>
      <c r="GD82" s="63"/>
      <c r="GE82" s="63"/>
      <c r="GF82" s="63"/>
      <c r="GG82" s="63"/>
      <c r="GH82" s="63"/>
      <c r="GI82" s="63"/>
      <c r="GJ82" s="63"/>
      <c r="GK82" s="63"/>
      <c r="GL82" s="63"/>
      <c r="GM82" s="63"/>
      <c r="GN82" s="63"/>
      <c r="GO82" s="63"/>
      <c r="GP82" s="63"/>
      <c r="GQ82" s="63"/>
      <c r="GR82" s="63"/>
      <c r="GS82" s="63"/>
      <c r="GT82" s="63"/>
      <c r="GU82" s="63"/>
      <c r="GV82" s="63"/>
      <c r="GW82" s="63"/>
      <c r="GX82" s="63"/>
      <c r="GY82" s="63"/>
      <c r="GZ82" s="63"/>
      <c r="HA82" s="63"/>
      <c r="HB82" s="63"/>
      <c r="HC82" s="63"/>
      <c r="HD82" s="63"/>
      <c r="HE82" s="63"/>
      <c r="HF82" s="63"/>
      <c r="HG82" s="63"/>
      <c r="HH82" s="63"/>
      <c r="HI82" s="63"/>
      <c r="HJ82" s="63"/>
      <c r="HK82" s="63"/>
      <c r="HL82" s="63"/>
      <c r="HM82" s="63"/>
      <c r="HN82" s="63"/>
      <c r="HO82" s="63"/>
      <c r="HP82" s="63"/>
      <c r="HQ82" s="63"/>
      <c r="HR82" s="63"/>
      <c r="HS82" s="63"/>
      <c r="HT82" s="63"/>
      <c r="HU82" s="63"/>
      <c r="HV82" s="63"/>
      <c r="HW82" s="63"/>
      <c r="HX82" s="63"/>
      <c r="HY82" s="63"/>
      <c r="HZ82" s="63"/>
      <c r="IA82" s="63"/>
      <c r="IB82" s="63"/>
      <c r="IC82" s="63"/>
      <c r="ID82" s="63"/>
      <c r="IE82" s="63"/>
      <c r="IF82" s="63"/>
      <c r="IG82" s="63"/>
      <c r="IH82" s="63"/>
      <c r="II82" s="63"/>
      <c r="IJ82" s="63"/>
      <c r="IK82" s="63"/>
      <c r="IL82" s="63"/>
      <c r="IM82" s="63"/>
      <c r="IN82" s="63"/>
      <c r="IO82" s="63"/>
      <c r="IP82" s="63"/>
      <c r="IQ82" s="63"/>
      <c r="IR82" s="63"/>
      <c r="IS82" s="63"/>
      <c r="IT82" s="63"/>
      <c r="IU82" s="63"/>
      <c r="IV82" s="63"/>
      <c r="IW82" s="63"/>
      <c r="IX82" s="63"/>
      <c r="IY82" s="63"/>
      <c r="IZ82" s="63"/>
      <c r="JA82" s="63"/>
      <c r="JB82" s="63"/>
      <c r="JC82" s="63"/>
      <c r="JD82" s="63"/>
      <c r="JE82" s="63"/>
      <c r="JF82" s="63"/>
      <c r="JG82" s="63"/>
      <c r="JH82" s="63"/>
      <c r="JI82" s="63"/>
      <c r="JJ82" s="63"/>
      <c r="JK82" s="63"/>
      <c r="JL82" s="63"/>
      <c r="JM82" s="63"/>
      <c r="JN82" s="63"/>
      <c r="JO82" s="63"/>
      <c r="JP82" s="63"/>
      <c r="JQ82" s="63"/>
      <c r="JR82" s="63"/>
      <c r="JS82" s="63"/>
      <c r="JT82" s="63"/>
      <c r="JU82" s="63"/>
      <c r="JV82" s="63"/>
      <c r="JW82" s="63"/>
      <c r="JX82" s="63"/>
      <c r="JY82" s="63"/>
      <c r="JZ82" s="63"/>
      <c r="KA82" s="63"/>
      <c r="KB82" s="63"/>
      <c r="KC82" s="63"/>
      <c r="KD82" s="63"/>
      <c r="KE82" s="63"/>
      <c r="KF82" s="63"/>
      <c r="KG82" s="63"/>
      <c r="KH82" s="63"/>
      <c r="KI82" s="63"/>
      <c r="KJ82" s="63"/>
      <c r="KK82" s="63"/>
      <c r="KL82" s="63"/>
      <c r="KM82" s="63"/>
      <c r="KN82" s="63"/>
      <c r="KO82" s="63"/>
      <c r="KP82" s="63"/>
      <c r="KQ82" s="63"/>
      <c r="KR82" s="63"/>
      <c r="KS82" s="63"/>
      <c r="KT82" s="63"/>
      <c r="KU82" s="63"/>
      <c r="KV82" s="63"/>
      <c r="KW82" s="63"/>
      <c r="KX82" s="63"/>
      <c r="KY82" s="63"/>
      <c r="KZ82" s="63"/>
      <c r="LA82" s="63"/>
      <c r="LB82" s="63"/>
      <c r="LC82" s="63"/>
      <c r="LD82" s="63"/>
      <c r="LE82" s="63"/>
      <c r="LF82" s="63"/>
      <c r="LG82" s="63"/>
      <c r="LH82" s="63"/>
      <c r="LI82" s="63"/>
      <c r="LJ82" s="63"/>
      <c r="LK82" s="63"/>
      <c r="LL82" s="63"/>
      <c r="LM82" s="63"/>
      <c r="LN82" s="63"/>
      <c r="LO82" s="63"/>
      <c r="LP82" s="63"/>
      <c r="LQ82" s="63"/>
      <c r="LR82" s="63"/>
      <c r="LS82" s="63"/>
      <c r="LT82" s="63"/>
      <c r="LU82" s="63"/>
      <c r="LV82" s="63"/>
      <c r="LW82" s="63"/>
      <c r="LX82" s="63"/>
      <c r="LY82" s="63"/>
      <c r="LZ82" s="63"/>
      <c r="MA82" s="63"/>
      <c r="MB82" s="63"/>
      <c r="MC82" s="63"/>
      <c r="MD82" s="63"/>
      <c r="ME82" s="63"/>
      <c r="MF82" s="63"/>
      <c r="MG82" s="63"/>
      <c r="MH82" s="63"/>
      <c r="MI82" s="63"/>
      <c r="MJ82" s="63"/>
      <c r="MK82" s="63"/>
      <c r="ML82" s="63"/>
      <c r="MM82" s="63"/>
      <c r="MN82" s="63"/>
      <c r="MO82" s="63"/>
      <c r="MP82" s="63"/>
      <c r="MQ82" s="63"/>
      <c r="MR82" s="63"/>
      <c r="MS82" s="63"/>
      <c r="MT82" s="63"/>
      <c r="MU82" s="63"/>
      <c r="MV82" s="63"/>
      <c r="MW82" s="63"/>
      <c r="MX82" s="63"/>
      <c r="MY82" s="63"/>
      <c r="MZ82" s="63"/>
      <c r="NA82" s="63"/>
      <c r="NB82" s="63"/>
      <c r="NC82" s="63"/>
      <c r="ND82" s="63"/>
      <c r="NE82" s="63"/>
      <c r="NF82" s="63"/>
      <c r="NG82" s="63"/>
      <c r="NH82" s="63"/>
      <c r="NI82" s="63"/>
      <c r="NJ82" s="63"/>
      <c r="NK82" s="63"/>
      <c r="NL82" s="63"/>
      <c r="NM82" s="63"/>
      <c r="NN82" s="63"/>
      <c r="NO82" s="63"/>
      <c r="NP82" s="63"/>
      <c r="NQ82" s="63"/>
      <c r="NR82" s="63"/>
      <c r="NS82" s="63"/>
      <c r="NT82" s="63"/>
      <c r="NU82" s="63"/>
      <c r="NV82" s="63"/>
      <c r="NW82" s="63"/>
      <c r="NX82" s="63"/>
      <c r="NY82" s="63"/>
      <c r="NZ82" s="63"/>
      <c r="OA82" s="63"/>
      <c r="OB82" s="63"/>
      <c r="OC82" s="63"/>
      <c r="OD82" s="63"/>
      <c r="OE82" s="63"/>
      <c r="OF82" s="63"/>
      <c r="OG82" s="63"/>
      <c r="OH82" s="63"/>
      <c r="OI82" s="63"/>
      <c r="OJ82" s="63"/>
      <c r="OK82" s="63"/>
      <c r="OL82" s="63"/>
      <c r="OM82" s="63"/>
      <c r="ON82" s="63"/>
      <c r="OO82" s="63"/>
      <c r="OP82" s="63"/>
      <c r="OQ82" s="63"/>
      <c r="OR82" s="63"/>
      <c r="OS82" s="63"/>
      <c r="OT82" s="63"/>
      <c r="OU82" s="63"/>
      <c r="OV82" s="63"/>
      <c r="OW82" s="63"/>
      <c r="OX82" s="63"/>
      <c r="OY82" s="63"/>
      <c r="OZ82" s="63"/>
      <c r="PA82" s="63"/>
      <c r="PB82" s="63"/>
      <c r="PC82" s="63"/>
      <c r="PD82" s="63"/>
      <c r="PE82" s="63"/>
      <c r="PF82" s="63"/>
      <c r="PG82" s="63"/>
      <c r="PH82" s="63"/>
      <c r="PI82" s="63"/>
      <c r="PJ82" s="63"/>
    </row>
    <row r="83" spans="1:426" ht="19.5" customHeight="1">
      <c r="A83" s="123"/>
      <c r="B83" s="123"/>
      <c r="C83" s="123"/>
      <c r="D83" s="123"/>
      <c r="E83" s="123"/>
      <c r="F83" s="123"/>
      <c r="G83" s="63"/>
      <c r="H83" s="63"/>
      <c r="I83" s="63"/>
      <c r="J83" s="63"/>
      <c r="K83" s="63"/>
      <c r="L83" s="63"/>
      <c r="M83" s="63"/>
      <c r="N83" s="63"/>
      <c r="O83" s="63"/>
      <c r="P83" s="63"/>
      <c r="Q83" s="63"/>
      <c r="R83" s="63"/>
      <c r="S83" s="63"/>
      <c r="T83" s="63"/>
      <c r="U83" s="63"/>
      <c r="V83" s="63"/>
      <c r="W83" s="63"/>
      <c r="X83" s="63"/>
      <c r="Y83" s="63"/>
      <c r="Z83" s="63"/>
      <c r="AA83" s="63"/>
      <c r="AB83" s="63"/>
      <c r="AC83" s="63"/>
      <c r="AD83" s="63"/>
      <c r="AE83" s="63"/>
      <c r="AF83" s="63"/>
      <c r="AG83" s="63"/>
      <c r="AH83" s="63"/>
      <c r="AI83" s="63"/>
      <c r="AJ83" s="63"/>
      <c r="AK83" s="63"/>
      <c r="AL83" s="63"/>
      <c r="AM83" s="63"/>
      <c r="AN83" s="63"/>
      <c r="AO83" s="63"/>
      <c r="AP83" s="63"/>
      <c r="AQ83" s="63"/>
      <c r="AR83" s="63"/>
      <c r="AS83" s="63"/>
      <c r="AT83" s="63"/>
      <c r="AU83" s="63"/>
      <c r="AV83" s="63"/>
      <c r="AW83" s="63"/>
      <c r="AX83" s="63"/>
      <c r="AY83" s="63"/>
      <c r="AZ83" s="63"/>
      <c r="BA83" s="63"/>
      <c r="BB83" s="63"/>
      <c r="BC83" s="63"/>
      <c r="BD83" s="63"/>
      <c r="BE83" s="63"/>
      <c r="BF83" s="63"/>
      <c r="BG83" s="63"/>
      <c r="BH83" s="63"/>
      <c r="BI83" s="63"/>
      <c r="BJ83" s="63"/>
      <c r="BK83" s="63"/>
      <c r="BL83" s="63"/>
      <c r="BM83" s="63"/>
      <c r="BN83" s="63"/>
      <c r="BO83" s="63"/>
      <c r="BP83" s="63"/>
      <c r="BQ83" s="63"/>
      <c r="BR83" s="63"/>
      <c r="BS83" s="63"/>
      <c r="BT83" s="63"/>
      <c r="BU83" s="63"/>
      <c r="BV83" s="63"/>
      <c r="BW83" s="63"/>
      <c r="BX83" s="63"/>
      <c r="BY83" s="63"/>
      <c r="BZ83" s="63"/>
      <c r="CA83" s="63"/>
      <c r="CB83" s="63"/>
      <c r="CC83" s="63"/>
      <c r="CD83" s="63"/>
      <c r="CE83" s="63"/>
      <c r="CF83" s="63"/>
      <c r="CG83" s="63"/>
      <c r="CH83" s="63"/>
      <c r="CI83" s="63"/>
      <c r="CJ83" s="63"/>
      <c r="CK83" s="63"/>
      <c r="CL83" s="63"/>
      <c r="CM83" s="63"/>
      <c r="CN83" s="63"/>
      <c r="CO83" s="63"/>
      <c r="CP83" s="63"/>
      <c r="CQ83" s="63"/>
      <c r="CR83" s="63"/>
      <c r="CS83" s="63"/>
      <c r="CT83" s="63"/>
      <c r="CU83" s="63"/>
      <c r="CV83" s="63"/>
      <c r="CW83" s="63"/>
      <c r="CX83" s="63"/>
      <c r="CY83" s="63"/>
      <c r="CZ83" s="63"/>
      <c r="DA83" s="63"/>
      <c r="DB83" s="63"/>
      <c r="DC83" s="63"/>
      <c r="DD83" s="63"/>
      <c r="DE83" s="63"/>
      <c r="DF83" s="63"/>
      <c r="DG83" s="63"/>
      <c r="DH83" s="63"/>
      <c r="DI83" s="63"/>
      <c r="DJ83" s="63"/>
      <c r="DK83" s="63"/>
      <c r="DL83" s="63"/>
      <c r="DM83" s="63"/>
      <c r="DN83" s="63"/>
      <c r="DO83" s="63"/>
      <c r="DP83" s="63"/>
      <c r="DQ83" s="63"/>
      <c r="DR83" s="63"/>
      <c r="DS83" s="63"/>
      <c r="DT83" s="63"/>
      <c r="DU83" s="63"/>
      <c r="DV83" s="63"/>
      <c r="DW83" s="63"/>
      <c r="DX83" s="63"/>
      <c r="DY83" s="63"/>
      <c r="DZ83" s="63"/>
      <c r="EA83" s="63"/>
      <c r="EB83" s="63"/>
      <c r="EC83" s="63"/>
      <c r="ED83" s="63"/>
      <c r="EE83" s="63"/>
      <c r="EF83" s="63"/>
      <c r="EG83" s="63"/>
      <c r="EH83" s="63"/>
      <c r="EI83" s="63"/>
      <c r="EJ83" s="63"/>
      <c r="EK83" s="63"/>
      <c r="EL83" s="63"/>
      <c r="EM83" s="63"/>
      <c r="EN83" s="63"/>
      <c r="EO83" s="63"/>
      <c r="EP83" s="63"/>
      <c r="EQ83" s="63"/>
      <c r="ER83" s="63"/>
      <c r="ES83" s="63"/>
      <c r="ET83" s="63"/>
      <c r="EU83" s="63"/>
      <c r="EV83" s="63"/>
      <c r="EW83" s="63"/>
      <c r="EX83" s="63"/>
      <c r="EY83" s="63"/>
      <c r="EZ83" s="63"/>
      <c r="FA83" s="63"/>
      <c r="FB83" s="63"/>
      <c r="FC83" s="63"/>
      <c r="FD83" s="63"/>
      <c r="FE83" s="63"/>
      <c r="FF83" s="63"/>
      <c r="FG83" s="63"/>
      <c r="FH83" s="63"/>
      <c r="FI83" s="63"/>
      <c r="FJ83" s="63"/>
      <c r="FK83" s="63"/>
      <c r="FL83" s="63"/>
      <c r="FM83" s="63"/>
      <c r="FN83" s="63"/>
      <c r="FO83" s="63"/>
      <c r="FP83" s="63"/>
      <c r="FQ83" s="63"/>
      <c r="FR83" s="63"/>
      <c r="FS83" s="63"/>
      <c r="FT83" s="63"/>
      <c r="FU83" s="63"/>
      <c r="FV83" s="63"/>
      <c r="FW83" s="63"/>
      <c r="FX83" s="63"/>
      <c r="FY83" s="63"/>
      <c r="FZ83" s="63"/>
      <c r="GA83" s="63"/>
      <c r="GB83" s="63"/>
      <c r="GC83" s="63"/>
      <c r="GD83" s="63"/>
      <c r="GE83" s="63"/>
      <c r="GF83" s="63"/>
      <c r="GG83" s="63"/>
      <c r="GH83" s="63"/>
      <c r="GI83" s="63"/>
      <c r="GJ83" s="63"/>
      <c r="GK83" s="63"/>
      <c r="GL83" s="63"/>
      <c r="GM83" s="63"/>
      <c r="GN83" s="63"/>
      <c r="GO83" s="63"/>
      <c r="GP83" s="63"/>
      <c r="GQ83" s="63"/>
      <c r="GR83" s="63"/>
      <c r="GS83" s="63"/>
      <c r="GT83" s="63"/>
      <c r="GU83" s="63"/>
      <c r="GV83" s="63"/>
      <c r="GW83" s="63"/>
      <c r="GX83" s="63"/>
      <c r="GY83" s="63"/>
      <c r="GZ83" s="63"/>
      <c r="HA83" s="63"/>
      <c r="HB83" s="63"/>
      <c r="HC83" s="63"/>
      <c r="HD83" s="63"/>
      <c r="HE83" s="63"/>
      <c r="HF83" s="63"/>
      <c r="HG83" s="63"/>
      <c r="HH83" s="63"/>
      <c r="HI83" s="63"/>
      <c r="HJ83" s="63"/>
      <c r="HK83" s="63"/>
      <c r="HL83" s="63"/>
      <c r="HM83" s="63"/>
      <c r="HN83" s="63"/>
      <c r="HO83" s="63"/>
      <c r="HP83" s="63"/>
      <c r="HQ83" s="63"/>
      <c r="HR83" s="63"/>
      <c r="HS83" s="63"/>
      <c r="HT83" s="63"/>
      <c r="HU83" s="63"/>
      <c r="HV83" s="63"/>
      <c r="HW83" s="63"/>
      <c r="HX83" s="63"/>
      <c r="HY83" s="63"/>
      <c r="HZ83" s="63"/>
      <c r="IA83" s="63"/>
      <c r="IB83" s="63"/>
      <c r="IC83" s="63"/>
      <c r="ID83" s="63"/>
      <c r="IE83" s="63"/>
      <c r="IF83" s="63"/>
      <c r="IG83" s="63"/>
      <c r="IH83" s="63"/>
      <c r="II83" s="63"/>
      <c r="IJ83" s="63"/>
      <c r="IK83" s="63"/>
      <c r="IL83" s="63"/>
      <c r="IM83" s="63"/>
      <c r="IN83" s="63"/>
      <c r="IO83" s="63"/>
      <c r="IP83" s="63"/>
      <c r="IQ83" s="63"/>
      <c r="IR83" s="63"/>
      <c r="IS83" s="63"/>
      <c r="IT83" s="63"/>
      <c r="IU83" s="63"/>
      <c r="IV83" s="63"/>
      <c r="IW83" s="63"/>
      <c r="IX83" s="63"/>
      <c r="IY83" s="63"/>
      <c r="IZ83" s="63"/>
      <c r="JA83" s="63"/>
      <c r="JB83" s="63"/>
      <c r="JC83" s="63"/>
      <c r="JD83" s="63"/>
      <c r="JE83" s="63"/>
      <c r="JF83" s="63"/>
      <c r="JG83" s="63"/>
      <c r="JH83" s="63"/>
      <c r="JI83" s="63"/>
      <c r="JJ83" s="63"/>
      <c r="JK83" s="63"/>
      <c r="JL83" s="63"/>
      <c r="JM83" s="63"/>
      <c r="JN83" s="63"/>
      <c r="JO83" s="63"/>
      <c r="JP83" s="63"/>
      <c r="JQ83" s="63"/>
      <c r="JR83" s="63"/>
      <c r="JS83" s="63"/>
      <c r="JT83" s="63"/>
      <c r="JU83" s="63"/>
      <c r="JV83" s="63"/>
      <c r="JW83" s="63"/>
      <c r="JX83" s="63"/>
      <c r="JY83" s="63"/>
      <c r="JZ83" s="63"/>
      <c r="KA83" s="63"/>
      <c r="KB83" s="63"/>
      <c r="KC83" s="63"/>
      <c r="KD83" s="63"/>
      <c r="KE83" s="63"/>
      <c r="KF83" s="63"/>
      <c r="KG83" s="63"/>
      <c r="KH83" s="63"/>
      <c r="KI83" s="63"/>
      <c r="KJ83" s="63"/>
      <c r="KK83" s="63"/>
      <c r="KL83" s="63"/>
      <c r="KM83" s="63"/>
      <c r="KN83" s="63"/>
      <c r="KO83" s="63"/>
      <c r="KP83" s="63"/>
      <c r="KQ83" s="63"/>
      <c r="KR83" s="63"/>
      <c r="KS83" s="63"/>
      <c r="KT83" s="63"/>
      <c r="KU83" s="63"/>
      <c r="KV83" s="63"/>
      <c r="KW83" s="63"/>
      <c r="KX83" s="63"/>
      <c r="KY83" s="63"/>
      <c r="KZ83" s="63"/>
      <c r="LA83" s="63"/>
      <c r="LB83" s="63"/>
      <c r="LC83" s="63"/>
      <c r="LD83" s="63"/>
      <c r="LE83" s="63"/>
      <c r="LF83" s="63"/>
      <c r="LG83" s="63"/>
      <c r="LH83" s="63"/>
      <c r="LI83" s="63"/>
      <c r="LJ83" s="63"/>
      <c r="LK83" s="63"/>
      <c r="LL83" s="63"/>
      <c r="LM83" s="63"/>
      <c r="LN83" s="63"/>
      <c r="LO83" s="63"/>
      <c r="LP83" s="63"/>
      <c r="LQ83" s="63"/>
      <c r="LR83" s="63"/>
      <c r="LS83" s="63"/>
      <c r="LT83" s="63"/>
      <c r="LU83" s="63"/>
      <c r="LV83" s="63"/>
      <c r="LW83" s="63"/>
      <c r="LX83" s="63"/>
      <c r="LY83" s="63"/>
      <c r="LZ83" s="63"/>
      <c r="MA83" s="63"/>
      <c r="MB83" s="63"/>
      <c r="MC83" s="63"/>
      <c r="MD83" s="63"/>
      <c r="ME83" s="63"/>
      <c r="MF83" s="63"/>
      <c r="MG83" s="63"/>
      <c r="MH83" s="63"/>
      <c r="MI83" s="63"/>
      <c r="MJ83" s="63"/>
      <c r="MK83" s="63"/>
      <c r="ML83" s="63"/>
      <c r="MM83" s="63"/>
      <c r="MN83" s="63"/>
      <c r="MO83" s="63"/>
      <c r="MP83" s="63"/>
      <c r="MQ83" s="63"/>
      <c r="MR83" s="63"/>
      <c r="MS83" s="63"/>
      <c r="MT83" s="63"/>
      <c r="MU83" s="63"/>
      <c r="MV83" s="63"/>
      <c r="MW83" s="63"/>
      <c r="MX83" s="63"/>
      <c r="MY83" s="63"/>
      <c r="MZ83" s="63"/>
      <c r="NA83" s="63"/>
      <c r="NB83" s="63"/>
      <c r="NC83" s="63"/>
      <c r="ND83" s="63"/>
      <c r="NE83" s="63"/>
      <c r="NF83" s="63"/>
      <c r="NG83" s="63"/>
      <c r="NH83" s="63"/>
      <c r="NI83" s="63"/>
      <c r="NJ83" s="63"/>
      <c r="NK83" s="63"/>
      <c r="NL83" s="63"/>
      <c r="NM83" s="63"/>
      <c r="NN83" s="63"/>
      <c r="NO83" s="63"/>
      <c r="NP83" s="63"/>
      <c r="NQ83" s="63"/>
      <c r="NR83" s="63"/>
      <c r="NS83" s="63"/>
      <c r="NT83" s="63"/>
      <c r="NU83" s="63"/>
      <c r="NV83" s="63"/>
      <c r="NW83" s="63"/>
      <c r="NX83" s="63"/>
      <c r="NY83" s="63"/>
      <c r="NZ83" s="63"/>
      <c r="OA83" s="63"/>
      <c r="OB83" s="63"/>
      <c r="OC83" s="63"/>
      <c r="OD83" s="63"/>
      <c r="OE83" s="63"/>
      <c r="OF83" s="63"/>
      <c r="OG83" s="63"/>
      <c r="OH83" s="63"/>
      <c r="OI83" s="63"/>
      <c r="OJ83" s="63"/>
      <c r="OK83" s="63"/>
      <c r="OL83" s="63"/>
      <c r="OM83" s="63"/>
      <c r="ON83" s="63"/>
      <c r="OO83" s="63"/>
      <c r="OP83" s="63"/>
      <c r="OQ83" s="63"/>
      <c r="OR83" s="63"/>
      <c r="OS83" s="63"/>
      <c r="OT83" s="63"/>
      <c r="OU83" s="63"/>
      <c r="OV83" s="63"/>
      <c r="OW83" s="63"/>
      <c r="OX83" s="63"/>
      <c r="OY83" s="63"/>
      <c r="OZ83" s="63"/>
      <c r="PA83" s="63"/>
      <c r="PB83" s="63"/>
      <c r="PC83" s="63"/>
      <c r="PD83" s="63"/>
      <c r="PE83" s="63"/>
      <c r="PF83" s="63"/>
      <c r="PG83" s="63"/>
      <c r="PH83" s="63"/>
      <c r="PI83" s="63"/>
      <c r="PJ83" s="63"/>
    </row>
    <row r="84" spans="1:426" ht="19.5" customHeight="1">
      <c r="A84" s="123"/>
      <c r="B84" s="123"/>
      <c r="C84" s="123"/>
      <c r="D84" s="123"/>
      <c r="E84" s="123"/>
      <c r="F84" s="123"/>
      <c r="G84" s="63"/>
      <c r="H84" s="63"/>
      <c r="I84" s="63"/>
      <c r="J84" s="63"/>
      <c r="K84" s="63"/>
      <c r="L84" s="63"/>
      <c r="M84" s="63"/>
      <c r="N84" s="63"/>
      <c r="O84" s="63"/>
      <c r="P84" s="63"/>
      <c r="Q84" s="63"/>
      <c r="R84" s="63"/>
      <c r="S84" s="63"/>
      <c r="T84" s="63"/>
      <c r="U84" s="63"/>
      <c r="V84" s="63"/>
      <c r="W84" s="63"/>
      <c r="X84" s="63"/>
      <c r="Y84" s="63"/>
      <c r="Z84" s="63"/>
      <c r="AA84" s="63"/>
      <c r="AB84" s="63"/>
      <c r="AC84" s="63"/>
      <c r="AD84" s="63"/>
      <c r="AE84" s="63"/>
      <c r="AF84" s="63"/>
      <c r="AG84" s="63"/>
      <c r="AH84" s="63"/>
      <c r="AI84" s="63"/>
      <c r="AJ84" s="63"/>
      <c r="AK84" s="63"/>
      <c r="AL84" s="63"/>
      <c r="AM84" s="63"/>
      <c r="AN84" s="63"/>
      <c r="AO84" s="63"/>
      <c r="AP84" s="63"/>
      <c r="AQ84" s="63"/>
      <c r="AR84" s="63"/>
      <c r="AS84" s="63"/>
      <c r="AT84" s="63"/>
      <c r="AU84" s="63"/>
      <c r="AV84" s="63"/>
      <c r="AW84" s="63"/>
      <c r="AX84" s="63"/>
      <c r="AY84" s="63"/>
      <c r="AZ84" s="63"/>
      <c r="BA84" s="63"/>
      <c r="BB84" s="63"/>
      <c r="BC84" s="63"/>
      <c r="BD84" s="63"/>
      <c r="BE84" s="63"/>
      <c r="BF84" s="63"/>
      <c r="BG84" s="63"/>
      <c r="BH84" s="63"/>
      <c r="BI84" s="63"/>
      <c r="BJ84" s="63"/>
      <c r="BK84" s="63"/>
      <c r="BL84" s="63"/>
      <c r="BM84" s="63"/>
      <c r="BN84" s="63"/>
      <c r="BO84" s="63"/>
      <c r="BP84" s="63"/>
      <c r="BQ84" s="63"/>
      <c r="BR84" s="63"/>
      <c r="BS84" s="63"/>
      <c r="BT84" s="63"/>
      <c r="BU84" s="63"/>
      <c r="BV84" s="63"/>
      <c r="BW84" s="63"/>
      <c r="BX84" s="63"/>
      <c r="BY84" s="63"/>
      <c r="BZ84" s="63"/>
      <c r="CA84" s="63"/>
      <c r="CB84" s="63"/>
      <c r="CC84" s="63"/>
      <c r="CD84" s="63"/>
      <c r="CE84" s="63"/>
      <c r="CF84" s="63"/>
      <c r="CG84" s="63"/>
      <c r="CH84" s="63"/>
      <c r="CI84" s="63"/>
      <c r="CJ84" s="63"/>
      <c r="CK84" s="63"/>
      <c r="CL84" s="63"/>
      <c r="CM84" s="63"/>
      <c r="CN84" s="63"/>
      <c r="CO84" s="63"/>
      <c r="CP84" s="63"/>
      <c r="CQ84" s="63"/>
      <c r="CR84" s="63"/>
      <c r="CS84" s="63"/>
      <c r="CT84" s="63"/>
      <c r="CU84" s="63"/>
      <c r="CV84" s="63"/>
      <c r="CW84" s="63"/>
      <c r="CX84" s="63"/>
      <c r="CY84" s="63"/>
      <c r="CZ84" s="63"/>
      <c r="DA84" s="63"/>
      <c r="DB84" s="63"/>
      <c r="DC84" s="63"/>
      <c r="DD84" s="63"/>
      <c r="DE84" s="63"/>
      <c r="DF84" s="63"/>
      <c r="DG84" s="63"/>
      <c r="DH84" s="63"/>
      <c r="DI84" s="63"/>
      <c r="DJ84" s="63"/>
      <c r="DK84" s="63"/>
      <c r="DL84" s="63"/>
      <c r="DM84" s="63"/>
      <c r="DN84" s="63"/>
      <c r="DO84" s="63"/>
      <c r="DP84" s="63"/>
      <c r="DQ84" s="63"/>
      <c r="DR84" s="63"/>
      <c r="DS84" s="63"/>
      <c r="DT84" s="63"/>
      <c r="DU84" s="63"/>
      <c r="DV84" s="63"/>
      <c r="DW84" s="63"/>
      <c r="DX84" s="63"/>
      <c r="DY84" s="63"/>
      <c r="DZ84" s="63"/>
      <c r="EA84" s="63"/>
      <c r="EB84" s="63"/>
      <c r="EC84" s="63"/>
      <c r="ED84" s="63"/>
      <c r="EE84" s="63"/>
      <c r="EF84" s="63"/>
      <c r="EG84" s="63"/>
      <c r="EH84" s="63"/>
      <c r="EI84" s="63"/>
      <c r="EJ84" s="63"/>
      <c r="EK84" s="63"/>
      <c r="EL84" s="63"/>
      <c r="EM84" s="63"/>
      <c r="EN84" s="63"/>
      <c r="EO84" s="63"/>
      <c r="EP84" s="63"/>
      <c r="EQ84" s="63"/>
      <c r="ER84" s="63"/>
      <c r="ES84" s="63"/>
      <c r="ET84" s="63"/>
      <c r="EU84" s="63"/>
      <c r="EV84" s="63"/>
      <c r="EW84" s="63"/>
      <c r="EX84" s="63"/>
      <c r="EY84" s="63"/>
      <c r="EZ84" s="63"/>
      <c r="FA84" s="63"/>
      <c r="FB84" s="63"/>
      <c r="FC84" s="63"/>
      <c r="FD84" s="63"/>
      <c r="FE84" s="63"/>
      <c r="FF84" s="63"/>
      <c r="FG84" s="63"/>
      <c r="FH84" s="63"/>
      <c r="FI84" s="63"/>
      <c r="FJ84" s="63"/>
      <c r="FK84" s="63"/>
      <c r="FL84" s="63"/>
      <c r="FM84" s="63"/>
      <c r="FN84" s="63"/>
      <c r="FO84" s="63"/>
      <c r="FP84" s="63"/>
      <c r="FQ84" s="63"/>
      <c r="FR84" s="63"/>
      <c r="FS84" s="63"/>
      <c r="FT84" s="63"/>
      <c r="FU84" s="63"/>
      <c r="FV84" s="63"/>
      <c r="FW84" s="63"/>
      <c r="FX84" s="63"/>
      <c r="FY84" s="63"/>
      <c r="FZ84" s="63"/>
      <c r="GA84" s="63"/>
      <c r="GB84" s="63"/>
      <c r="GC84" s="63"/>
      <c r="GD84" s="63"/>
      <c r="GE84" s="63"/>
      <c r="GF84" s="63"/>
      <c r="GG84" s="63"/>
      <c r="GH84" s="63"/>
      <c r="GI84" s="63"/>
      <c r="GJ84" s="63"/>
      <c r="GK84" s="63"/>
      <c r="GL84" s="63"/>
      <c r="GM84" s="63"/>
      <c r="GN84" s="63"/>
      <c r="GO84" s="63"/>
      <c r="GP84" s="63"/>
      <c r="GQ84" s="63"/>
      <c r="GR84" s="63"/>
      <c r="GS84" s="63"/>
      <c r="GT84" s="63"/>
      <c r="GU84" s="63"/>
      <c r="GV84" s="63"/>
      <c r="GW84" s="63"/>
      <c r="GX84" s="63"/>
      <c r="GY84" s="63"/>
      <c r="GZ84" s="63"/>
      <c r="HA84" s="63"/>
      <c r="HB84" s="63"/>
      <c r="HC84" s="63"/>
      <c r="HD84" s="63"/>
      <c r="HE84" s="63"/>
      <c r="HF84" s="63"/>
      <c r="HG84" s="63"/>
      <c r="HH84" s="63"/>
      <c r="HI84" s="63"/>
      <c r="HJ84" s="63"/>
      <c r="HK84" s="63"/>
      <c r="HL84" s="63"/>
      <c r="HM84" s="63"/>
      <c r="HN84" s="63"/>
      <c r="HO84" s="63"/>
      <c r="HP84" s="63"/>
      <c r="HQ84" s="63"/>
      <c r="HR84" s="63"/>
      <c r="HS84" s="63"/>
      <c r="HT84" s="63"/>
      <c r="HU84" s="63"/>
      <c r="HV84" s="63"/>
      <c r="HW84" s="63"/>
      <c r="HX84" s="63"/>
      <c r="HY84" s="63"/>
      <c r="HZ84" s="63"/>
      <c r="IA84" s="63"/>
      <c r="IB84" s="63"/>
      <c r="IC84" s="63"/>
      <c r="ID84" s="63"/>
      <c r="IE84" s="63"/>
      <c r="IF84" s="63"/>
      <c r="IG84" s="63"/>
      <c r="IH84" s="63"/>
      <c r="II84" s="63"/>
      <c r="IJ84" s="63"/>
      <c r="IK84" s="63"/>
      <c r="IL84" s="63"/>
      <c r="IM84" s="63"/>
      <c r="IN84" s="63"/>
      <c r="IO84" s="63"/>
      <c r="IP84" s="63"/>
      <c r="IQ84" s="63"/>
      <c r="IR84" s="63"/>
      <c r="IS84" s="63"/>
      <c r="IT84" s="63"/>
      <c r="IU84" s="63"/>
      <c r="IV84" s="63"/>
      <c r="IW84" s="63"/>
      <c r="IX84" s="63"/>
      <c r="IY84" s="63"/>
      <c r="IZ84" s="63"/>
      <c r="JA84" s="63"/>
      <c r="JB84" s="63"/>
      <c r="JC84" s="63"/>
      <c r="JD84" s="63"/>
      <c r="JE84" s="63"/>
      <c r="JF84" s="63"/>
      <c r="JG84" s="63"/>
      <c r="JH84" s="63"/>
      <c r="JI84" s="63"/>
      <c r="JJ84" s="63"/>
      <c r="JK84" s="63"/>
      <c r="JL84" s="63"/>
      <c r="JM84" s="63"/>
      <c r="JN84" s="63"/>
      <c r="JO84" s="63"/>
      <c r="JP84" s="63"/>
      <c r="JQ84" s="63"/>
      <c r="JR84" s="63"/>
      <c r="JS84" s="63"/>
      <c r="JT84" s="63"/>
      <c r="JU84" s="63"/>
      <c r="JV84" s="63"/>
      <c r="JW84" s="63"/>
      <c r="JX84" s="63"/>
      <c r="JY84" s="63"/>
      <c r="JZ84" s="63"/>
      <c r="KA84" s="63"/>
      <c r="KB84" s="63"/>
      <c r="KC84" s="63"/>
      <c r="KD84" s="63"/>
      <c r="KE84" s="63"/>
      <c r="KF84" s="63"/>
      <c r="KG84" s="63"/>
      <c r="KH84" s="63"/>
      <c r="KI84" s="63"/>
      <c r="KJ84" s="63"/>
      <c r="KK84" s="63"/>
      <c r="KL84" s="63"/>
      <c r="KM84" s="63"/>
      <c r="KN84" s="63"/>
      <c r="KO84" s="63"/>
      <c r="KP84" s="63"/>
      <c r="KQ84" s="63"/>
      <c r="KR84" s="63"/>
      <c r="KS84" s="63"/>
      <c r="KT84" s="63"/>
      <c r="KU84" s="63"/>
      <c r="KV84" s="63"/>
      <c r="KW84" s="63"/>
      <c r="KX84" s="63"/>
      <c r="KY84" s="63"/>
      <c r="KZ84" s="63"/>
      <c r="LA84" s="63"/>
      <c r="LB84" s="63"/>
      <c r="LC84" s="63"/>
      <c r="LD84" s="63"/>
      <c r="LE84" s="63"/>
      <c r="LF84" s="63"/>
      <c r="LG84" s="63"/>
      <c r="LH84" s="63"/>
      <c r="LI84" s="63"/>
      <c r="LJ84" s="63"/>
      <c r="LK84" s="63"/>
      <c r="LL84" s="63"/>
      <c r="LM84" s="63"/>
      <c r="LN84" s="63"/>
      <c r="LO84" s="63"/>
      <c r="LP84" s="63"/>
      <c r="LQ84" s="63"/>
      <c r="LR84" s="63"/>
      <c r="LS84" s="63"/>
      <c r="LT84" s="63"/>
      <c r="LU84" s="63"/>
      <c r="LV84" s="63"/>
      <c r="LW84" s="63"/>
      <c r="LX84" s="63"/>
      <c r="LY84" s="63"/>
      <c r="LZ84" s="63"/>
      <c r="MA84" s="63"/>
      <c r="MB84" s="63"/>
      <c r="MC84" s="63"/>
      <c r="MD84" s="63"/>
      <c r="ME84" s="63"/>
      <c r="MF84" s="63"/>
      <c r="MG84" s="63"/>
      <c r="MH84" s="63"/>
      <c r="MI84" s="63"/>
      <c r="MJ84" s="63"/>
      <c r="MK84" s="63"/>
      <c r="ML84" s="63"/>
      <c r="MM84" s="63"/>
      <c r="MN84" s="63"/>
      <c r="MO84" s="63"/>
      <c r="MP84" s="63"/>
      <c r="MQ84" s="63"/>
      <c r="MR84" s="63"/>
      <c r="MS84" s="63"/>
      <c r="MT84" s="63"/>
      <c r="MU84" s="63"/>
      <c r="MV84" s="63"/>
      <c r="MW84" s="63"/>
      <c r="MX84" s="63"/>
      <c r="MY84" s="63"/>
      <c r="MZ84" s="63"/>
      <c r="NA84" s="63"/>
      <c r="NB84" s="63"/>
      <c r="NC84" s="63"/>
      <c r="ND84" s="63"/>
      <c r="NE84" s="63"/>
      <c r="NF84" s="63"/>
      <c r="NG84" s="63"/>
      <c r="NH84" s="63"/>
      <c r="NI84" s="63"/>
      <c r="NJ84" s="63"/>
      <c r="NK84" s="63"/>
      <c r="NL84" s="63"/>
      <c r="NM84" s="63"/>
      <c r="NN84" s="63"/>
      <c r="NO84" s="63"/>
      <c r="NP84" s="63"/>
      <c r="NQ84" s="63"/>
      <c r="NR84" s="63"/>
      <c r="NS84" s="63"/>
      <c r="NT84" s="63"/>
      <c r="NU84" s="63"/>
      <c r="NV84" s="63"/>
      <c r="NW84" s="63"/>
      <c r="NX84" s="63"/>
      <c r="NY84" s="63"/>
      <c r="NZ84" s="63"/>
      <c r="OA84" s="63"/>
      <c r="OB84" s="63"/>
      <c r="OC84" s="63"/>
      <c r="OD84" s="63"/>
      <c r="OE84" s="63"/>
      <c r="OF84" s="63"/>
      <c r="OG84" s="63"/>
      <c r="OH84" s="63"/>
      <c r="OI84" s="63"/>
      <c r="OJ84" s="63"/>
      <c r="OK84" s="63"/>
      <c r="OL84" s="63"/>
      <c r="OM84" s="63"/>
      <c r="ON84" s="63"/>
      <c r="OO84" s="63"/>
      <c r="OP84" s="63"/>
      <c r="OQ84" s="63"/>
      <c r="OR84" s="63"/>
      <c r="OS84" s="63"/>
      <c r="OT84" s="63"/>
      <c r="OU84" s="63"/>
      <c r="OV84" s="63"/>
      <c r="OW84" s="63"/>
      <c r="OX84" s="63"/>
      <c r="OY84" s="63"/>
      <c r="OZ84" s="63"/>
      <c r="PA84" s="63"/>
      <c r="PB84" s="63"/>
      <c r="PC84" s="63"/>
      <c r="PD84" s="63"/>
      <c r="PE84" s="63"/>
      <c r="PF84" s="63"/>
      <c r="PG84" s="63"/>
      <c r="PH84" s="63"/>
      <c r="PI84" s="63"/>
      <c r="PJ84" s="63"/>
    </row>
    <row r="85" spans="1:426" ht="12" customHeight="1">
      <c r="A85" s="123"/>
      <c r="B85" s="123"/>
      <c r="C85" s="123"/>
      <c r="D85" s="123"/>
      <c r="E85" s="123"/>
      <c r="F85" s="123"/>
      <c r="G85" s="63"/>
      <c r="H85" s="63"/>
      <c r="I85" s="63"/>
      <c r="J85" s="63"/>
      <c r="K85" s="63"/>
      <c r="L85" s="63"/>
      <c r="M85" s="63"/>
      <c r="N85" s="63"/>
      <c r="O85" s="63"/>
      <c r="P85" s="63"/>
      <c r="Q85" s="63"/>
      <c r="R85" s="63"/>
      <c r="S85" s="63"/>
      <c r="T85" s="63"/>
      <c r="U85" s="63"/>
      <c r="V85" s="63"/>
      <c r="W85" s="63"/>
      <c r="X85" s="63"/>
      <c r="Y85" s="63"/>
      <c r="Z85" s="63"/>
      <c r="AA85" s="63"/>
      <c r="AB85" s="63"/>
      <c r="AC85" s="63"/>
      <c r="AD85" s="63"/>
      <c r="AE85" s="63"/>
      <c r="AF85" s="63"/>
      <c r="AG85" s="63"/>
      <c r="AH85" s="63"/>
      <c r="AI85" s="63"/>
      <c r="AJ85" s="63"/>
      <c r="AK85" s="63"/>
      <c r="AL85" s="63"/>
      <c r="AM85" s="63"/>
      <c r="AN85" s="63"/>
      <c r="AO85" s="63"/>
      <c r="AP85" s="63"/>
      <c r="AQ85" s="63"/>
      <c r="AR85" s="63"/>
      <c r="AS85" s="63"/>
      <c r="AT85" s="63"/>
      <c r="AU85" s="63"/>
      <c r="AV85" s="63"/>
      <c r="AW85" s="63"/>
      <c r="AX85" s="63"/>
      <c r="AY85" s="63"/>
      <c r="AZ85" s="63"/>
      <c r="BA85" s="63"/>
      <c r="BB85" s="63"/>
      <c r="BC85" s="63"/>
      <c r="BD85" s="63"/>
      <c r="BE85" s="63"/>
      <c r="BF85" s="63"/>
      <c r="BG85" s="63"/>
      <c r="BH85" s="63"/>
      <c r="BI85" s="63"/>
      <c r="BJ85" s="63"/>
      <c r="BK85" s="63"/>
      <c r="BL85" s="63"/>
      <c r="BM85" s="63"/>
      <c r="BN85" s="63"/>
      <c r="BO85" s="63"/>
      <c r="BP85" s="63"/>
      <c r="BQ85" s="63"/>
      <c r="BR85" s="63"/>
      <c r="BS85" s="63"/>
      <c r="BT85" s="63"/>
      <c r="BU85" s="63"/>
      <c r="BV85" s="63"/>
      <c r="BW85" s="63"/>
      <c r="BX85" s="63"/>
      <c r="BY85" s="63"/>
      <c r="BZ85" s="63"/>
      <c r="CA85" s="63"/>
      <c r="CB85" s="63"/>
      <c r="CC85" s="63"/>
      <c r="CD85" s="63"/>
      <c r="CE85" s="63"/>
      <c r="CF85" s="63"/>
      <c r="CG85" s="63"/>
      <c r="CH85" s="63"/>
      <c r="CI85" s="63"/>
      <c r="CJ85" s="63"/>
      <c r="CK85" s="63"/>
      <c r="CL85" s="63"/>
      <c r="CM85" s="63"/>
      <c r="CN85" s="63"/>
      <c r="CO85" s="63"/>
      <c r="CP85" s="63"/>
      <c r="CQ85" s="63"/>
      <c r="CR85" s="63"/>
      <c r="CS85" s="63"/>
      <c r="CT85" s="63"/>
      <c r="CU85" s="63"/>
      <c r="CV85" s="63"/>
      <c r="CW85" s="63"/>
      <c r="CX85" s="63"/>
      <c r="CY85" s="63"/>
      <c r="CZ85" s="63"/>
      <c r="DA85" s="63"/>
      <c r="DB85" s="63"/>
      <c r="DC85" s="63"/>
      <c r="DD85" s="63"/>
      <c r="DE85" s="63"/>
      <c r="DF85" s="63"/>
      <c r="DG85" s="63"/>
      <c r="DH85" s="63"/>
      <c r="DI85" s="63"/>
      <c r="DJ85" s="63"/>
      <c r="DK85" s="63"/>
      <c r="DL85" s="63"/>
      <c r="DM85" s="63"/>
      <c r="DN85" s="63"/>
      <c r="DO85" s="63"/>
      <c r="DP85" s="63"/>
      <c r="DQ85" s="63"/>
      <c r="DR85" s="63"/>
      <c r="DS85" s="63"/>
      <c r="DT85" s="63"/>
      <c r="DU85" s="63"/>
      <c r="DV85" s="63"/>
      <c r="DW85" s="63"/>
      <c r="DX85" s="63"/>
      <c r="DY85" s="63"/>
      <c r="DZ85" s="63"/>
      <c r="EA85" s="63"/>
      <c r="EB85" s="63"/>
      <c r="EC85" s="63"/>
      <c r="ED85" s="63"/>
      <c r="EE85" s="63"/>
      <c r="EF85" s="63"/>
      <c r="EG85" s="63"/>
      <c r="EH85" s="63"/>
      <c r="EI85" s="63"/>
      <c r="EJ85" s="63"/>
      <c r="EK85" s="63"/>
      <c r="EL85" s="63"/>
      <c r="EM85" s="63"/>
      <c r="EN85" s="63"/>
      <c r="EO85" s="63"/>
      <c r="EP85" s="63"/>
      <c r="EQ85" s="63"/>
      <c r="ER85" s="63"/>
      <c r="ES85" s="63"/>
      <c r="ET85" s="63"/>
      <c r="EU85" s="63"/>
      <c r="EV85" s="63"/>
      <c r="EW85" s="63"/>
      <c r="EX85" s="63"/>
      <c r="EY85" s="63"/>
      <c r="EZ85" s="63"/>
      <c r="FA85" s="63"/>
      <c r="FB85" s="63"/>
      <c r="FC85" s="63"/>
      <c r="FD85" s="63"/>
      <c r="FE85" s="63"/>
      <c r="FF85" s="63"/>
      <c r="FG85" s="63"/>
      <c r="FH85" s="63"/>
      <c r="FI85" s="63"/>
      <c r="FJ85" s="63"/>
      <c r="FK85" s="63"/>
      <c r="FL85" s="63"/>
      <c r="FM85" s="63"/>
      <c r="FN85" s="63"/>
      <c r="FO85" s="63"/>
      <c r="FP85" s="63"/>
      <c r="FQ85" s="63"/>
      <c r="FR85" s="63"/>
      <c r="FS85" s="63"/>
      <c r="FT85" s="63"/>
      <c r="FU85" s="63"/>
      <c r="FV85" s="63"/>
      <c r="FW85" s="63"/>
      <c r="FX85" s="63"/>
      <c r="FY85" s="63"/>
      <c r="FZ85" s="63"/>
      <c r="GA85" s="63"/>
      <c r="GB85" s="63"/>
      <c r="GC85" s="63"/>
      <c r="GD85" s="63"/>
      <c r="GE85" s="63"/>
      <c r="GF85" s="63"/>
      <c r="GG85" s="63"/>
      <c r="GH85" s="63"/>
      <c r="GI85" s="63"/>
      <c r="GJ85" s="63"/>
      <c r="GK85" s="63"/>
      <c r="GL85" s="63"/>
      <c r="GM85" s="63"/>
      <c r="GN85" s="63"/>
      <c r="GO85" s="63"/>
      <c r="GP85" s="63"/>
      <c r="GQ85" s="63"/>
      <c r="GR85" s="63"/>
      <c r="GS85" s="63"/>
      <c r="GT85" s="63"/>
      <c r="GU85" s="63"/>
      <c r="GV85" s="63"/>
      <c r="GW85" s="63"/>
      <c r="GX85" s="63"/>
      <c r="GY85" s="63"/>
      <c r="GZ85" s="63"/>
      <c r="HA85" s="63"/>
      <c r="HB85" s="63"/>
      <c r="HC85" s="63"/>
      <c r="HD85" s="63"/>
      <c r="HE85" s="63"/>
      <c r="HF85" s="63"/>
      <c r="HG85" s="63"/>
      <c r="HH85" s="63"/>
      <c r="HI85" s="63"/>
      <c r="HJ85" s="63"/>
      <c r="HK85" s="63"/>
      <c r="HL85" s="63"/>
      <c r="HM85" s="63"/>
      <c r="HN85" s="63"/>
      <c r="HO85" s="63"/>
      <c r="HP85" s="63"/>
      <c r="HQ85" s="63"/>
      <c r="HR85" s="63"/>
      <c r="HS85" s="63"/>
      <c r="HT85" s="63"/>
      <c r="HU85" s="63"/>
      <c r="HV85" s="63"/>
      <c r="HW85" s="63"/>
      <c r="HX85" s="63"/>
      <c r="HY85" s="63"/>
      <c r="HZ85" s="63"/>
      <c r="IA85" s="63"/>
      <c r="IB85" s="63"/>
      <c r="IC85" s="63"/>
      <c r="ID85" s="63"/>
      <c r="IE85" s="63"/>
      <c r="IF85" s="63"/>
      <c r="IG85" s="63"/>
      <c r="IH85" s="63"/>
      <c r="II85" s="63"/>
      <c r="IJ85" s="63"/>
      <c r="IK85" s="63"/>
      <c r="IL85" s="63"/>
      <c r="IM85" s="63"/>
      <c r="IN85" s="63"/>
      <c r="IO85" s="63"/>
      <c r="IP85" s="63"/>
      <c r="IQ85" s="63"/>
      <c r="IR85" s="63"/>
      <c r="IS85" s="63"/>
      <c r="IT85" s="63"/>
      <c r="IU85" s="63"/>
      <c r="IV85" s="63"/>
      <c r="IW85" s="63"/>
      <c r="IX85" s="63"/>
      <c r="IY85" s="63"/>
      <c r="IZ85" s="63"/>
      <c r="JA85" s="63"/>
      <c r="JB85" s="63"/>
      <c r="JC85" s="63"/>
      <c r="JD85" s="63"/>
      <c r="JE85" s="63"/>
      <c r="JF85" s="63"/>
      <c r="JG85" s="63"/>
      <c r="JH85" s="63"/>
      <c r="JI85" s="63"/>
      <c r="JJ85" s="63"/>
      <c r="JK85" s="63"/>
      <c r="JL85" s="63"/>
      <c r="JM85" s="63"/>
      <c r="JN85" s="63"/>
      <c r="JO85" s="63"/>
      <c r="JP85" s="63"/>
      <c r="JQ85" s="63"/>
      <c r="JR85" s="63"/>
      <c r="JS85" s="63"/>
      <c r="JT85" s="63"/>
      <c r="JU85" s="63"/>
      <c r="JV85" s="63"/>
      <c r="JW85" s="63"/>
      <c r="JX85" s="63"/>
      <c r="JY85" s="63"/>
      <c r="JZ85" s="63"/>
      <c r="KA85" s="63"/>
      <c r="KB85" s="63"/>
      <c r="KC85" s="63"/>
      <c r="KD85" s="63"/>
      <c r="KE85" s="63"/>
      <c r="KF85" s="63"/>
      <c r="KG85" s="63"/>
      <c r="KH85" s="63"/>
      <c r="KI85" s="63"/>
      <c r="KJ85" s="63"/>
      <c r="KK85" s="63"/>
      <c r="KL85" s="63"/>
      <c r="KM85" s="63"/>
      <c r="KN85" s="63"/>
      <c r="KO85" s="63"/>
      <c r="KP85" s="63"/>
      <c r="KQ85" s="63"/>
      <c r="KR85" s="63"/>
      <c r="KS85" s="63"/>
      <c r="KT85" s="63"/>
      <c r="KU85" s="63"/>
      <c r="KV85" s="63"/>
      <c r="KW85" s="63"/>
      <c r="KX85" s="63"/>
      <c r="KY85" s="63"/>
      <c r="KZ85" s="63"/>
      <c r="LA85" s="63"/>
      <c r="LB85" s="63"/>
      <c r="LC85" s="63"/>
      <c r="LD85" s="63"/>
      <c r="LE85" s="63"/>
      <c r="LF85" s="63"/>
      <c r="LG85" s="63"/>
      <c r="LH85" s="63"/>
      <c r="LI85" s="63"/>
      <c r="LJ85" s="63"/>
      <c r="LK85" s="63"/>
      <c r="LL85" s="63"/>
      <c r="LM85" s="63"/>
      <c r="LN85" s="63"/>
      <c r="LO85" s="63"/>
      <c r="LP85" s="63"/>
      <c r="LQ85" s="63"/>
      <c r="LR85" s="63"/>
      <c r="LS85" s="63"/>
      <c r="LT85" s="63"/>
      <c r="LU85" s="63"/>
      <c r="LV85" s="63"/>
      <c r="LW85" s="63"/>
      <c r="LX85" s="63"/>
      <c r="LY85" s="63"/>
      <c r="LZ85" s="63"/>
      <c r="MA85" s="63"/>
      <c r="MB85" s="63"/>
      <c r="MC85" s="63"/>
      <c r="MD85" s="63"/>
      <c r="ME85" s="63"/>
      <c r="MF85" s="63"/>
      <c r="MG85" s="63"/>
      <c r="MH85" s="63"/>
      <c r="MI85" s="63"/>
      <c r="MJ85" s="63"/>
      <c r="MK85" s="63"/>
      <c r="ML85" s="63"/>
      <c r="MM85" s="63"/>
      <c r="MN85" s="63"/>
      <c r="MO85" s="63"/>
      <c r="MP85" s="63"/>
      <c r="MQ85" s="63"/>
      <c r="MR85" s="63"/>
      <c r="MS85" s="63"/>
      <c r="MT85" s="63"/>
      <c r="MU85" s="63"/>
      <c r="MV85" s="63"/>
      <c r="MW85" s="63"/>
      <c r="MX85" s="63"/>
      <c r="MY85" s="63"/>
      <c r="MZ85" s="63"/>
      <c r="NA85" s="63"/>
      <c r="NB85" s="63"/>
      <c r="NC85" s="63"/>
      <c r="ND85" s="63"/>
      <c r="NE85" s="63"/>
      <c r="NF85" s="63"/>
      <c r="NG85" s="63"/>
      <c r="NH85" s="63"/>
      <c r="NI85" s="63"/>
      <c r="NJ85" s="63"/>
      <c r="NK85" s="63"/>
      <c r="NL85" s="63"/>
      <c r="NM85" s="63"/>
      <c r="NN85" s="63"/>
      <c r="NO85" s="63"/>
      <c r="NP85" s="63"/>
      <c r="NQ85" s="63"/>
      <c r="NR85" s="63"/>
      <c r="NS85" s="63"/>
      <c r="NT85" s="63"/>
      <c r="NU85" s="63"/>
      <c r="NV85" s="63"/>
      <c r="NW85" s="63"/>
      <c r="NX85" s="63"/>
      <c r="NY85" s="63"/>
      <c r="NZ85" s="63"/>
      <c r="OA85" s="63"/>
      <c r="OB85" s="63"/>
      <c r="OC85" s="63"/>
      <c r="OD85" s="63"/>
      <c r="OE85" s="63"/>
      <c r="OF85" s="63"/>
      <c r="OG85" s="63"/>
      <c r="OH85" s="63"/>
      <c r="OI85" s="63"/>
      <c r="OJ85" s="63"/>
      <c r="OK85" s="63"/>
      <c r="OL85" s="63"/>
      <c r="OM85" s="63"/>
      <c r="ON85" s="63"/>
      <c r="OO85" s="63"/>
      <c r="OP85" s="63"/>
      <c r="OQ85" s="63"/>
      <c r="OR85" s="63"/>
      <c r="OS85" s="63"/>
      <c r="OT85" s="63"/>
      <c r="OU85" s="63"/>
      <c r="OV85" s="63"/>
      <c r="OW85" s="63"/>
      <c r="OX85" s="63"/>
      <c r="OY85" s="63"/>
      <c r="OZ85" s="63"/>
      <c r="PA85" s="63"/>
      <c r="PB85" s="63"/>
      <c r="PC85" s="63"/>
      <c r="PD85" s="63"/>
      <c r="PE85" s="63"/>
      <c r="PF85" s="63"/>
      <c r="PG85" s="63"/>
      <c r="PH85" s="63"/>
      <c r="PI85" s="63"/>
      <c r="PJ85" s="63"/>
    </row>
    <row r="86" spans="1:426" ht="12" customHeight="1">
      <c r="A86" s="123"/>
      <c r="B86" s="123"/>
      <c r="C86" s="123"/>
      <c r="D86" s="123"/>
      <c r="E86" s="123"/>
      <c r="F86" s="123"/>
      <c r="G86" s="63"/>
      <c r="H86" s="63"/>
      <c r="I86" s="63"/>
      <c r="J86" s="63"/>
      <c r="K86" s="63"/>
      <c r="L86" s="63"/>
      <c r="M86" s="63"/>
      <c r="N86" s="63"/>
      <c r="O86" s="63"/>
      <c r="P86" s="63"/>
      <c r="Q86" s="63"/>
      <c r="R86" s="63"/>
      <c r="S86" s="63"/>
      <c r="T86" s="63"/>
      <c r="U86" s="63"/>
      <c r="V86" s="63"/>
      <c r="W86" s="63"/>
      <c r="X86" s="63"/>
      <c r="Y86" s="63"/>
      <c r="Z86" s="63"/>
      <c r="AA86" s="63"/>
      <c r="AB86" s="63"/>
      <c r="AC86" s="63"/>
      <c r="AD86" s="63"/>
      <c r="AE86" s="63"/>
      <c r="AF86" s="63"/>
      <c r="AG86" s="63"/>
      <c r="AH86" s="63"/>
      <c r="AI86" s="63"/>
      <c r="AJ86" s="63"/>
      <c r="AK86" s="63"/>
      <c r="AL86" s="63"/>
      <c r="AM86" s="63"/>
      <c r="AN86" s="63"/>
      <c r="AO86" s="63"/>
      <c r="AP86" s="63"/>
      <c r="AQ86" s="63"/>
      <c r="AR86" s="63"/>
      <c r="AS86" s="63"/>
      <c r="AT86" s="63"/>
      <c r="AU86" s="63"/>
      <c r="AV86" s="63"/>
      <c r="AW86" s="63"/>
      <c r="AX86" s="63"/>
      <c r="AY86" s="63"/>
      <c r="AZ86" s="63"/>
      <c r="BA86" s="63"/>
      <c r="BB86" s="63"/>
      <c r="BC86" s="63"/>
      <c r="BD86" s="63"/>
      <c r="BE86" s="63"/>
      <c r="BF86" s="63"/>
      <c r="BG86" s="63"/>
      <c r="BH86" s="63"/>
      <c r="BI86" s="63"/>
      <c r="BJ86" s="63"/>
      <c r="BK86" s="63"/>
      <c r="BL86" s="63"/>
      <c r="BM86" s="63"/>
      <c r="BN86" s="63"/>
      <c r="BO86" s="63"/>
      <c r="BP86" s="63"/>
      <c r="BQ86" s="63"/>
      <c r="BR86" s="63"/>
      <c r="BS86" s="63"/>
      <c r="BT86" s="63"/>
      <c r="BU86" s="63"/>
      <c r="BV86" s="63"/>
      <c r="BW86" s="63"/>
      <c r="BX86" s="63"/>
      <c r="BY86" s="63"/>
      <c r="BZ86" s="63"/>
      <c r="CA86" s="63"/>
      <c r="CB86" s="63"/>
      <c r="CC86" s="63"/>
      <c r="CD86" s="63"/>
      <c r="CE86" s="63"/>
      <c r="CF86" s="63"/>
      <c r="CG86" s="63"/>
      <c r="CH86" s="63"/>
      <c r="CI86" s="63"/>
      <c r="CJ86" s="63"/>
      <c r="CK86" s="63"/>
      <c r="CL86" s="63"/>
      <c r="CM86" s="63"/>
      <c r="CN86" s="63"/>
      <c r="CO86" s="63"/>
      <c r="CP86" s="63"/>
      <c r="CQ86" s="63"/>
      <c r="CR86" s="63"/>
      <c r="CS86" s="63"/>
      <c r="CT86" s="63"/>
      <c r="CU86" s="63"/>
      <c r="CV86" s="63"/>
      <c r="CW86" s="63"/>
      <c r="CX86" s="63"/>
      <c r="CY86" s="63"/>
      <c r="CZ86" s="63"/>
      <c r="DA86" s="63"/>
      <c r="DB86" s="63"/>
      <c r="DC86" s="63"/>
      <c r="DD86" s="63"/>
      <c r="DE86" s="63"/>
      <c r="DF86" s="63"/>
      <c r="DG86" s="63"/>
      <c r="DH86" s="63"/>
      <c r="DI86" s="63"/>
      <c r="DJ86" s="63"/>
      <c r="DK86" s="63"/>
      <c r="DL86" s="63"/>
      <c r="DM86" s="63"/>
      <c r="DN86" s="63"/>
      <c r="DO86" s="63"/>
      <c r="DP86" s="63"/>
      <c r="DQ86" s="63"/>
      <c r="DR86" s="63"/>
      <c r="DS86" s="63"/>
      <c r="DT86" s="63"/>
      <c r="DU86" s="63"/>
      <c r="DV86" s="63"/>
      <c r="DW86" s="63"/>
      <c r="DX86" s="63"/>
      <c r="DY86" s="63"/>
      <c r="DZ86" s="63"/>
      <c r="EA86" s="63"/>
      <c r="EB86" s="63"/>
      <c r="EC86" s="63"/>
      <c r="ED86" s="63"/>
      <c r="EE86" s="63"/>
      <c r="EF86" s="63"/>
      <c r="EG86" s="63"/>
      <c r="EH86" s="63"/>
      <c r="EI86" s="63"/>
      <c r="EJ86" s="63"/>
      <c r="EK86" s="63"/>
      <c r="EL86" s="63"/>
      <c r="EM86" s="63"/>
      <c r="EN86" s="63"/>
      <c r="EO86" s="63"/>
      <c r="EP86" s="63"/>
      <c r="EQ86" s="63"/>
      <c r="ER86" s="63"/>
      <c r="ES86" s="63"/>
      <c r="ET86" s="63"/>
      <c r="EU86" s="63"/>
      <c r="EV86" s="63"/>
      <c r="EW86" s="63"/>
      <c r="EX86" s="63"/>
      <c r="EY86" s="63"/>
      <c r="EZ86" s="63"/>
      <c r="FA86" s="63"/>
      <c r="FB86" s="63"/>
      <c r="FC86" s="63"/>
      <c r="FD86" s="63"/>
      <c r="FE86" s="63"/>
      <c r="FF86" s="63"/>
      <c r="FG86" s="63"/>
      <c r="FH86" s="63"/>
      <c r="FI86" s="63"/>
      <c r="FJ86" s="63"/>
      <c r="FK86" s="63"/>
      <c r="FL86" s="63"/>
      <c r="FM86" s="63"/>
      <c r="FN86" s="63"/>
      <c r="FO86" s="63"/>
      <c r="FP86" s="63"/>
      <c r="FQ86" s="63"/>
      <c r="FR86" s="63"/>
      <c r="FS86" s="63"/>
      <c r="FT86" s="63"/>
      <c r="FU86" s="63"/>
      <c r="FV86" s="63"/>
      <c r="FW86" s="63"/>
      <c r="FX86" s="63"/>
      <c r="FY86" s="63"/>
      <c r="FZ86" s="63"/>
      <c r="GA86" s="63"/>
      <c r="GB86" s="63"/>
      <c r="GC86" s="63"/>
      <c r="GD86" s="63"/>
      <c r="GE86" s="63"/>
      <c r="GF86" s="63"/>
      <c r="GG86" s="63"/>
      <c r="GH86" s="63"/>
      <c r="GI86" s="63"/>
      <c r="GJ86" s="63"/>
      <c r="GK86" s="63"/>
      <c r="GL86" s="63"/>
      <c r="GM86" s="63"/>
      <c r="GN86" s="63"/>
      <c r="GO86" s="63"/>
      <c r="GP86" s="63"/>
      <c r="GQ86" s="63"/>
      <c r="GR86" s="63"/>
      <c r="GS86" s="63"/>
      <c r="GT86" s="63"/>
      <c r="GU86" s="63"/>
      <c r="GV86" s="63"/>
      <c r="GW86" s="63"/>
      <c r="GX86" s="63"/>
      <c r="GY86" s="63"/>
      <c r="GZ86" s="63"/>
      <c r="HA86" s="63"/>
      <c r="HB86" s="63"/>
      <c r="HC86" s="63"/>
      <c r="HD86" s="63"/>
      <c r="HE86" s="63"/>
      <c r="HF86" s="63"/>
      <c r="HG86" s="63"/>
      <c r="HH86" s="63"/>
      <c r="HI86" s="63"/>
      <c r="HJ86" s="63"/>
      <c r="HK86" s="63"/>
      <c r="HL86" s="63"/>
      <c r="HM86" s="63"/>
      <c r="HN86" s="63"/>
      <c r="HO86" s="63"/>
      <c r="HP86" s="63"/>
      <c r="HQ86" s="63"/>
      <c r="HR86" s="63"/>
      <c r="HS86" s="63"/>
      <c r="HT86" s="63"/>
      <c r="HU86" s="63"/>
      <c r="HV86" s="63"/>
      <c r="HW86" s="63"/>
      <c r="HX86" s="63"/>
      <c r="HY86" s="63"/>
      <c r="HZ86" s="63"/>
      <c r="IA86" s="63"/>
      <c r="IB86" s="63"/>
      <c r="IC86" s="63"/>
      <c r="ID86" s="63"/>
      <c r="IE86" s="63"/>
      <c r="IF86" s="63"/>
      <c r="IG86" s="63"/>
      <c r="IH86" s="63"/>
      <c r="II86" s="63"/>
      <c r="IJ86" s="63"/>
      <c r="IK86" s="63"/>
      <c r="IL86" s="63"/>
      <c r="IM86" s="63"/>
      <c r="IN86" s="63"/>
      <c r="IO86" s="63"/>
      <c r="IP86" s="63"/>
      <c r="IQ86" s="63"/>
      <c r="IR86" s="63"/>
      <c r="IS86" s="63"/>
      <c r="IT86" s="63"/>
      <c r="IU86" s="63"/>
      <c r="IV86" s="63"/>
      <c r="IW86" s="63"/>
      <c r="IX86" s="63"/>
      <c r="IY86" s="63"/>
      <c r="IZ86" s="63"/>
      <c r="JA86" s="63"/>
      <c r="JB86" s="63"/>
      <c r="JC86" s="63"/>
      <c r="JD86" s="63"/>
      <c r="JE86" s="63"/>
      <c r="JF86" s="63"/>
      <c r="JG86" s="63"/>
      <c r="JH86" s="63"/>
      <c r="JI86" s="63"/>
      <c r="JJ86" s="63"/>
      <c r="JK86" s="63"/>
      <c r="JL86" s="63"/>
      <c r="JM86" s="63"/>
      <c r="JN86" s="63"/>
      <c r="JO86" s="63"/>
      <c r="JP86" s="63"/>
      <c r="JQ86" s="63"/>
      <c r="JR86" s="63"/>
      <c r="JS86" s="63"/>
      <c r="JT86" s="63"/>
      <c r="JU86" s="63"/>
      <c r="JV86" s="63"/>
      <c r="JW86" s="63"/>
      <c r="JX86" s="63"/>
      <c r="JY86" s="63"/>
      <c r="JZ86" s="63"/>
      <c r="KA86" s="63"/>
      <c r="KB86" s="63"/>
      <c r="KC86" s="63"/>
      <c r="KD86" s="63"/>
      <c r="KE86" s="63"/>
      <c r="KF86" s="63"/>
      <c r="KG86" s="63"/>
      <c r="KH86" s="63"/>
      <c r="KI86" s="63"/>
      <c r="KJ86" s="63"/>
      <c r="KK86" s="63"/>
      <c r="KL86" s="63"/>
      <c r="KM86" s="63"/>
      <c r="KN86" s="63"/>
      <c r="KO86" s="63"/>
      <c r="KP86" s="63"/>
      <c r="KQ86" s="63"/>
      <c r="KR86" s="63"/>
      <c r="KS86" s="63"/>
      <c r="KT86" s="63"/>
      <c r="KU86" s="63"/>
      <c r="KV86" s="63"/>
      <c r="KW86" s="63"/>
      <c r="KX86" s="63"/>
      <c r="KY86" s="63"/>
      <c r="KZ86" s="63"/>
      <c r="LA86" s="63"/>
      <c r="LB86" s="63"/>
      <c r="LC86" s="63"/>
      <c r="LD86" s="63"/>
      <c r="LE86" s="63"/>
      <c r="LF86" s="63"/>
      <c r="LG86" s="63"/>
      <c r="LH86" s="63"/>
      <c r="LI86" s="63"/>
      <c r="LJ86" s="63"/>
      <c r="LK86" s="63"/>
      <c r="LL86" s="63"/>
      <c r="LM86" s="63"/>
      <c r="LN86" s="63"/>
      <c r="LO86" s="63"/>
      <c r="LP86" s="63"/>
      <c r="LQ86" s="63"/>
      <c r="LR86" s="63"/>
      <c r="LS86" s="63"/>
      <c r="LT86" s="63"/>
      <c r="LU86" s="63"/>
      <c r="LV86" s="63"/>
      <c r="LW86" s="63"/>
      <c r="LX86" s="63"/>
      <c r="LY86" s="63"/>
      <c r="LZ86" s="63"/>
      <c r="MA86" s="63"/>
      <c r="MB86" s="63"/>
      <c r="MC86" s="63"/>
      <c r="MD86" s="63"/>
      <c r="ME86" s="63"/>
      <c r="MF86" s="63"/>
      <c r="MG86" s="63"/>
      <c r="MH86" s="63"/>
      <c r="MI86" s="63"/>
      <c r="MJ86" s="63"/>
      <c r="MK86" s="63"/>
      <c r="ML86" s="63"/>
      <c r="MM86" s="63"/>
      <c r="MN86" s="63"/>
      <c r="MO86" s="63"/>
      <c r="MP86" s="63"/>
      <c r="MQ86" s="63"/>
      <c r="MR86" s="63"/>
      <c r="MS86" s="63"/>
      <c r="MT86" s="63"/>
      <c r="MU86" s="63"/>
      <c r="MV86" s="63"/>
      <c r="MW86" s="63"/>
      <c r="MX86" s="63"/>
      <c r="MY86" s="63"/>
      <c r="MZ86" s="63"/>
      <c r="NA86" s="63"/>
      <c r="NB86" s="63"/>
      <c r="NC86" s="63"/>
      <c r="ND86" s="63"/>
      <c r="NE86" s="63"/>
      <c r="NF86" s="63"/>
      <c r="NG86" s="63"/>
      <c r="NH86" s="63"/>
      <c r="NI86" s="63"/>
      <c r="NJ86" s="63"/>
      <c r="NK86" s="63"/>
      <c r="NL86" s="63"/>
      <c r="NM86" s="63"/>
      <c r="NN86" s="63"/>
      <c r="NO86" s="63"/>
      <c r="NP86" s="63"/>
      <c r="NQ86" s="63"/>
      <c r="NR86" s="63"/>
      <c r="NS86" s="63"/>
      <c r="NT86" s="63"/>
      <c r="NU86" s="63"/>
      <c r="NV86" s="63"/>
      <c r="NW86" s="63"/>
      <c r="NX86" s="63"/>
      <c r="NY86" s="63"/>
      <c r="NZ86" s="63"/>
      <c r="OA86" s="63"/>
      <c r="OB86" s="63"/>
      <c r="OC86" s="63"/>
      <c r="OD86" s="63"/>
      <c r="OE86" s="63"/>
      <c r="OF86" s="63"/>
      <c r="OG86" s="63"/>
      <c r="OH86" s="63"/>
      <c r="OI86" s="63"/>
      <c r="OJ86" s="63"/>
      <c r="OK86" s="63"/>
      <c r="OL86" s="63"/>
      <c r="OM86" s="63"/>
      <c r="ON86" s="63"/>
      <c r="OO86" s="63"/>
      <c r="OP86" s="63"/>
      <c r="OQ86" s="63"/>
      <c r="OR86" s="63"/>
      <c r="OS86" s="63"/>
      <c r="OT86" s="63"/>
      <c r="OU86" s="63"/>
      <c r="OV86" s="63"/>
      <c r="OW86" s="63"/>
      <c r="OX86" s="63"/>
      <c r="OY86" s="63"/>
      <c r="OZ86" s="63"/>
      <c r="PA86" s="63"/>
      <c r="PB86" s="63"/>
      <c r="PC86" s="63"/>
      <c r="PD86" s="63"/>
      <c r="PE86" s="63"/>
      <c r="PF86" s="63"/>
      <c r="PG86" s="63"/>
      <c r="PH86" s="63"/>
      <c r="PI86" s="63"/>
      <c r="PJ86" s="63"/>
    </row>
    <row r="87" spans="1:426" ht="12" customHeight="1">
      <c r="A87" s="123"/>
      <c r="B87" s="123"/>
      <c r="C87" s="123"/>
      <c r="D87" s="123"/>
      <c r="E87" s="123"/>
      <c r="F87" s="123"/>
      <c r="G87" s="63"/>
      <c r="H87" s="63"/>
      <c r="I87" s="63"/>
      <c r="J87" s="63"/>
      <c r="K87" s="63"/>
      <c r="L87" s="63"/>
      <c r="M87" s="63"/>
      <c r="N87" s="63"/>
      <c r="O87" s="63"/>
      <c r="P87" s="63"/>
      <c r="Q87" s="63"/>
      <c r="R87" s="63"/>
      <c r="S87" s="63"/>
      <c r="T87" s="63"/>
      <c r="U87" s="63"/>
      <c r="V87" s="63"/>
      <c r="W87" s="63"/>
      <c r="X87" s="63"/>
      <c r="Y87" s="63"/>
      <c r="Z87" s="63"/>
      <c r="AA87" s="63"/>
      <c r="AB87" s="63"/>
      <c r="AC87" s="63"/>
      <c r="AD87" s="63"/>
      <c r="AE87" s="63"/>
      <c r="AF87" s="63"/>
      <c r="AG87" s="63"/>
      <c r="AH87" s="63"/>
      <c r="AI87" s="63"/>
      <c r="AJ87" s="63"/>
      <c r="AK87" s="63"/>
      <c r="AL87" s="63"/>
      <c r="AM87" s="63"/>
      <c r="AN87" s="63"/>
      <c r="AO87" s="63"/>
      <c r="AP87" s="63"/>
      <c r="AQ87" s="63"/>
      <c r="AR87" s="63"/>
      <c r="AS87" s="63"/>
      <c r="AT87" s="63"/>
      <c r="AU87" s="63"/>
      <c r="AV87" s="63"/>
      <c r="AW87" s="63"/>
      <c r="AX87" s="63"/>
      <c r="AY87" s="63"/>
      <c r="AZ87" s="63"/>
      <c r="BA87" s="63"/>
      <c r="BB87" s="63"/>
      <c r="BC87" s="63"/>
      <c r="BD87" s="63"/>
      <c r="BE87" s="63"/>
      <c r="BF87" s="63"/>
      <c r="BG87" s="63"/>
      <c r="BH87" s="63"/>
      <c r="BI87" s="63"/>
      <c r="BJ87" s="63"/>
      <c r="BK87" s="63"/>
      <c r="BL87" s="63"/>
      <c r="BM87" s="63"/>
      <c r="BN87" s="63"/>
      <c r="BO87" s="63"/>
      <c r="BP87" s="63"/>
      <c r="BQ87" s="63"/>
      <c r="BR87" s="63"/>
      <c r="BS87" s="63"/>
      <c r="BT87" s="63"/>
      <c r="BU87" s="63"/>
      <c r="BV87" s="63"/>
      <c r="BW87" s="63"/>
      <c r="BX87" s="63"/>
      <c r="BY87" s="63"/>
      <c r="BZ87" s="63"/>
      <c r="CA87" s="63"/>
      <c r="CB87" s="63"/>
      <c r="CC87" s="63"/>
      <c r="CD87" s="63"/>
      <c r="CE87" s="63"/>
      <c r="CF87" s="63"/>
      <c r="CG87" s="63"/>
      <c r="CH87" s="63"/>
      <c r="CI87" s="63"/>
      <c r="CJ87" s="63"/>
      <c r="CK87" s="63"/>
      <c r="CL87" s="63"/>
      <c r="CM87" s="63"/>
      <c r="CN87" s="63"/>
      <c r="CO87" s="63"/>
      <c r="CP87" s="63"/>
      <c r="CQ87" s="63"/>
      <c r="CR87" s="63"/>
      <c r="CS87" s="63"/>
      <c r="CT87" s="63"/>
      <c r="CU87" s="63"/>
      <c r="CV87" s="63"/>
      <c r="CW87" s="63"/>
      <c r="CX87" s="63"/>
      <c r="CY87" s="63"/>
      <c r="CZ87" s="63"/>
      <c r="DA87" s="63"/>
      <c r="DB87" s="63"/>
      <c r="DC87" s="63"/>
      <c r="DD87" s="63"/>
      <c r="DE87" s="63"/>
      <c r="DF87" s="63"/>
      <c r="DG87" s="63"/>
      <c r="DH87" s="63"/>
      <c r="DI87" s="63"/>
      <c r="DJ87" s="63"/>
      <c r="DK87" s="63"/>
      <c r="DL87" s="63"/>
      <c r="DM87" s="63"/>
      <c r="DN87" s="63"/>
      <c r="DO87" s="63"/>
      <c r="DP87" s="63"/>
      <c r="DQ87" s="63"/>
      <c r="DR87" s="63"/>
      <c r="DS87" s="63"/>
      <c r="DT87" s="63"/>
      <c r="DU87" s="63"/>
      <c r="DV87" s="63"/>
      <c r="DW87" s="63"/>
      <c r="DX87" s="63"/>
      <c r="DY87" s="63"/>
      <c r="DZ87" s="63"/>
      <c r="EA87" s="63"/>
      <c r="EB87" s="63"/>
      <c r="EC87" s="63"/>
      <c r="ED87" s="63"/>
      <c r="EE87" s="63"/>
      <c r="EF87" s="63"/>
      <c r="EG87" s="63"/>
      <c r="EH87" s="63"/>
      <c r="EI87" s="63"/>
      <c r="EJ87" s="63"/>
      <c r="EK87" s="63"/>
      <c r="EL87" s="63"/>
      <c r="EM87" s="63"/>
      <c r="EN87" s="63"/>
      <c r="EO87" s="63"/>
      <c r="EP87" s="63"/>
      <c r="EQ87" s="63"/>
      <c r="ER87" s="63"/>
      <c r="ES87" s="63"/>
      <c r="ET87" s="63"/>
      <c r="EU87" s="63"/>
      <c r="EV87" s="63"/>
      <c r="EW87" s="63"/>
      <c r="EX87" s="63"/>
      <c r="EY87" s="63"/>
      <c r="EZ87" s="63"/>
      <c r="FA87" s="63"/>
      <c r="FB87" s="63"/>
      <c r="FC87" s="63"/>
      <c r="FD87" s="63"/>
      <c r="FE87" s="63"/>
      <c r="FF87" s="63"/>
      <c r="FG87" s="63"/>
      <c r="FH87" s="63"/>
      <c r="FI87" s="63"/>
      <c r="FJ87" s="63"/>
      <c r="FK87" s="63"/>
      <c r="FL87" s="63"/>
      <c r="FM87" s="63"/>
      <c r="FN87" s="63"/>
      <c r="FO87" s="63"/>
      <c r="FP87" s="63"/>
      <c r="FQ87" s="63"/>
      <c r="FR87" s="63"/>
      <c r="FS87" s="63"/>
      <c r="FT87" s="63"/>
      <c r="FU87" s="63"/>
      <c r="FV87" s="63"/>
      <c r="FW87" s="63"/>
      <c r="FX87" s="63"/>
      <c r="FY87" s="63"/>
      <c r="FZ87" s="63"/>
      <c r="GA87" s="63"/>
      <c r="GB87" s="63"/>
      <c r="GC87" s="63"/>
      <c r="GD87" s="63"/>
      <c r="GE87" s="63"/>
      <c r="GF87" s="63"/>
      <c r="GG87" s="63"/>
      <c r="GH87" s="63"/>
      <c r="GI87" s="63"/>
      <c r="GJ87" s="63"/>
      <c r="GK87" s="63"/>
      <c r="GL87" s="63"/>
      <c r="GM87" s="63"/>
      <c r="GN87" s="63"/>
      <c r="GO87" s="63"/>
      <c r="GP87" s="63"/>
      <c r="GQ87" s="63"/>
      <c r="GR87" s="63"/>
      <c r="GS87" s="63"/>
      <c r="GT87" s="63"/>
      <c r="GU87" s="63"/>
      <c r="GV87" s="63"/>
      <c r="GW87" s="63"/>
      <c r="GX87" s="63"/>
      <c r="GY87" s="63"/>
      <c r="GZ87" s="63"/>
      <c r="HA87" s="63"/>
      <c r="HB87" s="63"/>
      <c r="HC87" s="63"/>
      <c r="HD87" s="63"/>
      <c r="HE87" s="63"/>
      <c r="HF87" s="63"/>
      <c r="HG87" s="63"/>
      <c r="HH87" s="63"/>
      <c r="HI87" s="63"/>
      <c r="HJ87" s="63"/>
      <c r="HK87" s="63"/>
      <c r="HL87" s="63"/>
      <c r="HM87" s="63"/>
      <c r="HN87" s="63"/>
      <c r="HO87" s="63"/>
      <c r="HP87" s="63"/>
      <c r="HQ87" s="63"/>
      <c r="HR87" s="63"/>
      <c r="HS87" s="63"/>
      <c r="HT87" s="63"/>
      <c r="HU87" s="63"/>
      <c r="HV87" s="63"/>
      <c r="HW87" s="63"/>
      <c r="HX87" s="63"/>
      <c r="HY87" s="63"/>
      <c r="HZ87" s="63"/>
      <c r="IA87" s="63"/>
      <c r="IB87" s="63"/>
      <c r="IC87" s="63"/>
      <c r="ID87" s="63"/>
      <c r="IE87" s="63"/>
      <c r="IF87" s="63"/>
      <c r="IG87" s="63"/>
      <c r="IH87" s="63"/>
      <c r="II87" s="63"/>
      <c r="IJ87" s="63"/>
      <c r="IK87" s="63"/>
      <c r="IL87" s="63"/>
      <c r="IM87" s="63"/>
      <c r="IN87" s="63"/>
      <c r="IO87" s="63"/>
      <c r="IP87" s="63"/>
      <c r="IQ87" s="63"/>
      <c r="IR87" s="63"/>
      <c r="IS87" s="63"/>
      <c r="IT87" s="63"/>
      <c r="IU87" s="63"/>
      <c r="IV87" s="63"/>
      <c r="IW87" s="63"/>
      <c r="IX87" s="63"/>
      <c r="IY87" s="63"/>
      <c r="IZ87" s="63"/>
      <c r="JA87" s="63"/>
      <c r="JB87" s="63"/>
      <c r="JC87" s="63"/>
      <c r="JD87" s="63"/>
      <c r="JE87" s="63"/>
      <c r="JF87" s="63"/>
      <c r="JG87" s="63"/>
      <c r="JH87" s="63"/>
      <c r="JI87" s="63"/>
      <c r="JJ87" s="63"/>
      <c r="JK87" s="63"/>
      <c r="JL87" s="63"/>
      <c r="JM87" s="63"/>
      <c r="JN87" s="63"/>
      <c r="JO87" s="63"/>
      <c r="JP87" s="63"/>
      <c r="JQ87" s="63"/>
      <c r="JR87" s="63"/>
      <c r="JS87" s="63"/>
      <c r="JT87" s="63"/>
      <c r="JU87" s="63"/>
      <c r="JV87" s="63"/>
      <c r="JW87" s="63"/>
      <c r="JX87" s="63"/>
      <c r="JY87" s="63"/>
      <c r="JZ87" s="63"/>
      <c r="KA87" s="63"/>
      <c r="KB87" s="63"/>
      <c r="KC87" s="63"/>
      <c r="KD87" s="63"/>
      <c r="KE87" s="63"/>
      <c r="KF87" s="63"/>
      <c r="KG87" s="63"/>
      <c r="KH87" s="63"/>
      <c r="KI87" s="63"/>
      <c r="KJ87" s="63"/>
      <c r="KK87" s="63"/>
      <c r="KL87" s="63"/>
      <c r="KM87" s="63"/>
      <c r="KN87" s="63"/>
      <c r="KO87" s="63"/>
      <c r="KP87" s="63"/>
      <c r="KQ87" s="63"/>
      <c r="KR87" s="63"/>
      <c r="KS87" s="63"/>
      <c r="KT87" s="63"/>
      <c r="KU87" s="63"/>
      <c r="KV87" s="63"/>
      <c r="KW87" s="63"/>
      <c r="KX87" s="63"/>
      <c r="KY87" s="63"/>
      <c r="KZ87" s="63"/>
      <c r="LA87" s="63"/>
      <c r="LB87" s="63"/>
      <c r="LC87" s="63"/>
      <c r="LD87" s="63"/>
      <c r="LE87" s="63"/>
      <c r="LF87" s="63"/>
      <c r="LG87" s="63"/>
      <c r="LH87" s="63"/>
      <c r="LI87" s="63"/>
      <c r="LJ87" s="63"/>
      <c r="LK87" s="63"/>
      <c r="LL87" s="63"/>
      <c r="LM87" s="63"/>
      <c r="LN87" s="63"/>
      <c r="LO87" s="63"/>
      <c r="LP87" s="63"/>
      <c r="LQ87" s="63"/>
      <c r="LR87" s="63"/>
      <c r="LS87" s="63"/>
      <c r="LT87" s="63"/>
      <c r="LU87" s="63"/>
      <c r="LV87" s="63"/>
      <c r="LW87" s="63"/>
      <c r="LX87" s="63"/>
      <c r="LY87" s="63"/>
      <c r="LZ87" s="63"/>
      <c r="MA87" s="63"/>
      <c r="MB87" s="63"/>
      <c r="MC87" s="63"/>
      <c r="MD87" s="63"/>
      <c r="ME87" s="63"/>
      <c r="MF87" s="63"/>
      <c r="MG87" s="63"/>
      <c r="MH87" s="63"/>
      <c r="MI87" s="63"/>
      <c r="MJ87" s="63"/>
      <c r="MK87" s="63"/>
      <c r="ML87" s="63"/>
      <c r="MM87" s="63"/>
      <c r="MN87" s="63"/>
      <c r="MO87" s="63"/>
      <c r="MP87" s="63"/>
      <c r="MQ87" s="63"/>
      <c r="MR87" s="63"/>
      <c r="MS87" s="63"/>
      <c r="MT87" s="63"/>
      <c r="MU87" s="63"/>
      <c r="MV87" s="63"/>
      <c r="MW87" s="63"/>
      <c r="MX87" s="63"/>
      <c r="MY87" s="63"/>
      <c r="MZ87" s="63"/>
      <c r="NA87" s="63"/>
      <c r="NB87" s="63"/>
      <c r="NC87" s="63"/>
      <c r="ND87" s="63"/>
      <c r="NE87" s="63"/>
      <c r="NF87" s="63"/>
      <c r="NG87" s="63"/>
      <c r="NH87" s="63"/>
      <c r="NI87" s="63"/>
      <c r="NJ87" s="63"/>
      <c r="NK87" s="63"/>
      <c r="NL87" s="63"/>
      <c r="NM87" s="63"/>
      <c r="NN87" s="63"/>
      <c r="NO87" s="63"/>
      <c r="NP87" s="63"/>
      <c r="NQ87" s="63"/>
      <c r="NR87" s="63"/>
      <c r="NS87" s="63"/>
      <c r="NT87" s="63"/>
      <c r="NU87" s="63"/>
      <c r="NV87" s="63"/>
      <c r="NW87" s="63"/>
      <c r="NX87" s="63"/>
      <c r="NY87" s="63"/>
      <c r="NZ87" s="63"/>
      <c r="OA87" s="63"/>
      <c r="OB87" s="63"/>
      <c r="OC87" s="63"/>
      <c r="OD87" s="63"/>
      <c r="OE87" s="63"/>
      <c r="OF87" s="63"/>
      <c r="OG87" s="63"/>
      <c r="OH87" s="63"/>
      <c r="OI87" s="63"/>
      <c r="OJ87" s="63"/>
      <c r="OK87" s="63"/>
      <c r="OL87" s="63"/>
      <c r="OM87" s="63"/>
      <c r="ON87" s="63"/>
      <c r="OO87" s="63"/>
      <c r="OP87" s="63"/>
      <c r="OQ87" s="63"/>
      <c r="OR87" s="63"/>
      <c r="OS87" s="63"/>
      <c r="OT87" s="63"/>
      <c r="OU87" s="63"/>
      <c r="OV87" s="63"/>
      <c r="OW87" s="63"/>
      <c r="OX87" s="63"/>
      <c r="OY87" s="63"/>
      <c r="OZ87" s="63"/>
      <c r="PA87" s="63"/>
      <c r="PB87" s="63"/>
      <c r="PC87" s="63"/>
      <c r="PD87" s="63"/>
      <c r="PE87" s="63"/>
      <c r="PF87" s="63"/>
      <c r="PG87" s="63"/>
      <c r="PH87" s="63"/>
      <c r="PI87" s="63"/>
      <c r="PJ87" s="63"/>
    </row>
    <row r="88" spans="1:426" ht="12" customHeight="1">
      <c r="A88" s="123"/>
      <c r="B88" s="123"/>
      <c r="C88" s="123"/>
      <c r="D88" s="123"/>
      <c r="E88" s="123"/>
      <c r="F88" s="123"/>
      <c r="G88" s="63"/>
      <c r="H88" s="63"/>
      <c r="I88" s="63"/>
      <c r="J88" s="63"/>
      <c r="K88" s="63"/>
      <c r="L88" s="63"/>
      <c r="M88" s="63"/>
      <c r="N88" s="63"/>
      <c r="O88" s="63"/>
      <c r="P88" s="63"/>
      <c r="Q88" s="63"/>
      <c r="R88" s="63"/>
      <c r="S88" s="63"/>
      <c r="T88" s="63"/>
      <c r="U88" s="63"/>
      <c r="V88" s="63"/>
      <c r="W88" s="63"/>
      <c r="X88" s="63"/>
      <c r="Y88" s="63"/>
      <c r="Z88" s="63"/>
      <c r="AA88" s="63"/>
      <c r="AB88" s="63"/>
      <c r="AC88" s="63"/>
      <c r="AD88" s="63"/>
      <c r="AE88" s="63"/>
      <c r="AF88" s="63"/>
      <c r="AG88" s="63"/>
      <c r="AH88" s="63"/>
      <c r="AI88" s="63"/>
      <c r="AJ88" s="63"/>
      <c r="AK88" s="63"/>
      <c r="AL88" s="63"/>
      <c r="AM88" s="63"/>
      <c r="AN88" s="63"/>
      <c r="AO88" s="63"/>
      <c r="AP88" s="63"/>
      <c r="AQ88" s="63"/>
      <c r="AR88" s="63"/>
      <c r="AS88" s="63"/>
      <c r="AT88" s="63"/>
      <c r="AU88" s="63"/>
      <c r="AV88" s="63"/>
      <c r="AW88" s="63"/>
      <c r="AX88" s="63"/>
      <c r="AY88" s="63"/>
      <c r="AZ88" s="63"/>
      <c r="BA88" s="63"/>
      <c r="BB88" s="63"/>
      <c r="BC88" s="63"/>
      <c r="BD88" s="63"/>
      <c r="BE88" s="63"/>
      <c r="BF88" s="63"/>
      <c r="BG88" s="63"/>
      <c r="BH88" s="63"/>
      <c r="BI88" s="63"/>
      <c r="BJ88" s="63"/>
      <c r="BK88" s="63"/>
      <c r="BL88" s="63"/>
      <c r="BM88" s="63"/>
      <c r="BN88" s="63"/>
      <c r="BO88" s="63"/>
      <c r="BP88" s="63"/>
      <c r="BQ88" s="63"/>
      <c r="BR88" s="63"/>
      <c r="BS88" s="63"/>
      <c r="BT88" s="63"/>
      <c r="BU88" s="63"/>
      <c r="BV88" s="63"/>
      <c r="BW88" s="63"/>
      <c r="BX88" s="63"/>
      <c r="BY88" s="63"/>
      <c r="BZ88" s="63"/>
      <c r="CA88" s="63"/>
      <c r="CB88" s="63"/>
      <c r="CC88" s="63"/>
      <c r="CD88" s="63"/>
      <c r="CE88" s="63"/>
      <c r="CF88" s="63"/>
      <c r="CG88" s="63"/>
      <c r="CH88" s="63"/>
      <c r="CI88" s="63"/>
      <c r="CJ88" s="63"/>
      <c r="CK88" s="63"/>
      <c r="CL88" s="63"/>
      <c r="CM88" s="63"/>
      <c r="CN88" s="63"/>
      <c r="CO88" s="63"/>
      <c r="CP88" s="63"/>
      <c r="CQ88" s="63"/>
      <c r="CR88" s="63"/>
      <c r="CS88" s="63"/>
      <c r="CT88" s="63"/>
      <c r="CU88" s="63"/>
      <c r="CV88" s="63"/>
      <c r="CW88" s="63"/>
      <c r="CX88" s="63"/>
      <c r="CY88" s="63"/>
      <c r="CZ88" s="63"/>
      <c r="DA88" s="63"/>
      <c r="DB88" s="63"/>
      <c r="DC88" s="63"/>
      <c r="DD88" s="63"/>
      <c r="DE88" s="63"/>
      <c r="DF88" s="63"/>
      <c r="DG88" s="63"/>
      <c r="DH88" s="63"/>
      <c r="DI88" s="63"/>
      <c r="DJ88" s="63"/>
      <c r="DK88" s="63"/>
      <c r="DL88" s="63"/>
      <c r="DM88" s="63"/>
      <c r="DN88" s="63"/>
      <c r="DO88" s="63"/>
      <c r="DP88" s="63"/>
      <c r="DQ88" s="63"/>
      <c r="DR88" s="63"/>
      <c r="DS88" s="63"/>
      <c r="DT88" s="63"/>
      <c r="DU88" s="63"/>
      <c r="DV88" s="63"/>
      <c r="DW88" s="63"/>
      <c r="DX88" s="63"/>
      <c r="DY88" s="63"/>
      <c r="DZ88" s="63"/>
      <c r="EA88" s="63"/>
      <c r="EB88" s="63"/>
      <c r="EC88" s="63"/>
      <c r="ED88" s="63"/>
      <c r="EE88" s="63"/>
      <c r="EF88" s="63"/>
      <c r="EG88" s="63"/>
      <c r="EH88" s="63"/>
      <c r="EI88" s="63"/>
      <c r="EJ88" s="63"/>
      <c r="EK88" s="63"/>
      <c r="EL88" s="63"/>
      <c r="EM88" s="63"/>
      <c r="EN88" s="63"/>
      <c r="EO88" s="63"/>
      <c r="EP88" s="63"/>
      <c r="EQ88" s="63"/>
      <c r="ER88" s="63"/>
      <c r="ES88" s="63"/>
      <c r="ET88" s="63"/>
      <c r="EU88" s="63"/>
      <c r="EV88" s="63"/>
      <c r="EW88" s="63"/>
      <c r="EX88" s="63"/>
      <c r="EY88" s="63"/>
      <c r="EZ88" s="63"/>
      <c r="FA88" s="63"/>
      <c r="FB88" s="63"/>
      <c r="FC88" s="63"/>
      <c r="FD88" s="63"/>
      <c r="FE88" s="63"/>
      <c r="FF88" s="63"/>
      <c r="FG88" s="63"/>
      <c r="FH88" s="63"/>
      <c r="FI88" s="63"/>
      <c r="FJ88" s="63"/>
      <c r="FK88" s="63"/>
      <c r="FL88" s="63"/>
      <c r="FM88" s="63"/>
      <c r="FN88" s="63"/>
      <c r="FO88" s="63"/>
      <c r="FP88" s="63"/>
      <c r="FQ88" s="63"/>
      <c r="FR88" s="63"/>
      <c r="FS88" s="63"/>
      <c r="FT88" s="63"/>
      <c r="FU88" s="63"/>
      <c r="FV88" s="63"/>
      <c r="FW88" s="63"/>
      <c r="FX88" s="63"/>
      <c r="FY88" s="63"/>
      <c r="FZ88" s="63"/>
      <c r="GA88" s="63"/>
      <c r="GB88" s="63"/>
      <c r="GC88" s="63"/>
      <c r="GD88" s="63"/>
      <c r="GE88" s="63"/>
      <c r="GF88" s="63"/>
      <c r="GG88" s="63"/>
      <c r="GH88" s="63"/>
      <c r="GI88" s="63"/>
      <c r="GJ88" s="63"/>
      <c r="GK88" s="63"/>
      <c r="GL88" s="63"/>
      <c r="GM88" s="63"/>
      <c r="GN88" s="63"/>
      <c r="GO88" s="63"/>
      <c r="GP88" s="63"/>
      <c r="GQ88" s="63"/>
      <c r="GR88" s="63"/>
      <c r="GS88" s="63"/>
      <c r="GT88" s="63"/>
      <c r="GU88" s="63"/>
      <c r="GV88" s="63"/>
      <c r="GW88" s="63"/>
      <c r="GX88" s="63"/>
      <c r="GY88" s="63"/>
      <c r="GZ88" s="63"/>
      <c r="HA88" s="63"/>
      <c r="HB88" s="63"/>
      <c r="HC88" s="63"/>
      <c r="HD88" s="63"/>
      <c r="HE88" s="63"/>
      <c r="HF88" s="63"/>
      <c r="HG88" s="63"/>
      <c r="HH88" s="63"/>
      <c r="HI88" s="63"/>
      <c r="HJ88" s="63"/>
      <c r="HK88" s="63"/>
      <c r="HL88" s="63"/>
      <c r="HM88" s="63"/>
      <c r="HN88" s="63"/>
      <c r="HO88" s="63"/>
      <c r="HP88" s="63"/>
      <c r="HQ88" s="63"/>
      <c r="HR88" s="63"/>
      <c r="HS88" s="63"/>
      <c r="HT88" s="63"/>
      <c r="HU88" s="63"/>
      <c r="HV88" s="63"/>
      <c r="HW88" s="63"/>
      <c r="HX88" s="63"/>
      <c r="HY88" s="63"/>
      <c r="HZ88" s="63"/>
      <c r="IA88" s="63"/>
      <c r="IB88" s="63"/>
      <c r="IC88" s="63"/>
      <c r="ID88" s="63"/>
      <c r="IE88" s="63"/>
      <c r="IF88" s="63"/>
      <c r="IG88" s="63"/>
      <c r="IH88" s="63"/>
      <c r="II88" s="63"/>
      <c r="IJ88" s="63"/>
      <c r="IK88" s="63"/>
      <c r="IL88" s="63"/>
      <c r="IM88" s="63"/>
      <c r="IN88" s="63"/>
      <c r="IO88" s="63"/>
      <c r="IP88" s="63"/>
      <c r="IQ88" s="63"/>
      <c r="IR88" s="63"/>
      <c r="IS88" s="63"/>
      <c r="IT88" s="63"/>
      <c r="IU88" s="63"/>
      <c r="IV88" s="63"/>
      <c r="IW88" s="63"/>
      <c r="IX88" s="63"/>
      <c r="IY88" s="63"/>
      <c r="IZ88" s="63"/>
      <c r="JA88" s="63"/>
      <c r="JB88" s="63"/>
      <c r="JC88" s="63"/>
      <c r="JD88" s="63"/>
      <c r="JE88" s="63"/>
      <c r="JF88" s="63"/>
      <c r="JG88" s="63"/>
      <c r="JH88" s="63"/>
      <c r="JI88" s="63"/>
      <c r="JJ88" s="63"/>
      <c r="JK88" s="63"/>
      <c r="JL88" s="63"/>
      <c r="JM88" s="63"/>
      <c r="JN88" s="63"/>
      <c r="JO88" s="63"/>
      <c r="JP88" s="63"/>
      <c r="JQ88" s="63"/>
      <c r="JR88" s="63"/>
      <c r="JS88" s="63"/>
      <c r="JT88" s="63"/>
      <c r="JU88" s="63"/>
      <c r="JV88" s="63"/>
      <c r="JW88" s="63"/>
      <c r="JX88" s="63"/>
      <c r="JY88" s="63"/>
      <c r="JZ88" s="63"/>
      <c r="KA88" s="63"/>
      <c r="KB88" s="63"/>
      <c r="KC88" s="63"/>
      <c r="KD88" s="63"/>
      <c r="KE88" s="63"/>
      <c r="KF88" s="63"/>
      <c r="KG88" s="63"/>
      <c r="KH88" s="63"/>
      <c r="KI88" s="63"/>
      <c r="KJ88" s="63"/>
      <c r="KK88" s="63"/>
      <c r="KL88" s="63"/>
      <c r="KM88" s="63"/>
      <c r="KN88" s="63"/>
      <c r="KO88" s="63"/>
      <c r="KP88" s="63"/>
      <c r="KQ88" s="63"/>
      <c r="KR88" s="63"/>
      <c r="KS88" s="63"/>
      <c r="KT88" s="63"/>
      <c r="KU88" s="63"/>
      <c r="KV88" s="63"/>
      <c r="KW88" s="63"/>
      <c r="KX88" s="63"/>
      <c r="KY88" s="63"/>
      <c r="KZ88" s="63"/>
      <c r="LA88" s="63"/>
      <c r="LB88" s="63"/>
      <c r="LC88" s="63"/>
      <c r="LD88" s="63"/>
      <c r="LE88" s="63"/>
      <c r="LF88" s="63"/>
      <c r="LG88" s="63"/>
      <c r="LH88" s="63"/>
      <c r="LI88" s="63"/>
      <c r="LJ88" s="63"/>
      <c r="LK88" s="63"/>
      <c r="LL88" s="63"/>
      <c r="LM88" s="63"/>
      <c r="LN88" s="63"/>
      <c r="LO88" s="63"/>
      <c r="LP88" s="63"/>
      <c r="LQ88" s="63"/>
      <c r="LR88" s="63"/>
      <c r="LS88" s="63"/>
      <c r="LT88" s="63"/>
      <c r="LU88" s="63"/>
      <c r="LV88" s="63"/>
      <c r="LW88" s="63"/>
      <c r="LX88" s="63"/>
      <c r="LY88" s="63"/>
      <c r="LZ88" s="63"/>
      <c r="MA88" s="63"/>
      <c r="MB88" s="63"/>
      <c r="MC88" s="63"/>
      <c r="MD88" s="63"/>
      <c r="ME88" s="63"/>
      <c r="MF88" s="63"/>
      <c r="MG88" s="63"/>
      <c r="MH88" s="63"/>
      <c r="MI88" s="63"/>
      <c r="MJ88" s="63"/>
      <c r="MK88" s="63"/>
      <c r="ML88" s="63"/>
      <c r="MM88" s="63"/>
      <c r="MN88" s="63"/>
      <c r="MO88" s="63"/>
      <c r="MP88" s="63"/>
      <c r="MQ88" s="63"/>
      <c r="MR88" s="63"/>
      <c r="MS88" s="63"/>
      <c r="MT88" s="63"/>
      <c r="MU88" s="63"/>
      <c r="MV88" s="63"/>
      <c r="MW88" s="63"/>
      <c r="MX88" s="63"/>
      <c r="MY88" s="63"/>
      <c r="MZ88" s="63"/>
      <c r="NA88" s="63"/>
      <c r="NB88" s="63"/>
      <c r="NC88" s="63"/>
      <c r="ND88" s="63"/>
      <c r="NE88" s="63"/>
      <c r="NF88" s="63"/>
      <c r="NG88" s="63"/>
      <c r="NH88" s="63"/>
      <c r="NI88" s="63"/>
      <c r="NJ88" s="63"/>
      <c r="NK88" s="63"/>
      <c r="NL88" s="63"/>
      <c r="NM88" s="63"/>
      <c r="NN88" s="63"/>
      <c r="NO88" s="63"/>
      <c r="NP88" s="63"/>
      <c r="NQ88" s="63"/>
      <c r="NR88" s="63"/>
      <c r="NS88" s="63"/>
      <c r="NT88" s="63"/>
      <c r="NU88" s="63"/>
      <c r="NV88" s="63"/>
      <c r="NW88" s="63"/>
      <c r="NX88" s="63"/>
      <c r="NY88" s="63"/>
      <c r="NZ88" s="63"/>
      <c r="OA88" s="63"/>
      <c r="OB88" s="63"/>
      <c r="OC88" s="63"/>
      <c r="OD88" s="63"/>
      <c r="OE88" s="63"/>
      <c r="OF88" s="63"/>
      <c r="OG88" s="63"/>
      <c r="OH88" s="63"/>
      <c r="OI88" s="63"/>
      <c r="OJ88" s="63"/>
      <c r="OK88" s="63"/>
      <c r="OL88" s="63"/>
      <c r="OM88" s="63"/>
      <c r="ON88" s="63"/>
      <c r="OO88" s="63"/>
      <c r="OP88" s="63"/>
      <c r="OQ88" s="63"/>
      <c r="OR88" s="63"/>
      <c r="OS88" s="63"/>
      <c r="OT88" s="63"/>
      <c r="OU88" s="63"/>
      <c r="OV88" s="63"/>
      <c r="OW88" s="63"/>
      <c r="OX88" s="63"/>
      <c r="OY88" s="63"/>
      <c r="OZ88" s="63"/>
      <c r="PA88" s="63"/>
      <c r="PB88" s="63"/>
      <c r="PC88" s="63"/>
      <c r="PD88" s="63"/>
      <c r="PE88" s="63"/>
      <c r="PF88" s="63"/>
      <c r="PG88" s="63"/>
      <c r="PH88" s="63"/>
      <c r="PI88" s="63"/>
      <c r="PJ88" s="63"/>
    </row>
    <row r="89" spans="1:426" ht="12" customHeight="1">
      <c r="A89" s="123"/>
      <c r="B89" s="123"/>
      <c r="C89" s="123"/>
      <c r="D89" s="123"/>
      <c r="E89" s="123"/>
      <c r="F89" s="123"/>
      <c r="G89" s="63"/>
      <c r="H89" s="63"/>
      <c r="I89" s="63"/>
      <c r="J89" s="63"/>
      <c r="K89" s="63"/>
      <c r="L89" s="63"/>
      <c r="M89" s="63"/>
      <c r="N89" s="63"/>
      <c r="O89" s="63"/>
      <c r="P89" s="63"/>
      <c r="Q89" s="63"/>
      <c r="R89" s="63"/>
      <c r="S89" s="63"/>
      <c r="T89" s="63"/>
      <c r="U89" s="63"/>
      <c r="V89" s="63"/>
      <c r="W89" s="63"/>
      <c r="X89" s="63"/>
      <c r="Y89" s="63"/>
      <c r="Z89" s="63"/>
      <c r="AA89" s="63"/>
      <c r="AB89" s="63"/>
      <c r="AC89" s="63"/>
      <c r="AD89" s="63"/>
      <c r="AE89" s="63"/>
      <c r="AF89" s="63"/>
      <c r="AG89" s="63"/>
      <c r="AH89" s="63"/>
      <c r="AI89" s="63"/>
      <c r="AJ89" s="63"/>
      <c r="AK89" s="63"/>
      <c r="AL89" s="63"/>
      <c r="AM89" s="63"/>
      <c r="AN89" s="63"/>
      <c r="AO89" s="63"/>
      <c r="AP89" s="63"/>
      <c r="AQ89" s="63"/>
      <c r="AR89" s="63"/>
      <c r="AS89" s="63"/>
      <c r="AT89" s="63"/>
      <c r="AU89" s="63"/>
      <c r="AV89" s="63"/>
      <c r="AW89" s="63"/>
      <c r="AX89" s="63"/>
      <c r="AY89" s="63"/>
      <c r="AZ89" s="63"/>
      <c r="BA89" s="63"/>
      <c r="BB89" s="63"/>
      <c r="BC89" s="63"/>
      <c r="BD89" s="63"/>
      <c r="BE89" s="63"/>
      <c r="BF89" s="63"/>
      <c r="BG89" s="63"/>
      <c r="BH89" s="63"/>
      <c r="BI89" s="63"/>
      <c r="BJ89" s="63"/>
      <c r="BK89" s="63"/>
      <c r="BL89" s="63"/>
      <c r="BM89" s="63"/>
      <c r="BN89" s="63"/>
      <c r="BO89" s="63"/>
      <c r="BP89" s="63"/>
      <c r="BQ89" s="63"/>
      <c r="BR89" s="63"/>
      <c r="BS89" s="63"/>
      <c r="BT89" s="63"/>
      <c r="BU89" s="63"/>
      <c r="BV89" s="63"/>
      <c r="BW89" s="63"/>
      <c r="BX89" s="63"/>
      <c r="BY89" s="63"/>
      <c r="BZ89" s="63"/>
      <c r="CA89" s="63"/>
      <c r="CB89" s="63"/>
      <c r="CC89" s="63"/>
      <c r="CD89" s="63"/>
      <c r="CE89" s="63"/>
      <c r="CF89" s="63"/>
      <c r="CG89" s="63"/>
      <c r="CH89" s="63"/>
      <c r="CI89" s="63"/>
      <c r="CJ89" s="63"/>
      <c r="CK89" s="63"/>
      <c r="CL89" s="63"/>
      <c r="CM89" s="63"/>
      <c r="CN89" s="63"/>
      <c r="CO89" s="63"/>
      <c r="CP89" s="63"/>
      <c r="CQ89" s="63"/>
      <c r="CR89" s="63"/>
      <c r="CS89" s="63"/>
      <c r="CT89" s="63"/>
      <c r="CU89" s="63"/>
      <c r="CV89" s="63"/>
      <c r="CW89" s="63"/>
      <c r="CX89" s="63"/>
      <c r="CY89" s="63"/>
      <c r="CZ89" s="63"/>
      <c r="DA89" s="63"/>
      <c r="DB89" s="63"/>
      <c r="DC89" s="63"/>
      <c r="DD89" s="63"/>
      <c r="DE89" s="63"/>
      <c r="DF89" s="63"/>
      <c r="DG89" s="63"/>
      <c r="DH89" s="63"/>
      <c r="DI89" s="63"/>
      <c r="DJ89" s="63"/>
      <c r="DK89" s="63"/>
      <c r="DL89" s="63"/>
      <c r="DM89" s="63"/>
      <c r="DN89" s="63"/>
      <c r="DO89" s="63"/>
      <c r="DP89" s="63"/>
      <c r="DQ89" s="63"/>
      <c r="DR89" s="63"/>
      <c r="DS89" s="63"/>
      <c r="DT89" s="63"/>
      <c r="DU89" s="63"/>
      <c r="DV89" s="63"/>
      <c r="DW89" s="63"/>
      <c r="DX89" s="63"/>
      <c r="DY89" s="63"/>
      <c r="DZ89" s="63"/>
      <c r="EA89" s="63"/>
      <c r="EB89" s="63"/>
      <c r="EC89" s="63"/>
      <c r="ED89" s="63"/>
      <c r="EE89" s="63"/>
      <c r="EF89" s="63"/>
      <c r="EG89" s="63"/>
      <c r="EH89" s="63"/>
      <c r="EI89" s="63"/>
      <c r="EJ89" s="63"/>
      <c r="EK89" s="63"/>
      <c r="EL89" s="63"/>
      <c r="EM89" s="63"/>
      <c r="EN89" s="63"/>
      <c r="EO89" s="63"/>
      <c r="EP89" s="63"/>
      <c r="EQ89" s="63"/>
      <c r="ER89" s="63"/>
      <c r="ES89" s="63"/>
      <c r="ET89" s="63"/>
      <c r="EU89" s="63"/>
      <c r="EV89" s="63"/>
      <c r="EW89" s="63"/>
      <c r="EX89" s="63"/>
      <c r="EY89" s="63"/>
      <c r="EZ89" s="63"/>
      <c r="FA89" s="63"/>
      <c r="FB89" s="63"/>
      <c r="FC89" s="63"/>
      <c r="FD89" s="63"/>
      <c r="FE89" s="63"/>
      <c r="FF89" s="63"/>
      <c r="FG89" s="63"/>
      <c r="FH89" s="63"/>
      <c r="FI89" s="63"/>
      <c r="FJ89" s="63"/>
      <c r="FK89" s="63"/>
      <c r="FL89" s="63"/>
      <c r="FM89" s="63"/>
      <c r="FN89" s="63"/>
      <c r="FO89" s="63"/>
      <c r="FP89" s="63"/>
      <c r="FQ89" s="63"/>
      <c r="FR89" s="63"/>
      <c r="FS89" s="63"/>
      <c r="FT89" s="63"/>
      <c r="FU89" s="63"/>
      <c r="FV89" s="63"/>
      <c r="FW89" s="63"/>
      <c r="FX89" s="63"/>
      <c r="FY89" s="63"/>
      <c r="FZ89" s="63"/>
      <c r="GA89" s="63"/>
      <c r="GB89" s="63"/>
      <c r="GC89" s="63"/>
      <c r="GD89" s="63"/>
      <c r="GE89" s="63"/>
      <c r="GF89" s="63"/>
      <c r="GG89" s="63"/>
      <c r="GH89" s="63"/>
      <c r="GI89" s="63"/>
      <c r="GJ89" s="63"/>
      <c r="GK89" s="63"/>
      <c r="GL89" s="63"/>
      <c r="GM89" s="63"/>
      <c r="GN89" s="63"/>
      <c r="GO89" s="63"/>
      <c r="GP89" s="63"/>
      <c r="GQ89" s="63"/>
      <c r="GR89" s="63"/>
      <c r="GS89" s="63"/>
      <c r="GT89" s="63"/>
      <c r="GU89" s="63"/>
      <c r="GV89" s="63"/>
      <c r="GW89" s="63"/>
      <c r="GX89" s="63"/>
      <c r="GY89" s="63"/>
      <c r="GZ89" s="63"/>
      <c r="HA89" s="63"/>
      <c r="HB89" s="63"/>
      <c r="HC89" s="63"/>
      <c r="HD89" s="63"/>
      <c r="HE89" s="63"/>
      <c r="HF89" s="63"/>
      <c r="HG89" s="63"/>
      <c r="HH89" s="63"/>
      <c r="HI89" s="63"/>
      <c r="HJ89" s="63"/>
      <c r="HK89" s="63"/>
      <c r="HL89" s="63"/>
      <c r="HM89" s="63"/>
      <c r="HN89" s="63"/>
      <c r="HO89" s="63"/>
      <c r="HP89" s="63"/>
      <c r="HQ89" s="63"/>
      <c r="HR89" s="63"/>
      <c r="HS89" s="63"/>
      <c r="HT89" s="63"/>
      <c r="HU89" s="63"/>
      <c r="HV89" s="63"/>
      <c r="HW89" s="63"/>
      <c r="HX89" s="63"/>
      <c r="HY89" s="63"/>
      <c r="HZ89" s="63"/>
      <c r="IA89" s="63"/>
      <c r="IB89" s="63"/>
      <c r="IC89" s="63"/>
      <c r="ID89" s="63"/>
      <c r="IE89" s="63"/>
      <c r="IF89" s="63"/>
      <c r="IG89" s="63"/>
      <c r="IH89" s="63"/>
      <c r="II89" s="63"/>
      <c r="IJ89" s="63"/>
      <c r="IK89" s="63"/>
      <c r="IL89" s="63"/>
      <c r="IM89" s="63"/>
      <c r="IN89" s="63"/>
      <c r="IO89" s="63"/>
      <c r="IP89" s="63"/>
      <c r="IQ89" s="63"/>
      <c r="IR89" s="63"/>
      <c r="IS89" s="63"/>
      <c r="IT89" s="63"/>
      <c r="IU89" s="63"/>
      <c r="IV89" s="63"/>
      <c r="IW89" s="63"/>
      <c r="IX89" s="63"/>
      <c r="IY89" s="63"/>
      <c r="IZ89" s="63"/>
      <c r="JA89" s="63"/>
      <c r="JB89" s="63"/>
      <c r="JC89" s="63"/>
      <c r="JD89" s="63"/>
      <c r="JE89" s="63"/>
      <c r="JF89" s="63"/>
      <c r="JG89" s="63"/>
      <c r="JH89" s="63"/>
      <c r="JI89" s="63"/>
      <c r="JJ89" s="63"/>
      <c r="JK89" s="63"/>
      <c r="JL89" s="63"/>
      <c r="JM89" s="63"/>
      <c r="JN89" s="63"/>
      <c r="JO89" s="63"/>
      <c r="JP89" s="63"/>
      <c r="JQ89" s="63"/>
      <c r="JR89" s="63"/>
      <c r="JS89" s="63"/>
      <c r="JT89" s="63"/>
      <c r="JU89" s="63"/>
      <c r="JV89" s="63"/>
      <c r="JW89" s="63"/>
      <c r="JX89" s="63"/>
      <c r="JY89" s="63"/>
      <c r="JZ89" s="63"/>
      <c r="KA89" s="63"/>
      <c r="KB89" s="63"/>
      <c r="KC89" s="63"/>
      <c r="KD89" s="63"/>
      <c r="KE89" s="63"/>
      <c r="KF89" s="63"/>
      <c r="KG89" s="63"/>
      <c r="KH89" s="63"/>
      <c r="KI89" s="63"/>
      <c r="KJ89" s="63"/>
      <c r="KK89" s="63"/>
      <c r="KL89" s="63"/>
      <c r="KM89" s="63"/>
      <c r="KN89" s="63"/>
      <c r="KO89" s="63"/>
      <c r="KP89" s="63"/>
      <c r="KQ89" s="63"/>
      <c r="KR89" s="63"/>
      <c r="KS89" s="63"/>
      <c r="KT89" s="63"/>
      <c r="KU89" s="63"/>
      <c r="KV89" s="63"/>
      <c r="KW89" s="63"/>
      <c r="KX89" s="63"/>
      <c r="KY89" s="63"/>
      <c r="KZ89" s="63"/>
      <c r="LA89" s="63"/>
      <c r="LB89" s="63"/>
      <c r="LC89" s="63"/>
      <c r="LD89" s="63"/>
      <c r="LE89" s="63"/>
      <c r="LF89" s="63"/>
      <c r="LG89" s="63"/>
      <c r="LH89" s="63"/>
      <c r="LI89" s="63"/>
      <c r="LJ89" s="63"/>
      <c r="LK89" s="63"/>
      <c r="LL89" s="63"/>
      <c r="LM89" s="63"/>
      <c r="LN89" s="63"/>
      <c r="LO89" s="63"/>
      <c r="LP89" s="63"/>
      <c r="LQ89" s="63"/>
      <c r="LR89" s="63"/>
      <c r="LS89" s="63"/>
      <c r="LT89" s="63"/>
      <c r="LU89" s="63"/>
      <c r="LV89" s="63"/>
      <c r="LW89" s="63"/>
      <c r="LX89" s="63"/>
      <c r="LY89" s="63"/>
      <c r="LZ89" s="63"/>
      <c r="MA89" s="63"/>
      <c r="MB89" s="63"/>
      <c r="MC89" s="63"/>
      <c r="MD89" s="63"/>
      <c r="ME89" s="63"/>
      <c r="MF89" s="63"/>
      <c r="MG89" s="63"/>
      <c r="MH89" s="63"/>
      <c r="MI89" s="63"/>
      <c r="MJ89" s="63"/>
      <c r="MK89" s="63"/>
      <c r="ML89" s="63"/>
      <c r="MM89" s="63"/>
      <c r="MN89" s="63"/>
      <c r="MO89" s="63"/>
      <c r="MP89" s="63"/>
      <c r="MQ89" s="63"/>
      <c r="MR89" s="63"/>
      <c r="MS89" s="63"/>
      <c r="MT89" s="63"/>
      <c r="MU89" s="63"/>
      <c r="MV89" s="63"/>
      <c r="MW89" s="63"/>
      <c r="MX89" s="63"/>
      <c r="MY89" s="63"/>
      <c r="MZ89" s="63"/>
      <c r="NA89" s="63"/>
      <c r="NB89" s="63"/>
      <c r="NC89" s="63"/>
      <c r="ND89" s="63"/>
      <c r="NE89" s="63"/>
      <c r="NF89" s="63"/>
      <c r="NG89" s="63"/>
      <c r="NH89" s="63"/>
      <c r="NI89" s="63"/>
      <c r="NJ89" s="63"/>
      <c r="NK89" s="63"/>
      <c r="NL89" s="63"/>
      <c r="NM89" s="63"/>
      <c r="NN89" s="63"/>
      <c r="NO89" s="63"/>
      <c r="NP89" s="63"/>
      <c r="NQ89" s="63"/>
      <c r="NR89" s="63"/>
      <c r="NS89" s="63"/>
      <c r="NT89" s="63"/>
      <c r="NU89" s="63"/>
      <c r="NV89" s="63"/>
      <c r="NW89" s="63"/>
      <c r="NX89" s="63"/>
      <c r="NY89" s="63"/>
      <c r="NZ89" s="63"/>
      <c r="OA89" s="63"/>
      <c r="OB89" s="63"/>
      <c r="OC89" s="63"/>
      <c r="OD89" s="63"/>
      <c r="OE89" s="63"/>
      <c r="OF89" s="63"/>
      <c r="OG89" s="63"/>
      <c r="OH89" s="63"/>
      <c r="OI89" s="63"/>
      <c r="OJ89" s="63"/>
      <c r="OK89" s="63"/>
      <c r="OL89" s="63"/>
      <c r="OM89" s="63"/>
      <c r="ON89" s="63"/>
      <c r="OO89" s="63"/>
      <c r="OP89" s="63"/>
      <c r="OQ89" s="63"/>
      <c r="OR89" s="63"/>
      <c r="OS89" s="63"/>
      <c r="OT89" s="63"/>
      <c r="OU89" s="63"/>
      <c r="OV89" s="63"/>
      <c r="OW89" s="63"/>
      <c r="OX89" s="63"/>
      <c r="OY89" s="63"/>
      <c r="OZ89" s="63"/>
      <c r="PA89" s="63"/>
      <c r="PB89" s="63"/>
      <c r="PC89" s="63"/>
      <c r="PD89" s="63"/>
      <c r="PE89" s="63"/>
      <c r="PF89" s="63"/>
      <c r="PG89" s="63"/>
      <c r="PH89" s="63"/>
      <c r="PI89" s="63"/>
      <c r="PJ89" s="63"/>
    </row>
    <row r="90" spans="1:426" ht="12" customHeight="1">
      <c r="A90" s="123"/>
      <c r="B90" s="123"/>
      <c r="C90" s="123"/>
      <c r="D90" s="123"/>
      <c r="E90" s="123"/>
      <c r="F90" s="123"/>
      <c r="G90" s="63"/>
      <c r="H90" s="63"/>
      <c r="I90" s="63"/>
      <c r="J90" s="63"/>
      <c r="K90" s="63"/>
      <c r="L90" s="63"/>
      <c r="M90" s="63"/>
      <c r="N90" s="63"/>
      <c r="O90" s="63"/>
      <c r="P90" s="63"/>
      <c r="Q90" s="63"/>
      <c r="R90" s="63"/>
      <c r="S90" s="63"/>
      <c r="T90" s="63"/>
      <c r="U90" s="63"/>
      <c r="V90" s="63"/>
      <c r="W90" s="63"/>
      <c r="X90" s="63"/>
      <c r="Y90" s="63"/>
      <c r="Z90" s="63"/>
      <c r="AA90" s="63"/>
      <c r="AB90" s="63"/>
      <c r="AC90" s="63"/>
      <c r="AD90" s="63"/>
      <c r="AE90" s="63"/>
      <c r="AF90" s="63"/>
      <c r="AG90" s="63"/>
      <c r="AH90" s="63"/>
      <c r="AI90" s="63"/>
      <c r="AJ90" s="63"/>
      <c r="AK90" s="63"/>
      <c r="AL90" s="63"/>
      <c r="AM90" s="63"/>
      <c r="AN90" s="63"/>
      <c r="AO90" s="63"/>
      <c r="AP90" s="63"/>
      <c r="AQ90" s="63"/>
      <c r="AR90" s="63"/>
      <c r="AS90" s="63"/>
      <c r="AT90" s="63"/>
      <c r="AU90" s="63"/>
      <c r="AV90" s="63"/>
      <c r="AW90" s="63"/>
      <c r="AX90" s="63"/>
      <c r="AY90" s="63"/>
      <c r="AZ90" s="63"/>
      <c r="BA90" s="63"/>
      <c r="BB90" s="63"/>
      <c r="BC90" s="63"/>
      <c r="BD90" s="63"/>
      <c r="BE90" s="63"/>
      <c r="BF90" s="63"/>
      <c r="BG90" s="63"/>
      <c r="BH90" s="63"/>
      <c r="BI90" s="63"/>
      <c r="BJ90" s="63"/>
      <c r="BK90" s="63"/>
      <c r="BL90" s="63"/>
      <c r="BM90" s="63"/>
      <c r="BN90" s="63"/>
      <c r="BO90" s="63"/>
      <c r="BP90" s="63"/>
      <c r="BQ90" s="63"/>
      <c r="BR90" s="63"/>
      <c r="BS90" s="63"/>
      <c r="BT90" s="63"/>
      <c r="BU90" s="63"/>
      <c r="BV90" s="63"/>
      <c r="BW90" s="63"/>
      <c r="BX90" s="63"/>
      <c r="BY90" s="63"/>
      <c r="BZ90" s="63"/>
      <c r="CA90" s="63"/>
      <c r="CB90" s="63"/>
      <c r="CC90" s="63"/>
      <c r="CD90" s="63"/>
      <c r="CE90" s="63"/>
      <c r="CF90" s="63"/>
      <c r="CG90" s="63"/>
      <c r="CH90" s="63"/>
      <c r="CI90" s="63"/>
      <c r="CJ90" s="63"/>
      <c r="CK90" s="63"/>
      <c r="CL90" s="63"/>
      <c r="CM90" s="63"/>
      <c r="CN90" s="63"/>
      <c r="CO90" s="63"/>
      <c r="CP90" s="63"/>
      <c r="CQ90" s="63"/>
      <c r="CR90" s="63"/>
      <c r="CS90" s="63"/>
      <c r="CT90" s="63"/>
      <c r="CU90" s="63"/>
      <c r="CV90" s="63"/>
      <c r="CW90" s="63"/>
      <c r="CX90" s="63"/>
      <c r="CY90" s="63"/>
      <c r="CZ90" s="63"/>
      <c r="DA90" s="63"/>
      <c r="DB90" s="63"/>
      <c r="DC90" s="63"/>
      <c r="DD90" s="63"/>
      <c r="DE90" s="63"/>
      <c r="DF90" s="63"/>
      <c r="DG90" s="63"/>
      <c r="DH90" s="63"/>
      <c r="DI90" s="63"/>
      <c r="DJ90" s="63"/>
      <c r="DK90" s="63"/>
      <c r="DL90" s="63"/>
      <c r="DM90" s="63"/>
      <c r="DN90" s="63"/>
      <c r="DO90" s="63"/>
      <c r="DP90" s="63"/>
      <c r="DQ90" s="63"/>
      <c r="DR90" s="63"/>
      <c r="DS90" s="63"/>
      <c r="DT90" s="63"/>
      <c r="DU90" s="63"/>
      <c r="DV90" s="63"/>
      <c r="DW90" s="63"/>
      <c r="DX90" s="63"/>
      <c r="DY90" s="63"/>
      <c r="DZ90" s="63"/>
      <c r="EA90" s="63"/>
      <c r="EB90" s="63"/>
      <c r="EC90" s="63"/>
      <c r="ED90" s="63"/>
      <c r="EE90" s="63"/>
      <c r="EF90" s="63"/>
      <c r="EG90" s="63"/>
      <c r="EH90" s="63"/>
      <c r="EI90" s="63"/>
      <c r="EJ90" s="63"/>
      <c r="EK90" s="63"/>
      <c r="EL90" s="63"/>
      <c r="EM90" s="63"/>
      <c r="EN90" s="63"/>
      <c r="EO90" s="63"/>
      <c r="EP90" s="63"/>
      <c r="EQ90" s="63"/>
      <c r="ER90" s="63"/>
      <c r="ES90" s="63"/>
      <c r="ET90" s="63"/>
      <c r="EU90" s="63"/>
      <c r="EV90" s="63"/>
      <c r="EW90" s="63"/>
      <c r="EX90" s="63"/>
      <c r="EY90" s="63"/>
      <c r="EZ90" s="63"/>
      <c r="FA90" s="63"/>
      <c r="FB90" s="63"/>
      <c r="FC90" s="63"/>
      <c r="FD90" s="63"/>
      <c r="FE90" s="63"/>
      <c r="FF90" s="63"/>
      <c r="FG90" s="63"/>
      <c r="FH90" s="63"/>
      <c r="FI90" s="63"/>
      <c r="FJ90" s="63"/>
      <c r="FK90" s="63"/>
      <c r="FL90" s="63"/>
      <c r="FM90" s="63"/>
      <c r="FN90" s="63"/>
      <c r="FO90" s="63"/>
      <c r="FP90" s="63"/>
      <c r="FQ90" s="63"/>
      <c r="FR90" s="63"/>
      <c r="FS90" s="63"/>
      <c r="FT90" s="63"/>
      <c r="FU90" s="63"/>
      <c r="FV90" s="63"/>
      <c r="FW90" s="63"/>
      <c r="FX90" s="63"/>
      <c r="FY90" s="63"/>
      <c r="FZ90" s="63"/>
      <c r="GA90" s="63"/>
      <c r="GB90" s="63"/>
      <c r="GC90" s="63"/>
      <c r="GD90" s="63"/>
      <c r="GE90" s="63"/>
      <c r="GF90" s="63"/>
      <c r="GG90" s="63"/>
      <c r="GH90" s="63"/>
      <c r="GI90" s="63"/>
      <c r="GJ90" s="63"/>
      <c r="GK90" s="63"/>
      <c r="GL90" s="63"/>
      <c r="GM90" s="63"/>
      <c r="GN90" s="63"/>
      <c r="GO90" s="63"/>
      <c r="GP90" s="63"/>
      <c r="GQ90" s="63"/>
      <c r="GR90" s="63"/>
      <c r="GS90" s="63"/>
      <c r="GT90" s="63"/>
      <c r="GU90" s="63"/>
      <c r="GV90" s="63"/>
      <c r="GW90" s="63"/>
      <c r="GX90" s="63"/>
      <c r="GY90" s="63"/>
      <c r="GZ90" s="63"/>
      <c r="HA90" s="63"/>
      <c r="HB90" s="63"/>
      <c r="HC90" s="63"/>
      <c r="HD90" s="63"/>
      <c r="HE90" s="63"/>
      <c r="HF90" s="63"/>
      <c r="HG90" s="63"/>
      <c r="HH90" s="63"/>
      <c r="HI90" s="63"/>
      <c r="HJ90" s="63"/>
      <c r="HK90" s="63"/>
      <c r="HL90" s="63"/>
      <c r="HM90" s="63"/>
      <c r="HN90" s="63"/>
      <c r="HO90" s="63"/>
      <c r="HP90" s="63"/>
      <c r="HQ90" s="63"/>
      <c r="HR90" s="63"/>
      <c r="HS90" s="63"/>
      <c r="HT90" s="63"/>
      <c r="HU90" s="63"/>
      <c r="HV90" s="63"/>
      <c r="HW90" s="63"/>
      <c r="HX90" s="63"/>
      <c r="HY90" s="63"/>
      <c r="HZ90" s="63"/>
      <c r="IA90" s="63"/>
      <c r="IB90" s="63"/>
      <c r="IC90" s="63"/>
      <c r="ID90" s="63"/>
      <c r="IE90" s="63"/>
      <c r="IF90" s="63"/>
      <c r="IG90" s="63"/>
      <c r="IH90" s="63"/>
      <c r="II90" s="63"/>
      <c r="IJ90" s="63"/>
      <c r="IK90" s="63"/>
      <c r="IL90" s="63"/>
      <c r="IM90" s="63"/>
      <c r="IN90" s="63"/>
      <c r="IO90" s="63"/>
      <c r="IP90" s="63"/>
      <c r="IQ90" s="63"/>
      <c r="IR90" s="63"/>
      <c r="IS90" s="63"/>
      <c r="IT90" s="63"/>
      <c r="IU90" s="63"/>
      <c r="IV90" s="63"/>
      <c r="IW90" s="63"/>
      <c r="IX90" s="63"/>
      <c r="IY90" s="63"/>
      <c r="IZ90" s="63"/>
      <c r="JA90" s="63"/>
      <c r="JB90" s="63"/>
      <c r="JC90" s="63"/>
      <c r="JD90" s="63"/>
      <c r="JE90" s="63"/>
      <c r="JF90" s="63"/>
      <c r="JG90" s="63"/>
      <c r="JH90" s="63"/>
      <c r="JI90" s="63"/>
      <c r="JJ90" s="63"/>
      <c r="JK90" s="63"/>
      <c r="JL90" s="63"/>
      <c r="JM90" s="63"/>
      <c r="JN90" s="63"/>
      <c r="JO90" s="63"/>
      <c r="JP90" s="63"/>
      <c r="JQ90" s="63"/>
      <c r="JR90" s="63"/>
      <c r="JS90" s="63"/>
      <c r="JT90" s="63"/>
      <c r="JU90" s="63"/>
      <c r="JV90" s="63"/>
      <c r="JW90" s="63"/>
      <c r="JX90" s="63"/>
      <c r="JY90" s="63"/>
      <c r="JZ90" s="63"/>
      <c r="KA90" s="63"/>
      <c r="KB90" s="63"/>
      <c r="KC90" s="63"/>
      <c r="KD90" s="63"/>
      <c r="KE90" s="63"/>
      <c r="KF90" s="63"/>
      <c r="KG90" s="63"/>
      <c r="KH90" s="63"/>
      <c r="KI90" s="63"/>
      <c r="KJ90" s="63"/>
      <c r="KK90" s="63"/>
      <c r="KL90" s="63"/>
      <c r="KM90" s="63"/>
      <c r="KN90" s="63"/>
      <c r="KO90" s="63"/>
      <c r="KP90" s="63"/>
      <c r="KQ90" s="63"/>
      <c r="KR90" s="63"/>
      <c r="KS90" s="63"/>
      <c r="KT90" s="63"/>
      <c r="KU90" s="63"/>
      <c r="KV90" s="63"/>
      <c r="KW90" s="63"/>
      <c r="KX90" s="63"/>
      <c r="KY90" s="63"/>
      <c r="KZ90" s="63"/>
      <c r="LA90" s="63"/>
      <c r="LB90" s="63"/>
      <c r="LC90" s="63"/>
      <c r="LD90" s="63"/>
      <c r="LE90" s="63"/>
      <c r="LF90" s="63"/>
      <c r="LG90" s="63"/>
      <c r="LH90" s="63"/>
      <c r="LI90" s="63"/>
      <c r="LJ90" s="63"/>
      <c r="LK90" s="63"/>
      <c r="LL90" s="63"/>
      <c r="LM90" s="63"/>
      <c r="LN90" s="63"/>
      <c r="LO90" s="63"/>
      <c r="LP90" s="63"/>
      <c r="LQ90" s="63"/>
      <c r="LR90" s="63"/>
      <c r="LS90" s="63"/>
      <c r="LT90" s="63"/>
      <c r="LU90" s="63"/>
      <c r="LV90" s="63"/>
      <c r="LW90" s="63"/>
      <c r="LX90" s="63"/>
      <c r="LY90" s="63"/>
      <c r="LZ90" s="63"/>
      <c r="MA90" s="63"/>
      <c r="MB90" s="63"/>
      <c r="MC90" s="63"/>
      <c r="MD90" s="63"/>
      <c r="ME90" s="63"/>
      <c r="MF90" s="63"/>
      <c r="MG90" s="63"/>
      <c r="MH90" s="63"/>
      <c r="MI90" s="63"/>
      <c r="MJ90" s="63"/>
      <c r="MK90" s="63"/>
      <c r="ML90" s="63"/>
      <c r="MM90" s="63"/>
      <c r="MN90" s="63"/>
      <c r="MO90" s="63"/>
      <c r="MP90" s="63"/>
      <c r="MQ90" s="63"/>
      <c r="MR90" s="63"/>
      <c r="MS90" s="63"/>
      <c r="MT90" s="63"/>
      <c r="MU90" s="63"/>
      <c r="MV90" s="63"/>
      <c r="MW90" s="63"/>
      <c r="MX90" s="63"/>
      <c r="MY90" s="63"/>
      <c r="MZ90" s="63"/>
      <c r="NA90" s="63"/>
      <c r="NB90" s="63"/>
      <c r="NC90" s="63"/>
      <c r="ND90" s="63"/>
      <c r="NE90" s="63"/>
      <c r="NF90" s="63"/>
      <c r="NG90" s="63"/>
      <c r="NH90" s="63"/>
      <c r="NI90" s="63"/>
      <c r="NJ90" s="63"/>
      <c r="NK90" s="63"/>
      <c r="NL90" s="63"/>
      <c r="NM90" s="63"/>
      <c r="NN90" s="63"/>
      <c r="NO90" s="63"/>
      <c r="NP90" s="63"/>
      <c r="NQ90" s="63"/>
      <c r="NR90" s="63"/>
      <c r="NS90" s="63"/>
      <c r="NT90" s="63"/>
      <c r="NU90" s="63"/>
      <c r="NV90" s="63"/>
      <c r="NW90" s="63"/>
      <c r="NX90" s="63"/>
      <c r="NY90" s="63"/>
      <c r="NZ90" s="63"/>
      <c r="OA90" s="63"/>
      <c r="OB90" s="63"/>
      <c r="OC90" s="63"/>
      <c r="OD90" s="63"/>
      <c r="OE90" s="63"/>
      <c r="OF90" s="63"/>
      <c r="OG90" s="63"/>
      <c r="OH90" s="63"/>
      <c r="OI90" s="63"/>
      <c r="OJ90" s="63"/>
      <c r="OK90" s="63"/>
      <c r="OL90" s="63"/>
      <c r="OM90" s="63"/>
      <c r="ON90" s="63"/>
      <c r="OO90" s="63"/>
      <c r="OP90" s="63"/>
      <c r="OQ90" s="63"/>
      <c r="OR90" s="63"/>
      <c r="OS90" s="63"/>
      <c r="OT90" s="63"/>
      <c r="OU90" s="63"/>
      <c r="OV90" s="63"/>
      <c r="OW90" s="63"/>
      <c r="OX90" s="63"/>
      <c r="OY90" s="63"/>
      <c r="OZ90" s="63"/>
      <c r="PA90" s="63"/>
      <c r="PB90" s="63"/>
      <c r="PC90" s="63"/>
      <c r="PD90" s="63"/>
      <c r="PE90" s="63"/>
      <c r="PF90" s="63"/>
      <c r="PG90" s="63"/>
      <c r="PH90" s="63"/>
      <c r="PI90" s="63"/>
      <c r="PJ90" s="63"/>
    </row>
    <row r="91" spans="1:426" ht="12" customHeight="1">
      <c r="A91" s="123"/>
      <c r="B91" s="123"/>
      <c r="C91" s="123"/>
      <c r="D91" s="123"/>
      <c r="E91" s="123"/>
      <c r="F91" s="123"/>
      <c r="G91" s="63"/>
      <c r="H91" s="63"/>
      <c r="I91" s="63"/>
      <c r="J91" s="63"/>
      <c r="K91" s="63"/>
      <c r="L91" s="63"/>
      <c r="M91" s="63"/>
      <c r="N91" s="63"/>
      <c r="O91" s="63"/>
      <c r="P91" s="63"/>
      <c r="Q91" s="63"/>
      <c r="R91" s="63"/>
      <c r="S91" s="63"/>
      <c r="T91" s="63"/>
      <c r="U91" s="63"/>
      <c r="V91" s="63"/>
      <c r="W91" s="63"/>
      <c r="X91" s="63"/>
      <c r="Y91" s="63"/>
      <c r="Z91" s="63"/>
      <c r="AA91" s="63"/>
      <c r="AB91" s="63"/>
      <c r="AC91" s="63"/>
      <c r="AD91" s="63"/>
      <c r="AE91" s="63"/>
      <c r="AF91" s="63"/>
      <c r="AG91" s="63"/>
      <c r="AH91" s="63"/>
      <c r="AI91" s="63"/>
      <c r="AJ91" s="63"/>
      <c r="AK91" s="63"/>
      <c r="AL91" s="63"/>
      <c r="AM91" s="63"/>
      <c r="AN91" s="63"/>
      <c r="AO91" s="63"/>
      <c r="AP91" s="63"/>
      <c r="AQ91" s="63"/>
      <c r="AR91" s="63"/>
      <c r="AS91" s="63"/>
      <c r="AT91" s="63"/>
      <c r="AU91" s="63"/>
      <c r="AV91" s="63"/>
      <c r="AW91" s="63"/>
      <c r="AX91" s="63"/>
      <c r="AY91" s="63"/>
      <c r="AZ91" s="63"/>
      <c r="BA91" s="63"/>
      <c r="BB91" s="63"/>
      <c r="BC91" s="63"/>
      <c r="BD91" s="63"/>
      <c r="BE91" s="63"/>
      <c r="BF91" s="63"/>
      <c r="BG91" s="63"/>
      <c r="BH91" s="63"/>
      <c r="BI91" s="63"/>
      <c r="BJ91" s="63"/>
      <c r="BK91" s="63"/>
      <c r="BL91" s="63"/>
      <c r="BM91" s="63"/>
      <c r="BN91" s="63"/>
      <c r="BO91" s="63"/>
      <c r="BP91" s="63"/>
      <c r="BQ91" s="63"/>
      <c r="BR91" s="63"/>
      <c r="BS91" s="63"/>
      <c r="BT91" s="63"/>
      <c r="BU91" s="63"/>
      <c r="BV91" s="63"/>
      <c r="BW91" s="63"/>
      <c r="BX91" s="63"/>
      <c r="BY91" s="63"/>
      <c r="BZ91" s="63"/>
      <c r="CA91" s="63"/>
      <c r="CB91" s="63"/>
      <c r="CC91" s="63"/>
      <c r="CD91" s="63"/>
      <c r="CE91" s="63"/>
      <c r="CF91" s="63"/>
      <c r="CG91" s="63"/>
      <c r="CH91" s="63"/>
      <c r="CI91" s="63"/>
      <c r="CJ91" s="63"/>
      <c r="CK91" s="63"/>
      <c r="CL91" s="63"/>
      <c r="CM91" s="63"/>
      <c r="CN91" s="63"/>
      <c r="CO91" s="63"/>
      <c r="CP91" s="63"/>
      <c r="CQ91" s="63"/>
      <c r="CR91" s="63"/>
      <c r="CS91" s="63"/>
      <c r="CT91" s="63"/>
      <c r="CU91" s="63"/>
      <c r="CV91" s="63"/>
      <c r="CW91" s="63"/>
      <c r="CX91" s="63"/>
      <c r="CY91" s="63"/>
      <c r="CZ91" s="63"/>
      <c r="DA91" s="63"/>
      <c r="DB91" s="63"/>
      <c r="DC91" s="63"/>
      <c r="DD91" s="63"/>
      <c r="DE91" s="63"/>
      <c r="DF91" s="63"/>
      <c r="DG91" s="63"/>
      <c r="DH91" s="63"/>
      <c r="DI91" s="63"/>
      <c r="DJ91" s="63"/>
      <c r="DK91" s="63"/>
      <c r="DL91" s="63"/>
      <c r="DM91" s="63"/>
      <c r="DN91" s="63"/>
      <c r="DO91" s="63"/>
      <c r="DP91" s="63"/>
      <c r="DQ91" s="63"/>
      <c r="DR91" s="63"/>
      <c r="DS91" s="63"/>
      <c r="DT91" s="63"/>
      <c r="DU91" s="63"/>
      <c r="DV91" s="63"/>
      <c r="DW91" s="63"/>
      <c r="DX91" s="63"/>
      <c r="DY91" s="63"/>
      <c r="DZ91" s="63"/>
      <c r="EA91" s="63"/>
      <c r="EB91" s="63"/>
      <c r="EC91" s="63"/>
      <c r="ED91" s="63"/>
      <c r="EE91" s="63"/>
      <c r="EF91" s="63"/>
      <c r="EG91" s="63"/>
      <c r="EH91" s="63"/>
      <c r="EI91" s="63"/>
      <c r="EJ91" s="63"/>
      <c r="EK91" s="63"/>
      <c r="EL91" s="63"/>
      <c r="EM91" s="63"/>
      <c r="EN91" s="63"/>
      <c r="EO91" s="63"/>
      <c r="EP91" s="63"/>
      <c r="EQ91" s="63"/>
      <c r="ER91" s="63"/>
      <c r="ES91" s="63"/>
      <c r="ET91" s="63"/>
      <c r="EU91" s="63"/>
      <c r="EV91" s="63"/>
      <c r="EW91" s="63"/>
      <c r="EX91" s="63"/>
      <c r="EY91" s="63"/>
      <c r="EZ91" s="63"/>
      <c r="FA91" s="63"/>
      <c r="FB91" s="63"/>
      <c r="FC91" s="63"/>
      <c r="FD91" s="63"/>
      <c r="FE91" s="63"/>
      <c r="FF91" s="63"/>
      <c r="FG91" s="63"/>
      <c r="FH91" s="63"/>
      <c r="FI91" s="63"/>
      <c r="FJ91" s="63"/>
      <c r="FK91" s="63"/>
      <c r="FL91" s="63"/>
      <c r="FM91" s="63"/>
      <c r="FN91" s="63"/>
      <c r="FO91" s="63"/>
      <c r="FP91" s="63"/>
      <c r="FQ91" s="63"/>
      <c r="FR91" s="63"/>
      <c r="FS91" s="63"/>
      <c r="FT91" s="63"/>
      <c r="FU91" s="63"/>
      <c r="FV91" s="63"/>
      <c r="FW91" s="63"/>
      <c r="FX91" s="63"/>
      <c r="FY91" s="63"/>
      <c r="FZ91" s="63"/>
      <c r="GA91" s="63"/>
      <c r="GB91" s="63"/>
      <c r="GC91" s="63"/>
      <c r="GD91" s="63"/>
      <c r="GE91" s="63"/>
      <c r="GF91" s="63"/>
      <c r="GG91" s="63"/>
      <c r="GH91" s="63"/>
      <c r="GI91" s="63"/>
      <c r="GJ91" s="63"/>
      <c r="GK91" s="63"/>
      <c r="GL91" s="63"/>
      <c r="GM91" s="63"/>
      <c r="GN91" s="63"/>
      <c r="GO91" s="63"/>
      <c r="GP91" s="63"/>
      <c r="GQ91" s="63"/>
      <c r="GR91" s="63"/>
      <c r="GS91" s="63"/>
      <c r="GT91" s="63"/>
      <c r="GU91" s="63"/>
      <c r="GV91" s="63"/>
      <c r="GW91" s="63"/>
      <c r="GX91" s="63"/>
      <c r="GY91" s="63"/>
      <c r="GZ91" s="63"/>
      <c r="HA91" s="63"/>
      <c r="HB91" s="63"/>
      <c r="HC91" s="63"/>
      <c r="HD91" s="63"/>
      <c r="HE91" s="63"/>
      <c r="HF91" s="63"/>
      <c r="HG91" s="63"/>
      <c r="HH91" s="63"/>
      <c r="HI91" s="63"/>
      <c r="HJ91" s="63"/>
      <c r="HK91" s="63"/>
      <c r="HL91" s="63"/>
      <c r="HM91" s="63"/>
      <c r="HN91" s="63"/>
      <c r="HO91" s="63"/>
      <c r="HP91" s="63"/>
      <c r="HQ91" s="63"/>
      <c r="HR91" s="63"/>
      <c r="HS91" s="63"/>
      <c r="HT91" s="63"/>
      <c r="HU91" s="63"/>
      <c r="HV91" s="63"/>
      <c r="HW91" s="63"/>
      <c r="HX91" s="63"/>
      <c r="HY91" s="63"/>
      <c r="HZ91" s="63"/>
      <c r="IA91" s="63"/>
      <c r="IB91" s="63"/>
      <c r="IC91" s="63"/>
      <c r="ID91" s="63"/>
      <c r="IE91" s="63"/>
      <c r="IF91" s="63"/>
      <c r="IG91" s="63"/>
      <c r="IH91" s="63"/>
      <c r="II91" s="63"/>
      <c r="IJ91" s="63"/>
      <c r="IK91" s="63"/>
      <c r="IL91" s="63"/>
      <c r="IM91" s="63"/>
      <c r="IN91" s="63"/>
      <c r="IO91" s="63"/>
      <c r="IP91" s="63"/>
      <c r="IQ91" s="63"/>
      <c r="IR91" s="63"/>
      <c r="IS91" s="63"/>
      <c r="IT91" s="63"/>
      <c r="IU91" s="63"/>
      <c r="IV91" s="63"/>
      <c r="IW91" s="63"/>
      <c r="IX91" s="63"/>
      <c r="IY91" s="63"/>
      <c r="IZ91" s="63"/>
      <c r="JA91" s="63"/>
      <c r="JB91" s="63"/>
      <c r="JC91" s="63"/>
      <c r="JD91" s="63"/>
      <c r="JE91" s="63"/>
      <c r="JF91" s="63"/>
      <c r="JG91" s="63"/>
      <c r="JH91" s="63"/>
      <c r="JI91" s="63"/>
      <c r="JJ91" s="63"/>
      <c r="JK91" s="63"/>
      <c r="JL91" s="63"/>
      <c r="JM91" s="63"/>
      <c r="JN91" s="63"/>
      <c r="JO91" s="63"/>
      <c r="JP91" s="63"/>
      <c r="JQ91" s="63"/>
      <c r="JR91" s="63"/>
      <c r="JS91" s="63"/>
      <c r="JT91" s="63"/>
      <c r="JU91" s="63"/>
      <c r="JV91" s="63"/>
      <c r="JW91" s="63"/>
      <c r="JX91" s="63"/>
      <c r="JY91" s="63"/>
      <c r="JZ91" s="63"/>
      <c r="KA91" s="63"/>
      <c r="KB91" s="63"/>
      <c r="KC91" s="63"/>
      <c r="KD91" s="63"/>
      <c r="KE91" s="63"/>
      <c r="KF91" s="63"/>
      <c r="KG91" s="63"/>
      <c r="KH91" s="63"/>
      <c r="KI91" s="63"/>
      <c r="KJ91" s="63"/>
      <c r="KK91" s="63"/>
      <c r="KL91" s="63"/>
      <c r="KM91" s="63"/>
      <c r="KN91" s="63"/>
      <c r="KO91" s="63"/>
      <c r="KP91" s="63"/>
      <c r="KQ91" s="63"/>
      <c r="KR91" s="63"/>
      <c r="KS91" s="63"/>
      <c r="KT91" s="63"/>
      <c r="KU91" s="63"/>
      <c r="KV91" s="63"/>
      <c r="KW91" s="63"/>
      <c r="KX91" s="63"/>
      <c r="KY91" s="63"/>
      <c r="KZ91" s="63"/>
      <c r="LA91" s="63"/>
      <c r="LB91" s="63"/>
      <c r="LC91" s="63"/>
      <c r="LD91" s="63"/>
      <c r="LE91" s="63"/>
      <c r="LF91" s="63"/>
      <c r="LG91" s="63"/>
      <c r="LH91" s="63"/>
      <c r="LI91" s="63"/>
      <c r="LJ91" s="63"/>
      <c r="LK91" s="63"/>
      <c r="LL91" s="63"/>
      <c r="LM91" s="63"/>
      <c r="LN91" s="63"/>
      <c r="LO91" s="63"/>
      <c r="LP91" s="63"/>
      <c r="LQ91" s="63"/>
      <c r="LR91" s="63"/>
      <c r="LS91" s="63"/>
      <c r="LT91" s="63"/>
      <c r="LU91" s="63"/>
      <c r="LV91" s="63"/>
      <c r="LW91" s="63"/>
      <c r="LX91" s="63"/>
      <c r="LY91" s="63"/>
      <c r="LZ91" s="63"/>
      <c r="MA91" s="63"/>
      <c r="MB91" s="63"/>
      <c r="MC91" s="63"/>
      <c r="MD91" s="63"/>
      <c r="ME91" s="63"/>
      <c r="MF91" s="63"/>
      <c r="MG91" s="63"/>
      <c r="MH91" s="63"/>
      <c r="MI91" s="63"/>
      <c r="MJ91" s="63"/>
      <c r="MK91" s="63"/>
      <c r="ML91" s="63"/>
      <c r="MM91" s="63"/>
      <c r="MN91" s="63"/>
      <c r="MO91" s="63"/>
      <c r="MP91" s="63"/>
      <c r="MQ91" s="63"/>
      <c r="MR91" s="63"/>
      <c r="MS91" s="63"/>
      <c r="MT91" s="63"/>
      <c r="MU91" s="63"/>
      <c r="MV91" s="63"/>
      <c r="MW91" s="63"/>
      <c r="MX91" s="63"/>
      <c r="MY91" s="63"/>
      <c r="MZ91" s="63"/>
      <c r="NA91" s="63"/>
      <c r="NB91" s="63"/>
      <c r="NC91" s="63"/>
      <c r="ND91" s="63"/>
      <c r="NE91" s="63"/>
      <c r="NF91" s="63"/>
      <c r="NG91" s="63"/>
      <c r="NH91" s="63"/>
      <c r="NI91" s="63"/>
      <c r="NJ91" s="63"/>
      <c r="NK91" s="63"/>
      <c r="NL91" s="63"/>
      <c r="NM91" s="63"/>
      <c r="NN91" s="63"/>
      <c r="NO91" s="63"/>
      <c r="NP91" s="63"/>
      <c r="NQ91" s="63"/>
      <c r="NR91" s="63"/>
      <c r="NS91" s="63"/>
      <c r="NT91" s="63"/>
      <c r="NU91" s="63"/>
      <c r="NV91" s="63"/>
      <c r="NW91" s="63"/>
      <c r="NX91" s="63"/>
      <c r="NY91" s="63"/>
      <c r="NZ91" s="63"/>
      <c r="OA91" s="63"/>
      <c r="OB91" s="63"/>
      <c r="OC91" s="63"/>
      <c r="OD91" s="63"/>
      <c r="OE91" s="63"/>
      <c r="OF91" s="63"/>
      <c r="OG91" s="63"/>
      <c r="OH91" s="63"/>
      <c r="OI91" s="63"/>
      <c r="OJ91" s="63"/>
      <c r="OK91" s="63"/>
      <c r="OL91" s="63"/>
      <c r="OM91" s="63"/>
      <c r="ON91" s="63"/>
      <c r="OO91" s="63"/>
      <c r="OP91" s="63"/>
      <c r="OQ91" s="63"/>
      <c r="OR91" s="63"/>
      <c r="OS91" s="63"/>
      <c r="OT91" s="63"/>
      <c r="OU91" s="63"/>
      <c r="OV91" s="63"/>
      <c r="OW91" s="63"/>
      <c r="OX91" s="63"/>
      <c r="OY91" s="63"/>
      <c r="OZ91" s="63"/>
      <c r="PA91" s="63"/>
      <c r="PB91" s="63"/>
      <c r="PC91" s="63"/>
      <c r="PD91" s="63"/>
      <c r="PE91" s="63"/>
      <c r="PF91" s="63"/>
      <c r="PG91" s="63"/>
      <c r="PH91" s="63"/>
      <c r="PI91" s="63"/>
      <c r="PJ91" s="63"/>
    </row>
    <row r="92" spans="1:426" ht="12" customHeight="1">
      <c r="A92" s="123"/>
      <c r="B92" s="123"/>
      <c r="C92" s="123"/>
      <c r="D92" s="123"/>
      <c r="E92" s="123"/>
      <c r="F92" s="123"/>
      <c r="G92" s="63"/>
      <c r="H92" s="63"/>
      <c r="I92" s="63"/>
      <c r="J92" s="63"/>
      <c r="K92" s="63"/>
      <c r="L92" s="63"/>
      <c r="M92" s="63"/>
      <c r="N92" s="63"/>
      <c r="O92" s="63"/>
      <c r="P92" s="63"/>
      <c r="Q92" s="63"/>
      <c r="R92" s="63"/>
      <c r="S92" s="63"/>
      <c r="T92" s="63"/>
      <c r="U92" s="63"/>
      <c r="V92" s="63"/>
      <c r="W92" s="63"/>
      <c r="X92" s="63"/>
      <c r="Y92" s="63"/>
      <c r="Z92" s="63"/>
      <c r="AA92" s="63"/>
      <c r="AB92" s="63"/>
      <c r="AC92" s="63"/>
      <c r="AD92" s="63"/>
      <c r="AE92" s="63"/>
      <c r="AF92" s="63"/>
      <c r="AG92" s="63"/>
      <c r="AH92" s="63"/>
      <c r="AI92" s="63"/>
      <c r="AJ92" s="63"/>
      <c r="AK92" s="63"/>
      <c r="AL92" s="63"/>
      <c r="AM92" s="63"/>
      <c r="AN92" s="63"/>
      <c r="AO92" s="63"/>
      <c r="AP92" s="63"/>
      <c r="AQ92" s="63"/>
      <c r="AR92" s="63"/>
      <c r="AS92" s="63"/>
      <c r="AT92" s="63"/>
      <c r="AU92" s="63"/>
      <c r="AV92" s="63"/>
      <c r="AW92" s="63"/>
      <c r="AX92" s="63"/>
      <c r="AY92" s="63"/>
      <c r="AZ92" s="63"/>
      <c r="BA92" s="63"/>
      <c r="BB92" s="63"/>
      <c r="BC92" s="63"/>
      <c r="BD92" s="63"/>
      <c r="BE92" s="63"/>
      <c r="BF92" s="63"/>
      <c r="BG92" s="63"/>
      <c r="BH92" s="63"/>
      <c r="BI92" s="63"/>
      <c r="BJ92" s="63"/>
      <c r="BK92" s="63"/>
      <c r="BL92" s="63"/>
      <c r="BM92" s="63"/>
      <c r="BN92" s="63"/>
      <c r="BO92" s="63"/>
      <c r="BP92" s="63"/>
      <c r="BQ92" s="63"/>
      <c r="BR92" s="63"/>
      <c r="BS92" s="63"/>
      <c r="BT92" s="63"/>
      <c r="BU92" s="63"/>
      <c r="BV92" s="63"/>
      <c r="BW92" s="63"/>
      <c r="BX92" s="63"/>
      <c r="BY92" s="63"/>
      <c r="BZ92" s="63"/>
      <c r="CA92" s="63"/>
      <c r="CB92" s="63"/>
      <c r="CC92" s="63"/>
      <c r="CD92" s="63"/>
      <c r="CE92" s="63"/>
      <c r="CF92" s="63"/>
      <c r="CG92" s="63"/>
      <c r="CH92" s="63"/>
      <c r="CI92" s="63"/>
      <c r="CJ92" s="63"/>
      <c r="CK92" s="63"/>
      <c r="CL92" s="63"/>
      <c r="CM92" s="63"/>
      <c r="CN92" s="63"/>
      <c r="CO92" s="63"/>
      <c r="CP92" s="63"/>
      <c r="CQ92" s="63"/>
      <c r="CR92" s="63"/>
      <c r="CS92" s="63"/>
      <c r="CT92" s="63"/>
      <c r="CU92" s="63"/>
      <c r="CV92" s="63"/>
      <c r="CW92" s="63"/>
      <c r="CX92" s="63"/>
      <c r="CY92" s="63"/>
      <c r="CZ92" s="63"/>
      <c r="DA92" s="63"/>
      <c r="DB92" s="63"/>
      <c r="DC92" s="63"/>
      <c r="DD92" s="63"/>
      <c r="DE92" s="63"/>
      <c r="DF92" s="63"/>
      <c r="DG92" s="63"/>
      <c r="DH92" s="63"/>
      <c r="DI92" s="63"/>
      <c r="DJ92" s="63"/>
      <c r="DK92" s="63"/>
      <c r="DL92" s="63"/>
      <c r="DM92" s="63"/>
      <c r="DN92" s="63"/>
      <c r="DO92" s="63"/>
      <c r="DP92" s="63"/>
      <c r="DQ92" s="63"/>
      <c r="DR92" s="63"/>
      <c r="DS92" s="63"/>
      <c r="DT92" s="63"/>
      <c r="DU92" s="63"/>
      <c r="DV92" s="63"/>
      <c r="DW92" s="63"/>
      <c r="DX92" s="63"/>
      <c r="DY92" s="63"/>
      <c r="DZ92" s="63"/>
      <c r="EA92" s="63"/>
      <c r="EB92" s="63"/>
      <c r="EC92" s="63"/>
      <c r="ED92" s="63"/>
      <c r="EE92" s="63"/>
      <c r="EF92" s="63"/>
      <c r="EG92" s="63"/>
      <c r="EH92" s="63"/>
      <c r="EI92" s="63"/>
      <c r="EJ92" s="63"/>
      <c r="EK92" s="63"/>
      <c r="EL92" s="63"/>
      <c r="EM92" s="63"/>
      <c r="EN92" s="63"/>
      <c r="EO92" s="63"/>
      <c r="EP92" s="63"/>
      <c r="EQ92" s="63"/>
      <c r="ER92" s="63"/>
      <c r="ES92" s="63"/>
      <c r="ET92" s="63"/>
      <c r="EU92" s="63"/>
      <c r="EV92" s="63"/>
      <c r="EW92" s="63"/>
      <c r="EX92" s="63"/>
      <c r="EY92" s="63"/>
      <c r="EZ92" s="63"/>
      <c r="FA92" s="63"/>
      <c r="FB92" s="63"/>
      <c r="FC92" s="63"/>
      <c r="FD92" s="63"/>
      <c r="FE92" s="63"/>
      <c r="FF92" s="63"/>
      <c r="FG92" s="63"/>
      <c r="FH92" s="63"/>
      <c r="FI92" s="63"/>
      <c r="FJ92" s="63"/>
      <c r="FK92" s="63"/>
      <c r="FL92" s="63"/>
      <c r="FM92" s="63"/>
      <c r="FN92" s="63"/>
      <c r="FO92" s="63"/>
      <c r="FP92" s="63"/>
      <c r="FQ92" s="63"/>
      <c r="FR92" s="63"/>
      <c r="FS92" s="63"/>
      <c r="FT92" s="63"/>
      <c r="FU92" s="63"/>
      <c r="FV92" s="63"/>
      <c r="FW92" s="63"/>
      <c r="FX92" s="63"/>
      <c r="FY92" s="63"/>
      <c r="FZ92" s="63"/>
      <c r="GA92" s="63"/>
      <c r="GB92" s="63"/>
      <c r="GC92" s="63"/>
      <c r="GD92" s="63"/>
      <c r="GE92" s="63"/>
      <c r="GF92" s="63"/>
      <c r="GG92" s="63"/>
      <c r="GH92" s="63"/>
      <c r="GI92" s="63"/>
      <c r="GJ92" s="63"/>
      <c r="GK92" s="63"/>
      <c r="GL92" s="63"/>
      <c r="GM92" s="63"/>
      <c r="GN92" s="63"/>
      <c r="GO92" s="63"/>
      <c r="GP92" s="63"/>
      <c r="GQ92" s="63"/>
      <c r="GR92" s="63"/>
      <c r="GS92" s="63"/>
      <c r="GT92" s="63"/>
      <c r="GU92" s="63"/>
      <c r="GV92" s="63"/>
      <c r="GW92" s="63"/>
      <c r="GX92" s="63"/>
      <c r="GY92" s="63"/>
      <c r="GZ92" s="63"/>
      <c r="HA92" s="63"/>
      <c r="HB92" s="63"/>
      <c r="HC92" s="63"/>
      <c r="HD92" s="63"/>
      <c r="HE92" s="63"/>
      <c r="HF92" s="63"/>
      <c r="HG92" s="63"/>
      <c r="HH92" s="63"/>
      <c r="HI92" s="63"/>
      <c r="HJ92" s="63"/>
      <c r="HK92" s="63"/>
      <c r="HL92" s="63"/>
      <c r="HM92" s="63"/>
      <c r="HN92" s="63"/>
      <c r="HO92" s="63"/>
      <c r="HP92" s="63"/>
      <c r="HQ92" s="63"/>
      <c r="HR92" s="63"/>
      <c r="HS92" s="63"/>
      <c r="HT92" s="63"/>
      <c r="HU92" s="63"/>
      <c r="HV92" s="63"/>
      <c r="HW92" s="63"/>
      <c r="HX92" s="63"/>
      <c r="HY92" s="63"/>
      <c r="HZ92" s="63"/>
      <c r="IA92" s="63"/>
      <c r="IB92" s="63"/>
      <c r="IC92" s="63"/>
      <c r="ID92" s="63"/>
      <c r="IE92" s="63"/>
      <c r="IF92" s="63"/>
      <c r="IG92" s="63"/>
      <c r="IH92" s="63"/>
      <c r="II92" s="63"/>
      <c r="IJ92" s="63"/>
      <c r="IK92" s="63"/>
      <c r="IL92" s="63"/>
      <c r="IM92" s="63"/>
      <c r="IN92" s="63"/>
      <c r="IO92" s="63"/>
      <c r="IP92" s="63"/>
      <c r="IQ92" s="63"/>
      <c r="IR92" s="63"/>
      <c r="IS92" s="63"/>
      <c r="IT92" s="63"/>
      <c r="IU92" s="63"/>
      <c r="IV92" s="63"/>
      <c r="IW92" s="63"/>
      <c r="IX92" s="63"/>
      <c r="IY92" s="63"/>
      <c r="IZ92" s="63"/>
      <c r="JA92" s="63"/>
      <c r="JB92" s="63"/>
      <c r="JC92" s="63"/>
      <c r="JD92" s="63"/>
      <c r="JE92" s="63"/>
      <c r="JF92" s="63"/>
      <c r="JG92" s="63"/>
      <c r="JH92" s="63"/>
      <c r="JI92" s="63"/>
      <c r="JJ92" s="63"/>
      <c r="JK92" s="63"/>
      <c r="JL92" s="63"/>
      <c r="JM92" s="63"/>
      <c r="JN92" s="63"/>
      <c r="JO92" s="63"/>
      <c r="JP92" s="63"/>
      <c r="JQ92" s="63"/>
      <c r="JR92" s="63"/>
      <c r="JS92" s="63"/>
      <c r="JT92" s="63"/>
      <c r="JU92" s="63"/>
      <c r="JV92" s="63"/>
      <c r="JW92" s="63"/>
      <c r="JX92" s="63"/>
      <c r="JY92" s="63"/>
      <c r="JZ92" s="63"/>
      <c r="KA92" s="63"/>
      <c r="KB92" s="63"/>
      <c r="KC92" s="63"/>
      <c r="KD92" s="63"/>
      <c r="KE92" s="63"/>
      <c r="KF92" s="63"/>
      <c r="KG92" s="63"/>
      <c r="KH92" s="63"/>
      <c r="KI92" s="63"/>
      <c r="KJ92" s="63"/>
      <c r="KK92" s="63"/>
      <c r="KL92" s="63"/>
      <c r="KM92" s="63"/>
      <c r="KN92" s="63"/>
      <c r="KO92" s="63"/>
      <c r="KP92" s="63"/>
      <c r="KQ92" s="63"/>
      <c r="KR92" s="63"/>
      <c r="KS92" s="63"/>
      <c r="KT92" s="63"/>
      <c r="KU92" s="63"/>
      <c r="KV92" s="63"/>
      <c r="KW92" s="63"/>
      <c r="KX92" s="63"/>
      <c r="KY92" s="63"/>
      <c r="KZ92" s="63"/>
      <c r="LA92" s="63"/>
      <c r="LB92" s="63"/>
      <c r="LC92" s="63"/>
      <c r="LD92" s="63"/>
      <c r="LE92" s="63"/>
      <c r="LF92" s="63"/>
      <c r="LG92" s="63"/>
      <c r="LH92" s="63"/>
      <c r="LI92" s="63"/>
      <c r="LJ92" s="63"/>
      <c r="LK92" s="63"/>
      <c r="LL92" s="63"/>
      <c r="LM92" s="63"/>
      <c r="LN92" s="63"/>
      <c r="LO92" s="63"/>
      <c r="LP92" s="63"/>
      <c r="LQ92" s="63"/>
      <c r="LR92" s="63"/>
      <c r="LS92" s="63"/>
      <c r="LT92" s="63"/>
      <c r="LU92" s="63"/>
      <c r="LV92" s="63"/>
      <c r="LW92" s="63"/>
      <c r="LX92" s="63"/>
      <c r="LY92" s="63"/>
      <c r="LZ92" s="63"/>
      <c r="MA92" s="63"/>
      <c r="MB92" s="63"/>
      <c r="MC92" s="63"/>
      <c r="MD92" s="63"/>
      <c r="ME92" s="63"/>
      <c r="MF92" s="63"/>
      <c r="MG92" s="63"/>
      <c r="MH92" s="63"/>
      <c r="MI92" s="63"/>
      <c r="MJ92" s="63"/>
      <c r="MK92" s="63"/>
      <c r="ML92" s="63"/>
      <c r="MM92" s="63"/>
      <c r="MN92" s="63"/>
      <c r="MO92" s="63"/>
      <c r="MP92" s="63"/>
      <c r="MQ92" s="63"/>
      <c r="MR92" s="63"/>
      <c r="MS92" s="63"/>
      <c r="MT92" s="63"/>
      <c r="MU92" s="63"/>
      <c r="MV92" s="63"/>
      <c r="MW92" s="63"/>
      <c r="MX92" s="63"/>
      <c r="MY92" s="63"/>
      <c r="MZ92" s="63"/>
      <c r="NA92" s="63"/>
      <c r="NB92" s="63"/>
      <c r="NC92" s="63"/>
      <c r="ND92" s="63"/>
      <c r="NE92" s="63"/>
      <c r="NF92" s="63"/>
      <c r="NG92" s="63"/>
      <c r="NH92" s="63"/>
      <c r="NI92" s="63"/>
      <c r="NJ92" s="63"/>
      <c r="NK92" s="63"/>
      <c r="NL92" s="63"/>
      <c r="NM92" s="63"/>
      <c r="NN92" s="63"/>
      <c r="NO92" s="63"/>
      <c r="NP92" s="63"/>
      <c r="NQ92" s="63"/>
      <c r="NR92" s="63"/>
      <c r="NS92" s="63"/>
      <c r="NT92" s="63"/>
      <c r="NU92" s="63"/>
      <c r="NV92" s="63"/>
      <c r="NW92" s="63"/>
      <c r="NX92" s="63"/>
      <c r="NY92" s="63"/>
      <c r="NZ92" s="63"/>
      <c r="OA92" s="63"/>
      <c r="OB92" s="63"/>
      <c r="OC92" s="63"/>
      <c r="OD92" s="63"/>
      <c r="OE92" s="63"/>
      <c r="OF92" s="63"/>
      <c r="OG92" s="63"/>
      <c r="OH92" s="63"/>
      <c r="OI92" s="63"/>
      <c r="OJ92" s="63"/>
      <c r="OK92" s="63"/>
      <c r="OL92" s="63"/>
      <c r="OM92" s="63"/>
      <c r="ON92" s="63"/>
      <c r="OO92" s="63"/>
      <c r="OP92" s="63"/>
      <c r="OQ92" s="63"/>
      <c r="OR92" s="63"/>
      <c r="OS92" s="63"/>
      <c r="OT92" s="63"/>
      <c r="OU92" s="63"/>
      <c r="OV92" s="63"/>
      <c r="OW92" s="63"/>
      <c r="OX92" s="63"/>
      <c r="OY92" s="63"/>
      <c r="OZ92" s="63"/>
      <c r="PA92" s="63"/>
      <c r="PB92" s="63"/>
      <c r="PC92" s="63"/>
      <c r="PD92" s="63"/>
      <c r="PE92" s="63"/>
      <c r="PF92" s="63"/>
      <c r="PG92" s="63"/>
      <c r="PH92" s="63"/>
      <c r="PI92" s="63"/>
      <c r="PJ92" s="63"/>
    </row>
    <row r="93" spans="1:426" ht="12" customHeight="1">
      <c r="A93" s="123"/>
      <c r="B93" s="123"/>
      <c r="C93" s="123"/>
      <c r="D93" s="123"/>
      <c r="E93" s="123"/>
      <c r="F93" s="123"/>
      <c r="G93" s="63"/>
      <c r="H93" s="63"/>
      <c r="I93" s="63"/>
      <c r="J93" s="63"/>
      <c r="K93" s="63"/>
      <c r="L93" s="63"/>
      <c r="M93" s="63"/>
      <c r="N93" s="63"/>
      <c r="O93" s="63"/>
      <c r="P93" s="63"/>
      <c r="Q93" s="63"/>
      <c r="R93" s="63"/>
      <c r="S93" s="63"/>
      <c r="T93" s="63"/>
      <c r="U93" s="63"/>
      <c r="V93" s="63"/>
      <c r="W93" s="63"/>
      <c r="X93" s="63"/>
      <c r="Y93" s="63"/>
      <c r="Z93" s="63"/>
      <c r="AA93" s="63"/>
      <c r="AB93" s="63"/>
      <c r="AC93" s="63"/>
      <c r="AD93" s="63"/>
      <c r="AE93" s="63"/>
      <c r="AF93" s="63"/>
      <c r="AG93" s="63"/>
      <c r="AH93" s="63"/>
      <c r="AI93" s="63"/>
      <c r="AJ93" s="63"/>
      <c r="AK93" s="63"/>
      <c r="AL93" s="63"/>
      <c r="AM93" s="63"/>
      <c r="AN93" s="63"/>
      <c r="AO93" s="63"/>
      <c r="AP93" s="63"/>
      <c r="AQ93" s="63"/>
      <c r="AR93" s="63"/>
      <c r="AS93" s="63"/>
      <c r="AT93" s="63"/>
      <c r="AU93" s="63"/>
      <c r="AV93" s="63"/>
      <c r="AW93" s="63"/>
      <c r="AX93" s="63"/>
      <c r="AY93" s="63"/>
      <c r="AZ93" s="63"/>
      <c r="BA93" s="63"/>
      <c r="BB93" s="63"/>
      <c r="BC93" s="63"/>
      <c r="BD93" s="63"/>
      <c r="BE93" s="63"/>
      <c r="BF93" s="63"/>
      <c r="BG93" s="63"/>
      <c r="BH93" s="63"/>
      <c r="BI93" s="63"/>
      <c r="BJ93" s="63"/>
      <c r="BK93" s="63"/>
      <c r="BL93" s="63"/>
      <c r="BM93" s="63"/>
      <c r="BN93" s="63"/>
      <c r="BO93" s="63"/>
      <c r="BP93" s="63"/>
      <c r="BQ93" s="63"/>
      <c r="BR93" s="63"/>
      <c r="BS93" s="63"/>
      <c r="BT93" s="63"/>
      <c r="BU93" s="63"/>
      <c r="BV93" s="63"/>
      <c r="BW93" s="63"/>
      <c r="BX93" s="63"/>
      <c r="BY93" s="63"/>
      <c r="BZ93" s="63"/>
      <c r="CA93" s="63"/>
      <c r="CB93" s="63"/>
      <c r="CC93" s="63"/>
      <c r="CD93" s="63"/>
      <c r="CE93" s="63"/>
      <c r="CF93" s="63"/>
      <c r="CG93" s="63"/>
      <c r="CH93" s="63"/>
      <c r="CI93" s="63"/>
      <c r="CJ93" s="63"/>
      <c r="CK93" s="63"/>
      <c r="CL93" s="63"/>
      <c r="CM93" s="63"/>
      <c r="CN93" s="63"/>
      <c r="CO93" s="63"/>
      <c r="CP93" s="63"/>
      <c r="CQ93" s="63"/>
      <c r="CR93" s="63"/>
      <c r="CS93" s="63"/>
      <c r="CT93" s="63"/>
      <c r="CU93" s="63"/>
      <c r="CV93" s="63"/>
      <c r="CW93" s="63"/>
      <c r="CX93" s="63"/>
      <c r="CY93" s="63"/>
      <c r="CZ93" s="63"/>
      <c r="DA93" s="63"/>
      <c r="DB93" s="63"/>
      <c r="DC93" s="63"/>
      <c r="DD93" s="63"/>
      <c r="DE93" s="63"/>
      <c r="DF93" s="63"/>
      <c r="DG93" s="63"/>
      <c r="DH93" s="63"/>
      <c r="DI93" s="63"/>
      <c r="DJ93" s="63"/>
      <c r="DK93" s="63"/>
      <c r="DL93" s="63"/>
      <c r="DM93" s="63"/>
      <c r="DN93" s="63"/>
      <c r="DO93" s="63"/>
      <c r="DP93" s="63"/>
      <c r="DQ93" s="63"/>
      <c r="DR93" s="63"/>
      <c r="DS93" s="63"/>
      <c r="DT93" s="63"/>
      <c r="DU93" s="63"/>
      <c r="DV93" s="63"/>
      <c r="DW93" s="63"/>
      <c r="DX93" s="63"/>
      <c r="DY93" s="63"/>
      <c r="DZ93" s="63"/>
      <c r="EA93" s="63"/>
      <c r="EB93" s="63"/>
      <c r="EC93" s="63"/>
      <c r="ED93" s="63"/>
      <c r="EE93" s="63"/>
      <c r="EF93" s="63"/>
      <c r="EG93" s="63"/>
      <c r="EH93" s="63"/>
      <c r="EI93" s="63"/>
      <c r="EJ93" s="63"/>
      <c r="EK93" s="63"/>
      <c r="EL93" s="63"/>
      <c r="EM93" s="63"/>
      <c r="EN93" s="63"/>
      <c r="EO93" s="63"/>
      <c r="EP93" s="63"/>
      <c r="EQ93" s="63"/>
      <c r="ER93" s="63"/>
      <c r="ES93" s="63"/>
      <c r="ET93" s="63"/>
      <c r="EU93" s="63"/>
      <c r="EV93" s="63"/>
      <c r="EW93" s="63"/>
      <c r="EX93" s="63"/>
      <c r="EY93" s="63"/>
      <c r="EZ93" s="63"/>
      <c r="FA93" s="63"/>
      <c r="FB93" s="63"/>
      <c r="FC93" s="63"/>
      <c r="FD93" s="63"/>
      <c r="FE93" s="63"/>
      <c r="FF93" s="63"/>
      <c r="FG93" s="63"/>
      <c r="FH93" s="63"/>
      <c r="FI93" s="63"/>
      <c r="FJ93" s="63"/>
      <c r="FK93" s="63"/>
      <c r="FL93" s="63"/>
      <c r="FM93" s="63"/>
      <c r="FN93" s="63"/>
      <c r="FO93" s="63"/>
      <c r="FP93" s="63"/>
      <c r="FQ93" s="63"/>
      <c r="FR93" s="63"/>
      <c r="FS93" s="63"/>
      <c r="FT93" s="63"/>
      <c r="FU93" s="63"/>
      <c r="FV93" s="63"/>
      <c r="FW93" s="63"/>
      <c r="FX93" s="63"/>
      <c r="FY93" s="63"/>
      <c r="FZ93" s="63"/>
      <c r="GA93" s="63"/>
      <c r="GB93" s="63"/>
      <c r="GC93" s="63"/>
      <c r="GD93" s="63"/>
      <c r="GE93" s="63"/>
      <c r="GF93" s="63"/>
      <c r="GG93" s="63"/>
      <c r="GH93" s="63"/>
      <c r="GI93" s="63"/>
      <c r="GJ93" s="63"/>
      <c r="GK93" s="63"/>
      <c r="GL93" s="63"/>
      <c r="GM93" s="63"/>
      <c r="GN93" s="63"/>
      <c r="GO93" s="63"/>
      <c r="GP93" s="63"/>
      <c r="GQ93" s="63"/>
      <c r="GR93" s="63"/>
      <c r="GS93" s="63"/>
      <c r="GT93" s="63"/>
      <c r="GU93" s="63"/>
      <c r="GV93" s="63"/>
      <c r="GW93" s="63"/>
      <c r="GX93" s="63"/>
      <c r="GY93" s="63"/>
      <c r="GZ93" s="63"/>
      <c r="HA93" s="63"/>
      <c r="HB93" s="63"/>
      <c r="HC93" s="63"/>
      <c r="HD93" s="63"/>
      <c r="HE93" s="63"/>
      <c r="HF93" s="63"/>
      <c r="HG93" s="63"/>
      <c r="HH93" s="63"/>
      <c r="HI93" s="63"/>
      <c r="HJ93" s="63"/>
      <c r="HK93" s="63"/>
      <c r="HL93" s="63"/>
      <c r="HM93" s="63"/>
      <c r="HN93" s="63"/>
      <c r="HO93" s="63"/>
      <c r="HP93" s="63"/>
      <c r="HQ93" s="63"/>
      <c r="HR93" s="63"/>
      <c r="HS93" s="63"/>
      <c r="HT93" s="63"/>
      <c r="HU93" s="63"/>
      <c r="HV93" s="63"/>
      <c r="HW93" s="63"/>
      <c r="HX93" s="63"/>
      <c r="HY93" s="63"/>
      <c r="HZ93" s="63"/>
      <c r="IA93" s="63"/>
      <c r="IB93" s="63"/>
      <c r="IC93" s="63"/>
      <c r="ID93" s="63"/>
      <c r="IE93" s="63"/>
      <c r="IF93" s="63"/>
      <c r="IG93" s="63"/>
      <c r="IH93" s="63"/>
      <c r="II93" s="63"/>
      <c r="IJ93" s="63"/>
      <c r="IK93" s="63"/>
      <c r="IL93" s="63"/>
      <c r="IM93" s="63"/>
      <c r="IN93" s="63"/>
      <c r="IO93" s="63"/>
      <c r="IP93" s="63"/>
      <c r="IQ93" s="63"/>
      <c r="IR93" s="63"/>
      <c r="IS93" s="63"/>
      <c r="IT93" s="63"/>
      <c r="IU93" s="63"/>
      <c r="IV93" s="63"/>
      <c r="IW93" s="63"/>
      <c r="IX93" s="63"/>
      <c r="IY93" s="63"/>
      <c r="IZ93" s="63"/>
      <c r="JA93" s="63"/>
      <c r="JB93" s="63"/>
      <c r="JC93" s="63"/>
      <c r="JD93" s="63"/>
      <c r="JE93" s="63"/>
      <c r="JF93" s="63"/>
      <c r="JG93" s="63"/>
      <c r="JH93" s="63"/>
      <c r="JI93" s="63"/>
      <c r="JJ93" s="63"/>
      <c r="JK93" s="63"/>
      <c r="JL93" s="63"/>
      <c r="JM93" s="63"/>
      <c r="JN93" s="63"/>
      <c r="JO93" s="63"/>
      <c r="JP93" s="63"/>
      <c r="JQ93" s="63"/>
      <c r="JR93" s="63"/>
      <c r="JS93" s="63"/>
      <c r="JT93" s="63"/>
      <c r="JU93" s="63"/>
      <c r="JV93" s="63"/>
      <c r="JW93" s="63"/>
      <c r="JX93" s="63"/>
      <c r="JY93" s="63"/>
      <c r="JZ93" s="63"/>
      <c r="KA93" s="63"/>
      <c r="KB93" s="63"/>
      <c r="KC93" s="63"/>
      <c r="KD93" s="63"/>
      <c r="KE93" s="63"/>
      <c r="KF93" s="63"/>
      <c r="KG93" s="63"/>
      <c r="KH93" s="63"/>
      <c r="KI93" s="63"/>
      <c r="KJ93" s="63"/>
      <c r="KK93" s="63"/>
      <c r="KL93" s="63"/>
      <c r="KM93" s="63"/>
      <c r="KN93" s="63"/>
      <c r="KO93" s="63"/>
      <c r="KP93" s="63"/>
      <c r="KQ93" s="63"/>
      <c r="KR93" s="63"/>
      <c r="KS93" s="63"/>
      <c r="KT93" s="63"/>
      <c r="KU93" s="63"/>
      <c r="KV93" s="63"/>
      <c r="KW93" s="63"/>
      <c r="KX93" s="63"/>
      <c r="KY93" s="63"/>
      <c r="KZ93" s="63"/>
      <c r="LA93" s="63"/>
      <c r="LB93" s="63"/>
      <c r="LC93" s="63"/>
      <c r="LD93" s="63"/>
      <c r="LE93" s="63"/>
      <c r="LF93" s="63"/>
      <c r="LG93" s="63"/>
      <c r="LH93" s="63"/>
      <c r="LI93" s="63"/>
      <c r="LJ93" s="63"/>
      <c r="LK93" s="63"/>
      <c r="LL93" s="63"/>
      <c r="LM93" s="63"/>
      <c r="LN93" s="63"/>
      <c r="LO93" s="63"/>
      <c r="LP93" s="63"/>
      <c r="LQ93" s="63"/>
      <c r="LR93" s="63"/>
      <c r="LS93" s="63"/>
      <c r="LT93" s="63"/>
      <c r="LU93" s="63"/>
      <c r="LV93" s="63"/>
      <c r="LW93" s="63"/>
      <c r="LX93" s="63"/>
      <c r="LY93" s="63"/>
      <c r="LZ93" s="63"/>
      <c r="MA93" s="63"/>
      <c r="MB93" s="63"/>
      <c r="MC93" s="63"/>
      <c r="MD93" s="63"/>
      <c r="ME93" s="63"/>
      <c r="MF93" s="63"/>
      <c r="MG93" s="63"/>
      <c r="MH93" s="63"/>
      <c r="MI93" s="63"/>
      <c r="MJ93" s="63"/>
      <c r="MK93" s="63"/>
      <c r="ML93" s="63"/>
      <c r="MM93" s="63"/>
      <c r="MN93" s="63"/>
      <c r="MO93" s="63"/>
      <c r="MP93" s="63"/>
      <c r="MQ93" s="63"/>
      <c r="MR93" s="63"/>
      <c r="MS93" s="63"/>
      <c r="MT93" s="63"/>
      <c r="MU93" s="63"/>
      <c r="MV93" s="63"/>
      <c r="MW93" s="63"/>
      <c r="MX93" s="63"/>
      <c r="MY93" s="63"/>
      <c r="MZ93" s="63"/>
      <c r="NA93" s="63"/>
      <c r="NB93" s="63"/>
      <c r="NC93" s="63"/>
      <c r="ND93" s="63"/>
      <c r="NE93" s="63"/>
      <c r="NF93" s="63"/>
      <c r="NG93" s="63"/>
      <c r="NH93" s="63"/>
      <c r="NI93" s="63"/>
      <c r="NJ93" s="63"/>
      <c r="NK93" s="63"/>
      <c r="NL93" s="63"/>
      <c r="NM93" s="63"/>
      <c r="NN93" s="63"/>
      <c r="NO93" s="63"/>
      <c r="NP93" s="63"/>
      <c r="NQ93" s="63"/>
      <c r="NR93" s="63"/>
      <c r="NS93" s="63"/>
      <c r="NT93" s="63"/>
      <c r="NU93" s="63"/>
      <c r="NV93" s="63"/>
      <c r="NW93" s="63"/>
      <c r="NX93" s="63"/>
      <c r="NY93" s="63"/>
      <c r="NZ93" s="63"/>
      <c r="OA93" s="63"/>
      <c r="OB93" s="63"/>
      <c r="OC93" s="63"/>
      <c r="OD93" s="63"/>
      <c r="OE93" s="63"/>
      <c r="OF93" s="63"/>
      <c r="OG93" s="63"/>
      <c r="OH93" s="63"/>
      <c r="OI93" s="63"/>
      <c r="OJ93" s="63"/>
      <c r="OK93" s="63"/>
      <c r="OL93" s="63"/>
      <c r="OM93" s="63"/>
      <c r="ON93" s="63"/>
      <c r="OO93" s="63"/>
      <c r="OP93" s="63"/>
      <c r="OQ93" s="63"/>
      <c r="OR93" s="63"/>
      <c r="OS93" s="63"/>
      <c r="OT93" s="63"/>
      <c r="OU93" s="63"/>
      <c r="OV93" s="63"/>
      <c r="OW93" s="63"/>
      <c r="OX93" s="63"/>
      <c r="OY93" s="63"/>
      <c r="OZ93" s="63"/>
      <c r="PA93" s="63"/>
      <c r="PB93" s="63"/>
      <c r="PC93" s="63"/>
      <c r="PD93" s="63"/>
      <c r="PE93" s="63"/>
      <c r="PF93" s="63"/>
      <c r="PG93" s="63"/>
      <c r="PH93" s="63"/>
      <c r="PI93" s="63"/>
      <c r="PJ93" s="63"/>
    </row>
    <row r="94" spans="1:426" ht="12" customHeight="1">
      <c r="A94" s="123"/>
      <c r="B94" s="123"/>
      <c r="C94" s="123"/>
      <c r="D94" s="123"/>
      <c r="E94" s="123"/>
      <c r="F94" s="123"/>
      <c r="G94" s="63"/>
      <c r="H94" s="63"/>
      <c r="I94" s="63"/>
      <c r="J94" s="63"/>
      <c r="K94" s="63"/>
      <c r="L94" s="63"/>
      <c r="M94" s="63"/>
      <c r="N94" s="63"/>
      <c r="O94" s="63"/>
      <c r="P94" s="63"/>
      <c r="Q94" s="63"/>
      <c r="R94" s="63"/>
      <c r="S94" s="63"/>
      <c r="T94" s="63"/>
      <c r="U94" s="63"/>
      <c r="V94" s="63"/>
      <c r="W94" s="63"/>
      <c r="X94" s="63"/>
      <c r="Y94" s="63"/>
      <c r="Z94" s="63"/>
      <c r="AA94" s="63"/>
      <c r="AB94" s="63"/>
      <c r="AC94" s="63"/>
      <c r="AD94" s="63"/>
      <c r="AE94" s="63"/>
      <c r="AF94" s="63"/>
      <c r="AG94" s="63"/>
      <c r="AH94" s="63"/>
      <c r="AI94" s="63"/>
      <c r="AJ94" s="63"/>
      <c r="AK94" s="63"/>
      <c r="AL94" s="63"/>
      <c r="AM94" s="63"/>
      <c r="AN94" s="63"/>
      <c r="AO94" s="63"/>
      <c r="AP94" s="63"/>
      <c r="AQ94" s="63"/>
      <c r="AR94" s="63"/>
      <c r="AS94" s="63"/>
      <c r="AT94" s="63"/>
      <c r="AU94" s="63"/>
      <c r="AV94" s="63"/>
      <c r="AW94" s="63"/>
      <c r="AX94" s="63"/>
      <c r="AY94" s="63"/>
      <c r="AZ94" s="63"/>
      <c r="BA94" s="63"/>
      <c r="BB94" s="63"/>
      <c r="BC94" s="63"/>
      <c r="BD94" s="63"/>
      <c r="BE94" s="63"/>
      <c r="BF94" s="63"/>
      <c r="BG94" s="63"/>
      <c r="BH94" s="63"/>
      <c r="BI94" s="63"/>
      <c r="BJ94" s="63"/>
      <c r="BK94" s="63"/>
      <c r="BL94" s="63"/>
      <c r="BM94" s="63"/>
      <c r="BN94" s="63"/>
      <c r="BO94" s="63"/>
      <c r="BP94" s="63"/>
      <c r="BQ94" s="63"/>
      <c r="BR94" s="63"/>
      <c r="BS94" s="63"/>
      <c r="BT94" s="63"/>
      <c r="BU94" s="63"/>
      <c r="BV94" s="63"/>
      <c r="BW94" s="63"/>
      <c r="BX94" s="63"/>
      <c r="BY94" s="63"/>
      <c r="BZ94" s="63"/>
      <c r="CA94" s="63"/>
      <c r="CB94" s="63"/>
      <c r="CC94" s="63"/>
      <c r="CD94" s="63"/>
      <c r="CE94" s="63"/>
      <c r="CF94" s="63"/>
      <c r="CG94" s="63"/>
      <c r="CH94" s="63"/>
      <c r="CI94" s="63"/>
      <c r="CJ94" s="63"/>
      <c r="CK94" s="63"/>
      <c r="CL94" s="63"/>
      <c r="CM94" s="63"/>
      <c r="CN94" s="63"/>
      <c r="CO94" s="63"/>
      <c r="CP94" s="63"/>
      <c r="CQ94" s="63"/>
      <c r="CR94" s="63"/>
      <c r="CS94" s="63"/>
      <c r="CT94" s="63"/>
      <c r="CU94" s="63"/>
      <c r="CV94" s="63"/>
      <c r="CW94" s="63"/>
      <c r="CX94" s="63"/>
      <c r="CY94" s="63"/>
      <c r="CZ94" s="63"/>
      <c r="DA94" s="63"/>
      <c r="DB94" s="63"/>
      <c r="DC94" s="63"/>
      <c r="DD94" s="63"/>
      <c r="DE94" s="63"/>
      <c r="DF94" s="63"/>
      <c r="DG94" s="63"/>
      <c r="DH94" s="63"/>
      <c r="DI94" s="63"/>
      <c r="DJ94" s="63"/>
      <c r="DK94" s="63"/>
      <c r="DL94" s="63"/>
      <c r="DM94" s="63"/>
      <c r="DN94" s="63"/>
      <c r="DO94" s="63"/>
      <c r="DP94" s="63"/>
      <c r="DQ94" s="63"/>
      <c r="DR94" s="63"/>
      <c r="DS94" s="63"/>
      <c r="DT94" s="63"/>
      <c r="DU94" s="63"/>
      <c r="DV94" s="63"/>
      <c r="DW94" s="63"/>
      <c r="DX94" s="63"/>
      <c r="DY94" s="63"/>
      <c r="DZ94" s="63"/>
      <c r="EA94" s="63"/>
      <c r="EB94" s="63"/>
      <c r="EC94" s="63"/>
      <c r="ED94" s="63"/>
      <c r="EE94" s="63"/>
      <c r="EF94" s="63"/>
      <c r="EG94" s="63"/>
      <c r="EH94" s="63"/>
      <c r="EI94" s="63"/>
      <c r="EJ94" s="63"/>
      <c r="EK94" s="63"/>
      <c r="EL94" s="63"/>
      <c r="EM94" s="63"/>
      <c r="EN94" s="63"/>
      <c r="EO94" s="63"/>
      <c r="EP94" s="63"/>
      <c r="EQ94" s="63"/>
      <c r="ER94" s="63"/>
      <c r="ES94" s="63"/>
      <c r="ET94" s="63"/>
      <c r="EU94" s="63"/>
      <c r="EV94" s="63"/>
      <c r="EW94" s="63"/>
      <c r="EX94" s="63"/>
      <c r="EY94" s="63"/>
      <c r="EZ94" s="63"/>
      <c r="FA94" s="63"/>
      <c r="FB94" s="63"/>
      <c r="FC94" s="63"/>
      <c r="FD94" s="63"/>
      <c r="FE94" s="63"/>
      <c r="FF94" s="63"/>
      <c r="FG94" s="63"/>
      <c r="FH94" s="63"/>
      <c r="FI94" s="63"/>
      <c r="FJ94" s="63"/>
      <c r="FK94" s="63"/>
      <c r="FL94" s="63"/>
      <c r="FM94" s="63"/>
      <c r="FN94" s="63"/>
      <c r="FO94" s="63"/>
      <c r="FP94" s="63"/>
      <c r="FQ94" s="63"/>
      <c r="FR94" s="63"/>
      <c r="FS94" s="63"/>
      <c r="FT94" s="63"/>
      <c r="FU94" s="63"/>
      <c r="FV94" s="63"/>
      <c r="FW94" s="63"/>
      <c r="FX94" s="63"/>
      <c r="FY94" s="63"/>
      <c r="FZ94" s="63"/>
      <c r="GA94" s="63"/>
      <c r="GB94" s="63"/>
      <c r="GC94" s="63"/>
      <c r="GD94" s="63"/>
      <c r="GE94" s="63"/>
      <c r="GF94" s="63"/>
      <c r="GG94" s="63"/>
      <c r="GH94" s="63"/>
      <c r="GI94" s="63"/>
      <c r="GJ94" s="63"/>
      <c r="GK94" s="63"/>
      <c r="GL94" s="63"/>
      <c r="GM94" s="63"/>
      <c r="GN94" s="63"/>
      <c r="GO94" s="63"/>
      <c r="GP94" s="63"/>
      <c r="GQ94" s="63"/>
      <c r="GR94" s="63"/>
      <c r="GS94" s="63"/>
      <c r="GT94" s="63"/>
      <c r="GU94" s="63"/>
      <c r="GV94" s="63"/>
      <c r="GW94" s="63"/>
      <c r="GX94" s="63"/>
      <c r="GY94" s="63"/>
      <c r="GZ94" s="63"/>
      <c r="HA94" s="63"/>
      <c r="HB94" s="63"/>
      <c r="HC94" s="63"/>
      <c r="HD94" s="63"/>
      <c r="HE94" s="63"/>
      <c r="HF94" s="63"/>
      <c r="HG94" s="63"/>
      <c r="HH94" s="63"/>
      <c r="HI94" s="63"/>
      <c r="HJ94" s="63"/>
      <c r="HK94" s="63"/>
      <c r="HL94" s="63"/>
      <c r="HM94" s="63"/>
      <c r="HN94" s="63"/>
      <c r="HO94" s="63"/>
      <c r="HP94" s="63"/>
      <c r="HQ94" s="63"/>
      <c r="HR94" s="63"/>
      <c r="HS94" s="63"/>
      <c r="HT94" s="63"/>
      <c r="HU94" s="63"/>
      <c r="HV94" s="63"/>
      <c r="HW94" s="63"/>
      <c r="HX94" s="63"/>
      <c r="HY94" s="63"/>
      <c r="HZ94" s="63"/>
      <c r="IA94" s="63"/>
      <c r="IB94" s="63"/>
      <c r="IC94" s="63"/>
      <c r="ID94" s="63"/>
      <c r="IE94" s="63"/>
      <c r="IF94" s="63"/>
      <c r="IG94" s="63"/>
      <c r="IH94" s="63"/>
      <c r="II94" s="63"/>
      <c r="IJ94" s="63"/>
      <c r="IK94" s="63"/>
      <c r="IL94" s="63"/>
      <c r="IM94" s="63"/>
      <c r="IN94" s="63"/>
      <c r="IO94" s="63"/>
      <c r="IP94" s="63"/>
      <c r="IQ94" s="63"/>
      <c r="IR94" s="63"/>
      <c r="IS94" s="63"/>
      <c r="IT94" s="63"/>
      <c r="IU94" s="63"/>
      <c r="IV94" s="63"/>
      <c r="IW94" s="63"/>
      <c r="IX94" s="63"/>
      <c r="IY94" s="63"/>
      <c r="IZ94" s="63"/>
      <c r="JA94" s="63"/>
      <c r="JB94" s="63"/>
      <c r="JC94" s="63"/>
      <c r="JD94" s="63"/>
      <c r="JE94" s="63"/>
      <c r="JF94" s="63"/>
      <c r="JG94" s="63"/>
      <c r="JH94" s="63"/>
      <c r="JI94" s="63"/>
      <c r="JJ94" s="63"/>
      <c r="JK94" s="63"/>
      <c r="JL94" s="63"/>
      <c r="JM94" s="63"/>
      <c r="JN94" s="63"/>
      <c r="JO94" s="63"/>
      <c r="JP94" s="63"/>
      <c r="JQ94" s="63"/>
      <c r="JR94" s="63"/>
      <c r="JS94" s="63"/>
      <c r="JT94" s="63"/>
      <c r="JU94" s="63"/>
      <c r="JV94" s="63"/>
      <c r="JW94" s="63"/>
      <c r="JX94" s="63"/>
      <c r="JY94" s="63"/>
      <c r="JZ94" s="63"/>
      <c r="KA94" s="63"/>
      <c r="KB94" s="63"/>
      <c r="KC94" s="63"/>
      <c r="KD94" s="63"/>
      <c r="KE94" s="63"/>
      <c r="KF94" s="63"/>
      <c r="KG94" s="63"/>
      <c r="KH94" s="63"/>
      <c r="KI94" s="63"/>
      <c r="KJ94" s="63"/>
      <c r="KK94" s="63"/>
      <c r="KL94" s="63"/>
      <c r="KM94" s="63"/>
      <c r="KN94" s="63"/>
      <c r="KO94" s="63"/>
      <c r="KP94" s="63"/>
      <c r="KQ94" s="63"/>
      <c r="KR94" s="63"/>
      <c r="KS94" s="63"/>
      <c r="KT94" s="63"/>
      <c r="KU94" s="63"/>
      <c r="KV94" s="63"/>
      <c r="KW94" s="63"/>
      <c r="KX94" s="63"/>
      <c r="KY94" s="63"/>
      <c r="KZ94" s="63"/>
      <c r="LA94" s="63"/>
      <c r="LB94" s="63"/>
      <c r="LC94" s="63"/>
      <c r="LD94" s="63"/>
      <c r="LE94" s="63"/>
      <c r="LF94" s="63"/>
      <c r="LG94" s="63"/>
      <c r="LH94" s="63"/>
      <c r="LI94" s="63"/>
      <c r="LJ94" s="63"/>
      <c r="LK94" s="63"/>
      <c r="LL94" s="63"/>
      <c r="LM94" s="63"/>
      <c r="LN94" s="63"/>
      <c r="LO94" s="63"/>
      <c r="LP94" s="63"/>
      <c r="LQ94" s="63"/>
      <c r="LR94" s="63"/>
      <c r="LS94" s="63"/>
      <c r="LT94" s="63"/>
      <c r="LU94" s="63"/>
      <c r="LV94" s="63"/>
      <c r="LW94" s="63"/>
      <c r="LX94" s="63"/>
      <c r="LY94" s="63"/>
      <c r="LZ94" s="63"/>
      <c r="MA94" s="63"/>
      <c r="MB94" s="63"/>
      <c r="MC94" s="63"/>
      <c r="MD94" s="63"/>
      <c r="ME94" s="63"/>
      <c r="MF94" s="63"/>
      <c r="MG94" s="63"/>
      <c r="MH94" s="63"/>
      <c r="MI94" s="63"/>
      <c r="MJ94" s="63"/>
      <c r="MK94" s="63"/>
      <c r="ML94" s="63"/>
      <c r="MM94" s="63"/>
      <c r="MN94" s="63"/>
      <c r="MO94" s="63"/>
      <c r="MP94" s="63"/>
      <c r="MQ94" s="63"/>
      <c r="MR94" s="63"/>
      <c r="MS94" s="63"/>
      <c r="MT94" s="63"/>
      <c r="MU94" s="63"/>
      <c r="MV94" s="63"/>
      <c r="MW94" s="63"/>
      <c r="MX94" s="63"/>
      <c r="MY94" s="63"/>
      <c r="MZ94" s="63"/>
      <c r="NA94" s="63"/>
      <c r="NB94" s="63"/>
      <c r="NC94" s="63"/>
      <c r="ND94" s="63"/>
      <c r="NE94" s="63"/>
      <c r="NF94" s="63"/>
      <c r="NG94" s="63"/>
      <c r="NH94" s="63"/>
      <c r="NI94" s="63"/>
      <c r="NJ94" s="63"/>
      <c r="NK94" s="63"/>
      <c r="NL94" s="63"/>
      <c r="NM94" s="63"/>
      <c r="NN94" s="63"/>
      <c r="NO94" s="63"/>
      <c r="NP94" s="63"/>
      <c r="NQ94" s="63"/>
      <c r="NR94" s="63"/>
      <c r="NS94" s="63"/>
      <c r="NT94" s="63"/>
      <c r="NU94" s="63"/>
      <c r="NV94" s="63"/>
      <c r="NW94" s="63"/>
      <c r="NX94" s="63"/>
      <c r="NY94" s="63"/>
      <c r="NZ94" s="63"/>
      <c r="OA94" s="63"/>
      <c r="OB94" s="63"/>
      <c r="OC94" s="63"/>
      <c r="OD94" s="63"/>
      <c r="OE94" s="63"/>
      <c r="OF94" s="63"/>
      <c r="OG94" s="63"/>
      <c r="OH94" s="63"/>
      <c r="OI94" s="63"/>
      <c r="OJ94" s="63"/>
      <c r="OK94" s="63"/>
      <c r="OL94" s="63"/>
      <c r="OM94" s="63"/>
      <c r="ON94" s="63"/>
      <c r="OO94" s="63"/>
      <c r="OP94" s="63"/>
      <c r="OQ94" s="63"/>
      <c r="OR94" s="63"/>
      <c r="OS94" s="63"/>
      <c r="OT94" s="63"/>
      <c r="OU94" s="63"/>
      <c r="OV94" s="63"/>
      <c r="OW94" s="63"/>
      <c r="OX94" s="63"/>
      <c r="OY94" s="63"/>
      <c r="OZ94" s="63"/>
      <c r="PA94" s="63"/>
      <c r="PB94" s="63"/>
      <c r="PC94" s="63"/>
      <c r="PD94" s="63"/>
      <c r="PE94" s="63"/>
      <c r="PF94" s="63"/>
      <c r="PG94" s="63"/>
      <c r="PH94" s="63"/>
      <c r="PI94" s="63"/>
      <c r="PJ94" s="63"/>
    </row>
    <row r="95" spans="1:426" ht="12" customHeight="1">
      <c r="A95" s="123"/>
      <c r="B95" s="123"/>
      <c r="C95" s="123"/>
      <c r="D95" s="123"/>
      <c r="E95" s="123"/>
      <c r="F95" s="123"/>
      <c r="G95" s="63"/>
      <c r="H95" s="63"/>
      <c r="I95" s="63"/>
      <c r="J95" s="63"/>
      <c r="K95" s="63"/>
      <c r="L95" s="63"/>
      <c r="M95" s="63"/>
      <c r="N95" s="63"/>
      <c r="O95" s="63"/>
      <c r="P95" s="63"/>
      <c r="Q95" s="63"/>
      <c r="R95" s="63"/>
      <c r="S95" s="63"/>
      <c r="T95" s="63"/>
      <c r="U95" s="63"/>
      <c r="V95" s="63"/>
      <c r="W95" s="63"/>
      <c r="X95" s="63"/>
      <c r="Y95" s="63"/>
      <c r="Z95" s="63"/>
      <c r="AA95" s="63"/>
      <c r="AB95" s="63"/>
      <c r="AC95" s="63"/>
      <c r="AD95" s="63"/>
      <c r="AE95" s="63"/>
      <c r="AF95" s="63"/>
      <c r="AG95" s="63"/>
      <c r="AH95" s="63"/>
      <c r="AI95" s="63"/>
      <c r="AJ95" s="63"/>
      <c r="AK95" s="63"/>
      <c r="AL95" s="63"/>
      <c r="AM95" s="63"/>
      <c r="AN95" s="63"/>
      <c r="AO95" s="63"/>
      <c r="AP95" s="63"/>
      <c r="AQ95" s="63"/>
      <c r="AR95" s="63"/>
      <c r="AS95" s="63"/>
      <c r="AT95" s="63"/>
      <c r="AU95" s="63"/>
      <c r="AV95" s="63"/>
      <c r="AW95" s="63"/>
      <c r="AX95" s="63"/>
      <c r="AY95" s="63"/>
      <c r="AZ95" s="63"/>
      <c r="BA95" s="63"/>
      <c r="BB95" s="63"/>
      <c r="BC95" s="63"/>
      <c r="BD95" s="63"/>
      <c r="BE95" s="63"/>
      <c r="BF95" s="63"/>
      <c r="BG95" s="63"/>
      <c r="BH95" s="63"/>
      <c r="BI95" s="63"/>
      <c r="BJ95" s="63"/>
      <c r="BK95" s="63"/>
      <c r="BL95" s="63"/>
      <c r="BM95" s="63"/>
      <c r="BN95" s="63"/>
      <c r="BO95" s="63"/>
      <c r="BP95" s="63"/>
      <c r="BQ95" s="63"/>
      <c r="BR95" s="63"/>
      <c r="BS95" s="63"/>
      <c r="BT95" s="63"/>
      <c r="BU95" s="63"/>
      <c r="BV95" s="63"/>
      <c r="BW95" s="63"/>
      <c r="BX95" s="63"/>
      <c r="BY95" s="63"/>
      <c r="BZ95" s="63"/>
      <c r="CA95" s="63"/>
      <c r="CB95" s="63"/>
      <c r="CC95" s="63"/>
      <c r="CD95" s="63"/>
      <c r="CE95" s="63"/>
      <c r="CF95" s="63"/>
      <c r="CG95" s="63"/>
      <c r="CH95" s="63"/>
      <c r="CI95" s="63"/>
      <c r="CJ95" s="63"/>
      <c r="CK95" s="63"/>
      <c r="CL95" s="63"/>
      <c r="CM95" s="63"/>
      <c r="CN95" s="63"/>
      <c r="CO95" s="63"/>
      <c r="CP95" s="63"/>
      <c r="CQ95" s="63"/>
      <c r="CR95" s="63"/>
      <c r="CS95" s="63"/>
      <c r="CT95" s="63"/>
      <c r="CU95" s="63"/>
      <c r="CV95" s="63"/>
      <c r="CW95" s="63"/>
      <c r="CX95" s="63"/>
      <c r="CY95" s="63"/>
      <c r="CZ95" s="63"/>
      <c r="DA95" s="63"/>
      <c r="DB95" s="63"/>
      <c r="DC95" s="63"/>
      <c r="DD95" s="63"/>
      <c r="DE95" s="63"/>
      <c r="DF95" s="63"/>
      <c r="DG95" s="63"/>
      <c r="DH95" s="63"/>
      <c r="DI95" s="63"/>
      <c r="DJ95" s="63"/>
      <c r="DK95" s="63"/>
      <c r="DL95" s="63"/>
      <c r="DM95" s="63"/>
      <c r="DN95" s="63"/>
      <c r="DO95" s="63"/>
      <c r="DP95" s="63"/>
      <c r="DQ95" s="63"/>
      <c r="DR95" s="63"/>
      <c r="DS95" s="63"/>
      <c r="DT95" s="63"/>
      <c r="DU95" s="63"/>
      <c r="DV95" s="63"/>
      <c r="DW95" s="63"/>
      <c r="DX95" s="63"/>
      <c r="DY95" s="63"/>
      <c r="DZ95" s="63"/>
      <c r="EA95" s="63"/>
      <c r="EB95" s="63"/>
      <c r="EC95" s="63"/>
      <c r="ED95" s="63"/>
      <c r="EE95" s="63"/>
      <c r="EF95" s="63"/>
      <c r="EG95" s="63"/>
      <c r="EH95" s="63"/>
      <c r="EI95" s="63"/>
      <c r="EJ95" s="63"/>
      <c r="EK95" s="63"/>
      <c r="EL95" s="63"/>
      <c r="EM95" s="63"/>
      <c r="EN95" s="63"/>
      <c r="EO95" s="63"/>
      <c r="EP95" s="63"/>
      <c r="EQ95" s="63"/>
      <c r="ER95" s="63"/>
      <c r="ES95" s="63"/>
      <c r="ET95" s="63"/>
      <c r="EU95" s="63"/>
      <c r="EV95" s="63"/>
      <c r="EW95" s="63"/>
      <c r="EX95" s="63"/>
      <c r="EY95" s="63"/>
      <c r="EZ95" s="63"/>
      <c r="FA95" s="63"/>
      <c r="FB95" s="63"/>
      <c r="FC95" s="63"/>
      <c r="FD95" s="63"/>
      <c r="FE95" s="63"/>
      <c r="FF95" s="63"/>
      <c r="FG95" s="63"/>
      <c r="FH95" s="63"/>
      <c r="FI95" s="63"/>
      <c r="FJ95" s="63"/>
      <c r="FK95" s="63"/>
      <c r="FL95" s="63"/>
      <c r="FM95" s="63"/>
      <c r="FN95" s="63"/>
      <c r="FO95" s="63"/>
      <c r="FP95" s="63"/>
      <c r="FQ95" s="63"/>
      <c r="FR95" s="63"/>
      <c r="FS95" s="63"/>
      <c r="FT95" s="63"/>
      <c r="FU95" s="63"/>
      <c r="FV95" s="63"/>
      <c r="FW95" s="63"/>
      <c r="FX95" s="63"/>
      <c r="FY95" s="63"/>
      <c r="FZ95" s="63"/>
      <c r="GA95" s="63"/>
      <c r="GB95" s="63"/>
      <c r="GC95" s="63"/>
      <c r="GD95" s="63"/>
      <c r="GE95" s="63"/>
      <c r="GF95" s="63"/>
      <c r="GG95" s="63"/>
      <c r="GH95" s="63"/>
      <c r="GI95" s="63"/>
      <c r="GJ95" s="63"/>
      <c r="GK95" s="63"/>
      <c r="GL95" s="63"/>
      <c r="GM95" s="63"/>
      <c r="GN95" s="63"/>
      <c r="GO95" s="63"/>
      <c r="GP95" s="63"/>
      <c r="GQ95" s="63"/>
      <c r="GR95" s="63"/>
      <c r="GS95" s="63"/>
      <c r="GT95" s="63"/>
      <c r="GU95" s="63"/>
      <c r="GV95" s="63"/>
      <c r="GW95" s="63"/>
      <c r="GX95" s="63"/>
      <c r="GY95" s="63"/>
      <c r="GZ95" s="63"/>
      <c r="HA95" s="63"/>
      <c r="HB95" s="63"/>
      <c r="HC95" s="63"/>
      <c r="HD95" s="63"/>
      <c r="HE95" s="63"/>
      <c r="HF95" s="63"/>
      <c r="HG95" s="63"/>
      <c r="HH95" s="63"/>
      <c r="HI95" s="63"/>
      <c r="HJ95" s="63"/>
      <c r="HK95" s="63"/>
      <c r="HL95" s="63"/>
      <c r="HM95" s="63"/>
      <c r="HN95" s="63"/>
      <c r="HO95" s="63"/>
      <c r="HP95" s="63"/>
      <c r="HQ95" s="63"/>
      <c r="HR95" s="63"/>
      <c r="HS95" s="63"/>
      <c r="HT95" s="63"/>
      <c r="HU95" s="63"/>
      <c r="HV95" s="63"/>
      <c r="HW95" s="63"/>
      <c r="HX95" s="63"/>
      <c r="HY95" s="63"/>
      <c r="HZ95" s="63"/>
      <c r="IA95" s="63"/>
      <c r="IB95" s="63"/>
      <c r="IC95" s="63"/>
      <c r="ID95" s="63"/>
      <c r="IE95" s="63"/>
      <c r="IF95" s="63"/>
      <c r="IG95" s="63"/>
      <c r="IH95" s="63"/>
      <c r="II95" s="63"/>
      <c r="IJ95" s="63"/>
      <c r="IK95" s="63"/>
      <c r="IL95" s="63"/>
      <c r="IM95" s="63"/>
      <c r="IN95" s="63"/>
      <c r="IO95" s="63"/>
      <c r="IP95" s="63"/>
      <c r="IQ95" s="63"/>
      <c r="IR95" s="63"/>
      <c r="IS95" s="63"/>
      <c r="IT95" s="63"/>
      <c r="IU95" s="63"/>
      <c r="IV95" s="63"/>
      <c r="IW95" s="63"/>
      <c r="IX95" s="63"/>
      <c r="IY95" s="63"/>
      <c r="IZ95" s="63"/>
      <c r="JA95" s="63"/>
      <c r="JB95" s="63"/>
      <c r="JC95" s="63"/>
      <c r="JD95" s="63"/>
      <c r="JE95" s="63"/>
      <c r="JF95" s="63"/>
      <c r="JG95" s="63"/>
      <c r="JH95" s="63"/>
      <c r="JI95" s="63"/>
      <c r="JJ95" s="63"/>
      <c r="JK95" s="63"/>
      <c r="JL95" s="63"/>
      <c r="JM95" s="63"/>
      <c r="JN95" s="63"/>
      <c r="JO95" s="63"/>
      <c r="JP95" s="63"/>
      <c r="JQ95" s="63"/>
      <c r="JR95" s="63"/>
      <c r="JS95" s="63"/>
      <c r="JT95" s="63"/>
      <c r="JU95" s="63"/>
      <c r="JV95" s="63"/>
      <c r="JW95" s="63"/>
      <c r="JX95" s="63"/>
      <c r="JY95" s="63"/>
      <c r="JZ95" s="63"/>
      <c r="KA95" s="63"/>
      <c r="KB95" s="63"/>
      <c r="KC95" s="63"/>
      <c r="KD95" s="63"/>
      <c r="KE95" s="63"/>
      <c r="KF95" s="63"/>
      <c r="KG95" s="63"/>
      <c r="KH95" s="63"/>
      <c r="KI95" s="63"/>
      <c r="KJ95" s="63"/>
      <c r="KK95" s="63"/>
      <c r="KL95" s="63"/>
      <c r="KM95" s="63"/>
      <c r="KN95" s="63"/>
      <c r="KO95" s="63"/>
      <c r="KP95" s="63"/>
      <c r="KQ95" s="63"/>
      <c r="KR95" s="63"/>
      <c r="KS95" s="63"/>
      <c r="KT95" s="63"/>
      <c r="KU95" s="63"/>
      <c r="KV95" s="63"/>
      <c r="KW95" s="63"/>
      <c r="KX95" s="63"/>
      <c r="KY95" s="63"/>
      <c r="KZ95" s="63"/>
      <c r="LA95" s="63"/>
      <c r="LB95" s="63"/>
      <c r="LC95" s="63"/>
      <c r="LD95" s="63"/>
      <c r="LE95" s="63"/>
      <c r="LF95" s="63"/>
      <c r="LG95" s="63"/>
      <c r="LH95" s="63"/>
      <c r="LI95" s="63"/>
      <c r="LJ95" s="63"/>
      <c r="LK95" s="63"/>
      <c r="LL95" s="63"/>
      <c r="LM95" s="63"/>
      <c r="LN95" s="63"/>
      <c r="LO95" s="63"/>
      <c r="LP95" s="63"/>
      <c r="LQ95" s="63"/>
      <c r="LR95" s="63"/>
      <c r="LS95" s="63"/>
      <c r="LT95" s="63"/>
      <c r="LU95" s="63"/>
      <c r="LV95" s="63"/>
      <c r="LW95" s="63"/>
      <c r="LX95" s="63"/>
      <c r="LY95" s="63"/>
      <c r="LZ95" s="63"/>
      <c r="MA95" s="63"/>
      <c r="MB95" s="63"/>
      <c r="MC95" s="63"/>
      <c r="MD95" s="63"/>
      <c r="ME95" s="63"/>
      <c r="MF95" s="63"/>
      <c r="MG95" s="63"/>
      <c r="MH95" s="63"/>
      <c r="MI95" s="63"/>
      <c r="MJ95" s="63"/>
      <c r="MK95" s="63"/>
      <c r="ML95" s="63"/>
      <c r="MM95" s="63"/>
      <c r="MN95" s="63"/>
      <c r="MO95" s="63"/>
      <c r="MP95" s="63"/>
      <c r="MQ95" s="63"/>
      <c r="MR95" s="63"/>
      <c r="MS95" s="63"/>
      <c r="MT95" s="63"/>
      <c r="MU95" s="63"/>
      <c r="MV95" s="63"/>
      <c r="MW95" s="63"/>
      <c r="MX95" s="63"/>
      <c r="MY95" s="63"/>
      <c r="MZ95" s="63"/>
      <c r="NA95" s="63"/>
      <c r="NB95" s="63"/>
      <c r="NC95" s="63"/>
      <c r="ND95" s="63"/>
      <c r="NE95" s="63"/>
      <c r="NF95" s="63"/>
      <c r="NG95" s="63"/>
      <c r="NH95" s="63"/>
      <c r="NI95" s="63"/>
      <c r="NJ95" s="63"/>
      <c r="NK95" s="63"/>
      <c r="NL95" s="63"/>
      <c r="NM95" s="63"/>
      <c r="NN95" s="63"/>
      <c r="NO95" s="63"/>
      <c r="NP95" s="63"/>
      <c r="NQ95" s="63"/>
      <c r="NR95" s="63"/>
      <c r="NS95" s="63"/>
      <c r="NT95" s="63"/>
      <c r="NU95" s="63"/>
      <c r="NV95" s="63"/>
      <c r="NW95" s="63"/>
      <c r="NX95" s="63"/>
      <c r="NY95" s="63"/>
      <c r="NZ95" s="63"/>
      <c r="OA95" s="63"/>
      <c r="OB95" s="63"/>
      <c r="OC95" s="63"/>
      <c r="OD95" s="63"/>
      <c r="OE95" s="63"/>
      <c r="OF95" s="63"/>
      <c r="OG95" s="63"/>
      <c r="OH95" s="63"/>
      <c r="OI95" s="63"/>
      <c r="OJ95" s="63"/>
      <c r="OK95" s="63"/>
      <c r="OL95" s="63"/>
      <c r="OM95" s="63"/>
      <c r="ON95" s="63"/>
      <c r="OO95" s="63"/>
      <c r="OP95" s="63"/>
      <c r="OQ95" s="63"/>
      <c r="OR95" s="63"/>
      <c r="OS95" s="63"/>
      <c r="OT95" s="63"/>
      <c r="OU95" s="63"/>
      <c r="OV95" s="63"/>
      <c r="OW95" s="63"/>
      <c r="OX95" s="63"/>
      <c r="OY95" s="63"/>
      <c r="OZ95" s="63"/>
      <c r="PA95" s="63"/>
      <c r="PB95" s="63"/>
      <c r="PC95" s="63"/>
      <c r="PD95" s="63"/>
      <c r="PE95" s="63"/>
      <c r="PF95" s="63"/>
      <c r="PG95" s="63"/>
      <c r="PH95" s="63"/>
      <c r="PI95" s="63"/>
      <c r="PJ95" s="63"/>
    </row>
    <row r="96" spans="1:426" ht="12" customHeight="1">
      <c r="A96" s="123"/>
      <c r="B96" s="123"/>
      <c r="C96" s="123"/>
      <c r="D96" s="123"/>
      <c r="E96" s="123"/>
      <c r="F96" s="123"/>
      <c r="G96" s="63"/>
      <c r="H96" s="63"/>
      <c r="I96" s="63"/>
      <c r="J96" s="63"/>
      <c r="K96" s="63"/>
      <c r="L96" s="63"/>
      <c r="M96" s="63"/>
      <c r="N96" s="63"/>
      <c r="O96" s="63"/>
      <c r="P96" s="63"/>
      <c r="Q96" s="63"/>
      <c r="R96" s="63"/>
      <c r="S96" s="63"/>
      <c r="T96" s="63"/>
      <c r="U96" s="63"/>
      <c r="V96" s="63"/>
      <c r="W96" s="63"/>
      <c r="X96" s="63"/>
      <c r="Y96" s="63"/>
      <c r="Z96" s="63"/>
      <c r="AA96" s="63"/>
      <c r="AB96" s="63"/>
      <c r="AC96" s="63"/>
      <c r="AD96" s="63"/>
      <c r="AE96" s="63"/>
      <c r="AF96" s="63"/>
      <c r="AG96" s="63"/>
      <c r="AH96" s="63"/>
      <c r="AI96" s="63"/>
      <c r="AJ96" s="63"/>
      <c r="AK96" s="63"/>
      <c r="AL96" s="63"/>
      <c r="AM96" s="63"/>
      <c r="AN96" s="63"/>
      <c r="AO96" s="63"/>
      <c r="AP96" s="63"/>
      <c r="AQ96" s="63"/>
      <c r="AR96" s="63"/>
      <c r="AS96" s="63"/>
      <c r="AT96" s="63"/>
      <c r="AU96" s="63"/>
      <c r="AV96" s="63"/>
      <c r="AW96" s="63"/>
      <c r="AX96" s="63"/>
      <c r="AY96" s="63"/>
      <c r="AZ96" s="63"/>
      <c r="BA96" s="63"/>
      <c r="BB96" s="63"/>
      <c r="BC96" s="63"/>
      <c r="BD96" s="63"/>
      <c r="BE96" s="63"/>
      <c r="BF96" s="63"/>
      <c r="BG96" s="63"/>
      <c r="BH96" s="63"/>
      <c r="BI96" s="63"/>
      <c r="BJ96" s="63"/>
      <c r="BK96" s="63"/>
      <c r="BL96" s="63"/>
      <c r="BM96" s="63"/>
      <c r="BN96" s="63"/>
      <c r="BO96" s="63"/>
      <c r="BP96" s="63"/>
      <c r="BQ96" s="63"/>
      <c r="BR96" s="63"/>
      <c r="BS96" s="63"/>
      <c r="BT96" s="63"/>
      <c r="BU96" s="63"/>
      <c r="BV96" s="63"/>
      <c r="BW96" s="63"/>
      <c r="BX96" s="63"/>
      <c r="BY96" s="63"/>
      <c r="BZ96" s="63"/>
      <c r="CA96" s="63"/>
      <c r="CB96" s="63"/>
      <c r="CC96" s="63"/>
      <c r="CD96" s="63"/>
      <c r="CE96" s="63"/>
      <c r="CF96" s="63"/>
      <c r="CG96" s="63"/>
      <c r="CH96" s="63"/>
      <c r="CI96" s="63"/>
      <c r="CJ96" s="63"/>
      <c r="CK96" s="63"/>
      <c r="CL96" s="63"/>
      <c r="CM96" s="63"/>
      <c r="CN96" s="63"/>
      <c r="CO96" s="63"/>
      <c r="CP96" s="63"/>
      <c r="CQ96" s="63"/>
      <c r="CR96" s="63"/>
      <c r="CS96" s="63"/>
      <c r="CT96" s="63"/>
      <c r="CU96" s="63"/>
      <c r="CV96" s="63"/>
      <c r="CW96" s="63"/>
      <c r="CX96" s="63"/>
      <c r="CY96" s="63"/>
      <c r="CZ96" s="63"/>
      <c r="DA96" s="63"/>
      <c r="DB96" s="63"/>
      <c r="DC96" s="63"/>
      <c r="DD96" s="63"/>
      <c r="DE96" s="63"/>
      <c r="DF96" s="63"/>
      <c r="DG96" s="63"/>
      <c r="DH96" s="63"/>
      <c r="DI96" s="63"/>
      <c r="DJ96" s="63"/>
      <c r="DK96" s="63"/>
      <c r="DL96" s="63"/>
      <c r="DM96" s="63"/>
      <c r="DN96" s="63"/>
      <c r="DO96" s="63"/>
      <c r="DP96" s="63"/>
      <c r="DQ96" s="63"/>
      <c r="DR96" s="63"/>
      <c r="DS96" s="63"/>
      <c r="DT96" s="63"/>
      <c r="DU96" s="63"/>
      <c r="DV96" s="63"/>
      <c r="DW96" s="63"/>
      <c r="DX96" s="63"/>
      <c r="DY96" s="63"/>
      <c r="DZ96" s="63"/>
      <c r="EA96" s="63"/>
      <c r="EB96" s="63"/>
      <c r="EC96" s="63"/>
      <c r="ED96" s="63"/>
      <c r="EE96" s="63"/>
      <c r="EF96" s="63"/>
      <c r="EG96" s="63"/>
      <c r="EH96" s="63"/>
      <c r="EI96" s="63"/>
      <c r="EJ96" s="63"/>
      <c r="EK96" s="63"/>
      <c r="EL96" s="63"/>
      <c r="EM96" s="63"/>
      <c r="EN96" s="63"/>
      <c r="EO96" s="63"/>
      <c r="EP96" s="63"/>
      <c r="EQ96" s="63"/>
      <c r="ER96" s="63"/>
      <c r="ES96" s="63"/>
      <c r="ET96" s="63"/>
      <c r="EU96" s="63"/>
      <c r="EV96" s="63"/>
      <c r="EW96" s="63"/>
      <c r="EX96" s="63"/>
      <c r="EY96" s="63"/>
      <c r="EZ96" s="63"/>
      <c r="FA96" s="63"/>
      <c r="FB96" s="63"/>
      <c r="FC96" s="63"/>
      <c r="FD96" s="63"/>
      <c r="FE96" s="63"/>
      <c r="FF96" s="63"/>
      <c r="FG96" s="63"/>
      <c r="FH96" s="63"/>
      <c r="FI96" s="63"/>
      <c r="FJ96" s="63"/>
      <c r="FK96" s="63"/>
      <c r="FL96" s="63"/>
      <c r="FM96" s="63"/>
      <c r="FN96" s="63"/>
      <c r="FO96" s="63"/>
      <c r="FP96" s="63"/>
      <c r="FQ96" s="63"/>
      <c r="FR96" s="63"/>
      <c r="FS96" s="63"/>
      <c r="FT96" s="63"/>
      <c r="FU96" s="63"/>
      <c r="FV96" s="63"/>
      <c r="FW96" s="63"/>
      <c r="FX96" s="63"/>
      <c r="FY96" s="63"/>
      <c r="FZ96" s="63"/>
      <c r="GA96" s="63"/>
      <c r="GB96" s="63"/>
      <c r="GC96" s="63"/>
      <c r="GD96" s="63"/>
      <c r="GE96" s="63"/>
      <c r="GF96" s="63"/>
      <c r="GG96" s="63"/>
      <c r="GH96" s="63"/>
      <c r="GI96" s="63"/>
      <c r="GJ96" s="63"/>
      <c r="GK96" s="63"/>
      <c r="GL96" s="63"/>
      <c r="GM96" s="63"/>
      <c r="GN96" s="63"/>
      <c r="GO96" s="63"/>
      <c r="GP96" s="63"/>
      <c r="GQ96" s="63"/>
      <c r="GR96" s="63"/>
      <c r="GS96" s="63"/>
      <c r="GT96" s="63"/>
      <c r="GU96" s="63"/>
      <c r="GV96" s="63"/>
      <c r="GW96" s="63"/>
      <c r="GX96" s="63"/>
      <c r="GY96" s="63"/>
      <c r="GZ96" s="63"/>
      <c r="HA96" s="63"/>
      <c r="HB96" s="63"/>
      <c r="HC96" s="63"/>
      <c r="HD96" s="63"/>
      <c r="HE96" s="63"/>
      <c r="HF96" s="63"/>
      <c r="HG96" s="63"/>
      <c r="HH96" s="63"/>
      <c r="HI96" s="63"/>
      <c r="HJ96" s="63"/>
      <c r="HK96" s="63"/>
      <c r="HL96" s="63"/>
      <c r="HM96" s="63"/>
      <c r="HN96" s="63"/>
      <c r="HO96" s="63"/>
      <c r="HP96" s="63"/>
      <c r="HQ96" s="63"/>
      <c r="HR96" s="63"/>
      <c r="HS96" s="63"/>
      <c r="HT96" s="63"/>
      <c r="HU96" s="63"/>
      <c r="HV96" s="63"/>
      <c r="HW96" s="63"/>
      <c r="HX96" s="63"/>
      <c r="HY96" s="63"/>
      <c r="HZ96" s="63"/>
      <c r="IA96" s="63"/>
      <c r="IB96" s="63"/>
      <c r="IC96" s="63"/>
      <c r="ID96" s="63"/>
      <c r="IE96" s="63"/>
      <c r="IF96" s="63"/>
      <c r="IG96" s="63"/>
      <c r="IH96" s="63"/>
      <c r="II96" s="63"/>
      <c r="IJ96" s="63"/>
      <c r="IK96" s="63"/>
      <c r="IL96" s="63"/>
      <c r="IM96" s="63"/>
      <c r="IN96" s="63"/>
      <c r="IO96" s="63"/>
      <c r="IP96" s="63"/>
      <c r="IQ96" s="63"/>
      <c r="IR96" s="63"/>
      <c r="IS96" s="63"/>
      <c r="IT96" s="63"/>
      <c r="IU96" s="63"/>
      <c r="IV96" s="63"/>
      <c r="IW96" s="63"/>
      <c r="IX96" s="63"/>
      <c r="IY96" s="63"/>
      <c r="IZ96" s="63"/>
      <c r="JA96" s="63"/>
      <c r="JB96" s="63"/>
      <c r="JC96" s="63"/>
      <c r="JD96" s="63"/>
      <c r="JE96" s="63"/>
      <c r="JF96" s="63"/>
      <c r="JG96" s="63"/>
      <c r="JH96" s="63"/>
      <c r="JI96" s="63"/>
      <c r="JJ96" s="63"/>
      <c r="JK96" s="63"/>
      <c r="JL96" s="63"/>
      <c r="JM96" s="63"/>
      <c r="JN96" s="63"/>
      <c r="JO96" s="63"/>
      <c r="JP96" s="63"/>
      <c r="JQ96" s="63"/>
      <c r="JR96" s="63"/>
      <c r="JS96" s="63"/>
      <c r="JT96" s="63"/>
      <c r="JU96" s="63"/>
      <c r="JV96" s="63"/>
      <c r="JW96" s="63"/>
      <c r="JX96" s="63"/>
      <c r="JY96" s="63"/>
      <c r="JZ96" s="63"/>
      <c r="KA96" s="63"/>
      <c r="KB96" s="63"/>
      <c r="KC96" s="63"/>
      <c r="KD96" s="63"/>
      <c r="KE96" s="63"/>
      <c r="KF96" s="63"/>
      <c r="KG96" s="63"/>
      <c r="KH96" s="63"/>
      <c r="KI96" s="63"/>
      <c r="KJ96" s="63"/>
      <c r="KK96" s="63"/>
      <c r="KL96" s="63"/>
      <c r="KM96" s="63"/>
      <c r="KN96" s="63"/>
      <c r="KO96" s="63"/>
      <c r="KP96" s="63"/>
      <c r="KQ96" s="63"/>
      <c r="KR96" s="63"/>
      <c r="KS96" s="63"/>
      <c r="KT96" s="63"/>
      <c r="KU96" s="63"/>
      <c r="KV96" s="63"/>
      <c r="KW96" s="63"/>
      <c r="KX96" s="63"/>
      <c r="KY96" s="63"/>
      <c r="KZ96" s="63"/>
      <c r="LA96" s="63"/>
      <c r="LB96" s="63"/>
      <c r="LC96" s="63"/>
      <c r="LD96" s="63"/>
      <c r="LE96" s="63"/>
      <c r="LF96" s="63"/>
      <c r="LG96" s="63"/>
      <c r="LH96" s="63"/>
      <c r="LI96" s="63"/>
      <c r="LJ96" s="63"/>
      <c r="LK96" s="63"/>
      <c r="LL96" s="63"/>
      <c r="LM96" s="63"/>
      <c r="LN96" s="63"/>
      <c r="LO96" s="63"/>
      <c r="LP96" s="63"/>
      <c r="LQ96" s="63"/>
      <c r="LR96" s="63"/>
      <c r="LS96" s="63"/>
      <c r="LT96" s="63"/>
      <c r="LU96" s="63"/>
      <c r="LV96" s="63"/>
      <c r="LW96" s="63"/>
      <c r="LX96" s="63"/>
      <c r="LY96" s="63"/>
      <c r="LZ96" s="63"/>
      <c r="MA96" s="63"/>
      <c r="MB96" s="63"/>
      <c r="MC96" s="63"/>
      <c r="MD96" s="63"/>
      <c r="ME96" s="63"/>
      <c r="MF96" s="63"/>
      <c r="MG96" s="63"/>
      <c r="MH96" s="63"/>
      <c r="MI96" s="63"/>
      <c r="MJ96" s="63"/>
      <c r="MK96" s="63"/>
      <c r="ML96" s="63"/>
      <c r="MM96" s="63"/>
      <c r="MN96" s="63"/>
      <c r="MO96" s="63"/>
      <c r="MP96" s="63"/>
      <c r="MQ96" s="63"/>
      <c r="MR96" s="63"/>
      <c r="MS96" s="63"/>
      <c r="MT96" s="63"/>
      <c r="MU96" s="63"/>
      <c r="MV96" s="63"/>
      <c r="MW96" s="63"/>
      <c r="MX96" s="63"/>
      <c r="MY96" s="63"/>
      <c r="MZ96" s="63"/>
      <c r="NA96" s="63"/>
      <c r="NB96" s="63"/>
      <c r="NC96" s="63"/>
      <c r="ND96" s="63"/>
      <c r="NE96" s="63"/>
      <c r="NF96" s="63"/>
      <c r="NG96" s="63"/>
      <c r="NH96" s="63"/>
      <c r="NI96" s="63"/>
      <c r="NJ96" s="63"/>
      <c r="NK96" s="63"/>
      <c r="NL96" s="63"/>
      <c r="NM96" s="63"/>
      <c r="NN96" s="63"/>
      <c r="NO96" s="63"/>
      <c r="NP96" s="63"/>
      <c r="NQ96" s="63"/>
      <c r="NR96" s="63"/>
      <c r="NS96" s="63"/>
      <c r="NT96" s="63"/>
      <c r="NU96" s="63"/>
      <c r="NV96" s="63"/>
      <c r="NW96" s="63"/>
      <c r="NX96" s="63"/>
      <c r="NY96" s="63"/>
      <c r="NZ96" s="63"/>
      <c r="OA96" s="63"/>
      <c r="OB96" s="63"/>
      <c r="OC96" s="63"/>
      <c r="OD96" s="63"/>
      <c r="OE96" s="63"/>
      <c r="OF96" s="63"/>
      <c r="OG96" s="63"/>
      <c r="OH96" s="63"/>
      <c r="OI96" s="63"/>
      <c r="OJ96" s="63"/>
      <c r="OK96" s="63"/>
      <c r="OL96" s="63"/>
      <c r="OM96" s="63"/>
      <c r="ON96" s="63"/>
      <c r="OO96" s="63"/>
      <c r="OP96" s="63"/>
      <c r="OQ96" s="63"/>
      <c r="OR96" s="63"/>
      <c r="OS96" s="63"/>
      <c r="OT96" s="63"/>
      <c r="OU96" s="63"/>
      <c r="OV96" s="63"/>
      <c r="OW96" s="63"/>
      <c r="OX96" s="63"/>
      <c r="OY96" s="63"/>
      <c r="OZ96" s="63"/>
      <c r="PA96" s="63"/>
      <c r="PB96" s="63"/>
      <c r="PC96" s="63"/>
      <c r="PD96" s="63"/>
      <c r="PE96" s="63"/>
      <c r="PF96" s="63"/>
      <c r="PG96" s="63"/>
      <c r="PH96" s="63"/>
      <c r="PI96" s="63"/>
      <c r="PJ96" s="63"/>
    </row>
    <row r="97" spans="1:426" ht="12" customHeight="1">
      <c r="A97" s="123"/>
      <c r="B97" s="123"/>
      <c r="C97" s="123"/>
      <c r="D97" s="123"/>
      <c r="E97" s="123"/>
      <c r="F97" s="123"/>
      <c r="G97" s="63"/>
      <c r="H97" s="63"/>
      <c r="I97" s="63"/>
      <c r="J97" s="63"/>
      <c r="K97" s="63"/>
      <c r="L97" s="63"/>
      <c r="M97" s="63"/>
      <c r="N97" s="63"/>
      <c r="O97" s="63"/>
      <c r="P97" s="63"/>
      <c r="Q97" s="63"/>
      <c r="R97" s="63"/>
      <c r="S97" s="63"/>
      <c r="T97" s="63"/>
      <c r="U97" s="63"/>
      <c r="V97" s="63"/>
      <c r="W97" s="63"/>
      <c r="X97" s="63"/>
      <c r="Y97" s="63"/>
      <c r="Z97" s="63"/>
      <c r="AA97" s="63"/>
      <c r="AB97" s="63"/>
      <c r="AC97" s="63"/>
      <c r="AD97" s="63"/>
      <c r="AE97" s="63"/>
      <c r="AF97" s="63"/>
      <c r="AG97" s="63"/>
      <c r="AH97" s="63"/>
      <c r="AI97" s="63"/>
      <c r="AJ97" s="63"/>
      <c r="AK97" s="63"/>
      <c r="AL97" s="63"/>
      <c r="AM97" s="63"/>
      <c r="AN97" s="63"/>
      <c r="AO97" s="63"/>
      <c r="AP97" s="63"/>
      <c r="AQ97" s="63"/>
      <c r="AR97" s="63"/>
      <c r="AS97" s="63"/>
      <c r="AT97" s="63"/>
      <c r="AU97" s="63"/>
      <c r="AV97" s="63"/>
      <c r="AW97" s="63"/>
      <c r="AX97" s="63"/>
      <c r="AY97" s="63"/>
      <c r="AZ97" s="63"/>
      <c r="BA97" s="63"/>
      <c r="BB97" s="63"/>
      <c r="BC97" s="63"/>
      <c r="BD97" s="63"/>
      <c r="BE97" s="63"/>
      <c r="BF97" s="63"/>
      <c r="BG97" s="63"/>
      <c r="BH97" s="63"/>
      <c r="BI97" s="63"/>
      <c r="BJ97" s="63"/>
      <c r="BK97" s="63"/>
      <c r="BL97" s="63"/>
      <c r="BM97" s="63"/>
      <c r="BN97" s="63"/>
      <c r="BO97" s="63"/>
      <c r="BP97" s="63"/>
      <c r="BQ97" s="63"/>
      <c r="BR97" s="63"/>
      <c r="BS97" s="63"/>
      <c r="BT97" s="63"/>
      <c r="BU97" s="63"/>
      <c r="BV97" s="63"/>
      <c r="BW97" s="63"/>
      <c r="BX97" s="63"/>
      <c r="BY97" s="63"/>
      <c r="BZ97" s="63"/>
      <c r="CA97" s="63"/>
      <c r="CB97" s="63"/>
      <c r="CC97" s="63"/>
      <c r="CD97" s="63"/>
      <c r="CE97" s="63"/>
      <c r="CF97" s="63"/>
      <c r="CG97" s="63"/>
      <c r="CH97" s="63"/>
      <c r="CI97" s="63"/>
      <c r="CJ97" s="63"/>
      <c r="CK97" s="63"/>
      <c r="CL97" s="63"/>
      <c r="CM97" s="63"/>
      <c r="CN97" s="63"/>
      <c r="CO97" s="63"/>
      <c r="CP97" s="63"/>
      <c r="CQ97" s="63"/>
      <c r="CR97" s="63"/>
      <c r="CS97" s="63"/>
      <c r="CT97" s="63"/>
      <c r="CU97" s="63"/>
      <c r="CV97" s="63"/>
      <c r="CW97" s="63"/>
      <c r="CX97" s="63"/>
      <c r="CY97" s="63"/>
      <c r="CZ97" s="63"/>
      <c r="DA97" s="63"/>
      <c r="DB97" s="63"/>
      <c r="DC97" s="63"/>
      <c r="DD97" s="63"/>
      <c r="DE97" s="63"/>
      <c r="DF97" s="63"/>
      <c r="DG97" s="63"/>
      <c r="DH97" s="63"/>
      <c r="DI97" s="63"/>
      <c r="DJ97" s="63"/>
      <c r="DK97" s="63"/>
      <c r="DL97" s="63"/>
      <c r="DM97" s="63"/>
      <c r="DN97" s="63"/>
      <c r="DO97" s="63"/>
      <c r="DP97" s="63"/>
      <c r="DQ97" s="63"/>
      <c r="DR97" s="63"/>
      <c r="DS97" s="63"/>
      <c r="DT97" s="63"/>
      <c r="DU97" s="63"/>
      <c r="DV97" s="63"/>
      <c r="DW97" s="63"/>
      <c r="DX97" s="63"/>
      <c r="DY97" s="63"/>
      <c r="DZ97" s="63"/>
      <c r="EA97" s="63"/>
      <c r="EB97" s="63"/>
      <c r="EC97" s="63"/>
      <c r="ED97" s="63"/>
      <c r="EE97" s="63"/>
      <c r="EF97" s="63"/>
      <c r="EG97" s="63"/>
      <c r="EH97" s="63"/>
      <c r="EI97" s="63"/>
      <c r="EJ97" s="63"/>
      <c r="EK97" s="63"/>
      <c r="EL97" s="63"/>
      <c r="EM97" s="63"/>
      <c r="EN97" s="63"/>
      <c r="EO97" s="63"/>
      <c r="EP97" s="63"/>
      <c r="EQ97" s="63"/>
      <c r="ER97" s="63"/>
      <c r="ES97" s="63"/>
      <c r="ET97" s="63"/>
      <c r="EU97" s="63"/>
      <c r="EV97" s="63"/>
      <c r="EW97" s="63"/>
      <c r="EX97" s="63"/>
      <c r="EY97" s="63"/>
      <c r="EZ97" s="63"/>
      <c r="FA97" s="63"/>
      <c r="FB97" s="63"/>
      <c r="FC97" s="63"/>
      <c r="FD97" s="63"/>
      <c r="FE97" s="63"/>
      <c r="FF97" s="63"/>
      <c r="FG97" s="63"/>
      <c r="FH97" s="63"/>
      <c r="FI97" s="63"/>
      <c r="FJ97" s="63"/>
      <c r="FK97" s="63"/>
      <c r="FL97" s="63"/>
      <c r="FM97" s="63"/>
      <c r="FN97" s="63"/>
      <c r="FO97" s="63"/>
      <c r="FP97" s="63"/>
      <c r="FQ97" s="63"/>
      <c r="FR97" s="63"/>
      <c r="FS97" s="63"/>
      <c r="FT97" s="63"/>
      <c r="FU97" s="63"/>
      <c r="FV97" s="63"/>
      <c r="FW97" s="63"/>
      <c r="FX97" s="63"/>
      <c r="FY97" s="63"/>
      <c r="FZ97" s="63"/>
      <c r="GA97" s="63"/>
      <c r="GB97" s="63"/>
      <c r="GC97" s="63"/>
      <c r="GD97" s="63"/>
      <c r="GE97" s="63"/>
      <c r="GF97" s="63"/>
      <c r="GG97" s="63"/>
      <c r="GH97" s="63"/>
      <c r="GI97" s="63"/>
      <c r="GJ97" s="63"/>
      <c r="GK97" s="63"/>
      <c r="GL97" s="63"/>
      <c r="GM97" s="63"/>
      <c r="GN97" s="63"/>
      <c r="GO97" s="63"/>
      <c r="GP97" s="63"/>
      <c r="GQ97" s="63"/>
      <c r="GR97" s="63"/>
      <c r="GS97" s="63"/>
      <c r="GT97" s="63"/>
      <c r="GU97" s="63"/>
      <c r="GV97" s="63"/>
      <c r="GW97" s="63"/>
      <c r="GX97" s="63"/>
      <c r="GY97" s="63"/>
      <c r="GZ97" s="63"/>
      <c r="HA97" s="63"/>
      <c r="HB97" s="63"/>
      <c r="HC97" s="63"/>
      <c r="HD97" s="63"/>
      <c r="HE97" s="63"/>
      <c r="HF97" s="63"/>
      <c r="HG97" s="63"/>
      <c r="HH97" s="63"/>
      <c r="HI97" s="63"/>
      <c r="HJ97" s="63"/>
      <c r="HK97" s="63"/>
      <c r="HL97" s="63"/>
      <c r="HM97" s="63"/>
      <c r="HN97" s="63"/>
      <c r="HO97" s="63"/>
      <c r="HP97" s="63"/>
      <c r="HQ97" s="63"/>
      <c r="HR97" s="63"/>
      <c r="HS97" s="63"/>
      <c r="HT97" s="63"/>
      <c r="HU97" s="63"/>
      <c r="HV97" s="63"/>
      <c r="HW97" s="63"/>
      <c r="HX97" s="63"/>
      <c r="HY97" s="63"/>
      <c r="HZ97" s="63"/>
      <c r="IA97" s="63"/>
      <c r="IB97" s="63"/>
      <c r="IC97" s="63"/>
      <c r="ID97" s="63"/>
      <c r="IE97" s="63"/>
      <c r="IF97" s="63"/>
      <c r="IG97" s="63"/>
      <c r="IH97" s="63"/>
      <c r="II97" s="63"/>
      <c r="IJ97" s="63"/>
      <c r="IK97" s="63"/>
      <c r="IL97" s="63"/>
      <c r="IM97" s="63"/>
      <c r="IN97" s="63"/>
      <c r="IO97" s="63"/>
      <c r="IP97" s="63"/>
      <c r="IQ97" s="63"/>
      <c r="IR97" s="63"/>
      <c r="IS97" s="63"/>
      <c r="IT97" s="63"/>
      <c r="IU97" s="63"/>
      <c r="IV97" s="63"/>
      <c r="IW97" s="63"/>
      <c r="IX97" s="63"/>
      <c r="IY97" s="63"/>
      <c r="IZ97" s="63"/>
      <c r="JA97" s="63"/>
      <c r="JB97" s="63"/>
      <c r="JC97" s="63"/>
      <c r="JD97" s="63"/>
      <c r="JE97" s="63"/>
      <c r="JF97" s="63"/>
      <c r="JG97" s="63"/>
      <c r="JH97" s="63"/>
      <c r="JI97" s="63"/>
      <c r="JJ97" s="63"/>
      <c r="JK97" s="63"/>
      <c r="JL97" s="63"/>
      <c r="JM97" s="63"/>
      <c r="JN97" s="63"/>
      <c r="JO97" s="63"/>
      <c r="JP97" s="63"/>
      <c r="JQ97" s="63"/>
      <c r="JR97" s="63"/>
      <c r="JS97" s="63"/>
      <c r="JT97" s="63"/>
      <c r="JU97" s="63"/>
      <c r="JV97" s="63"/>
      <c r="JW97" s="63"/>
      <c r="JX97" s="63"/>
      <c r="JY97" s="63"/>
      <c r="JZ97" s="63"/>
      <c r="KA97" s="63"/>
      <c r="KB97" s="63"/>
      <c r="KC97" s="63"/>
      <c r="KD97" s="63"/>
      <c r="KE97" s="63"/>
      <c r="KF97" s="63"/>
      <c r="KG97" s="63"/>
      <c r="KH97" s="63"/>
      <c r="KI97" s="63"/>
      <c r="KJ97" s="63"/>
      <c r="KK97" s="63"/>
      <c r="KL97" s="63"/>
      <c r="KM97" s="63"/>
      <c r="KN97" s="63"/>
      <c r="KO97" s="63"/>
      <c r="KP97" s="63"/>
      <c r="KQ97" s="63"/>
      <c r="KR97" s="63"/>
      <c r="KS97" s="63"/>
      <c r="KT97" s="63"/>
      <c r="KU97" s="63"/>
      <c r="KV97" s="63"/>
      <c r="KW97" s="63"/>
      <c r="KX97" s="63"/>
      <c r="KY97" s="63"/>
      <c r="KZ97" s="63"/>
      <c r="LA97" s="63"/>
      <c r="LB97" s="63"/>
      <c r="LC97" s="63"/>
      <c r="LD97" s="63"/>
      <c r="LE97" s="63"/>
      <c r="LF97" s="63"/>
      <c r="LG97" s="63"/>
      <c r="LH97" s="63"/>
      <c r="LI97" s="63"/>
      <c r="LJ97" s="63"/>
      <c r="LK97" s="63"/>
      <c r="LL97" s="63"/>
      <c r="LM97" s="63"/>
      <c r="LN97" s="63"/>
      <c r="LO97" s="63"/>
      <c r="LP97" s="63"/>
      <c r="LQ97" s="63"/>
      <c r="LR97" s="63"/>
      <c r="LS97" s="63"/>
      <c r="LT97" s="63"/>
      <c r="LU97" s="63"/>
      <c r="LV97" s="63"/>
      <c r="LW97" s="63"/>
      <c r="LX97" s="63"/>
      <c r="LY97" s="63"/>
      <c r="LZ97" s="63"/>
      <c r="MA97" s="63"/>
      <c r="MB97" s="63"/>
      <c r="MC97" s="63"/>
      <c r="MD97" s="63"/>
      <c r="ME97" s="63"/>
      <c r="MF97" s="63"/>
      <c r="MG97" s="63"/>
      <c r="MH97" s="63"/>
      <c r="MI97" s="63"/>
      <c r="MJ97" s="63"/>
      <c r="MK97" s="63"/>
      <c r="ML97" s="63"/>
      <c r="MM97" s="63"/>
      <c r="MN97" s="63"/>
      <c r="MO97" s="63"/>
      <c r="MP97" s="63"/>
      <c r="MQ97" s="63"/>
      <c r="MR97" s="63"/>
      <c r="MS97" s="63"/>
      <c r="MT97" s="63"/>
      <c r="MU97" s="63"/>
      <c r="MV97" s="63"/>
      <c r="MW97" s="63"/>
      <c r="MX97" s="63"/>
      <c r="MY97" s="63"/>
      <c r="MZ97" s="63"/>
      <c r="NA97" s="63"/>
      <c r="NB97" s="63"/>
      <c r="NC97" s="63"/>
      <c r="ND97" s="63"/>
      <c r="NE97" s="63"/>
      <c r="NF97" s="63"/>
      <c r="NG97" s="63"/>
      <c r="NH97" s="63"/>
      <c r="NI97" s="63"/>
      <c r="NJ97" s="63"/>
      <c r="NK97" s="63"/>
      <c r="NL97" s="63"/>
      <c r="NM97" s="63"/>
      <c r="NN97" s="63"/>
      <c r="NO97" s="63"/>
      <c r="NP97" s="63"/>
      <c r="NQ97" s="63"/>
      <c r="NR97" s="63"/>
      <c r="NS97" s="63"/>
      <c r="NT97" s="63"/>
      <c r="NU97" s="63"/>
      <c r="NV97" s="63"/>
      <c r="NW97" s="63"/>
      <c r="NX97" s="63"/>
      <c r="NY97" s="63"/>
      <c r="NZ97" s="63"/>
      <c r="OA97" s="63"/>
      <c r="OB97" s="63"/>
      <c r="OC97" s="63"/>
      <c r="OD97" s="63"/>
      <c r="OE97" s="63"/>
      <c r="OF97" s="63"/>
      <c r="OG97" s="63"/>
      <c r="OH97" s="63"/>
      <c r="OI97" s="63"/>
      <c r="OJ97" s="63"/>
      <c r="OK97" s="63"/>
      <c r="OL97" s="63"/>
      <c r="OM97" s="63"/>
      <c r="ON97" s="63"/>
      <c r="OO97" s="63"/>
      <c r="OP97" s="63"/>
      <c r="OQ97" s="63"/>
      <c r="OR97" s="63"/>
      <c r="OS97" s="63"/>
      <c r="OT97" s="63"/>
      <c r="OU97" s="63"/>
      <c r="OV97" s="63"/>
      <c r="OW97" s="63"/>
      <c r="OX97" s="63"/>
      <c r="OY97" s="63"/>
      <c r="OZ97" s="63"/>
      <c r="PA97" s="63"/>
      <c r="PB97" s="63"/>
      <c r="PC97" s="63"/>
      <c r="PD97" s="63"/>
      <c r="PE97" s="63"/>
      <c r="PF97" s="63"/>
      <c r="PG97" s="63"/>
      <c r="PH97" s="63"/>
      <c r="PI97" s="63"/>
      <c r="PJ97" s="63"/>
    </row>
    <row r="98" spans="1:426" s="122" customFormat="1" ht="12" customHeight="1">
      <c r="C98" s="969" t="s">
        <v>197</v>
      </c>
      <c r="D98" s="969"/>
      <c r="E98" s="969"/>
      <c r="G98" s="969">
        <f ca="1">IF(G2&lt;=収支!$AU$37,1,0)</f>
        <v>1</v>
      </c>
      <c r="H98" s="969"/>
      <c r="I98" s="969"/>
      <c r="J98" s="969"/>
      <c r="K98" s="969"/>
      <c r="L98" s="969"/>
      <c r="M98" s="969"/>
      <c r="N98" s="969"/>
      <c r="O98" s="969"/>
      <c r="P98" s="969"/>
      <c r="Q98" s="969"/>
      <c r="R98" s="969"/>
      <c r="S98" s="969">
        <f ca="1">IF(S2&lt;=収支!$AU$37,1,0)</f>
        <v>1</v>
      </c>
      <c r="T98" s="969"/>
      <c r="U98" s="969"/>
      <c r="V98" s="969"/>
      <c r="W98" s="969"/>
      <c r="X98" s="969"/>
      <c r="Y98" s="969"/>
      <c r="Z98" s="969"/>
      <c r="AA98" s="969"/>
      <c r="AB98" s="969"/>
      <c r="AC98" s="969"/>
      <c r="AD98" s="969"/>
      <c r="AE98" s="969">
        <f ca="1">IF(AE2&lt;=収支!$AU$37,1,0)</f>
        <v>1</v>
      </c>
      <c r="AF98" s="969"/>
      <c r="AG98" s="969"/>
      <c r="AH98" s="969"/>
      <c r="AI98" s="969"/>
      <c r="AJ98" s="969"/>
      <c r="AK98" s="969"/>
      <c r="AL98" s="969"/>
      <c r="AM98" s="969"/>
      <c r="AN98" s="969"/>
      <c r="AO98" s="969"/>
      <c r="AP98" s="969"/>
      <c r="AQ98" s="969">
        <f ca="1">IF(AQ2&lt;=収支!$AU$37,1,0)</f>
        <v>1</v>
      </c>
      <c r="AR98" s="969"/>
      <c r="AS98" s="969"/>
      <c r="AT98" s="969"/>
      <c r="AU98" s="969"/>
      <c r="AV98" s="969"/>
      <c r="AW98" s="969"/>
      <c r="AX98" s="969"/>
      <c r="AY98" s="969"/>
      <c r="AZ98" s="969"/>
      <c r="BA98" s="969"/>
      <c r="BB98" s="969"/>
      <c r="BC98" s="969">
        <f ca="1">IF(BC2&lt;=収支!$AU$37,1,0)</f>
        <v>1</v>
      </c>
      <c r="BD98" s="969"/>
      <c r="BE98" s="969"/>
      <c r="BF98" s="969"/>
      <c r="BG98" s="969"/>
      <c r="BH98" s="969"/>
      <c r="BI98" s="969"/>
      <c r="BJ98" s="969"/>
      <c r="BK98" s="969"/>
      <c r="BL98" s="969"/>
      <c r="BM98" s="969"/>
      <c r="BN98" s="969"/>
      <c r="BO98" s="969">
        <f ca="1">IF(BO2&lt;=収支!$AU$37,1,0)</f>
        <v>1</v>
      </c>
      <c r="BP98" s="969"/>
      <c r="BQ98" s="969"/>
      <c r="BR98" s="969"/>
      <c r="BS98" s="969"/>
      <c r="BT98" s="969"/>
      <c r="BU98" s="969"/>
      <c r="BV98" s="969"/>
      <c r="BW98" s="969"/>
      <c r="BX98" s="969"/>
      <c r="BY98" s="969"/>
      <c r="BZ98" s="969"/>
      <c r="CA98" s="969">
        <f ca="1">IF(CA2&lt;=収支!$AU$37,1,0)</f>
        <v>1</v>
      </c>
      <c r="CB98" s="969"/>
      <c r="CC98" s="969"/>
      <c r="CD98" s="969"/>
      <c r="CE98" s="969"/>
      <c r="CF98" s="969"/>
      <c r="CG98" s="969"/>
      <c r="CH98" s="969"/>
      <c r="CI98" s="969"/>
      <c r="CJ98" s="969"/>
      <c r="CK98" s="969"/>
      <c r="CL98" s="969"/>
      <c r="CM98" s="969">
        <f ca="1">IF(CM2&lt;=収支!$AU$37,1,0)</f>
        <v>1</v>
      </c>
      <c r="CN98" s="969"/>
      <c r="CO98" s="969"/>
      <c r="CP98" s="969"/>
      <c r="CQ98" s="969"/>
      <c r="CR98" s="969"/>
      <c r="CS98" s="969"/>
      <c r="CT98" s="969"/>
      <c r="CU98" s="969"/>
      <c r="CV98" s="969"/>
      <c r="CW98" s="969"/>
      <c r="CX98" s="969"/>
      <c r="CY98" s="969">
        <f ca="1">IF(CY2&lt;=収支!$AU$37,1,0)</f>
        <v>1</v>
      </c>
      <c r="CZ98" s="969"/>
      <c r="DA98" s="969"/>
      <c r="DB98" s="969"/>
      <c r="DC98" s="969"/>
      <c r="DD98" s="969"/>
      <c r="DE98" s="969"/>
      <c r="DF98" s="969"/>
      <c r="DG98" s="969"/>
      <c r="DH98" s="969"/>
      <c r="DI98" s="969"/>
      <c r="DJ98" s="969"/>
      <c r="DK98" s="969">
        <f ca="1">IF(DK2&lt;=収支!$AU$37,1,0)</f>
        <v>1</v>
      </c>
      <c r="DL98" s="969"/>
      <c r="DM98" s="969"/>
      <c r="DN98" s="969"/>
      <c r="DO98" s="969"/>
      <c r="DP98" s="969"/>
      <c r="DQ98" s="969"/>
      <c r="DR98" s="969"/>
      <c r="DS98" s="969"/>
      <c r="DT98" s="969"/>
      <c r="DU98" s="969"/>
      <c r="DV98" s="969"/>
      <c r="DW98" s="969">
        <f ca="1">IF(DW2&lt;=収支!$AU$37,1,0)</f>
        <v>1</v>
      </c>
      <c r="DX98" s="969"/>
      <c r="DY98" s="969"/>
      <c r="DZ98" s="969"/>
      <c r="EA98" s="969"/>
      <c r="EB98" s="969"/>
      <c r="EC98" s="969"/>
      <c r="ED98" s="969"/>
      <c r="EE98" s="969"/>
      <c r="EF98" s="969"/>
      <c r="EG98" s="969"/>
      <c r="EH98" s="969"/>
      <c r="EI98" s="969">
        <f ca="1">IF(EI2&lt;=収支!$AU$37,1,0)</f>
        <v>1</v>
      </c>
      <c r="EJ98" s="969"/>
      <c r="EK98" s="969"/>
      <c r="EL98" s="969"/>
      <c r="EM98" s="969"/>
      <c r="EN98" s="969"/>
      <c r="EO98" s="969"/>
      <c r="EP98" s="969"/>
      <c r="EQ98" s="969"/>
      <c r="ER98" s="969"/>
      <c r="ES98" s="969"/>
      <c r="ET98" s="969"/>
      <c r="EU98" s="969">
        <f ca="1">IF(EU2&lt;=収支!$AU$37,1,0)</f>
        <v>1</v>
      </c>
      <c r="EV98" s="969"/>
      <c r="EW98" s="969"/>
      <c r="EX98" s="969"/>
      <c r="EY98" s="969"/>
      <c r="EZ98" s="969"/>
      <c r="FA98" s="969"/>
      <c r="FB98" s="969"/>
      <c r="FC98" s="969"/>
      <c r="FD98" s="969"/>
      <c r="FE98" s="969"/>
      <c r="FF98" s="969"/>
      <c r="FG98" s="969">
        <f ca="1">IF(FG2&lt;=収支!$AU$37,1,0)</f>
        <v>1</v>
      </c>
      <c r="FH98" s="969"/>
      <c r="FI98" s="969"/>
      <c r="FJ98" s="969"/>
      <c r="FK98" s="969"/>
      <c r="FL98" s="969"/>
      <c r="FM98" s="969"/>
      <c r="FN98" s="969"/>
      <c r="FO98" s="969"/>
      <c r="FP98" s="969"/>
      <c r="FQ98" s="969"/>
      <c r="FR98" s="969"/>
      <c r="FS98" s="969">
        <f ca="1">IF(FS2&lt;=収支!$AU$37,1,0)</f>
        <v>1</v>
      </c>
      <c r="FT98" s="969"/>
      <c r="FU98" s="969"/>
      <c r="FV98" s="969"/>
      <c r="FW98" s="969"/>
      <c r="FX98" s="969"/>
      <c r="FY98" s="969"/>
      <c r="FZ98" s="969"/>
      <c r="GA98" s="969"/>
      <c r="GB98" s="969"/>
      <c r="GC98" s="969"/>
      <c r="GD98" s="969"/>
      <c r="GE98" s="969">
        <f ca="1">IF(GE2&lt;=収支!$AU$37,1,0)</f>
        <v>1</v>
      </c>
      <c r="GF98" s="969"/>
      <c r="GG98" s="969"/>
      <c r="GH98" s="969"/>
      <c r="GI98" s="969"/>
      <c r="GJ98" s="969"/>
      <c r="GK98" s="969"/>
      <c r="GL98" s="969"/>
      <c r="GM98" s="969"/>
      <c r="GN98" s="969"/>
      <c r="GO98" s="969"/>
      <c r="GP98" s="969"/>
      <c r="GQ98" s="969">
        <f ca="1">IF(GQ2&lt;=収支!$AU$37,1,0)</f>
        <v>1</v>
      </c>
      <c r="GR98" s="969"/>
      <c r="GS98" s="969"/>
      <c r="GT98" s="969"/>
      <c r="GU98" s="969"/>
      <c r="GV98" s="969"/>
      <c r="GW98" s="969"/>
      <c r="GX98" s="969"/>
      <c r="GY98" s="969"/>
      <c r="GZ98" s="969"/>
      <c r="HA98" s="969"/>
      <c r="HB98" s="969"/>
      <c r="HC98" s="969">
        <f ca="1">IF(HC2&lt;=収支!$AU$37,1,0)</f>
        <v>1</v>
      </c>
      <c r="HD98" s="969"/>
      <c r="HE98" s="969"/>
      <c r="HF98" s="969"/>
      <c r="HG98" s="969"/>
      <c r="HH98" s="969"/>
      <c r="HI98" s="969"/>
      <c r="HJ98" s="969"/>
      <c r="HK98" s="969"/>
      <c r="HL98" s="969"/>
      <c r="HM98" s="969"/>
      <c r="HN98" s="969"/>
      <c r="HO98" s="969">
        <f ca="1">IF(HO2&lt;=収支!$AU$37,1,0)</f>
        <v>0</v>
      </c>
      <c r="HP98" s="969"/>
      <c r="HQ98" s="969"/>
      <c r="HR98" s="969"/>
      <c r="HS98" s="969"/>
      <c r="HT98" s="969"/>
      <c r="HU98" s="969"/>
      <c r="HV98" s="969"/>
      <c r="HW98" s="969"/>
      <c r="HX98" s="969"/>
      <c r="HY98" s="969"/>
      <c r="HZ98" s="969"/>
      <c r="IA98" s="969">
        <f ca="1">IF(IA2&lt;=収支!$AU$37,1,0)</f>
        <v>0</v>
      </c>
      <c r="IB98" s="969"/>
      <c r="IC98" s="969"/>
      <c r="ID98" s="969"/>
      <c r="IE98" s="969"/>
      <c r="IF98" s="969"/>
      <c r="IG98" s="969"/>
      <c r="IH98" s="969"/>
      <c r="II98" s="969"/>
      <c r="IJ98" s="969"/>
      <c r="IK98" s="969"/>
      <c r="IL98" s="969"/>
      <c r="IM98" s="969">
        <f ca="1">IF(IM2&lt;=収支!$AU$37,1,0)</f>
        <v>0</v>
      </c>
      <c r="IN98" s="969"/>
      <c r="IO98" s="969"/>
      <c r="IP98" s="969"/>
      <c r="IQ98" s="969"/>
      <c r="IR98" s="969"/>
      <c r="IS98" s="969"/>
      <c r="IT98" s="969"/>
      <c r="IU98" s="969"/>
      <c r="IV98" s="969"/>
      <c r="IW98" s="969"/>
      <c r="IX98" s="969"/>
      <c r="IY98" s="969">
        <f ca="1">IF(IY2&lt;=収支!$AU$37,1,0)</f>
        <v>0</v>
      </c>
      <c r="IZ98" s="969"/>
      <c r="JA98" s="969"/>
      <c r="JB98" s="969"/>
      <c r="JC98" s="969"/>
      <c r="JD98" s="969"/>
      <c r="JE98" s="969"/>
      <c r="JF98" s="969"/>
      <c r="JG98" s="969"/>
      <c r="JH98" s="969"/>
      <c r="JI98" s="969"/>
      <c r="JJ98" s="969"/>
      <c r="JK98" s="969">
        <f ca="1">IF(JK2&lt;=収支!$AU$37,1,0)</f>
        <v>0</v>
      </c>
      <c r="JL98" s="969"/>
      <c r="JM98" s="969"/>
      <c r="JN98" s="969"/>
      <c r="JO98" s="969"/>
      <c r="JP98" s="969"/>
      <c r="JQ98" s="969"/>
      <c r="JR98" s="969"/>
      <c r="JS98" s="969"/>
      <c r="JT98" s="969"/>
      <c r="JU98" s="969"/>
      <c r="JV98" s="969"/>
      <c r="JW98" s="969">
        <f ca="1">IF(JW2&lt;=収支!$AU$37,1,0)</f>
        <v>0</v>
      </c>
      <c r="JX98" s="969"/>
      <c r="JY98" s="969"/>
      <c r="JZ98" s="969"/>
      <c r="KA98" s="969"/>
      <c r="KB98" s="969"/>
      <c r="KC98" s="969"/>
      <c r="KD98" s="969"/>
      <c r="KE98" s="969"/>
      <c r="KF98" s="969"/>
      <c r="KG98" s="969"/>
      <c r="KH98" s="969"/>
      <c r="KI98" s="969">
        <f ca="1">IF(KI2&lt;=収支!$AU$37,1,0)</f>
        <v>0</v>
      </c>
      <c r="KJ98" s="969"/>
      <c r="KK98" s="969"/>
      <c r="KL98" s="969"/>
      <c r="KM98" s="969"/>
      <c r="KN98" s="969"/>
      <c r="KO98" s="969"/>
      <c r="KP98" s="969"/>
      <c r="KQ98" s="969"/>
      <c r="KR98" s="969"/>
      <c r="KS98" s="969"/>
      <c r="KT98" s="969"/>
      <c r="KU98" s="969">
        <f ca="1">IF(KU2&lt;=収支!$AU$37,1,0)</f>
        <v>0</v>
      </c>
      <c r="KV98" s="969"/>
      <c r="KW98" s="969"/>
      <c r="KX98" s="969"/>
      <c r="KY98" s="969"/>
      <c r="KZ98" s="969"/>
      <c r="LA98" s="969"/>
      <c r="LB98" s="969"/>
      <c r="LC98" s="969"/>
      <c r="LD98" s="969"/>
      <c r="LE98" s="969"/>
      <c r="LF98" s="969"/>
      <c r="LG98" s="969">
        <f ca="1">IF(LG2&lt;=収支!$AU$37,1,0)</f>
        <v>0</v>
      </c>
      <c r="LH98" s="969"/>
      <c r="LI98" s="969"/>
      <c r="LJ98" s="969"/>
      <c r="LK98" s="969"/>
      <c r="LL98" s="969"/>
      <c r="LM98" s="969"/>
      <c r="LN98" s="969"/>
      <c r="LO98" s="969"/>
      <c r="LP98" s="969"/>
      <c r="LQ98" s="969"/>
      <c r="LR98" s="969"/>
      <c r="LS98" s="969">
        <f ca="1">IF(LS2&lt;=収支!$AU$37,1,0)</f>
        <v>0</v>
      </c>
      <c r="LT98" s="969"/>
      <c r="LU98" s="969"/>
      <c r="LV98" s="969"/>
      <c r="LW98" s="969"/>
      <c r="LX98" s="969"/>
      <c r="LY98" s="969"/>
      <c r="LZ98" s="969"/>
      <c r="MA98" s="969"/>
      <c r="MB98" s="969"/>
      <c r="MC98" s="969"/>
      <c r="MD98" s="969"/>
      <c r="ME98" s="969">
        <f ca="1">IF(ME2&lt;=収支!$AU$37,1,0)</f>
        <v>0</v>
      </c>
      <c r="MF98" s="969"/>
      <c r="MG98" s="969"/>
      <c r="MH98" s="969"/>
      <c r="MI98" s="969"/>
      <c r="MJ98" s="969"/>
      <c r="MK98" s="969"/>
      <c r="ML98" s="969"/>
      <c r="MM98" s="969"/>
      <c r="MN98" s="969"/>
      <c r="MO98" s="969"/>
      <c r="MP98" s="969"/>
      <c r="MQ98" s="969">
        <f ca="1">IF(MQ2&lt;=収支!$AU$37,1,0)</f>
        <v>0</v>
      </c>
      <c r="MR98" s="969"/>
      <c r="MS98" s="969"/>
      <c r="MT98" s="969"/>
      <c r="MU98" s="969"/>
      <c r="MV98" s="969"/>
      <c r="MW98" s="969"/>
      <c r="MX98" s="969"/>
      <c r="MY98" s="969"/>
      <c r="MZ98" s="969"/>
      <c r="NA98" s="969"/>
      <c r="NB98" s="969"/>
      <c r="NC98" s="969">
        <f ca="1">IF(NC2&lt;=収支!$AU$37,1,0)</f>
        <v>0</v>
      </c>
      <c r="ND98" s="969"/>
      <c r="NE98" s="969"/>
      <c r="NF98" s="969"/>
      <c r="NG98" s="969"/>
      <c r="NH98" s="969"/>
      <c r="NI98" s="969"/>
      <c r="NJ98" s="969"/>
      <c r="NK98" s="969"/>
      <c r="NL98" s="969"/>
      <c r="NM98" s="969"/>
      <c r="NN98" s="969"/>
      <c r="NO98" s="969">
        <f ca="1">IF(NO2&lt;=収支!$AU$37,1,0)</f>
        <v>0</v>
      </c>
      <c r="NP98" s="969"/>
      <c r="NQ98" s="969"/>
      <c r="NR98" s="969"/>
      <c r="NS98" s="969"/>
      <c r="NT98" s="969"/>
      <c r="NU98" s="969"/>
      <c r="NV98" s="969"/>
      <c r="NW98" s="969"/>
      <c r="NX98" s="969"/>
      <c r="NY98" s="969"/>
      <c r="NZ98" s="969"/>
      <c r="OA98" s="969">
        <f ca="1">IF(OA2&lt;=収支!$AU$37,1,0)</f>
        <v>0</v>
      </c>
      <c r="OB98" s="969"/>
      <c r="OC98" s="969"/>
      <c r="OD98" s="969"/>
      <c r="OE98" s="969"/>
      <c r="OF98" s="969"/>
      <c r="OG98" s="969"/>
      <c r="OH98" s="969"/>
      <c r="OI98" s="969"/>
      <c r="OJ98" s="969"/>
      <c r="OK98" s="969"/>
      <c r="OL98" s="969"/>
      <c r="OM98" s="969">
        <f ca="1">IF(OM2&lt;=収支!$AU$37,1,0)</f>
        <v>0</v>
      </c>
      <c r="ON98" s="969"/>
      <c r="OO98" s="969"/>
      <c r="OP98" s="969"/>
      <c r="OQ98" s="969"/>
      <c r="OR98" s="969"/>
      <c r="OS98" s="969"/>
      <c r="OT98" s="969"/>
      <c r="OU98" s="969"/>
      <c r="OV98" s="969"/>
      <c r="OW98" s="969"/>
      <c r="OX98" s="969"/>
      <c r="OY98" s="969">
        <f ca="1">IF(OY2&lt;=収支!$AU$37,1,0)</f>
        <v>0</v>
      </c>
      <c r="OZ98" s="969"/>
      <c r="PA98" s="969"/>
      <c r="PB98" s="969"/>
      <c r="PC98" s="969"/>
      <c r="PD98" s="969"/>
      <c r="PE98" s="969"/>
      <c r="PF98" s="969"/>
      <c r="PG98" s="969"/>
      <c r="PH98" s="969"/>
      <c r="PI98" s="969"/>
      <c r="PJ98" s="969"/>
    </row>
    <row r="99" spans="1:426" s="122" customFormat="1" ht="12" customHeight="1">
      <c r="C99" s="969"/>
      <c r="D99" s="969"/>
      <c r="E99" s="969"/>
      <c r="G99" s="969">
        <f ca="1">収支!$AF$37/1000</f>
        <v>218.74624179495359</v>
      </c>
      <c r="H99" s="969"/>
      <c r="I99" s="969"/>
      <c r="J99" s="969"/>
      <c r="K99" s="969"/>
      <c r="L99" s="969"/>
      <c r="M99" s="969"/>
      <c r="N99" s="969"/>
      <c r="O99" s="969"/>
      <c r="P99" s="969"/>
      <c r="Q99" s="969"/>
      <c r="R99" s="969"/>
      <c r="S99" s="969">
        <f ca="1">収支!$AF$37/1000</f>
        <v>218.74624179495359</v>
      </c>
      <c r="T99" s="969"/>
      <c r="U99" s="969"/>
      <c r="V99" s="969"/>
      <c r="W99" s="969"/>
      <c r="X99" s="969"/>
      <c r="Y99" s="969"/>
      <c r="Z99" s="969"/>
      <c r="AA99" s="969"/>
      <c r="AB99" s="969"/>
      <c r="AC99" s="969"/>
      <c r="AD99" s="969"/>
      <c r="AE99" s="969">
        <f ca="1">収支!$AF$37/1000</f>
        <v>218.74624179495359</v>
      </c>
      <c r="AF99" s="969"/>
      <c r="AG99" s="969"/>
      <c r="AH99" s="969"/>
      <c r="AI99" s="969"/>
      <c r="AJ99" s="969"/>
      <c r="AK99" s="969"/>
      <c r="AL99" s="969"/>
      <c r="AM99" s="969"/>
      <c r="AN99" s="969"/>
      <c r="AO99" s="969"/>
      <c r="AP99" s="969"/>
      <c r="AQ99" s="969">
        <f ca="1">収支!$AF$37/1000</f>
        <v>218.74624179495359</v>
      </c>
      <c r="AR99" s="969"/>
      <c r="AS99" s="969"/>
      <c r="AT99" s="969"/>
      <c r="AU99" s="969"/>
      <c r="AV99" s="969"/>
      <c r="AW99" s="969"/>
      <c r="AX99" s="969"/>
      <c r="AY99" s="969"/>
      <c r="AZ99" s="969"/>
      <c r="BA99" s="969"/>
      <c r="BB99" s="969"/>
      <c r="BC99" s="969">
        <f ca="1">収支!$AF$37/1000</f>
        <v>218.74624179495359</v>
      </c>
      <c r="BD99" s="969"/>
      <c r="BE99" s="969"/>
      <c r="BF99" s="969"/>
      <c r="BG99" s="969"/>
      <c r="BH99" s="969"/>
      <c r="BI99" s="969"/>
      <c r="BJ99" s="969"/>
      <c r="BK99" s="969"/>
      <c r="BL99" s="969"/>
      <c r="BM99" s="969"/>
      <c r="BN99" s="969"/>
      <c r="BO99" s="969">
        <f ca="1">収支!$AF$37/1000</f>
        <v>218.74624179495359</v>
      </c>
      <c r="BP99" s="969"/>
      <c r="BQ99" s="969"/>
      <c r="BR99" s="969"/>
      <c r="BS99" s="969"/>
      <c r="BT99" s="969"/>
      <c r="BU99" s="969"/>
      <c r="BV99" s="969"/>
      <c r="BW99" s="969"/>
      <c r="BX99" s="969"/>
      <c r="BY99" s="969"/>
      <c r="BZ99" s="969"/>
      <c r="CA99" s="969">
        <f ca="1">収支!$AF$37/1000</f>
        <v>218.74624179495359</v>
      </c>
      <c r="CB99" s="969"/>
      <c r="CC99" s="969"/>
      <c r="CD99" s="969"/>
      <c r="CE99" s="969"/>
      <c r="CF99" s="969"/>
      <c r="CG99" s="969"/>
      <c r="CH99" s="969"/>
      <c r="CI99" s="969"/>
      <c r="CJ99" s="969"/>
      <c r="CK99" s="969"/>
      <c r="CL99" s="969"/>
      <c r="CM99" s="969">
        <f ca="1">収支!$AF$37/1000</f>
        <v>218.74624179495359</v>
      </c>
      <c r="CN99" s="969"/>
      <c r="CO99" s="969"/>
      <c r="CP99" s="969"/>
      <c r="CQ99" s="969"/>
      <c r="CR99" s="969"/>
      <c r="CS99" s="969"/>
      <c r="CT99" s="969"/>
      <c r="CU99" s="969"/>
      <c r="CV99" s="969"/>
      <c r="CW99" s="969"/>
      <c r="CX99" s="969"/>
      <c r="CY99" s="969">
        <f ca="1">収支!$AF$37/1000</f>
        <v>218.74624179495359</v>
      </c>
      <c r="CZ99" s="969"/>
      <c r="DA99" s="969"/>
      <c r="DB99" s="969"/>
      <c r="DC99" s="969"/>
      <c r="DD99" s="969"/>
      <c r="DE99" s="969"/>
      <c r="DF99" s="969"/>
      <c r="DG99" s="969"/>
      <c r="DH99" s="969"/>
      <c r="DI99" s="969"/>
      <c r="DJ99" s="969"/>
      <c r="DK99" s="969">
        <f ca="1">収支!$AF$37/1000</f>
        <v>218.74624179495359</v>
      </c>
      <c r="DL99" s="969"/>
      <c r="DM99" s="969"/>
      <c r="DN99" s="969"/>
      <c r="DO99" s="969"/>
      <c r="DP99" s="969"/>
      <c r="DQ99" s="969"/>
      <c r="DR99" s="969"/>
      <c r="DS99" s="969"/>
      <c r="DT99" s="969"/>
      <c r="DU99" s="969"/>
      <c r="DV99" s="969"/>
      <c r="DW99" s="969">
        <f ca="1">収支!$AF$37/1000</f>
        <v>218.74624179495359</v>
      </c>
      <c r="DX99" s="969"/>
      <c r="DY99" s="969"/>
      <c r="DZ99" s="969"/>
      <c r="EA99" s="969"/>
      <c r="EB99" s="969"/>
      <c r="EC99" s="969"/>
      <c r="ED99" s="969"/>
      <c r="EE99" s="969"/>
      <c r="EF99" s="969"/>
      <c r="EG99" s="969"/>
      <c r="EH99" s="969"/>
      <c r="EI99" s="969">
        <f ca="1">収支!$AF$37/1000</f>
        <v>218.74624179495359</v>
      </c>
      <c r="EJ99" s="969"/>
      <c r="EK99" s="969"/>
      <c r="EL99" s="969"/>
      <c r="EM99" s="969"/>
      <c r="EN99" s="969"/>
      <c r="EO99" s="969"/>
      <c r="EP99" s="969"/>
      <c r="EQ99" s="969"/>
      <c r="ER99" s="969"/>
      <c r="ES99" s="969"/>
      <c r="ET99" s="969"/>
      <c r="EU99" s="969">
        <f ca="1">収支!$AF$37/1000</f>
        <v>218.74624179495359</v>
      </c>
      <c r="EV99" s="969"/>
      <c r="EW99" s="969"/>
      <c r="EX99" s="969"/>
      <c r="EY99" s="969"/>
      <c r="EZ99" s="969"/>
      <c r="FA99" s="969"/>
      <c r="FB99" s="969"/>
      <c r="FC99" s="969"/>
      <c r="FD99" s="969"/>
      <c r="FE99" s="969"/>
      <c r="FF99" s="969"/>
      <c r="FG99" s="969">
        <f ca="1">収支!$AF$37/1000</f>
        <v>218.74624179495359</v>
      </c>
      <c r="FH99" s="969"/>
      <c r="FI99" s="969"/>
      <c r="FJ99" s="969"/>
      <c r="FK99" s="969"/>
      <c r="FL99" s="969"/>
      <c r="FM99" s="969"/>
      <c r="FN99" s="969"/>
      <c r="FO99" s="969"/>
      <c r="FP99" s="969"/>
      <c r="FQ99" s="969"/>
      <c r="FR99" s="969"/>
      <c r="FS99" s="969">
        <f ca="1">収支!$AF$37/1000</f>
        <v>218.74624179495359</v>
      </c>
      <c r="FT99" s="969"/>
      <c r="FU99" s="969"/>
      <c r="FV99" s="969"/>
      <c r="FW99" s="969"/>
      <c r="FX99" s="969"/>
      <c r="FY99" s="969"/>
      <c r="FZ99" s="969"/>
      <c r="GA99" s="969"/>
      <c r="GB99" s="969"/>
      <c r="GC99" s="969"/>
      <c r="GD99" s="969"/>
      <c r="GE99" s="969">
        <f ca="1">収支!$AF$37/1000</f>
        <v>218.74624179495359</v>
      </c>
      <c r="GF99" s="969"/>
      <c r="GG99" s="969"/>
      <c r="GH99" s="969"/>
      <c r="GI99" s="969"/>
      <c r="GJ99" s="969"/>
      <c r="GK99" s="969"/>
      <c r="GL99" s="969"/>
      <c r="GM99" s="969"/>
      <c r="GN99" s="969"/>
      <c r="GO99" s="969"/>
      <c r="GP99" s="969"/>
      <c r="GQ99" s="969">
        <f ca="1">収支!$AF$37/1000</f>
        <v>218.74624179495359</v>
      </c>
      <c r="GR99" s="969"/>
      <c r="GS99" s="969"/>
      <c r="GT99" s="969"/>
      <c r="GU99" s="969"/>
      <c r="GV99" s="969"/>
      <c r="GW99" s="969"/>
      <c r="GX99" s="969"/>
      <c r="GY99" s="969"/>
      <c r="GZ99" s="969"/>
      <c r="HA99" s="969"/>
      <c r="HB99" s="969"/>
      <c r="HC99" s="969">
        <f ca="1">収支!$AF$37/1000</f>
        <v>218.74624179495359</v>
      </c>
      <c r="HD99" s="969"/>
      <c r="HE99" s="969"/>
      <c r="HF99" s="969"/>
      <c r="HG99" s="969"/>
      <c r="HH99" s="969"/>
      <c r="HI99" s="969"/>
      <c r="HJ99" s="969"/>
      <c r="HK99" s="969"/>
      <c r="HL99" s="969"/>
      <c r="HM99" s="969"/>
      <c r="HN99" s="969"/>
      <c r="HO99" s="969">
        <f ca="1">収支!$AF$37/1000</f>
        <v>218.74624179495359</v>
      </c>
      <c r="HP99" s="969"/>
      <c r="HQ99" s="969"/>
      <c r="HR99" s="969"/>
      <c r="HS99" s="969"/>
      <c r="HT99" s="969"/>
      <c r="HU99" s="969"/>
      <c r="HV99" s="969"/>
      <c r="HW99" s="969"/>
      <c r="HX99" s="969"/>
      <c r="HY99" s="969"/>
      <c r="HZ99" s="969"/>
      <c r="IA99" s="969">
        <f ca="1">収支!$AF$37/1000</f>
        <v>218.74624179495359</v>
      </c>
      <c r="IB99" s="969"/>
      <c r="IC99" s="969"/>
      <c r="ID99" s="969"/>
      <c r="IE99" s="969"/>
      <c r="IF99" s="969"/>
      <c r="IG99" s="969"/>
      <c r="IH99" s="969"/>
      <c r="II99" s="969"/>
      <c r="IJ99" s="969"/>
      <c r="IK99" s="969"/>
      <c r="IL99" s="969"/>
      <c r="IM99" s="969">
        <f ca="1">収支!$AF$37/1000</f>
        <v>218.74624179495359</v>
      </c>
      <c r="IN99" s="969"/>
      <c r="IO99" s="969"/>
      <c r="IP99" s="969"/>
      <c r="IQ99" s="969"/>
      <c r="IR99" s="969"/>
      <c r="IS99" s="969"/>
      <c r="IT99" s="969"/>
      <c r="IU99" s="969"/>
      <c r="IV99" s="969"/>
      <c r="IW99" s="969"/>
      <c r="IX99" s="969"/>
      <c r="IY99" s="969">
        <f ca="1">収支!$AF$37/1000</f>
        <v>218.74624179495359</v>
      </c>
      <c r="IZ99" s="969"/>
      <c r="JA99" s="969"/>
      <c r="JB99" s="969"/>
      <c r="JC99" s="969"/>
      <c r="JD99" s="969"/>
      <c r="JE99" s="969"/>
      <c r="JF99" s="969"/>
      <c r="JG99" s="969"/>
      <c r="JH99" s="969"/>
      <c r="JI99" s="969"/>
      <c r="JJ99" s="969"/>
      <c r="JK99" s="969">
        <f ca="1">収支!$AF$37/1000</f>
        <v>218.74624179495359</v>
      </c>
      <c r="JL99" s="969"/>
      <c r="JM99" s="969"/>
      <c r="JN99" s="969"/>
      <c r="JO99" s="969"/>
      <c r="JP99" s="969"/>
      <c r="JQ99" s="969"/>
      <c r="JR99" s="969"/>
      <c r="JS99" s="969"/>
      <c r="JT99" s="969"/>
      <c r="JU99" s="969"/>
      <c r="JV99" s="969"/>
      <c r="JW99" s="969">
        <f ca="1">収支!$AF$37/1000</f>
        <v>218.74624179495359</v>
      </c>
      <c r="JX99" s="969"/>
      <c r="JY99" s="969"/>
      <c r="JZ99" s="969"/>
      <c r="KA99" s="969"/>
      <c r="KB99" s="969"/>
      <c r="KC99" s="969"/>
      <c r="KD99" s="969"/>
      <c r="KE99" s="969"/>
      <c r="KF99" s="969"/>
      <c r="KG99" s="969"/>
      <c r="KH99" s="969"/>
      <c r="KI99" s="969">
        <f ca="1">収支!$AF$37/1000</f>
        <v>218.74624179495359</v>
      </c>
      <c r="KJ99" s="969"/>
      <c r="KK99" s="969"/>
      <c r="KL99" s="969"/>
      <c r="KM99" s="969"/>
      <c r="KN99" s="969"/>
      <c r="KO99" s="969"/>
      <c r="KP99" s="969"/>
      <c r="KQ99" s="969"/>
      <c r="KR99" s="969"/>
      <c r="KS99" s="969"/>
      <c r="KT99" s="969"/>
      <c r="KU99" s="969">
        <f ca="1">収支!$AF$37/1000</f>
        <v>218.74624179495359</v>
      </c>
      <c r="KV99" s="969"/>
      <c r="KW99" s="969"/>
      <c r="KX99" s="969"/>
      <c r="KY99" s="969"/>
      <c r="KZ99" s="969"/>
      <c r="LA99" s="969"/>
      <c r="LB99" s="969"/>
      <c r="LC99" s="969"/>
      <c r="LD99" s="969"/>
      <c r="LE99" s="969"/>
      <c r="LF99" s="969"/>
      <c r="LG99" s="969">
        <f ca="1">収支!$AF$37/1000</f>
        <v>218.74624179495359</v>
      </c>
      <c r="LH99" s="969"/>
      <c r="LI99" s="969"/>
      <c r="LJ99" s="969"/>
      <c r="LK99" s="969"/>
      <c r="LL99" s="969"/>
      <c r="LM99" s="969"/>
      <c r="LN99" s="969"/>
      <c r="LO99" s="969"/>
      <c r="LP99" s="969"/>
      <c r="LQ99" s="969"/>
      <c r="LR99" s="969"/>
      <c r="LS99" s="969">
        <f ca="1">収支!$AF$37/1000</f>
        <v>218.74624179495359</v>
      </c>
      <c r="LT99" s="969"/>
      <c r="LU99" s="969"/>
      <c r="LV99" s="969"/>
      <c r="LW99" s="969"/>
      <c r="LX99" s="969"/>
      <c r="LY99" s="969"/>
      <c r="LZ99" s="969"/>
      <c r="MA99" s="969"/>
      <c r="MB99" s="969"/>
      <c r="MC99" s="969"/>
      <c r="MD99" s="969"/>
      <c r="ME99" s="969">
        <f ca="1">収支!$AF$37/1000</f>
        <v>218.74624179495359</v>
      </c>
      <c r="MF99" s="969"/>
      <c r="MG99" s="969"/>
      <c r="MH99" s="969"/>
      <c r="MI99" s="969"/>
      <c r="MJ99" s="969"/>
      <c r="MK99" s="969"/>
      <c r="ML99" s="969"/>
      <c r="MM99" s="969"/>
      <c r="MN99" s="969"/>
      <c r="MO99" s="969"/>
      <c r="MP99" s="969"/>
      <c r="MQ99" s="969">
        <f ca="1">収支!$AF$37/1000</f>
        <v>218.74624179495359</v>
      </c>
      <c r="MR99" s="969"/>
      <c r="MS99" s="969"/>
      <c r="MT99" s="969"/>
      <c r="MU99" s="969"/>
      <c r="MV99" s="969"/>
      <c r="MW99" s="969"/>
      <c r="MX99" s="969"/>
      <c r="MY99" s="969"/>
      <c r="MZ99" s="969"/>
      <c r="NA99" s="969"/>
      <c r="NB99" s="969"/>
      <c r="NC99" s="969">
        <f ca="1">収支!$AF$37/1000</f>
        <v>218.74624179495359</v>
      </c>
      <c r="ND99" s="969"/>
      <c r="NE99" s="969"/>
      <c r="NF99" s="969"/>
      <c r="NG99" s="969"/>
      <c r="NH99" s="969"/>
      <c r="NI99" s="969"/>
      <c r="NJ99" s="969"/>
      <c r="NK99" s="969"/>
      <c r="NL99" s="969"/>
      <c r="NM99" s="969"/>
      <c r="NN99" s="969"/>
      <c r="NO99" s="969">
        <f ca="1">収支!$AF$37/1000</f>
        <v>218.74624179495359</v>
      </c>
      <c r="NP99" s="969"/>
      <c r="NQ99" s="969"/>
      <c r="NR99" s="969"/>
      <c r="NS99" s="969"/>
      <c r="NT99" s="969"/>
      <c r="NU99" s="969"/>
      <c r="NV99" s="969"/>
      <c r="NW99" s="969"/>
      <c r="NX99" s="969"/>
      <c r="NY99" s="969"/>
      <c r="NZ99" s="969"/>
      <c r="OA99" s="969">
        <f ca="1">収支!$AF$37/1000</f>
        <v>218.74624179495359</v>
      </c>
      <c r="OB99" s="969"/>
      <c r="OC99" s="969"/>
      <c r="OD99" s="969"/>
      <c r="OE99" s="969"/>
      <c r="OF99" s="969"/>
      <c r="OG99" s="969"/>
      <c r="OH99" s="969"/>
      <c r="OI99" s="969"/>
      <c r="OJ99" s="969"/>
      <c r="OK99" s="969"/>
      <c r="OL99" s="969"/>
      <c r="OM99" s="969">
        <f ca="1">収支!$AF$37/1000</f>
        <v>218.74624179495359</v>
      </c>
      <c r="ON99" s="969"/>
      <c r="OO99" s="969"/>
      <c r="OP99" s="969"/>
      <c r="OQ99" s="969"/>
      <c r="OR99" s="969"/>
      <c r="OS99" s="969"/>
      <c r="OT99" s="969"/>
      <c r="OU99" s="969"/>
      <c r="OV99" s="969"/>
      <c r="OW99" s="969"/>
      <c r="OX99" s="969"/>
      <c r="OY99" s="969">
        <f ca="1">収支!$AF$37/1000</f>
        <v>218.74624179495359</v>
      </c>
      <c r="OZ99" s="969"/>
      <c r="PA99" s="969"/>
      <c r="PB99" s="969"/>
      <c r="PC99" s="969"/>
      <c r="PD99" s="969"/>
      <c r="PE99" s="969"/>
      <c r="PF99" s="969"/>
      <c r="PG99" s="969"/>
      <c r="PH99" s="969"/>
      <c r="PI99" s="969"/>
      <c r="PJ99" s="969"/>
    </row>
    <row r="100" spans="1:426" s="123" customFormat="1" ht="12" customHeight="1"/>
    <row r="101" spans="1:426" ht="12" customHeight="1"/>
    <row r="102" spans="1:426" ht="12" customHeight="1"/>
    <row r="103" spans="1:426" ht="12" customHeight="1"/>
    <row r="104" spans="1:426" ht="12" customHeight="1">
      <c r="C104" s="70" t="str">
        <f>C31</f>
        <v>ワンルーム</v>
      </c>
      <c r="D104" s="124">
        <f>収支!AS14</f>
        <v>0</v>
      </c>
      <c r="G104" s="124">
        <f>IF(D104&lt;$G$3,1,0)</f>
        <v>1</v>
      </c>
      <c r="H104" s="124">
        <f>IF(D104&lt;$H$3,1,0)</f>
        <v>1</v>
      </c>
      <c r="I104" s="124">
        <f>IF(D104&lt;$I$3,1,0)</f>
        <v>1</v>
      </c>
      <c r="J104" s="124">
        <f>IF(D104&lt;$J$3,1,0)</f>
        <v>1</v>
      </c>
      <c r="K104" s="124">
        <f>IF(D104&lt;$K$3,1,0)</f>
        <v>1</v>
      </c>
      <c r="L104" s="124">
        <f>IF(D104&lt;$L$3,1,0)</f>
        <v>1</v>
      </c>
      <c r="M104" s="124">
        <f>IF(D104&lt;$M$3,1,0)</f>
        <v>1</v>
      </c>
      <c r="N104" s="124">
        <f>IF(D104&lt;$N$3,1,0)</f>
        <v>1</v>
      </c>
      <c r="O104" s="124">
        <f>IF(D104&lt;$O$3,1,0)</f>
        <v>1</v>
      </c>
      <c r="P104" s="124">
        <f>IF(D104&lt;$P$3,1,0)</f>
        <v>1</v>
      </c>
      <c r="Q104" s="124">
        <f>IF(D104&lt;$Q$3,1,0)</f>
        <v>1</v>
      </c>
      <c r="R104" s="124">
        <f>IF(D104&lt;$R$3,1,0)</f>
        <v>1</v>
      </c>
      <c r="S104" s="124">
        <f t="shared" ref="S104:S112" si="1279">IF(D104&lt;$S$3,1,0)</f>
        <v>1</v>
      </c>
      <c r="T104" s="124">
        <f t="shared" ref="T104:CE105" si="1280">S104</f>
        <v>1</v>
      </c>
      <c r="U104" s="124">
        <f t="shared" si="1280"/>
        <v>1</v>
      </c>
      <c r="V104" s="124">
        <f t="shared" si="1280"/>
        <v>1</v>
      </c>
      <c r="W104" s="124">
        <f t="shared" si="1280"/>
        <v>1</v>
      </c>
      <c r="X104" s="124">
        <f t="shared" si="1280"/>
        <v>1</v>
      </c>
      <c r="Y104" s="124">
        <f t="shared" si="1280"/>
        <v>1</v>
      </c>
      <c r="Z104" s="124">
        <f t="shared" si="1280"/>
        <v>1</v>
      </c>
      <c r="AA104" s="124">
        <f t="shared" si="1280"/>
        <v>1</v>
      </c>
      <c r="AB104" s="124">
        <f t="shared" si="1280"/>
        <v>1</v>
      </c>
      <c r="AC104" s="124">
        <f t="shared" si="1280"/>
        <v>1</v>
      </c>
      <c r="AD104" s="124">
        <f t="shared" si="1280"/>
        <v>1</v>
      </c>
      <c r="AE104" s="124">
        <f t="shared" si="1280"/>
        <v>1</v>
      </c>
      <c r="AF104" s="124">
        <f t="shared" si="1280"/>
        <v>1</v>
      </c>
      <c r="AG104" s="124">
        <f t="shared" si="1280"/>
        <v>1</v>
      </c>
      <c r="AH104" s="124">
        <f t="shared" si="1280"/>
        <v>1</v>
      </c>
      <c r="AI104" s="124">
        <f t="shared" si="1280"/>
        <v>1</v>
      </c>
      <c r="AJ104" s="124">
        <f t="shared" si="1280"/>
        <v>1</v>
      </c>
      <c r="AK104" s="124">
        <f t="shared" si="1280"/>
        <v>1</v>
      </c>
      <c r="AL104" s="124">
        <f t="shared" si="1280"/>
        <v>1</v>
      </c>
      <c r="AM104" s="124">
        <f t="shared" si="1280"/>
        <v>1</v>
      </c>
      <c r="AN104" s="124">
        <f t="shared" si="1280"/>
        <v>1</v>
      </c>
      <c r="AO104" s="124">
        <f t="shared" si="1280"/>
        <v>1</v>
      </c>
      <c r="AP104" s="124">
        <f t="shared" si="1280"/>
        <v>1</v>
      </c>
      <c r="AQ104" s="124">
        <f t="shared" si="1280"/>
        <v>1</v>
      </c>
      <c r="AR104" s="124">
        <f t="shared" si="1280"/>
        <v>1</v>
      </c>
      <c r="AS104" s="124">
        <f t="shared" si="1280"/>
        <v>1</v>
      </c>
      <c r="AT104" s="124">
        <f t="shared" si="1280"/>
        <v>1</v>
      </c>
      <c r="AU104" s="124">
        <f t="shared" si="1280"/>
        <v>1</v>
      </c>
      <c r="AV104" s="124">
        <f t="shared" si="1280"/>
        <v>1</v>
      </c>
      <c r="AW104" s="124">
        <f t="shared" si="1280"/>
        <v>1</v>
      </c>
      <c r="AX104" s="124">
        <f t="shared" si="1280"/>
        <v>1</v>
      </c>
      <c r="AY104" s="124">
        <f t="shared" si="1280"/>
        <v>1</v>
      </c>
      <c r="AZ104" s="124">
        <f t="shared" si="1280"/>
        <v>1</v>
      </c>
      <c r="BA104" s="124">
        <f t="shared" si="1280"/>
        <v>1</v>
      </c>
      <c r="BB104" s="124">
        <f t="shared" si="1280"/>
        <v>1</v>
      </c>
      <c r="BC104" s="124">
        <f t="shared" si="1280"/>
        <v>1</v>
      </c>
      <c r="BD104" s="124">
        <f t="shared" si="1280"/>
        <v>1</v>
      </c>
      <c r="BE104" s="124">
        <f t="shared" si="1280"/>
        <v>1</v>
      </c>
      <c r="BF104" s="124">
        <f t="shared" si="1280"/>
        <v>1</v>
      </c>
      <c r="BG104" s="124">
        <f t="shared" si="1280"/>
        <v>1</v>
      </c>
      <c r="BH104" s="124">
        <f t="shared" si="1280"/>
        <v>1</v>
      </c>
      <c r="BI104" s="124">
        <f t="shared" si="1280"/>
        <v>1</v>
      </c>
      <c r="BJ104" s="124">
        <f t="shared" si="1280"/>
        <v>1</v>
      </c>
      <c r="BK104" s="124">
        <f t="shared" si="1280"/>
        <v>1</v>
      </c>
      <c r="BL104" s="124">
        <f t="shared" si="1280"/>
        <v>1</v>
      </c>
      <c r="BM104" s="124">
        <f t="shared" si="1280"/>
        <v>1</v>
      </c>
      <c r="BN104" s="124">
        <f t="shared" si="1280"/>
        <v>1</v>
      </c>
      <c r="BO104" s="124">
        <f t="shared" si="1280"/>
        <v>1</v>
      </c>
      <c r="BP104" s="124">
        <f t="shared" si="1280"/>
        <v>1</v>
      </c>
      <c r="BQ104" s="124">
        <f t="shared" si="1280"/>
        <v>1</v>
      </c>
      <c r="BR104" s="124">
        <f t="shared" si="1280"/>
        <v>1</v>
      </c>
      <c r="BS104" s="124">
        <f t="shared" si="1280"/>
        <v>1</v>
      </c>
      <c r="BT104" s="124">
        <f t="shared" si="1280"/>
        <v>1</v>
      </c>
      <c r="BU104" s="124">
        <f t="shared" si="1280"/>
        <v>1</v>
      </c>
      <c r="BV104" s="124">
        <f t="shared" si="1280"/>
        <v>1</v>
      </c>
      <c r="BW104" s="124">
        <f t="shared" si="1280"/>
        <v>1</v>
      </c>
      <c r="BX104" s="124">
        <f t="shared" si="1280"/>
        <v>1</v>
      </c>
      <c r="BY104" s="124">
        <f t="shared" si="1280"/>
        <v>1</v>
      </c>
      <c r="BZ104" s="124">
        <f t="shared" si="1280"/>
        <v>1</v>
      </c>
      <c r="CA104" s="124">
        <f t="shared" si="1280"/>
        <v>1</v>
      </c>
      <c r="CB104" s="124">
        <f t="shared" si="1280"/>
        <v>1</v>
      </c>
      <c r="CC104" s="124">
        <f t="shared" si="1280"/>
        <v>1</v>
      </c>
      <c r="CD104" s="124">
        <f t="shared" si="1280"/>
        <v>1</v>
      </c>
      <c r="CE104" s="124">
        <f t="shared" si="1280"/>
        <v>1</v>
      </c>
      <c r="CF104" s="124">
        <f t="shared" ref="CF104:EQ107" si="1281">CE104</f>
        <v>1</v>
      </c>
      <c r="CG104" s="124">
        <f t="shared" si="1281"/>
        <v>1</v>
      </c>
      <c r="CH104" s="124">
        <f t="shared" si="1281"/>
        <v>1</v>
      </c>
      <c r="CI104" s="124">
        <f t="shared" si="1281"/>
        <v>1</v>
      </c>
      <c r="CJ104" s="124">
        <f t="shared" si="1281"/>
        <v>1</v>
      </c>
      <c r="CK104" s="124">
        <f t="shared" si="1281"/>
        <v>1</v>
      </c>
      <c r="CL104" s="124">
        <f t="shared" si="1281"/>
        <v>1</v>
      </c>
      <c r="CM104" s="124">
        <f t="shared" si="1281"/>
        <v>1</v>
      </c>
      <c r="CN104" s="124">
        <f t="shared" si="1281"/>
        <v>1</v>
      </c>
      <c r="CO104" s="124">
        <f t="shared" si="1281"/>
        <v>1</v>
      </c>
      <c r="CP104" s="124">
        <f t="shared" si="1281"/>
        <v>1</v>
      </c>
      <c r="CQ104" s="124">
        <f t="shared" si="1281"/>
        <v>1</v>
      </c>
      <c r="CR104" s="124">
        <f t="shared" si="1281"/>
        <v>1</v>
      </c>
      <c r="CS104" s="124">
        <f t="shared" si="1281"/>
        <v>1</v>
      </c>
      <c r="CT104" s="124">
        <f t="shared" si="1281"/>
        <v>1</v>
      </c>
      <c r="CU104" s="124">
        <f t="shared" si="1281"/>
        <v>1</v>
      </c>
      <c r="CV104" s="124">
        <f t="shared" si="1281"/>
        <v>1</v>
      </c>
      <c r="CW104" s="124">
        <f t="shared" si="1281"/>
        <v>1</v>
      </c>
      <c r="CX104" s="124">
        <f t="shared" si="1281"/>
        <v>1</v>
      </c>
      <c r="CY104" s="124">
        <f t="shared" si="1281"/>
        <v>1</v>
      </c>
      <c r="CZ104" s="124">
        <f t="shared" si="1281"/>
        <v>1</v>
      </c>
      <c r="DA104" s="124">
        <f t="shared" si="1281"/>
        <v>1</v>
      </c>
      <c r="DB104" s="124">
        <f t="shared" si="1281"/>
        <v>1</v>
      </c>
      <c r="DC104" s="124">
        <f t="shared" si="1281"/>
        <v>1</v>
      </c>
      <c r="DD104" s="124">
        <f t="shared" si="1281"/>
        <v>1</v>
      </c>
      <c r="DE104" s="124">
        <f t="shared" si="1281"/>
        <v>1</v>
      </c>
      <c r="DF104" s="124">
        <f t="shared" si="1281"/>
        <v>1</v>
      </c>
      <c r="DG104" s="124">
        <f t="shared" si="1281"/>
        <v>1</v>
      </c>
      <c r="DH104" s="124">
        <f t="shared" si="1281"/>
        <v>1</v>
      </c>
      <c r="DI104" s="124">
        <f t="shared" si="1281"/>
        <v>1</v>
      </c>
      <c r="DJ104" s="124">
        <f t="shared" si="1281"/>
        <v>1</v>
      </c>
      <c r="DK104" s="124">
        <f t="shared" si="1281"/>
        <v>1</v>
      </c>
      <c r="DL104" s="124">
        <f t="shared" si="1281"/>
        <v>1</v>
      </c>
      <c r="DM104" s="124">
        <f t="shared" si="1281"/>
        <v>1</v>
      </c>
      <c r="DN104" s="124">
        <f t="shared" si="1281"/>
        <v>1</v>
      </c>
      <c r="DO104" s="124">
        <f t="shared" si="1281"/>
        <v>1</v>
      </c>
      <c r="DP104" s="124">
        <f t="shared" si="1281"/>
        <v>1</v>
      </c>
      <c r="DQ104" s="124">
        <f t="shared" si="1281"/>
        <v>1</v>
      </c>
      <c r="DR104" s="124">
        <f t="shared" si="1281"/>
        <v>1</v>
      </c>
      <c r="DS104" s="124">
        <f t="shared" si="1281"/>
        <v>1</v>
      </c>
      <c r="DT104" s="124">
        <f t="shared" si="1281"/>
        <v>1</v>
      </c>
      <c r="DU104" s="124">
        <f t="shared" si="1281"/>
        <v>1</v>
      </c>
      <c r="DV104" s="124">
        <f t="shared" si="1281"/>
        <v>1</v>
      </c>
      <c r="DW104" s="124">
        <f t="shared" si="1281"/>
        <v>1</v>
      </c>
      <c r="DX104" s="124">
        <f t="shared" si="1281"/>
        <v>1</v>
      </c>
      <c r="DY104" s="124">
        <f t="shared" si="1281"/>
        <v>1</v>
      </c>
      <c r="DZ104" s="124">
        <f t="shared" si="1281"/>
        <v>1</v>
      </c>
      <c r="EA104" s="124">
        <f t="shared" si="1281"/>
        <v>1</v>
      </c>
      <c r="EB104" s="124">
        <f t="shared" si="1281"/>
        <v>1</v>
      </c>
      <c r="EC104" s="124">
        <f t="shared" si="1281"/>
        <v>1</v>
      </c>
      <c r="ED104" s="124">
        <f t="shared" si="1281"/>
        <v>1</v>
      </c>
      <c r="EE104" s="124">
        <f t="shared" si="1281"/>
        <v>1</v>
      </c>
      <c r="EF104" s="124">
        <f t="shared" si="1281"/>
        <v>1</v>
      </c>
      <c r="EG104" s="124">
        <f t="shared" si="1281"/>
        <v>1</v>
      </c>
      <c r="EH104" s="124">
        <f t="shared" si="1281"/>
        <v>1</v>
      </c>
      <c r="EI104" s="124">
        <f t="shared" si="1281"/>
        <v>1</v>
      </c>
      <c r="EJ104" s="124">
        <f t="shared" si="1281"/>
        <v>1</v>
      </c>
      <c r="EK104" s="124">
        <f t="shared" si="1281"/>
        <v>1</v>
      </c>
      <c r="EL104" s="124">
        <f t="shared" si="1281"/>
        <v>1</v>
      </c>
      <c r="EM104" s="124">
        <f t="shared" si="1281"/>
        <v>1</v>
      </c>
      <c r="EN104" s="124">
        <f t="shared" si="1281"/>
        <v>1</v>
      </c>
      <c r="EO104" s="124">
        <f t="shared" si="1281"/>
        <v>1</v>
      </c>
      <c r="EP104" s="124">
        <f t="shared" si="1281"/>
        <v>1</v>
      </c>
      <c r="EQ104" s="124">
        <f t="shared" si="1281"/>
        <v>1</v>
      </c>
      <c r="ER104" s="124">
        <f t="shared" ref="ER104:HC110" si="1282">EQ104</f>
        <v>1</v>
      </c>
      <c r="ES104" s="124">
        <f t="shared" si="1282"/>
        <v>1</v>
      </c>
      <c r="ET104" s="124">
        <f t="shared" si="1282"/>
        <v>1</v>
      </c>
      <c r="EU104" s="124">
        <f t="shared" si="1282"/>
        <v>1</v>
      </c>
      <c r="EV104" s="124">
        <f t="shared" si="1282"/>
        <v>1</v>
      </c>
      <c r="EW104" s="124">
        <f t="shared" si="1282"/>
        <v>1</v>
      </c>
      <c r="EX104" s="124">
        <f t="shared" si="1282"/>
        <v>1</v>
      </c>
      <c r="EY104" s="124">
        <f t="shared" si="1282"/>
        <v>1</v>
      </c>
      <c r="EZ104" s="124">
        <f t="shared" si="1282"/>
        <v>1</v>
      </c>
      <c r="FA104" s="124">
        <f t="shared" si="1282"/>
        <v>1</v>
      </c>
      <c r="FB104" s="124">
        <f t="shared" si="1282"/>
        <v>1</v>
      </c>
      <c r="FC104" s="124">
        <f t="shared" si="1282"/>
        <v>1</v>
      </c>
      <c r="FD104" s="124">
        <f t="shared" si="1282"/>
        <v>1</v>
      </c>
      <c r="FE104" s="124">
        <f t="shared" si="1282"/>
        <v>1</v>
      </c>
      <c r="FF104" s="124">
        <f t="shared" si="1282"/>
        <v>1</v>
      </c>
      <c r="FG104" s="124">
        <f t="shared" si="1282"/>
        <v>1</v>
      </c>
      <c r="FH104" s="124">
        <f t="shared" si="1282"/>
        <v>1</v>
      </c>
      <c r="FI104" s="124">
        <f t="shared" si="1282"/>
        <v>1</v>
      </c>
      <c r="FJ104" s="124">
        <f t="shared" si="1282"/>
        <v>1</v>
      </c>
      <c r="FK104" s="124">
        <f t="shared" si="1282"/>
        <v>1</v>
      </c>
      <c r="FL104" s="124">
        <f t="shared" si="1282"/>
        <v>1</v>
      </c>
      <c r="FM104" s="124">
        <f t="shared" si="1282"/>
        <v>1</v>
      </c>
      <c r="FN104" s="124">
        <f t="shared" si="1282"/>
        <v>1</v>
      </c>
      <c r="FO104" s="124">
        <f t="shared" si="1282"/>
        <v>1</v>
      </c>
      <c r="FP104" s="124">
        <f t="shared" si="1282"/>
        <v>1</v>
      </c>
      <c r="FQ104" s="124">
        <f t="shared" si="1282"/>
        <v>1</v>
      </c>
      <c r="FR104" s="124">
        <f t="shared" si="1282"/>
        <v>1</v>
      </c>
      <c r="FS104" s="124">
        <f t="shared" si="1282"/>
        <v>1</v>
      </c>
      <c r="FT104" s="124">
        <f t="shared" si="1282"/>
        <v>1</v>
      </c>
      <c r="FU104" s="124">
        <f t="shared" si="1282"/>
        <v>1</v>
      </c>
      <c r="FV104" s="124">
        <f t="shared" si="1282"/>
        <v>1</v>
      </c>
      <c r="FW104" s="124">
        <f t="shared" si="1282"/>
        <v>1</v>
      </c>
      <c r="FX104" s="124">
        <f t="shared" si="1282"/>
        <v>1</v>
      </c>
      <c r="FY104" s="124">
        <f t="shared" si="1282"/>
        <v>1</v>
      </c>
      <c r="FZ104" s="124">
        <f t="shared" si="1282"/>
        <v>1</v>
      </c>
      <c r="GA104" s="124">
        <f t="shared" si="1282"/>
        <v>1</v>
      </c>
      <c r="GB104" s="124">
        <f t="shared" si="1282"/>
        <v>1</v>
      </c>
      <c r="GC104" s="124">
        <f t="shared" si="1282"/>
        <v>1</v>
      </c>
      <c r="GD104" s="124">
        <f t="shared" si="1282"/>
        <v>1</v>
      </c>
      <c r="GE104" s="124">
        <f t="shared" si="1282"/>
        <v>1</v>
      </c>
      <c r="GF104" s="124">
        <f t="shared" si="1282"/>
        <v>1</v>
      </c>
      <c r="GG104" s="124">
        <f t="shared" si="1282"/>
        <v>1</v>
      </c>
      <c r="GH104" s="124">
        <f t="shared" si="1282"/>
        <v>1</v>
      </c>
      <c r="GI104" s="124">
        <f t="shared" si="1282"/>
        <v>1</v>
      </c>
      <c r="GJ104" s="124">
        <f t="shared" si="1282"/>
        <v>1</v>
      </c>
      <c r="GK104" s="124">
        <f t="shared" si="1282"/>
        <v>1</v>
      </c>
      <c r="GL104" s="124">
        <f t="shared" si="1282"/>
        <v>1</v>
      </c>
      <c r="GM104" s="124">
        <f t="shared" si="1282"/>
        <v>1</v>
      </c>
      <c r="GN104" s="124">
        <f t="shared" si="1282"/>
        <v>1</v>
      </c>
      <c r="GO104" s="124">
        <f t="shared" si="1282"/>
        <v>1</v>
      </c>
      <c r="GP104" s="124">
        <f t="shared" si="1282"/>
        <v>1</v>
      </c>
      <c r="GQ104" s="124">
        <f t="shared" si="1282"/>
        <v>1</v>
      </c>
      <c r="GR104" s="124">
        <f t="shared" si="1282"/>
        <v>1</v>
      </c>
      <c r="GS104" s="124">
        <f t="shared" si="1282"/>
        <v>1</v>
      </c>
      <c r="GT104" s="124">
        <f t="shared" si="1282"/>
        <v>1</v>
      </c>
      <c r="GU104" s="124">
        <f t="shared" si="1282"/>
        <v>1</v>
      </c>
      <c r="GV104" s="124">
        <f t="shared" si="1282"/>
        <v>1</v>
      </c>
      <c r="GW104" s="124">
        <f t="shared" si="1282"/>
        <v>1</v>
      </c>
      <c r="GX104" s="124">
        <f t="shared" si="1282"/>
        <v>1</v>
      </c>
      <c r="GY104" s="124">
        <f t="shared" si="1282"/>
        <v>1</v>
      </c>
      <c r="GZ104" s="124">
        <f t="shared" si="1282"/>
        <v>1</v>
      </c>
      <c r="HA104" s="124">
        <f t="shared" si="1282"/>
        <v>1</v>
      </c>
      <c r="HB104" s="124">
        <f t="shared" si="1282"/>
        <v>1</v>
      </c>
      <c r="HC104" s="124">
        <f t="shared" si="1282"/>
        <v>1</v>
      </c>
      <c r="HD104" s="124">
        <f t="shared" ref="HD104:JO107" si="1283">HC104</f>
        <v>1</v>
      </c>
      <c r="HE104" s="124">
        <f t="shared" si="1283"/>
        <v>1</v>
      </c>
      <c r="HF104" s="124">
        <f t="shared" si="1283"/>
        <v>1</v>
      </c>
      <c r="HG104" s="124">
        <f t="shared" si="1283"/>
        <v>1</v>
      </c>
      <c r="HH104" s="124">
        <f t="shared" si="1283"/>
        <v>1</v>
      </c>
      <c r="HI104" s="124">
        <f t="shared" si="1283"/>
        <v>1</v>
      </c>
      <c r="HJ104" s="124">
        <f t="shared" si="1283"/>
        <v>1</v>
      </c>
      <c r="HK104" s="124">
        <f t="shared" si="1283"/>
        <v>1</v>
      </c>
      <c r="HL104" s="124">
        <f t="shared" si="1283"/>
        <v>1</v>
      </c>
      <c r="HM104" s="124">
        <f t="shared" si="1283"/>
        <v>1</v>
      </c>
      <c r="HN104" s="124">
        <f t="shared" si="1283"/>
        <v>1</v>
      </c>
      <c r="HO104" s="124">
        <f t="shared" si="1283"/>
        <v>1</v>
      </c>
      <c r="HP104" s="124">
        <f t="shared" si="1283"/>
        <v>1</v>
      </c>
      <c r="HQ104" s="124">
        <f t="shared" si="1283"/>
        <v>1</v>
      </c>
      <c r="HR104" s="124">
        <f t="shared" si="1283"/>
        <v>1</v>
      </c>
      <c r="HS104" s="124">
        <f t="shared" si="1283"/>
        <v>1</v>
      </c>
      <c r="HT104" s="124">
        <f t="shared" si="1283"/>
        <v>1</v>
      </c>
      <c r="HU104" s="124">
        <f t="shared" si="1283"/>
        <v>1</v>
      </c>
      <c r="HV104" s="124">
        <f t="shared" si="1283"/>
        <v>1</v>
      </c>
      <c r="HW104" s="124">
        <f t="shared" si="1283"/>
        <v>1</v>
      </c>
      <c r="HX104" s="124">
        <f t="shared" si="1283"/>
        <v>1</v>
      </c>
      <c r="HY104" s="124">
        <f t="shared" si="1283"/>
        <v>1</v>
      </c>
      <c r="HZ104" s="124">
        <f t="shared" si="1283"/>
        <v>1</v>
      </c>
      <c r="IA104" s="124">
        <f t="shared" si="1283"/>
        <v>1</v>
      </c>
      <c r="IB104" s="124">
        <f t="shared" si="1283"/>
        <v>1</v>
      </c>
      <c r="IC104" s="124">
        <f t="shared" si="1283"/>
        <v>1</v>
      </c>
      <c r="ID104" s="124">
        <f t="shared" si="1283"/>
        <v>1</v>
      </c>
      <c r="IE104" s="124">
        <f t="shared" si="1283"/>
        <v>1</v>
      </c>
      <c r="IF104" s="124">
        <f t="shared" si="1283"/>
        <v>1</v>
      </c>
      <c r="IG104" s="124">
        <f t="shared" si="1283"/>
        <v>1</v>
      </c>
      <c r="IH104" s="124">
        <f t="shared" si="1283"/>
        <v>1</v>
      </c>
      <c r="II104" s="124">
        <f t="shared" si="1283"/>
        <v>1</v>
      </c>
      <c r="IJ104" s="124">
        <f t="shared" si="1283"/>
        <v>1</v>
      </c>
      <c r="IK104" s="124">
        <f t="shared" si="1283"/>
        <v>1</v>
      </c>
      <c r="IL104" s="124">
        <f t="shared" si="1283"/>
        <v>1</v>
      </c>
      <c r="IM104" s="124">
        <f t="shared" si="1283"/>
        <v>1</v>
      </c>
      <c r="IN104" s="124">
        <f t="shared" si="1283"/>
        <v>1</v>
      </c>
      <c r="IO104" s="124">
        <f t="shared" si="1283"/>
        <v>1</v>
      </c>
      <c r="IP104" s="124">
        <f t="shared" si="1283"/>
        <v>1</v>
      </c>
      <c r="IQ104" s="124">
        <f t="shared" si="1283"/>
        <v>1</v>
      </c>
      <c r="IR104" s="124">
        <f t="shared" si="1283"/>
        <v>1</v>
      </c>
      <c r="IS104" s="124">
        <f t="shared" si="1283"/>
        <v>1</v>
      </c>
      <c r="IT104" s="124">
        <f t="shared" si="1283"/>
        <v>1</v>
      </c>
      <c r="IU104" s="124">
        <f t="shared" si="1283"/>
        <v>1</v>
      </c>
      <c r="IV104" s="124">
        <f t="shared" si="1283"/>
        <v>1</v>
      </c>
      <c r="IW104" s="124">
        <f t="shared" si="1283"/>
        <v>1</v>
      </c>
      <c r="IX104" s="124">
        <f t="shared" si="1283"/>
        <v>1</v>
      </c>
      <c r="IY104" s="124">
        <f t="shared" si="1283"/>
        <v>1</v>
      </c>
      <c r="IZ104" s="124">
        <f t="shared" si="1283"/>
        <v>1</v>
      </c>
      <c r="JA104" s="124">
        <f t="shared" si="1283"/>
        <v>1</v>
      </c>
      <c r="JB104" s="124">
        <f t="shared" si="1283"/>
        <v>1</v>
      </c>
      <c r="JC104" s="124">
        <f t="shared" si="1283"/>
        <v>1</v>
      </c>
      <c r="JD104" s="124">
        <f t="shared" si="1283"/>
        <v>1</v>
      </c>
      <c r="JE104" s="124">
        <f t="shared" si="1283"/>
        <v>1</v>
      </c>
      <c r="JF104" s="124">
        <f t="shared" si="1283"/>
        <v>1</v>
      </c>
      <c r="JG104" s="124">
        <f t="shared" si="1283"/>
        <v>1</v>
      </c>
      <c r="JH104" s="124">
        <f t="shared" si="1283"/>
        <v>1</v>
      </c>
      <c r="JI104" s="124">
        <f t="shared" si="1283"/>
        <v>1</v>
      </c>
      <c r="JJ104" s="124">
        <f t="shared" si="1283"/>
        <v>1</v>
      </c>
      <c r="JK104" s="124">
        <f t="shared" si="1283"/>
        <v>1</v>
      </c>
      <c r="JL104" s="124">
        <f t="shared" si="1283"/>
        <v>1</v>
      </c>
      <c r="JM104" s="124">
        <f t="shared" si="1283"/>
        <v>1</v>
      </c>
      <c r="JN104" s="124">
        <f t="shared" si="1283"/>
        <v>1</v>
      </c>
      <c r="JO104" s="124">
        <f t="shared" si="1283"/>
        <v>1</v>
      </c>
      <c r="JP104" s="124">
        <f t="shared" ref="JP104:KT106" si="1284">JO104</f>
        <v>1</v>
      </c>
      <c r="JQ104" s="124">
        <f t="shared" si="1284"/>
        <v>1</v>
      </c>
      <c r="JR104" s="124">
        <f t="shared" si="1284"/>
        <v>1</v>
      </c>
      <c r="JS104" s="124">
        <f t="shared" si="1284"/>
        <v>1</v>
      </c>
      <c r="JT104" s="124">
        <f t="shared" si="1284"/>
        <v>1</v>
      </c>
      <c r="JU104" s="124">
        <f t="shared" si="1284"/>
        <v>1</v>
      </c>
      <c r="JV104" s="124">
        <f t="shared" si="1284"/>
        <v>1</v>
      </c>
      <c r="JW104" s="124">
        <f t="shared" si="1284"/>
        <v>1</v>
      </c>
      <c r="JX104" s="124">
        <f t="shared" si="1284"/>
        <v>1</v>
      </c>
      <c r="JY104" s="124">
        <f t="shared" si="1284"/>
        <v>1</v>
      </c>
      <c r="JZ104" s="124">
        <f t="shared" si="1284"/>
        <v>1</v>
      </c>
      <c r="KA104" s="124">
        <f t="shared" si="1284"/>
        <v>1</v>
      </c>
      <c r="KB104" s="124">
        <f t="shared" si="1284"/>
        <v>1</v>
      </c>
      <c r="KC104" s="124">
        <f t="shared" si="1284"/>
        <v>1</v>
      </c>
      <c r="KD104" s="124">
        <f t="shared" si="1284"/>
        <v>1</v>
      </c>
      <c r="KE104" s="124">
        <f t="shared" si="1284"/>
        <v>1</v>
      </c>
      <c r="KF104" s="124">
        <f t="shared" si="1284"/>
        <v>1</v>
      </c>
      <c r="KG104" s="124">
        <f t="shared" si="1284"/>
        <v>1</v>
      </c>
      <c r="KH104" s="124">
        <f t="shared" si="1284"/>
        <v>1</v>
      </c>
      <c r="KI104" s="124">
        <f t="shared" si="1284"/>
        <v>1</v>
      </c>
      <c r="KJ104" s="124">
        <f t="shared" si="1284"/>
        <v>1</v>
      </c>
      <c r="KK104" s="124">
        <f t="shared" si="1284"/>
        <v>1</v>
      </c>
      <c r="KL104" s="124">
        <f t="shared" si="1284"/>
        <v>1</v>
      </c>
      <c r="KM104" s="124">
        <f t="shared" si="1284"/>
        <v>1</v>
      </c>
      <c r="KN104" s="124">
        <f t="shared" si="1284"/>
        <v>1</v>
      </c>
      <c r="KO104" s="124">
        <f t="shared" si="1284"/>
        <v>1</v>
      </c>
      <c r="KP104" s="124">
        <f t="shared" si="1284"/>
        <v>1</v>
      </c>
      <c r="KQ104" s="124">
        <f t="shared" si="1284"/>
        <v>1</v>
      </c>
      <c r="KR104" s="124">
        <f t="shared" si="1284"/>
        <v>1</v>
      </c>
      <c r="KS104" s="124">
        <f t="shared" si="1284"/>
        <v>1</v>
      </c>
      <c r="KT104" s="124">
        <f t="shared" si="1284"/>
        <v>1</v>
      </c>
      <c r="KU104" s="124">
        <f t="shared" ref="KU104:LF119" si="1285">KT104</f>
        <v>1</v>
      </c>
      <c r="KV104" s="124">
        <f t="shared" ref="KV104:KV106" si="1286">KU104</f>
        <v>1</v>
      </c>
      <c r="KW104" s="124">
        <f t="shared" ref="KW104:KW106" si="1287">KV104</f>
        <v>1</v>
      </c>
      <c r="KX104" s="124">
        <f t="shared" ref="KX104:KX106" si="1288">KW104</f>
        <v>1</v>
      </c>
      <c r="KY104" s="124">
        <f t="shared" ref="KY104:KY106" si="1289">KX104</f>
        <v>1</v>
      </c>
      <c r="KZ104" s="124">
        <f t="shared" ref="KZ104:KZ106" si="1290">KY104</f>
        <v>1</v>
      </c>
      <c r="LA104" s="124">
        <f t="shared" ref="LA104:LA106" si="1291">KZ104</f>
        <v>1</v>
      </c>
      <c r="LB104" s="124">
        <f t="shared" ref="LB104:LB106" si="1292">LA104</f>
        <v>1</v>
      </c>
      <c r="LC104" s="124">
        <f t="shared" ref="LC104:LC106" si="1293">LB104</f>
        <v>1</v>
      </c>
      <c r="LD104" s="124">
        <f t="shared" ref="LD104:LD106" si="1294">LC104</f>
        <v>1</v>
      </c>
      <c r="LE104" s="124">
        <f t="shared" ref="LE104:LE106" si="1295">LD104</f>
        <v>1</v>
      </c>
      <c r="LF104" s="124">
        <f t="shared" ref="LF104:LF106" si="1296">LE104</f>
        <v>1</v>
      </c>
      <c r="LG104" s="124">
        <f t="shared" ref="LG104:LG119" si="1297">LF104</f>
        <v>1</v>
      </c>
      <c r="LH104" s="124">
        <f t="shared" ref="LH104:LH119" si="1298">LG104</f>
        <v>1</v>
      </c>
      <c r="LI104" s="124">
        <f t="shared" ref="LI104:LI119" si="1299">LH104</f>
        <v>1</v>
      </c>
      <c r="LJ104" s="124">
        <f t="shared" ref="LJ104:LJ119" si="1300">LI104</f>
        <v>1</v>
      </c>
      <c r="LK104" s="124">
        <f t="shared" ref="LK104:LK119" si="1301">LJ104</f>
        <v>1</v>
      </c>
      <c r="LL104" s="124">
        <f t="shared" ref="LL104:LL119" si="1302">LK104</f>
        <v>1</v>
      </c>
      <c r="LM104" s="124">
        <f t="shared" ref="LM104:LM119" si="1303">LL104</f>
        <v>1</v>
      </c>
      <c r="LN104" s="124">
        <f t="shared" ref="LN104:LN119" si="1304">LM104</f>
        <v>1</v>
      </c>
      <c r="LO104" s="124">
        <f t="shared" ref="LO104:LO119" si="1305">LN104</f>
        <v>1</v>
      </c>
      <c r="LP104" s="124">
        <f t="shared" ref="LP104:LP119" si="1306">LO104</f>
        <v>1</v>
      </c>
      <c r="LQ104" s="124">
        <f t="shared" ref="LQ104:LQ119" si="1307">LP104</f>
        <v>1</v>
      </c>
      <c r="LR104" s="124">
        <f t="shared" ref="LR104:LR119" si="1308">LQ104</f>
        <v>1</v>
      </c>
      <c r="LS104" s="124">
        <f t="shared" ref="LS104:LS119" si="1309">LR104</f>
        <v>1</v>
      </c>
      <c r="LT104" s="124">
        <f t="shared" ref="LT104:LT119" si="1310">LS104</f>
        <v>1</v>
      </c>
      <c r="LU104" s="124">
        <f t="shared" ref="LU104:LU119" si="1311">LT104</f>
        <v>1</v>
      </c>
      <c r="LV104" s="124">
        <f t="shared" ref="LV104:LV119" si="1312">LU104</f>
        <v>1</v>
      </c>
      <c r="LW104" s="124">
        <f t="shared" ref="LW104:LW119" si="1313">LV104</f>
        <v>1</v>
      </c>
      <c r="LX104" s="124">
        <f t="shared" ref="LX104:LX119" si="1314">LW104</f>
        <v>1</v>
      </c>
      <c r="LY104" s="124">
        <f t="shared" ref="LY104:LY119" si="1315">LX104</f>
        <v>1</v>
      </c>
      <c r="LZ104" s="124">
        <f t="shared" ref="LZ104:LZ119" si="1316">LY104</f>
        <v>1</v>
      </c>
      <c r="MA104" s="124">
        <f t="shared" ref="MA104:MA119" si="1317">LZ104</f>
        <v>1</v>
      </c>
      <c r="MB104" s="124">
        <f t="shared" ref="MB104:MB119" si="1318">MA104</f>
        <v>1</v>
      </c>
      <c r="MC104" s="124">
        <f t="shared" ref="MC104:MC119" si="1319">MB104</f>
        <v>1</v>
      </c>
      <c r="MD104" s="124">
        <f t="shared" ref="MD104:MD119" si="1320">MC104</f>
        <v>1</v>
      </c>
      <c r="ME104" s="124">
        <f t="shared" ref="ME104:ME119" si="1321">MD104</f>
        <v>1</v>
      </c>
      <c r="MF104" s="124">
        <f t="shared" ref="MF104:MF119" si="1322">ME104</f>
        <v>1</v>
      </c>
      <c r="MG104" s="124">
        <f t="shared" ref="MG104:MG119" si="1323">MF104</f>
        <v>1</v>
      </c>
      <c r="MH104" s="124">
        <f t="shared" ref="MH104:MH119" si="1324">MG104</f>
        <v>1</v>
      </c>
      <c r="MI104" s="124">
        <f t="shared" ref="MI104:MI119" si="1325">MH104</f>
        <v>1</v>
      </c>
      <c r="MJ104" s="124">
        <f t="shared" ref="MJ104:MJ119" si="1326">MI104</f>
        <v>1</v>
      </c>
      <c r="MK104" s="124">
        <f t="shared" ref="MK104:MK119" si="1327">MJ104</f>
        <v>1</v>
      </c>
      <c r="ML104" s="124">
        <f t="shared" ref="ML104:ML119" si="1328">MK104</f>
        <v>1</v>
      </c>
      <c r="MM104" s="124">
        <f t="shared" ref="MM104:MM119" si="1329">ML104</f>
        <v>1</v>
      </c>
      <c r="MN104" s="124">
        <f t="shared" ref="MN104:MN119" si="1330">MM104</f>
        <v>1</v>
      </c>
      <c r="MO104" s="124">
        <f t="shared" ref="MO104:MO119" si="1331">MN104</f>
        <v>1</v>
      </c>
      <c r="MP104" s="124">
        <f t="shared" ref="MP104:MP119" si="1332">MO104</f>
        <v>1</v>
      </c>
      <c r="MQ104" s="124">
        <f t="shared" ref="MQ104:MQ119" si="1333">MP104</f>
        <v>1</v>
      </c>
      <c r="MR104" s="124">
        <f t="shared" ref="MR104:MR119" si="1334">MQ104</f>
        <v>1</v>
      </c>
      <c r="MS104" s="124">
        <f t="shared" ref="MS104:MS119" si="1335">MR104</f>
        <v>1</v>
      </c>
      <c r="MT104" s="124">
        <f t="shared" ref="MT104:MT119" si="1336">MS104</f>
        <v>1</v>
      </c>
      <c r="MU104" s="124">
        <f t="shared" ref="MU104:MU119" si="1337">MT104</f>
        <v>1</v>
      </c>
      <c r="MV104" s="124">
        <f t="shared" ref="MV104:MV119" si="1338">MU104</f>
        <v>1</v>
      </c>
      <c r="MW104" s="124">
        <f t="shared" ref="MW104:MW119" si="1339">MV104</f>
        <v>1</v>
      </c>
      <c r="MX104" s="124">
        <f t="shared" ref="MX104:MX119" si="1340">MW104</f>
        <v>1</v>
      </c>
      <c r="MY104" s="124">
        <f t="shared" ref="MY104:MY119" si="1341">MX104</f>
        <v>1</v>
      </c>
      <c r="MZ104" s="124">
        <f t="shared" ref="MZ104:MZ119" si="1342">MY104</f>
        <v>1</v>
      </c>
      <c r="NA104" s="124">
        <f t="shared" ref="NA104:NA119" si="1343">MZ104</f>
        <v>1</v>
      </c>
      <c r="NB104" s="124">
        <f t="shared" ref="NB104:NB119" si="1344">NA104</f>
        <v>1</v>
      </c>
      <c r="NC104" s="124">
        <f t="shared" ref="NC104:NC119" si="1345">NB104</f>
        <v>1</v>
      </c>
      <c r="ND104" s="124">
        <f t="shared" ref="ND104:ND119" si="1346">NC104</f>
        <v>1</v>
      </c>
      <c r="NE104" s="124">
        <f t="shared" ref="NE104:NE119" si="1347">ND104</f>
        <v>1</v>
      </c>
      <c r="NF104" s="124">
        <f t="shared" ref="NF104:NF119" si="1348">NE104</f>
        <v>1</v>
      </c>
      <c r="NG104" s="124">
        <f t="shared" ref="NG104:NG119" si="1349">NF104</f>
        <v>1</v>
      </c>
      <c r="NH104" s="124">
        <f t="shared" ref="NH104:NH119" si="1350">NG104</f>
        <v>1</v>
      </c>
      <c r="NI104" s="124">
        <f t="shared" ref="NI104:NI119" si="1351">NH104</f>
        <v>1</v>
      </c>
      <c r="NJ104" s="124">
        <f t="shared" ref="NJ104:NJ119" si="1352">NI104</f>
        <v>1</v>
      </c>
      <c r="NK104" s="124">
        <f t="shared" ref="NK104:NK119" si="1353">NJ104</f>
        <v>1</v>
      </c>
      <c r="NL104" s="124">
        <f t="shared" ref="NL104:NL119" si="1354">NK104</f>
        <v>1</v>
      </c>
      <c r="NM104" s="124">
        <f t="shared" ref="NM104:NM119" si="1355">NL104</f>
        <v>1</v>
      </c>
      <c r="NN104" s="124">
        <f t="shared" ref="NN104:NN119" si="1356">NM104</f>
        <v>1</v>
      </c>
      <c r="NO104" s="124">
        <f t="shared" ref="NO104:NO119" si="1357">NN104</f>
        <v>1</v>
      </c>
      <c r="NP104" s="124">
        <f t="shared" ref="NP104:NP119" si="1358">NO104</f>
        <v>1</v>
      </c>
      <c r="NQ104" s="124">
        <f t="shared" ref="NQ104:NQ119" si="1359">NP104</f>
        <v>1</v>
      </c>
      <c r="NR104" s="124">
        <f t="shared" ref="NR104:NR119" si="1360">NQ104</f>
        <v>1</v>
      </c>
      <c r="NS104" s="124">
        <f t="shared" ref="NS104:NS119" si="1361">NR104</f>
        <v>1</v>
      </c>
      <c r="NT104" s="124">
        <f t="shared" ref="NT104:NT119" si="1362">NS104</f>
        <v>1</v>
      </c>
      <c r="NU104" s="124">
        <f t="shared" ref="NU104:NU119" si="1363">NT104</f>
        <v>1</v>
      </c>
      <c r="NV104" s="124">
        <f t="shared" ref="NV104:NV119" si="1364">NU104</f>
        <v>1</v>
      </c>
      <c r="NW104" s="124">
        <f t="shared" ref="NW104:NW119" si="1365">NV104</f>
        <v>1</v>
      </c>
      <c r="NX104" s="124">
        <f t="shared" ref="NX104:NX119" si="1366">NW104</f>
        <v>1</v>
      </c>
      <c r="NY104" s="124">
        <f t="shared" ref="NY104:NY119" si="1367">NX104</f>
        <v>1</v>
      </c>
      <c r="NZ104" s="124">
        <f t="shared" ref="NZ104:NZ119" si="1368">NY104</f>
        <v>1</v>
      </c>
      <c r="OA104" s="124">
        <f t="shared" ref="OA104:OA119" si="1369">NZ104</f>
        <v>1</v>
      </c>
      <c r="OB104" s="124">
        <f t="shared" ref="OB104:OB119" si="1370">OA104</f>
        <v>1</v>
      </c>
      <c r="OC104" s="124">
        <f t="shared" ref="OC104:OC119" si="1371">OB104</f>
        <v>1</v>
      </c>
      <c r="OD104" s="124">
        <f t="shared" ref="OD104:OD119" si="1372">OC104</f>
        <v>1</v>
      </c>
      <c r="OE104" s="124">
        <f t="shared" ref="OE104:OE119" si="1373">OD104</f>
        <v>1</v>
      </c>
      <c r="OF104" s="124">
        <f t="shared" ref="OF104:OF119" si="1374">OE104</f>
        <v>1</v>
      </c>
      <c r="OG104" s="124">
        <f t="shared" ref="OG104:OG119" si="1375">OF104</f>
        <v>1</v>
      </c>
      <c r="OH104" s="124">
        <f t="shared" ref="OH104:OH119" si="1376">OG104</f>
        <v>1</v>
      </c>
      <c r="OI104" s="124">
        <f t="shared" ref="OI104:OI119" si="1377">OH104</f>
        <v>1</v>
      </c>
      <c r="OJ104" s="124">
        <f t="shared" ref="OJ104:OJ119" si="1378">OI104</f>
        <v>1</v>
      </c>
      <c r="OK104" s="124">
        <f t="shared" ref="OK104:OK119" si="1379">OJ104</f>
        <v>1</v>
      </c>
      <c r="OL104" s="124">
        <f t="shared" ref="OL104:OL119" si="1380">OK104</f>
        <v>1</v>
      </c>
      <c r="OM104" s="124">
        <f t="shared" ref="OM104:OM119" si="1381">OL104</f>
        <v>1</v>
      </c>
      <c r="ON104" s="124">
        <f t="shared" ref="ON104:ON119" si="1382">OM104</f>
        <v>1</v>
      </c>
      <c r="OO104" s="124">
        <f t="shared" ref="OO104:OO119" si="1383">ON104</f>
        <v>1</v>
      </c>
      <c r="OP104" s="124">
        <f t="shared" ref="OP104:OP119" si="1384">OO104</f>
        <v>1</v>
      </c>
      <c r="OQ104" s="124">
        <f t="shared" ref="OQ104:OQ119" si="1385">OP104</f>
        <v>1</v>
      </c>
      <c r="OR104" s="124">
        <f t="shared" ref="OR104:OR119" si="1386">OQ104</f>
        <v>1</v>
      </c>
      <c r="OS104" s="124">
        <f t="shared" ref="OS104:OS119" si="1387">OR104</f>
        <v>1</v>
      </c>
      <c r="OT104" s="124">
        <f t="shared" ref="OT104:OT119" si="1388">OS104</f>
        <v>1</v>
      </c>
      <c r="OU104" s="124">
        <f t="shared" ref="OU104:OU119" si="1389">OT104</f>
        <v>1</v>
      </c>
      <c r="OV104" s="124">
        <f t="shared" ref="OV104:OV119" si="1390">OU104</f>
        <v>1</v>
      </c>
      <c r="OW104" s="124">
        <f t="shared" ref="OW104:OW119" si="1391">OV104</f>
        <v>1</v>
      </c>
      <c r="OX104" s="124">
        <f t="shared" ref="OX104:OX119" si="1392">OW104</f>
        <v>1</v>
      </c>
      <c r="OY104" s="124">
        <f t="shared" ref="OY104:OY119" si="1393">OX104</f>
        <v>1</v>
      </c>
      <c r="OZ104" s="124">
        <f t="shared" ref="OZ104:OZ119" si="1394">OY104</f>
        <v>1</v>
      </c>
      <c r="PA104" s="124">
        <f t="shared" ref="PA104:PA119" si="1395">OZ104</f>
        <v>1</v>
      </c>
      <c r="PB104" s="124">
        <f t="shared" ref="PB104:PB119" si="1396">PA104</f>
        <v>1</v>
      </c>
      <c r="PC104" s="124">
        <f t="shared" ref="PC104:PC119" si="1397">PB104</f>
        <v>1</v>
      </c>
      <c r="PD104" s="124">
        <f t="shared" ref="PD104:PD119" si="1398">PC104</f>
        <v>1</v>
      </c>
      <c r="PE104" s="124">
        <f t="shared" ref="PE104:PE119" si="1399">PD104</f>
        <v>1</v>
      </c>
      <c r="PF104" s="124">
        <f t="shared" ref="PF104:PF119" si="1400">PE104</f>
        <v>1</v>
      </c>
      <c r="PG104" s="124">
        <f t="shared" ref="PG104:PG119" si="1401">PF104</f>
        <v>1</v>
      </c>
      <c r="PH104" s="124">
        <f t="shared" ref="PH104:PH119" si="1402">PG104</f>
        <v>1</v>
      </c>
      <c r="PI104" s="124">
        <f t="shared" ref="PI104:PI119" si="1403">PH104</f>
        <v>1</v>
      </c>
      <c r="PJ104" s="124">
        <f t="shared" ref="PJ104:PJ119" si="1404">PI104</f>
        <v>1</v>
      </c>
    </row>
    <row r="105" spans="1:426" ht="12" customHeight="1">
      <c r="C105" s="70" t="e">
        <f>#REF!</f>
        <v>#REF!</v>
      </c>
      <c r="D105" s="124" t="e">
        <f>収支!#REF!</f>
        <v>#REF!</v>
      </c>
      <c r="G105" s="124" t="e">
        <f t="shared" ref="G105:G119" si="1405">IF(D105&lt;$G$3,1,0)</f>
        <v>#REF!</v>
      </c>
      <c r="H105" s="124" t="e">
        <f t="shared" ref="H105:H119" si="1406">IF(D105&lt;$H$3,1,0)</f>
        <v>#REF!</v>
      </c>
      <c r="I105" s="124" t="e">
        <f t="shared" ref="I105:I119" si="1407">IF(D105&lt;$I$3,1,0)</f>
        <v>#REF!</v>
      </c>
      <c r="J105" s="124" t="e">
        <f t="shared" ref="J105:J119" si="1408">IF(D105&lt;$J$3,1,0)</f>
        <v>#REF!</v>
      </c>
      <c r="K105" s="124" t="e">
        <f t="shared" ref="K105:K119" si="1409">IF(D105&lt;$K$3,1,0)</f>
        <v>#REF!</v>
      </c>
      <c r="L105" s="124" t="e">
        <f t="shared" ref="L105:L119" si="1410">IF(D105&lt;$L$3,1,0)</f>
        <v>#REF!</v>
      </c>
      <c r="M105" s="124" t="e">
        <f t="shared" ref="M105:M119" si="1411">IF(D105&lt;$M$3,1,0)</f>
        <v>#REF!</v>
      </c>
      <c r="N105" s="124" t="e">
        <f t="shared" ref="N105:N119" si="1412">IF(D105&lt;$N$3,1,0)</f>
        <v>#REF!</v>
      </c>
      <c r="O105" s="124" t="e">
        <f t="shared" ref="O105:O119" si="1413">IF(D105&lt;$O$3,1,0)</f>
        <v>#REF!</v>
      </c>
      <c r="P105" s="124" t="e">
        <f t="shared" ref="P105:P119" si="1414">IF(D105&lt;$P$3,1,0)</f>
        <v>#REF!</v>
      </c>
      <c r="Q105" s="124" t="e">
        <f t="shared" ref="Q105:Q119" si="1415">IF(D105&lt;$Q$3,1,0)</f>
        <v>#REF!</v>
      </c>
      <c r="R105" s="124" t="e">
        <f t="shared" ref="R105:R119" si="1416">IF(D105&lt;$R$3,1,0)</f>
        <v>#REF!</v>
      </c>
      <c r="S105" s="124" t="e">
        <f t="shared" si="1279"/>
        <v>#REF!</v>
      </c>
      <c r="T105" s="124" t="e">
        <f t="shared" ref="T105:AH105" si="1417">S105</f>
        <v>#REF!</v>
      </c>
      <c r="U105" s="124" t="e">
        <f t="shared" si="1417"/>
        <v>#REF!</v>
      </c>
      <c r="V105" s="124" t="e">
        <f t="shared" si="1417"/>
        <v>#REF!</v>
      </c>
      <c r="W105" s="124" t="e">
        <f t="shared" si="1417"/>
        <v>#REF!</v>
      </c>
      <c r="X105" s="124" t="e">
        <f t="shared" si="1417"/>
        <v>#REF!</v>
      </c>
      <c r="Y105" s="124" t="e">
        <f t="shared" si="1417"/>
        <v>#REF!</v>
      </c>
      <c r="Z105" s="124" t="e">
        <f t="shared" si="1417"/>
        <v>#REF!</v>
      </c>
      <c r="AA105" s="124" t="e">
        <f t="shared" si="1417"/>
        <v>#REF!</v>
      </c>
      <c r="AB105" s="124" t="e">
        <f t="shared" si="1417"/>
        <v>#REF!</v>
      </c>
      <c r="AC105" s="124" t="e">
        <f t="shared" si="1417"/>
        <v>#REF!</v>
      </c>
      <c r="AD105" s="124" t="e">
        <f t="shared" si="1417"/>
        <v>#REF!</v>
      </c>
      <c r="AE105" s="124" t="e">
        <f t="shared" si="1417"/>
        <v>#REF!</v>
      </c>
      <c r="AF105" s="124" t="e">
        <f t="shared" si="1417"/>
        <v>#REF!</v>
      </c>
      <c r="AG105" s="124" t="e">
        <f t="shared" si="1417"/>
        <v>#REF!</v>
      </c>
      <c r="AH105" s="124" t="e">
        <f t="shared" si="1417"/>
        <v>#REF!</v>
      </c>
      <c r="AI105" s="124" t="e">
        <f t="shared" si="1280"/>
        <v>#REF!</v>
      </c>
      <c r="AJ105" s="124" t="e">
        <f t="shared" si="1280"/>
        <v>#REF!</v>
      </c>
      <c r="AK105" s="124" t="e">
        <f t="shared" si="1280"/>
        <v>#REF!</v>
      </c>
      <c r="AL105" s="124" t="e">
        <f t="shared" si="1280"/>
        <v>#REF!</v>
      </c>
      <c r="AM105" s="124" t="e">
        <f t="shared" si="1280"/>
        <v>#REF!</v>
      </c>
      <c r="AN105" s="124" t="e">
        <f t="shared" si="1280"/>
        <v>#REF!</v>
      </c>
      <c r="AO105" s="124" t="e">
        <f t="shared" si="1280"/>
        <v>#REF!</v>
      </c>
      <c r="AP105" s="124" t="e">
        <f t="shared" si="1280"/>
        <v>#REF!</v>
      </c>
      <c r="AQ105" s="124" t="e">
        <f t="shared" si="1280"/>
        <v>#REF!</v>
      </c>
      <c r="AR105" s="124" t="e">
        <f t="shared" si="1280"/>
        <v>#REF!</v>
      </c>
      <c r="AS105" s="124" t="e">
        <f t="shared" si="1280"/>
        <v>#REF!</v>
      </c>
      <c r="AT105" s="124" t="e">
        <f t="shared" si="1280"/>
        <v>#REF!</v>
      </c>
      <c r="AU105" s="124" t="e">
        <f t="shared" si="1280"/>
        <v>#REF!</v>
      </c>
      <c r="AV105" s="124" t="e">
        <f t="shared" si="1280"/>
        <v>#REF!</v>
      </c>
      <c r="AW105" s="124" t="e">
        <f t="shared" si="1280"/>
        <v>#REF!</v>
      </c>
      <c r="AX105" s="124" t="e">
        <f t="shared" si="1280"/>
        <v>#REF!</v>
      </c>
      <c r="AY105" s="124" t="e">
        <f t="shared" si="1280"/>
        <v>#REF!</v>
      </c>
      <c r="AZ105" s="124" t="e">
        <f t="shared" si="1280"/>
        <v>#REF!</v>
      </c>
      <c r="BA105" s="124" t="e">
        <f t="shared" si="1280"/>
        <v>#REF!</v>
      </c>
      <c r="BB105" s="124" t="e">
        <f t="shared" si="1280"/>
        <v>#REF!</v>
      </c>
      <c r="BC105" s="124" t="e">
        <f t="shared" si="1280"/>
        <v>#REF!</v>
      </c>
      <c r="BD105" s="124" t="e">
        <f t="shared" si="1280"/>
        <v>#REF!</v>
      </c>
      <c r="BE105" s="124" t="e">
        <f t="shared" si="1280"/>
        <v>#REF!</v>
      </c>
      <c r="BF105" s="124" t="e">
        <f t="shared" si="1280"/>
        <v>#REF!</v>
      </c>
      <c r="BG105" s="124" t="e">
        <f t="shared" si="1280"/>
        <v>#REF!</v>
      </c>
      <c r="BH105" s="124" t="e">
        <f t="shared" si="1280"/>
        <v>#REF!</v>
      </c>
      <c r="BI105" s="124" t="e">
        <f t="shared" si="1280"/>
        <v>#REF!</v>
      </c>
      <c r="BJ105" s="124" t="e">
        <f t="shared" si="1280"/>
        <v>#REF!</v>
      </c>
      <c r="BK105" s="124" t="e">
        <f t="shared" si="1280"/>
        <v>#REF!</v>
      </c>
      <c r="BL105" s="124" t="e">
        <f t="shared" si="1280"/>
        <v>#REF!</v>
      </c>
      <c r="BM105" s="124" t="e">
        <f t="shared" si="1280"/>
        <v>#REF!</v>
      </c>
      <c r="BN105" s="124" t="e">
        <f t="shared" si="1280"/>
        <v>#REF!</v>
      </c>
      <c r="BO105" s="124" t="e">
        <f t="shared" si="1280"/>
        <v>#REF!</v>
      </c>
      <c r="BP105" s="124" t="e">
        <f t="shared" si="1280"/>
        <v>#REF!</v>
      </c>
      <c r="BQ105" s="124" t="e">
        <f t="shared" si="1280"/>
        <v>#REF!</v>
      </c>
      <c r="BR105" s="124" t="e">
        <f t="shared" si="1280"/>
        <v>#REF!</v>
      </c>
      <c r="BS105" s="124" t="e">
        <f t="shared" si="1280"/>
        <v>#REF!</v>
      </c>
      <c r="BT105" s="124" t="e">
        <f t="shared" si="1280"/>
        <v>#REF!</v>
      </c>
      <c r="BU105" s="124" t="e">
        <f t="shared" si="1280"/>
        <v>#REF!</v>
      </c>
      <c r="BV105" s="124" t="e">
        <f t="shared" si="1280"/>
        <v>#REF!</v>
      </c>
      <c r="BW105" s="124" t="e">
        <f t="shared" si="1280"/>
        <v>#REF!</v>
      </c>
      <c r="BX105" s="124" t="e">
        <f t="shared" si="1280"/>
        <v>#REF!</v>
      </c>
      <c r="BY105" s="124" t="e">
        <f t="shared" si="1280"/>
        <v>#REF!</v>
      </c>
      <c r="BZ105" s="124" t="e">
        <f t="shared" si="1280"/>
        <v>#REF!</v>
      </c>
      <c r="CA105" s="124" t="e">
        <f t="shared" si="1280"/>
        <v>#REF!</v>
      </c>
      <c r="CB105" s="124" t="e">
        <f t="shared" si="1280"/>
        <v>#REF!</v>
      </c>
      <c r="CC105" s="124" t="e">
        <f t="shared" si="1280"/>
        <v>#REF!</v>
      </c>
      <c r="CD105" s="124" t="e">
        <f t="shared" si="1280"/>
        <v>#REF!</v>
      </c>
      <c r="CE105" s="124" t="e">
        <f t="shared" si="1280"/>
        <v>#REF!</v>
      </c>
      <c r="CF105" s="124" t="e">
        <f t="shared" si="1281"/>
        <v>#REF!</v>
      </c>
      <c r="CG105" s="124" t="e">
        <f t="shared" si="1281"/>
        <v>#REF!</v>
      </c>
      <c r="CH105" s="124" t="e">
        <f t="shared" si="1281"/>
        <v>#REF!</v>
      </c>
      <c r="CI105" s="124" t="e">
        <f t="shared" si="1281"/>
        <v>#REF!</v>
      </c>
      <c r="CJ105" s="124" t="e">
        <f t="shared" si="1281"/>
        <v>#REF!</v>
      </c>
      <c r="CK105" s="124" t="e">
        <f t="shared" si="1281"/>
        <v>#REF!</v>
      </c>
      <c r="CL105" s="124" t="e">
        <f t="shared" si="1281"/>
        <v>#REF!</v>
      </c>
      <c r="CM105" s="124" t="e">
        <f t="shared" si="1281"/>
        <v>#REF!</v>
      </c>
      <c r="CN105" s="124" t="e">
        <f t="shared" si="1281"/>
        <v>#REF!</v>
      </c>
      <c r="CO105" s="124" t="e">
        <f t="shared" si="1281"/>
        <v>#REF!</v>
      </c>
      <c r="CP105" s="124" t="e">
        <f t="shared" si="1281"/>
        <v>#REF!</v>
      </c>
      <c r="CQ105" s="124" t="e">
        <f t="shared" si="1281"/>
        <v>#REF!</v>
      </c>
      <c r="CR105" s="124" t="e">
        <f t="shared" si="1281"/>
        <v>#REF!</v>
      </c>
      <c r="CS105" s="124" t="e">
        <f t="shared" si="1281"/>
        <v>#REF!</v>
      </c>
      <c r="CT105" s="124" t="e">
        <f t="shared" si="1281"/>
        <v>#REF!</v>
      </c>
      <c r="CU105" s="124" t="e">
        <f t="shared" si="1281"/>
        <v>#REF!</v>
      </c>
      <c r="CV105" s="124" t="e">
        <f t="shared" si="1281"/>
        <v>#REF!</v>
      </c>
      <c r="CW105" s="124" t="e">
        <f t="shared" si="1281"/>
        <v>#REF!</v>
      </c>
      <c r="CX105" s="124" t="e">
        <f t="shared" si="1281"/>
        <v>#REF!</v>
      </c>
      <c r="CY105" s="124" t="e">
        <f t="shared" si="1281"/>
        <v>#REF!</v>
      </c>
      <c r="CZ105" s="124" t="e">
        <f t="shared" si="1281"/>
        <v>#REF!</v>
      </c>
      <c r="DA105" s="124" t="e">
        <f t="shared" si="1281"/>
        <v>#REF!</v>
      </c>
      <c r="DB105" s="124" t="e">
        <f t="shared" si="1281"/>
        <v>#REF!</v>
      </c>
      <c r="DC105" s="124" t="e">
        <f t="shared" si="1281"/>
        <v>#REF!</v>
      </c>
      <c r="DD105" s="124" t="e">
        <f t="shared" si="1281"/>
        <v>#REF!</v>
      </c>
      <c r="DE105" s="124" t="e">
        <f t="shared" si="1281"/>
        <v>#REF!</v>
      </c>
      <c r="DF105" s="124" t="e">
        <f t="shared" si="1281"/>
        <v>#REF!</v>
      </c>
      <c r="DG105" s="124" t="e">
        <f t="shared" si="1281"/>
        <v>#REF!</v>
      </c>
      <c r="DH105" s="124" t="e">
        <f t="shared" si="1281"/>
        <v>#REF!</v>
      </c>
      <c r="DI105" s="124" t="e">
        <f t="shared" si="1281"/>
        <v>#REF!</v>
      </c>
      <c r="DJ105" s="124" t="e">
        <f t="shared" si="1281"/>
        <v>#REF!</v>
      </c>
      <c r="DK105" s="124" t="e">
        <f t="shared" si="1281"/>
        <v>#REF!</v>
      </c>
      <c r="DL105" s="124" t="e">
        <f t="shared" si="1281"/>
        <v>#REF!</v>
      </c>
      <c r="DM105" s="124" t="e">
        <f t="shared" si="1281"/>
        <v>#REF!</v>
      </c>
      <c r="DN105" s="124" t="e">
        <f t="shared" si="1281"/>
        <v>#REF!</v>
      </c>
      <c r="DO105" s="124" t="e">
        <f t="shared" si="1281"/>
        <v>#REF!</v>
      </c>
      <c r="DP105" s="124" t="e">
        <f t="shared" si="1281"/>
        <v>#REF!</v>
      </c>
      <c r="DQ105" s="124" t="e">
        <f t="shared" si="1281"/>
        <v>#REF!</v>
      </c>
      <c r="DR105" s="124" t="e">
        <f t="shared" si="1281"/>
        <v>#REF!</v>
      </c>
      <c r="DS105" s="124" t="e">
        <f t="shared" si="1281"/>
        <v>#REF!</v>
      </c>
      <c r="DT105" s="124" t="e">
        <f t="shared" si="1281"/>
        <v>#REF!</v>
      </c>
      <c r="DU105" s="124" t="e">
        <f t="shared" si="1281"/>
        <v>#REF!</v>
      </c>
      <c r="DV105" s="124" t="e">
        <f t="shared" si="1281"/>
        <v>#REF!</v>
      </c>
      <c r="DW105" s="124" t="e">
        <f t="shared" si="1281"/>
        <v>#REF!</v>
      </c>
      <c r="DX105" s="124" t="e">
        <f t="shared" si="1281"/>
        <v>#REF!</v>
      </c>
      <c r="DY105" s="124" t="e">
        <f t="shared" si="1281"/>
        <v>#REF!</v>
      </c>
      <c r="DZ105" s="124" t="e">
        <f t="shared" si="1281"/>
        <v>#REF!</v>
      </c>
      <c r="EA105" s="124" t="e">
        <f t="shared" si="1281"/>
        <v>#REF!</v>
      </c>
      <c r="EB105" s="124" t="e">
        <f t="shared" si="1281"/>
        <v>#REF!</v>
      </c>
      <c r="EC105" s="124" t="e">
        <f t="shared" si="1281"/>
        <v>#REF!</v>
      </c>
      <c r="ED105" s="124" t="e">
        <f t="shared" si="1281"/>
        <v>#REF!</v>
      </c>
      <c r="EE105" s="124" t="e">
        <f t="shared" si="1281"/>
        <v>#REF!</v>
      </c>
      <c r="EF105" s="124" t="e">
        <f t="shared" si="1281"/>
        <v>#REF!</v>
      </c>
      <c r="EG105" s="124" t="e">
        <f t="shared" si="1281"/>
        <v>#REF!</v>
      </c>
      <c r="EH105" s="124" t="e">
        <f t="shared" si="1281"/>
        <v>#REF!</v>
      </c>
      <c r="EI105" s="124" t="e">
        <f t="shared" si="1281"/>
        <v>#REF!</v>
      </c>
      <c r="EJ105" s="124" t="e">
        <f t="shared" si="1281"/>
        <v>#REF!</v>
      </c>
      <c r="EK105" s="124" t="e">
        <f t="shared" si="1281"/>
        <v>#REF!</v>
      </c>
      <c r="EL105" s="124" t="e">
        <f t="shared" si="1281"/>
        <v>#REF!</v>
      </c>
      <c r="EM105" s="124" t="e">
        <f t="shared" si="1281"/>
        <v>#REF!</v>
      </c>
      <c r="EN105" s="124" t="e">
        <f t="shared" si="1281"/>
        <v>#REF!</v>
      </c>
      <c r="EO105" s="124" t="e">
        <f t="shared" si="1281"/>
        <v>#REF!</v>
      </c>
      <c r="EP105" s="124" t="e">
        <f t="shared" si="1281"/>
        <v>#REF!</v>
      </c>
      <c r="EQ105" s="124" t="e">
        <f t="shared" si="1281"/>
        <v>#REF!</v>
      </c>
      <c r="ER105" s="124" t="e">
        <f t="shared" si="1282"/>
        <v>#REF!</v>
      </c>
      <c r="ES105" s="124" t="e">
        <f t="shared" si="1282"/>
        <v>#REF!</v>
      </c>
      <c r="ET105" s="124" t="e">
        <f t="shared" si="1282"/>
        <v>#REF!</v>
      </c>
      <c r="EU105" s="124" t="e">
        <f t="shared" si="1282"/>
        <v>#REF!</v>
      </c>
      <c r="EV105" s="124" t="e">
        <f t="shared" si="1282"/>
        <v>#REF!</v>
      </c>
      <c r="EW105" s="124" t="e">
        <f t="shared" si="1282"/>
        <v>#REF!</v>
      </c>
      <c r="EX105" s="124" t="e">
        <f t="shared" si="1282"/>
        <v>#REF!</v>
      </c>
      <c r="EY105" s="124" t="e">
        <f t="shared" si="1282"/>
        <v>#REF!</v>
      </c>
      <c r="EZ105" s="124" t="e">
        <f t="shared" si="1282"/>
        <v>#REF!</v>
      </c>
      <c r="FA105" s="124" t="e">
        <f t="shared" si="1282"/>
        <v>#REF!</v>
      </c>
      <c r="FB105" s="124" t="e">
        <f t="shared" si="1282"/>
        <v>#REF!</v>
      </c>
      <c r="FC105" s="124" t="e">
        <f t="shared" si="1282"/>
        <v>#REF!</v>
      </c>
      <c r="FD105" s="124" t="e">
        <f t="shared" si="1282"/>
        <v>#REF!</v>
      </c>
      <c r="FE105" s="124" t="e">
        <f t="shared" si="1282"/>
        <v>#REF!</v>
      </c>
      <c r="FF105" s="124" t="e">
        <f t="shared" si="1282"/>
        <v>#REF!</v>
      </c>
      <c r="FG105" s="124" t="e">
        <f t="shared" si="1282"/>
        <v>#REF!</v>
      </c>
      <c r="FH105" s="124" t="e">
        <f t="shared" si="1282"/>
        <v>#REF!</v>
      </c>
      <c r="FI105" s="124" t="e">
        <f t="shared" si="1282"/>
        <v>#REF!</v>
      </c>
      <c r="FJ105" s="124" t="e">
        <f t="shared" si="1282"/>
        <v>#REF!</v>
      </c>
      <c r="FK105" s="124" t="e">
        <f t="shared" si="1282"/>
        <v>#REF!</v>
      </c>
      <c r="FL105" s="124" t="e">
        <f t="shared" si="1282"/>
        <v>#REF!</v>
      </c>
      <c r="FM105" s="124" t="e">
        <f t="shared" si="1282"/>
        <v>#REF!</v>
      </c>
      <c r="FN105" s="124" t="e">
        <f t="shared" si="1282"/>
        <v>#REF!</v>
      </c>
      <c r="FO105" s="124" t="e">
        <f t="shared" si="1282"/>
        <v>#REF!</v>
      </c>
      <c r="FP105" s="124" t="e">
        <f t="shared" si="1282"/>
        <v>#REF!</v>
      </c>
      <c r="FQ105" s="124" t="e">
        <f t="shared" si="1282"/>
        <v>#REF!</v>
      </c>
      <c r="FR105" s="124" t="e">
        <f t="shared" si="1282"/>
        <v>#REF!</v>
      </c>
      <c r="FS105" s="124" t="e">
        <f t="shared" si="1282"/>
        <v>#REF!</v>
      </c>
      <c r="FT105" s="124" t="e">
        <f t="shared" si="1282"/>
        <v>#REF!</v>
      </c>
      <c r="FU105" s="124" t="e">
        <f t="shared" si="1282"/>
        <v>#REF!</v>
      </c>
      <c r="FV105" s="124" t="e">
        <f t="shared" si="1282"/>
        <v>#REF!</v>
      </c>
      <c r="FW105" s="124" t="e">
        <f t="shared" si="1282"/>
        <v>#REF!</v>
      </c>
      <c r="FX105" s="124" t="e">
        <f t="shared" si="1282"/>
        <v>#REF!</v>
      </c>
      <c r="FY105" s="124" t="e">
        <f t="shared" si="1282"/>
        <v>#REF!</v>
      </c>
      <c r="FZ105" s="124" t="e">
        <f t="shared" si="1282"/>
        <v>#REF!</v>
      </c>
      <c r="GA105" s="124" t="e">
        <f t="shared" si="1282"/>
        <v>#REF!</v>
      </c>
      <c r="GB105" s="124" t="e">
        <f t="shared" si="1282"/>
        <v>#REF!</v>
      </c>
      <c r="GC105" s="124" t="e">
        <f t="shared" si="1282"/>
        <v>#REF!</v>
      </c>
      <c r="GD105" s="124" t="e">
        <f t="shared" si="1282"/>
        <v>#REF!</v>
      </c>
      <c r="GE105" s="124" t="e">
        <f t="shared" si="1282"/>
        <v>#REF!</v>
      </c>
      <c r="GF105" s="124" t="e">
        <f t="shared" si="1282"/>
        <v>#REF!</v>
      </c>
      <c r="GG105" s="124" t="e">
        <f t="shared" si="1282"/>
        <v>#REF!</v>
      </c>
      <c r="GH105" s="124" t="e">
        <f t="shared" si="1282"/>
        <v>#REF!</v>
      </c>
      <c r="GI105" s="124" t="e">
        <f t="shared" si="1282"/>
        <v>#REF!</v>
      </c>
      <c r="GJ105" s="124" t="e">
        <f t="shared" si="1282"/>
        <v>#REF!</v>
      </c>
      <c r="GK105" s="124" t="e">
        <f t="shared" si="1282"/>
        <v>#REF!</v>
      </c>
      <c r="GL105" s="124" t="e">
        <f t="shared" si="1282"/>
        <v>#REF!</v>
      </c>
      <c r="GM105" s="124" t="e">
        <f t="shared" si="1282"/>
        <v>#REF!</v>
      </c>
      <c r="GN105" s="124" t="e">
        <f t="shared" si="1282"/>
        <v>#REF!</v>
      </c>
      <c r="GO105" s="124" t="e">
        <f t="shared" si="1282"/>
        <v>#REF!</v>
      </c>
      <c r="GP105" s="124" t="e">
        <f t="shared" si="1282"/>
        <v>#REF!</v>
      </c>
      <c r="GQ105" s="124" t="e">
        <f t="shared" si="1282"/>
        <v>#REF!</v>
      </c>
      <c r="GR105" s="124" t="e">
        <f t="shared" si="1282"/>
        <v>#REF!</v>
      </c>
      <c r="GS105" s="124" t="e">
        <f t="shared" si="1282"/>
        <v>#REF!</v>
      </c>
      <c r="GT105" s="124" t="e">
        <f t="shared" si="1282"/>
        <v>#REF!</v>
      </c>
      <c r="GU105" s="124" t="e">
        <f t="shared" si="1282"/>
        <v>#REF!</v>
      </c>
      <c r="GV105" s="124" t="e">
        <f t="shared" si="1282"/>
        <v>#REF!</v>
      </c>
      <c r="GW105" s="124" t="e">
        <f t="shared" si="1282"/>
        <v>#REF!</v>
      </c>
      <c r="GX105" s="124" t="e">
        <f t="shared" si="1282"/>
        <v>#REF!</v>
      </c>
      <c r="GY105" s="124" t="e">
        <f t="shared" si="1282"/>
        <v>#REF!</v>
      </c>
      <c r="GZ105" s="124" t="e">
        <f t="shared" si="1282"/>
        <v>#REF!</v>
      </c>
      <c r="HA105" s="124" t="e">
        <f t="shared" si="1282"/>
        <v>#REF!</v>
      </c>
      <c r="HB105" s="124" t="e">
        <f t="shared" si="1282"/>
        <v>#REF!</v>
      </c>
      <c r="HC105" s="124" t="e">
        <f t="shared" si="1282"/>
        <v>#REF!</v>
      </c>
      <c r="HD105" s="124" t="e">
        <f t="shared" si="1283"/>
        <v>#REF!</v>
      </c>
      <c r="HE105" s="124" t="e">
        <f t="shared" si="1283"/>
        <v>#REF!</v>
      </c>
      <c r="HF105" s="124" t="e">
        <f t="shared" si="1283"/>
        <v>#REF!</v>
      </c>
      <c r="HG105" s="124" t="e">
        <f t="shared" si="1283"/>
        <v>#REF!</v>
      </c>
      <c r="HH105" s="124" t="e">
        <f t="shared" si="1283"/>
        <v>#REF!</v>
      </c>
      <c r="HI105" s="124" t="e">
        <f t="shared" si="1283"/>
        <v>#REF!</v>
      </c>
      <c r="HJ105" s="124" t="e">
        <f t="shared" si="1283"/>
        <v>#REF!</v>
      </c>
      <c r="HK105" s="124" t="e">
        <f t="shared" si="1283"/>
        <v>#REF!</v>
      </c>
      <c r="HL105" s="124" t="e">
        <f t="shared" si="1283"/>
        <v>#REF!</v>
      </c>
      <c r="HM105" s="124" t="e">
        <f t="shared" si="1283"/>
        <v>#REF!</v>
      </c>
      <c r="HN105" s="124" t="e">
        <f t="shared" si="1283"/>
        <v>#REF!</v>
      </c>
      <c r="HO105" s="124" t="e">
        <f t="shared" si="1283"/>
        <v>#REF!</v>
      </c>
      <c r="HP105" s="124" t="e">
        <f t="shared" si="1283"/>
        <v>#REF!</v>
      </c>
      <c r="HQ105" s="124" t="e">
        <f t="shared" si="1283"/>
        <v>#REF!</v>
      </c>
      <c r="HR105" s="124" t="e">
        <f t="shared" si="1283"/>
        <v>#REF!</v>
      </c>
      <c r="HS105" s="124" t="e">
        <f t="shared" si="1283"/>
        <v>#REF!</v>
      </c>
      <c r="HT105" s="124" t="e">
        <f t="shared" si="1283"/>
        <v>#REF!</v>
      </c>
      <c r="HU105" s="124" t="e">
        <f t="shared" si="1283"/>
        <v>#REF!</v>
      </c>
      <c r="HV105" s="124" t="e">
        <f t="shared" si="1283"/>
        <v>#REF!</v>
      </c>
      <c r="HW105" s="124" t="e">
        <f t="shared" si="1283"/>
        <v>#REF!</v>
      </c>
      <c r="HX105" s="124" t="e">
        <f t="shared" si="1283"/>
        <v>#REF!</v>
      </c>
      <c r="HY105" s="124" t="e">
        <f t="shared" si="1283"/>
        <v>#REF!</v>
      </c>
      <c r="HZ105" s="124" t="e">
        <f t="shared" si="1283"/>
        <v>#REF!</v>
      </c>
      <c r="IA105" s="124" t="e">
        <f t="shared" si="1283"/>
        <v>#REF!</v>
      </c>
      <c r="IB105" s="124" t="e">
        <f t="shared" si="1283"/>
        <v>#REF!</v>
      </c>
      <c r="IC105" s="124" t="e">
        <f t="shared" si="1283"/>
        <v>#REF!</v>
      </c>
      <c r="ID105" s="124" t="e">
        <f t="shared" si="1283"/>
        <v>#REF!</v>
      </c>
      <c r="IE105" s="124" t="e">
        <f t="shared" si="1283"/>
        <v>#REF!</v>
      </c>
      <c r="IF105" s="124" t="e">
        <f t="shared" si="1283"/>
        <v>#REF!</v>
      </c>
      <c r="IG105" s="124" t="e">
        <f t="shared" si="1283"/>
        <v>#REF!</v>
      </c>
      <c r="IH105" s="124" t="e">
        <f t="shared" si="1283"/>
        <v>#REF!</v>
      </c>
      <c r="II105" s="124" t="e">
        <f t="shared" si="1283"/>
        <v>#REF!</v>
      </c>
      <c r="IJ105" s="124" t="e">
        <f t="shared" si="1283"/>
        <v>#REF!</v>
      </c>
      <c r="IK105" s="124" t="e">
        <f t="shared" si="1283"/>
        <v>#REF!</v>
      </c>
      <c r="IL105" s="124" t="e">
        <f t="shared" si="1283"/>
        <v>#REF!</v>
      </c>
      <c r="IM105" s="124" t="e">
        <f t="shared" si="1283"/>
        <v>#REF!</v>
      </c>
      <c r="IN105" s="124" t="e">
        <f t="shared" si="1283"/>
        <v>#REF!</v>
      </c>
      <c r="IO105" s="124" t="e">
        <f t="shared" si="1283"/>
        <v>#REF!</v>
      </c>
      <c r="IP105" s="124" t="e">
        <f t="shared" si="1283"/>
        <v>#REF!</v>
      </c>
      <c r="IQ105" s="124" t="e">
        <f t="shared" si="1283"/>
        <v>#REF!</v>
      </c>
      <c r="IR105" s="124" t="e">
        <f t="shared" si="1283"/>
        <v>#REF!</v>
      </c>
      <c r="IS105" s="124" t="e">
        <f t="shared" si="1283"/>
        <v>#REF!</v>
      </c>
      <c r="IT105" s="124" t="e">
        <f t="shared" si="1283"/>
        <v>#REF!</v>
      </c>
      <c r="IU105" s="124" t="e">
        <f t="shared" si="1283"/>
        <v>#REF!</v>
      </c>
      <c r="IV105" s="124" t="e">
        <f t="shared" si="1283"/>
        <v>#REF!</v>
      </c>
      <c r="IW105" s="124" t="e">
        <f t="shared" si="1283"/>
        <v>#REF!</v>
      </c>
      <c r="IX105" s="124" t="e">
        <f t="shared" si="1283"/>
        <v>#REF!</v>
      </c>
      <c r="IY105" s="124" t="e">
        <f t="shared" si="1283"/>
        <v>#REF!</v>
      </c>
      <c r="IZ105" s="124" t="e">
        <f t="shared" si="1283"/>
        <v>#REF!</v>
      </c>
      <c r="JA105" s="124" t="e">
        <f t="shared" si="1283"/>
        <v>#REF!</v>
      </c>
      <c r="JB105" s="124" t="e">
        <f t="shared" si="1283"/>
        <v>#REF!</v>
      </c>
      <c r="JC105" s="124" t="e">
        <f t="shared" si="1283"/>
        <v>#REF!</v>
      </c>
      <c r="JD105" s="124" t="e">
        <f t="shared" si="1283"/>
        <v>#REF!</v>
      </c>
      <c r="JE105" s="124" t="e">
        <f t="shared" si="1283"/>
        <v>#REF!</v>
      </c>
      <c r="JF105" s="124" t="e">
        <f t="shared" si="1283"/>
        <v>#REF!</v>
      </c>
      <c r="JG105" s="124" t="e">
        <f t="shared" si="1283"/>
        <v>#REF!</v>
      </c>
      <c r="JH105" s="124" t="e">
        <f t="shared" si="1283"/>
        <v>#REF!</v>
      </c>
      <c r="JI105" s="124" t="e">
        <f t="shared" si="1283"/>
        <v>#REF!</v>
      </c>
      <c r="JJ105" s="124" t="e">
        <f t="shared" si="1283"/>
        <v>#REF!</v>
      </c>
      <c r="JK105" s="124" t="e">
        <f t="shared" si="1283"/>
        <v>#REF!</v>
      </c>
      <c r="JL105" s="124" t="e">
        <f t="shared" si="1283"/>
        <v>#REF!</v>
      </c>
      <c r="JM105" s="124" t="e">
        <f t="shared" si="1283"/>
        <v>#REF!</v>
      </c>
      <c r="JN105" s="124" t="e">
        <f t="shared" si="1283"/>
        <v>#REF!</v>
      </c>
      <c r="JO105" s="124" t="e">
        <f t="shared" si="1283"/>
        <v>#REF!</v>
      </c>
      <c r="JP105" s="124" t="e">
        <f t="shared" si="1284"/>
        <v>#REF!</v>
      </c>
      <c r="JQ105" s="124" t="e">
        <f t="shared" si="1284"/>
        <v>#REF!</v>
      </c>
      <c r="JR105" s="124" t="e">
        <f t="shared" si="1284"/>
        <v>#REF!</v>
      </c>
      <c r="JS105" s="124" t="e">
        <f t="shared" si="1284"/>
        <v>#REF!</v>
      </c>
      <c r="JT105" s="124" t="e">
        <f t="shared" si="1284"/>
        <v>#REF!</v>
      </c>
      <c r="JU105" s="124" t="e">
        <f t="shared" si="1284"/>
        <v>#REF!</v>
      </c>
      <c r="JV105" s="124" t="e">
        <f t="shared" si="1284"/>
        <v>#REF!</v>
      </c>
      <c r="JW105" s="124" t="e">
        <f t="shared" si="1284"/>
        <v>#REF!</v>
      </c>
      <c r="JX105" s="124" t="e">
        <f t="shared" si="1284"/>
        <v>#REF!</v>
      </c>
      <c r="JY105" s="124" t="e">
        <f t="shared" si="1284"/>
        <v>#REF!</v>
      </c>
      <c r="JZ105" s="124" t="e">
        <f t="shared" si="1284"/>
        <v>#REF!</v>
      </c>
      <c r="KA105" s="124" t="e">
        <f t="shared" si="1284"/>
        <v>#REF!</v>
      </c>
      <c r="KB105" s="124" t="e">
        <f t="shared" si="1284"/>
        <v>#REF!</v>
      </c>
      <c r="KC105" s="124" t="e">
        <f t="shared" si="1284"/>
        <v>#REF!</v>
      </c>
      <c r="KD105" s="124" t="e">
        <f t="shared" si="1284"/>
        <v>#REF!</v>
      </c>
      <c r="KE105" s="124" t="e">
        <f t="shared" si="1284"/>
        <v>#REF!</v>
      </c>
      <c r="KF105" s="124" t="e">
        <f t="shared" si="1284"/>
        <v>#REF!</v>
      </c>
      <c r="KG105" s="124" t="e">
        <f t="shared" si="1284"/>
        <v>#REF!</v>
      </c>
      <c r="KH105" s="124" t="e">
        <f t="shared" si="1284"/>
        <v>#REF!</v>
      </c>
      <c r="KI105" s="124" t="e">
        <f t="shared" si="1284"/>
        <v>#REF!</v>
      </c>
      <c r="KJ105" s="124" t="e">
        <f t="shared" si="1284"/>
        <v>#REF!</v>
      </c>
      <c r="KK105" s="124" t="e">
        <f t="shared" si="1284"/>
        <v>#REF!</v>
      </c>
      <c r="KL105" s="124" t="e">
        <f t="shared" si="1284"/>
        <v>#REF!</v>
      </c>
      <c r="KM105" s="124" t="e">
        <f t="shared" si="1284"/>
        <v>#REF!</v>
      </c>
      <c r="KN105" s="124" t="e">
        <f t="shared" si="1284"/>
        <v>#REF!</v>
      </c>
      <c r="KO105" s="124" t="e">
        <f t="shared" si="1284"/>
        <v>#REF!</v>
      </c>
      <c r="KP105" s="124" t="e">
        <f t="shared" si="1284"/>
        <v>#REF!</v>
      </c>
      <c r="KQ105" s="124" t="e">
        <f t="shared" si="1284"/>
        <v>#REF!</v>
      </c>
      <c r="KR105" s="124" t="e">
        <f t="shared" si="1284"/>
        <v>#REF!</v>
      </c>
      <c r="KS105" s="124" t="e">
        <f t="shared" si="1284"/>
        <v>#REF!</v>
      </c>
      <c r="KT105" s="124" t="e">
        <f t="shared" si="1284"/>
        <v>#REF!</v>
      </c>
      <c r="KU105" s="124" t="e">
        <f t="shared" si="1285"/>
        <v>#REF!</v>
      </c>
      <c r="KV105" s="124" t="e">
        <f t="shared" si="1286"/>
        <v>#REF!</v>
      </c>
      <c r="KW105" s="124" t="e">
        <f t="shared" si="1287"/>
        <v>#REF!</v>
      </c>
      <c r="KX105" s="124" t="e">
        <f t="shared" si="1288"/>
        <v>#REF!</v>
      </c>
      <c r="KY105" s="124" t="e">
        <f t="shared" si="1289"/>
        <v>#REF!</v>
      </c>
      <c r="KZ105" s="124" t="e">
        <f t="shared" si="1290"/>
        <v>#REF!</v>
      </c>
      <c r="LA105" s="124" t="e">
        <f t="shared" si="1291"/>
        <v>#REF!</v>
      </c>
      <c r="LB105" s="124" t="e">
        <f t="shared" si="1292"/>
        <v>#REF!</v>
      </c>
      <c r="LC105" s="124" t="e">
        <f t="shared" si="1293"/>
        <v>#REF!</v>
      </c>
      <c r="LD105" s="124" t="e">
        <f t="shared" si="1294"/>
        <v>#REF!</v>
      </c>
      <c r="LE105" s="124" t="e">
        <f t="shared" si="1295"/>
        <v>#REF!</v>
      </c>
      <c r="LF105" s="124" t="e">
        <f t="shared" si="1296"/>
        <v>#REF!</v>
      </c>
      <c r="LG105" s="124" t="e">
        <f t="shared" si="1297"/>
        <v>#REF!</v>
      </c>
      <c r="LH105" s="124" t="e">
        <f t="shared" si="1298"/>
        <v>#REF!</v>
      </c>
      <c r="LI105" s="124" t="e">
        <f t="shared" si="1299"/>
        <v>#REF!</v>
      </c>
      <c r="LJ105" s="124" t="e">
        <f t="shared" si="1300"/>
        <v>#REF!</v>
      </c>
      <c r="LK105" s="124" t="e">
        <f t="shared" si="1301"/>
        <v>#REF!</v>
      </c>
      <c r="LL105" s="124" t="e">
        <f t="shared" si="1302"/>
        <v>#REF!</v>
      </c>
      <c r="LM105" s="124" t="e">
        <f t="shared" si="1303"/>
        <v>#REF!</v>
      </c>
      <c r="LN105" s="124" t="e">
        <f t="shared" si="1304"/>
        <v>#REF!</v>
      </c>
      <c r="LO105" s="124" t="e">
        <f t="shared" si="1305"/>
        <v>#REF!</v>
      </c>
      <c r="LP105" s="124" t="e">
        <f t="shared" si="1306"/>
        <v>#REF!</v>
      </c>
      <c r="LQ105" s="124" t="e">
        <f t="shared" si="1307"/>
        <v>#REF!</v>
      </c>
      <c r="LR105" s="124" t="e">
        <f t="shared" si="1308"/>
        <v>#REF!</v>
      </c>
      <c r="LS105" s="124" t="e">
        <f t="shared" si="1309"/>
        <v>#REF!</v>
      </c>
      <c r="LT105" s="124" t="e">
        <f t="shared" si="1310"/>
        <v>#REF!</v>
      </c>
      <c r="LU105" s="124" t="e">
        <f t="shared" si="1311"/>
        <v>#REF!</v>
      </c>
      <c r="LV105" s="124" t="e">
        <f t="shared" si="1312"/>
        <v>#REF!</v>
      </c>
      <c r="LW105" s="124" t="e">
        <f t="shared" si="1313"/>
        <v>#REF!</v>
      </c>
      <c r="LX105" s="124" t="e">
        <f t="shared" si="1314"/>
        <v>#REF!</v>
      </c>
      <c r="LY105" s="124" t="e">
        <f t="shared" si="1315"/>
        <v>#REF!</v>
      </c>
      <c r="LZ105" s="124" t="e">
        <f t="shared" si="1316"/>
        <v>#REF!</v>
      </c>
      <c r="MA105" s="124" t="e">
        <f t="shared" si="1317"/>
        <v>#REF!</v>
      </c>
      <c r="MB105" s="124" t="e">
        <f t="shared" si="1318"/>
        <v>#REF!</v>
      </c>
      <c r="MC105" s="124" t="e">
        <f t="shared" si="1319"/>
        <v>#REF!</v>
      </c>
      <c r="MD105" s="124" t="e">
        <f t="shared" si="1320"/>
        <v>#REF!</v>
      </c>
      <c r="ME105" s="124" t="e">
        <f t="shared" si="1321"/>
        <v>#REF!</v>
      </c>
      <c r="MF105" s="124" t="e">
        <f t="shared" si="1322"/>
        <v>#REF!</v>
      </c>
      <c r="MG105" s="124" t="e">
        <f t="shared" si="1323"/>
        <v>#REF!</v>
      </c>
      <c r="MH105" s="124" t="e">
        <f t="shared" si="1324"/>
        <v>#REF!</v>
      </c>
      <c r="MI105" s="124" t="e">
        <f t="shared" si="1325"/>
        <v>#REF!</v>
      </c>
      <c r="MJ105" s="124" t="e">
        <f t="shared" si="1326"/>
        <v>#REF!</v>
      </c>
      <c r="MK105" s="124" t="e">
        <f t="shared" si="1327"/>
        <v>#REF!</v>
      </c>
      <c r="ML105" s="124" t="e">
        <f t="shared" si="1328"/>
        <v>#REF!</v>
      </c>
      <c r="MM105" s="124" t="e">
        <f t="shared" si="1329"/>
        <v>#REF!</v>
      </c>
      <c r="MN105" s="124" t="e">
        <f t="shared" si="1330"/>
        <v>#REF!</v>
      </c>
      <c r="MO105" s="124" t="e">
        <f t="shared" si="1331"/>
        <v>#REF!</v>
      </c>
      <c r="MP105" s="124" t="e">
        <f t="shared" si="1332"/>
        <v>#REF!</v>
      </c>
      <c r="MQ105" s="124" t="e">
        <f t="shared" si="1333"/>
        <v>#REF!</v>
      </c>
      <c r="MR105" s="124" t="e">
        <f t="shared" si="1334"/>
        <v>#REF!</v>
      </c>
      <c r="MS105" s="124" t="e">
        <f t="shared" si="1335"/>
        <v>#REF!</v>
      </c>
      <c r="MT105" s="124" t="e">
        <f t="shared" si="1336"/>
        <v>#REF!</v>
      </c>
      <c r="MU105" s="124" t="e">
        <f t="shared" si="1337"/>
        <v>#REF!</v>
      </c>
      <c r="MV105" s="124" t="e">
        <f t="shared" si="1338"/>
        <v>#REF!</v>
      </c>
      <c r="MW105" s="124" t="e">
        <f t="shared" si="1339"/>
        <v>#REF!</v>
      </c>
      <c r="MX105" s="124" t="e">
        <f t="shared" si="1340"/>
        <v>#REF!</v>
      </c>
      <c r="MY105" s="124" t="e">
        <f t="shared" si="1341"/>
        <v>#REF!</v>
      </c>
      <c r="MZ105" s="124" t="e">
        <f t="shared" si="1342"/>
        <v>#REF!</v>
      </c>
      <c r="NA105" s="124" t="e">
        <f t="shared" si="1343"/>
        <v>#REF!</v>
      </c>
      <c r="NB105" s="124" t="e">
        <f t="shared" si="1344"/>
        <v>#REF!</v>
      </c>
      <c r="NC105" s="124" t="e">
        <f t="shared" si="1345"/>
        <v>#REF!</v>
      </c>
      <c r="ND105" s="124" t="e">
        <f t="shared" si="1346"/>
        <v>#REF!</v>
      </c>
      <c r="NE105" s="124" t="e">
        <f t="shared" si="1347"/>
        <v>#REF!</v>
      </c>
      <c r="NF105" s="124" t="e">
        <f t="shared" si="1348"/>
        <v>#REF!</v>
      </c>
      <c r="NG105" s="124" t="e">
        <f t="shared" si="1349"/>
        <v>#REF!</v>
      </c>
      <c r="NH105" s="124" t="e">
        <f t="shared" si="1350"/>
        <v>#REF!</v>
      </c>
      <c r="NI105" s="124" t="e">
        <f t="shared" si="1351"/>
        <v>#REF!</v>
      </c>
      <c r="NJ105" s="124" t="e">
        <f t="shared" si="1352"/>
        <v>#REF!</v>
      </c>
      <c r="NK105" s="124" t="e">
        <f t="shared" si="1353"/>
        <v>#REF!</v>
      </c>
      <c r="NL105" s="124" t="e">
        <f t="shared" si="1354"/>
        <v>#REF!</v>
      </c>
      <c r="NM105" s="124" t="e">
        <f t="shared" si="1355"/>
        <v>#REF!</v>
      </c>
      <c r="NN105" s="124" t="e">
        <f t="shared" si="1356"/>
        <v>#REF!</v>
      </c>
      <c r="NO105" s="124" t="e">
        <f t="shared" si="1357"/>
        <v>#REF!</v>
      </c>
      <c r="NP105" s="124" t="e">
        <f t="shared" si="1358"/>
        <v>#REF!</v>
      </c>
      <c r="NQ105" s="124" t="e">
        <f t="shared" si="1359"/>
        <v>#REF!</v>
      </c>
      <c r="NR105" s="124" t="e">
        <f t="shared" si="1360"/>
        <v>#REF!</v>
      </c>
      <c r="NS105" s="124" t="e">
        <f t="shared" si="1361"/>
        <v>#REF!</v>
      </c>
      <c r="NT105" s="124" t="e">
        <f t="shared" si="1362"/>
        <v>#REF!</v>
      </c>
      <c r="NU105" s="124" t="e">
        <f t="shared" si="1363"/>
        <v>#REF!</v>
      </c>
      <c r="NV105" s="124" t="e">
        <f t="shared" si="1364"/>
        <v>#REF!</v>
      </c>
      <c r="NW105" s="124" t="e">
        <f t="shared" si="1365"/>
        <v>#REF!</v>
      </c>
      <c r="NX105" s="124" t="e">
        <f t="shared" si="1366"/>
        <v>#REF!</v>
      </c>
      <c r="NY105" s="124" t="e">
        <f t="shared" si="1367"/>
        <v>#REF!</v>
      </c>
      <c r="NZ105" s="124" t="e">
        <f t="shared" si="1368"/>
        <v>#REF!</v>
      </c>
      <c r="OA105" s="124" t="e">
        <f t="shared" si="1369"/>
        <v>#REF!</v>
      </c>
      <c r="OB105" s="124" t="e">
        <f t="shared" si="1370"/>
        <v>#REF!</v>
      </c>
      <c r="OC105" s="124" t="e">
        <f t="shared" si="1371"/>
        <v>#REF!</v>
      </c>
      <c r="OD105" s="124" t="e">
        <f t="shared" si="1372"/>
        <v>#REF!</v>
      </c>
      <c r="OE105" s="124" t="e">
        <f t="shared" si="1373"/>
        <v>#REF!</v>
      </c>
      <c r="OF105" s="124" t="e">
        <f t="shared" si="1374"/>
        <v>#REF!</v>
      </c>
      <c r="OG105" s="124" t="e">
        <f t="shared" si="1375"/>
        <v>#REF!</v>
      </c>
      <c r="OH105" s="124" t="e">
        <f t="shared" si="1376"/>
        <v>#REF!</v>
      </c>
      <c r="OI105" s="124" t="e">
        <f t="shared" si="1377"/>
        <v>#REF!</v>
      </c>
      <c r="OJ105" s="124" t="e">
        <f t="shared" si="1378"/>
        <v>#REF!</v>
      </c>
      <c r="OK105" s="124" t="e">
        <f t="shared" si="1379"/>
        <v>#REF!</v>
      </c>
      <c r="OL105" s="124" t="e">
        <f t="shared" si="1380"/>
        <v>#REF!</v>
      </c>
      <c r="OM105" s="124" t="e">
        <f t="shared" si="1381"/>
        <v>#REF!</v>
      </c>
      <c r="ON105" s="124" t="e">
        <f t="shared" si="1382"/>
        <v>#REF!</v>
      </c>
      <c r="OO105" s="124" t="e">
        <f t="shared" si="1383"/>
        <v>#REF!</v>
      </c>
      <c r="OP105" s="124" t="e">
        <f t="shared" si="1384"/>
        <v>#REF!</v>
      </c>
      <c r="OQ105" s="124" t="e">
        <f t="shared" si="1385"/>
        <v>#REF!</v>
      </c>
      <c r="OR105" s="124" t="e">
        <f t="shared" si="1386"/>
        <v>#REF!</v>
      </c>
      <c r="OS105" s="124" t="e">
        <f t="shared" si="1387"/>
        <v>#REF!</v>
      </c>
      <c r="OT105" s="124" t="e">
        <f t="shared" si="1388"/>
        <v>#REF!</v>
      </c>
      <c r="OU105" s="124" t="e">
        <f t="shared" si="1389"/>
        <v>#REF!</v>
      </c>
      <c r="OV105" s="124" t="e">
        <f t="shared" si="1390"/>
        <v>#REF!</v>
      </c>
      <c r="OW105" s="124" t="e">
        <f t="shared" si="1391"/>
        <v>#REF!</v>
      </c>
      <c r="OX105" s="124" t="e">
        <f t="shared" si="1392"/>
        <v>#REF!</v>
      </c>
      <c r="OY105" s="124" t="e">
        <f t="shared" si="1393"/>
        <v>#REF!</v>
      </c>
      <c r="OZ105" s="124" t="e">
        <f t="shared" si="1394"/>
        <v>#REF!</v>
      </c>
      <c r="PA105" s="124" t="e">
        <f t="shared" si="1395"/>
        <v>#REF!</v>
      </c>
      <c r="PB105" s="124" t="e">
        <f t="shared" si="1396"/>
        <v>#REF!</v>
      </c>
      <c r="PC105" s="124" t="e">
        <f t="shared" si="1397"/>
        <v>#REF!</v>
      </c>
      <c r="PD105" s="124" t="e">
        <f t="shared" si="1398"/>
        <v>#REF!</v>
      </c>
      <c r="PE105" s="124" t="e">
        <f t="shared" si="1399"/>
        <v>#REF!</v>
      </c>
      <c r="PF105" s="124" t="e">
        <f t="shared" si="1400"/>
        <v>#REF!</v>
      </c>
      <c r="PG105" s="124" t="e">
        <f t="shared" si="1401"/>
        <v>#REF!</v>
      </c>
      <c r="PH105" s="124" t="e">
        <f t="shared" si="1402"/>
        <v>#REF!</v>
      </c>
      <c r="PI105" s="124" t="e">
        <f t="shared" si="1403"/>
        <v>#REF!</v>
      </c>
      <c r="PJ105" s="124" t="e">
        <f t="shared" si="1404"/>
        <v>#REF!</v>
      </c>
    </row>
    <row r="106" spans="1:426" ht="12" customHeight="1">
      <c r="C106" s="70" t="e">
        <f>#REF!</f>
        <v>#REF!</v>
      </c>
      <c r="D106" s="124" t="e">
        <f>収支!#REF!</f>
        <v>#REF!</v>
      </c>
      <c r="G106" s="124" t="e">
        <f t="shared" si="1405"/>
        <v>#REF!</v>
      </c>
      <c r="H106" s="124" t="e">
        <f t="shared" si="1406"/>
        <v>#REF!</v>
      </c>
      <c r="I106" s="124" t="e">
        <f t="shared" si="1407"/>
        <v>#REF!</v>
      </c>
      <c r="J106" s="124" t="e">
        <f t="shared" si="1408"/>
        <v>#REF!</v>
      </c>
      <c r="K106" s="124" t="e">
        <f t="shared" si="1409"/>
        <v>#REF!</v>
      </c>
      <c r="L106" s="124" t="e">
        <f t="shared" si="1410"/>
        <v>#REF!</v>
      </c>
      <c r="M106" s="124" t="e">
        <f t="shared" si="1411"/>
        <v>#REF!</v>
      </c>
      <c r="N106" s="124" t="e">
        <f t="shared" si="1412"/>
        <v>#REF!</v>
      </c>
      <c r="O106" s="124" t="e">
        <f t="shared" si="1413"/>
        <v>#REF!</v>
      </c>
      <c r="P106" s="124" t="e">
        <f t="shared" si="1414"/>
        <v>#REF!</v>
      </c>
      <c r="Q106" s="124" t="e">
        <f t="shared" si="1415"/>
        <v>#REF!</v>
      </c>
      <c r="R106" s="124" t="e">
        <f t="shared" si="1416"/>
        <v>#REF!</v>
      </c>
      <c r="S106" s="124" t="e">
        <f t="shared" si="1279"/>
        <v>#REF!</v>
      </c>
      <c r="T106" s="124" t="e">
        <f t="shared" ref="T106:CE109" si="1418">S106</f>
        <v>#REF!</v>
      </c>
      <c r="U106" s="124" t="e">
        <f t="shared" si="1418"/>
        <v>#REF!</v>
      </c>
      <c r="V106" s="124" t="e">
        <f t="shared" si="1418"/>
        <v>#REF!</v>
      </c>
      <c r="W106" s="124" t="e">
        <f t="shared" si="1418"/>
        <v>#REF!</v>
      </c>
      <c r="X106" s="124" t="e">
        <f t="shared" si="1418"/>
        <v>#REF!</v>
      </c>
      <c r="Y106" s="124" t="e">
        <f t="shared" si="1418"/>
        <v>#REF!</v>
      </c>
      <c r="Z106" s="124" t="e">
        <f t="shared" si="1418"/>
        <v>#REF!</v>
      </c>
      <c r="AA106" s="124" t="e">
        <f t="shared" si="1418"/>
        <v>#REF!</v>
      </c>
      <c r="AB106" s="124" t="e">
        <f t="shared" si="1418"/>
        <v>#REF!</v>
      </c>
      <c r="AC106" s="124" t="e">
        <f t="shared" si="1418"/>
        <v>#REF!</v>
      </c>
      <c r="AD106" s="124" t="e">
        <f t="shared" si="1418"/>
        <v>#REF!</v>
      </c>
      <c r="AE106" s="124" t="e">
        <f t="shared" si="1418"/>
        <v>#REF!</v>
      </c>
      <c r="AF106" s="124" t="e">
        <f t="shared" si="1418"/>
        <v>#REF!</v>
      </c>
      <c r="AG106" s="124" t="e">
        <f t="shared" si="1418"/>
        <v>#REF!</v>
      </c>
      <c r="AH106" s="124" t="e">
        <f t="shared" si="1418"/>
        <v>#REF!</v>
      </c>
      <c r="AI106" s="124" t="e">
        <f t="shared" si="1418"/>
        <v>#REF!</v>
      </c>
      <c r="AJ106" s="124" t="e">
        <f t="shared" si="1418"/>
        <v>#REF!</v>
      </c>
      <c r="AK106" s="124" t="e">
        <f t="shared" si="1418"/>
        <v>#REF!</v>
      </c>
      <c r="AL106" s="124" t="e">
        <f t="shared" si="1418"/>
        <v>#REF!</v>
      </c>
      <c r="AM106" s="124" t="e">
        <f t="shared" si="1418"/>
        <v>#REF!</v>
      </c>
      <c r="AN106" s="124" t="e">
        <f t="shared" si="1418"/>
        <v>#REF!</v>
      </c>
      <c r="AO106" s="124" t="e">
        <f t="shared" si="1418"/>
        <v>#REF!</v>
      </c>
      <c r="AP106" s="124" t="e">
        <f t="shared" si="1418"/>
        <v>#REF!</v>
      </c>
      <c r="AQ106" s="124" t="e">
        <f t="shared" si="1418"/>
        <v>#REF!</v>
      </c>
      <c r="AR106" s="124" t="e">
        <f t="shared" si="1418"/>
        <v>#REF!</v>
      </c>
      <c r="AS106" s="124" t="e">
        <f t="shared" si="1418"/>
        <v>#REF!</v>
      </c>
      <c r="AT106" s="124" t="e">
        <f t="shared" si="1418"/>
        <v>#REF!</v>
      </c>
      <c r="AU106" s="124" t="e">
        <f t="shared" si="1418"/>
        <v>#REF!</v>
      </c>
      <c r="AV106" s="124" t="e">
        <f t="shared" si="1418"/>
        <v>#REF!</v>
      </c>
      <c r="AW106" s="124" t="e">
        <f t="shared" si="1418"/>
        <v>#REF!</v>
      </c>
      <c r="AX106" s="124" t="e">
        <f t="shared" si="1418"/>
        <v>#REF!</v>
      </c>
      <c r="AY106" s="124" t="e">
        <f t="shared" si="1418"/>
        <v>#REF!</v>
      </c>
      <c r="AZ106" s="124" t="e">
        <f t="shared" si="1418"/>
        <v>#REF!</v>
      </c>
      <c r="BA106" s="124" t="e">
        <f t="shared" si="1418"/>
        <v>#REF!</v>
      </c>
      <c r="BB106" s="124" t="e">
        <f t="shared" si="1418"/>
        <v>#REF!</v>
      </c>
      <c r="BC106" s="124" t="e">
        <f t="shared" si="1418"/>
        <v>#REF!</v>
      </c>
      <c r="BD106" s="124" t="e">
        <f t="shared" si="1418"/>
        <v>#REF!</v>
      </c>
      <c r="BE106" s="124" t="e">
        <f t="shared" si="1418"/>
        <v>#REF!</v>
      </c>
      <c r="BF106" s="124" t="e">
        <f t="shared" si="1418"/>
        <v>#REF!</v>
      </c>
      <c r="BG106" s="124" t="e">
        <f t="shared" si="1418"/>
        <v>#REF!</v>
      </c>
      <c r="BH106" s="124" t="e">
        <f t="shared" si="1418"/>
        <v>#REF!</v>
      </c>
      <c r="BI106" s="124" t="e">
        <f t="shared" si="1418"/>
        <v>#REF!</v>
      </c>
      <c r="BJ106" s="124" t="e">
        <f t="shared" si="1418"/>
        <v>#REF!</v>
      </c>
      <c r="BK106" s="124" t="e">
        <f t="shared" si="1418"/>
        <v>#REF!</v>
      </c>
      <c r="BL106" s="124" t="e">
        <f t="shared" si="1418"/>
        <v>#REF!</v>
      </c>
      <c r="BM106" s="124" t="e">
        <f t="shared" si="1418"/>
        <v>#REF!</v>
      </c>
      <c r="BN106" s="124" t="e">
        <f t="shared" si="1418"/>
        <v>#REF!</v>
      </c>
      <c r="BO106" s="124" t="e">
        <f t="shared" si="1418"/>
        <v>#REF!</v>
      </c>
      <c r="BP106" s="124" t="e">
        <f t="shared" si="1418"/>
        <v>#REF!</v>
      </c>
      <c r="BQ106" s="124" t="e">
        <f t="shared" si="1418"/>
        <v>#REF!</v>
      </c>
      <c r="BR106" s="124" t="e">
        <f t="shared" si="1418"/>
        <v>#REF!</v>
      </c>
      <c r="BS106" s="124" t="e">
        <f t="shared" si="1418"/>
        <v>#REF!</v>
      </c>
      <c r="BT106" s="124" t="e">
        <f t="shared" si="1418"/>
        <v>#REF!</v>
      </c>
      <c r="BU106" s="124" t="e">
        <f t="shared" si="1418"/>
        <v>#REF!</v>
      </c>
      <c r="BV106" s="124" t="e">
        <f t="shared" si="1418"/>
        <v>#REF!</v>
      </c>
      <c r="BW106" s="124" t="e">
        <f t="shared" si="1418"/>
        <v>#REF!</v>
      </c>
      <c r="BX106" s="124" t="e">
        <f t="shared" si="1418"/>
        <v>#REF!</v>
      </c>
      <c r="BY106" s="124" t="e">
        <f t="shared" si="1418"/>
        <v>#REF!</v>
      </c>
      <c r="BZ106" s="124" t="e">
        <f t="shared" si="1418"/>
        <v>#REF!</v>
      </c>
      <c r="CA106" s="124" t="e">
        <f t="shared" si="1418"/>
        <v>#REF!</v>
      </c>
      <c r="CB106" s="124" t="e">
        <f t="shared" si="1418"/>
        <v>#REF!</v>
      </c>
      <c r="CC106" s="124" t="e">
        <f t="shared" si="1418"/>
        <v>#REF!</v>
      </c>
      <c r="CD106" s="124" t="e">
        <f t="shared" si="1418"/>
        <v>#REF!</v>
      </c>
      <c r="CE106" s="124" t="e">
        <f t="shared" si="1418"/>
        <v>#REF!</v>
      </c>
      <c r="CF106" s="124" t="e">
        <f t="shared" si="1281"/>
        <v>#REF!</v>
      </c>
      <c r="CG106" s="124" t="e">
        <f t="shared" si="1281"/>
        <v>#REF!</v>
      </c>
      <c r="CH106" s="124" t="e">
        <f t="shared" si="1281"/>
        <v>#REF!</v>
      </c>
      <c r="CI106" s="124" t="e">
        <f t="shared" si="1281"/>
        <v>#REF!</v>
      </c>
      <c r="CJ106" s="124" t="e">
        <f t="shared" si="1281"/>
        <v>#REF!</v>
      </c>
      <c r="CK106" s="124" t="e">
        <f t="shared" si="1281"/>
        <v>#REF!</v>
      </c>
      <c r="CL106" s="124" t="e">
        <f t="shared" si="1281"/>
        <v>#REF!</v>
      </c>
      <c r="CM106" s="124" t="e">
        <f t="shared" si="1281"/>
        <v>#REF!</v>
      </c>
      <c r="CN106" s="124" t="e">
        <f t="shared" si="1281"/>
        <v>#REF!</v>
      </c>
      <c r="CO106" s="124" t="e">
        <f t="shared" si="1281"/>
        <v>#REF!</v>
      </c>
      <c r="CP106" s="124" t="e">
        <f t="shared" si="1281"/>
        <v>#REF!</v>
      </c>
      <c r="CQ106" s="124" t="e">
        <f t="shared" si="1281"/>
        <v>#REF!</v>
      </c>
      <c r="CR106" s="124" t="e">
        <f t="shared" si="1281"/>
        <v>#REF!</v>
      </c>
      <c r="CS106" s="124" t="e">
        <f t="shared" si="1281"/>
        <v>#REF!</v>
      </c>
      <c r="CT106" s="124" t="e">
        <f t="shared" si="1281"/>
        <v>#REF!</v>
      </c>
      <c r="CU106" s="124" t="e">
        <f t="shared" si="1281"/>
        <v>#REF!</v>
      </c>
      <c r="CV106" s="124" t="e">
        <f t="shared" si="1281"/>
        <v>#REF!</v>
      </c>
      <c r="CW106" s="124" t="e">
        <f t="shared" si="1281"/>
        <v>#REF!</v>
      </c>
      <c r="CX106" s="124" t="e">
        <f t="shared" si="1281"/>
        <v>#REF!</v>
      </c>
      <c r="CY106" s="124" t="e">
        <f t="shared" si="1281"/>
        <v>#REF!</v>
      </c>
      <c r="CZ106" s="124" t="e">
        <f t="shared" si="1281"/>
        <v>#REF!</v>
      </c>
      <c r="DA106" s="124" t="e">
        <f t="shared" si="1281"/>
        <v>#REF!</v>
      </c>
      <c r="DB106" s="124" t="e">
        <f t="shared" si="1281"/>
        <v>#REF!</v>
      </c>
      <c r="DC106" s="124" t="e">
        <f t="shared" si="1281"/>
        <v>#REF!</v>
      </c>
      <c r="DD106" s="124" t="e">
        <f t="shared" si="1281"/>
        <v>#REF!</v>
      </c>
      <c r="DE106" s="124" t="e">
        <f t="shared" si="1281"/>
        <v>#REF!</v>
      </c>
      <c r="DF106" s="124" t="e">
        <f t="shared" si="1281"/>
        <v>#REF!</v>
      </c>
      <c r="DG106" s="124" t="e">
        <f t="shared" si="1281"/>
        <v>#REF!</v>
      </c>
      <c r="DH106" s="124" t="e">
        <f t="shared" si="1281"/>
        <v>#REF!</v>
      </c>
      <c r="DI106" s="124" t="e">
        <f t="shared" si="1281"/>
        <v>#REF!</v>
      </c>
      <c r="DJ106" s="124" t="e">
        <f t="shared" si="1281"/>
        <v>#REF!</v>
      </c>
      <c r="DK106" s="124" t="e">
        <f t="shared" si="1281"/>
        <v>#REF!</v>
      </c>
      <c r="DL106" s="124" t="e">
        <f t="shared" si="1281"/>
        <v>#REF!</v>
      </c>
      <c r="DM106" s="124" t="e">
        <f t="shared" si="1281"/>
        <v>#REF!</v>
      </c>
      <c r="DN106" s="124" t="e">
        <f t="shared" si="1281"/>
        <v>#REF!</v>
      </c>
      <c r="DO106" s="124" t="e">
        <f t="shared" si="1281"/>
        <v>#REF!</v>
      </c>
      <c r="DP106" s="124" t="e">
        <f t="shared" si="1281"/>
        <v>#REF!</v>
      </c>
      <c r="DQ106" s="124" t="e">
        <f t="shared" si="1281"/>
        <v>#REF!</v>
      </c>
      <c r="DR106" s="124" t="e">
        <f t="shared" si="1281"/>
        <v>#REF!</v>
      </c>
      <c r="DS106" s="124" t="e">
        <f t="shared" si="1281"/>
        <v>#REF!</v>
      </c>
      <c r="DT106" s="124" t="e">
        <f t="shared" si="1281"/>
        <v>#REF!</v>
      </c>
      <c r="DU106" s="124" t="e">
        <f t="shared" si="1281"/>
        <v>#REF!</v>
      </c>
      <c r="DV106" s="124" t="e">
        <f t="shared" si="1281"/>
        <v>#REF!</v>
      </c>
      <c r="DW106" s="124" t="e">
        <f t="shared" si="1281"/>
        <v>#REF!</v>
      </c>
      <c r="DX106" s="124" t="e">
        <f t="shared" si="1281"/>
        <v>#REF!</v>
      </c>
      <c r="DY106" s="124" t="e">
        <f t="shared" si="1281"/>
        <v>#REF!</v>
      </c>
      <c r="DZ106" s="124" t="e">
        <f t="shared" si="1281"/>
        <v>#REF!</v>
      </c>
      <c r="EA106" s="124" t="e">
        <f t="shared" si="1281"/>
        <v>#REF!</v>
      </c>
      <c r="EB106" s="124" t="e">
        <f t="shared" si="1281"/>
        <v>#REF!</v>
      </c>
      <c r="EC106" s="124" t="e">
        <f t="shared" si="1281"/>
        <v>#REF!</v>
      </c>
      <c r="ED106" s="124" t="e">
        <f t="shared" si="1281"/>
        <v>#REF!</v>
      </c>
      <c r="EE106" s="124" t="e">
        <f t="shared" si="1281"/>
        <v>#REF!</v>
      </c>
      <c r="EF106" s="124" t="e">
        <f t="shared" si="1281"/>
        <v>#REF!</v>
      </c>
      <c r="EG106" s="124" t="e">
        <f t="shared" si="1281"/>
        <v>#REF!</v>
      </c>
      <c r="EH106" s="124" t="e">
        <f t="shared" si="1281"/>
        <v>#REF!</v>
      </c>
      <c r="EI106" s="124" t="e">
        <f t="shared" si="1281"/>
        <v>#REF!</v>
      </c>
      <c r="EJ106" s="124" t="e">
        <f t="shared" si="1281"/>
        <v>#REF!</v>
      </c>
      <c r="EK106" s="124" t="e">
        <f t="shared" si="1281"/>
        <v>#REF!</v>
      </c>
      <c r="EL106" s="124" t="e">
        <f t="shared" si="1281"/>
        <v>#REF!</v>
      </c>
      <c r="EM106" s="124" t="e">
        <f t="shared" si="1281"/>
        <v>#REF!</v>
      </c>
      <c r="EN106" s="124" t="e">
        <f t="shared" si="1281"/>
        <v>#REF!</v>
      </c>
      <c r="EO106" s="124" t="e">
        <f t="shared" si="1281"/>
        <v>#REF!</v>
      </c>
      <c r="EP106" s="124" t="e">
        <f t="shared" si="1281"/>
        <v>#REF!</v>
      </c>
      <c r="EQ106" s="124" t="e">
        <f t="shared" si="1281"/>
        <v>#REF!</v>
      </c>
      <c r="ER106" s="124" t="e">
        <f t="shared" si="1282"/>
        <v>#REF!</v>
      </c>
      <c r="ES106" s="124" t="e">
        <f t="shared" si="1282"/>
        <v>#REF!</v>
      </c>
      <c r="ET106" s="124" t="e">
        <f t="shared" si="1282"/>
        <v>#REF!</v>
      </c>
      <c r="EU106" s="124" t="e">
        <f t="shared" si="1282"/>
        <v>#REF!</v>
      </c>
      <c r="EV106" s="124" t="e">
        <f t="shared" si="1282"/>
        <v>#REF!</v>
      </c>
      <c r="EW106" s="124" t="e">
        <f t="shared" si="1282"/>
        <v>#REF!</v>
      </c>
      <c r="EX106" s="124" t="e">
        <f t="shared" si="1282"/>
        <v>#REF!</v>
      </c>
      <c r="EY106" s="124" t="e">
        <f t="shared" si="1282"/>
        <v>#REF!</v>
      </c>
      <c r="EZ106" s="124" t="e">
        <f t="shared" si="1282"/>
        <v>#REF!</v>
      </c>
      <c r="FA106" s="124" t="e">
        <f t="shared" si="1282"/>
        <v>#REF!</v>
      </c>
      <c r="FB106" s="124" t="e">
        <f t="shared" si="1282"/>
        <v>#REF!</v>
      </c>
      <c r="FC106" s="124" t="e">
        <f t="shared" si="1282"/>
        <v>#REF!</v>
      </c>
      <c r="FD106" s="124" t="e">
        <f t="shared" si="1282"/>
        <v>#REF!</v>
      </c>
      <c r="FE106" s="124" t="e">
        <f t="shared" si="1282"/>
        <v>#REF!</v>
      </c>
      <c r="FF106" s="124" t="e">
        <f t="shared" si="1282"/>
        <v>#REF!</v>
      </c>
      <c r="FG106" s="124" t="e">
        <f t="shared" si="1282"/>
        <v>#REF!</v>
      </c>
      <c r="FH106" s="124" t="e">
        <f t="shared" si="1282"/>
        <v>#REF!</v>
      </c>
      <c r="FI106" s="124" t="e">
        <f t="shared" si="1282"/>
        <v>#REF!</v>
      </c>
      <c r="FJ106" s="124" t="e">
        <f t="shared" si="1282"/>
        <v>#REF!</v>
      </c>
      <c r="FK106" s="124" t="e">
        <f t="shared" si="1282"/>
        <v>#REF!</v>
      </c>
      <c r="FL106" s="124" t="e">
        <f t="shared" si="1282"/>
        <v>#REF!</v>
      </c>
      <c r="FM106" s="124" t="e">
        <f t="shared" si="1282"/>
        <v>#REF!</v>
      </c>
      <c r="FN106" s="124" t="e">
        <f t="shared" si="1282"/>
        <v>#REF!</v>
      </c>
      <c r="FO106" s="124" t="e">
        <f t="shared" si="1282"/>
        <v>#REF!</v>
      </c>
      <c r="FP106" s="124" t="e">
        <f t="shared" si="1282"/>
        <v>#REF!</v>
      </c>
      <c r="FQ106" s="124" t="e">
        <f t="shared" si="1282"/>
        <v>#REF!</v>
      </c>
      <c r="FR106" s="124" t="e">
        <f t="shared" si="1282"/>
        <v>#REF!</v>
      </c>
      <c r="FS106" s="124" t="e">
        <f t="shared" si="1282"/>
        <v>#REF!</v>
      </c>
      <c r="FT106" s="124" t="e">
        <f t="shared" si="1282"/>
        <v>#REF!</v>
      </c>
      <c r="FU106" s="124" t="e">
        <f t="shared" si="1282"/>
        <v>#REF!</v>
      </c>
      <c r="FV106" s="124" t="e">
        <f t="shared" si="1282"/>
        <v>#REF!</v>
      </c>
      <c r="FW106" s="124" t="e">
        <f t="shared" si="1282"/>
        <v>#REF!</v>
      </c>
      <c r="FX106" s="124" t="e">
        <f t="shared" si="1282"/>
        <v>#REF!</v>
      </c>
      <c r="FY106" s="124" t="e">
        <f t="shared" si="1282"/>
        <v>#REF!</v>
      </c>
      <c r="FZ106" s="124" t="e">
        <f t="shared" si="1282"/>
        <v>#REF!</v>
      </c>
      <c r="GA106" s="124" t="e">
        <f t="shared" si="1282"/>
        <v>#REF!</v>
      </c>
      <c r="GB106" s="124" t="e">
        <f t="shared" si="1282"/>
        <v>#REF!</v>
      </c>
      <c r="GC106" s="124" t="e">
        <f t="shared" si="1282"/>
        <v>#REF!</v>
      </c>
      <c r="GD106" s="124" t="e">
        <f t="shared" si="1282"/>
        <v>#REF!</v>
      </c>
      <c r="GE106" s="124" t="e">
        <f t="shared" si="1282"/>
        <v>#REF!</v>
      </c>
      <c r="GF106" s="124" t="e">
        <f t="shared" si="1282"/>
        <v>#REF!</v>
      </c>
      <c r="GG106" s="124" t="e">
        <f t="shared" si="1282"/>
        <v>#REF!</v>
      </c>
      <c r="GH106" s="124" t="e">
        <f t="shared" si="1282"/>
        <v>#REF!</v>
      </c>
      <c r="GI106" s="124" t="e">
        <f t="shared" si="1282"/>
        <v>#REF!</v>
      </c>
      <c r="GJ106" s="124" t="e">
        <f t="shared" si="1282"/>
        <v>#REF!</v>
      </c>
      <c r="GK106" s="124" t="e">
        <f t="shared" si="1282"/>
        <v>#REF!</v>
      </c>
      <c r="GL106" s="124" t="e">
        <f t="shared" si="1282"/>
        <v>#REF!</v>
      </c>
      <c r="GM106" s="124" t="e">
        <f t="shared" si="1282"/>
        <v>#REF!</v>
      </c>
      <c r="GN106" s="124" t="e">
        <f t="shared" si="1282"/>
        <v>#REF!</v>
      </c>
      <c r="GO106" s="124" t="e">
        <f t="shared" si="1282"/>
        <v>#REF!</v>
      </c>
      <c r="GP106" s="124" t="e">
        <f t="shared" si="1282"/>
        <v>#REF!</v>
      </c>
      <c r="GQ106" s="124" t="e">
        <f t="shared" si="1282"/>
        <v>#REF!</v>
      </c>
      <c r="GR106" s="124" t="e">
        <f t="shared" si="1282"/>
        <v>#REF!</v>
      </c>
      <c r="GS106" s="124" t="e">
        <f t="shared" si="1282"/>
        <v>#REF!</v>
      </c>
      <c r="GT106" s="124" t="e">
        <f t="shared" si="1282"/>
        <v>#REF!</v>
      </c>
      <c r="GU106" s="124" t="e">
        <f t="shared" si="1282"/>
        <v>#REF!</v>
      </c>
      <c r="GV106" s="124" t="e">
        <f t="shared" si="1282"/>
        <v>#REF!</v>
      </c>
      <c r="GW106" s="124" t="e">
        <f t="shared" si="1282"/>
        <v>#REF!</v>
      </c>
      <c r="GX106" s="124" t="e">
        <f t="shared" si="1282"/>
        <v>#REF!</v>
      </c>
      <c r="GY106" s="124" t="e">
        <f t="shared" si="1282"/>
        <v>#REF!</v>
      </c>
      <c r="GZ106" s="124" t="e">
        <f t="shared" si="1282"/>
        <v>#REF!</v>
      </c>
      <c r="HA106" s="124" t="e">
        <f t="shared" si="1282"/>
        <v>#REF!</v>
      </c>
      <c r="HB106" s="124" t="e">
        <f t="shared" si="1282"/>
        <v>#REF!</v>
      </c>
      <c r="HC106" s="124" t="e">
        <f t="shared" si="1282"/>
        <v>#REF!</v>
      </c>
      <c r="HD106" s="124" t="e">
        <f t="shared" si="1283"/>
        <v>#REF!</v>
      </c>
      <c r="HE106" s="124" t="e">
        <f t="shared" si="1283"/>
        <v>#REF!</v>
      </c>
      <c r="HF106" s="124" t="e">
        <f t="shared" si="1283"/>
        <v>#REF!</v>
      </c>
      <c r="HG106" s="124" t="e">
        <f t="shared" si="1283"/>
        <v>#REF!</v>
      </c>
      <c r="HH106" s="124" t="e">
        <f t="shared" si="1283"/>
        <v>#REF!</v>
      </c>
      <c r="HI106" s="124" t="e">
        <f t="shared" si="1283"/>
        <v>#REF!</v>
      </c>
      <c r="HJ106" s="124" t="e">
        <f t="shared" si="1283"/>
        <v>#REF!</v>
      </c>
      <c r="HK106" s="124" t="e">
        <f t="shared" si="1283"/>
        <v>#REF!</v>
      </c>
      <c r="HL106" s="124" t="e">
        <f t="shared" si="1283"/>
        <v>#REF!</v>
      </c>
      <c r="HM106" s="124" t="e">
        <f t="shared" si="1283"/>
        <v>#REF!</v>
      </c>
      <c r="HN106" s="124" t="e">
        <f t="shared" si="1283"/>
        <v>#REF!</v>
      </c>
      <c r="HO106" s="124" t="e">
        <f t="shared" si="1283"/>
        <v>#REF!</v>
      </c>
      <c r="HP106" s="124" t="e">
        <f t="shared" si="1283"/>
        <v>#REF!</v>
      </c>
      <c r="HQ106" s="124" t="e">
        <f t="shared" si="1283"/>
        <v>#REF!</v>
      </c>
      <c r="HR106" s="124" t="e">
        <f t="shared" si="1283"/>
        <v>#REF!</v>
      </c>
      <c r="HS106" s="124" t="e">
        <f t="shared" si="1283"/>
        <v>#REF!</v>
      </c>
      <c r="HT106" s="124" t="e">
        <f t="shared" si="1283"/>
        <v>#REF!</v>
      </c>
      <c r="HU106" s="124" t="e">
        <f t="shared" si="1283"/>
        <v>#REF!</v>
      </c>
      <c r="HV106" s="124" t="e">
        <f t="shared" si="1283"/>
        <v>#REF!</v>
      </c>
      <c r="HW106" s="124" t="e">
        <f t="shared" si="1283"/>
        <v>#REF!</v>
      </c>
      <c r="HX106" s="124" t="e">
        <f t="shared" si="1283"/>
        <v>#REF!</v>
      </c>
      <c r="HY106" s="124" t="e">
        <f t="shared" si="1283"/>
        <v>#REF!</v>
      </c>
      <c r="HZ106" s="124" t="e">
        <f t="shared" si="1283"/>
        <v>#REF!</v>
      </c>
      <c r="IA106" s="124" t="e">
        <f t="shared" si="1283"/>
        <v>#REF!</v>
      </c>
      <c r="IB106" s="124" t="e">
        <f t="shared" si="1283"/>
        <v>#REF!</v>
      </c>
      <c r="IC106" s="124" t="e">
        <f t="shared" si="1283"/>
        <v>#REF!</v>
      </c>
      <c r="ID106" s="124" t="e">
        <f t="shared" si="1283"/>
        <v>#REF!</v>
      </c>
      <c r="IE106" s="124" t="e">
        <f t="shared" si="1283"/>
        <v>#REF!</v>
      </c>
      <c r="IF106" s="124" t="e">
        <f t="shared" si="1283"/>
        <v>#REF!</v>
      </c>
      <c r="IG106" s="124" t="e">
        <f t="shared" si="1283"/>
        <v>#REF!</v>
      </c>
      <c r="IH106" s="124" t="e">
        <f t="shared" si="1283"/>
        <v>#REF!</v>
      </c>
      <c r="II106" s="124" t="e">
        <f t="shared" si="1283"/>
        <v>#REF!</v>
      </c>
      <c r="IJ106" s="124" t="e">
        <f t="shared" si="1283"/>
        <v>#REF!</v>
      </c>
      <c r="IK106" s="124" t="e">
        <f t="shared" si="1283"/>
        <v>#REF!</v>
      </c>
      <c r="IL106" s="124" t="e">
        <f t="shared" si="1283"/>
        <v>#REF!</v>
      </c>
      <c r="IM106" s="124" t="e">
        <f t="shared" si="1283"/>
        <v>#REF!</v>
      </c>
      <c r="IN106" s="124" t="e">
        <f t="shared" si="1283"/>
        <v>#REF!</v>
      </c>
      <c r="IO106" s="124" t="e">
        <f t="shared" si="1283"/>
        <v>#REF!</v>
      </c>
      <c r="IP106" s="124" t="e">
        <f t="shared" si="1283"/>
        <v>#REF!</v>
      </c>
      <c r="IQ106" s="124" t="e">
        <f t="shared" si="1283"/>
        <v>#REF!</v>
      </c>
      <c r="IR106" s="124" t="e">
        <f t="shared" si="1283"/>
        <v>#REF!</v>
      </c>
      <c r="IS106" s="124" t="e">
        <f t="shared" si="1283"/>
        <v>#REF!</v>
      </c>
      <c r="IT106" s="124" t="e">
        <f t="shared" si="1283"/>
        <v>#REF!</v>
      </c>
      <c r="IU106" s="124" t="e">
        <f t="shared" si="1283"/>
        <v>#REF!</v>
      </c>
      <c r="IV106" s="124" t="e">
        <f t="shared" si="1283"/>
        <v>#REF!</v>
      </c>
      <c r="IW106" s="124" t="e">
        <f t="shared" si="1283"/>
        <v>#REF!</v>
      </c>
      <c r="IX106" s="124" t="e">
        <f t="shared" si="1283"/>
        <v>#REF!</v>
      </c>
      <c r="IY106" s="124" t="e">
        <f t="shared" si="1283"/>
        <v>#REF!</v>
      </c>
      <c r="IZ106" s="124" t="e">
        <f t="shared" si="1283"/>
        <v>#REF!</v>
      </c>
      <c r="JA106" s="124" t="e">
        <f t="shared" si="1283"/>
        <v>#REF!</v>
      </c>
      <c r="JB106" s="124" t="e">
        <f t="shared" si="1283"/>
        <v>#REF!</v>
      </c>
      <c r="JC106" s="124" t="e">
        <f t="shared" si="1283"/>
        <v>#REF!</v>
      </c>
      <c r="JD106" s="124" t="e">
        <f t="shared" si="1283"/>
        <v>#REF!</v>
      </c>
      <c r="JE106" s="124" t="e">
        <f t="shared" si="1283"/>
        <v>#REF!</v>
      </c>
      <c r="JF106" s="124" t="e">
        <f t="shared" si="1283"/>
        <v>#REF!</v>
      </c>
      <c r="JG106" s="124" t="e">
        <f t="shared" si="1283"/>
        <v>#REF!</v>
      </c>
      <c r="JH106" s="124" t="e">
        <f t="shared" si="1283"/>
        <v>#REF!</v>
      </c>
      <c r="JI106" s="124" t="e">
        <f t="shared" si="1283"/>
        <v>#REF!</v>
      </c>
      <c r="JJ106" s="124" t="e">
        <f t="shared" si="1283"/>
        <v>#REF!</v>
      </c>
      <c r="JK106" s="124" t="e">
        <f t="shared" si="1283"/>
        <v>#REF!</v>
      </c>
      <c r="JL106" s="124" t="e">
        <f t="shared" si="1283"/>
        <v>#REF!</v>
      </c>
      <c r="JM106" s="124" t="e">
        <f t="shared" si="1283"/>
        <v>#REF!</v>
      </c>
      <c r="JN106" s="124" t="e">
        <f t="shared" si="1283"/>
        <v>#REF!</v>
      </c>
      <c r="JO106" s="124" t="e">
        <f t="shared" si="1283"/>
        <v>#REF!</v>
      </c>
      <c r="JP106" s="124" t="e">
        <f t="shared" si="1284"/>
        <v>#REF!</v>
      </c>
      <c r="JQ106" s="124" t="e">
        <f t="shared" si="1284"/>
        <v>#REF!</v>
      </c>
      <c r="JR106" s="124" t="e">
        <f t="shared" si="1284"/>
        <v>#REF!</v>
      </c>
      <c r="JS106" s="124" t="e">
        <f t="shared" si="1284"/>
        <v>#REF!</v>
      </c>
      <c r="JT106" s="124" t="e">
        <f t="shared" si="1284"/>
        <v>#REF!</v>
      </c>
      <c r="JU106" s="124" t="e">
        <f t="shared" si="1284"/>
        <v>#REF!</v>
      </c>
      <c r="JV106" s="124" t="e">
        <f t="shared" si="1284"/>
        <v>#REF!</v>
      </c>
      <c r="JW106" s="124" t="e">
        <f t="shared" si="1284"/>
        <v>#REF!</v>
      </c>
      <c r="JX106" s="124" t="e">
        <f t="shared" si="1284"/>
        <v>#REF!</v>
      </c>
      <c r="JY106" s="124" t="e">
        <f t="shared" si="1284"/>
        <v>#REF!</v>
      </c>
      <c r="JZ106" s="124" t="e">
        <f t="shared" si="1284"/>
        <v>#REF!</v>
      </c>
      <c r="KA106" s="124" t="e">
        <f t="shared" si="1284"/>
        <v>#REF!</v>
      </c>
      <c r="KB106" s="124" t="e">
        <f t="shared" si="1284"/>
        <v>#REF!</v>
      </c>
      <c r="KC106" s="124" t="e">
        <f t="shared" si="1284"/>
        <v>#REF!</v>
      </c>
      <c r="KD106" s="124" t="e">
        <f t="shared" si="1284"/>
        <v>#REF!</v>
      </c>
      <c r="KE106" s="124" t="e">
        <f t="shared" si="1284"/>
        <v>#REF!</v>
      </c>
      <c r="KF106" s="124" t="e">
        <f t="shared" si="1284"/>
        <v>#REF!</v>
      </c>
      <c r="KG106" s="124" t="e">
        <f t="shared" si="1284"/>
        <v>#REF!</v>
      </c>
      <c r="KH106" s="124" t="e">
        <f t="shared" si="1284"/>
        <v>#REF!</v>
      </c>
      <c r="KI106" s="124" t="e">
        <f t="shared" si="1284"/>
        <v>#REF!</v>
      </c>
      <c r="KJ106" s="124" t="e">
        <f t="shared" si="1284"/>
        <v>#REF!</v>
      </c>
      <c r="KK106" s="124" t="e">
        <f t="shared" si="1284"/>
        <v>#REF!</v>
      </c>
      <c r="KL106" s="124" t="e">
        <f t="shared" si="1284"/>
        <v>#REF!</v>
      </c>
      <c r="KM106" s="124" t="e">
        <f t="shared" si="1284"/>
        <v>#REF!</v>
      </c>
      <c r="KN106" s="124" t="e">
        <f t="shared" si="1284"/>
        <v>#REF!</v>
      </c>
      <c r="KO106" s="124" t="e">
        <f t="shared" si="1284"/>
        <v>#REF!</v>
      </c>
      <c r="KP106" s="124" t="e">
        <f t="shared" si="1284"/>
        <v>#REF!</v>
      </c>
      <c r="KQ106" s="124" t="e">
        <f t="shared" si="1284"/>
        <v>#REF!</v>
      </c>
      <c r="KR106" s="124" t="e">
        <f t="shared" si="1284"/>
        <v>#REF!</v>
      </c>
      <c r="KS106" s="124" t="e">
        <f t="shared" si="1284"/>
        <v>#REF!</v>
      </c>
      <c r="KT106" s="124" t="e">
        <f t="shared" si="1284"/>
        <v>#REF!</v>
      </c>
      <c r="KU106" s="124" t="e">
        <f t="shared" si="1285"/>
        <v>#REF!</v>
      </c>
      <c r="KV106" s="124" t="e">
        <f t="shared" si="1286"/>
        <v>#REF!</v>
      </c>
      <c r="KW106" s="124" t="e">
        <f t="shared" si="1287"/>
        <v>#REF!</v>
      </c>
      <c r="KX106" s="124" t="e">
        <f t="shared" si="1288"/>
        <v>#REF!</v>
      </c>
      <c r="KY106" s="124" t="e">
        <f t="shared" si="1289"/>
        <v>#REF!</v>
      </c>
      <c r="KZ106" s="124" t="e">
        <f t="shared" si="1290"/>
        <v>#REF!</v>
      </c>
      <c r="LA106" s="124" t="e">
        <f t="shared" si="1291"/>
        <v>#REF!</v>
      </c>
      <c r="LB106" s="124" t="e">
        <f t="shared" si="1292"/>
        <v>#REF!</v>
      </c>
      <c r="LC106" s="124" t="e">
        <f t="shared" si="1293"/>
        <v>#REF!</v>
      </c>
      <c r="LD106" s="124" t="e">
        <f t="shared" si="1294"/>
        <v>#REF!</v>
      </c>
      <c r="LE106" s="124" t="e">
        <f t="shared" si="1295"/>
        <v>#REF!</v>
      </c>
      <c r="LF106" s="124" t="e">
        <f t="shared" si="1296"/>
        <v>#REF!</v>
      </c>
      <c r="LG106" s="124" t="e">
        <f t="shared" si="1297"/>
        <v>#REF!</v>
      </c>
      <c r="LH106" s="124" t="e">
        <f t="shared" si="1298"/>
        <v>#REF!</v>
      </c>
      <c r="LI106" s="124" t="e">
        <f t="shared" si="1299"/>
        <v>#REF!</v>
      </c>
      <c r="LJ106" s="124" t="e">
        <f t="shared" si="1300"/>
        <v>#REF!</v>
      </c>
      <c r="LK106" s="124" t="e">
        <f t="shared" si="1301"/>
        <v>#REF!</v>
      </c>
      <c r="LL106" s="124" t="e">
        <f t="shared" si="1302"/>
        <v>#REF!</v>
      </c>
      <c r="LM106" s="124" t="e">
        <f t="shared" si="1303"/>
        <v>#REF!</v>
      </c>
      <c r="LN106" s="124" t="e">
        <f t="shared" si="1304"/>
        <v>#REF!</v>
      </c>
      <c r="LO106" s="124" t="e">
        <f t="shared" si="1305"/>
        <v>#REF!</v>
      </c>
      <c r="LP106" s="124" t="e">
        <f t="shared" si="1306"/>
        <v>#REF!</v>
      </c>
      <c r="LQ106" s="124" t="e">
        <f t="shared" si="1307"/>
        <v>#REF!</v>
      </c>
      <c r="LR106" s="124" t="e">
        <f t="shared" si="1308"/>
        <v>#REF!</v>
      </c>
      <c r="LS106" s="124" t="e">
        <f t="shared" si="1309"/>
        <v>#REF!</v>
      </c>
      <c r="LT106" s="124" t="e">
        <f t="shared" si="1310"/>
        <v>#REF!</v>
      </c>
      <c r="LU106" s="124" t="e">
        <f t="shared" si="1311"/>
        <v>#REF!</v>
      </c>
      <c r="LV106" s="124" t="e">
        <f t="shared" si="1312"/>
        <v>#REF!</v>
      </c>
      <c r="LW106" s="124" t="e">
        <f t="shared" si="1313"/>
        <v>#REF!</v>
      </c>
      <c r="LX106" s="124" t="e">
        <f t="shared" si="1314"/>
        <v>#REF!</v>
      </c>
      <c r="LY106" s="124" t="e">
        <f t="shared" si="1315"/>
        <v>#REF!</v>
      </c>
      <c r="LZ106" s="124" t="e">
        <f t="shared" si="1316"/>
        <v>#REF!</v>
      </c>
      <c r="MA106" s="124" t="e">
        <f t="shared" si="1317"/>
        <v>#REF!</v>
      </c>
      <c r="MB106" s="124" t="e">
        <f t="shared" si="1318"/>
        <v>#REF!</v>
      </c>
      <c r="MC106" s="124" t="e">
        <f t="shared" si="1319"/>
        <v>#REF!</v>
      </c>
      <c r="MD106" s="124" t="e">
        <f t="shared" si="1320"/>
        <v>#REF!</v>
      </c>
      <c r="ME106" s="124" t="e">
        <f t="shared" si="1321"/>
        <v>#REF!</v>
      </c>
      <c r="MF106" s="124" t="e">
        <f t="shared" si="1322"/>
        <v>#REF!</v>
      </c>
      <c r="MG106" s="124" t="e">
        <f t="shared" si="1323"/>
        <v>#REF!</v>
      </c>
      <c r="MH106" s="124" t="e">
        <f t="shared" si="1324"/>
        <v>#REF!</v>
      </c>
      <c r="MI106" s="124" t="e">
        <f t="shared" si="1325"/>
        <v>#REF!</v>
      </c>
      <c r="MJ106" s="124" t="e">
        <f t="shared" si="1326"/>
        <v>#REF!</v>
      </c>
      <c r="MK106" s="124" t="e">
        <f t="shared" si="1327"/>
        <v>#REF!</v>
      </c>
      <c r="ML106" s="124" t="e">
        <f t="shared" si="1328"/>
        <v>#REF!</v>
      </c>
      <c r="MM106" s="124" t="e">
        <f t="shared" si="1329"/>
        <v>#REF!</v>
      </c>
      <c r="MN106" s="124" t="e">
        <f t="shared" si="1330"/>
        <v>#REF!</v>
      </c>
      <c r="MO106" s="124" t="e">
        <f t="shared" si="1331"/>
        <v>#REF!</v>
      </c>
      <c r="MP106" s="124" t="e">
        <f t="shared" si="1332"/>
        <v>#REF!</v>
      </c>
      <c r="MQ106" s="124" t="e">
        <f t="shared" si="1333"/>
        <v>#REF!</v>
      </c>
      <c r="MR106" s="124" t="e">
        <f t="shared" si="1334"/>
        <v>#REF!</v>
      </c>
      <c r="MS106" s="124" t="e">
        <f t="shared" si="1335"/>
        <v>#REF!</v>
      </c>
      <c r="MT106" s="124" t="e">
        <f t="shared" si="1336"/>
        <v>#REF!</v>
      </c>
      <c r="MU106" s="124" t="e">
        <f t="shared" si="1337"/>
        <v>#REF!</v>
      </c>
      <c r="MV106" s="124" t="e">
        <f t="shared" si="1338"/>
        <v>#REF!</v>
      </c>
      <c r="MW106" s="124" t="e">
        <f t="shared" si="1339"/>
        <v>#REF!</v>
      </c>
      <c r="MX106" s="124" t="e">
        <f t="shared" si="1340"/>
        <v>#REF!</v>
      </c>
      <c r="MY106" s="124" t="e">
        <f t="shared" si="1341"/>
        <v>#REF!</v>
      </c>
      <c r="MZ106" s="124" t="e">
        <f t="shared" si="1342"/>
        <v>#REF!</v>
      </c>
      <c r="NA106" s="124" t="e">
        <f t="shared" si="1343"/>
        <v>#REF!</v>
      </c>
      <c r="NB106" s="124" t="e">
        <f t="shared" si="1344"/>
        <v>#REF!</v>
      </c>
      <c r="NC106" s="124" t="e">
        <f t="shared" si="1345"/>
        <v>#REF!</v>
      </c>
      <c r="ND106" s="124" t="e">
        <f t="shared" si="1346"/>
        <v>#REF!</v>
      </c>
      <c r="NE106" s="124" t="e">
        <f t="shared" si="1347"/>
        <v>#REF!</v>
      </c>
      <c r="NF106" s="124" t="e">
        <f t="shared" si="1348"/>
        <v>#REF!</v>
      </c>
      <c r="NG106" s="124" t="e">
        <f t="shared" si="1349"/>
        <v>#REF!</v>
      </c>
      <c r="NH106" s="124" t="e">
        <f t="shared" si="1350"/>
        <v>#REF!</v>
      </c>
      <c r="NI106" s="124" t="e">
        <f t="shared" si="1351"/>
        <v>#REF!</v>
      </c>
      <c r="NJ106" s="124" t="e">
        <f t="shared" si="1352"/>
        <v>#REF!</v>
      </c>
      <c r="NK106" s="124" t="e">
        <f t="shared" si="1353"/>
        <v>#REF!</v>
      </c>
      <c r="NL106" s="124" t="e">
        <f t="shared" si="1354"/>
        <v>#REF!</v>
      </c>
      <c r="NM106" s="124" t="e">
        <f t="shared" si="1355"/>
        <v>#REF!</v>
      </c>
      <c r="NN106" s="124" t="e">
        <f t="shared" si="1356"/>
        <v>#REF!</v>
      </c>
      <c r="NO106" s="124" t="e">
        <f t="shared" si="1357"/>
        <v>#REF!</v>
      </c>
      <c r="NP106" s="124" t="e">
        <f t="shared" si="1358"/>
        <v>#REF!</v>
      </c>
      <c r="NQ106" s="124" t="e">
        <f t="shared" si="1359"/>
        <v>#REF!</v>
      </c>
      <c r="NR106" s="124" t="e">
        <f t="shared" si="1360"/>
        <v>#REF!</v>
      </c>
      <c r="NS106" s="124" t="e">
        <f t="shared" si="1361"/>
        <v>#REF!</v>
      </c>
      <c r="NT106" s="124" t="e">
        <f t="shared" si="1362"/>
        <v>#REF!</v>
      </c>
      <c r="NU106" s="124" t="e">
        <f t="shared" si="1363"/>
        <v>#REF!</v>
      </c>
      <c r="NV106" s="124" t="e">
        <f t="shared" si="1364"/>
        <v>#REF!</v>
      </c>
      <c r="NW106" s="124" t="e">
        <f t="shared" si="1365"/>
        <v>#REF!</v>
      </c>
      <c r="NX106" s="124" t="e">
        <f t="shared" si="1366"/>
        <v>#REF!</v>
      </c>
      <c r="NY106" s="124" t="e">
        <f t="shared" si="1367"/>
        <v>#REF!</v>
      </c>
      <c r="NZ106" s="124" t="e">
        <f t="shared" si="1368"/>
        <v>#REF!</v>
      </c>
      <c r="OA106" s="124" t="e">
        <f t="shared" si="1369"/>
        <v>#REF!</v>
      </c>
      <c r="OB106" s="124" t="e">
        <f t="shared" si="1370"/>
        <v>#REF!</v>
      </c>
      <c r="OC106" s="124" t="e">
        <f t="shared" si="1371"/>
        <v>#REF!</v>
      </c>
      <c r="OD106" s="124" t="e">
        <f t="shared" si="1372"/>
        <v>#REF!</v>
      </c>
      <c r="OE106" s="124" t="e">
        <f t="shared" si="1373"/>
        <v>#REF!</v>
      </c>
      <c r="OF106" s="124" t="e">
        <f t="shared" si="1374"/>
        <v>#REF!</v>
      </c>
      <c r="OG106" s="124" t="e">
        <f t="shared" si="1375"/>
        <v>#REF!</v>
      </c>
      <c r="OH106" s="124" t="e">
        <f t="shared" si="1376"/>
        <v>#REF!</v>
      </c>
      <c r="OI106" s="124" t="e">
        <f t="shared" si="1377"/>
        <v>#REF!</v>
      </c>
      <c r="OJ106" s="124" t="e">
        <f t="shared" si="1378"/>
        <v>#REF!</v>
      </c>
      <c r="OK106" s="124" t="e">
        <f t="shared" si="1379"/>
        <v>#REF!</v>
      </c>
      <c r="OL106" s="124" t="e">
        <f t="shared" si="1380"/>
        <v>#REF!</v>
      </c>
      <c r="OM106" s="124" t="e">
        <f t="shared" si="1381"/>
        <v>#REF!</v>
      </c>
      <c r="ON106" s="124" t="e">
        <f t="shared" si="1382"/>
        <v>#REF!</v>
      </c>
      <c r="OO106" s="124" t="e">
        <f t="shared" si="1383"/>
        <v>#REF!</v>
      </c>
      <c r="OP106" s="124" t="e">
        <f t="shared" si="1384"/>
        <v>#REF!</v>
      </c>
      <c r="OQ106" s="124" t="e">
        <f t="shared" si="1385"/>
        <v>#REF!</v>
      </c>
      <c r="OR106" s="124" t="e">
        <f t="shared" si="1386"/>
        <v>#REF!</v>
      </c>
      <c r="OS106" s="124" t="e">
        <f t="shared" si="1387"/>
        <v>#REF!</v>
      </c>
      <c r="OT106" s="124" t="e">
        <f t="shared" si="1388"/>
        <v>#REF!</v>
      </c>
      <c r="OU106" s="124" t="e">
        <f t="shared" si="1389"/>
        <v>#REF!</v>
      </c>
      <c r="OV106" s="124" t="e">
        <f t="shared" si="1390"/>
        <v>#REF!</v>
      </c>
      <c r="OW106" s="124" t="e">
        <f t="shared" si="1391"/>
        <v>#REF!</v>
      </c>
      <c r="OX106" s="124" t="e">
        <f t="shared" si="1392"/>
        <v>#REF!</v>
      </c>
      <c r="OY106" s="124" t="e">
        <f t="shared" si="1393"/>
        <v>#REF!</v>
      </c>
      <c r="OZ106" s="124" t="e">
        <f t="shared" si="1394"/>
        <v>#REF!</v>
      </c>
      <c r="PA106" s="124" t="e">
        <f t="shared" si="1395"/>
        <v>#REF!</v>
      </c>
      <c r="PB106" s="124" t="e">
        <f t="shared" si="1396"/>
        <v>#REF!</v>
      </c>
      <c r="PC106" s="124" t="e">
        <f t="shared" si="1397"/>
        <v>#REF!</v>
      </c>
      <c r="PD106" s="124" t="e">
        <f t="shared" si="1398"/>
        <v>#REF!</v>
      </c>
      <c r="PE106" s="124" t="e">
        <f t="shared" si="1399"/>
        <v>#REF!</v>
      </c>
      <c r="PF106" s="124" t="e">
        <f t="shared" si="1400"/>
        <v>#REF!</v>
      </c>
      <c r="PG106" s="124" t="e">
        <f t="shared" si="1401"/>
        <v>#REF!</v>
      </c>
      <c r="PH106" s="124" t="e">
        <f t="shared" si="1402"/>
        <v>#REF!</v>
      </c>
      <c r="PI106" s="124" t="e">
        <f t="shared" si="1403"/>
        <v>#REF!</v>
      </c>
      <c r="PJ106" s="124" t="e">
        <f t="shared" si="1404"/>
        <v>#REF!</v>
      </c>
    </row>
    <row r="107" spans="1:426" ht="12" customHeight="1">
      <c r="C107" s="70" t="e">
        <f>#REF!</f>
        <v>#REF!</v>
      </c>
      <c r="D107" s="124" t="e">
        <f>収支!#REF!</f>
        <v>#REF!</v>
      </c>
      <c r="G107" s="124" t="e">
        <f t="shared" si="1405"/>
        <v>#REF!</v>
      </c>
      <c r="H107" s="124" t="e">
        <f t="shared" si="1406"/>
        <v>#REF!</v>
      </c>
      <c r="I107" s="124" t="e">
        <f t="shared" si="1407"/>
        <v>#REF!</v>
      </c>
      <c r="J107" s="124" t="e">
        <f t="shared" si="1408"/>
        <v>#REF!</v>
      </c>
      <c r="K107" s="124" t="e">
        <f t="shared" si="1409"/>
        <v>#REF!</v>
      </c>
      <c r="L107" s="124" t="e">
        <f t="shared" si="1410"/>
        <v>#REF!</v>
      </c>
      <c r="M107" s="124" t="e">
        <f t="shared" si="1411"/>
        <v>#REF!</v>
      </c>
      <c r="N107" s="124" t="e">
        <f t="shared" si="1412"/>
        <v>#REF!</v>
      </c>
      <c r="O107" s="124" t="e">
        <f t="shared" si="1413"/>
        <v>#REF!</v>
      </c>
      <c r="P107" s="124" t="e">
        <f t="shared" si="1414"/>
        <v>#REF!</v>
      </c>
      <c r="Q107" s="124" t="e">
        <f t="shared" si="1415"/>
        <v>#REF!</v>
      </c>
      <c r="R107" s="124" t="e">
        <f t="shared" si="1416"/>
        <v>#REF!</v>
      </c>
      <c r="S107" s="124" t="e">
        <f t="shared" si="1279"/>
        <v>#REF!</v>
      </c>
      <c r="T107" s="124" t="e">
        <f t="shared" si="1418"/>
        <v>#REF!</v>
      </c>
      <c r="U107" s="124" t="e">
        <f t="shared" si="1418"/>
        <v>#REF!</v>
      </c>
      <c r="V107" s="124" t="e">
        <f t="shared" si="1418"/>
        <v>#REF!</v>
      </c>
      <c r="W107" s="124" t="e">
        <f t="shared" si="1418"/>
        <v>#REF!</v>
      </c>
      <c r="X107" s="124" t="e">
        <f t="shared" si="1418"/>
        <v>#REF!</v>
      </c>
      <c r="Y107" s="124" t="e">
        <f t="shared" si="1418"/>
        <v>#REF!</v>
      </c>
      <c r="Z107" s="124" t="e">
        <f t="shared" si="1418"/>
        <v>#REF!</v>
      </c>
      <c r="AA107" s="124" t="e">
        <f t="shared" si="1418"/>
        <v>#REF!</v>
      </c>
      <c r="AB107" s="124" t="e">
        <f t="shared" si="1418"/>
        <v>#REF!</v>
      </c>
      <c r="AC107" s="124" t="e">
        <f t="shared" si="1418"/>
        <v>#REF!</v>
      </c>
      <c r="AD107" s="124" t="e">
        <f t="shared" si="1418"/>
        <v>#REF!</v>
      </c>
      <c r="AE107" s="124" t="e">
        <f t="shared" si="1418"/>
        <v>#REF!</v>
      </c>
      <c r="AF107" s="124" t="e">
        <f t="shared" si="1418"/>
        <v>#REF!</v>
      </c>
      <c r="AG107" s="124" t="e">
        <f t="shared" si="1418"/>
        <v>#REF!</v>
      </c>
      <c r="AH107" s="124" t="e">
        <f t="shared" si="1418"/>
        <v>#REF!</v>
      </c>
      <c r="AI107" s="124" t="e">
        <f t="shared" si="1418"/>
        <v>#REF!</v>
      </c>
      <c r="AJ107" s="124" t="e">
        <f t="shared" si="1418"/>
        <v>#REF!</v>
      </c>
      <c r="AK107" s="124" t="e">
        <f t="shared" si="1418"/>
        <v>#REF!</v>
      </c>
      <c r="AL107" s="124" t="e">
        <f t="shared" si="1418"/>
        <v>#REF!</v>
      </c>
      <c r="AM107" s="124" t="e">
        <f t="shared" si="1418"/>
        <v>#REF!</v>
      </c>
      <c r="AN107" s="124" t="e">
        <f t="shared" si="1418"/>
        <v>#REF!</v>
      </c>
      <c r="AO107" s="124" t="e">
        <f t="shared" si="1418"/>
        <v>#REF!</v>
      </c>
      <c r="AP107" s="124" t="e">
        <f t="shared" si="1418"/>
        <v>#REF!</v>
      </c>
      <c r="AQ107" s="124" t="e">
        <f t="shared" si="1418"/>
        <v>#REF!</v>
      </c>
      <c r="AR107" s="124" t="e">
        <f t="shared" si="1418"/>
        <v>#REF!</v>
      </c>
      <c r="AS107" s="124" t="e">
        <f t="shared" si="1418"/>
        <v>#REF!</v>
      </c>
      <c r="AT107" s="124" t="e">
        <f t="shared" si="1418"/>
        <v>#REF!</v>
      </c>
      <c r="AU107" s="124" t="e">
        <f t="shared" si="1418"/>
        <v>#REF!</v>
      </c>
      <c r="AV107" s="124" t="e">
        <f t="shared" si="1418"/>
        <v>#REF!</v>
      </c>
      <c r="AW107" s="124" t="e">
        <f t="shared" si="1418"/>
        <v>#REF!</v>
      </c>
      <c r="AX107" s="124" t="e">
        <f t="shared" si="1418"/>
        <v>#REF!</v>
      </c>
      <c r="AY107" s="124" t="e">
        <f t="shared" si="1418"/>
        <v>#REF!</v>
      </c>
      <c r="AZ107" s="124" t="e">
        <f t="shared" si="1418"/>
        <v>#REF!</v>
      </c>
      <c r="BA107" s="124" t="e">
        <f t="shared" si="1418"/>
        <v>#REF!</v>
      </c>
      <c r="BB107" s="124" t="e">
        <f t="shared" si="1418"/>
        <v>#REF!</v>
      </c>
      <c r="BC107" s="124" t="e">
        <f t="shared" si="1418"/>
        <v>#REF!</v>
      </c>
      <c r="BD107" s="124" t="e">
        <f t="shared" si="1418"/>
        <v>#REF!</v>
      </c>
      <c r="BE107" s="124" t="e">
        <f t="shared" si="1418"/>
        <v>#REF!</v>
      </c>
      <c r="BF107" s="124" t="e">
        <f t="shared" si="1418"/>
        <v>#REF!</v>
      </c>
      <c r="BG107" s="124" t="e">
        <f t="shared" si="1418"/>
        <v>#REF!</v>
      </c>
      <c r="BH107" s="124" t="e">
        <f t="shared" si="1418"/>
        <v>#REF!</v>
      </c>
      <c r="BI107" s="124" t="e">
        <f t="shared" si="1418"/>
        <v>#REF!</v>
      </c>
      <c r="BJ107" s="124" t="e">
        <f t="shared" si="1418"/>
        <v>#REF!</v>
      </c>
      <c r="BK107" s="124" t="e">
        <f t="shared" si="1418"/>
        <v>#REF!</v>
      </c>
      <c r="BL107" s="124" t="e">
        <f t="shared" si="1418"/>
        <v>#REF!</v>
      </c>
      <c r="BM107" s="124" t="e">
        <f t="shared" si="1418"/>
        <v>#REF!</v>
      </c>
      <c r="BN107" s="124" t="e">
        <f t="shared" si="1418"/>
        <v>#REF!</v>
      </c>
      <c r="BO107" s="124" t="e">
        <f t="shared" si="1418"/>
        <v>#REF!</v>
      </c>
      <c r="BP107" s="124" t="e">
        <f t="shared" si="1418"/>
        <v>#REF!</v>
      </c>
      <c r="BQ107" s="124" t="e">
        <f t="shared" si="1418"/>
        <v>#REF!</v>
      </c>
      <c r="BR107" s="124" t="e">
        <f t="shared" si="1418"/>
        <v>#REF!</v>
      </c>
      <c r="BS107" s="124" t="e">
        <f t="shared" si="1418"/>
        <v>#REF!</v>
      </c>
      <c r="BT107" s="124" t="e">
        <f t="shared" si="1418"/>
        <v>#REF!</v>
      </c>
      <c r="BU107" s="124" t="e">
        <f t="shared" si="1418"/>
        <v>#REF!</v>
      </c>
      <c r="BV107" s="124" t="e">
        <f t="shared" si="1418"/>
        <v>#REF!</v>
      </c>
      <c r="BW107" s="124" t="e">
        <f t="shared" si="1418"/>
        <v>#REF!</v>
      </c>
      <c r="BX107" s="124" t="e">
        <f t="shared" si="1418"/>
        <v>#REF!</v>
      </c>
      <c r="BY107" s="124" t="e">
        <f t="shared" si="1418"/>
        <v>#REF!</v>
      </c>
      <c r="BZ107" s="124" t="e">
        <f t="shared" si="1418"/>
        <v>#REF!</v>
      </c>
      <c r="CA107" s="124" t="e">
        <f t="shared" si="1418"/>
        <v>#REF!</v>
      </c>
      <c r="CB107" s="124" t="e">
        <f t="shared" si="1418"/>
        <v>#REF!</v>
      </c>
      <c r="CC107" s="124" t="e">
        <f t="shared" si="1418"/>
        <v>#REF!</v>
      </c>
      <c r="CD107" s="124" t="e">
        <f t="shared" si="1418"/>
        <v>#REF!</v>
      </c>
      <c r="CE107" s="124" t="e">
        <f t="shared" si="1418"/>
        <v>#REF!</v>
      </c>
      <c r="CF107" s="124" t="e">
        <f t="shared" si="1281"/>
        <v>#REF!</v>
      </c>
      <c r="CG107" s="124" t="e">
        <f t="shared" si="1281"/>
        <v>#REF!</v>
      </c>
      <c r="CH107" s="124" t="e">
        <f t="shared" si="1281"/>
        <v>#REF!</v>
      </c>
      <c r="CI107" s="124" t="e">
        <f t="shared" si="1281"/>
        <v>#REF!</v>
      </c>
      <c r="CJ107" s="124" t="e">
        <f t="shared" si="1281"/>
        <v>#REF!</v>
      </c>
      <c r="CK107" s="124" t="e">
        <f t="shared" si="1281"/>
        <v>#REF!</v>
      </c>
      <c r="CL107" s="124" t="e">
        <f t="shared" si="1281"/>
        <v>#REF!</v>
      </c>
      <c r="CM107" s="124" t="e">
        <f t="shared" si="1281"/>
        <v>#REF!</v>
      </c>
      <c r="CN107" s="124" t="e">
        <f t="shared" si="1281"/>
        <v>#REF!</v>
      </c>
      <c r="CO107" s="124" t="e">
        <f t="shared" si="1281"/>
        <v>#REF!</v>
      </c>
      <c r="CP107" s="124" t="e">
        <f t="shared" si="1281"/>
        <v>#REF!</v>
      </c>
      <c r="CQ107" s="124" t="e">
        <f t="shared" si="1281"/>
        <v>#REF!</v>
      </c>
      <c r="CR107" s="124" t="e">
        <f t="shared" si="1281"/>
        <v>#REF!</v>
      </c>
      <c r="CS107" s="124" t="e">
        <f t="shared" si="1281"/>
        <v>#REF!</v>
      </c>
      <c r="CT107" s="124" t="e">
        <f t="shared" si="1281"/>
        <v>#REF!</v>
      </c>
      <c r="CU107" s="124" t="e">
        <f t="shared" si="1281"/>
        <v>#REF!</v>
      </c>
      <c r="CV107" s="124" t="e">
        <f t="shared" si="1281"/>
        <v>#REF!</v>
      </c>
      <c r="CW107" s="124" t="e">
        <f t="shared" si="1281"/>
        <v>#REF!</v>
      </c>
      <c r="CX107" s="124" t="e">
        <f t="shared" si="1281"/>
        <v>#REF!</v>
      </c>
      <c r="CY107" s="124" t="e">
        <f t="shared" si="1281"/>
        <v>#REF!</v>
      </c>
      <c r="CZ107" s="124" t="e">
        <f t="shared" si="1281"/>
        <v>#REF!</v>
      </c>
      <c r="DA107" s="124" t="e">
        <f t="shared" si="1281"/>
        <v>#REF!</v>
      </c>
      <c r="DB107" s="124" t="e">
        <f t="shared" si="1281"/>
        <v>#REF!</v>
      </c>
      <c r="DC107" s="124" t="e">
        <f t="shared" si="1281"/>
        <v>#REF!</v>
      </c>
      <c r="DD107" s="124" t="e">
        <f t="shared" si="1281"/>
        <v>#REF!</v>
      </c>
      <c r="DE107" s="124" t="e">
        <f t="shared" si="1281"/>
        <v>#REF!</v>
      </c>
      <c r="DF107" s="124" t="e">
        <f t="shared" si="1281"/>
        <v>#REF!</v>
      </c>
      <c r="DG107" s="124" t="e">
        <f t="shared" si="1281"/>
        <v>#REF!</v>
      </c>
      <c r="DH107" s="124" t="e">
        <f t="shared" si="1281"/>
        <v>#REF!</v>
      </c>
      <c r="DI107" s="124" t="e">
        <f t="shared" si="1281"/>
        <v>#REF!</v>
      </c>
      <c r="DJ107" s="124" t="e">
        <f t="shared" si="1281"/>
        <v>#REF!</v>
      </c>
      <c r="DK107" s="124" t="e">
        <f t="shared" si="1281"/>
        <v>#REF!</v>
      </c>
      <c r="DL107" s="124" t="e">
        <f t="shared" si="1281"/>
        <v>#REF!</v>
      </c>
      <c r="DM107" s="124" t="e">
        <f t="shared" si="1281"/>
        <v>#REF!</v>
      </c>
      <c r="DN107" s="124" t="e">
        <f t="shared" si="1281"/>
        <v>#REF!</v>
      </c>
      <c r="DO107" s="124" t="e">
        <f t="shared" si="1281"/>
        <v>#REF!</v>
      </c>
      <c r="DP107" s="124" t="e">
        <f t="shared" si="1281"/>
        <v>#REF!</v>
      </c>
      <c r="DQ107" s="124" t="e">
        <f t="shared" si="1281"/>
        <v>#REF!</v>
      </c>
      <c r="DR107" s="124" t="e">
        <f t="shared" si="1281"/>
        <v>#REF!</v>
      </c>
      <c r="DS107" s="124" t="e">
        <f t="shared" si="1281"/>
        <v>#REF!</v>
      </c>
      <c r="DT107" s="124" t="e">
        <f t="shared" si="1281"/>
        <v>#REF!</v>
      </c>
      <c r="DU107" s="124" t="e">
        <f t="shared" si="1281"/>
        <v>#REF!</v>
      </c>
      <c r="DV107" s="124" t="e">
        <f t="shared" si="1281"/>
        <v>#REF!</v>
      </c>
      <c r="DW107" s="124" t="e">
        <f t="shared" si="1281"/>
        <v>#REF!</v>
      </c>
      <c r="DX107" s="124" t="e">
        <f t="shared" si="1281"/>
        <v>#REF!</v>
      </c>
      <c r="DY107" s="124" t="e">
        <f t="shared" si="1281"/>
        <v>#REF!</v>
      </c>
      <c r="DZ107" s="124" t="e">
        <f t="shared" si="1281"/>
        <v>#REF!</v>
      </c>
      <c r="EA107" s="124" t="e">
        <f t="shared" si="1281"/>
        <v>#REF!</v>
      </c>
      <c r="EB107" s="124" t="e">
        <f t="shared" si="1281"/>
        <v>#REF!</v>
      </c>
      <c r="EC107" s="124" t="e">
        <f t="shared" si="1281"/>
        <v>#REF!</v>
      </c>
      <c r="ED107" s="124" t="e">
        <f t="shared" si="1281"/>
        <v>#REF!</v>
      </c>
      <c r="EE107" s="124" t="e">
        <f t="shared" si="1281"/>
        <v>#REF!</v>
      </c>
      <c r="EF107" s="124" t="e">
        <f t="shared" si="1281"/>
        <v>#REF!</v>
      </c>
      <c r="EG107" s="124" t="e">
        <f t="shared" si="1281"/>
        <v>#REF!</v>
      </c>
      <c r="EH107" s="124" t="e">
        <f t="shared" si="1281"/>
        <v>#REF!</v>
      </c>
      <c r="EI107" s="124" t="e">
        <f t="shared" si="1281"/>
        <v>#REF!</v>
      </c>
      <c r="EJ107" s="124" t="e">
        <f t="shared" si="1281"/>
        <v>#REF!</v>
      </c>
      <c r="EK107" s="124" t="e">
        <f t="shared" si="1281"/>
        <v>#REF!</v>
      </c>
      <c r="EL107" s="124" t="e">
        <f t="shared" si="1281"/>
        <v>#REF!</v>
      </c>
      <c r="EM107" s="124" t="e">
        <f t="shared" si="1281"/>
        <v>#REF!</v>
      </c>
      <c r="EN107" s="124" t="e">
        <f t="shared" si="1281"/>
        <v>#REF!</v>
      </c>
      <c r="EO107" s="124" t="e">
        <f t="shared" si="1281"/>
        <v>#REF!</v>
      </c>
      <c r="EP107" s="124" t="e">
        <f t="shared" si="1281"/>
        <v>#REF!</v>
      </c>
      <c r="EQ107" s="124" t="e">
        <f t="shared" ref="EQ107:HB111" si="1419">EP107</f>
        <v>#REF!</v>
      </c>
      <c r="ER107" s="124" t="e">
        <f t="shared" si="1419"/>
        <v>#REF!</v>
      </c>
      <c r="ES107" s="124" t="e">
        <f t="shared" si="1419"/>
        <v>#REF!</v>
      </c>
      <c r="ET107" s="124" t="e">
        <f t="shared" si="1419"/>
        <v>#REF!</v>
      </c>
      <c r="EU107" s="124" t="e">
        <f t="shared" si="1419"/>
        <v>#REF!</v>
      </c>
      <c r="EV107" s="124" t="e">
        <f t="shared" si="1419"/>
        <v>#REF!</v>
      </c>
      <c r="EW107" s="124" t="e">
        <f t="shared" si="1419"/>
        <v>#REF!</v>
      </c>
      <c r="EX107" s="124" t="e">
        <f t="shared" si="1419"/>
        <v>#REF!</v>
      </c>
      <c r="EY107" s="124" t="e">
        <f t="shared" si="1419"/>
        <v>#REF!</v>
      </c>
      <c r="EZ107" s="124" t="e">
        <f t="shared" si="1419"/>
        <v>#REF!</v>
      </c>
      <c r="FA107" s="124" t="e">
        <f t="shared" si="1419"/>
        <v>#REF!</v>
      </c>
      <c r="FB107" s="124" t="e">
        <f t="shared" si="1419"/>
        <v>#REF!</v>
      </c>
      <c r="FC107" s="124" t="e">
        <f t="shared" si="1419"/>
        <v>#REF!</v>
      </c>
      <c r="FD107" s="124" t="e">
        <f t="shared" si="1419"/>
        <v>#REF!</v>
      </c>
      <c r="FE107" s="124" t="e">
        <f t="shared" si="1419"/>
        <v>#REF!</v>
      </c>
      <c r="FF107" s="124" t="e">
        <f t="shared" si="1419"/>
        <v>#REF!</v>
      </c>
      <c r="FG107" s="124" t="e">
        <f t="shared" si="1419"/>
        <v>#REF!</v>
      </c>
      <c r="FH107" s="124" t="e">
        <f t="shared" si="1419"/>
        <v>#REF!</v>
      </c>
      <c r="FI107" s="124" t="e">
        <f t="shared" si="1419"/>
        <v>#REF!</v>
      </c>
      <c r="FJ107" s="124" t="e">
        <f t="shared" si="1419"/>
        <v>#REF!</v>
      </c>
      <c r="FK107" s="124" t="e">
        <f t="shared" si="1419"/>
        <v>#REF!</v>
      </c>
      <c r="FL107" s="124" t="e">
        <f t="shared" si="1419"/>
        <v>#REF!</v>
      </c>
      <c r="FM107" s="124" t="e">
        <f t="shared" si="1419"/>
        <v>#REF!</v>
      </c>
      <c r="FN107" s="124" t="e">
        <f t="shared" si="1419"/>
        <v>#REF!</v>
      </c>
      <c r="FO107" s="124" t="e">
        <f t="shared" si="1419"/>
        <v>#REF!</v>
      </c>
      <c r="FP107" s="124" t="e">
        <f t="shared" si="1419"/>
        <v>#REF!</v>
      </c>
      <c r="FQ107" s="124" t="e">
        <f t="shared" si="1419"/>
        <v>#REF!</v>
      </c>
      <c r="FR107" s="124" t="e">
        <f t="shared" si="1419"/>
        <v>#REF!</v>
      </c>
      <c r="FS107" s="124" t="e">
        <f t="shared" si="1419"/>
        <v>#REF!</v>
      </c>
      <c r="FT107" s="124" t="e">
        <f t="shared" si="1419"/>
        <v>#REF!</v>
      </c>
      <c r="FU107" s="124" t="e">
        <f t="shared" si="1419"/>
        <v>#REF!</v>
      </c>
      <c r="FV107" s="124" t="e">
        <f t="shared" si="1419"/>
        <v>#REF!</v>
      </c>
      <c r="FW107" s="124" t="e">
        <f t="shared" si="1419"/>
        <v>#REF!</v>
      </c>
      <c r="FX107" s="124" t="e">
        <f t="shared" si="1419"/>
        <v>#REF!</v>
      </c>
      <c r="FY107" s="124" t="e">
        <f t="shared" si="1419"/>
        <v>#REF!</v>
      </c>
      <c r="FZ107" s="124" t="e">
        <f t="shared" si="1419"/>
        <v>#REF!</v>
      </c>
      <c r="GA107" s="124" t="e">
        <f t="shared" si="1419"/>
        <v>#REF!</v>
      </c>
      <c r="GB107" s="124" t="e">
        <f t="shared" si="1419"/>
        <v>#REF!</v>
      </c>
      <c r="GC107" s="124" t="e">
        <f t="shared" si="1419"/>
        <v>#REF!</v>
      </c>
      <c r="GD107" s="124" t="e">
        <f t="shared" si="1419"/>
        <v>#REF!</v>
      </c>
      <c r="GE107" s="124" t="e">
        <f t="shared" si="1419"/>
        <v>#REF!</v>
      </c>
      <c r="GF107" s="124" t="e">
        <f t="shared" si="1419"/>
        <v>#REF!</v>
      </c>
      <c r="GG107" s="124" t="e">
        <f t="shared" si="1419"/>
        <v>#REF!</v>
      </c>
      <c r="GH107" s="124" t="e">
        <f t="shared" si="1419"/>
        <v>#REF!</v>
      </c>
      <c r="GI107" s="124" t="e">
        <f t="shared" si="1419"/>
        <v>#REF!</v>
      </c>
      <c r="GJ107" s="124" t="e">
        <f t="shared" si="1419"/>
        <v>#REF!</v>
      </c>
      <c r="GK107" s="124" t="e">
        <f t="shared" si="1419"/>
        <v>#REF!</v>
      </c>
      <c r="GL107" s="124" t="e">
        <f t="shared" si="1419"/>
        <v>#REF!</v>
      </c>
      <c r="GM107" s="124" t="e">
        <f t="shared" si="1419"/>
        <v>#REF!</v>
      </c>
      <c r="GN107" s="124" t="e">
        <f t="shared" si="1419"/>
        <v>#REF!</v>
      </c>
      <c r="GO107" s="124" t="e">
        <f t="shared" si="1419"/>
        <v>#REF!</v>
      </c>
      <c r="GP107" s="124" t="e">
        <f t="shared" si="1419"/>
        <v>#REF!</v>
      </c>
      <c r="GQ107" s="124" t="e">
        <f t="shared" si="1419"/>
        <v>#REF!</v>
      </c>
      <c r="GR107" s="124" t="e">
        <f t="shared" si="1419"/>
        <v>#REF!</v>
      </c>
      <c r="GS107" s="124" t="e">
        <f t="shared" si="1419"/>
        <v>#REF!</v>
      </c>
      <c r="GT107" s="124" t="e">
        <f t="shared" si="1419"/>
        <v>#REF!</v>
      </c>
      <c r="GU107" s="124" t="e">
        <f t="shared" si="1419"/>
        <v>#REF!</v>
      </c>
      <c r="GV107" s="124" t="e">
        <f t="shared" si="1419"/>
        <v>#REF!</v>
      </c>
      <c r="GW107" s="124" t="e">
        <f t="shared" si="1419"/>
        <v>#REF!</v>
      </c>
      <c r="GX107" s="124" t="e">
        <f t="shared" si="1419"/>
        <v>#REF!</v>
      </c>
      <c r="GY107" s="124" t="e">
        <f t="shared" si="1419"/>
        <v>#REF!</v>
      </c>
      <c r="GZ107" s="124" t="e">
        <f t="shared" si="1419"/>
        <v>#REF!</v>
      </c>
      <c r="HA107" s="124" t="e">
        <f t="shared" si="1419"/>
        <v>#REF!</v>
      </c>
      <c r="HB107" s="124" t="e">
        <f t="shared" si="1419"/>
        <v>#REF!</v>
      </c>
      <c r="HC107" s="124" t="e">
        <f t="shared" si="1282"/>
        <v>#REF!</v>
      </c>
      <c r="HD107" s="124" t="e">
        <f t="shared" si="1283"/>
        <v>#REF!</v>
      </c>
      <c r="HE107" s="124" t="e">
        <f t="shared" si="1283"/>
        <v>#REF!</v>
      </c>
      <c r="HF107" s="124" t="e">
        <f t="shared" si="1283"/>
        <v>#REF!</v>
      </c>
      <c r="HG107" s="124" t="e">
        <f t="shared" si="1283"/>
        <v>#REF!</v>
      </c>
      <c r="HH107" s="124" t="e">
        <f t="shared" si="1283"/>
        <v>#REF!</v>
      </c>
      <c r="HI107" s="124" t="e">
        <f t="shared" si="1283"/>
        <v>#REF!</v>
      </c>
      <c r="HJ107" s="124" t="e">
        <f t="shared" si="1283"/>
        <v>#REF!</v>
      </c>
      <c r="HK107" s="124" t="e">
        <f t="shared" si="1283"/>
        <v>#REF!</v>
      </c>
      <c r="HL107" s="124" t="e">
        <f t="shared" si="1283"/>
        <v>#REF!</v>
      </c>
      <c r="HM107" s="124" t="e">
        <f t="shared" si="1283"/>
        <v>#REF!</v>
      </c>
      <c r="HN107" s="124" t="e">
        <f t="shared" si="1283"/>
        <v>#REF!</v>
      </c>
      <c r="HO107" s="124" t="e">
        <f t="shared" si="1283"/>
        <v>#REF!</v>
      </c>
      <c r="HP107" s="124" t="e">
        <f t="shared" si="1283"/>
        <v>#REF!</v>
      </c>
      <c r="HQ107" s="124" t="e">
        <f t="shared" si="1283"/>
        <v>#REF!</v>
      </c>
      <c r="HR107" s="124" t="e">
        <f t="shared" si="1283"/>
        <v>#REF!</v>
      </c>
      <c r="HS107" s="124" t="e">
        <f t="shared" si="1283"/>
        <v>#REF!</v>
      </c>
      <c r="HT107" s="124" t="e">
        <f t="shared" si="1283"/>
        <v>#REF!</v>
      </c>
      <c r="HU107" s="124" t="e">
        <f t="shared" si="1283"/>
        <v>#REF!</v>
      </c>
      <c r="HV107" s="124" t="e">
        <f t="shared" si="1283"/>
        <v>#REF!</v>
      </c>
      <c r="HW107" s="124" t="e">
        <f t="shared" si="1283"/>
        <v>#REF!</v>
      </c>
      <c r="HX107" s="124" t="e">
        <f t="shared" si="1283"/>
        <v>#REF!</v>
      </c>
      <c r="HY107" s="124" t="e">
        <f t="shared" si="1283"/>
        <v>#REF!</v>
      </c>
      <c r="HZ107" s="124" t="e">
        <f t="shared" si="1283"/>
        <v>#REF!</v>
      </c>
      <c r="IA107" s="124" t="e">
        <f t="shared" si="1283"/>
        <v>#REF!</v>
      </c>
      <c r="IB107" s="124" t="e">
        <f t="shared" si="1283"/>
        <v>#REF!</v>
      </c>
      <c r="IC107" s="124" t="e">
        <f t="shared" si="1283"/>
        <v>#REF!</v>
      </c>
      <c r="ID107" s="124" t="e">
        <f t="shared" si="1283"/>
        <v>#REF!</v>
      </c>
      <c r="IE107" s="124" t="e">
        <f t="shared" si="1283"/>
        <v>#REF!</v>
      </c>
      <c r="IF107" s="124" t="e">
        <f t="shared" si="1283"/>
        <v>#REF!</v>
      </c>
      <c r="IG107" s="124" t="e">
        <f t="shared" si="1283"/>
        <v>#REF!</v>
      </c>
      <c r="IH107" s="124" t="e">
        <f t="shared" si="1283"/>
        <v>#REF!</v>
      </c>
      <c r="II107" s="124" t="e">
        <f t="shared" si="1283"/>
        <v>#REF!</v>
      </c>
      <c r="IJ107" s="124" t="e">
        <f t="shared" si="1283"/>
        <v>#REF!</v>
      </c>
      <c r="IK107" s="124" t="e">
        <f t="shared" si="1283"/>
        <v>#REF!</v>
      </c>
      <c r="IL107" s="124" t="e">
        <f t="shared" si="1283"/>
        <v>#REF!</v>
      </c>
      <c r="IM107" s="124" t="e">
        <f t="shared" si="1283"/>
        <v>#REF!</v>
      </c>
      <c r="IN107" s="124" t="e">
        <f t="shared" si="1283"/>
        <v>#REF!</v>
      </c>
      <c r="IO107" s="124" t="e">
        <f t="shared" si="1283"/>
        <v>#REF!</v>
      </c>
      <c r="IP107" s="124" t="e">
        <f t="shared" si="1283"/>
        <v>#REF!</v>
      </c>
      <c r="IQ107" s="124" t="e">
        <f t="shared" si="1283"/>
        <v>#REF!</v>
      </c>
      <c r="IR107" s="124" t="e">
        <f t="shared" si="1283"/>
        <v>#REF!</v>
      </c>
      <c r="IS107" s="124" t="e">
        <f t="shared" si="1283"/>
        <v>#REF!</v>
      </c>
      <c r="IT107" s="124" t="e">
        <f t="shared" si="1283"/>
        <v>#REF!</v>
      </c>
      <c r="IU107" s="124" t="e">
        <f t="shared" si="1283"/>
        <v>#REF!</v>
      </c>
      <c r="IV107" s="124" t="e">
        <f t="shared" si="1283"/>
        <v>#REF!</v>
      </c>
      <c r="IW107" s="124" t="e">
        <f t="shared" si="1283"/>
        <v>#REF!</v>
      </c>
      <c r="IX107" s="124" t="e">
        <f t="shared" si="1283"/>
        <v>#REF!</v>
      </c>
      <c r="IY107" s="124" t="e">
        <f t="shared" si="1283"/>
        <v>#REF!</v>
      </c>
      <c r="IZ107" s="124" t="e">
        <f t="shared" si="1283"/>
        <v>#REF!</v>
      </c>
      <c r="JA107" s="124" t="e">
        <f t="shared" si="1283"/>
        <v>#REF!</v>
      </c>
      <c r="JB107" s="124" t="e">
        <f t="shared" si="1283"/>
        <v>#REF!</v>
      </c>
      <c r="JC107" s="124" t="e">
        <f t="shared" si="1283"/>
        <v>#REF!</v>
      </c>
      <c r="JD107" s="124" t="e">
        <f t="shared" si="1283"/>
        <v>#REF!</v>
      </c>
      <c r="JE107" s="124" t="e">
        <f t="shared" si="1283"/>
        <v>#REF!</v>
      </c>
      <c r="JF107" s="124" t="e">
        <f t="shared" si="1283"/>
        <v>#REF!</v>
      </c>
      <c r="JG107" s="124" t="e">
        <f t="shared" si="1283"/>
        <v>#REF!</v>
      </c>
      <c r="JH107" s="124" t="e">
        <f t="shared" si="1283"/>
        <v>#REF!</v>
      </c>
      <c r="JI107" s="124" t="e">
        <f t="shared" si="1283"/>
        <v>#REF!</v>
      </c>
      <c r="JJ107" s="124" t="e">
        <f t="shared" si="1283"/>
        <v>#REF!</v>
      </c>
      <c r="JK107" s="124" t="e">
        <f t="shared" si="1283"/>
        <v>#REF!</v>
      </c>
      <c r="JL107" s="124" t="e">
        <f t="shared" si="1283"/>
        <v>#REF!</v>
      </c>
      <c r="JM107" s="124" t="e">
        <f t="shared" si="1283"/>
        <v>#REF!</v>
      </c>
      <c r="JN107" s="124" t="e">
        <f t="shared" si="1283"/>
        <v>#REF!</v>
      </c>
      <c r="JO107" s="124" t="e">
        <f t="shared" ref="JO107:KT115" si="1420">JN107</f>
        <v>#REF!</v>
      </c>
      <c r="JP107" s="124" t="e">
        <f t="shared" si="1420"/>
        <v>#REF!</v>
      </c>
      <c r="JQ107" s="124" t="e">
        <f t="shared" si="1420"/>
        <v>#REF!</v>
      </c>
      <c r="JR107" s="124" t="e">
        <f t="shared" si="1420"/>
        <v>#REF!</v>
      </c>
      <c r="JS107" s="124" t="e">
        <f t="shared" si="1420"/>
        <v>#REF!</v>
      </c>
      <c r="JT107" s="124" t="e">
        <f t="shared" si="1420"/>
        <v>#REF!</v>
      </c>
      <c r="JU107" s="124" t="e">
        <f t="shared" si="1420"/>
        <v>#REF!</v>
      </c>
      <c r="JV107" s="124" t="e">
        <f t="shared" si="1420"/>
        <v>#REF!</v>
      </c>
      <c r="JW107" s="124" t="e">
        <f t="shared" si="1420"/>
        <v>#REF!</v>
      </c>
      <c r="JX107" s="124" t="e">
        <f t="shared" si="1420"/>
        <v>#REF!</v>
      </c>
      <c r="JY107" s="124" t="e">
        <f t="shared" si="1420"/>
        <v>#REF!</v>
      </c>
      <c r="JZ107" s="124" t="e">
        <f t="shared" si="1420"/>
        <v>#REF!</v>
      </c>
      <c r="KA107" s="124" t="e">
        <f t="shared" si="1420"/>
        <v>#REF!</v>
      </c>
      <c r="KB107" s="124" t="e">
        <f t="shared" si="1420"/>
        <v>#REF!</v>
      </c>
      <c r="KC107" s="124" t="e">
        <f t="shared" si="1420"/>
        <v>#REF!</v>
      </c>
      <c r="KD107" s="124" t="e">
        <f t="shared" si="1420"/>
        <v>#REF!</v>
      </c>
      <c r="KE107" s="124" t="e">
        <f t="shared" si="1420"/>
        <v>#REF!</v>
      </c>
      <c r="KF107" s="124" t="e">
        <f t="shared" si="1420"/>
        <v>#REF!</v>
      </c>
      <c r="KG107" s="124" t="e">
        <f t="shared" si="1420"/>
        <v>#REF!</v>
      </c>
      <c r="KH107" s="124" t="e">
        <f t="shared" si="1420"/>
        <v>#REF!</v>
      </c>
      <c r="KI107" s="124" t="e">
        <f t="shared" si="1420"/>
        <v>#REF!</v>
      </c>
      <c r="KJ107" s="124" t="e">
        <f t="shared" si="1420"/>
        <v>#REF!</v>
      </c>
      <c r="KK107" s="124" t="e">
        <f t="shared" si="1420"/>
        <v>#REF!</v>
      </c>
      <c r="KL107" s="124" t="e">
        <f t="shared" si="1420"/>
        <v>#REF!</v>
      </c>
      <c r="KM107" s="124" t="e">
        <f t="shared" si="1420"/>
        <v>#REF!</v>
      </c>
      <c r="KN107" s="124" t="e">
        <f t="shared" si="1420"/>
        <v>#REF!</v>
      </c>
      <c r="KO107" s="124" t="e">
        <f t="shared" si="1420"/>
        <v>#REF!</v>
      </c>
      <c r="KP107" s="124" t="e">
        <f t="shared" si="1420"/>
        <v>#REF!</v>
      </c>
      <c r="KQ107" s="124" t="e">
        <f t="shared" si="1420"/>
        <v>#REF!</v>
      </c>
      <c r="KR107" s="124" t="e">
        <f t="shared" si="1420"/>
        <v>#REF!</v>
      </c>
      <c r="KS107" s="124" t="e">
        <f t="shared" si="1420"/>
        <v>#REF!</v>
      </c>
      <c r="KT107" s="124" t="e">
        <f t="shared" si="1420"/>
        <v>#REF!</v>
      </c>
      <c r="KU107" s="124" t="e">
        <f t="shared" si="1285"/>
        <v>#REF!</v>
      </c>
      <c r="KV107" s="124" t="e">
        <f t="shared" si="1285"/>
        <v>#REF!</v>
      </c>
      <c r="KW107" s="124" t="e">
        <f t="shared" si="1285"/>
        <v>#REF!</v>
      </c>
      <c r="KX107" s="124" t="e">
        <f t="shared" si="1285"/>
        <v>#REF!</v>
      </c>
      <c r="KY107" s="124" t="e">
        <f t="shared" si="1285"/>
        <v>#REF!</v>
      </c>
      <c r="KZ107" s="124" t="e">
        <f t="shared" si="1285"/>
        <v>#REF!</v>
      </c>
      <c r="LA107" s="124" t="e">
        <f t="shared" si="1285"/>
        <v>#REF!</v>
      </c>
      <c r="LB107" s="124" t="e">
        <f t="shared" si="1285"/>
        <v>#REF!</v>
      </c>
      <c r="LC107" s="124" t="e">
        <f t="shared" si="1285"/>
        <v>#REF!</v>
      </c>
      <c r="LD107" s="124" t="e">
        <f t="shared" si="1285"/>
        <v>#REF!</v>
      </c>
      <c r="LE107" s="124" t="e">
        <f t="shared" si="1285"/>
        <v>#REF!</v>
      </c>
      <c r="LF107" s="124" t="e">
        <f t="shared" si="1285"/>
        <v>#REF!</v>
      </c>
      <c r="LG107" s="124" t="e">
        <f t="shared" si="1297"/>
        <v>#REF!</v>
      </c>
      <c r="LH107" s="124" t="e">
        <f t="shared" si="1298"/>
        <v>#REF!</v>
      </c>
      <c r="LI107" s="124" t="e">
        <f t="shared" si="1299"/>
        <v>#REF!</v>
      </c>
      <c r="LJ107" s="124" t="e">
        <f t="shared" si="1300"/>
        <v>#REF!</v>
      </c>
      <c r="LK107" s="124" t="e">
        <f t="shared" si="1301"/>
        <v>#REF!</v>
      </c>
      <c r="LL107" s="124" t="e">
        <f t="shared" si="1302"/>
        <v>#REF!</v>
      </c>
      <c r="LM107" s="124" t="e">
        <f t="shared" si="1303"/>
        <v>#REF!</v>
      </c>
      <c r="LN107" s="124" t="e">
        <f t="shared" si="1304"/>
        <v>#REF!</v>
      </c>
      <c r="LO107" s="124" t="e">
        <f t="shared" si="1305"/>
        <v>#REF!</v>
      </c>
      <c r="LP107" s="124" t="e">
        <f t="shared" si="1306"/>
        <v>#REF!</v>
      </c>
      <c r="LQ107" s="124" t="e">
        <f t="shared" si="1307"/>
        <v>#REF!</v>
      </c>
      <c r="LR107" s="124" t="e">
        <f t="shared" si="1308"/>
        <v>#REF!</v>
      </c>
      <c r="LS107" s="124" t="e">
        <f t="shared" si="1309"/>
        <v>#REF!</v>
      </c>
      <c r="LT107" s="124" t="e">
        <f t="shared" si="1310"/>
        <v>#REF!</v>
      </c>
      <c r="LU107" s="124" t="e">
        <f t="shared" si="1311"/>
        <v>#REF!</v>
      </c>
      <c r="LV107" s="124" t="e">
        <f t="shared" si="1312"/>
        <v>#REF!</v>
      </c>
      <c r="LW107" s="124" t="e">
        <f t="shared" si="1313"/>
        <v>#REF!</v>
      </c>
      <c r="LX107" s="124" t="e">
        <f t="shared" si="1314"/>
        <v>#REF!</v>
      </c>
      <c r="LY107" s="124" t="e">
        <f t="shared" si="1315"/>
        <v>#REF!</v>
      </c>
      <c r="LZ107" s="124" t="e">
        <f t="shared" si="1316"/>
        <v>#REF!</v>
      </c>
      <c r="MA107" s="124" t="e">
        <f t="shared" si="1317"/>
        <v>#REF!</v>
      </c>
      <c r="MB107" s="124" t="e">
        <f t="shared" si="1318"/>
        <v>#REF!</v>
      </c>
      <c r="MC107" s="124" t="e">
        <f t="shared" si="1319"/>
        <v>#REF!</v>
      </c>
      <c r="MD107" s="124" t="e">
        <f t="shared" si="1320"/>
        <v>#REF!</v>
      </c>
      <c r="ME107" s="124" t="e">
        <f t="shared" si="1321"/>
        <v>#REF!</v>
      </c>
      <c r="MF107" s="124" t="e">
        <f t="shared" si="1322"/>
        <v>#REF!</v>
      </c>
      <c r="MG107" s="124" t="e">
        <f t="shared" si="1323"/>
        <v>#REF!</v>
      </c>
      <c r="MH107" s="124" t="e">
        <f t="shared" si="1324"/>
        <v>#REF!</v>
      </c>
      <c r="MI107" s="124" t="e">
        <f t="shared" si="1325"/>
        <v>#REF!</v>
      </c>
      <c r="MJ107" s="124" t="e">
        <f t="shared" si="1326"/>
        <v>#REF!</v>
      </c>
      <c r="MK107" s="124" t="e">
        <f t="shared" si="1327"/>
        <v>#REF!</v>
      </c>
      <c r="ML107" s="124" t="e">
        <f t="shared" si="1328"/>
        <v>#REF!</v>
      </c>
      <c r="MM107" s="124" t="e">
        <f t="shared" si="1329"/>
        <v>#REF!</v>
      </c>
      <c r="MN107" s="124" t="e">
        <f t="shared" si="1330"/>
        <v>#REF!</v>
      </c>
      <c r="MO107" s="124" t="e">
        <f t="shared" si="1331"/>
        <v>#REF!</v>
      </c>
      <c r="MP107" s="124" t="e">
        <f t="shared" si="1332"/>
        <v>#REF!</v>
      </c>
      <c r="MQ107" s="124" t="e">
        <f t="shared" si="1333"/>
        <v>#REF!</v>
      </c>
      <c r="MR107" s="124" t="e">
        <f t="shared" si="1334"/>
        <v>#REF!</v>
      </c>
      <c r="MS107" s="124" t="e">
        <f t="shared" si="1335"/>
        <v>#REF!</v>
      </c>
      <c r="MT107" s="124" t="e">
        <f t="shared" si="1336"/>
        <v>#REF!</v>
      </c>
      <c r="MU107" s="124" t="e">
        <f t="shared" si="1337"/>
        <v>#REF!</v>
      </c>
      <c r="MV107" s="124" t="e">
        <f t="shared" si="1338"/>
        <v>#REF!</v>
      </c>
      <c r="MW107" s="124" t="e">
        <f t="shared" si="1339"/>
        <v>#REF!</v>
      </c>
      <c r="MX107" s="124" t="e">
        <f t="shared" si="1340"/>
        <v>#REF!</v>
      </c>
      <c r="MY107" s="124" t="e">
        <f t="shared" si="1341"/>
        <v>#REF!</v>
      </c>
      <c r="MZ107" s="124" t="e">
        <f t="shared" si="1342"/>
        <v>#REF!</v>
      </c>
      <c r="NA107" s="124" t="e">
        <f t="shared" si="1343"/>
        <v>#REF!</v>
      </c>
      <c r="NB107" s="124" t="e">
        <f t="shared" si="1344"/>
        <v>#REF!</v>
      </c>
      <c r="NC107" s="124" t="e">
        <f t="shared" si="1345"/>
        <v>#REF!</v>
      </c>
      <c r="ND107" s="124" t="e">
        <f t="shared" si="1346"/>
        <v>#REF!</v>
      </c>
      <c r="NE107" s="124" t="e">
        <f t="shared" si="1347"/>
        <v>#REF!</v>
      </c>
      <c r="NF107" s="124" t="e">
        <f t="shared" si="1348"/>
        <v>#REF!</v>
      </c>
      <c r="NG107" s="124" t="e">
        <f t="shared" si="1349"/>
        <v>#REF!</v>
      </c>
      <c r="NH107" s="124" t="e">
        <f t="shared" si="1350"/>
        <v>#REF!</v>
      </c>
      <c r="NI107" s="124" t="e">
        <f t="shared" si="1351"/>
        <v>#REF!</v>
      </c>
      <c r="NJ107" s="124" t="e">
        <f t="shared" si="1352"/>
        <v>#REF!</v>
      </c>
      <c r="NK107" s="124" t="e">
        <f t="shared" si="1353"/>
        <v>#REF!</v>
      </c>
      <c r="NL107" s="124" t="e">
        <f t="shared" si="1354"/>
        <v>#REF!</v>
      </c>
      <c r="NM107" s="124" t="e">
        <f t="shared" si="1355"/>
        <v>#REF!</v>
      </c>
      <c r="NN107" s="124" t="e">
        <f t="shared" si="1356"/>
        <v>#REF!</v>
      </c>
      <c r="NO107" s="124" t="e">
        <f t="shared" si="1357"/>
        <v>#REF!</v>
      </c>
      <c r="NP107" s="124" t="e">
        <f t="shared" si="1358"/>
        <v>#REF!</v>
      </c>
      <c r="NQ107" s="124" t="e">
        <f t="shared" si="1359"/>
        <v>#REF!</v>
      </c>
      <c r="NR107" s="124" t="e">
        <f t="shared" si="1360"/>
        <v>#REF!</v>
      </c>
      <c r="NS107" s="124" t="e">
        <f t="shared" si="1361"/>
        <v>#REF!</v>
      </c>
      <c r="NT107" s="124" t="e">
        <f t="shared" si="1362"/>
        <v>#REF!</v>
      </c>
      <c r="NU107" s="124" t="e">
        <f t="shared" si="1363"/>
        <v>#REF!</v>
      </c>
      <c r="NV107" s="124" t="e">
        <f t="shared" si="1364"/>
        <v>#REF!</v>
      </c>
      <c r="NW107" s="124" t="e">
        <f t="shared" si="1365"/>
        <v>#REF!</v>
      </c>
      <c r="NX107" s="124" t="e">
        <f t="shared" si="1366"/>
        <v>#REF!</v>
      </c>
      <c r="NY107" s="124" t="e">
        <f t="shared" si="1367"/>
        <v>#REF!</v>
      </c>
      <c r="NZ107" s="124" t="e">
        <f t="shared" si="1368"/>
        <v>#REF!</v>
      </c>
      <c r="OA107" s="124" t="e">
        <f t="shared" si="1369"/>
        <v>#REF!</v>
      </c>
      <c r="OB107" s="124" t="e">
        <f t="shared" si="1370"/>
        <v>#REF!</v>
      </c>
      <c r="OC107" s="124" t="e">
        <f t="shared" si="1371"/>
        <v>#REF!</v>
      </c>
      <c r="OD107" s="124" t="e">
        <f t="shared" si="1372"/>
        <v>#REF!</v>
      </c>
      <c r="OE107" s="124" t="e">
        <f t="shared" si="1373"/>
        <v>#REF!</v>
      </c>
      <c r="OF107" s="124" t="e">
        <f t="shared" si="1374"/>
        <v>#REF!</v>
      </c>
      <c r="OG107" s="124" t="e">
        <f t="shared" si="1375"/>
        <v>#REF!</v>
      </c>
      <c r="OH107" s="124" t="e">
        <f t="shared" si="1376"/>
        <v>#REF!</v>
      </c>
      <c r="OI107" s="124" t="e">
        <f t="shared" si="1377"/>
        <v>#REF!</v>
      </c>
      <c r="OJ107" s="124" t="e">
        <f t="shared" si="1378"/>
        <v>#REF!</v>
      </c>
      <c r="OK107" s="124" t="e">
        <f t="shared" si="1379"/>
        <v>#REF!</v>
      </c>
      <c r="OL107" s="124" t="e">
        <f t="shared" si="1380"/>
        <v>#REF!</v>
      </c>
      <c r="OM107" s="124" t="e">
        <f t="shared" si="1381"/>
        <v>#REF!</v>
      </c>
      <c r="ON107" s="124" t="e">
        <f t="shared" si="1382"/>
        <v>#REF!</v>
      </c>
      <c r="OO107" s="124" t="e">
        <f t="shared" si="1383"/>
        <v>#REF!</v>
      </c>
      <c r="OP107" s="124" t="e">
        <f t="shared" si="1384"/>
        <v>#REF!</v>
      </c>
      <c r="OQ107" s="124" t="e">
        <f t="shared" si="1385"/>
        <v>#REF!</v>
      </c>
      <c r="OR107" s="124" t="e">
        <f t="shared" si="1386"/>
        <v>#REF!</v>
      </c>
      <c r="OS107" s="124" t="e">
        <f t="shared" si="1387"/>
        <v>#REF!</v>
      </c>
      <c r="OT107" s="124" t="e">
        <f t="shared" si="1388"/>
        <v>#REF!</v>
      </c>
      <c r="OU107" s="124" t="e">
        <f t="shared" si="1389"/>
        <v>#REF!</v>
      </c>
      <c r="OV107" s="124" t="e">
        <f t="shared" si="1390"/>
        <v>#REF!</v>
      </c>
      <c r="OW107" s="124" t="e">
        <f t="shared" si="1391"/>
        <v>#REF!</v>
      </c>
      <c r="OX107" s="124" t="e">
        <f t="shared" si="1392"/>
        <v>#REF!</v>
      </c>
      <c r="OY107" s="124" t="e">
        <f t="shared" si="1393"/>
        <v>#REF!</v>
      </c>
      <c r="OZ107" s="124" t="e">
        <f t="shared" si="1394"/>
        <v>#REF!</v>
      </c>
      <c r="PA107" s="124" t="e">
        <f t="shared" si="1395"/>
        <v>#REF!</v>
      </c>
      <c r="PB107" s="124" t="e">
        <f t="shared" si="1396"/>
        <v>#REF!</v>
      </c>
      <c r="PC107" s="124" t="e">
        <f t="shared" si="1397"/>
        <v>#REF!</v>
      </c>
      <c r="PD107" s="124" t="e">
        <f t="shared" si="1398"/>
        <v>#REF!</v>
      </c>
      <c r="PE107" s="124" t="e">
        <f t="shared" si="1399"/>
        <v>#REF!</v>
      </c>
      <c r="PF107" s="124" t="e">
        <f t="shared" si="1400"/>
        <v>#REF!</v>
      </c>
      <c r="PG107" s="124" t="e">
        <f t="shared" si="1401"/>
        <v>#REF!</v>
      </c>
      <c r="PH107" s="124" t="e">
        <f t="shared" si="1402"/>
        <v>#REF!</v>
      </c>
      <c r="PI107" s="124" t="e">
        <f t="shared" si="1403"/>
        <v>#REF!</v>
      </c>
      <c r="PJ107" s="124" t="e">
        <f t="shared" si="1404"/>
        <v>#REF!</v>
      </c>
    </row>
    <row r="108" spans="1:426" ht="12" customHeight="1">
      <c r="C108" s="70" t="e">
        <f>#REF!</f>
        <v>#REF!</v>
      </c>
      <c r="D108" s="124" t="e">
        <f>収支!#REF!</f>
        <v>#REF!</v>
      </c>
      <c r="G108" s="124" t="e">
        <f t="shared" si="1405"/>
        <v>#REF!</v>
      </c>
      <c r="H108" s="124" t="e">
        <f t="shared" si="1406"/>
        <v>#REF!</v>
      </c>
      <c r="I108" s="124" t="e">
        <f t="shared" si="1407"/>
        <v>#REF!</v>
      </c>
      <c r="J108" s="124" t="e">
        <f t="shared" si="1408"/>
        <v>#REF!</v>
      </c>
      <c r="K108" s="124" t="e">
        <f t="shared" si="1409"/>
        <v>#REF!</v>
      </c>
      <c r="L108" s="124" t="e">
        <f t="shared" si="1410"/>
        <v>#REF!</v>
      </c>
      <c r="M108" s="124" t="e">
        <f t="shared" si="1411"/>
        <v>#REF!</v>
      </c>
      <c r="N108" s="124" t="e">
        <f t="shared" si="1412"/>
        <v>#REF!</v>
      </c>
      <c r="O108" s="124" t="e">
        <f t="shared" si="1413"/>
        <v>#REF!</v>
      </c>
      <c r="P108" s="124" t="e">
        <f t="shared" si="1414"/>
        <v>#REF!</v>
      </c>
      <c r="Q108" s="124" t="e">
        <f t="shared" si="1415"/>
        <v>#REF!</v>
      </c>
      <c r="R108" s="124" t="e">
        <f t="shared" si="1416"/>
        <v>#REF!</v>
      </c>
      <c r="S108" s="124" t="e">
        <f t="shared" si="1279"/>
        <v>#REF!</v>
      </c>
      <c r="T108" s="124" t="e">
        <f t="shared" si="1418"/>
        <v>#REF!</v>
      </c>
      <c r="U108" s="124" t="e">
        <f t="shared" si="1418"/>
        <v>#REF!</v>
      </c>
      <c r="V108" s="124" t="e">
        <f t="shared" si="1418"/>
        <v>#REF!</v>
      </c>
      <c r="W108" s="124" t="e">
        <f t="shared" si="1418"/>
        <v>#REF!</v>
      </c>
      <c r="X108" s="124" t="e">
        <f t="shared" si="1418"/>
        <v>#REF!</v>
      </c>
      <c r="Y108" s="124" t="e">
        <f t="shared" si="1418"/>
        <v>#REF!</v>
      </c>
      <c r="Z108" s="124" t="e">
        <f t="shared" si="1418"/>
        <v>#REF!</v>
      </c>
      <c r="AA108" s="124" t="e">
        <f t="shared" si="1418"/>
        <v>#REF!</v>
      </c>
      <c r="AB108" s="124" t="e">
        <f t="shared" si="1418"/>
        <v>#REF!</v>
      </c>
      <c r="AC108" s="124" t="e">
        <f t="shared" si="1418"/>
        <v>#REF!</v>
      </c>
      <c r="AD108" s="124" t="e">
        <f t="shared" si="1418"/>
        <v>#REF!</v>
      </c>
      <c r="AE108" s="124" t="e">
        <f t="shared" si="1418"/>
        <v>#REF!</v>
      </c>
      <c r="AF108" s="124" t="e">
        <f t="shared" si="1418"/>
        <v>#REF!</v>
      </c>
      <c r="AG108" s="124" t="e">
        <f t="shared" si="1418"/>
        <v>#REF!</v>
      </c>
      <c r="AH108" s="124" t="e">
        <f t="shared" si="1418"/>
        <v>#REF!</v>
      </c>
      <c r="AI108" s="124" t="e">
        <f t="shared" si="1418"/>
        <v>#REF!</v>
      </c>
      <c r="AJ108" s="124" t="e">
        <f t="shared" si="1418"/>
        <v>#REF!</v>
      </c>
      <c r="AK108" s="124" t="e">
        <f t="shared" si="1418"/>
        <v>#REF!</v>
      </c>
      <c r="AL108" s="124" t="e">
        <f t="shared" si="1418"/>
        <v>#REF!</v>
      </c>
      <c r="AM108" s="124" t="e">
        <f t="shared" si="1418"/>
        <v>#REF!</v>
      </c>
      <c r="AN108" s="124" t="e">
        <f t="shared" si="1418"/>
        <v>#REF!</v>
      </c>
      <c r="AO108" s="124" t="e">
        <f t="shared" si="1418"/>
        <v>#REF!</v>
      </c>
      <c r="AP108" s="124" t="e">
        <f t="shared" si="1418"/>
        <v>#REF!</v>
      </c>
      <c r="AQ108" s="124" t="e">
        <f t="shared" si="1418"/>
        <v>#REF!</v>
      </c>
      <c r="AR108" s="124" t="e">
        <f t="shared" si="1418"/>
        <v>#REF!</v>
      </c>
      <c r="AS108" s="124" t="e">
        <f t="shared" si="1418"/>
        <v>#REF!</v>
      </c>
      <c r="AT108" s="124" t="e">
        <f t="shared" si="1418"/>
        <v>#REF!</v>
      </c>
      <c r="AU108" s="124" t="e">
        <f t="shared" si="1418"/>
        <v>#REF!</v>
      </c>
      <c r="AV108" s="124" t="e">
        <f t="shared" si="1418"/>
        <v>#REF!</v>
      </c>
      <c r="AW108" s="124" t="e">
        <f t="shared" si="1418"/>
        <v>#REF!</v>
      </c>
      <c r="AX108" s="124" t="e">
        <f t="shared" si="1418"/>
        <v>#REF!</v>
      </c>
      <c r="AY108" s="124" t="e">
        <f t="shared" si="1418"/>
        <v>#REF!</v>
      </c>
      <c r="AZ108" s="124" t="e">
        <f t="shared" si="1418"/>
        <v>#REF!</v>
      </c>
      <c r="BA108" s="124" t="e">
        <f t="shared" si="1418"/>
        <v>#REF!</v>
      </c>
      <c r="BB108" s="124" t="e">
        <f t="shared" si="1418"/>
        <v>#REF!</v>
      </c>
      <c r="BC108" s="124" t="e">
        <f t="shared" si="1418"/>
        <v>#REF!</v>
      </c>
      <c r="BD108" s="124" t="e">
        <f t="shared" si="1418"/>
        <v>#REF!</v>
      </c>
      <c r="BE108" s="124" t="e">
        <f t="shared" si="1418"/>
        <v>#REF!</v>
      </c>
      <c r="BF108" s="124" t="e">
        <f t="shared" si="1418"/>
        <v>#REF!</v>
      </c>
      <c r="BG108" s="124" t="e">
        <f t="shared" si="1418"/>
        <v>#REF!</v>
      </c>
      <c r="BH108" s="124" t="e">
        <f t="shared" si="1418"/>
        <v>#REF!</v>
      </c>
      <c r="BI108" s="124" t="e">
        <f t="shared" si="1418"/>
        <v>#REF!</v>
      </c>
      <c r="BJ108" s="124" t="e">
        <f t="shared" si="1418"/>
        <v>#REF!</v>
      </c>
      <c r="BK108" s="124" t="e">
        <f t="shared" si="1418"/>
        <v>#REF!</v>
      </c>
      <c r="BL108" s="124" t="e">
        <f t="shared" si="1418"/>
        <v>#REF!</v>
      </c>
      <c r="BM108" s="124" t="e">
        <f t="shared" si="1418"/>
        <v>#REF!</v>
      </c>
      <c r="BN108" s="124" t="e">
        <f t="shared" si="1418"/>
        <v>#REF!</v>
      </c>
      <c r="BO108" s="124" t="e">
        <f t="shared" si="1418"/>
        <v>#REF!</v>
      </c>
      <c r="BP108" s="124" t="e">
        <f t="shared" si="1418"/>
        <v>#REF!</v>
      </c>
      <c r="BQ108" s="124" t="e">
        <f t="shared" si="1418"/>
        <v>#REF!</v>
      </c>
      <c r="BR108" s="124" t="e">
        <f t="shared" si="1418"/>
        <v>#REF!</v>
      </c>
      <c r="BS108" s="124" t="e">
        <f t="shared" si="1418"/>
        <v>#REF!</v>
      </c>
      <c r="BT108" s="124" t="e">
        <f t="shared" si="1418"/>
        <v>#REF!</v>
      </c>
      <c r="BU108" s="124" t="e">
        <f t="shared" si="1418"/>
        <v>#REF!</v>
      </c>
      <c r="BV108" s="124" t="e">
        <f t="shared" si="1418"/>
        <v>#REF!</v>
      </c>
      <c r="BW108" s="124" t="e">
        <f t="shared" si="1418"/>
        <v>#REF!</v>
      </c>
      <c r="BX108" s="124" t="e">
        <f t="shared" si="1418"/>
        <v>#REF!</v>
      </c>
      <c r="BY108" s="124" t="e">
        <f t="shared" si="1418"/>
        <v>#REF!</v>
      </c>
      <c r="BZ108" s="124" t="e">
        <f t="shared" si="1418"/>
        <v>#REF!</v>
      </c>
      <c r="CA108" s="124" t="e">
        <f t="shared" si="1418"/>
        <v>#REF!</v>
      </c>
      <c r="CB108" s="124" t="e">
        <f t="shared" si="1418"/>
        <v>#REF!</v>
      </c>
      <c r="CC108" s="124" t="e">
        <f t="shared" si="1418"/>
        <v>#REF!</v>
      </c>
      <c r="CD108" s="124" t="e">
        <f t="shared" si="1418"/>
        <v>#REF!</v>
      </c>
      <c r="CE108" s="124" t="e">
        <f t="shared" si="1418"/>
        <v>#REF!</v>
      </c>
      <c r="CF108" s="124" t="e">
        <f t="shared" ref="CF108:EQ119" si="1421">CE108</f>
        <v>#REF!</v>
      </c>
      <c r="CG108" s="124" t="e">
        <f t="shared" si="1421"/>
        <v>#REF!</v>
      </c>
      <c r="CH108" s="124" t="e">
        <f t="shared" si="1421"/>
        <v>#REF!</v>
      </c>
      <c r="CI108" s="124" t="e">
        <f t="shared" si="1421"/>
        <v>#REF!</v>
      </c>
      <c r="CJ108" s="124" t="e">
        <f t="shared" si="1421"/>
        <v>#REF!</v>
      </c>
      <c r="CK108" s="124" t="e">
        <f t="shared" si="1421"/>
        <v>#REF!</v>
      </c>
      <c r="CL108" s="124" t="e">
        <f t="shared" si="1421"/>
        <v>#REF!</v>
      </c>
      <c r="CM108" s="124" t="e">
        <f t="shared" si="1421"/>
        <v>#REF!</v>
      </c>
      <c r="CN108" s="124" t="e">
        <f t="shared" si="1421"/>
        <v>#REF!</v>
      </c>
      <c r="CO108" s="124" t="e">
        <f t="shared" si="1421"/>
        <v>#REF!</v>
      </c>
      <c r="CP108" s="124" t="e">
        <f t="shared" si="1421"/>
        <v>#REF!</v>
      </c>
      <c r="CQ108" s="124" t="e">
        <f t="shared" si="1421"/>
        <v>#REF!</v>
      </c>
      <c r="CR108" s="124" t="e">
        <f t="shared" si="1421"/>
        <v>#REF!</v>
      </c>
      <c r="CS108" s="124" t="e">
        <f t="shared" si="1421"/>
        <v>#REF!</v>
      </c>
      <c r="CT108" s="124" t="e">
        <f t="shared" si="1421"/>
        <v>#REF!</v>
      </c>
      <c r="CU108" s="124" t="e">
        <f t="shared" si="1421"/>
        <v>#REF!</v>
      </c>
      <c r="CV108" s="124" t="e">
        <f t="shared" si="1421"/>
        <v>#REF!</v>
      </c>
      <c r="CW108" s="124" t="e">
        <f t="shared" si="1421"/>
        <v>#REF!</v>
      </c>
      <c r="CX108" s="124" t="e">
        <f t="shared" si="1421"/>
        <v>#REF!</v>
      </c>
      <c r="CY108" s="124" t="e">
        <f t="shared" si="1421"/>
        <v>#REF!</v>
      </c>
      <c r="CZ108" s="124" t="e">
        <f t="shared" si="1421"/>
        <v>#REF!</v>
      </c>
      <c r="DA108" s="124" t="e">
        <f t="shared" si="1421"/>
        <v>#REF!</v>
      </c>
      <c r="DB108" s="124" t="e">
        <f t="shared" si="1421"/>
        <v>#REF!</v>
      </c>
      <c r="DC108" s="124" t="e">
        <f t="shared" si="1421"/>
        <v>#REF!</v>
      </c>
      <c r="DD108" s="124" t="e">
        <f t="shared" si="1421"/>
        <v>#REF!</v>
      </c>
      <c r="DE108" s="124" t="e">
        <f t="shared" si="1421"/>
        <v>#REF!</v>
      </c>
      <c r="DF108" s="124" t="e">
        <f t="shared" si="1421"/>
        <v>#REF!</v>
      </c>
      <c r="DG108" s="124" t="e">
        <f t="shared" si="1421"/>
        <v>#REF!</v>
      </c>
      <c r="DH108" s="124" t="e">
        <f t="shared" si="1421"/>
        <v>#REF!</v>
      </c>
      <c r="DI108" s="124" t="e">
        <f t="shared" si="1421"/>
        <v>#REF!</v>
      </c>
      <c r="DJ108" s="124" t="e">
        <f t="shared" si="1421"/>
        <v>#REF!</v>
      </c>
      <c r="DK108" s="124" t="e">
        <f t="shared" si="1421"/>
        <v>#REF!</v>
      </c>
      <c r="DL108" s="124" t="e">
        <f t="shared" si="1421"/>
        <v>#REF!</v>
      </c>
      <c r="DM108" s="124" t="e">
        <f t="shared" si="1421"/>
        <v>#REF!</v>
      </c>
      <c r="DN108" s="124" t="e">
        <f t="shared" si="1421"/>
        <v>#REF!</v>
      </c>
      <c r="DO108" s="124" t="e">
        <f t="shared" si="1421"/>
        <v>#REF!</v>
      </c>
      <c r="DP108" s="124" t="e">
        <f t="shared" si="1421"/>
        <v>#REF!</v>
      </c>
      <c r="DQ108" s="124" t="e">
        <f t="shared" si="1421"/>
        <v>#REF!</v>
      </c>
      <c r="DR108" s="124" t="e">
        <f t="shared" si="1421"/>
        <v>#REF!</v>
      </c>
      <c r="DS108" s="124" t="e">
        <f t="shared" si="1421"/>
        <v>#REF!</v>
      </c>
      <c r="DT108" s="124" t="e">
        <f t="shared" si="1421"/>
        <v>#REF!</v>
      </c>
      <c r="DU108" s="124" t="e">
        <f t="shared" si="1421"/>
        <v>#REF!</v>
      </c>
      <c r="DV108" s="124" t="e">
        <f t="shared" si="1421"/>
        <v>#REF!</v>
      </c>
      <c r="DW108" s="124" t="e">
        <f t="shared" si="1421"/>
        <v>#REF!</v>
      </c>
      <c r="DX108" s="124" t="e">
        <f t="shared" si="1421"/>
        <v>#REF!</v>
      </c>
      <c r="DY108" s="124" t="e">
        <f t="shared" si="1421"/>
        <v>#REF!</v>
      </c>
      <c r="DZ108" s="124" t="e">
        <f t="shared" si="1421"/>
        <v>#REF!</v>
      </c>
      <c r="EA108" s="124" t="e">
        <f t="shared" si="1421"/>
        <v>#REF!</v>
      </c>
      <c r="EB108" s="124" t="e">
        <f t="shared" si="1421"/>
        <v>#REF!</v>
      </c>
      <c r="EC108" s="124" t="e">
        <f t="shared" si="1421"/>
        <v>#REF!</v>
      </c>
      <c r="ED108" s="124" t="e">
        <f t="shared" si="1421"/>
        <v>#REF!</v>
      </c>
      <c r="EE108" s="124" t="e">
        <f t="shared" si="1421"/>
        <v>#REF!</v>
      </c>
      <c r="EF108" s="124" t="e">
        <f t="shared" si="1421"/>
        <v>#REF!</v>
      </c>
      <c r="EG108" s="124" t="e">
        <f t="shared" si="1421"/>
        <v>#REF!</v>
      </c>
      <c r="EH108" s="124" t="e">
        <f t="shared" si="1421"/>
        <v>#REF!</v>
      </c>
      <c r="EI108" s="124" t="e">
        <f t="shared" si="1421"/>
        <v>#REF!</v>
      </c>
      <c r="EJ108" s="124" t="e">
        <f t="shared" si="1421"/>
        <v>#REF!</v>
      </c>
      <c r="EK108" s="124" t="e">
        <f t="shared" si="1421"/>
        <v>#REF!</v>
      </c>
      <c r="EL108" s="124" t="e">
        <f t="shared" si="1421"/>
        <v>#REF!</v>
      </c>
      <c r="EM108" s="124" t="e">
        <f t="shared" si="1421"/>
        <v>#REF!</v>
      </c>
      <c r="EN108" s="124" t="e">
        <f t="shared" si="1421"/>
        <v>#REF!</v>
      </c>
      <c r="EO108" s="124" t="e">
        <f t="shared" si="1421"/>
        <v>#REF!</v>
      </c>
      <c r="EP108" s="124" t="e">
        <f t="shared" si="1421"/>
        <v>#REF!</v>
      </c>
      <c r="EQ108" s="124" t="e">
        <f t="shared" si="1421"/>
        <v>#REF!</v>
      </c>
      <c r="ER108" s="124" t="e">
        <f t="shared" si="1419"/>
        <v>#REF!</v>
      </c>
      <c r="ES108" s="124" t="e">
        <f t="shared" si="1419"/>
        <v>#REF!</v>
      </c>
      <c r="ET108" s="124" t="e">
        <f t="shared" si="1419"/>
        <v>#REF!</v>
      </c>
      <c r="EU108" s="124" t="e">
        <f t="shared" si="1419"/>
        <v>#REF!</v>
      </c>
      <c r="EV108" s="124" t="e">
        <f t="shared" si="1419"/>
        <v>#REF!</v>
      </c>
      <c r="EW108" s="124" t="e">
        <f t="shared" si="1419"/>
        <v>#REF!</v>
      </c>
      <c r="EX108" s="124" t="e">
        <f t="shared" si="1419"/>
        <v>#REF!</v>
      </c>
      <c r="EY108" s="124" t="e">
        <f t="shared" si="1419"/>
        <v>#REF!</v>
      </c>
      <c r="EZ108" s="124" t="e">
        <f t="shared" si="1419"/>
        <v>#REF!</v>
      </c>
      <c r="FA108" s="124" t="e">
        <f t="shared" si="1419"/>
        <v>#REF!</v>
      </c>
      <c r="FB108" s="124" t="e">
        <f t="shared" si="1419"/>
        <v>#REF!</v>
      </c>
      <c r="FC108" s="124" t="e">
        <f t="shared" si="1419"/>
        <v>#REF!</v>
      </c>
      <c r="FD108" s="124" t="e">
        <f t="shared" si="1419"/>
        <v>#REF!</v>
      </c>
      <c r="FE108" s="124" t="e">
        <f t="shared" si="1419"/>
        <v>#REF!</v>
      </c>
      <c r="FF108" s="124" t="e">
        <f t="shared" si="1419"/>
        <v>#REF!</v>
      </c>
      <c r="FG108" s="124" t="e">
        <f t="shared" si="1419"/>
        <v>#REF!</v>
      </c>
      <c r="FH108" s="124" t="e">
        <f t="shared" si="1419"/>
        <v>#REF!</v>
      </c>
      <c r="FI108" s="124" t="e">
        <f t="shared" si="1419"/>
        <v>#REF!</v>
      </c>
      <c r="FJ108" s="124" t="e">
        <f t="shared" si="1419"/>
        <v>#REF!</v>
      </c>
      <c r="FK108" s="124" t="e">
        <f t="shared" si="1419"/>
        <v>#REF!</v>
      </c>
      <c r="FL108" s="124" t="e">
        <f t="shared" si="1419"/>
        <v>#REF!</v>
      </c>
      <c r="FM108" s="124" t="e">
        <f t="shared" si="1419"/>
        <v>#REF!</v>
      </c>
      <c r="FN108" s="124" t="e">
        <f t="shared" si="1419"/>
        <v>#REF!</v>
      </c>
      <c r="FO108" s="124" t="e">
        <f t="shared" si="1419"/>
        <v>#REF!</v>
      </c>
      <c r="FP108" s="124" t="e">
        <f t="shared" si="1419"/>
        <v>#REF!</v>
      </c>
      <c r="FQ108" s="124" t="e">
        <f t="shared" si="1419"/>
        <v>#REF!</v>
      </c>
      <c r="FR108" s="124" t="e">
        <f t="shared" si="1419"/>
        <v>#REF!</v>
      </c>
      <c r="FS108" s="124" t="e">
        <f t="shared" si="1419"/>
        <v>#REF!</v>
      </c>
      <c r="FT108" s="124" t="e">
        <f t="shared" si="1419"/>
        <v>#REF!</v>
      </c>
      <c r="FU108" s="124" t="e">
        <f t="shared" si="1419"/>
        <v>#REF!</v>
      </c>
      <c r="FV108" s="124" t="e">
        <f t="shared" si="1419"/>
        <v>#REF!</v>
      </c>
      <c r="FW108" s="124" t="e">
        <f t="shared" si="1419"/>
        <v>#REF!</v>
      </c>
      <c r="FX108" s="124" t="e">
        <f t="shared" si="1419"/>
        <v>#REF!</v>
      </c>
      <c r="FY108" s="124" t="e">
        <f t="shared" si="1419"/>
        <v>#REF!</v>
      </c>
      <c r="FZ108" s="124" t="e">
        <f t="shared" si="1419"/>
        <v>#REF!</v>
      </c>
      <c r="GA108" s="124" t="e">
        <f t="shared" si="1419"/>
        <v>#REF!</v>
      </c>
      <c r="GB108" s="124" t="e">
        <f t="shared" si="1419"/>
        <v>#REF!</v>
      </c>
      <c r="GC108" s="124" t="e">
        <f t="shared" si="1419"/>
        <v>#REF!</v>
      </c>
      <c r="GD108" s="124" t="e">
        <f t="shared" si="1419"/>
        <v>#REF!</v>
      </c>
      <c r="GE108" s="124" t="e">
        <f t="shared" si="1419"/>
        <v>#REF!</v>
      </c>
      <c r="GF108" s="124" t="e">
        <f t="shared" si="1419"/>
        <v>#REF!</v>
      </c>
      <c r="GG108" s="124" t="e">
        <f t="shared" si="1419"/>
        <v>#REF!</v>
      </c>
      <c r="GH108" s="124" t="e">
        <f t="shared" si="1419"/>
        <v>#REF!</v>
      </c>
      <c r="GI108" s="124" t="e">
        <f t="shared" si="1419"/>
        <v>#REF!</v>
      </c>
      <c r="GJ108" s="124" t="e">
        <f t="shared" si="1419"/>
        <v>#REF!</v>
      </c>
      <c r="GK108" s="124" t="e">
        <f t="shared" si="1419"/>
        <v>#REF!</v>
      </c>
      <c r="GL108" s="124" t="e">
        <f t="shared" si="1419"/>
        <v>#REF!</v>
      </c>
      <c r="GM108" s="124" t="e">
        <f t="shared" si="1419"/>
        <v>#REF!</v>
      </c>
      <c r="GN108" s="124" t="e">
        <f t="shared" si="1419"/>
        <v>#REF!</v>
      </c>
      <c r="GO108" s="124" t="e">
        <f t="shared" si="1419"/>
        <v>#REF!</v>
      </c>
      <c r="GP108" s="124" t="e">
        <f t="shared" si="1419"/>
        <v>#REF!</v>
      </c>
      <c r="GQ108" s="124" t="e">
        <f t="shared" si="1419"/>
        <v>#REF!</v>
      </c>
      <c r="GR108" s="124" t="e">
        <f t="shared" si="1419"/>
        <v>#REF!</v>
      </c>
      <c r="GS108" s="124" t="e">
        <f t="shared" si="1419"/>
        <v>#REF!</v>
      </c>
      <c r="GT108" s="124" t="e">
        <f t="shared" si="1419"/>
        <v>#REF!</v>
      </c>
      <c r="GU108" s="124" t="e">
        <f t="shared" si="1419"/>
        <v>#REF!</v>
      </c>
      <c r="GV108" s="124" t="e">
        <f t="shared" si="1419"/>
        <v>#REF!</v>
      </c>
      <c r="GW108" s="124" t="e">
        <f t="shared" si="1419"/>
        <v>#REF!</v>
      </c>
      <c r="GX108" s="124" t="e">
        <f t="shared" si="1419"/>
        <v>#REF!</v>
      </c>
      <c r="GY108" s="124" t="e">
        <f t="shared" si="1419"/>
        <v>#REF!</v>
      </c>
      <c r="GZ108" s="124" t="e">
        <f t="shared" si="1419"/>
        <v>#REF!</v>
      </c>
      <c r="HA108" s="124" t="e">
        <f t="shared" si="1419"/>
        <v>#REF!</v>
      </c>
      <c r="HB108" s="124" t="e">
        <f t="shared" si="1419"/>
        <v>#REF!</v>
      </c>
      <c r="HC108" s="124" t="e">
        <f t="shared" si="1282"/>
        <v>#REF!</v>
      </c>
      <c r="HD108" s="124" t="e">
        <f t="shared" ref="HD108:JO112" si="1422">HC108</f>
        <v>#REF!</v>
      </c>
      <c r="HE108" s="124" t="e">
        <f t="shared" si="1422"/>
        <v>#REF!</v>
      </c>
      <c r="HF108" s="124" t="e">
        <f t="shared" si="1422"/>
        <v>#REF!</v>
      </c>
      <c r="HG108" s="124" t="e">
        <f t="shared" si="1422"/>
        <v>#REF!</v>
      </c>
      <c r="HH108" s="124" t="e">
        <f t="shared" si="1422"/>
        <v>#REF!</v>
      </c>
      <c r="HI108" s="124" t="e">
        <f t="shared" si="1422"/>
        <v>#REF!</v>
      </c>
      <c r="HJ108" s="124" t="e">
        <f t="shared" si="1422"/>
        <v>#REF!</v>
      </c>
      <c r="HK108" s="124" t="e">
        <f t="shared" si="1422"/>
        <v>#REF!</v>
      </c>
      <c r="HL108" s="124" t="e">
        <f t="shared" si="1422"/>
        <v>#REF!</v>
      </c>
      <c r="HM108" s="124" t="e">
        <f t="shared" si="1422"/>
        <v>#REF!</v>
      </c>
      <c r="HN108" s="124" t="e">
        <f t="shared" si="1422"/>
        <v>#REF!</v>
      </c>
      <c r="HO108" s="124" t="e">
        <f t="shared" si="1422"/>
        <v>#REF!</v>
      </c>
      <c r="HP108" s="124" t="e">
        <f t="shared" si="1422"/>
        <v>#REF!</v>
      </c>
      <c r="HQ108" s="124" t="e">
        <f t="shared" si="1422"/>
        <v>#REF!</v>
      </c>
      <c r="HR108" s="124" t="e">
        <f t="shared" si="1422"/>
        <v>#REF!</v>
      </c>
      <c r="HS108" s="124" t="e">
        <f t="shared" si="1422"/>
        <v>#REF!</v>
      </c>
      <c r="HT108" s="124" t="e">
        <f t="shared" si="1422"/>
        <v>#REF!</v>
      </c>
      <c r="HU108" s="124" t="e">
        <f t="shared" si="1422"/>
        <v>#REF!</v>
      </c>
      <c r="HV108" s="124" t="e">
        <f t="shared" si="1422"/>
        <v>#REF!</v>
      </c>
      <c r="HW108" s="124" t="e">
        <f t="shared" si="1422"/>
        <v>#REF!</v>
      </c>
      <c r="HX108" s="124" t="e">
        <f t="shared" si="1422"/>
        <v>#REF!</v>
      </c>
      <c r="HY108" s="124" t="e">
        <f t="shared" si="1422"/>
        <v>#REF!</v>
      </c>
      <c r="HZ108" s="124" t="e">
        <f t="shared" si="1422"/>
        <v>#REF!</v>
      </c>
      <c r="IA108" s="124" t="e">
        <f t="shared" si="1422"/>
        <v>#REF!</v>
      </c>
      <c r="IB108" s="124" t="e">
        <f t="shared" si="1422"/>
        <v>#REF!</v>
      </c>
      <c r="IC108" s="124" t="e">
        <f t="shared" si="1422"/>
        <v>#REF!</v>
      </c>
      <c r="ID108" s="124" t="e">
        <f t="shared" si="1422"/>
        <v>#REF!</v>
      </c>
      <c r="IE108" s="124" t="e">
        <f t="shared" si="1422"/>
        <v>#REF!</v>
      </c>
      <c r="IF108" s="124" t="e">
        <f t="shared" si="1422"/>
        <v>#REF!</v>
      </c>
      <c r="IG108" s="124" t="e">
        <f t="shared" si="1422"/>
        <v>#REF!</v>
      </c>
      <c r="IH108" s="124" t="e">
        <f t="shared" si="1422"/>
        <v>#REF!</v>
      </c>
      <c r="II108" s="124" t="e">
        <f t="shared" si="1422"/>
        <v>#REF!</v>
      </c>
      <c r="IJ108" s="124" t="e">
        <f t="shared" si="1422"/>
        <v>#REF!</v>
      </c>
      <c r="IK108" s="124" t="e">
        <f t="shared" si="1422"/>
        <v>#REF!</v>
      </c>
      <c r="IL108" s="124" t="e">
        <f t="shared" si="1422"/>
        <v>#REF!</v>
      </c>
      <c r="IM108" s="124" t="e">
        <f t="shared" si="1422"/>
        <v>#REF!</v>
      </c>
      <c r="IN108" s="124" t="e">
        <f t="shared" si="1422"/>
        <v>#REF!</v>
      </c>
      <c r="IO108" s="124" t="e">
        <f t="shared" si="1422"/>
        <v>#REF!</v>
      </c>
      <c r="IP108" s="124" t="e">
        <f t="shared" si="1422"/>
        <v>#REF!</v>
      </c>
      <c r="IQ108" s="124" t="e">
        <f t="shared" si="1422"/>
        <v>#REF!</v>
      </c>
      <c r="IR108" s="124" t="e">
        <f t="shared" si="1422"/>
        <v>#REF!</v>
      </c>
      <c r="IS108" s="124" t="e">
        <f t="shared" si="1422"/>
        <v>#REF!</v>
      </c>
      <c r="IT108" s="124" t="e">
        <f t="shared" si="1422"/>
        <v>#REF!</v>
      </c>
      <c r="IU108" s="124" t="e">
        <f t="shared" si="1422"/>
        <v>#REF!</v>
      </c>
      <c r="IV108" s="124" t="e">
        <f t="shared" si="1422"/>
        <v>#REF!</v>
      </c>
      <c r="IW108" s="124" t="e">
        <f t="shared" si="1422"/>
        <v>#REF!</v>
      </c>
      <c r="IX108" s="124" t="e">
        <f t="shared" si="1422"/>
        <v>#REF!</v>
      </c>
      <c r="IY108" s="124" t="e">
        <f t="shared" si="1422"/>
        <v>#REF!</v>
      </c>
      <c r="IZ108" s="124" t="e">
        <f t="shared" si="1422"/>
        <v>#REF!</v>
      </c>
      <c r="JA108" s="124" t="e">
        <f t="shared" si="1422"/>
        <v>#REF!</v>
      </c>
      <c r="JB108" s="124" t="e">
        <f t="shared" si="1422"/>
        <v>#REF!</v>
      </c>
      <c r="JC108" s="124" t="e">
        <f t="shared" si="1422"/>
        <v>#REF!</v>
      </c>
      <c r="JD108" s="124" t="e">
        <f t="shared" si="1422"/>
        <v>#REF!</v>
      </c>
      <c r="JE108" s="124" t="e">
        <f t="shared" si="1422"/>
        <v>#REF!</v>
      </c>
      <c r="JF108" s="124" t="e">
        <f t="shared" si="1422"/>
        <v>#REF!</v>
      </c>
      <c r="JG108" s="124" t="e">
        <f t="shared" si="1422"/>
        <v>#REF!</v>
      </c>
      <c r="JH108" s="124" t="e">
        <f t="shared" si="1422"/>
        <v>#REF!</v>
      </c>
      <c r="JI108" s="124" t="e">
        <f t="shared" si="1422"/>
        <v>#REF!</v>
      </c>
      <c r="JJ108" s="124" t="e">
        <f t="shared" si="1422"/>
        <v>#REF!</v>
      </c>
      <c r="JK108" s="124" t="e">
        <f t="shared" si="1422"/>
        <v>#REF!</v>
      </c>
      <c r="JL108" s="124" t="e">
        <f t="shared" si="1422"/>
        <v>#REF!</v>
      </c>
      <c r="JM108" s="124" t="e">
        <f t="shared" si="1422"/>
        <v>#REF!</v>
      </c>
      <c r="JN108" s="124" t="e">
        <f t="shared" si="1422"/>
        <v>#REF!</v>
      </c>
      <c r="JO108" s="124" t="e">
        <f t="shared" si="1422"/>
        <v>#REF!</v>
      </c>
      <c r="JP108" s="124" t="e">
        <f t="shared" si="1420"/>
        <v>#REF!</v>
      </c>
      <c r="JQ108" s="124" t="e">
        <f t="shared" si="1420"/>
        <v>#REF!</v>
      </c>
      <c r="JR108" s="124" t="e">
        <f t="shared" si="1420"/>
        <v>#REF!</v>
      </c>
      <c r="JS108" s="124" t="e">
        <f t="shared" si="1420"/>
        <v>#REF!</v>
      </c>
      <c r="JT108" s="124" t="e">
        <f t="shared" si="1420"/>
        <v>#REF!</v>
      </c>
      <c r="JU108" s="124" t="e">
        <f t="shared" si="1420"/>
        <v>#REF!</v>
      </c>
      <c r="JV108" s="124" t="e">
        <f t="shared" si="1420"/>
        <v>#REF!</v>
      </c>
      <c r="JW108" s="124" t="e">
        <f t="shared" si="1420"/>
        <v>#REF!</v>
      </c>
      <c r="JX108" s="124" t="e">
        <f t="shared" si="1420"/>
        <v>#REF!</v>
      </c>
      <c r="JY108" s="124" t="e">
        <f t="shared" si="1420"/>
        <v>#REF!</v>
      </c>
      <c r="JZ108" s="124" t="e">
        <f t="shared" si="1420"/>
        <v>#REF!</v>
      </c>
      <c r="KA108" s="124" t="e">
        <f t="shared" si="1420"/>
        <v>#REF!</v>
      </c>
      <c r="KB108" s="124" t="e">
        <f t="shared" si="1420"/>
        <v>#REF!</v>
      </c>
      <c r="KC108" s="124" t="e">
        <f t="shared" si="1420"/>
        <v>#REF!</v>
      </c>
      <c r="KD108" s="124" t="e">
        <f t="shared" si="1420"/>
        <v>#REF!</v>
      </c>
      <c r="KE108" s="124" t="e">
        <f t="shared" si="1420"/>
        <v>#REF!</v>
      </c>
      <c r="KF108" s="124" t="e">
        <f t="shared" si="1420"/>
        <v>#REF!</v>
      </c>
      <c r="KG108" s="124" t="e">
        <f t="shared" si="1420"/>
        <v>#REF!</v>
      </c>
      <c r="KH108" s="124" t="e">
        <f t="shared" si="1420"/>
        <v>#REF!</v>
      </c>
      <c r="KI108" s="124" t="e">
        <f t="shared" si="1420"/>
        <v>#REF!</v>
      </c>
      <c r="KJ108" s="124" t="e">
        <f t="shared" si="1420"/>
        <v>#REF!</v>
      </c>
      <c r="KK108" s="124" t="e">
        <f t="shared" si="1420"/>
        <v>#REF!</v>
      </c>
      <c r="KL108" s="124" t="e">
        <f t="shared" si="1420"/>
        <v>#REF!</v>
      </c>
      <c r="KM108" s="124" t="e">
        <f t="shared" si="1420"/>
        <v>#REF!</v>
      </c>
      <c r="KN108" s="124" t="e">
        <f t="shared" si="1420"/>
        <v>#REF!</v>
      </c>
      <c r="KO108" s="124" t="e">
        <f t="shared" si="1420"/>
        <v>#REF!</v>
      </c>
      <c r="KP108" s="124" t="e">
        <f t="shared" si="1420"/>
        <v>#REF!</v>
      </c>
      <c r="KQ108" s="124" t="e">
        <f t="shared" si="1420"/>
        <v>#REF!</v>
      </c>
      <c r="KR108" s="124" t="e">
        <f t="shared" si="1420"/>
        <v>#REF!</v>
      </c>
      <c r="KS108" s="124" t="e">
        <f t="shared" si="1420"/>
        <v>#REF!</v>
      </c>
      <c r="KT108" s="124" t="e">
        <f t="shared" si="1420"/>
        <v>#REF!</v>
      </c>
      <c r="KU108" s="124" t="e">
        <f t="shared" si="1285"/>
        <v>#REF!</v>
      </c>
      <c r="KV108" s="124" t="e">
        <f t="shared" si="1285"/>
        <v>#REF!</v>
      </c>
      <c r="KW108" s="124" t="e">
        <f t="shared" si="1285"/>
        <v>#REF!</v>
      </c>
      <c r="KX108" s="124" t="e">
        <f t="shared" si="1285"/>
        <v>#REF!</v>
      </c>
      <c r="KY108" s="124" t="e">
        <f t="shared" si="1285"/>
        <v>#REF!</v>
      </c>
      <c r="KZ108" s="124" t="e">
        <f t="shared" si="1285"/>
        <v>#REF!</v>
      </c>
      <c r="LA108" s="124" t="e">
        <f t="shared" si="1285"/>
        <v>#REF!</v>
      </c>
      <c r="LB108" s="124" t="e">
        <f t="shared" si="1285"/>
        <v>#REF!</v>
      </c>
      <c r="LC108" s="124" t="e">
        <f t="shared" si="1285"/>
        <v>#REF!</v>
      </c>
      <c r="LD108" s="124" t="e">
        <f t="shared" si="1285"/>
        <v>#REF!</v>
      </c>
      <c r="LE108" s="124" t="e">
        <f t="shared" si="1285"/>
        <v>#REF!</v>
      </c>
      <c r="LF108" s="124" t="e">
        <f t="shared" si="1285"/>
        <v>#REF!</v>
      </c>
      <c r="LG108" s="124" t="e">
        <f t="shared" si="1297"/>
        <v>#REF!</v>
      </c>
      <c r="LH108" s="124" t="e">
        <f t="shared" si="1298"/>
        <v>#REF!</v>
      </c>
      <c r="LI108" s="124" t="e">
        <f t="shared" si="1299"/>
        <v>#REF!</v>
      </c>
      <c r="LJ108" s="124" t="e">
        <f t="shared" si="1300"/>
        <v>#REF!</v>
      </c>
      <c r="LK108" s="124" t="e">
        <f t="shared" si="1301"/>
        <v>#REF!</v>
      </c>
      <c r="LL108" s="124" t="e">
        <f t="shared" si="1302"/>
        <v>#REF!</v>
      </c>
      <c r="LM108" s="124" t="e">
        <f t="shared" si="1303"/>
        <v>#REF!</v>
      </c>
      <c r="LN108" s="124" t="e">
        <f t="shared" si="1304"/>
        <v>#REF!</v>
      </c>
      <c r="LO108" s="124" t="e">
        <f t="shared" si="1305"/>
        <v>#REF!</v>
      </c>
      <c r="LP108" s="124" t="e">
        <f t="shared" si="1306"/>
        <v>#REF!</v>
      </c>
      <c r="LQ108" s="124" t="e">
        <f t="shared" si="1307"/>
        <v>#REF!</v>
      </c>
      <c r="LR108" s="124" t="e">
        <f t="shared" si="1308"/>
        <v>#REF!</v>
      </c>
      <c r="LS108" s="124" t="e">
        <f t="shared" si="1309"/>
        <v>#REF!</v>
      </c>
      <c r="LT108" s="124" t="e">
        <f t="shared" si="1310"/>
        <v>#REF!</v>
      </c>
      <c r="LU108" s="124" t="e">
        <f t="shared" si="1311"/>
        <v>#REF!</v>
      </c>
      <c r="LV108" s="124" t="e">
        <f t="shared" si="1312"/>
        <v>#REF!</v>
      </c>
      <c r="LW108" s="124" t="e">
        <f t="shared" si="1313"/>
        <v>#REF!</v>
      </c>
      <c r="LX108" s="124" t="e">
        <f t="shared" si="1314"/>
        <v>#REF!</v>
      </c>
      <c r="LY108" s="124" t="e">
        <f t="shared" si="1315"/>
        <v>#REF!</v>
      </c>
      <c r="LZ108" s="124" t="e">
        <f t="shared" si="1316"/>
        <v>#REF!</v>
      </c>
      <c r="MA108" s="124" t="e">
        <f t="shared" si="1317"/>
        <v>#REF!</v>
      </c>
      <c r="MB108" s="124" t="e">
        <f t="shared" si="1318"/>
        <v>#REF!</v>
      </c>
      <c r="MC108" s="124" t="e">
        <f t="shared" si="1319"/>
        <v>#REF!</v>
      </c>
      <c r="MD108" s="124" t="e">
        <f t="shared" si="1320"/>
        <v>#REF!</v>
      </c>
      <c r="ME108" s="124" t="e">
        <f t="shared" si="1321"/>
        <v>#REF!</v>
      </c>
      <c r="MF108" s="124" t="e">
        <f t="shared" si="1322"/>
        <v>#REF!</v>
      </c>
      <c r="MG108" s="124" t="e">
        <f t="shared" si="1323"/>
        <v>#REF!</v>
      </c>
      <c r="MH108" s="124" t="e">
        <f t="shared" si="1324"/>
        <v>#REF!</v>
      </c>
      <c r="MI108" s="124" t="e">
        <f t="shared" si="1325"/>
        <v>#REF!</v>
      </c>
      <c r="MJ108" s="124" t="e">
        <f t="shared" si="1326"/>
        <v>#REF!</v>
      </c>
      <c r="MK108" s="124" t="e">
        <f t="shared" si="1327"/>
        <v>#REF!</v>
      </c>
      <c r="ML108" s="124" t="e">
        <f t="shared" si="1328"/>
        <v>#REF!</v>
      </c>
      <c r="MM108" s="124" t="e">
        <f t="shared" si="1329"/>
        <v>#REF!</v>
      </c>
      <c r="MN108" s="124" t="e">
        <f t="shared" si="1330"/>
        <v>#REF!</v>
      </c>
      <c r="MO108" s="124" t="e">
        <f t="shared" si="1331"/>
        <v>#REF!</v>
      </c>
      <c r="MP108" s="124" t="e">
        <f t="shared" si="1332"/>
        <v>#REF!</v>
      </c>
      <c r="MQ108" s="124" t="e">
        <f t="shared" si="1333"/>
        <v>#REF!</v>
      </c>
      <c r="MR108" s="124" t="e">
        <f t="shared" si="1334"/>
        <v>#REF!</v>
      </c>
      <c r="MS108" s="124" t="e">
        <f t="shared" si="1335"/>
        <v>#REF!</v>
      </c>
      <c r="MT108" s="124" t="e">
        <f t="shared" si="1336"/>
        <v>#REF!</v>
      </c>
      <c r="MU108" s="124" t="e">
        <f t="shared" si="1337"/>
        <v>#REF!</v>
      </c>
      <c r="MV108" s="124" t="e">
        <f t="shared" si="1338"/>
        <v>#REF!</v>
      </c>
      <c r="MW108" s="124" t="e">
        <f t="shared" si="1339"/>
        <v>#REF!</v>
      </c>
      <c r="MX108" s="124" t="e">
        <f t="shared" si="1340"/>
        <v>#REF!</v>
      </c>
      <c r="MY108" s="124" t="e">
        <f t="shared" si="1341"/>
        <v>#REF!</v>
      </c>
      <c r="MZ108" s="124" t="e">
        <f t="shared" si="1342"/>
        <v>#REF!</v>
      </c>
      <c r="NA108" s="124" t="e">
        <f t="shared" si="1343"/>
        <v>#REF!</v>
      </c>
      <c r="NB108" s="124" t="e">
        <f t="shared" si="1344"/>
        <v>#REF!</v>
      </c>
      <c r="NC108" s="124" t="e">
        <f t="shared" si="1345"/>
        <v>#REF!</v>
      </c>
      <c r="ND108" s="124" t="e">
        <f t="shared" si="1346"/>
        <v>#REF!</v>
      </c>
      <c r="NE108" s="124" t="e">
        <f t="shared" si="1347"/>
        <v>#REF!</v>
      </c>
      <c r="NF108" s="124" t="e">
        <f t="shared" si="1348"/>
        <v>#REF!</v>
      </c>
      <c r="NG108" s="124" t="e">
        <f t="shared" si="1349"/>
        <v>#REF!</v>
      </c>
      <c r="NH108" s="124" t="e">
        <f t="shared" si="1350"/>
        <v>#REF!</v>
      </c>
      <c r="NI108" s="124" t="e">
        <f t="shared" si="1351"/>
        <v>#REF!</v>
      </c>
      <c r="NJ108" s="124" t="e">
        <f t="shared" si="1352"/>
        <v>#REF!</v>
      </c>
      <c r="NK108" s="124" t="e">
        <f t="shared" si="1353"/>
        <v>#REF!</v>
      </c>
      <c r="NL108" s="124" t="e">
        <f t="shared" si="1354"/>
        <v>#REF!</v>
      </c>
      <c r="NM108" s="124" t="e">
        <f t="shared" si="1355"/>
        <v>#REF!</v>
      </c>
      <c r="NN108" s="124" t="e">
        <f t="shared" si="1356"/>
        <v>#REF!</v>
      </c>
      <c r="NO108" s="124" t="e">
        <f t="shared" si="1357"/>
        <v>#REF!</v>
      </c>
      <c r="NP108" s="124" t="e">
        <f t="shared" si="1358"/>
        <v>#REF!</v>
      </c>
      <c r="NQ108" s="124" t="e">
        <f t="shared" si="1359"/>
        <v>#REF!</v>
      </c>
      <c r="NR108" s="124" t="e">
        <f t="shared" si="1360"/>
        <v>#REF!</v>
      </c>
      <c r="NS108" s="124" t="e">
        <f t="shared" si="1361"/>
        <v>#REF!</v>
      </c>
      <c r="NT108" s="124" t="e">
        <f t="shared" si="1362"/>
        <v>#REF!</v>
      </c>
      <c r="NU108" s="124" t="e">
        <f t="shared" si="1363"/>
        <v>#REF!</v>
      </c>
      <c r="NV108" s="124" t="e">
        <f t="shared" si="1364"/>
        <v>#REF!</v>
      </c>
      <c r="NW108" s="124" t="e">
        <f t="shared" si="1365"/>
        <v>#REF!</v>
      </c>
      <c r="NX108" s="124" t="e">
        <f t="shared" si="1366"/>
        <v>#REF!</v>
      </c>
      <c r="NY108" s="124" t="e">
        <f t="shared" si="1367"/>
        <v>#REF!</v>
      </c>
      <c r="NZ108" s="124" t="e">
        <f t="shared" si="1368"/>
        <v>#REF!</v>
      </c>
      <c r="OA108" s="124" t="e">
        <f t="shared" si="1369"/>
        <v>#REF!</v>
      </c>
      <c r="OB108" s="124" t="e">
        <f t="shared" si="1370"/>
        <v>#REF!</v>
      </c>
      <c r="OC108" s="124" t="e">
        <f t="shared" si="1371"/>
        <v>#REF!</v>
      </c>
      <c r="OD108" s="124" t="e">
        <f t="shared" si="1372"/>
        <v>#REF!</v>
      </c>
      <c r="OE108" s="124" t="e">
        <f t="shared" si="1373"/>
        <v>#REF!</v>
      </c>
      <c r="OF108" s="124" t="e">
        <f t="shared" si="1374"/>
        <v>#REF!</v>
      </c>
      <c r="OG108" s="124" t="e">
        <f t="shared" si="1375"/>
        <v>#REF!</v>
      </c>
      <c r="OH108" s="124" t="e">
        <f t="shared" si="1376"/>
        <v>#REF!</v>
      </c>
      <c r="OI108" s="124" t="e">
        <f t="shared" si="1377"/>
        <v>#REF!</v>
      </c>
      <c r="OJ108" s="124" t="e">
        <f t="shared" si="1378"/>
        <v>#REF!</v>
      </c>
      <c r="OK108" s="124" t="e">
        <f t="shared" si="1379"/>
        <v>#REF!</v>
      </c>
      <c r="OL108" s="124" t="e">
        <f t="shared" si="1380"/>
        <v>#REF!</v>
      </c>
      <c r="OM108" s="124" t="e">
        <f t="shared" si="1381"/>
        <v>#REF!</v>
      </c>
      <c r="ON108" s="124" t="e">
        <f t="shared" si="1382"/>
        <v>#REF!</v>
      </c>
      <c r="OO108" s="124" t="e">
        <f t="shared" si="1383"/>
        <v>#REF!</v>
      </c>
      <c r="OP108" s="124" t="e">
        <f t="shared" si="1384"/>
        <v>#REF!</v>
      </c>
      <c r="OQ108" s="124" t="e">
        <f t="shared" si="1385"/>
        <v>#REF!</v>
      </c>
      <c r="OR108" s="124" t="e">
        <f t="shared" si="1386"/>
        <v>#REF!</v>
      </c>
      <c r="OS108" s="124" t="e">
        <f t="shared" si="1387"/>
        <v>#REF!</v>
      </c>
      <c r="OT108" s="124" t="e">
        <f t="shared" si="1388"/>
        <v>#REF!</v>
      </c>
      <c r="OU108" s="124" t="e">
        <f t="shared" si="1389"/>
        <v>#REF!</v>
      </c>
      <c r="OV108" s="124" t="e">
        <f t="shared" si="1390"/>
        <v>#REF!</v>
      </c>
      <c r="OW108" s="124" t="e">
        <f t="shared" si="1391"/>
        <v>#REF!</v>
      </c>
      <c r="OX108" s="124" t="e">
        <f t="shared" si="1392"/>
        <v>#REF!</v>
      </c>
      <c r="OY108" s="124" t="e">
        <f t="shared" si="1393"/>
        <v>#REF!</v>
      </c>
      <c r="OZ108" s="124" t="e">
        <f t="shared" si="1394"/>
        <v>#REF!</v>
      </c>
      <c r="PA108" s="124" t="e">
        <f t="shared" si="1395"/>
        <v>#REF!</v>
      </c>
      <c r="PB108" s="124" t="e">
        <f t="shared" si="1396"/>
        <v>#REF!</v>
      </c>
      <c r="PC108" s="124" t="e">
        <f t="shared" si="1397"/>
        <v>#REF!</v>
      </c>
      <c r="PD108" s="124" t="e">
        <f t="shared" si="1398"/>
        <v>#REF!</v>
      </c>
      <c r="PE108" s="124" t="e">
        <f t="shared" si="1399"/>
        <v>#REF!</v>
      </c>
      <c r="PF108" s="124" t="e">
        <f t="shared" si="1400"/>
        <v>#REF!</v>
      </c>
      <c r="PG108" s="124" t="e">
        <f t="shared" si="1401"/>
        <v>#REF!</v>
      </c>
      <c r="PH108" s="124" t="e">
        <f t="shared" si="1402"/>
        <v>#REF!</v>
      </c>
      <c r="PI108" s="124" t="e">
        <f t="shared" si="1403"/>
        <v>#REF!</v>
      </c>
      <c r="PJ108" s="124" t="e">
        <f t="shared" si="1404"/>
        <v>#REF!</v>
      </c>
    </row>
    <row r="109" spans="1:426" ht="12" customHeight="1">
      <c r="C109" s="70" t="e">
        <f>#REF!</f>
        <v>#REF!</v>
      </c>
      <c r="D109" s="124" t="e">
        <f>収支!#REF!</f>
        <v>#REF!</v>
      </c>
      <c r="G109" s="124" t="e">
        <f t="shared" si="1405"/>
        <v>#REF!</v>
      </c>
      <c r="H109" s="124" t="e">
        <f t="shared" si="1406"/>
        <v>#REF!</v>
      </c>
      <c r="I109" s="124" t="e">
        <f t="shared" si="1407"/>
        <v>#REF!</v>
      </c>
      <c r="J109" s="124" t="e">
        <f t="shared" si="1408"/>
        <v>#REF!</v>
      </c>
      <c r="K109" s="124" t="e">
        <f t="shared" si="1409"/>
        <v>#REF!</v>
      </c>
      <c r="L109" s="124" t="e">
        <f t="shared" si="1410"/>
        <v>#REF!</v>
      </c>
      <c r="M109" s="124" t="e">
        <f t="shared" si="1411"/>
        <v>#REF!</v>
      </c>
      <c r="N109" s="124" t="e">
        <f t="shared" si="1412"/>
        <v>#REF!</v>
      </c>
      <c r="O109" s="124" t="e">
        <f t="shared" si="1413"/>
        <v>#REF!</v>
      </c>
      <c r="P109" s="124" t="e">
        <f t="shared" si="1414"/>
        <v>#REF!</v>
      </c>
      <c r="Q109" s="124" t="e">
        <f t="shared" si="1415"/>
        <v>#REF!</v>
      </c>
      <c r="R109" s="124" t="e">
        <f t="shared" si="1416"/>
        <v>#REF!</v>
      </c>
      <c r="S109" s="124" t="e">
        <f t="shared" si="1279"/>
        <v>#REF!</v>
      </c>
      <c r="T109" s="124" t="e">
        <f t="shared" si="1418"/>
        <v>#REF!</v>
      </c>
      <c r="U109" s="124" t="e">
        <f t="shared" si="1418"/>
        <v>#REF!</v>
      </c>
      <c r="V109" s="124" t="e">
        <f t="shared" si="1418"/>
        <v>#REF!</v>
      </c>
      <c r="W109" s="124" t="e">
        <f t="shared" si="1418"/>
        <v>#REF!</v>
      </c>
      <c r="X109" s="124" t="e">
        <f t="shared" si="1418"/>
        <v>#REF!</v>
      </c>
      <c r="Y109" s="124" t="e">
        <f t="shared" si="1418"/>
        <v>#REF!</v>
      </c>
      <c r="Z109" s="124" t="e">
        <f t="shared" si="1418"/>
        <v>#REF!</v>
      </c>
      <c r="AA109" s="124" t="e">
        <f t="shared" si="1418"/>
        <v>#REF!</v>
      </c>
      <c r="AB109" s="124" t="e">
        <f t="shared" si="1418"/>
        <v>#REF!</v>
      </c>
      <c r="AC109" s="124" t="e">
        <f t="shared" si="1418"/>
        <v>#REF!</v>
      </c>
      <c r="AD109" s="124" t="e">
        <f t="shared" si="1418"/>
        <v>#REF!</v>
      </c>
      <c r="AE109" s="124" t="e">
        <f t="shared" si="1418"/>
        <v>#REF!</v>
      </c>
      <c r="AF109" s="124" t="e">
        <f t="shared" si="1418"/>
        <v>#REF!</v>
      </c>
      <c r="AG109" s="124" t="e">
        <f t="shared" si="1418"/>
        <v>#REF!</v>
      </c>
      <c r="AH109" s="124" t="e">
        <f t="shared" si="1418"/>
        <v>#REF!</v>
      </c>
      <c r="AI109" s="124" t="e">
        <f t="shared" si="1418"/>
        <v>#REF!</v>
      </c>
      <c r="AJ109" s="124" t="e">
        <f t="shared" si="1418"/>
        <v>#REF!</v>
      </c>
      <c r="AK109" s="124" t="e">
        <f t="shared" si="1418"/>
        <v>#REF!</v>
      </c>
      <c r="AL109" s="124" t="e">
        <f t="shared" si="1418"/>
        <v>#REF!</v>
      </c>
      <c r="AM109" s="124" t="e">
        <f t="shared" si="1418"/>
        <v>#REF!</v>
      </c>
      <c r="AN109" s="124" t="e">
        <f t="shared" si="1418"/>
        <v>#REF!</v>
      </c>
      <c r="AO109" s="124" t="e">
        <f t="shared" si="1418"/>
        <v>#REF!</v>
      </c>
      <c r="AP109" s="124" t="e">
        <f t="shared" si="1418"/>
        <v>#REF!</v>
      </c>
      <c r="AQ109" s="124" t="e">
        <f t="shared" si="1418"/>
        <v>#REF!</v>
      </c>
      <c r="AR109" s="124" t="e">
        <f t="shared" si="1418"/>
        <v>#REF!</v>
      </c>
      <c r="AS109" s="124" t="e">
        <f t="shared" si="1418"/>
        <v>#REF!</v>
      </c>
      <c r="AT109" s="124" t="e">
        <f t="shared" si="1418"/>
        <v>#REF!</v>
      </c>
      <c r="AU109" s="124" t="e">
        <f t="shared" si="1418"/>
        <v>#REF!</v>
      </c>
      <c r="AV109" s="124" t="e">
        <f t="shared" si="1418"/>
        <v>#REF!</v>
      </c>
      <c r="AW109" s="124" t="e">
        <f t="shared" si="1418"/>
        <v>#REF!</v>
      </c>
      <c r="AX109" s="124" t="e">
        <f t="shared" si="1418"/>
        <v>#REF!</v>
      </c>
      <c r="AY109" s="124" t="e">
        <f t="shared" si="1418"/>
        <v>#REF!</v>
      </c>
      <c r="AZ109" s="124" t="e">
        <f t="shared" si="1418"/>
        <v>#REF!</v>
      </c>
      <c r="BA109" s="124" t="e">
        <f t="shared" si="1418"/>
        <v>#REF!</v>
      </c>
      <c r="BB109" s="124" t="e">
        <f t="shared" si="1418"/>
        <v>#REF!</v>
      </c>
      <c r="BC109" s="124" t="e">
        <f t="shared" si="1418"/>
        <v>#REF!</v>
      </c>
      <c r="BD109" s="124" t="e">
        <f t="shared" si="1418"/>
        <v>#REF!</v>
      </c>
      <c r="BE109" s="124" t="e">
        <f t="shared" si="1418"/>
        <v>#REF!</v>
      </c>
      <c r="BF109" s="124" t="e">
        <f t="shared" si="1418"/>
        <v>#REF!</v>
      </c>
      <c r="BG109" s="124" t="e">
        <f t="shared" si="1418"/>
        <v>#REF!</v>
      </c>
      <c r="BH109" s="124" t="e">
        <f t="shared" si="1418"/>
        <v>#REF!</v>
      </c>
      <c r="BI109" s="124" t="e">
        <f t="shared" si="1418"/>
        <v>#REF!</v>
      </c>
      <c r="BJ109" s="124" t="e">
        <f t="shared" si="1418"/>
        <v>#REF!</v>
      </c>
      <c r="BK109" s="124" t="e">
        <f t="shared" si="1418"/>
        <v>#REF!</v>
      </c>
      <c r="BL109" s="124" t="e">
        <f t="shared" si="1418"/>
        <v>#REF!</v>
      </c>
      <c r="BM109" s="124" t="e">
        <f t="shared" si="1418"/>
        <v>#REF!</v>
      </c>
      <c r="BN109" s="124" t="e">
        <f t="shared" si="1418"/>
        <v>#REF!</v>
      </c>
      <c r="BO109" s="124" t="e">
        <f t="shared" si="1418"/>
        <v>#REF!</v>
      </c>
      <c r="BP109" s="124" t="e">
        <f t="shared" si="1418"/>
        <v>#REF!</v>
      </c>
      <c r="BQ109" s="124" t="e">
        <f t="shared" si="1418"/>
        <v>#REF!</v>
      </c>
      <c r="BR109" s="124" t="e">
        <f t="shared" si="1418"/>
        <v>#REF!</v>
      </c>
      <c r="BS109" s="124" t="e">
        <f t="shared" si="1418"/>
        <v>#REF!</v>
      </c>
      <c r="BT109" s="124" t="e">
        <f t="shared" si="1418"/>
        <v>#REF!</v>
      </c>
      <c r="BU109" s="124" t="e">
        <f t="shared" si="1418"/>
        <v>#REF!</v>
      </c>
      <c r="BV109" s="124" t="e">
        <f t="shared" si="1418"/>
        <v>#REF!</v>
      </c>
      <c r="BW109" s="124" t="e">
        <f t="shared" si="1418"/>
        <v>#REF!</v>
      </c>
      <c r="BX109" s="124" t="e">
        <f t="shared" si="1418"/>
        <v>#REF!</v>
      </c>
      <c r="BY109" s="124" t="e">
        <f t="shared" si="1418"/>
        <v>#REF!</v>
      </c>
      <c r="BZ109" s="124" t="e">
        <f t="shared" si="1418"/>
        <v>#REF!</v>
      </c>
      <c r="CA109" s="124" t="e">
        <f t="shared" si="1418"/>
        <v>#REF!</v>
      </c>
      <c r="CB109" s="124" t="e">
        <f t="shared" si="1418"/>
        <v>#REF!</v>
      </c>
      <c r="CC109" s="124" t="e">
        <f t="shared" si="1418"/>
        <v>#REF!</v>
      </c>
      <c r="CD109" s="124" t="e">
        <f t="shared" si="1418"/>
        <v>#REF!</v>
      </c>
      <c r="CE109" s="124" t="e">
        <f t="shared" ref="CE109:EP112" si="1423">CD109</f>
        <v>#REF!</v>
      </c>
      <c r="CF109" s="124" t="e">
        <f t="shared" si="1423"/>
        <v>#REF!</v>
      </c>
      <c r="CG109" s="124" t="e">
        <f t="shared" si="1423"/>
        <v>#REF!</v>
      </c>
      <c r="CH109" s="124" t="e">
        <f t="shared" si="1423"/>
        <v>#REF!</v>
      </c>
      <c r="CI109" s="124" t="e">
        <f t="shared" si="1423"/>
        <v>#REF!</v>
      </c>
      <c r="CJ109" s="124" t="e">
        <f t="shared" si="1423"/>
        <v>#REF!</v>
      </c>
      <c r="CK109" s="124" t="e">
        <f t="shared" si="1423"/>
        <v>#REF!</v>
      </c>
      <c r="CL109" s="124" t="e">
        <f t="shared" si="1423"/>
        <v>#REF!</v>
      </c>
      <c r="CM109" s="124" t="e">
        <f t="shared" si="1423"/>
        <v>#REF!</v>
      </c>
      <c r="CN109" s="124" t="e">
        <f t="shared" si="1423"/>
        <v>#REF!</v>
      </c>
      <c r="CO109" s="124" t="e">
        <f t="shared" si="1423"/>
        <v>#REF!</v>
      </c>
      <c r="CP109" s="124" t="e">
        <f t="shared" si="1423"/>
        <v>#REF!</v>
      </c>
      <c r="CQ109" s="124" t="e">
        <f t="shared" si="1423"/>
        <v>#REF!</v>
      </c>
      <c r="CR109" s="124" t="e">
        <f t="shared" si="1423"/>
        <v>#REF!</v>
      </c>
      <c r="CS109" s="124" t="e">
        <f t="shared" si="1423"/>
        <v>#REF!</v>
      </c>
      <c r="CT109" s="124" t="e">
        <f t="shared" si="1423"/>
        <v>#REF!</v>
      </c>
      <c r="CU109" s="124" t="e">
        <f t="shared" si="1423"/>
        <v>#REF!</v>
      </c>
      <c r="CV109" s="124" t="e">
        <f t="shared" si="1423"/>
        <v>#REF!</v>
      </c>
      <c r="CW109" s="124" t="e">
        <f t="shared" si="1423"/>
        <v>#REF!</v>
      </c>
      <c r="CX109" s="124" t="e">
        <f t="shared" si="1423"/>
        <v>#REF!</v>
      </c>
      <c r="CY109" s="124" t="e">
        <f t="shared" si="1423"/>
        <v>#REF!</v>
      </c>
      <c r="CZ109" s="124" t="e">
        <f t="shared" si="1423"/>
        <v>#REF!</v>
      </c>
      <c r="DA109" s="124" t="e">
        <f t="shared" si="1423"/>
        <v>#REF!</v>
      </c>
      <c r="DB109" s="124" t="e">
        <f t="shared" si="1423"/>
        <v>#REF!</v>
      </c>
      <c r="DC109" s="124" t="e">
        <f t="shared" si="1423"/>
        <v>#REF!</v>
      </c>
      <c r="DD109" s="124" t="e">
        <f t="shared" si="1423"/>
        <v>#REF!</v>
      </c>
      <c r="DE109" s="124" t="e">
        <f t="shared" si="1423"/>
        <v>#REF!</v>
      </c>
      <c r="DF109" s="124" t="e">
        <f t="shared" si="1423"/>
        <v>#REF!</v>
      </c>
      <c r="DG109" s="124" t="e">
        <f t="shared" si="1423"/>
        <v>#REF!</v>
      </c>
      <c r="DH109" s="124" t="e">
        <f t="shared" si="1423"/>
        <v>#REF!</v>
      </c>
      <c r="DI109" s="124" t="e">
        <f t="shared" si="1423"/>
        <v>#REF!</v>
      </c>
      <c r="DJ109" s="124" t="e">
        <f t="shared" si="1423"/>
        <v>#REF!</v>
      </c>
      <c r="DK109" s="124" t="e">
        <f t="shared" si="1423"/>
        <v>#REF!</v>
      </c>
      <c r="DL109" s="124" t="e">
        <f t="shared" si="1423"/>
        <v>#REF!</v>
      </c>
      <c r="DM109" s="124" t="e">
        <f t="shared" si="1423"/>
        <v>#REF!</v>
      </c>
      <c r="DN109" s="124" t="e">
        <f t="shared" si="1423"/>
        <v>#REF!</v>
      </c>
      <c r="DO109" s="124" t="e">
        <f t="shared" si="1423"/>
        <v>#REF!</v>
      </c>
      <c r="DP109" s="124" t="e">
        <f t="shared" si="1423"/>
        <v>#REF!</v>
      </c>
      <c r="DQ109" s="124" t="e">
        <f t="shared" si="1423"/>
        <v>#REF!</v>
      </c>
      <c r="DR109" s="124" t="e">
        <f t="shared" si="1423"/>
        <v>#REF!</v>
      </c>
      <c r="DS109" s="124" t="e">
        <f t="shared" si="1423"/>
        <v>#REF!</v>
      </c>
      <c r="DT109" s="124" t="e">
        <f t="shared" si="1423"/>
        <v>#REF!</v>
      </c>
      <c r="DU109" s="124" t="e">
        <f t="shared" si="1423"/>
        <v>#REF!</v>
      </c>
      <c r="DV109" s="124" t="e">
        <f t="shared" si="1423"/>
        <v>#REF!</v>
      </c>
      <c r="DW109" s="124" t="e">
        <f t="shared" si="1423"/>
        <v>#REF!</v>
      </c>
      <c r="DX109" s="124" t="e">
        <f t="shared" si="1423"/>
        <v>#REF!</v>
      </c>
      <c r="DY109" s="124" t="e">
        <f t="shared" si="1423"/>
        <v>#REF!</v>
      </c>
      <c r="DZ109" s="124" t="e">
        <f t="shared" si="1423"/>
        <v>#REF!</v>
      </c>
      <c r="EA109" s="124" t="e">
        <f t="shared" si="1423"/>
        <v>#REF!</v>
      </c>
      <c r="EB109" s="124" t="e">
        <f t="shared" si="1423"/>
        <v>#REF!</v>
      </c>
      <c r="EC109" s="124" t="e">
        <f t="shared" si="1423"/>
        <v>#REF!</v>
      </c>
      <c r="ED109" s="124" t="e">
        <f t="shared" si="1423"/>
        <v>#REF!</v>
      </c>
      <c r="EE109" s="124" t="e">
        <f t="shared" si="1423"/>
        <v>#REF!</v>
      </c>
      <c r="EF109" s="124" t="e">
        <f t="shared" si="1423"/>
        <v>#REF!</v>
      </c>
      <c r="EG109" s="124" t="e">
        <f t="shared" si="1423"/>
        <v>#REF!</v>
      </c>
      <c r="EH109" s="124" t="e">
        <f t="shared" si="1423"/>
        <v>#REF!</v>
      </c>
      <c r="EI109" s="124" t="e">
        <f t="shared" si="1423"/>
        <v>#REF!</v>
      </c>
      <c r="EJ109" s="124" t="e">
        <f t="shared" si="1423"/>
        <v>#REF!</v>
      </c>
      <c r="EK109" s="124" t="e">
        <f t="shared" si="1423"/>
        <v>#REF!</v>
      </c>
      <c r="EL109" s="124" t="e">
        <f t="shared" si="1423"/>
        <v>#REF!</v>
      </c>
      <c r="EM109" s="124" t="e">
        <f t="shared" si="1423"/>
        <v>#REF!</v>
      </c>
      <c r="EN109" s="124" t="e">
        <f t="shared" si="1423"/>
        <v>#REF!</v>
      </c>
      <c r="EO109" s="124" t="e">
        <f t="shared" si="1423"/>
        <v>#REF!</v>
      </c>
      <c r="EP109" s="124" t="e">
        <f t="shared" si="1423"/>
        <v>#REF!</v>
      </c>
      <c r="EQ109" s="124" t="e">
        <f t="shared" si="1421"/>
        <v>#REF!</v>
      </c>
      <c r="ER109" s="124" t="e">
        <f t="shared" si="1419"/>
        <v>#REF!</v>
      </c>
      <c r="ES109" s="124" t="e">
        <f t="shared" si="1419"/>
        <v>#REF!</v>
      </c>
      <c r="ET109" s="124" t="e">
        <f t="shared" si="1419"/>
        <v>#REF!</v>
      </c>
      <c r="EU109" s="124" t="e">
        <f t="shared" si="1419"/>
        <v>#REF!</v>
      </c>
      <c r="EV109" s="124" t="e">
        <f t="shared" si="1419"/>
        <v>#REF!</v>
      </c>
      <c r="EW109" s="124" t="e">
        <f t="shared" si="1419"/>
        <v>#REF!</v>
      </c>
      <c r="EX109" s="124" t="e">
        <f t="shared" si="1419"/>
        <v>#REF!</v>
      </c>
      <c r="EY109" s="124" t="e">
        <f t="shared" si="1419"/>
        <v>#REF!</v>
      </c>
      <c r="EZ109" s="124" t="e">
        <f t="shared" si="1419"/>
        <v>#REF!</v>
      </c>
      <c r="FA109" s="124" t="e">
        <f t="shared" si="1419"/>
        <v>#REF!</v>
      </c>
      <c r="FB109" s="124" t="e">
        <f t="shared" si="1419"/>
        <v>#REF!</v>
      </c>
      <c r="FC109" s="124" t="e">
        <f t="shared" si="1419"/>
        <v>#REF!</v>
      </c>
      <c r="FD109" s="124" t="e">
        <f t="shared" si="1419"/>
        <v>#REF!</v>
      </c>
      <c r="FE109" s="124" t="e">
        <f t="shared" si="1419"/>
        <v>#REF!</v>
      </c>
      <c r="FF109" s="124" t="e">
        <f t="shared" si="1419"/>
        <v>#REF!</v>
      </c>
      <c r="FG109" s="124" t="e">
        <f t="shared" si="1419"/>
        <v>#REF!</v>
      </c>
      <c r="FH109" s="124" t="e">
        <f t="shared" si="1419"/>
        <v>#REF!</v>
      </c>
      <c r="FI109" s="124" t="e">
        <f t="shared" si="1419"/>
        <v>#REF!</v>
      </c>
      <c r="FJ109" s="124" t="e">
        <f t="shared" si="1419"/>
        <v>#REF!</v>
      </c>
      <c r="FK109" s="124" t="e">
        <f t="shared" si="1419"/>
        <v>#REF!</v>
      </c>
      <c r="FL109" s="124" t="e">
        <f t="shared" si="1419"/>
        <v>#REF!</v>
      </c>
      <c r="FM109" s="124" t="e">
        <f t="shared" si="1419"/>
        <v>#REF!</v>
      </c>
      <c r="FN109" s="124" t="e">
        <f t="shared" si="1419"/>
        <v>#REF!</v>
      </c>
      <c r="FO109" s="124" t="e">
        <f t="shared" si="1419"/>
        <v>#REF!</v>
      </c>
      <c r="FP109" s="124" t="e">
        <f t="shared" si="1419"/>
        <v>#REF!</v>
      </c>
      <c r="FQ109" s="124" t="e">
        <f t="shared" si="1419"/>
        <v>#REF!</v>
      </c>
      <c r="FR109" s="124" t="e">
        <f t="shared" si="1419"/>
        <v>#REF!</v>
      </c>
      <c r="FS109" s="124" t="e">
        <f t="shared" si="1419"/>
        <v>#REF!</v>
      </c>
      <c r="FT109" s="124" t="e">
        <f t="shared" si="1419"/>
        <v>#REF!</v>
      </c>
      <c r="FU109" s="124" t="e">
        <f t="shared" si="1419"/>
        <v>#REF!</v>
      </c>
      <c r="FV109" s="124" t="e">
        <f t="shared" si="1419"/>
        <v>#REF!</v>
      </c>
      <c r="FW109" s="124" t="e">
        <f t="shared" si="1419"/>
        <v>#REF!</v>
      </c>
      <c r="FX109" s="124" t="e">
        <f t="shared" si="1419"/>
        <v>#REF!</v>
      </c>
      <c r="FY109" s="124" t="e">
        <f t="shared" si="1419"/>
        <v>#REF!</v>
      </c>
      <c r="FZ109" s="124" t="e">
        <f t="shared" si="1419"/>
        <v>#REF!</v>
      </c>
      <c r="GA109" s="124" t="e">
        <f t="shared" si="1419"/>
        <v>#REF!</v>
      </c>
      <c r="GB109" s="124" t="e">
        <f t="shared" si="1419"/>
        <v>#REF!</v>
      </c>
      <c r="GC109" s="124" t="e">
        <f t="shared" si="1419"/>
        <v>#REF!</v>
      </c>
      <c r="GD109" s="124" t="e">
        <f t="shared" si="1419"/>
        <v>#REF!</v>
      </c>
      <c r="GE109" s="124" t="e">
        <f t="shared" si="1419"/>
        <v>#REF!</v>
      </c>
      <c r="GF109" s="124" t="e">
        <f t="shared" si="1419"/>
        <v>#REF!</v>
      </c>
      <c r="GG109" s="124" t="e">
        <f t="shared" si="1419"/>
        <v>#REF!</v>
      </c>
      <c r="GH109" s="124" t="e">
        <f t="shared" si="1419"/>
        <v>#REF!</v>
      </c>
      <c r="GI109" s="124" t="e">
        <f t="shared" si="1419"/>
        <v>#REF!</v>
      </c>
      <c r="GJ109" s="124" t="e">
        <f t="shared" si="1419"/>
        <v>#REF!</v>
      </c>
      <c r="GK109" s="124" t="e">
        <f t="shared" si="1419"/>
        <v>#REF!</v>
      </c>
      <c r="GL109" s="124" t="e">
        <f t="shared" si="1419"/>
        <v>#REF!</v>
      </c>
      <c r="GM109" s="124" t="e">
        <f t="shared" si="1419"/>
        <v>#REF!</v>
      </c>
      <c r="GN109" s="124" t="e">
        <f t="shared" si="1419"/>
        <v>#REF!</v>
      </c>
      <c r="GO109" s="124" t="e">
        <f t="shared" si="1419"/>
        <v>#REF!</v>
      </c>
      <c r="GP109" s="124" t="e">
        <f t="shared" si="1419"/>
        <v>#REF!</v>
      </c>
      <c r="GQ109" s="124" t="e">
        <f t="shared" si="1419"/>
        <v>#REF!</v>
      </c>
      <c r="GR109" s="124" t="e">
        <f t="shared" si="1419"/>
        <v>#REF!</v>
      </c>
      <c r="GS109" s="124" t="e">
        <f t="shared" si="1419"/>
        <v>#REF!</v>
      </c>
      <c r="GT109" s="124" t="e">
        <f t="shared" si="1419"/>
        <v>#REF!</v>
      </c>
      <c r="GU109" s="124" t="e">
        <f t="shared" si="1419"/>
        <v>#REF!</v>
      </c>
      <c r="GV109" s="124" t="e">
        <f t="shared" si="1419"/>
        <v>#REF!</v>
      </c>
      <c r="GW109" s="124" t="e">
        <f t="shared" si="1419"/>
        <v>#REF!</v>
      </c>
      <c r="GX109" s="124" t="e">
        <f t="shared" si="1419"/>
        <v>#REF!</v>
      </c>
      <c r="GY109" s="124" t="e">
        <f t="shared" si="1419"/>
        <v>#REF!</v>
      </c>
      <c r="GZ109" s="124" t="e">
        <f t="shared" si="1419"/>
        <v>#REF!</v>
      </c>
      <c r="HA109" s="124" t="e">
        <f t="shared" si="1419"/>
        <v>#REF!</v>
      </c>
      <c r="HB109" s="124" t="e">
        <f t="shared" si="1419"/>
        <v>#REF!</v>
      </c>
      <c r="HC109" s="124" t="e">
        <f t="shared" si="1282"/>
        <v>#REF!</v>
      </c>
      <c r="HD109" s="124" t="e">
        <f t="shared" si="1422"/>
        <v>#REF!</v>
      </c>
      <c r="HE109" s="124" t="e">
        <f t="shared" si="1422"/>
        <v>#REF!</v>
      </c>
      <c r="HF109" s="124" t="e">
        <f t="shared" si="1422"/>
        <v>#REF!</v>
      </c>
      <c r="HG109" s="124" t="e">
        <f t="shared" si="1422"/>
        <v>#REF!</v>
      </c>
      <c r="HH109" s="124" t="e">
        <f t="shared" si="1422"/>
        <v>#REF!</v>
      </c>
      <c r="HI109" s="124" t="e">
        <f t="shared" si="1422"/>
        <v>#REF!</v>
      </c>
      <c r="HJ109" s="124" t="e">
        <f t="shared" si="1422"/>
        <v>#REF!</v>
      </c>
      <c r="HK109" s="124" t="e">
        <f t="shared" si="1422"/>
        <v>#REF!</v>
      </c>
      <c r="HL109" s="124" t="e">
        <f t="shared" si="1422"/>
        <v>#REF!</v>
      </c>
      <c r="HM109" s="124" t="e">
        <f t="shared" si="1422"/>
        <v>#REF!</v>
      </c>
      <c r="HN109" s="124" t="e">
        <f t="shared" si="1422"/>
        <v>#REF!</v>
      </c>
      <c r="HO109" s="124" t="e">
        <f t="shared" si="1422"/>
        <v>#REF!</v>
      </c>
      <c r="HP109" s="124" t="e">
        <f t="shared" si="1422"/>
        <v>#REF!</v>
      </c>
      <c r="HQ109" s="124" t="e">
        <f t="shared" si="1422"/>
        <v>#REF!</v>
      </c>
      <c r="HR109" s="124" t="e">
        <f t="shared" si="1422"/>
        <v>#REF!</v>
      </c>
      <c r="HS109" s="124" t="e">
        <f t="shared" si="1422"/>
        <v>#REF!</v>
      </c>
      <c r="HT109" s="124" t="e">
        <f t="shared" si="1422"/>
        <v>#REF!</v>
      </c>
      <c r="HU109" s="124" t="e">
        <f t="shared" si="1422"/>
        <v>#REF!</v>
      </c>
      <c r="HV109" s="124" t="e">
        <f t="shared" si="1422"/>
        <v>#REF!</v>
      </c>
      <c r="HW109" s="124" t="e">
        <f t="shared" si="1422"/>
        <v>#REF!</v>
      </c>
      <c r="HX109" s="124" t="e">
        <f t="shared" si="1422"/>
        <v>#REF!</v>
      </c>
      <c r="HY109" s="124" t="e">
        <f t="shared" si="1422"/>
        <v>#REF!</v>
      </c>
      <c r="HZ109" s="124" t="e">
        <f t="shared" si="1422"/>
        <v>#REF!</v>
      </c>
      <c r="IA109" s="124" t="e">
        <f t="shared" si="1422"/>
        <v>#REF!</v>
      </c>
      <c r="IB109" s="124" t="e">
        <f t="shared" si="1422"/>
        <v>#REF!</v>
      </c>
      <c r="IC109" s="124" t="e">
        <f t="shared" si="1422"/>
        <v>#REF!</v>
      </c>
      <c r="ID109" s="124" t="e">
        <f t="shared" si="1422"/>
        <v>#REF!</v>
      </c>
      <c r="IE109" s="124" t="e">
        <f t="shared" si="1422"/>
        <v>#REF!</v>
      </c>
      <c r="IF109" s="124" t="e">
        <f t="shared" si="1422"/>
        <v>#REF!</v>
      </c>
      <c r="IG109" s="124" t="e">
        <f t="shared" si="1422"/>
        <v>#REF!</v>
      </c>
      <c r="IH109" s="124" t="e">
        <f t="shared" si="1422"/>
        <v>#REF!</v>
      </c>
      <c r="II109" s="124" t="e">
        <f t="shared" si="1422"/>
        <v>#REF!</v>
      </c>
      <c r="IJ109" s="124" t="e">
        <f t="shared" si="1422"/>
        <v>#REF!</v>
      </c>
      <c r="IK109" s="124" t="e">
        <f t="shared" si="1422"/>
        <v>#REF!</v>
      </c>
      <c r="IL109" s="124" t="e">
        <f t="shared" si="1422"/>
        <v>#REF!</v>
      </c>
      <c r="IM109" s="124" t="e">
        <f t="shared" si="1422"/>
        <v>#REF!</v>
      </c>
      <c r="IN109" s="124" t="e">
        <f t="shared" si="1422"/>
        <v>#REF!</v>
      </c>
      <c r="IO109" s="124" t="e">
        <f t="shared" si="1422"/>
        <v>#REF!</v>
      </c>
      <c r="IP109" s="124" t="e">
        <f t="shared" si="1422"/>
        <v>#REF!</v>
      </c>
      <c r="IQ109" s="124" t="e">
        <f t="shared" si="1422"/>
        <v>#REF!</v>
      </c>
      <c r="IR109" s="124" t="e">
        <f t="shared" si="1422"/>
        <v>#REF!</v>
      </c>
      <c r="IS109" s="124" t="e">
        <f t="shared" si="1422"/>
        <v>#REF!</v>
      </c>
      <c r="IT109" s="124" t="e">
        <f t="shared" si="1422"/>
        <v>#REF!</v>
      </c>
      <c r="IU109" s="124" t="e">
        <f t="shared" si="1422"/>
        <v>#REF!</v>
      </c>
      <c r="IV109" s="124" t="e">
        <f t="shared" si="1422"/>
        <v>#REF!</v>
      </c>
      <c r="IW109" s="124" t="e">
        <f t="shared" si="1422"/>
        <v>#REF!</v>
      </c>
      <c r="IX109" s="124" t="e">
        <f t="shared" si="1422"/>
        <v>#REF!</v>
      </c>
      <c r="IY109" s="124" t="e">
        <f t="shared" si="1422"/>
        <v>#REF!</v>
      </c>
      <c r="IZ109" s="124" t="e">
        <f t="shared" si="1422"/>
        <v>#REF!</v>
      </c>
      <c r="JA109" s="124" t="e">
        <f t="shared" si="1422"/>
        <v>#REF!</v>
      </c>
      <c r="JB109" s="124" t="e">
        <f t="shared" si="1422"/>
        <v>#REF!</v>
      </c>
      <c r="JC109" s="124" t="e">
        <f t="shared" si="1422"/>
        <v>#REF!</v>
      </c>
      <c r="JD109" s="124" t="e">
        <f t="shared" si="1422"/>
        <v>#REF!</v>
      </c>
      <c r="JE109" s="124" t="e">
        <f t="shared" si="1422"/>
        <v>#REF!</v>
      </c>
      <c r="JF109" s="124" t="e">
        <f t="shared" si="1422"/>
        <v>#REF!</v>
      </c>
      <c r="JG109" s="124" t="e">
        <f t="shared" si="1422"/>
        <v>#REF!</v>
      </c>
      <c r="JH109" s="124" t="e">
        <f t="shared" si="1422"/>
        <v>#REF!</v>
      </c>
      <c r="JI109" s="124" t="e">
        <f t="shared" si="1422"/>
        <v>#REF!</v>
      </c>
      <c r="JJ109" s="124" t="e">
        <f t="shared" si="1422"/>
        <v>#REF!</v>
      </c>
      <c r="JK109" s="124" t="e">
        <f t="shared" si="1422"/>
        <v>#REF!</v>
      </c>
      <c r="JL109" s="124" t="e">
        <f t="shared" si="1422"/>
        <v>#REF!</v>
      </c>
      <c r="JM109" s="124" t="e">
        <f t="shared" si="1422"/>
        <v>#REF!</v>
      </c>
      <c r="JN109" s="124" t="e">
        <f t="shared" si="1422"/>
        <v>#REF!</v>
      </c>
      <c r="JO109" s="124" t="e">
        <f t="shared" si="1422"/>
        <v>#REF!</v>
      </c>
      <c r="JP109" s="124" t="e">
        <f t="shared" si="1420"/>
        <v>#REF!</v>
      </c>
      <c r="JQ109" s="124" t="e">
        <f t="shared" si="1420"/>
        <v>#REF!</v>
      </c>
      <c r="JR109" s="124" t="e">
        <f t="shared" si="1420"/>
        <v>#REF!</v>
      </c>
      <c r="JS109" s="124" t="e">
        <f t="shared" si="1420"/>
        <v>#REF!</v>
      </c>
      <c r="JT109" s="124" t="e">
        <f t="shared" si="1420"/>
        <v>#REF!</v>
      </c>
      <c r="JU109" s="124" t="e">
        <f t="shared" si="1420"/>
        <v>#REF!</v>
      </c>
      <c r="JV109" s="124" t="e">
        <f t="shared" si="1420"/>
        <v>#REF!</v>
      </c>
      <c r="JW109" s="124" t="e">
        <f t="shared" si="1420"/>
        <v>#REF!</v>
      </c>
      <c r="JX109" s="124" t="e">
        <f t="shared" si="1420"/>
        <v>#REF!</v>
      </c>
      <c r="JY109" s="124" t="e">
        <f t="shared" si="1420"/>
        <v>#REF!</v>
      </c>
      <c r="JZ109" s="124" t="e">
        <f t="shared" si="1420"/>
        <v>#REF!</v>
      </c>
      <c r="KA109" s="124" t="e">
        <f t="shared" si="1420"/>
        <v>#REF!</v>
      </c>
      <c r="KB109" s="124" t="e">
        <f t="shared" si="1420"/>
        <v>#REF!</v>
      </c>
      <c r="KC109" s="124" t="e">
        <f t="shared" si="1420"/>
        <v>#REF!</v>
      </c>
      <c r="KD109" s="124" t="e">
        <f t="shared" si="1420"/>
        <v>#REF!</v>
      </c>
      <c r="KE109" s="124" t="e">
        <f t="shared" si="1420"/>
        <v>#REF!</v>
      </c>
      <c r="KF109" s="124" t="e">
        <f t="shared" si="1420"/>
        <v>#REF!</v>
      </c>
      <c r="KG109" s="124" t="e">
        <f t="shared" si="1420"/>
        <v>#REF!</v>
      </c>
      <c r="KH109" s="124" t="e">
        <f t="shared" si="1420"/>
        <v>#REF!</v>
      </c>
      <c r="KI109" s="124" t="e">
        <f t="shared" si="1420"/>
        <v>#REF!</v>
      </c>
      <c r="KJ109" s="124" t="e">
        <f t="shared" si="1420"/>
        <v>#REF!</v>
      </c>
      <c r="KK109" s="124" t="e">
        <f t="shared" si="1420"/>
        <v>#REF!</v>
      </c>
      <c r="KL109" s="124" t="e">
        <f t="shared" si="1420"/>
        <v>#REF!</v>
      </c>
      <c r="KM109" s="124" t="e">
        <f t="shared" si="1420"/>
        <v>#REF!</v>
      </c>
      <c r="KN109" s="124" t="e">
        <f t="shared" si="1420"/>
        <v>#REF!</v>
      </c>
      <c r="KO109" s="124" t="e">
        <f t="shared" si="1420"/>
        <v>#REF!</v>
      </c>
      <c r="KP109" s="124" t="e">
        <f t="shared" si="1420"/>
        <v>#REF!</v>
      </c>
      <c r="KQ109" s="124" t="e">
        <f t="shared" si="1420"/>
        <v>#REF!</v>
      </c>
      <c r="KR109" s="124" t="e">
        <f t="shared" si="1420"/>
        <v>#REF!</v>
      </c>
      <c r="KS109" s="124" t="e">
        <f t="shared" si="1420"/>
        <v>#REF!</v>
      </c>
      <c r="KT109" s="124" t="e">
        <f t="shared" si="1420"/>
        <v>#REF!</v>
      </c>
      <c r="KU109" s="124" t="e">
        <f t="shared" si="1285"/>
        <v>#REF!</v>
      </c>
      <c r="KV109" s="124" t="e">
        <f t="shared" si="1285"/>
        <v>#REF!</v>
      </c>
      <c r="KW109" s="124" t="e">
        <f t="shared" si="1285"/>
        <v>#REF!</v>
      </c>
      <c r="KX109" s="124" t="e">
        <f t="shared" si="1285"/>
        <v>#REF!</v>
      </c>
      <c r="KY109" s="124" t="e">
        <f t="shared" si="1285"/>
        <v>#REF!</v>
      </c>
      <c r="KZ109" s="124" t="e">
        <f t="shared" si="1285"/>
        <v>#REF!</v>
      </c>
      <c r="LA109" s="124" t="e">
        <f t="shared" si="1285"/>
        <v>#REF!</v>
      </c>
      <c r="LB109" s="124" t="e">
        <f t="shared" si="1285"/>
        <v>#REF!</v>
      </c>
      <c r="LC109" s="124" t="e">
        <f t="shared" si="1285"/>
        <v>#REF!</v>
      </c>
      <c r="LD109" s="124" t="e">
        <f t="shared" si="1285"/>
        <v>#REF!</v>
      </c>
      <c r="LE109" s="124" t="e">
        <f t="shared" si="1285"/>
        <v>#REF!</v>
      </c>
      <c r="LF109" s="124" t="e">
        <f t="shared" si="1285"/>
        <v>#REF!</v>
      </c>
      <c r="LG109" s="124" t="e">
        <f t="shared" si="1297"/>
        <v>#REF!</v>
      </c>
      <c r="LH109" s="124" t="e">
        <f t="shared" si="1298"/>
        <v>#REF!</v>
      </c>
      <c r="LI109" s="124" t="e">
        <f t="shared" si="1299"/>
        <v>#REF!</v>
      </c>
      <c r="LJ109" s="124" t="e">
        <f t="shared" si="1300"/>
        <v>#REF!</v>
      </c>
      <c r="LK109" s="124" t="e">
        <f t="shared" si="1301"/>
        <v>#REF!</v>
      </c>
      <c r="LL109" s="124" t="e">
        <f t="shared" si="1302"/>
        <v>#REF!</v>
      </c>
      <c r="LM109" s="124" t="e">
        <f t="shared" si="1303"/>
        <v>#REF!</v>
      </c>
      <c r="LN109" s="124" t="e">
        <f t="shared" si="1304"/>
        <v>#REF!</v>
      </c>
      <c r="LO109" s="124" t="e">
        <f t="shared" si="1305"/>
        <v>#REF!</v>
      </c>
      <c r="LP109" s="124" t="e">
        <f t="shared" si="1306"/>
        <v>#REF!</v>
      </c>
      <c r="LQ109" s="124" t="e">
        <f t="shared" si="1307"/>
        <v>#REF!</v>
      </c>
      <c r="LR109" s="124" t="e">
        <f t="shared" si="1308"/>
        <v>#REF!</v>
      </c>
      <c r="LS109" s="124" t="e">
        <f t="shared" si="1309"/>
        <v>#REF!</v>
      </c>
      <c r="LT109" s="124" t="e">
        <f t="shared" si="1310"/>
        <v>#REF!</v>
      </c>
      <c r="LU109" s="124" t="e">
        <f t="shared" si="1311"/>
        <v>#REF!</v>
      </c>
      <c r="LV109" s="124" t="e">
        <f t="shared" si="1312"/>
        <v>#REF!</v>
      </c>
      <c r="LW109" s="124" t="e">
        <f t="shared" si="1313"/>
        <v>#REF!</v>
      </c>
      <c r="LX109" s="124" t="e">
        <f t="shared" si="1314"/>
        <v>#REF!</v>
      </c>
      <c r="LY109" s="124" t="e">
        <f t="shared" si="1315"/>
        <v>#REF!</v>
      </c>
      <c r="LZ109" s="124" t="e">
        <f t="shared" si="1316"/>
        <v>#REF!</v>
      </c>
      <c r="MA109" s="124" t="e">
        <f t="shared" si="1317"/>
        <v>#REF!</v>
      </c>
      <c r="MB109" s="124" t="e">
        <f t="shared" si="1318"/>
        <v>#REF!</v>
      </c>
      <c r="MC109" s="124" t="e">
        <f t="shared" si="1319"/>
        <v>#REF!</v>
      </c>
      <c r="MD109" s="124" t="e">
        <f t="shared" si="1320"/>
        <v>#REF!</v>
      </c>
      <c r="ME109" s="124" t="e">
        <f t="shared" si="1321"/>
        <v>#REF!</v>
      </c>
      <c r="MF109" s="124" t="e">
        <f t="shared" si="1322"/>
        <v>#REF!</v>
      </c>
      <c r="MG109" s="124" t="e">
        <f t="shared" si="1323"/>
        <v>#REF!</v>
      </c>
      <c r="MH109" s="124" t="e">
        <f t="shared" si="1324"/>
        <v>#REF!</v>
      </c>
      <c r="MI109" s="124" t="e">
        <f t="shared" si="1325"/>
        <v>#REF!</v>
      </c>
      <c r="MJ109" s="124" t="e">
        <f t="shared" si="1326"/>
        <v>#REF!</v>
      </c>
      <c r="MK109" s="124" t="e">
        <f t="shared" si="1327"/>
        <v>#REF!</v>
      </c>
      <c r="ML109" s="124" t="e">
        <f t="shared" si="1328"/>
        <v>#REF!</v>
      </c>
      <c r="MM109" s="124" t="e">
        <f t="shared" si="1329"/>
        <v>#REF!</v>
      </c>
      <c r="MN109" s="124" t="e">
        <f t="shared" si="1330"/>
        <v>#REF!</v>
      </c>
      <c r="MO109" s="124" t="e">
        <f t="shared" si="1331"/>
        <v>#REF!</v>
      </c>
      <c r="MP109" s="124" t="e">
        <f t="shared" si="1332"/>
        <v>#REF!</v>
      </c>
      <c r="MQ109" s="124" t="e">
        <f t="shared" si="1333"/>
        <v>#REF!</v>
      </c>
      <c r="MR109" s="124" t="e">
        <f t="shared" si="1334"/>
        <v>#REF!</v>
      </c>
      <c r="MS109" s="124" t="e">
        <f t="shared" si="1335"/>
        <v>#REF!</v>
      </c>
      <c r="MT109" s="124" t="e">
        <f t="shared" si="1336"/>
        <v>#REF!</v>
      </c>
      <c r="MU109" s="124" t="e">
        <f t="shared" si="1337"/>
        <v>#REF!</v>
      </c>
      <c r="MV109" s="124" t="e">
        <f t="shared" si="1338"/>
        <v>#REF!</v>
      </c>
      <c r="MW109" s="124" t="e">
        <f t="shared" si="1339"/>
        <v>#REF!</v>
      </c>
      <c r="MX109" s="124" t="e">
        <f t="shared" si="1340"/>
        <v>#REF!</v>
      </c>
      <c r="MY109" s="124" t="e">
        <f t="shared" si="1341"/>
        <v>#REF!</v>
      </c>
      <c r="MZ109" s="124" t="e">
        <f t="shared" si="1342"/>
        <v>#REF!</v>
      </c>
      <c r="NA109" s="124" t="e">
        <f t="shared" si="1343"/>
        <v>#REF!</v>
      </c>
      <c r="NB109" s="124" t="e">
        <f t="shared" si="1344"/>
        <v>#REF!</v>
      </c>
      <c r="NC109" s="124" t="e">
        <f t="shared" si="1345"/>
        <v>#REF!</v>
      </c>
      <c r="ND109" s="124" t="e">
        <f t="shared" si="1346"/>
        <v>#REF!</v>
      </c>
      <c r="NE109" s="124" t="e">
        <f t="shared" si="1347"/>
        <v>#REF!</v>
      </c>
      <c r="NF109" s="124" t="e">
        <f t="shared" si="1348"/>
        <v>#REF!</v>
      </c>
      <c r="NG109" s="124" t="e">
        <f t="shared" si="1349"/>
        <v>#REF!</v>
      </c>
      <c r="NH109" s="124" t="e">
        <f t="shared" si="1350"/>
        <v>#REF!</v>
      </c>
      <c r="NI109" s="124" t="e">
        <f t="shared" si="1351"/>
        <v>#REF!</v>
      </c>
      <c r="NJ109" s="124" t="e">
        <f t="shared" si="1352"/>
        <v>#REF!</v>
      </c>
      <c r="NK109" s="124" t="e">
        <f t="shared" si="1353"/>
        <v>#REF!</v>
      </c>
      <c r="NL109" s="124" t="e">
        <f t="shared" si="1354"/>
        <v>#REF!</v>
      </c>
      <c r="NM109" s="124" t="e">
        <f t="shared" si="1355"/>
        <v>#REF!</v>
      </c>
      <c r="NN109" s="124" t="e">
        <f t="shared" si="1356"/>
        <v>#REF!</v>
      </c>
      <c r="NO109" s="124" t="e">
        <f t="shared" si="1357"/>
        <v>#REF!</v>
      </c>
      <c r="NP109" s="124" t="e">
        <f t="shared" si="1358"/>
        <v>#REF!</v>
      </c>
      <c r="NQ109" s="124" t="e">
        <f t="shared" si="1359"/>
        <v>#REF!</v>
      </c>
      <c r="NR109" s="124" t="e">
        <f t="shared" si="1360"/>
        <v>#REF!</v>
      </c>
      <c r="NS109" s="124" t="e">
        <f t="shared" si="1361"/>
        <v>#REF!</v>
      </c>
      <c r="NT109" s="124" t="e">
        <f t="shared" si="1362"/>
        <v>#REF!</v>
      </c>
      <c r="NU109" s="124" t="e">
        <f t="shared" si="1363"/>
        <v>#REF!</v>
      </c>
      <c r="NV109" s="124" t="e">
        <f t="shared" si="1364"/>
        <v>#REF!</v>
      </c>
      <c r="NW109" s="124" t="e">
        <f t="shared" si="1365"/>
        <v>#REF!</v>
      </c>
      <c r="NX109" s="124" t="e">
        <f t="shared" si="1366"/>
        <v>#REF!</v>
      </c>
      <c r="NY109" s="124" t="e">
        <f t="shared" si="1367"/>
        <v>#REF!</v>
      </c>
      <c r="NZ109" s="124" t="e">
        <f t="shared" si="1368"/>
        <v>#REF!</v>
      </c>
      <c r="OA109" s="124" t="e">
        <f t="shared" si="1369"/>
        <v>#REF!</v>
      </c>
      <c r="OB109" s="124" t="e">
        <f t="shared" si="1370"/>
        <v>#REF!</v>
      </c>
      <c r="OC109" s="124" t="e">
        <f t="shared" si="1371"/>
        <v>#REF!</v>
      </c>
      <c r="OD109" s="124" t="e">
        <f t="shared" si="1372"/>
        <v>#REF!</v>
      </c>
      <c r="OE109" s="124" t="e">
        <f t="shared" si="1373"/>
        <v>#REF!</v>
      </c>
      <c r="OF109" s="124" t="e">
        <f t="shared" si="1374"/>
        <v>#REF!</v>
      </c>
      <c r="OG109" s="124" t="e">
        <f t="shared" si="1375"/>
        <v>#REF!</v>
      </c>
      <c r="OH109" s="124" t="e">
        <f t="shared" si="1376"/>
        <v>#REF!</v>
      </c>
      <c r="OI109" s="124" t="e">
        <f t="shared" si="1377"/>
        <v>#REF!</v>
      </c>
      <c r="OJ109" s="124" t="e">
        <f t="shared" si="1378"/>
        <v>#REF!</v>
      </c>
      <c r="OK109" s="124" t="e">
        <f t="shared" si="1379"/>
        <v>#REF!</v>
      </c>
      <c r="OL109" s="124" t="e">
        <f t="shared" si="1380"/>
        <v>#REF!</v>
      </c>
      <c r="OM109" s="124" t="e">
        <f t="shared" si="1381"/>
        <v>#REF!</v>
      </c>
      <c r="ON109" s="124" t="e">
        <f t="shared" si="1382"/>
        <v>#REF!</v>
      </c>
      <c r="OO109" s="124" t="e">
        <f t="shared" si="1383"/>
        <v>#REF!</v>
      </c>
      <c r="OP109" s="124" t="e">
        <f t="shared" si="1384"/>
        <v>#REF!</v>
      </c>
      <c r="OQ109" s="124" t="e">
        <f t="shared" si="1385"/>
        <v>#REF!</v>
      </c>
      <c r="OR109" s="124" t="e">
        <f t="shared" si="1386"/>
        <v>#REF!</v>
      </c>
      <c r="OS109" s="124" t="e">
        <f t="shared" si="1387"/>
        <v>#REF!</v>
      </c>
      <c r="OT109" s="124" t="e">
        <f t="shared" si="1388"/>
        <v>#REF!</v>
      </c>
      <c r="OU109" s="124" t="e">
        <f t="shared" si="1389"/>
        <v>#REF!</v>
      </c>
      <c r="OV109" s="124" t="e">
        <f t="shared" si="1390"/>
        <v>#REF!</v>
      </c>
      <c r="OW109" s="124" t="e">
        <f t="shared" si="1391"/>
        <v>#REF!</v>
      </c>
      <c r="OX109" s="124" t="e">
        <f t="shared" si="1392"/>
        <v>#REF!</v>
      </c>
      <c r="OY109" s="124" t="e">
        <f t="shared" si="1393"/>
        <v>#REF!</v>
      </c>
      <c r="OZ109" s="124" t="e">
        <f t="shared" si="1394"/>
        <v>#REF!</v>
      </c>
      <c r="PA109" s="124" t="e">
        <f t="shared" si="1395"/>
        <v>#REF!</v>
      </c>
      <c r="PB109" s="124" t="e">
        <f t="shared" si="1396"/>
        <v>#REF!</v>
      </c>
      <c r="PC109" s="124" t="e">
        <f t="shared" si="1397"/>
        <v>#REF!</v>
      </c>
      <c r="PD109" s="124" t="e">
        <f t="shared" si="1398"/>
        <v>#REF!</v>
      </c>
      <c r="PE109" s="124" t="e">
        <f t="shared" si="1399"/>
        <v>#REF!</v>
      </c>
      <c r="PF109" s="124" t="e">
        <f t="shared" si="1400"/>
        <v>#REF!</v>
      </c>
      <c r="PG109" s="124" t="e">
        <f t="shared" si="1401"/>
        <v>#REF!</v>
      </c>
      <c r="PH109" s="124" t="e">
        <f t="shared" si="1402"/>
        <v>#REF!</v>
      </c>
      <c r="PI109" s="124" t="e">
        <f t="shared" si="1403"/>
        <v>#REF!</v>
      </c>
      <c r="PJ109" s="124" t="e">
        <f t="shared" si="1404"/>
        <v>#REF!</v>
      </c>
    </row>
    <row r="110" spans="1:426" ht="12" customHeight="1">
      <c r="C110" s="70" t="e">
        <f>#REF!</f>
        <v>#REF!</v>
      </c>
      <c r="D110" s="124" t="e">
        <f>収支!#REF!</f>
        <v>#REF!</v>
      </c>
      <c r="G110" s="124" t="e">
        <f t="shared" si="1405"/>
        <v>#REF!</v>
      </c>
      <c r="H110" s="124" t="e">
        <f t="shared" si="1406"/>
        <v>#REF!</v>
      </c>
      <c r="I110" s="124" t="e">
        <f t="shared" si="1407"/>
        <v>#REF!</v>
      </c>
      <c r="J110" s="124" t="e">
        <f t="shared" si="1408"/>
        <v>#REF!</v>
      </c>
      <c r="K110" s="124" t="e">
        <f t="shared" si="1409"/>
        <v>#REF!</v>
      </c>
      <c r="L110" s="124" t="e">
        <f t="shared" si="1410"/>
        <v>#REF!</v>
      </c>
      <c r="M110" s="124" t="e">
        <f t="shared" si="1411"/>
        <v>#REF!</v>
      </c>
      <c r="N110" s="124" t="e">
        <f t="shared" si="1412"/>
        <v>#REF!</v>
      </c>
      <c r="O110" s="124" t="e">
        <f t="shared" si="1413"/>
        <v>#REF!</v>
      </c>
      <c r="P110" s="124" t="e">
        <f t="shared" si="1414"/>
        <v>#REF!</v>
      </c>
      <c r="Q110" s="124" t="e">
        <f t="shared" si="1415"/>
        <v>#REF!</v>
      </c>
      <c r="R110" s="124" t="e">
        <f t="shared" si="1416"/>
        <v>#REF!</v>
      </c>
      <c r="S110" s="124" t="e">
        <f t="shared" si="1279"/>
        <v>#REF!</v>
      </c>
      <c r="T110" s="124" t="e">
        <f t="shared" ref="T110:CE113" si="1424">S110</f>
        <v>#REF!</v>
      </c>
      <c r="U110" s="124" t="e">
        <f t="shared" si="1424"/>
        <v>#REF!</v>
      </c>
      <c r="V110" s="124" t="e">
        <f t="shared" si="1424"/>
        <v>#REF!</v>
      </c>
      <c r="W110" s="124" t="e">
        <f t="shared" si="1424"/>
        <v>#REF!</v>
      </c>
      <c r="X110" s="124" t="e">
        <f t="shared" si="1424"/>
        <v>#REF!</v>
      </c>
      <c r="Y110" s="124" t="e">
        <f t="shared" si="1424"/>
        <v>#REF!</v>
      </c>
      <c r="Z110" s="124" t="e">
        <f t="shared" si="1424"/>
        <v>#REF!</v>
      </c>
      <c r="AA110" s="124" t="e">
        <f t="shared" si="1424"/>
        <v>#REF!</v>
      </c>
      <c r="AB110" s="124" t="e">
        <f t="shared" si="1424"/>
        <v>#REF!</v>
      </c>
      <c r="AC110" s="124" t="e">
        <f t="shared" si="1424"/>
        <v>#REF!</v>
      </c>
      <c r="AD110" s="124" t="e">
        <f t="shared" si="1424"/>
        <v>#REF!</v>
      </c>
      <c r="AE110" s="124" t="e">
        <f t="shared" si="1424"/>
        <v>#REF!</v>
      </c>
      <c r="AF110" s="124" t="e">
        <f t="shared" si="1424"/>
        <v>#REF!</v>
      </c>
      <c r="AG110" s="124" t="e">
        <f t="shared" si="1424"/>
        <v>#REF!</v>
      </c>
      <c r="AH110" s="124" t="e">
        <f t="shared" si="1424"/>
        <v>#REF!</v>
      </c>
      <c r="AI110" s="124" t="e">
        <f t="shared" si="1424"/>
        <v>#REF!</v>
      </c>
      <c r="AJ110" s="124" t="e">
        <f t="shared" si="1424"/>
        <v>#REF!</v>
      </c>
      <c r="AK110" s="124" t="e">
        <f t="shared" si="1424"/>
        <v>#REF!</v>
      </c>
      <c r="AL110" s="124" t="e">
        <f t="shared" si="1424"/>
        <v>#REF!</v>
      </c>
      <c r="AM110" s="124" t="e">
        <f t="shared" si="1424"/>
        <v>#REF!</v>
      </c>
      <c r="AN110" s="124" t="e">
        <f t="shared" si="1424"/>
        <v>#REF!</v>
      </c>
      <c r="AO110" s="124" t="e">
        <f t="shared" si="1424"/>
        <v>#REF!</v>
      </c>
      <c r="AP110" s="124" t="e">
        <f t="shared" si="1424"/>
        <v>#REF!</v>
      </c>
      <c r="AQ110" s="124" t="e">
        <f t="shared" si="1424"/>
        <v>#REF!</v>
      </c>
      <c r="AR110" s="124" t="e">
        <f t="shared" si="1424"/>
        <v>#REF!</v>
      </c>
      <c r="AS110" s="124" t="e">
        <f t="shared" si="1424"/>
        <v>#REF!</v>
      </c>
      <c r="AT110" s="124" t="e">
        <f t="shared" si="1424"/>
        <v>#REF!</v>
      </c>
      <c r="AU110" s="124" t="e">
        <f t="shared" si="1424"/>
        <v>#REF!</v>
      </c>
      <c r="AV110" s="124" t="e">
        <f t="shared" si="1424"/>
        <v>#REF!</v>
      </c>
      <c r="AW110" s="124" t="e">
        <f t="shared" si="1424"/>
        <v>#REF!</v>
      </c>
      <c r="AX110" s="124" t="e">
        <f t="shared" si="1424"/>
        <v>#REF!</v>
      </c>
      <c r="AY110" s="124" t="e">
        <f t="shared" si="1424"/>
        <v>#REF!</v>
      </c>
      <c r="AZ110" s="124" t="e">
        <f t="shared" si="1424"/>
        <v>#REF!</v>
      </c>
      <c r="BA110" s="124" t="e">
        <f t="shared" si="1424"/>
        <v>#REF!</v>
      </c>
      <c r="BB110" s="124" t="e">
        <f t="shared" si="1424"/>
        <v>#REF!</v>
      </c>
      <c r="BC110" s="124" t="e">
        <f t="shared" si="1424"/>
        <v>#REF!</v>
      </c>
      <c r="BD110" s="124" t="e">
        <f t="shared" si="1424"/>
        <v>#REF!</v>
      </c>
      <c r="BE110" s="124" t="e">
        <f t="shared" si="1424"/>
        <v>#REF!</v>
      </c>
      <c r="BF110" s="124" t="e">
        <f t="shared" si="1424"/>
        <v>#REF!</v>
      </c>
      <c r="BG110" s="124" t="e">
        <f t="shared" si="1424"/>
        <v>#REF!</v>
      </c>
      <c r="BH110" s="124" t="e">
        <f t="shared" si="1424"/>
        <v>#REF!</v>
      </c>
      <c r="BI110" s="124" t="e">
        <f t="shared" si="1424"/>
        <v>#REF!</v>
      </c>
      <c r="BJ110" s="124" t="e">
        <f t="shared" si="1424"/>
        <v>#REF!</v>
      </c>
      <c r="BK110" s="124" t="e">
        <f t="shared" si="1424"/>
        <v>#REF!</v>
      </c>
      <c r="BL110" s="124" t="e">
        <f t="shared" si="1424"/>
        <v>#REF!</v>
      </c>
      <c r="BM110" s="124" t="e">
        <f t="shared" si="1424"/>
        <v>#REF!</v>
      </c>
      <c r="BN110" s="124" t="e">
        <f t="shared" si="1424"/>
        <v>#REF!</v>
      </c>
      <c r="BO110" s="124" t="e">
        <f t="shared" si="1424"/>
        <v>#REF!</v>
      </c>
      <c r="BP110" s="124" t="e">
        <f t="shared" si="1424"/>
        <v>#REF!</v>
      </c>
      <c r="BQ110" s="124" t="e">
        <f t="shared" si="1424"/>
        <v>#REF!</v>
      </c>
      <c r="BR110" s="124" t="e">
        <f t="shared" si="1424"/>
        <v>#REF!</v>
      </c>
      <c r="BS110" s="124" t="e">
        <f t="shared" si="1424"/>
        <v>#REF!</v>
      </c>
      <c r="BT110" s="124" t="e">
        <f t="shared" si="1424"/>
        <v>#REF!</v>
      </c>
      <c r="BU110" s="124" t="e">
        <f t="shared" si="1424"/>
        <v>#REF!</v>
      </c>
      <c r="BV110" s="124" t="e">
        <f t="shared" si="1424"/>
        <v>#REF!</v>
      </c>
      <c r="BW110" s="124" t="e">
        <f t="shared" si="1424"/>
        <v>#REF!</v>
      </c>
      <c r="BX110" s="124" t="e">
        <f t="shared" si="1424"/>
        <v>#REF!</v>
      </c>
      <c r="BY110" s="124" t="e">
        <f t="shared" si="1424"/>
        <v>#REF!</v>
      </c>
      <c r="BZ110" s="124" t="e">
        <f t="shared" si="1424"/>
        <v>#REF!</v>
      </c>
      <c r="CA110" s="124" t="e">
        <f t="shared" si="1424"/>
        <v>#REF!</v>
      </c>
      <c r="CB110" s="124" t="e">
        <f t="shared" si="1424"/>
        <v>#REF!</v>
      </c>
      <c r="CC110" s="124" t="e">
        <f t="shared" si="1424"/>
        <v>#REF!</v>
      </c>
      <c r="CD110" s="124" t="e">
        <f t="shared" si="1424"/>
        <v>#REF!</v>
      </c>
      <c r="CE110" s="124" t="e">
        <f t="shared" si="1424"/>
        <v>#REF!</v>
      </c>
      <c r="CF110" s="124" t="e">
        <f t="shared" si="1423"/>
        <v>#REF!</v>
      </c>
      <c r="CG110" s="124" t="e">
        <f t="shared" si="1423"/>
        <v>#REF!</v>
      </c>
      <c r="CH110" s="124" t="e">
        <f t="shared" si="1423"/>
        <v>#REF!</v>
      </c>
      <c r="CI110" s="124" t="e">
        <f t="shared" si="1423"/>
        <v>#REF!</v>
      </c>
      <c r="CJ110" s="124" t="e">
        <f t="shared" si="1423"/>
        <v>#REF!</v>
      </c>
      <c r="CK110" s="124" t="e">
        <f t="shared" si="1423"/>
        <v>#REF!</v>
      </c>
      <c r="CL110" s="124" t="e">
        <f t="shared" si="1423"/>
        <v>#REF!</v>
      </c>
      <c r="CM110" s="124" t="e">
        <f t="shared" si="1423"/>
        <v>#REF!</v>
      </c>
      <c r="CN110" s="124" t="e">
        <f t="shared" si="1423"/>
        <v>#REF!</v>
      </c>
      <c r="CO110" s="124" t="e">
        <f t="shared" si="1423"/>
        <v>#REF!</v>
      </c>
      <c r="CP110" s="124" t="e">
        <f t="shared" si="1423"/>
        <v>#REF!</v>
      </c>
      <c r="CQ110" s="124" t="e">
        <f t="shared" si="1423"/>
        <v>#REF!</v>
      </c>
      <c r="CR110" s="124" t="e">
        <f t="shared" si="1423"/>
        <v>#REF!</v>
      </c>
      <c r="CS110" s="124" t="e">
        <f t="shared" si="1423"/>
        <v>#REF!</v>
      </c>
      <c r="CT110" s="124" t="e">
        <f t="shared" si="1423"/>
        <v>#REF!</v>
      </c>
      <c r="CU110" s="124" t="e">
        <f t="shared" si="1423"/>
        <v>#REF!</v>
      </c>
      <c r="CV110" s="124" t="e">
        <f t="shared" si="1423"/>
        <v>#REF!</v>
      </c>
      <c r="CW110" s="124" t="e">
        <f t="shared" si="1423"/>
        <v>#REF!</v>
      </c>
      <c r="CX110" s="124" t="e">
        <f t="shared" si="1423"/>
        <v>#REF!</v>
      </c>
      <c r="CY110" s="124" t="e">
        <f t="shared" si="1423"/>
        <v>#REF!</v>
      </c>
      <c r="CZ110" s="124" t="e">
        <f t="shared" si="1423"/>
        <v>#REF!</v>
      </c>
      <c r="DA110" s="124" t="e">
        <f t="shared" si="1423"/>
        <v>#REF!</v>
      </c>
      <c r="DB110" s="124" t="e">
        <f t="shared" si="1423"/>
        <v>#REF!</v>
      </c>
      <c r="DC110" s="124" t="e">
        <f t="shared" si="1423"/>
        <v>#REF!</v>
      </c>
      <c r="DD110" s="124" t="e">
        <f t="shared" si="1423"/>
        <v>#REF!</v>
      </c>
      <c r="DE110" s="124" t="e">
        <f t="shared" si="1423"/>
        <v>#REF!</v>
      </c>
      <c r="DF110" s="124" t="e">
        <f t="shared" si="1423"/>
        <v>#REF!</v>
      </c>
      <c r="DG110" s="124" t="e">
        <f t="shared" si="1423"/>
        <v>#REF!</v>
      </c>
      <c r="DH110" s="124" t="e">
        <f t="shared" si="1423"/>
        <v>#REF!</v>
      </c>
      <c r="DI110" s="124" t="e">
        <f t="shared" si="1423"/>
        <v>#REF!</v>
      </c>
      <c r="DJ110" s="124" t="e">
        <f t="shared" si="1423"/>
        <v>#REF!</v>
      </c>
      <c r="DK110" s="124" t="e">
        <f t="shared" si="1423"/>
        <v>#REF!</v>
      </c>
      <c r="DL110" s="124" t="e">
        <f t="shared" si="1423"/>
        <v>#REF!</v>
      </c>
      <c r="DM110" s="124" t="e">
        <f t="shared" si="1423"/>
        <v>#REF!</v>
      </c>
      <c r="DN110" s="124" t="e">
        <f t="shared" si="1423"/>
        <v>#REF!</v>
      </c>
      <c r="DO110" s="124" t="e">
        <f t="shared" si="1423"/>
        <v>#REF!</v>
      </c>
      <c r="DP110" s="124" t="e">
        <f t="shared" si="1423"/>
        <v>#REF!</v>
      </c>
      <c r="DQ110" s="124" t="e">
        <f t="shared" si="1423"/>
        <v>#REF!</v>
      </c>
      <c r="DR110" s="124" t="e">
        <f t="shared" si="1423"/>
        <v>#REF!</v>
      </c>
      <c r="DS110" s="124" t="e">
        <f t="shared" si="1423"/>
        <v>#REF!</v>
      </c>
      <c r="DT110" s="124" t="e">
        <f t="shared" si="1423"/>
        <v>#REF!</v>
      </c>
      <c r="DU110" s="124" t="e">
        <f t="shared" si="1423"/>
        <v>#REF!</v>
      </c>
      <c r="DV110" s="124" t="e">
        <f t="shared" si="1423"/>
        <v>#REF!</v>
      </c>
      <c r="DW110" s="124" t="e">
        <f t="shared" si="1423"/>
        <v>#REF!</v>
      </c>
      <c r="DX110" s="124" t="e">
        <f t="shared" si="1423"/>
        <v>#REF!</v>
      </c>
      <c r="DY110" s="124" t="e">
        <f t="shared" si="1423"/>
        <v>#REF!</v>
      </c>
      <c r="DZ110" s="124" t="e">
        <f t="shared" si="1423"/>
        <v>#REF!</v>
      </c>
      <c r="EA110" s="124" t="e">
        <f t="shared" si="1423"/>
        <v>#REF!</v>
      </c>
      <c r="EB110" s="124" t="e">
        <f t="shared" si="1423"/>
        <v>#REF!</v>
      </c>
      <c r="EC110" s="124" t="e">
        <f t="shared" si="1423"/>
        <v>#REF!</v>
      </c>
      <c r="ED110" s="124" t="e">
        <f t="shared" si="1423"/>
        <v>#REF!</v>
      </c>
      <c r="EE110" s="124" t="e">
        <f t="shared" si="1423"/>
        <v>#REF!</v>
      </c>
      <c r="EF110" s="124" t="e">
        <f t="shared" si="1423"/>
        <v>#REF!</v>
      </c>
      <c r="EG110" s="124" t="e">
        <f t="shared" si="1423"/>
        <v>#REF!</v>
      </c>
      <c r="EH110" s="124" t="e">
        <f t="shared" si="1423"/>
        <v>#REF!</v>
      </c>
      <c r="EI110" s="124" t="e">
        <f t="shared" si="1423"/>
        <v>#REF!</v>
      </c>
      <c r="EJ110" s="124" t="e">
        <f t="shared" si="1423"/>
        <v>#REF!</v>
      </c>
      <c r="EK110" s="124" t="e">
        <f t="shared" si="1423"/>
        <v>#REF!</v>
      </c>
      <c r="EL110" s="124" t="e">
        <f t="shared" si="1423"/>
        <v>#REF!</v>
      </c>
      <c r="EM110" s="124" t="e">
        <f t="shared" si="1423"/>
        <v>#REF!</v>
      </c>
      <c r="EN110" s="124" t="e">
        <f t="shared" si="1423"/>
        <v>#REF!</v>
      </c>
      <c r="EO110" s="124" t="e">
        <f t="shared" si="1423"/>
        <v>#REF!</v>
      </c>
      <c r="EP110" s="124" t="e">
        <f t="shared" si="1423"/>
        <v>#REF!</v>
      </c>
      <c r="EQ110" s="124" t="e">
        <f t="shared" si="1421"/>
        <v>#REF!</v>
      </c>
      <c r="ER110" s="124" t="e">
        <f t="shared" si="1419"/>
        <v>#REF!</v>
      </c>
      <c r="ES110" s="124" t="e">
        <f t="shared" si="1419"/>
        <v>#REF!</v>
      </c>
      <c r="ET110" s="124" t="e">
        <f t="shared" si="1419"/>
        <v>#REF!</v>
      </c>
      <c r="EU110" s="124" t="e">
        <f t="shared" si="1419"/>
        <v>#REF!</v>
      </c>
      <c r="EV110" s="124" t="e">
        <f t="shared" si="1419"/>
        <v>#REF!</v>
      </c>
      <c r="EW110" s="124" t="e">
        <f t="shared" si="1419"/>
        <v>#REF!</v>
      </c>
      <c r="EX110" s="124" t="e">
        <f t="shared" si="1419"/>
        <v>#REF!</v>
      </c>
      <c r="EY110" s="124" t="e">
        <f t="shared" si="1419"/>
        <v>#REF!</v>
      </c>
      <c r="EZ110" s="124" t="e">
        <f t="shared" si="1419"/>
        <v>#REF!</v>
      </c>
      <c r="FA110" s="124" t="e">
        <f t="shared" si="1419"/>
        <v>#REF!</v>
      </c>
      <c r="FB110" s="124" t="e">
        <f t="shared" si="1419"/>
        <v>#REF!</v>
      </c>
      <c r="FC110" s="124" t="e">
        <f t="shared" si="1419"/>
        <v>#REF!</v>
      </c>
      <c r="FD110" s="124" t="e">
        <f t="shared" si="1419"/>
        <v>#REF!</v>
      </c>
      <c r="FE110" s="124" t="e">
        <f t="shared" si="1419"/>
        <v>#REF!</v>
      </c>
      <c r="FF110" s="124" t="e">
        <f t="shared" si="1419"/>
        <v>#REF!</v>
      </c>
      <c r="FG110" s="124" t="e">
        <f t="shared" si="1419"/>
        <v>#REF!</v>
      </c>
      <c r="FH110" s="124" t="e">
        <f t="shared" si="1419"/>
        <v>#REF!</v>
      </c>
      <c r="FI110" s="124" t="e">
        <f t="shared" si="1419"/>
        <v>#REF!</v>
      </c>
      <c r="FJ110" s="124" t="e">
        <f t="shared" si="1419"/>
        <v>#REF!</v>
      </c>
      <c r="FK110" s="124" t="e">
        <f t="shared" si="1419"/>
        <v>#REF!</v>
      </c>
      <c r="FL110" s="124" t="e">
        <f t="shared" si="1419"/>
        <v>#REF!</v>
      </c>
      <c r="FM110" s="124" t="e">
        <f t="shared" si="1419"/>
        <v>#REF!</v>
      </c>
      <c r="FN110" s="124" t="e">
        <f t="shared" si="1419"/>
        <v>#REF!</v>
      </c>
      <c r="FO110" s="124" t="e">
        <f t="shared" si="1419"/>
        <v>#REF!</v>
      </c>
      <c r="FP110" s="124" t="e">
        <f t="shared" si="1419"/>
        <v>#REF!</v>
      </c>
      <c r="FQ110" s="124" t="e">
        <f t="shared" si="1419"/>
        <v>#REF!</v>
      </c>
      <c r="FR110" s="124" t="e">
        <f t="shared" si="1419"/>
        <v>#REF!</v>
      </c>
      <c r="FS110" s="124" t="e">
        <f t="shared" si="1419"/>
        <v>#REF!</v>
      </c>
      <c r="FT110" s="124" t="e">
        <f t="shared" si="1419"/>
        <v>#REF!</v>
      </c>
      <c r="FU110" s="124" t="e">
        <f t="shared" si="1419"/>
        <v>#REF!</v>
      </c>
      <c r="FV110" s="124" t="e">
        <f t="shared" si="1419"/>
        <v>#REF!</v>
      </c>
      <c r="FW110" s="124" t="e">
        <f t="shared" si="1419"/>
        <v>#REF!</v>
      </c>
      <c r="FX110" s="124" t="e">
        <f t="shared" si="1419"/>
        <v>#REF!</v>
      </c>
      <c r="FY110" s="124" t="e">
        <f t="shared" si="1419"/>
        <v>#REF!</v>
      </c>
      <c r="FZ110" s="124" t="e">
        <f t="shared" si="1419"/>
        <v>#REF!</v>
      </c>
      <c r="GA110" s="124" t="e">
        <f t="shared" si="1419"/>
        <v>#REF!</v>
      </c>
      <c r="GB110" s="124" t="e">
        <f t="shared" si="1419"/>
        <v>#REF!</v>
      </c>
      <c r="GC110" s="124" t="e">
        <f t="shared" si="1419"/>
        <v>#REF!</v>
      </c>
      <c r="GD110" s="124" t="e">
        <f t="shared" si="1419"/>
        <v>#REF!</v>
      </c>
      <c r="GE110" s="124" t="e">
        <f t="shared" si="1419"/>
        <v>#REF!</v>
      </c>
      <c r="GF110" s="124" t="e">
        <f t="shared" si="1419"/>
        <v>#REF!</v>
      </c>
      <c r="GG110" s="124" t="e">
        <f t="shared" si="1419"/>
        <v>#REF!</v>
      </c>
      <c r="GH110" s="124" t="e">
        <f t="shared" si="1419"/>
        <v>#REF!</v>
      </c>
      <c r="GI110" s="124" t="e">
        <f t="shared" si="1419"/>
        <v>#REF!</v>
      </c>
      <c r="GJ110" s="124" t="e">
        <f t="shared" si="1419"/>
        <v>#REF!</v>
      </c>
      <c r="GK110" s="124" t="e">
        <f t="shared" si="1419"/>
        <v>#REF!</v>
      </c>
      <c r="GL110" s="124" t="e">
        <f t="shared" si="1419"/>
        <v>#REF!</v>
      </c>
      <c r="GM110" s="124" t="e">
        <f t="shared" si="1419"/>
        <v>#REF!</v>
      </c>
      <c r="GN110" s="124" t="e">
        <f t="shared" si="1419"/>
        <v>#REF!</v>
      </c>
      <c r="GO110" s="124" t="e">
        <f t="shared" si="1419"/>
        <v>#REF!</v>
      </c>
      <c r="GP110" s="124" t="e">
        <f t="shared" si="1419"/>
        <v>#REF!</v>
      </c>
      <c r="GQ110" s="124" t="e">
        <f t="shared" si="1419"/>
        <v>#REF!</v>
      </c>
      <c r="GR110" s="124" t="e">
        <f t="shared" si="1419"/>
        <v>#REF!</v>
      </c>
      <c r="GS110" s="124" t="e">
        <f t="shared" si="1419"/>
        <v>#REF!</v>
      </c>
      <c r="GT110" s="124" t="e">
        <f t="shared" si="1419"/>
        <v>#REF!</v>
      </c>
      <c r="GU110" s="124" t="e">
        <f t="shared" si="1419"/>
        <v>#REF!</v>
      </c>
      <c r="GV110" s="124" t="e">
        <f t="shared" si="1419"/>
        <v>#REF!</v>
      </c>
      <c r="GW110" s="124" t="e">
        <f t="shared" si="1419"/>
        <v>#REF!</v>
      </c>
      <c r="GX110" s="124" t="e">
        <f t="shared" si="1419"/>
        <v>#REF!</v>
      </c>
      <c r="GY110" s="124" t="e">
        <f t="shared" si="1419"/>
        <v>#REF!</v>
      </c>
      <c r="GZ110" s="124" t="e">
        <f t="shared" si="1419"/>
        <v>#REF!</v>
      </c>
      <c r="HA110" s="124" t="e">
        <f t="shared" si="1419"/>
        <v>#REF!</v>
      </c>
      <c r="HB110" s="124" t="e">
        <f t="shared" si="1419"/>
        <v>#REF!</v>
      </c>
      <c r="HC110" s="124" t="e">
        <f t="shared" si="1282"/>
        <v>#REF!</v>
      </c>
      <c r="HD110" s="124" t="e">
        <f t="shared" si="1422"/>
        <v>#REF!</v>
      </c>
      <c r="HE110" s="124" t="e">
        <f t="shared" si="1422"/>
        <v>#REF!</v>
      </c>
      <c r="HF110" s="124" t="e">
        <f t="shared" si="1422"/>
        <v>#REF!</v>
      </c>
      <c r="HG110" s="124" t="e">
        <f t="shared" si="1422"/>
        <v>#REF!</v>
      </c>
      <c r="HH110" s="124" t="e">
        <f t="shared" si="1422"/>
        <v>#REF!</v>
      </c>
      <c r="HI110" s="124" t="e">
        <f t="shared" si="1422"/>
        <v>#REF!</v>
      </c>
      <c r="HJ110" s="124" t="e">
        <f t="shared" si="1422"/>
        <v>#REF!</v>
      </c>
      <c r="HK110" s="124" t="e">
        <f t="shared" si="1422"/>
        <v>#REF!</v>
      </c>
      <c r="HL110" s="124" t="e">
        <f t="shared" si="1422"/>
        <v>#REF!</v>
      </c>
      <c r="HM110" s="124" t="e">
        <f t="shared" si="1422"/>
        <v>#REF!</v>
      </c>
      <c r="HN110" s="124" t="e">
        <f t="shared" si="1422"/>
        <v>#REF!</v>
      </c>
      <c r="HO110" s="124" t="e">
        <f t="shared" si="1422"/>
        <v>#REF!</v>
      </c>
      <c r="HP110" s="124" t="e">
        <f t="shared" si="1422"/>
        <v>#REF!</v>
      </c>
      <c r="HQ110" s="124" t="e">
        <f t="shared" si="1422"/>
        <v>#REF!</v>
      </c>
      <c r="HR110" s="124" t="e">
        <f t="shared" si="1422"/>
        <v>#REF!</v>
      </c>
      <c r="HS110" s="124" t="e">
        <f t="shared" si="1422"/>
        <v>#REF!</v>
      </c>
      <c r="HT110" s="124" t="e">
        <f t="shared" si="1422"/>
        <v>#REF!</v>
      </c>
      <c r="HU110" s="124" t="e">
        <f t="shared" si="1422"/>
        <v>#REF!</v>
      </c>
      <c r="HV110" s="124" t="e">
        <f t="shared" si="1422"/>
        <v>#REF!</v>
      </c>
      <c r="HW110" s="124" t="e">
        <f t="shared" si="1422"/>
        <v>#REF!</v>
      </c>
      <c r="HX110" s="124" t="e">
        <f t="shared" si="1422"/>
        <v>#REF!</v>
      </c>
      <c r="HY110" s="124" t="e">
        <f t="shared" si="1422"/>
        <v>#REF!</v>
      </c>
      <c r="HZ110" s="124" t="e">
        <f t="shared" si="1422"/>
        <v>#REF!</v>
      </c>
      <c r="IA110" s="124" t="e">
        <f t="shared" si="1422"/>
        <v>#REF!</v>
      </c>
      <c r="IB110" s="124" t="e">
        <f t="shared" si="1422"/>
        <v>#REF!</v>
      </c>
      <c r="IC110" s="124" t="e">
        <f t="shared" si="1422"/>
        <v>#REF!</v>
      </c>
      <c r="ID110" s="124" t="e">
        <f t="shared" si="1422"/>
        <v>#REF!</v>
      </c>
      <c r="IE110" s="124" t="e">
        <f t="shared" si="1422"/>
        <v>#REF!</v>
      </c>
      <c r="IF110" s="124" t="e">
        <f t="shared" si="1422"/>
        <v>#REF!</v>
      </c>
      <c r="IG110" s="124" t="e">
        <f t="shared" si="1422"/>
        <v>#REF!</v>
      </c>
      <c r="IH110" s="124" t="e">
        <f t="shared" si="1422"/>
        <v>#REF!</v>
      </c>
      <c r="II110" s="124" t="e">
        <f t="shared" si="1422"/>
        <v>#REF!</v>
      </c>
      <c r="IJ110" s="124" t="e">
        <f t="shared" si="1422"/>
        <v>#REF!</v>
      </c>
      <c r="IK110" s="124" t="e">
        <f t="shared" si="1422"/>
        <v>#REF!</v>
      </c>
      <c r="IL110" s="124" t="e">
        <f t="shared" si="1422"/>
        <v>#REF!</v>
      </c>
      <c r="IM110" s="124" t="e">
        <f t="shared" si="1422"/>
        <v>#REF!</v>
      </c>
      <c r="IN110" s="124" t="e">
        <f t="shared" si="1422"/>
        <v>#REF!</v>
      </c>
      <c r="IO110" s="124" t="e">
        <f t="shared" si="1422"/>
        <v>#REF!</v>
      </c>
      <c r="IP110" s="124" t="e">
        <f t="shared" si="1422"/>
        <v>#REF!</v>
      </c>
      <c r="IQ110" s="124" t="e">
        <f t="shared" si="1422"/>
        <v>#REF!</v>
      </c>
      <c r="IR110" s="124" t="e">
        <f t="shared" si="1422"/>
        <v>#REF!</v>
      </c>
      <c r="IS110" s="124" t="e">
        <f t="shared" si="1422"/>
        <v>#REF!</v>
      </c>
      <c r="IT110" s="124" t="e">
        <f t="shared" si="1422"/>
        <v>#REF!</v>
      </c>
      <c r="IU110" s="124" t="e">
        <f t="shared" si="1422"/>
        <v>#REF!</v>
      </c>
      <c r="IV110" s="124" t="e">
        <f t="shared" si="1422"/>
        <v>#REF!</v>
      </c>
      <c r="IW110" s="124" t="e">
        <f t="shared" si="1422"/>
        <v>#REF!</v>
      </c>
      <c r="IX110" s="124" t="e">
        <f t="shared" si="1422"/>
        <v>#REF!</v>
      </c>
      <c r="IY110" s="124" t="e">
        <f t="shared" si="1422"/>
        <v>#REF!</v>
      </c>
      <c r="IZ110" s="124" t="e">
        <f t="shared" si="1422"/>
        <v>#REF!</v>
      </c>
      <c r="JA110" s="124" t="e">
        <f t="shared" si="1422"/>
        <v>#REF!</v>
      </c>
      <c r="JB110" s="124" t="e">
        <f t="shared" si="1422"/>
        <v>#REF!</v>
      </c>
      <c r="JC110" s="124" t="e">
        <f t="shared" si="1422"/>
        <v>#REF!</v>
      </c>
      <c r="JD110" s="124" t="e">
        <f t="shared" si="1422"/>
        <v>#REF!</v>
      </c>
      <c r="JE110" s="124" t="e">
        <f t="shared" si="1422"/>
        <v>#REF!</v>
      </c>
      <c r="JF110" s="124" t="e">
        <f t="shared" si="1422"/>
        <v>#REF!</v>
      </c>
      <c r="JG110" s="124" t="e">
        <f t="shared" si="1422"/>
        <v>#REF!</v>
      </c>
      <c r="JH110" s="124" t="e">
        <f t="shared" si="1422"/>
        <v>#REF!</v>
      </c>
      <c r="JI110" s="124" t="e">
        <f t="shared" si="1422"/>
        <v>#REF!</v>
      </c>
      <c r="JJ110" s="124" t="e">
        <f t="shared" si="1422"/>
        <v>#REF!</v>
      </c>
      <c r="JK110" s="124" t="e">
        <f t="shared" si="1422"/>
        <v>#REF!</v>
      </c>
      <c r="JL110" s="124" t="e">
        <f t="shared" si="1422"/>
        <v>#REF!</v>
      </c>
      <c r="JM110" s="124" t="e">
        <f t="shared" si="1422"/>
        <v>#REF!</v>
      </c>
      <c r="JN110" s="124" t="e">
        <f t="shared" si="1422"/>
        <v>#REF!</v>
      </c>
      <c r="JO110" s="124" t="e">
        <f t="shared" si="1422"/>
        <v>#REF!</v>
      </c>
      <c r="JP110" s="124" t="e">
        <f t="shared" si="1420"/>
        <v>#REF!</v>
      </c>
      <c r="JQ110" s="124" t="e">
        <f t="shared" si="1420"/>
        <v>#REF!</v>
      </c>
      <c r="JR110" s="124" t="e">
        <f t="shared" si="1420"/>
        <v>#REF!</v>
      </c>
      <c r="JS110" s="124" t="e">
        <f t="shared" si="1420"/>
        <v>#REF!</v>
      </c>
      <c r="JT110" s="124" t="e">
        <f t="shared" si="1420"/>
        <v>#REF!</v>
      </c>
      <c r="JU110" s="124" t="e">
        <f t="shared" si="1420"/>
        <v>#REF!</v>
      </c>
      <c r="JV110" s="124" t="e">
        <f t="shared" si="1420"/>
        <v>#REF!</v>
      </c>
      <c r="JW110" s="124" t="e">
        <f t="shared" si="1420"/>
        <v>#REF!</v>
      </c>
      <c r="JX110" s="124" t="e">
        <f t="shared" si="1420"/>
        <v>#REF!</v>
      </c>
      <c r="JY110" s="124" t="e">
        <f t="shared" si="1420"/>
        <v>#REF!</v>
      </c>
      <c r="JZ110" s="124" t="e">
        <f t="shared" si="1420"/>
        <v>#REF!</v>
      </c>
      <c r="KA110" s="124" t="e">
        <f t="shared" si="1420"/>
        <v>#REF!</v>
      </c>
      <c r="KB110" s="124" t="e">
        <f t="shared" si="1420"/>
        <v>#REF!</v>
      </c>
      <c r="KC110" s="124" t="e">
        <f t="shared" si="1420"/>
        <v>#REF!</v>
      </c>
      <c r="KD110" s="124" t="e">
        <f t="shared" si="1420"/>
        <v>#REF!</v>
      </c>
      <c r="KE110" s="124" t="e">
        <f t="shared" si="1420"/>
        <v>#REF!</v>
      </c>
      <c r="KF110" s="124" t="e">
        <f t="shared" si="1420"/>
        <v>#REF!</v>
      </c>
      <c r="KG110" s="124" t="e">
        <f t="shared" si="1420"/>
        <v>#REF!</v>
      </c>
      <c r="KH110" s="124" t="e">
        <f t="shared" si="1420"/>
        <v>#REF!</v>
      </c>
      <c r="KI110" s="124" t="e">
        <f t="shared" si="1420"/>
        <v>#REF!</v>
      </c>
      <c r="KJ110" s="124" t="e">
        <f t="shared" si="1420"/>
        <v>#REF!</v>
      </c>
      <c r="KK110" s="124" t="e">
        <f t="shared" si="1420"/>
        <v>#REF!</v>
      </c>
      <c r="KL110" s="124" t="e">
        <f t="shared" si="1420"/>
        <v>#REF!</v>
      </c>
      <c r="KM110" s="124" t="e">
        <f t="shared" si="1420"/>
        <v>#REF!</v>
      </c>
      <c r="KN110" s="124" t="e">
        <f t="shared" si="1420"/>
        <v>#REF!</v>
      </c>
      <c r="KO110" s="124" t="e">
        <f t="shared" si="1420"/>
        <v>#REF!</v>
      </c>
      <c r="KP110" s="124" t="e">
        <f t="shared" si="1420"/>
        <v>#REF!</v>
      </c>
      <c r="KQ110" s="124" t="e">
        <f t="shared" si="1420"/>
        <v>#REF!</v>
      </c>
      <c r="KR110" s="124" t="e">
        <f t="shared" si="1420"/>
        <v>#REF!</v>
      </c>
      <c r="KS110" s="124" t="e">
        <f t="shared" si="1420"/>
        <v>#REF!</v>
      </c>
      <c r="KT110" s="124" t="e">
        <f t="shared" si="1420"/>
        <v>#REF!</v>
      </c>
      <c r="KU110" s="124" t="e">
        <f t="shared" si="1285"/>
        <v>#REF!</v>
      </c>
      <c r="KV110" s="124" t="e">
        <f t="shared" si="1285"/>
        <v>#REF!</v>
      </c>
      <c r="KW110" s="124" t="e">
        <f t="shared" si="1285"/>
        <v>#REF!</v>
      </c>
      <c r="KX110" s="124" t="e">
        <f t="shared" si="1285"/>
        <v>#REF!</v>
      </c>
      <c r="KY110" s="124" t="e">
        <f t="shared" si="1285"/>
        <v>#REF!</v>
      </c>
      <c r="KZ110" s="124" t="e">
        <f t="shared" si="1285"/>
        <v>#REF!</v>
      </c>
      <c r="LA110" s="124" t="e">
        <f t="shared" si="1285"/>
        <v>#REF!</v>
      </c>
      <c r="LB110" s="124" t="e">
        <f t="shared" si="1285"/>
        <v>#REF!</v>
      </c>
      <c r="LC110" s="124" t="e">
        <f t="shared" si="1285"/>
        <v>#REF!</v>
      </c>
      <c r="LD110" s="124" t="e">
        <f t="shared" si="1285"/>
        <v>#REF!</v>
      </c>
      <c r="LE110" s="124" t="e">
        <f t="shared" si="1285"/>
        <v>#REF!</v>
      </c>
      <c r="LF110" s="124" t="e">
        <f t="shared" si="1285"/>
        <v>#REF!</v>
      </c>
      <c r="LG110" s="124" t="e">
        <f t="shared" si="1297"/>
        <v>#REF!</v>
      </c>
      <c r="LH110" s="124" t="e">
        <f t="shared" si="1298"/>
        <v>#REF!</v>
      </c>
      <c r="LI110" s="124" t="e">
        <f t="shared" si="1299"/>
        <v>#REF!</v>
      </c>
      <c r="LJ110" s="124" t="e">
        <f t="shared" si="1300"/>
        <v>#REF!</v>
      </c>
      <c r="LK110" s="124" t="e">
        <f t="shared" si="1301"/>
        <v>#REF!</v>
      </c>
      <c r="LL110" s="124" t="e">
        <f t="shared" si="1302"/>
        <v>#REF!</v>
      </c>
      <c r="LM110" s="124" t="e">
        <f t="shared" si="1303"/>
        <v>#REF!</v>
      </c>
      <c r="LN110" s="124" t="e">
        <f t="shared" si="1304"/>
        <v>#REF!</v>
      </c>
      <c r="LO110" s="124" t="e">
        <f t="shared" si="1305"/>
        <v>#REF!</v>
      </c>
      <c r="LP110" s="124" t="e">
        <f t="shared" si="1306"/>
        <v>#REF!</v>
      </c>
      <c r="LQ110" s="124" t="e">
        <f t="shared" si="1307"/>
        <v>#REF!</v>
      </c>
      <c r="LR110" s="124" t="e">
        <f t="shared" si="1308"/>
        <v>#REF!</v>
      </c>
      <c r="LS110" s="124" t="e">
        <f t="shared" si="1309"/>
        <v>#REF!</v>
      </c>
      <c r="LT110" s="124" t="e">
        <f t="shared" si="1310"/>
        <v>#REF!</v>
      </c>
      <c r="LU110" s="124" t="e">
        <f t="shared" si="1311"/>
        <v>#REF!</v>
      </c>
      <c r="LV110" s="124" t="e">
        <f t="shared" si="1312"/>
        <v>#REF!</v>
      </c>
      <c r="LW110" s="124" t="e">
        <f t="shared" si="1313"/>
        <v>#REF!</v>
      </c>
      <c r="LX110" s="124" t="e">
        <f t="shared" si="1314"/>
        <v>#REF!</v>
      </c>
      <c r="LY110" s="124" t="e">
        <f t="shared" si="1315"/>
        <v>#REF!</v>
      </c>
      <c r="LZ110" s="124" t="e">
        <f t="shared" si="1316"/>
        <v>#REF!</v>
      </c>
      <c r="MA110" s="124" t="e">
        <f t="shared" si="1317"/>
        <v>#REF!</v>
      </c>
      <c r="MB110" s="124" t="e">
        <f t="shared" si="1318"/>
        <v>#REF!</v>
      </c>
      <c r="MC110" s="124" t="e">
        <f t="shared" si="1319"/>
        <v>#REF!</v>
      </c>
      <c r="MD110" s="124" t="e">
        <f t="shared" si="1320"/>
        <v>#REF!</v>
      </c>
      <c r="ME110" s="124" t="e">
        <f t="shared" si="1321"/>
        <v>#REF!</v>
      </c>
      <c r="MF110" s="124" t="e">
        <f t="shared" si="1322"/>
        <v>#REF!</v>
      </c>
      <c r="MG110" s="124" t="e">
        <f t="shared" si="1323"/>
        <v>#REF!</v>
      </c>
      <c r="MH110" s="124" t="e">
        <f t="shared" si="1324"/>
        <v>#REF!</v>
      </c>
      <c r="MI110" s="124" t="e">
        <f t="shared" si="1325"/>
        <v>#REF!</v>
      </c>
      <c r="MJ110" s="124" t="e">
        <f t="shared" si="1326"/>
        <v>#REF!</v>
      </c>
      <c r="MK110" s="124" t="e">
        <f t="shared" si="1327"/>
        <v>#REF!</v>
      </c>
      <c r="ML110" s="124" t="e">
        <f t="shared" si="1328"/>
        <v>#REF!</v>
      </c>
      <c r="MM110" s="124" t="e">
        <f t="shared" si="1329"/>
        <v>#REF!</v>
      </c>
      <c r="MN110" s="124" t="e">
        <f t="shared" si="1330"/>
        <v>#REF!</v>
      </c>
      <c r="MO110" s="124" t="e">
        <f t="shared" si="1331"/>
        <v>#REF!</v>
      </c>
      <c r="MP110" s="124" t="e">
        <f t="shared" si="1332"/>
        <v>#REF!</v>
      </c>
      <c r="MQ110" s="124" t="e">
        <f t="shared" si="1333"/>
        <v>#REF!</v>
      </c>
      <c r="MR110" s="124" t="e">
        <f t="shared" si="1334"/>
        <v>#REF!</v>
      </c>
      <c r="MS110" s="124" t="e">
        <f t="shared" si="1335"/>
        <v>#REF!</v>
      </c>
      <c r="MT110" s="124" t="e">
        <f t="shared" si="1336"/>
        <v>#REF!</v>
      </c>
      <c r="MU110" s="124" t="e">
        <f t="shared" si="1337"/>
        <v>#REF!</v>
      </c>
      <c r="MV110" s="124" t="e">
        <f t="shared" si="1338"/>
        <v>#REF!</v>
      </c>
      <c r="MW110" s="124" t="e">
        <f t="shared" si="1339"/>
        <v>#REF!</v>
      </c>
      <c r="MX110" s="124" t="e">
        <f t="shared" si="1340"/>
        <v>#REF!</v>
      </c>
      <c r="MY110" s="124" t="e">
        <f t="shared" si="1341"/>
        <v>#REF!</v>
      </c>
      <c r="MZ110" s="124" t="e">
        <f t="shared" si="1342"/>
        <v>#REF!</v>
      </c>
      <c r="NA110" s="124" t="e">
        <f t="shared" si="1343"/>
        <v>#REF!</v>
      </c>
      <c r="NB110" s="124" t="e">
        <f t="shared" si="1344"/>
        <v>#REF!</v>
      </c>
      <c r="NC110" s="124" t="e">
        <f t="shared" si="1345"/>
        <v>#REF!</v>
      </c>
      <c r="ND110" s="124" t="e">
        <f t="shared" si="1346"/>
        <v>#REF!</v>
      </c>
      <c r="NE110" s="124" t="e">
        <f t="shared" si="1347"/>
        <v>#REF!</v>
      </c>
      <c r="NF110" s="124" t="e">
        <f t="shared" si="1348"/>
        <v>#REF!</v>
      </c>
      <c r="NG110" s="124" t="e">
        <f t="shared" si="1349"/>
        <v>#REF!</v>
      </c>
      <c r="NH110" s="124" t="e">
        <f t="shared" si="1350"/>
        <v>#REF!</v>
      </c>
      <c r="NI110" s="124" t="e">
        <f t="shared" si="1351"/>
        <v>#REF!</v>
      </c>
      <c r="NJ110" s="124" t="e">
        <f t="shared" si="1352"/>
        <v>#REF!</v>
      </c>
      <c r="NK110" s="124" t="e">
        <f t="shared" si="1353"/>
        <v>#REF!</v>
      </c>
      <c r="NL110" s="124" t="e">
        <f t="shared" si="1354"/>
        <v>#REF!</v>
      </c>
      <c r="NM110" s="124" t="e">
        <f t="shared" si="1355"/>
        <v>#REF!</v>
      </c>
      <c r="NN110" s="124" t="e">
        <f t="shared" si="1356"/>
        <v>#REF!</v>
      </c>
      <c r="NO110" s="124" t="e">
        <f t="shared" si="1357"/>
        <v>#REF!</v>
      </c>
      <c r="NP110" s="124" t="e">
        <f t="shared" si="1358"/>
        <v>#REF!</v>
      </c>
      <c r="NQ110" s="124" t="e">
        <f t="shared" si="1359"/>
        <v>#REF!</v>
      </c>
      <c r="NR110" s="124" t="e">
        <f t="shared" si="1360"/>
        <v>#REF!</v>
      </c>
      <c r="NS110" s="124" t="e">
        <f t="shared" si="1361"/>
        <v>#REF!</v>
      </c>
      <c r="NT110" s="124" t="e">
        <f t="shared" si="1362"/>
        <v>#REF!</v>
      </c>
      <c r="NU110" s="124" t="e">
        <f t="shared" si="1363"/>
        <v>#REF!</v>
      </c>
      <c r="NV110" s="124" t="e">
        <f t="shared" si="1364"/>
        <v>#REF!</v>
      </c>
      <c r="NW110" s="124" t="e">
        <f t="shared" si="1365"/>
        <v>#REF!</v>
      </c>
      <c r="NX110" s="124" t="e">
        <f t="shared" si="1366"/>
        <v>#REF!</v>
      </c>
      <c r="NY110" s="124" t="e">
        <f t="shared" si="1367"/>
        <v>#REF!</v>
      </c>
      <c r="NZ110" s="124" t="e">
        <f t="shared" si="1368"/>
        <v>#REF!</v>
      </c>
      <c r="OA110" s="124" t="e">
        <f t="shared" si="1369"/>
        <v>#REF!</v>
      </c>
      <c r="OB110" s="124" t="e">
        <f t="shared" si="1370"/>
        <v>#REF!</v>
      </c>
      <c r="OC110" s="124" t="e">
        <f t="shared" si="1371"/>
        <v>#REF!</v>
      </c>
      <c r="OD110" s="124" t="e">
        <f t="shared" si="1372"/>
        <v>#REF!</v>
      </c>
      <c r="OE110" s="124" t="e">
        <f t="shared" si="1373"/>
        <v>#REF!</v>
      </c>
      <c r="OF110" s="124" t="e">
        <f t="shared" si="1374"/>
        <v>#REF!</v>
      </c>
      <c r="OG110" s="124" t="e">
        <f t="shared" si="1375"/>
        <v>#REF!</v>
      </c>
      <c r="OH110" s="124" t="e">
        <f t="shared" si="1376"/>
        <v>#REF!</v>
      </c>
      <c r="OI110" s="124" t="e">
        <f t="shared" si="1377"/>
        <v>#REF!</v>
      </c>
      <c r="OJ110" s="124" t="e">
        <f t="shared" si="1378"/>
        <v>#REF!</v>
      </c>
      <c r="OK110" s="124" t="e">
        <f t="shared" si="1379"/>
        <v>#REF!</v>
      </c>
      <c r="OL110" s="124" t="e">
        <f t="shared" si="1380"/>
        <v>#REF!</v>
      </c>
      <c r="OM110" s="124" t="e">
        <f t="shared" si="1381"/>
        <v>#REF!</v>
      </c>
      <c r="ON110" s="124" t="e">
        <f t="shared" si="1382"/>
        <v>#REF!</v>
      </c>
      <c r="OO110" s="124" t="e">
        <f t="shared" si="1383"/>
        <v>#REF!</v>
      </c>
      <c r="OP110" s="124" t="e">
        <f t="shared" si="1384"/>
        <v>#REF!</v>
      </c>
      <c r="OQ110" s="124" t="e">
        <f t="shared" si="1385"/>
        <v>#REF!</v>
      </c>
      <c r="OR110" s="124" t="e">
        <f t="shared" si="1386"/>
        <v>#REF!</v>
      </c>
      <c r="OS110" s="124" t="e">
        <f t="shared" si="1387"/>
        <v>#REF!</v>
      </c>
      <c r="OT110" s="124" t="e">
        <f t="shared" si="1388"/>
        <v>#REF!</v>
      </c>
      <c r="OU110" s="124" t="e">
        <f t="shared" si="1389"/>
        <v>#REF!</v>
      </c>
      <c r="OV110" s="124" t="e">
        <f t="shared" si="1390"/>
        <v>#REF!</v>
      </c>
      <c r="OW110" s="124" t="e">
        <f t="shared" si="1391"/>
        <v>#REF!</v>
      </c>
      <c r="OX110" s="124" t="e">
        <f t="shared" si="1392"/>
        <v>#REF!</v>
      </c>
      <c r="OY110" s="124" t="e">
        <f t="shared" si="1393"/>
        <v>#REF!</v>
      </c>
      <c r="OZ110" s="124" t="e">
        <f t="shared" si="1394"/>
        <v>#REF!</v>
      </c>
      <c r="PA110" s="124" t="e">
        <f t="shared" si="1395"/>
        <v>#REF!</v>
      </c>
      <c r="PB110" s="124" t="e">
        <f t="shared" si="1396"/>
        <v>#REF!</v>
      </c>
      <c r="PC110" s="124" t="e">
        <f t="shared" si="1397"/>
        <v>#REF!</v>
      </c>
      <c r="PD110" s="124" t="e">
        <f t="shared" si="1398"/>
        <v>#REF!</v>
      </c>
      <c r="PE110" s="124" t="e">
        <f t="shared" si="1399"/>
        <v>#REF!</v>
      </c>
      <c r="PF110" s="124" t="e">
        <f t="shared" si="1400"/>
        <v>#REF!</v>
      </c>
      <c r="PG110" s="124" t="e">
        <f t="shared" si="1401"/>
        <v>#REF!</v>
      </c>
      <c r="PH110" s="124" t="e">
        <f t="shared" si="1402"/>
        <v>#REF!</v>
      </c>
      <c r="PI110" s="124" t="e">
        <f t="shared" si="1403"/>
        <v>#REF!</v>
      </c>
      <c r="PJ110" s="124" t="e">
        <f t="shared" si="1404"/>
        <v>#REF!</v>
      </c>
    </row>
    <row r="111" spans="1:426" ht="12" customHeight="1">
      <c r="C111" s="70" t="e">
        <f>#REF!</f>
        <v>#REF!</v>
      </c>
      <c r="D111" s="124" t="e">
        <f>収支!#REF!</f>
        <v>#REF!</v>
      </c>
      <c r="G111" s="124" t="e">
        <f t="shared" si="1405"/>
        <v>#REF!</v>
      </c>
      <c r="H111" s="124" t="e">
        <f t="shared" si="1406"/>
        <v>#REF!</v>
      </c>
      <c r="I111" s="124" t="e">
        <f t="shared" si="1407"/>
        <v>#REF!</v>
      </c>
      <c r="J111" s="124" t="e">
        <f t="shared" si="1408"/>
        <v>#REF!</v>
      </c>
      <c r="K111" s="124" t="e">
        <f t="shared" si="1409"/>
        <v>#REF!</v>
      </c>
      <c r="L111" s="124" t="e">
        <f t="shared" si="1410"/>
        <v>#REF!</v>
      </c>
      <c r="M111" s="124" t="e">
        <f t="shared" si="1411"/>
        <v>#REF!</v>
      </c>
      <c r="N111" s="124" t="e">
        <f t="shared" si="1412"/>
        <v>#REF!</v>
      </c>
      <c r="O111" s="124" t="e">
        <f t="shared" si="1413"/>
        <v>#REF!</v>
      </c>
      <c r="P111" s="124" t="e">
        <f t="shared" si="1414"/>
        <v>#REF!</v>
      </c>
      <c r="Q111" s="124" t="e">
        <f t="shared" si="1415"/>
        <v>#REF!</v>
      </c>
      <c r="R111" s="124" t="e">
        <f t="shared" si="1416"/>
        <v>#REF!</v>
      </c>
      <c r="S111" s="124" t="e">
        <f t="shared" si="1279"/>
        <v>#REF!</v>
      </c>
      <c r="T111" s="124" t="e">
        <f t="shared" si="1424"/>
        <v>#REF!</v>
      </c>
      <c r="U111" s="124" t="e">
        <f t="shared" si="1424"/>
        <v>#REF!</v>
      </c>
      <c r="V111" s="124" t="e">
        <f t="shared" si="1424"/>
        <v>#REF!</v>
      </c>
      <c r="W111" s="124" t="e">
        <f t="shared" si="1424"/>
        <v>#REF!</v>
      </c>
      <c r="X111" s="124" t="e">
        <f t="shared" si="1424"/>
        <v>#REF!</v>
      </c>
      <c r="Y111" s="124" t="e">
        <f t="shared" si="1424"/>
        <v>#REF!</v>
      </c>
      <c r="Z111" s="124" t="e">
        <f t="shared" si="1424"/>
        <v>#REF!</v>
      </c>
      <c r="AA111" s="124" t="e">
        <f t="shared" si="1424"/>
        <v>#REF!</v>
      </c>
      <c r="AB111" s="124" t="e">
        <f t="shared" si="1424"/>
        <v>#REF!</v>
      </c>
      <c r="AC111" s="124" t="e">
        <f t="shared" si="1424"/>
        <v>#REF!</v>
      </c>
      <c r="AD111" s="124" t="e">
        <f t="shared" si="1424"/>
        <v>#REF!</v>
      </c>
      <c r="AE111" s="124" t="e">
        <f t="shared" si="1424"/>
        <v>#REF!</v>
      </c>
      <c r="AF111" s="124" t="e">
        <f t="shared" si="1424"/>
        <v>#REF!</v>
      </c>
      <c r="AG111" s="124" t="e">
        <f t="shared" si="1424"/>
        <v>#REF!</v>
      </c>
      <c r="AH111" s="124" t="e">
        <f t="shared" si="1424"/>
        <v>#REF!</v>
      </c>
      <c r="AI111" s="124" t="e">
        <f t="shared" si="1424"/>
        <v>#REF!</v>
      </c>
      <c r="AJ111" s="124" t="e">
        <f t="shared" si="1424"/>
        <v>#REF!</v>
      </c>
      <c r="AK111" s="124" t="e">
        <f t="shared" si="1424"/>
        <v>#REF!</v>
      </c>
      <c r="AL111" s="124" t="e">
        <f t="shared" si="1424"/>
        <v>#REF!</v>
      </c>
      <c r="AM111" s="124" t="e">
        <f t="shared" si="1424"/>
        <v>#REF!</v>
      </c>
      <c r="AN111" s="124" t="e">
        <f t="shared" si="1424"/>
        <v>#REF!</v>
      </c>
      <c r="AO111" s="124" t="e">
        <f t="shared" si="1424"/>
        <v>#REF!</v>
      </c>
      <c r="AP111" s="124" t="e">
        <f t="shared" si="1424"/>
        <v>#REF!</v>
      </c>
      <c r="AQ111" s="124" t="e">
        <f t="shared" si="1424"/>
        <v>#REF!</v>
      </c>
      <c r="AR111" s="124" t="e">
        <f t="shared" si="1424"/>
        <v>#REF!</v>
      </c>
      <c r="AS111" s="124" t="e">
        <f t="shared" si="1424"/>
        <v>#REF!</v>
      </c>
      <c r="AT111" s="124" t="e">
        <f t="shared" si="1424"/>
        <v>#REF!</v>
      </c>
      <c r="AU111" s="124" t="e">
        <f t="shared" si="1424"/>
        <v>#REF!</v>
      </c>
      <c r="AV111" s="124" t="e">
        <f t="shared" si="1424"/>
        <v>#REF!</v>
      </c>
      <c r="AW111" s="124" t="e">
        <f t="shared" si="1424"/>
        <v>#REF!</v>
      </c>
      <c r="AX111" s="124" t="e">
        <f t="shared" si="1424"/>
        <v>#REF!</v>
      </c>
      <c r="AY111" s="124" t="e">
        <f t="shared" si="1424"/>
        <v>#REF!</v>
      </c>
      <c r="AZ111" s="124" t="e">
        <f t="shared" si="1424"/>
        <v>#REF!</v>
      </c>
      <c r="BA111" s="124" t="e">
        <f t="shared" si="1424"/>
        <v>#REF!</v>
      </c>
      <c r="BB111" s="124" t="e">
        <f t="shared" si="1424"/>
        <v>#REF!</v>
      </c>
      <c r="BC111" s="124" t="e">
        <f t="shared" si="1424"/>
        <v>#REF!</v>
      </c>
      <c r="BD111" s="124" t="e">
        <f t="shared" si="1424"/>
        <v>#REF!</v>
      </c>
      <c r="BE111" s="124" t="e">
        <f t="shared" si="1424"/>
        <v>#REF!</v>
      </c>
      <c r="BF111" s="124" t="e">
        <f t="shared" si="1424"/>
        <v>#REF!</v>
      </c>
      <c r="BG111" s="124" t="e">
        <f t="shared" si="1424"/>
        <v>#REF!</v>
      </c>
      <c r="BH111" s="124" t="e">
        <f t="shared" si="1424"/>
        <v>#REF!</v>
      </c>
      <c r="BI111" s="124" t="e">
        <f t="shared" si="1424"/>
        <v>#REF!</v>
      </c>
      <c r="BJ111" s="124" t="e">
        <f t="shared" si="1424"/>
        <v>#REF!</v>
      </c>
      <c r="BK111" s="124" t="e">
        <f t="shared" si="1424"/>
        <v>#REF!</v>
      </c>
      <c r="BL111" s="124" t="e">
        <f t="shared" si="1424"/>
        <v>#REF!</v>
      </c>
      <c r="BM111" s="124" t="e">
        <f t="shared" si="1424"/>
        <v>#REF!</v>
      </c>
      <c r="BN111" s="124" t="e">
        <f t="shared" si="1424"/>
        <v>#REF!</v>
      </c>
      <c r="BO111" s="124" t="e">
        <f t="shared" si="1424"/>
        <v>#REF!</v>
      </c>
      <c r="BP111" s="124" t="e">
        <f t="shared" si="1424"/>
        <v>#REF!</v>
      </c>
      <c r="BQ111" s="124" t="e">
        <f t="shared" si="1424"/>
        <v>#REF!</v>
      </c>
      <c r="BR111" s="124" t="e">
        <f t="shared" si="1424"/>
        <v>#REF!</v>
      </c>
      <c r="BS111" s="124" t="e">
        <f t="shared" si="1424"/>
        <v>#REF!</v>
      </c>
      <c r="BT111" s="124" t="e">
        <f t="shared" si="1424"/>
        <v>#REF!</v>
      </c>
      <c r="BU111" s="124" t="e">
        <f t="shared" si="1424"/>
        <v>#REF!</v>
      </c>
      <c r="BV111" s="124" t="e">
        <f t="shared" si="1424"/>
        <v>#REF!</v>
      </c>
      <c r="BW111" s="124" t="e">
        <f t="shared" si="1424"/>
        <v>#REF!</v>
      </c>
      <c r="BX111" s="124" t="e">
        <f t="shared" si="1424"/>
        <v>#REF!</v>
      </c>
      <c r="BY111" s="124" t="e">
        <f t="shared" si="1424"/>
        <v>#REF!</v>
      </c>
      <c r="BZ111" s="124" t="e">
        <f t="shared" si="1424"/>
        <v>#REF!</v>
      </c>
      <c r="CA111" s="124" t="e">
        <f t="shared" si="1424"/>
        <v>#REF!</v>
      </c>
      <c r="CB111" s="124" t="e">
        <f t="shared" si="1424"/>
        <v>#REF!</v>
      </c>
      <c r="CC111" s="124" t="e">
        <f t="shared" si="1424"/>
        <v>#REF!</v>
      </c>
      <c r="CD111" s="124" t="e">
        <f t="shared" si="1424"/>
        <v>#REF!</v>
      </c>
      <c r="CE111" s="124" t="e">
        <f t="shared" si="1424"/>
        <v>#REF!</v>
      </c>
      <c r="CF111" s="124" t="e">
        <f t="shared" si="1423"/>
        <v>#REF!</v>
      </c>
      <c r="CG111" s="124" t="e">
        <f t="shared" si="1423"/>
        <v>#REF!</v>
      </c>
      <c r="CH111" s="124" t="e">
        <f t="shared" si="1423"/>
        <v>#REF!</v>
      </c>
      <c r="CI111" s="124" t="e">
        <f t="shared" si="1423"/>
        <v>#REF!</v>
      </c>
      <c r="CJ111" s="124" t="e">
        <f t="shared" si="1423"/>
        <v>#REF!</v>
      </c>
      <c r="CK111" s="124" t="e">
        <f t="shared" si="1423"/>
        <v>#REF!</v>
      </c>
      <c r="CL111" s="124" t="e">
        <f t="shared" si="1423"/>
        <v>#REF!</v>
      </c>
      <c r="CM111" s="124" t="e">
        <f t="shared" si="1423"/>
        <v>#REF!</v>
      </c>
      <c r="CN111" s="124" t="e">
        <f t="shared" si="1423"/>
        <v>#REF!</v>
      </c>
      <c r="CO111" s="124" t="e">
        <f t="shared" si="1423"/>
        <v>#REF!</v>
      </c>
      <c r="CP111" s="124" t="e">
        <f t="shared" si="1423"/>
        <v>#REF!</v>
      </c>
      <c r="CQ111" s="124" t="e">
        <f t="shared" si="1423"/>
        <v>#REF!</v>
      </c>
      <c r="CR111" s="124" t="e">
        <f t="shared" si="1423"/>
        <v>#REF!</v>
      </c>
      <c r="CS111" s="124" t="e">
        <f t="shared" si="1423"/>
        <v>#REF!</v>
      </c>
      <c r="CT111" s="124" t="e">
        <f t="shared" si="1423"/>
        <v>#REF!</v>
      </c>
      <c r="CU111" s="124" t="e">
        <f t="shared" si="1423"/>
        <v>#REF!</v>
      </c>
      <c r="CV111" s="124" t="e">
        <f t="shared" si="1423"/>
        <v>#REF!</v>
      </c>
      <c r="CW111" s="124" t="e">
        <f t="shared" si="1423"/>
        <v>#REF!</v>
      </c>
      <c r="CX111" s="124" t="e">
        <f t="shared" si="1423"/>
        <v>#REF!</v>
      </c>
      <c r="CY111" s="124" t="e">
        <f t="shared" si="1423"/>
        <v>#REF!</v>
      </c>
      <c r="CZ111" s="124" t="e">
        <f t="shared" si="1423"/>
        <v>#REF!</v>
      </c>
      <c r="DA111" s="124" t="e">
        <f t="shared" si="1423"/>
        <v>#REF!</v>
      </c>
      <c r="DB111" s="124" t="e">
        <f t="shared" si="1423"/>
        <v>#REF!</v>
      </c>
      <c r="DC111" s="124" t="e">
        <f t="shared" si="1423"/>
        <v>#REF!</v>
      </c>
      <c r="DD111" s="124" t="e">
        <f t="shared" si="1423"/>
        <v>#REF!</v>
      </c>
      <c r="DE111" s="124" t="e">
        <f t="shared" si="1423"/>
        <v>#REF!</v>
      </c>
      <c r="DF111" s="124" t="e">
        <f t="shared" si="1423"/>
        <v>#REF!</v>
      </c>
      <c r="DG111" s="124" t="e">
        <f t="shared" si="1423"/>
        <v>#REF!</v>
      </c>
      <c r="DH111" s="124" t="e">
        <f t="shared" si="1423"/>
        <v>#REF!</v>
      </c>
      <c r="DI111" s="124" t="e">
        <f t="shared" si="1423"/>
        <v>#REF!</v>
      </c>
      <c r="DJ111" s="124" t="e">
        <f t="shared" si="1423"/>
        <v>#REF!</v>
      </c>
      <c r="DK111" s="124" t="e">
        <f t="shared" si="1423"/>
        <v>#REF!</v>
      </c>
      <c r="DL111" s="124" t="e">
        <f t="shared" si="1423"/>
        <v>#REF!</v>
      </c>
      <c r="DM111" s="124" t="e">
        <f t="shared" si="1423"/>
        <v>#REF!</v>
      </c>
      <c r="DN111" s="124" t="e">
        <f t="shared" si="1423"/>
        <v>#REF!</v>
      </c>
      <c r="DO111" s="124" t="e">
        <f t="shared" si="1423"/>
        <v>#REF!</v>
      </c>
      <c r="DP111" s="124" t="e">
        <f t="shared" si="1423"/>
        <v>#REF!</v>
      </c>
      <c r="DQ111" s="124" t="e">
        <f t="shared" si="1423"/>
        <v>#REF!</v>
      </c>
      <c r="DR111" s="124" t="e">
        <f t="shared" si="1423"/>
        <v>#REF!</v>
      </c>
      <c r="DS111" s="124" t="e">
        <f t="shared" si="1423"/>
        <v>#REF!</v>
      </c>
      <c r="DT111" s="124" t="e">
        <f t="shared" si="1423"/>
        <v>#REF!</v>
      </c>
      <c r="DU111" s="124" t="e">
        <f t="shared" si="1423"/>
        <v>#REF!</v>
      </c>
      <c r="DV111" s="124" t="e">
        <f t="shared" si="1423"/>
        <v>#REF!</v>
      </c>
      <c r="DW111" s="124" t="e">
        <f t="shared" si="1423"/>
        <v>#REF!</v>
      </c>
      <c r="DX111" s="124" t="e">
        <f t="shared" si="1423"/>
        <v>#REF!</v>
      </c>
      <c r="DY111" s="124" t="e">
        <f t="shared" si="1423"/>
        <v>#REF!</v>
      </c>
      <c r="DZ111" s="124" t="e">
        <f t="shared" si="1423"/>
        <v>#REF!</v>
      </c>
      <c r="EA111" s="124" t="e">
        <f t="shared" si="1423"/>
        <v>#REF!</v>
      </c>
      <c r="EB111" s="124" t="e">
        <f t="shared" si="1423"/>
        <v>#REF!</v>
      </c>
      <c r="EC111" s="124" t="e">
        <f t="shared" si="1423"/>
        <v>#REF!</v>
      </c>
      <c r="ED111" s="124" t="e">
        <f t="shared" si="1423"/>
        <v>#REF!</v>
      </c>
      <c r="EE111" s="124" t="e">
        <f t="shared" si="1423"/>
        <v>#REF!</v>
      </c>
      <c r="EF111" s="124" t="e">
        <f t="shared" si="1423"/>
        <v>#REF!</v>
      </c>
      <c r="EG111" s="124" t="e">
        <f t="shared" si="1423"/>
        <v>#REF!</v>
      </c>
      <c r="EH111" s="124" t="e">
        <f t="shared" si="1423"/>
        <v>#REF!</v>
      </c>
      <c r="EI111" s="124" t="e">
        <f t="shared" si="1423"/>
        <v>#REF!</v>
      </c>
      <c r="EJ111" s="124" t="e">
        <f t="shared" si="1423"/>
        <v>#REF!</v>
      </c>
      <c r="EK111" s="124" t="e">
        <f t="shared" si="1423"/>
        <v>#REF!</v>
      </c>
      <c r="EL111" s="124" t="e">
        <f t="shared" si="1423"/>
        <v>#REF!</v>
      </c>
      <c r="EM111" s="124" t="e">
        <f t="shared" si="1423"/>
        <v>#REF!</v>
      </c>
      <c r="EN111" s="124" t="e">
        <f t="shared" si="1423"/>
        <v>#REF!</v>
      </c>
      <c r="EO111" s="124" t="e">
        <f t="shared" si="1423"/>
        <v>#REF!</v>
      </c>
      <c r="EP111" s="124" t="e">
        <f t="shared" si="1423"/>
        <v>#REF!</v>
      </c>
      <c r="EQ111" s="124" t="e">
        <f t="shared" si="1421"/>
        <v>#REF!</v>
      </c>
      <c r="ER111" s="124" t="e">
        <f t="shared" si="1419"/>
        <v>#REF!</v>
      </c>
      <c r="ES111" s="124" t="e">
        <f t="shared" si="1419"/>
        <v>#REF!</v>
      </c>
      <c r="ET111" s="124" t="e">
        <f t="shared" ref="ET111:HE114" si="1425">ES111</f>
        <v>#REF!</v>
      </c>
      <c r="EU111" s="124" t="e">
        <f t="shared" si="1425"/>
        <v>#REF!</v>
      </c>
      <c r="EV111" s="124" t="e">
        <f t="shared" si="1425"/>
        <v>#REF!</v>
      </c>
      <c r="EW111" s="124" t="e">
        <f t="shared" si="1425"/>
        <v>#REF!</v>
      </c>
      <c r="EX111" s="124" t="e">
        <f t="shared" si="1425"/>
        <v>#REF!</v>
      </c>
      <c r="EY111" s="124" t="e">
        <f t="shared" si="1425"/>
        <v>#REF!</v>
      </c>
      <c r="EZ111" s="124" t="e">
        <f t="shared" si="1425"/>
        <v>#REF!</v>
      </c>
      <c r="FA111" s="124" t="e">
        <f t="shared" si="1425"/>
        <v>#REF!</v>
      </c>
      <c r="FB111" s="124" t="e">
        <f t="shared" si="1425"/>
        <v>#REF!</v>
      </c>
      <c r="FC111" s="124" t="e">
        <f t="shared" si="1425"/>
        <v>#REF!</v>
      </c>
      <c r="FD111" s="124" t="e">
        <f t="shared" si="1425"/>
        <v>#REF!</v>
      </c>
      <c r="FE111" s="124" t="e">
        <f t="shared" si="1425"/>
        <v>#REF!</v>
      </c>
      <c r="FF111" s="124" t="e">
        <f t="shared" si="1425"/>
        <v>#REF!</v>
      </c>
      <c r="FG111" s="124" t="e">
        <f t="shared" si="1425"/>
        <v>#REF!</v>
      </c>
      <c r="FH111" s="124" t="e">
        <f t="shared" si="1425"/>
        <v>#REF!</v>
      </c>
      <c r="FI111" s="124" t="e">
        <f t="shared" si="1425"/>
        <v>#REF!</v>
      </c>
      <c r="FJ111" s="124" t="e">
        <f t="shared" si="1425"/>
        <v>#REF!</v>
      </c>
      <c r="FK111" s="124" t="e">
        <f t="shared" si="1425"/>
        <v>#REF!</v>
      </c>
      <c r="FL111" s="124" t="e">
        <f t="shared" si="1425"/>
        <v>#REF!</v>
      </c>
      <c r="FM111" s="124" t="e">
        <f t="shared" si="1425"/>
        <v>#REF!</v>
      </c>
      <c r="FN111" s="124" t="e">
        <f t="shared" si="1425"/>
        <v>#REF!</v>
      </c>
      <c r="FO111" s="124" t="e">
        <f t="shared" si="1425"/>
        <v>#REF!</v>
      </c>
      <c r="FP111" s="124" t="e">
        <f t="shared" si="1425"/>
        <v>#REF!</v>
      </c>
      <c r="FQ111" s="124" t="e">
        <f t="shared" si="1425"/>
        <v>#REF!</v>
      </c>
      <c r="FR111" s="124" t="e">
        <f t="shared" si="1425"/>
        <v>#REF!</v>
      </c>
      <c r="FS111" s="124" t="e">
        <f t="shared" si="1425"/>
        <v>#REF!</v>
      </c>
      <c r="FT111" s="124" t="e">
        <f t="shared" si="1425"/>
        <v>#REF!</v>
      </c>
      <c r="FU111" s="124" t="e">
        <f t="shared" si="1425"/>
        <v>#REF!</v>
      </c>
      <c r="FV111" s="124" t="e">
        <f t="shared" si="1425"/>
        <v>#REF!</v>
      </c>
      <c r="FW111" s="124" t="e">
        <f t="shared" si="1425"/>
        <v>#REF!</v>
      </c>
      <c r="FX111" s="124" t="e">
        <f t="shared" si="1425"/>
        <v>#REF!</v>
      </c>
      <c r="FY111" s="124" t="e">
        <f t="shared" si="1425"/>
        <v>#REF!</v>
      </c>
      <c r="FZ111" s="124" t="e">
        <f t="shared" si="1425"/>
        <v>#REF!</v>
      </c>
      <c r="GA111" s="124" t="e">
        <f t="shared" si="1425"/>
        <v>#REF!</v>
      </c>
      <c r="GB111" s="124" t="e">
        <f t="shared" si="1425"/>
        <v>#REF!</v>
      </c>
      <c r="GC111" s="124" t="e">
        <f t="shared" si="1425"/>
        <v>#REF!</v>
      </c>
      <c r="GD111" s="124" t="e">
        <f t="shared" si="1425"/>
        <v>#REF!</v>
      </c>
      <c r="GE111" s="124" t="e">
        <f t="shared" si="1425"/>
        <v>#REF!</v>
      </c>
      <c r="GF111" s="124" t="e">
        <f t="shared" si="1425"/>
        <v>#REF!</v>
      </c>
      <c r="GG111" s="124" t="e">
        <f t="shared" si="1425"/>
        <v>#REF!</v>
      </c>
      <c r="GH111" s="124" t="e">
        <f t="shared" si="1425"/>
        <v>#REF!</v>
      </c>
      <c r="GI111" s="124" t="e">
        <f t="shared" si="1425"/>
        <v>#REF!</v>
      </c>
      <c r="GJ111" s="124" t="e">
        <f t="shared" si="1425"/>
        <v>#REF!</v>
      </c>
      <c r="GK111" s="124" t="e">
        <f t="shared" si="1425"/>
        <v>#REF!</v>
      </c>
      <c r="GL111" s="124" t="e">
        <f t="shared" si="1425"/>
        <v>#REF!</v>
      </c>
      <c r="GM111" s="124" t="e">
        <f t="shared" si="1425"/>
        <v>#REF!</v>
      </c>
      <c r="GN111" s="124" t="e">
        <f t="shared" si="1425"/>
        <v>#REF!</v>
      </c>
      <c r="GO111" s="124" t="e">
        <f t="shared" si="1425"/>
        <v>#REF!</v>
      </c>
      <c r="GP111" s="124" t="e">
        <f t="shared" si="1425"/>
        <v>#REF!</v>
      </c>
      <c r="GQ111" s="124" t="e">
        <f t="shared" si="1425"/>
        <v>#REF!</v>
      </c>
      <c r="GR111" s="124" t="e">
        <f t="shared" si="1425"/>
        <v>#REF!</v>
      </c>
      <c r="GS111" s="124" t="e">
        <f t="shared" si="1425"/>
        <v>#REF!</v>
      </c>
      <c r="GT111" s="124" t="e">
        <f t="shared" si="1425"/>
        <v>#REF!</v>
      </c>
      <c r="GU111" s="124" t="e">
        <f t="shared" si="1425"/>
        <v>#REF!</v>
      </c>
      <c r="GV111" s="124" t="e">
        <f t="shared" si="1425"/>
        <v>#REF!</v>
      </c>
      <c r="GW111" s="124" t="e">
        <f t="shared" si="1425"/>
        <v>#REF!</v>
      </c>
      <c r="GX111" s="124" t="e">
        <f t="shared" si="1425"/>
        <v>#REF!</v>
      </c>
      <c r="GY111" s="124" t="e">
        <f t="shared" si="1425"/>
        <v>#REF!</v>
      </c>
      <c r="GZ111" s="124" t="e">
        <f t="shared" si="1425"/>
        <v>#REF!</v>
      </c>
      <c r="HA111" s="124" t="e">
        <f t="shared" si="1425"/>
        <v>#REF!</v>
      </c>
      <c r="HB111" s="124" t="e">
        <f t="shared" si="1425"/>
        <v>#REF!</v>
      </c>
      <c r="HC111" s="124" t="e">
        <f t="shared" si="1425"/>
        <v>#REF!</v>
      </c>
      <c r="HD111" s="124" t="e">
        <f t="shared" si="1425"/>
        <v>#REF!</v>
      </c>
      <c r="HE111" s="124" t="e">
        <f t="shared" si="1425"/>
        <v>#REF!</v>
      </c>
      <c r="HF111" s="124" t="e">
        <f t="shared" si="1422"/>
        <v>#REF!</v>
      </c>
      <c r="HG111" s="124" t="e">
        <f t="shared" si="1422"/>
        <v>#REF!</v>
      </c>
      <c r="HH111" s="124" t="e">
        <f t="shared" si="1422"/>
        <v>#REF!</v>
      </c>
      <c r="HI111" s="124" t="e">
        <f t="shared" si="1422"/>
        <v>#REF!</v>
      </c>
      <c r="HJ111" s="124" t="e">
        <f t="shared" si="1422"/>
        <v>#REF!</v>
      </c>
      <c r="HK111" s="124" t="e">
        <f t="shared" si="1422"/>
        <v>#REF!</v>
      </c>
      <c r="HL111" s="124" t="e">
        <f t="shared" si="1422"/>
        <v>#REF!</v>
      </c>
      <c r="HM111" s="124" t="e">
        <f t="shared" si="1422"/>
        <v>#REF!</v>
      </c>
      <c r="HN111" s="124" t="e">
        <f t="shared" si="1422"/>
        <v>#REF!</v>
      </c>
      <c r="HO111" s="124" t="e">
        <f t="shared" si="1422"/>
        <v>#REF!</v>
      </c>
      <c r="HP111" s="124" t="e">
        <f t="shared" si="1422"/>
        <v>#REF!</v>
      </c>
      <c r="HQ111" s="124" t="e">
        <f t="shared" si="1422"/>
        <v>#REF!</v>
      </c>
      <c r="HR111" s="124" t="e">
        <f t="shared" si="1422"/>
        <v>#REF!</v>
      </c>
      <c r="HS111" s="124" t="e">
        <f t="shared" si="1422"/>
        <v>#REF!</v>
      </c>
      <c r="HT111" s="124" t="e">
        <f t="shared" si="1422"/>
        <v>#REF!</v>
      </c>
      <c r="HU111" s="124" t="e">
        <f t="shared" si="1422"/>
        <v>#REF!</v>
      </c>
      <c r="HV111" s="124" t="e">
        <f t="shared" si="1422"/>
        <v>#REF!</v>
      </c>
      <c r="HW111" s="124" t="e">
        <f t="shared" si="1422"/>
        <v>#REF!</v>
      </c>
      <c r="HX111" s="124" t="e">
        <f t="shared" si="1422"/>
        <v>#REF!</v>
      </c>
      <c r="HY111" s="124" t="e">
        <f t="shared" si="1422"/>
        <v>#REF!</v>
      </c>
      <c r="HZ111" s="124" t="e">
        <f t="shared" si="1422"/>
        <v>#REF!</v>
      </c>
      <c r="IA111" s="124" t="e">
        <f t="shared" si="1422"/>
        <v>#REF!</v>
      </c>
      <c r="IB111" s="124" t="e">
        <f t="shared" si="1422"/>
        <v>#REF!</v>
      </c>
      <c r="IC111" s="124" t="e">
        <f t="shared" si="1422"/>
        <v>#REF!</v>
      </c>
      <c r="ID111" s="124" t="e">
        <f t="shared" si="1422"/>
        <v>#REF!</v>
      </c>
      <c r="IE111" s="124" t="e">
        <f t="shared" si="1422"/>
        <v>#REF!</v>
      </c>
      <c r="IF111" s="124" t="e">
        <f t="shared" si="1422"/>
        <v>#REF!</v>
      </c>
      <c r="IG111" s="124" t="e">
        <f t="shared" si="1422"/>
        <v>#REF!</v>
      </c>
      <c r="IH111" s="124" t="e">
        <f t="shared" si="1422"/>
        <v>#REF!</v>
      </c>
      <c r="II111" s="124" t="e">
        <f t="shared" si="1422"/>
        <v>#REF!</v>
      </c>
      <c r="IJ111" s="124" t="e">
        <f t="shared" si="1422"/>
        <v>#REF!</v>
      </c>
      <c r="IK111" s="124" t="e">
        <f t="shared" si="1422"/>
        <v>#REF!</v>
      </c>
      <c r="IL111" s="124" t="e">
        <f t="shared" si="1422"/>
        <v>#REF!</v>
      </c>
      <c r="IM111" s="124" t="e">
        <f t="shared" si="1422"/>
        <v>#REF!</v>
      </c>
      <c r="IN111" s="124" t="e">
        <f t="shared" si="1422"/>
        <v>#REF!</v>
      </c>
      <c r="IO111" s="124" t="e">
        <f t="shared" si="1422"/>
        <v>#REF!</v>
      </c>
      <c r="IP111" s="124" t="e">
        <f t="shared" si="1422"/>
        <v>#REF!</v>
      </c>
      <c r="IQ111" s="124" t="e">
        <f t="shared" si="1422"/>
        <v>#REF!</v>
      </c>
      <c r="IR111" s="124" t="e">
        <f t="shared" si="1422"/>
        <v>#REF!</v>
      </c>
      <c r="IS111" s="124" t="e">
        <f t="shared" si="1422"/>
        <v>#REF!</v>
      </c>
      <c r="IT111" s="124" t="e">
        <f t="shared" si="1422"/>
        <v>#REF!</v>
      </c>
      <c r="IU111" s="124" t="e">
        <f t="shared" si="1422"/>
        <v>#REF!</v>
      </c>
      <c r="IV111" s="124" t="e">
        <f t="shared" si="1422"/>
        <v>#REF!</v>
      </c>
      <c r="IW111" s="124" t="e">
        <f t="shared" si="1422"/>
        <v>#REF!</v>
      </c>
      <c r="IX111" s="124" t="e">
        <f t="shared" si="1422"/>
        <v>#REF!</v>
      </c>
      <c r="IY111" s="124" t="e">
        <f t="shared" si="1422"/>
        <v>#REF!</v>
      </c>
      <c r="IZ111" s="124" t="e">
        <f t="shared" si="1422"/>
        <v>#REF!</v>
      </c>
      <c r="JA111" s="124" t="e">
        <f t="shared" si="1422"/>
        <v>#REF!</v>
      </c>
      <c r="JB111" s="124" t="e">
        <f t="shared" si="1422"/>
        <v>#REF!</v>
      </c>
      <c r="JC111" s="124" t="e">
        <f t="shared" si="1422"/>
        <v>#REF!</v>
      </c>
      <c r="JD111" s="124" t="e">
        <f t="shared" si="1422"/>
        <v>#REF!</v>
      </c>
      <c r="JE111" s="124" t="e">
        <f t="shared" si="1422"/>
        <v>#REF!</v>
      </c>
      <c r="JF111" s="124" t="e">
        <f t="shared" si="1422"/>
        <v>#REF!</v>
      </c>
      <c r="JG111" s="124" t="e">
        <f t="shared" si="1422"/>
        <v>#REF!</v>
      </c>
      <c r="JH111" s="124" t="e">
        <f t="shared" si="1422"/>
        <v>#REF!</v>
      </c>
      <c r="JI111" s="124" t="e">
        <f t="shared" si="1422"/>
        <v>#REF!</v>
      </c>
      <c r="JJ111" s="124" t="e">
        <f t="shared" si="1422"/>
        <v>#REF!</v>
      </c>
      <c r="JK111" s="124" t="e">
        <f t="shared" si="1422"/>
        <v>#REF!</v>
      </c>
      <c r="JL111" s="124" t="e">
        <f t="shared" si="1422"/>
        <v>#REF!</v>
      </c>
      <c r="JM111" s="124" t="e">
        <f t="shared" si="1422"/>
        <v>#REF!</v>
      </c>
      <c r="JN111" s="124" t="e">
        <f t="shared" si="1422"/>
        <v>#REF!</v>
      </c>
      <c r="JO111" s="124" t="e">
        <f t="shared" si="1422"/>
        <v>#REF!</v>
      </c>
      <c r="JP111" s="124" t="e">
        <f t="shared" si="1420"/>
        <v>#REF!</v>
      </c>
      <c r="JQ111" s="124" t="e">
        <f t="shared" si="1420"/>
        <v>#REF!</v>
      </c>
      <c r="JR111" s="124" t="e">
        <f t="shared" si="1420"/>
        <v>#REF!</v>
      </c>
      <c r="JS111" s="124" t="e">
        <f t="shared" si="1420"/>
        <v>#REF!</v>
      </c>
      <c r="JT111" s="124" t="e">
        <f t="shared" si="1420"/>
        <v>#REF!</v>
      </c>
      <c r="JU111" s="124" t="e">
        <f t="shared" si="1420"/>
        <v>#REF!</v>
      </c>
      <c r="JV111" s="124" t="e">
        <f t="shared" si="1420"/>
        <v>#REF!</v>
      </c>
      <c r="JW111" s="124" t="e">
        <f t="shared" si="1420"/>
        <v>#REF!</v>
      </c>
      <c r="JX111" s="124" t="e">
        <f t="shared" si="1420"/>
        <v>#REF!</v>
      </c>
      <c r="JY111" s="124" t="e">
        <f t="shared" si="1420"/>
        <v>#REF!</v>
      </c>
      <c r="JZ111" s="124" t="e">
        <f t="shared" si="1420"/>
        <v>#REF!</v>
      </c>
      <c r="KA111" s="124" t="e">
        <f t="shared" si="1420"/>
        <v>#REF!</v>
      </c>
      <c r="KB111" s="124" t="e">
        <f t="shared" si="1420"/>
        <v>#REF!</v>
      </c>
      <c r="KC111" s="124" t="e">
        <f t="shared" si="1420"/>
        <v>#REF!</v>
      </c>
      <c r="KD111" s="124" t="e">
        <f t="shared" si="1420"/>
        <v>#REF!</v>
      </c>
      <c r="KE111" s="124" t="e">
        <f t="shared" si="1420"/>
        <v>#REF!</v>
      </c>
      <c r="KF111" s="124" t="e">
        <f t="shared" si="1420"/>
        <v>#REF!</v>
      </c>
      <c r="KG111" s="124" t="e">
        <f t="shared" si="1420"/>
        <v>#REF!</v>
      </c>
      <c r="KH111" s="124" t="e">
        <f t="shared" si="1420"/>
        <v>#REF!</v>
      </c>
      <c r="KI111" s="124" t="e">
        <f t="shared" si="1420"/>
        <v>#REF!</v>
      </c>
      <c r="KJ111" s="124" t="e">
        <f t="shared" si="1420"/>
        <v>#REF!</v>
      </c>
      <c r="KK111" s="124" t="e">
        <f t="shared" si="1420"/>
        <v>#REF!</v>
      </c>
      <c r="KL111" s="124" t="e">
        <f t="shared" si="1420"/>
        <v>#REF!</v>
      </c>
      <c r="KM111" s="124" t="e">
        <f t="shared" si="1420"/>
        <v>#REF!</v>
      </c>
      <c r="KN111" s="124" t="e">
        <f t="shared" si="1420"/>
        <v>#REF!</v>
      </c>
      <c r="KO111" s="124" t="e">
        <f t="shared" si="1420"/>
        <v>#REF!</v>
      </c>
      <c r="KP111" s="124" t="e">
        <f t="shared" si="1420"/>
        <v>#REF!</v>
      </c>
      <c r="KQ111" s="124" t="e">
        <f t="shared" si="1420"/>
        <v>#REF!</v>
      </c>
      <c r="KR111" s="124" t="e">
        <f t="shared" si="1420"/>
        <v>#REF!</v>
      </c>
      <c r="KS111" s="124" t="e">
        <f t="shared" si="1420"/>
        <v>#REF!</v>
      </c>
      <c r="KT111" s="124" t="e">
        <f t="shared" si="1420"/>
        <v>#REF!</v>
      </c>
      <c r="KU111" s="124" t="e">
        <f t="shared" si="1285"/>
        <v>#REF!</v>
      </c>
      <c r="KV111" s="124" t="e">
        <f t="shared" si="1285"/>
        <v>#REF!</v>
      </c>
      <c r="KW111" s="124" t="e">
        <f t="shared" si="1285"/>
        <v>#REF!</v>
      </c>
      <c r="KX111" s="124" t="e">
        <f t="shared" si="1285"/>
        <v>#REF!</v>
      </c>
      <c r="KY111" s="124" t="e">
        <f t="shared" si="1285"/>
        <v>#REF!</v>
      </c>
      <c r="KZ111" s="124" t="e">
        <f t="shared" si="1285"/>
        <v>#REF!</v>
      </c>
      <c r="LA111" s="124" t="e">
        <f t="shared" si="1285"/>
        <v>#REF!</v>
      </c>
      <c r="LB111" s="124" t="e">
        <f t="shared" si="1285"/>
        <v>#REF!</v>
      </c>
      <c r="LC111" s="124" t="e">
        <f t="shared" si="1285"/>
        <v>#REF!</v>
      </c>
      <c r="LD111" s="124" t="e">
        <f t="shared" si="1285"/>
        <v>#REF!</v>
      </c>
      <c r="LE111" s="124" t="e">
        <f t="shared" si="1285"/>
        <v>#REF!</v>
      </c>
      <c r="LF111" s="124" t="e">
        <f t="shared" si="1285"/>
        <v>#REF!</v>
      </c>
      <c r="LG111" s="124" t="e">
        <f t="shared" si="1297"/>
        <v>#REF!</v>
      </c>
      <c r="LH111" s="124" t="e">
        <f t="shared" si="1298"/>
        <v>#REF!</v>
      </c>
      <c r="LI111" s="124" t="e">
        <f t="shared" si="1299"/>
        <v>#REF!</v>
      </c>
      <c r="LJ111" s="124" t="e">
        <f t="shared" si="1300"/>
        <v>#REF!</v>
      </c>
      <c r="LK111" s="124" t="e">
        <f t="shared" si="1301"/>
        <v>#REF!</v>
      </c>
      <c r="LL111" s="124" t="e">
        <f t="shared" si="1302"/>
        <v>#REF!</v>
      </c>
      <c r="LM111" s="124" t="e">
        <f t="shared" si="1303"/>
        <v>#REF!</v>
      </c>
      <c r="LN111" s="124" t="e">
        <f t="shared" si="1304"/>
        <v>#REF!</v>
      </c>
      <c r="LO111" s="124" t="e">
        <f t="shared" si="1305"/>
        <v>#REF!</v>
      </c>
      <c r="LP111" s="124" t="e">
        <f t="shared" si="1306"/>
        <v>#REF!</v>
      </c>
      <c r="LQ111" s="124" t="e">
        <f t="shared" si="1307"/>
        <v>#REF!</v>
      </c>
      <c r="LR111" s="124" t="e">
        <f t="shared" si="1308"/>
        <v>#REF!</v>
      </c>
      <c r="LS111" s="124" t="e">
        <f t="shared" si="1309"/>
        <v>#REF!</v>
      </c>
      <c r="LT111" s="124" t="e">
        <f t="shared" si="1310"/>
        <v>#REF!</v>
      </c>
      <c r="LU111" s="124" t="e">
        <f t="shared" si="1311"/>
        <v>#REF!</v>
      </c>
      <c r="LV111" s="124" t="e">
        <f t="shared" si="1312"/>
        <v>#REF!</v>
      </c>
      <c r="LW111" s="124" t="e">
        <f t="shared" si="1313"/>
        <v>#REF!</v>
      </c>
      <c r="LX111" s="124" t="e">
        <f t="shared" si="1314"/>
        <v>#REF!</v>
      </c>
      <c r="LY111" s="124" t="e">
        <f t="shared" si="1315"/>
        <v>#REF!</v>
      </c>
      <c r="LZ111" s="124" t="e">
        <f t="shared" si="1316"/>
        <v>#REF!</v>
      </c>
      <c r="MA111" s="124" t="e">
        <f t="shared" si="1317"/>
        <v>#REF!</v>
      </c>
      <c r="MB111" s="124" t="e">
        <f t="shared" si="1318"/>
        <v>#REF!</v>
      </c>
      <c r="MC111" s="124" t="e">
        <f t="shared" si="1319"/>
        <v>#REF!</v>
      </c>
      <c r="MD111" s="124" t="e">
        <f t="shared" si="1320"/>
        <v>#REF!</v>
      </c>
      <c r="ME111" s="124" t="e">
        <f t="shared" si="1321"/>
        <v>#REF!</v>
      </c>
      <c r="MF111" s="124" t="e">
        <f t="shared" si="1322"/>
        <v>#REF!</v>
      </c>
      <c r="MG111" s="124" t="e">
        <f t="shared" si="1323"/>
        <v>#REF!</v>
      </c>
      <c r="MH111" s="124" t="e">
        <f t="shared" si="1324"/>
        <v>#REF!</v>
      </c>
      <c r="MI111" s="124" t="e">
        <f t="shared" si="1325"/>
        <v>#REF!</v>
      </c>
      <c r="MJ111" s="124" t="e">
        <f t="shared" si="1326"/>
        <v>#REF!</v>
      </c>
      <c r="MK111" s="124" t="e">
        <f t="shared" si="1327"/>
        <v>#REF!</v>
      </c>
      <c r="ML111" s="124" t="e">
        <f t="shared" si="1328"/>
        <v>#REF!</v>
      </c>
      <c r="MM111" s="124" t="e">
        <f t="shared" si="1329"/>
        <v>#REF!</v>
      </c>
      <c r="MN111" s="124" t="e">
        <f t="shared" si="1330"/>
        <v>#REF!</v>
      </c>
      <c r="MO111" s="124" t="e">
        <f t="shared" si="1331"/>
        <v>#REF!</v>
      </c>
      <c r="MP111" s="124" t="e">
        <f t="shared" si="1332"/>
        <v>#REF!</v>
      </c>
      <c r="MQ111" s="124" t="e">
        <f t="shared" si="1333"/>
        <v>#REF!</v>
      </c>
      <c r="MR111" s="124" t="e">
        <f t="shared" si="1334"/>
        <v>#REF!</v>
      </c>
      <c r="MS111" s="124" t="e">
        <f t="shared" si="1335"/>
        <v>#REF!</v>
      </c>
      <c r="MT111" s="124" t="e">
        <f t="shared" si="1336"/>
        <v>#REF!</v>
      </c>
      <c r="MU111" s="124" t="e">
        <f t="shared" si="1337"/>
        <v>#REF!</v>
      </c>
      <c r="MV111" s="124" t="e">
        <f t="shared" si="1338"/>
        <v>#REF!</v>
      </c>
      <c r="MW111" s="124" t="e">
        <f t="shared" si="1339"/>
        <v>#REF!</v>
      </c>
      <c r="MX111" s="124" t="e">
        <f t="shared" si="1340"/>
        <v>#REF!</v>
      </c>
      <c r="MY111" s="124" t="e">
        <f t="shared" si="1341"/>
        <v>#REF!</v>
      </c>
      <c r="MZ111" s="124" t="e">
        <f t="shared" si="1342"/>
        <v>#REF!</v>
      </c>
      <c r="NA111" s="124" t="e">
        <f t="shared" si="1343"/>
        <v>#REF!</v>
      </c>
      <c r="NB111" s="124" t="e">
        <f t="shared" si="1344"/>
        <v>#REF!</v>
      </c>
      <c r="NC111" s="124" t="e">
        <f t="shared" si="1345"/>
        <v>#REF!</v>
      </c>
      <c r="ND111" s="124" t="e">
        <f t="shared" si="1346"/>
        <v>#REF!</v>
      </c>
      <c r="NE111" s="124" t="e">
        <f t="shared" si="1347"/>
        <v>#REF!</v>
      </c>
      <c r="NF111" s="124" t="e">
        <f t="shared" si="1348"/>
        <v>#REF!</v>
      </c>
      <c r="NG111" s="124" t="e">
        <f t="shared" si="1349"/>
        <v>#REF!</v>
      </c>
      <c r="NH111" s="124" t="e">
        <f t="shared" si="1350"/>
        <v>#REF!</v>
      </c>
      <c r="NI111" s="124" t="e">
        <f t="shared" si="1351"/>
        <v>#REF!</v>
      </c>
      <c r="NJ111" s="124" t="e">
        <f t="shared" si="1352"/>
        <v>#REF!</v>
      </c>
      <c r="NK111" s="124" t="e">
        <f t="shared" si="1353"/>
        <v>#REF!</v>
      </c>
      <c r="NL111" s="124" t="e">
        <f t="shared" si="1354"/>
        <v>#REF!</v>
      </c>
      <c r="NM111" s="124" t="e">
        <f t="shared" si="1355"/>
        <v>#REF!</v>
      </c>
      <c r="NN111" s="124" t="e">
        <f t="shared" si="1356"/>
        <v>#REF!</v>
      </c>
      <c r="NO111" s="124" t="e">
        <f t="shared" si="1357"/>
        <v>#REF!</v>
      </c>
      <c r="NP111" s="124" t="e">
        <f t="shared" si="1358"/>
        <v>#REF!</v>
      </c>
      <c r="NQ111" s="124" t="e">
        <f t="shared" si="1359"/>
        <v>#REF!</v>
      </c>
      <c r="NR111" s="124" t="e">
        <f t="shared" si="1360"/>
        <v>#REF!</v>
      </c>
      <c r="NS111" s="124" t="e">
        <f t="shared" si="1361"/>
        <v>#REF!</v>
      </c>
      <c r="NT111" s="124" t="e">
        <f t="shared" si="1362"/>
        <v>#REF!</v>
      </c>
      <c r="NU111" s="124" t="e">
        <f t="shared" si="1363"/>
        <v>#REF!</v>
      </c>
      <c r="NV111" s="124" t="e">
        <f t="shared" si="1364"/>
        <v>#REF!</v>
      </c>
      <c r="NW111" s="124" t="e">
        <f t="shared" si="1365"/>
        <v>#REF!</v>
      </c>
      <c r="NX111" s="124" t="e">
        <f t="shared" si="1366"/>
        <v>#REF!</v>
      </c>
      <c r="NY111" s="124" t="e">
        <f t="shared" si="1367"/>
        <v>#REF!</v>
      </c>
      <c r="NZ111" s="124" t="e">
        <f t="shared" si="1368"/>
        <v>#REF!</v>
      </c>
      <c r="OA111" s="124" t="e">
        <f t="shared" si="1369"/>
        <v>#REF!</v>
      </c>
      <c r="OB111" s="124" t="e">
        <f t="shared" si="1370"/>
        <v>#REF!</v>
      </c>
      <c r="OC111" s="124" t="e">
        <f t="shared" si="1371"/>
        <v>#REF!</v>
      </c>
      <c r="OD111" s="124" t="e">
        <f t="shared" si="1372"/>
        <v>#REF!</v>
      </c>
      <c r="OE111" s="124" t="e">
        <f t="shared" si="1373"/>
        <v>#REF!</v>
      </c>
      <c r="OF111" s="124" t="e">
        <f t="shared" si="1374"/>
        <v>#REF!</v>
      </c>
      <c r="OG111" s="124" t="e">
        <f t="shared" si="1375"/>
        <v>#REF!</v>
      </c>
      <c r="OH111" s="124" t="e">
        <f t="shared" si="1376"/>
        <v>#REF!</v>
      </c>
      <c r="OI111" s="124" t="e">
        <f t="shared" si="1377"/>
        <v>#REF!</v>
      </c>
      <c r="OJ111" s="124" t="e">
        <f t="shared" si="1378"/>
        <v>#REF!</v>
      </c>
      <c r="OK111" s="124" t="e">
        <f t="shared" si="1379"/>
        <v>#REF!</v>
      </c>
      <c r="OL111" s="124" t="e">
        <f t="shared" si="1380"/>
        <v>#REF!</v>
      </c>
      <c r="OM111" s="124" t="e">
        <f t="shared" si="1381"/>
        <v>#REF!</v>
      </c>
      <c r="ON111" s="124" t="e">
        <f t="shared" si="1382"/>
        <v>#REF!</v>
      </c>
      <c r="OO111" s="124" t="e">
        <f t="shared" si="1383"/>
        <v>#REF!</v>
      </c>
      <c r="OP111" s="124" t="e">
        <f t="shared" si="1384"/>
        <v>#REF!</v>
      </c>
      <c r="OQ111" s="124" t="e">
        <f t="shared" si="1385"/>
        <v>#REF!</v>
      </c>
      <c r="OR111" s="124" t="e">
        <f t="shared" si="1386"/>
        <v>#REF!</v>
      </c>
      <c r="OS111" s="124" t="e">
        <f t="shared" si="1387"/>
        <v>#REF!</v>
      </c>
      <c r="OT111" s="124" t="e">
        <f t="shared" si="1388"/>
        <v>#REF!</v>
      </c>
      <c r="OU111" s="124" t="e">
        <f t="shared" si="1389"/>
        <v>#REF!</v>
      </c>
      <c r="OV111" s="124" t="e">
        <f t="shared" si="1390"/>
        <v>#REF!</v>
      </c>
      <c r="OW111" s="124" t="e">
        <f t="shared" si="1391"/>
        <v>#REF!</v>
      </c>
      <c r="OX111" s="124" t="e">
        <f t="shared" si="1392"/>
        <v>#REF!</v>
      </c>
      <c r="OY111" s="124" t="e">
        <f t="shared" si="1393"/>
        <v>#REF!</v>
      </c>
      <c r="OZ111" s="124" t="e">
        <f t="shared" si="1394"/>
        <v>#REF!</v>
      </c>
      <c r="PA111" s="124" t="e">
        <f t="shared" si="1395"/>
        <v>#REF!</v>
      </c>
      <c r="PB111" s="124" t="e">
        <f t="shared" si="1396"/>
        <v>#REF!</v>
      </c>
      <c r="PC111" s="124" t="e">
        <f t="shared" si="1397"/>
        <v>#REF!</v>
      </c>
      <c r="PD111" s="124" t="e">
        <f t="shared" si="1398"/>
        <v>#REF!</v>
      </c>
      <c r="PE111" s="124" t="e">
        <f t="shared" si="1399"/>
        <v>#REF!</v>
      </c>
      <c r="PF111" s="124" t="e">
        <f t="shared" si="1400"/>
        <v>#REF!</v>
      </c>
      <c r="PG111" s="124" t="e">
        <f t="shared" si="1401"/>
        <v>#REF!</v>
      </c>
      <c r="PH111" s="124" t="e">
        <f t="shared" si="1402"/>
        <v>#REF!</v>
      </c>
      <c r="PI111" s="124" t="e">
        <f t="shared" si="1403"/>
        <v>#REF!</v>
      </c>
      <c r="PJ111" s="124" t="e">
        <f t="shared" si="1404"/>
        <v>#REF!</v>
      </c>
    </row>
    <row r="112" spans="1:426" ht="12" customHeight="1">
      <c r="C112" s="70" t="e">
        <f>#REF!</f>
        <v>#REF!</v>
      </c>
      <c r="D112" s="124" t="e">
        <f>収支!#REF!</f>
        <v>#REF!</v>
      </c>
      <c r="G112" s="124" t="e">
        <f t="shared" si="1405"/>
        <v>#REF!</v>
      </c>
      <c r="H112" s="124" t="e">
        <f t="shared" si="1406"/>
        <v>#REF!</v>
      </c>
      <c r="I112" s="124" t="e">
        <f t="shared" si="1407"/>
        <v>#REF!</v>
      </c>
      <c r="J112" s="124" t="e">
        <f t="shared" si="1408"/>
        <v>#REF!</v>
      </c>
      <c r="K112" s="124" t="e">
        <f t="shared" si="1409"/>
        <v>#REF!</v>
      </c>
      <c r="L112" s="124" t="e">
        <f t="shared" si="1410"/>
        <v>#REF!</v>
      </c>
      <c r="M112" s="124" t="e">
        <f t="shared" si="1411"/>
        <v>#REF!</v>
      </c>
      <c r="N112" s="124" t="e">
        <f t="shared" si="1412"/>
        <v>#REF!</v>
      </c>
      <c r="O112" s="124" t="e">
        <f t="shared" si="1413"/>
        <v>#REF!</v>
      </c>
      <c r="P112" s="124" t="e">
        <f t="shared" si="1414"/>
        <v>#REF!</v>
      </c>
      <c r="Q112" s="124" t="e">
        <f t="shared" si="1415"/>
        <v>#REF!</v>
      </c>
      <c r="R112" s="124" t="e">
        <f t="shared" si="1416"/>
        <v>#REF!</v>
      </c>
      <c r="S112" s="124" t="e">
        <f t="shared" si="1279"/>
        <v>#REF!</v>
      </c>
      <c r="T112" s="124" t="e">
        <f t="shared" si="1424"/>
        <v>#REF!</v>
      </c>
      <c r="U112" s="124" t="e">
        <f t="shared" si="1424"/>
        <v>#REF!</v>
      </c>
      <c r="V112" s="124" t="e">
        <f t="shared" si="1424"/>
        <v>#REF!</v>
      </c>
      <c r="W112" s="124" t="e">
        <f t="shared" si="1424"/>
        <v>#REF!</v>
      </c>
      <c r="X112" s="124" t="e">
        <f t="shared" si="1424"/>
        <v>#REF!</v>
      </c>
      <c r="Y112" s="124" t="e">
        <f t="shared" si="1424"/>
        <v>#REF!</v>
      </c>
      <c r="Z112" s="124" t="e">
        <f t="shared" si="1424"/>
        <v>#REF!</v>
      </c>
      <c r="AA112" s="124" t="e">
        <f t="shared" si="1424"/>
        <v>#REF!</v>
      </c>
      <c r="AB112" s="124" t="e">
        <f t="shared" si="1424"/>
        <v>#REF!</v>
      </c>
      <c r="AC112" s="124" t="e">
        <f t="shared" si="1424"/>
        <v>#REF!</v>
      </c>
      <c r="AD112" s="124" t="e">
        <f t="shared" si="1424"/>
        <v>#REF!</v>
      </c>
      <c r="AE112" s="124" t="e">
        <f t="shared" si="1424"/>
        <v>#REF!</v>
      </c>
      <c r="AF112" s="124" t="e">
        <f t="shared" si="1424"/>
        <v>#REF!</v>
      </c>
      <c r="AG112" s="124" t="e">
        <f t="shared" si="1424"/>
        <v>#REF!</v>
      </c>
      <c r="AH112" s="124" t="e">
        <f t="shared" si="1424"/>
        <v>#REF!</v>
      </c>
      <c r="AI112" s="124" t="e">
        <f t="shared" si="1424"/>
        <v>#REF!</v>
      </c>
      <c r="AJ112" s="124" t="e">
        <f t="shared" si="1424"/>
        <v>#REF!</v>
      </c>
      <c r="AK112" s="124" t="e">
        <f t="shared" si="1424"/>
        <v>#REF!</v>
      </c>
      <c r="AL112" s="124" t="e">
        <f t="shared" si="1424"/>
        <v>#REF!</v>
      </c>
      <c r="AM112" s="124" t="e">
        <f t="shared" si="1424"/>
        <v>#REF!</v>
      </c>
      <c r="AN112" s="124" t="e">
        <f t="shared" si="1424"/>
        <v>#REF!</v>
      </c>
      <c r="AO112" s="124" t="e">
        <f t="shared" si="1424"/>
        <v>#REF!</v>
      </c>
      <c r="AP112" s="124" t="e">
        <f t="shared" si="1424"/>
        <v>#REF!</v>
      </c>
      <c r="AQ112" s="124" t="e">
        <f t="shared" si="1424"/>
        <v>#REF!</v>
      </c>
      <c r="AR112" s="124" t="e">
        <f t="shared" si="1424"/>
        <v>#REF!</v>
      </c>
      <c r="AS112" s="124" t="e">
        <f t="shared" si="1424"/>
        <v>#REF!</v>
      </c>
      <c r="AT112" s="124" t="e">
        <f t="shared" si="1424"/>
        <v>#REF!</v>
      </c>
      <c r="AU112" s="124" t="e">
        <f t="shared" si="1424"/>
        <v>#REF!</v>
      </c>
      <c r="AV112" s="124" t="e">
        <f t="shared" si="1424"/>
        <v>#REF!</v>
      </c>
      <c r="AW112" s="124" t="e">
        <f t="shared" si="1424"/>
        <v>#REF!</v>
      </c>
      <c r="AX112" s="124" t="e">
        <f t="shared" si="1424"/>
        <v>#REF!</v>
      </c>
      <c r="AY112" s="124" t="e">
        <f t="shared" si="1424"/>
        <v>#REF!</v>
      </c>
      <c r="AZ112" s="124" t="e">
        <f t="shared" si="1424"/>
        <v>#REF!</v>
      </c>
      <c r="BA112" s="124" t="e">
        <f t="shared" si="1424"/>
        <v>#REF!</v>
      </c>
      <c r="BB112" s="124" t="e">
        <f t="shared" si="1424"/>
        <v>#REF!</v>
      </c>
      <c r="BC112" s="124" t="e">
        <f t="shared" si="1424"/>
        <v>#REF!</v>
      </c>
      <c r="BD112" s="124" t="e">
        <f t="shared" si="1424"/>
        <v>#REF!</v>
      </c>
      <c r="BE112" s="124" t="e">
        <f t="shared" si="1424"/>
        <v>#REF!</v>
      </c>
      <c r="BF112" s="124" t="e">
        <f t="shared" si="1424"/>
        <v>#REF!</v>
      </c>
      <c r="BG112" s="124" t="e">
        <f t="shared" si="1424"/>
        <v>#REF!</v>
      </c>
      <c r="BH112" s="124" t="e">
        <f t="shared" si="1424"/>
        <v>#REF!</v>
      </c>
      <c r="BI112" s="124" t="e">
        <f t="shared" si="1424"/>
        <v>#REF!</v>
      </c>
      <c r="BJ112" s="124" t="e">
        <f t="shared" si="1424"/>
        <v>#REF!</v>
      </c>
      <c r="BK112" s="124" t="e">
        <f t="shared" si="1424"/>
        <v>#REF!</v>
      </c>
      <c r="BL112" s="124" t="e">
        <f t="shared" si="1424"/>
        <v>#REF!</v>
      </c>
      <c r="BM112" s="124" t="e">
        <f t="shared" si="1424"/>
        <v>#REF!</v>
      </c>
      <c r="BN112" s="124" t="e">
        <f t="shared" si="1424"/>
        <v>#REF!</v>
      </c>
      <c r="BO112" s="124" t="e">
        <f t="shared" si="1424"/>
        <v>#REF!</v>
      </c>
      <c r="BP112" s="124" t="e">
        <f t="shared" si="1424"/>
        <v>#REF!</v>
      </c>
      <c r="BQ112" s="124" t="e">
        <f t="shared" si="1424"/>
        <v>#REF!</v>
      </c>
      <c r="BR112" s="124" t="e">
        <f t="shared" si="1424"/>
        <v>#REF!</v>
      </c>
      <c r="BS112" s="124" t="e">
        <f t="shared" si="1424"/>
        <v>#REF!</v>
      </c>
      <c r="BT112" s="124" t="e">
        <f t="shared" si="1424"/>
        <v>#REF!</v>
      </c>
      <c r="BU112" s="124" t="e">
        <f t="shared" si="1424"/>
        <v>#REF!</v>
      </c>
      <c r="BV112" s="124" t="e">
        <f t="shared" si="1424"/>
        <v>#REF!</v>
      </c>
      <c r="BW112" s="124" t="e">
        <f t="shared" si="1424"/>
        <v>#REF!</v>
      </c>
      <c r="BX112" s="124" t="e">
        <f t="shared" si="1424"/>
        <v>#REF!</v>
      </c>
      <c r="BY112" s="124" t="e">
        <f t="shared" si="1424"/>
        <v>#REF!</v>
      </c>
      <c r="BZ112" s="124" t="e">
        <f t="shared" si="1424"/>
        <v>#REF!</v>
      </c>
      <c r="CA112" s="124" t="e">
        <f t="shared" si="1424"/>
        <v>#REF!</v>
      </c>
      <c r="CB112" s="124" t="e">
        <f t="shared" si="1424"/>
        <v>#REF!</v>
      </c>
      <c r="CC112" s="124" t="e">
        <f t="shared" si="1424"/>
        <v>#REF!</v>
      </c>
      <c r="CD112" s="124" t="e">
        <f t="shared" si="1424"/>
        <v>#REF!</v>
      </c>
      <c r="CE112" s="124" t="e">
        <f t="shared" si="1424"/>
        <v>#REF!</v>
      </c>
      <c r="CF112" s="124" t="e">
        <f t="shared" si="1423"/>
        <v>#REF!</v>
      </c>
      <c r="CG112" s="124" t="e">
        <f t="shared" si="1423"/>
        <v>#REF!</v>
      </c>
      <c r="CH112" s="124" t="e">
        <f t="shared" si="1423"/>
        <v>#REF!</v>
      </c>
      <c r="CI112" s="124" t="e">
        <f t="shared" si="1423"/>
        <v>#REF!</v>
      </c>
      <c r="CJ112" s="124" t="e">
        <f t="shared" si="1423"/>
        <v>#REF!</v>
      </c>
      <c r="CK112" s="124" t="e">
        <f t="shared" si="1423"/>
        <v>#REF!</v>
      </c>
      <c r="CL112" s="124" t="e">
        <f t="shared" si="1423"/>
        <v>#REF!</v>
      </c>
      <c r="CM112" s="124" t="e">
        <f t="shared" si="1423"/>
        <v>#REF!</v>
      </c>
      <c r="CN112" s="124" t="e">
        <f t="shared" si="1423"/>
        <v>#REF!</v>
      </c>
      <c r="CO112" s="124" t="e">
        <f t="shared" si="1423"/>
        <v>#REF!</v>
      </c>
      <c r="CP112" s="124" t="e">
        <f t="shared" si="1423"/>
        <v>#REF!</v>
      </c>
      <c r="CQ112" s="124" t="e">
        <f t="shared" si="1423"/>
        <v>#REF!</v>
      </c>
      <c r="CR112" s="124" t="e">
        <f t="shared" si="1423"/>
        <v>#REF!</v>
      </c>
      <c r="CS112" s="124" t="e">
        <f t="shared" si="1423"/>
        <v>#REF!</v>
      </c>
      <c r="CT112" s="124" t="e">
        <f t="shared" si="1423"/>
        <v>#REF!</v>
      </c>
      <c r="CU112" s="124" t="e">
        <f t="shared" si="1423"/>
        <v>#REF!</v>
      </c>
      <c r="CV112" s="124" t="e">
        <f t="shared" si="1423"/>
        <v>#REF!</v>
      </c>
      <c r="CW112" s="124" t="e">
        <f t="shared" si="1423"/>
        <v>#REF!</v>
      </c>
      <c r="CX112" s="124" t="e">
        <f t="shared" si="1423"/>
        <v>#REF!</v>
      </c>
      <c r="CY112" s="124" t="e">
        <f t="shared" si="1423"/>
        <v>#REF!</v>
      </c>
      <c r="CZ112" s="124" t="e">
        <f t="shared" si="1423"/>
        <v>#REF!</v>
      </c>
      <c r="DA112" s="124" t="e">
        <f t="shared" si="1423"/>
        <v>#REF!</v>
      </c>
      <c r="DB112" s="124" t="e">
        <f t="shared" si="1423"/>
        <v>#REF!</v>
      </c>
      <c r="DC112" s="124" t="e">
        <f t="shared" si="1423"/>
        <v>#REF!</v>
      </c>
      <c r="DD112" s="124" t="e">
        <f t="shared" si="1423"/>
        <v>#REF!</v>
      </c>
      <c r="DE112" s="124" t="e">
        <f t="shared" si="1423"/>
        <v>#REF!</v>
      </c>
      <c r="DF112" s="124" t="e">
        <f t="shared" si="1423"/>
        <v>#REF!</v>
      </c>
      <c r="DG112" s="124" t="e">
        <f t="shared" si="1423"/>
        <v>#REF!</v>
      </c>
      <c r="DH112" s="124" t="e">
        <f t="shared" si="1423"/>
        <v>#REF!</v>
      </c>
      <c r="DI112" s="124" t="e">
        <f t="shared" si="1423"/>
        <v>#REF!</v>
      </c>
      <c r="DJ112" s="124" t="e">
        <f t="shared" si="1423"/>
        <v>#REF!</v>
      </c>
      <c r="DK112" s="124" t="e">
        <f t="shared" si="1423"/>
        <v>#REF!</v>
      </c>
      <c r="DL112" s="124" t="e">
        <f t="shared" si="1423"/>
        <v>#REF!</v>
      </c>
      <c r="DM112" s="124" t="e">
        <f t="shared" si="1423"/>
        <v>#REF!</v>
      </c>
      <c r="DN112" s="124" t="e">
        <f t="shared" si="1423"/>
        <v>#REF!</v>
      </c>
      <c r="DO112" s="124" t="e">
        <f t="shared" si="1423"/>
        <v>#REF!</v>
      </c>
      <c r="DP112" s="124" t="e">
        <f t="shared" si="1423"/>
        <v>#REF!</v>
      </c>
      <c r="DQ112" s="124" t="e">
        <f t="shared" si="1423"/>
        <v>#REF!</v>
      </c>
      <c r="DR112" s="124" t="e">
        <f t="shared" si="1423"/>
        <v>#REF!</v>
      </c>
      <c r="DS112" s="124" t="e">
        <f t="shared" si="1423"/>
        <v>#REF!</v>
      </c>
      <c r="DT112" s="124" t="e">
        <f t="shared" si="1423"/>
        <v>#REF!</v>
      </c>
      <c r="DU112" s="124" t="e">
        <f t="shared" si="1423"/>
        <v>#REF!</v>
      </c>
      <c r="DV112" s="124" t="e">
        <f t="shared" si="1423"/>
        <v>#REF!</v>
      </c>
      <c r="DW112" s="124" t="e">
        <f t="shared" si="1423"/>
        <v>#REF!</v>
      </c>
      <c r="DX112" s="124" t="e">
        <f t="shared" si="1423"/>
        <v>#REF!</v>
      </c>
      <c r="DY112" s="124" t="e">
        <f t="shared" si="1423"/>
        <v>#REF!</v>
      </c>
      <c r="DZ112" s="124" t="e">
        <f t="shared" si="1423"/>
        <v>#REF!</v>
      </c>
      <c r="EA112" s="124" t="e">
        <f t="shared" si="1423"/>
        <v>#REF!</v>
      </c>
      <c r="EB112" s="124" t="e">
        <f t="shared" si="1423"/>
        <v>#REF!</v>
      </c>
      <c r="EC112" s="124" t="e">
        <f t="shared" si="1423"/>
        <v>#REF!</v>
      </c>
      <c r="ED112" s="124" t="e">
        <f t="shared" si="1423"/>
        <v>#REF!</v>
      </c>
      <c r="EE112" s="124" t="e">
        <f t="shared" si="1423"/>
        <v>#REF!</v>
      </c>
      <c r="EF112" s="124" t="e">
        <f t="shared" si="1423"/>
        <v>#REF!</v>
      </c>
      <c r="EG112" s="124" t="e">
        <f t="shared" si="1423"/>
        <v>#REF!</v>
      </c>
      <c r="EH112" s="124" t="e">
        <f t="shared" si="1423"/>
        <v>#REF!</v>
      </c>
      <c r="EI112" s="124" t="e">
        <f t="shared" si="1423"/>
        <v>#REF!</v>
      </c>
      <c r="EJ112" s="124" t="e">
        <f t="shared" si="1423"/>
        <v>#REF!</v>
      </c>
      <c r="EK112" s="124" t="e">
        <f t="shared" si="1423"/>
        <v>#REF!</v>
      </c>
      <c r="EL112" s="124" t="e">
        <f t="shared" si="1423"/>
        <v>#REF!</v>
      </c>
      <c r="EM112" s="124" t="e">
        <f t="shared" si="1423"/>
        <v>#REF!</v>
      </c>
      <c r="EN112" s="124" t="e">
        <f t="shared" si="1423"/>
        <v>#REF!</v>
      </c>
      <c r="EO112" s="124" t="e">
        <f t="shared" si="1423"/>
        <v>#REF!</v>
      </c>
      <c r="EP112" s="124" t="e">
        <f t="shared" si="1423"/>
        <v>#REF!</v>
      </c>
      <c r="EQ112" s="124" t="e">
        <f t="shared" si="1421"/>
        <v>#REF!</v>
      </c>
      <c r="ER112" s="124" t="e">
        <f t="shared" ref="ER112:HC115" si="1426">EQ112</f>
        <v>#REF!</v>
      </c>
      <c r="ES112" s="124" t="e">
        <f t="shared" si="1426"/>
        <v>#REF!</v>
      </c>
      <c r="ET112" s="124" t="e">
        <f t="shared" si="1426"/>
        <v>#REF!</v>
      </c>
      <c r="EU112" s="124" t="e">
        <f t="shared" si="1426"/>
        <v>#REF!</v>
      </c>
      <c r="EV112" s="124" t="e">
        <f t="shared" si="1426"/>
        <v>#REF!</v>
      </c>
      <c r="EW112" s="124" t="e">
        <f t="shared" si="1426"/>
        <v>#REF!</v>
      </c>
      <c r="EX112" s="124" t="e">
        <f t="shared" si="1426"/>
        <v>#REF!</v>
      </c>
      <c r="EY112" s="124" t="e">
        <f t="shared" si="1426"/>
        <v>#REF!</v>
      </c>
      <c r="EZ112" s="124" t="e">
        <f t="shared" si="1426"/>
        <v>#REF!</v>
      </c>
      <c r="FA112" s="124" t="e">
        <f t="shared" si="1426"/>
        <v>#REF!</v>
      </c>
      <c r="FB112" s="124" t="e">
        <f t="shared" si="1426"/>
        <v>#REF!</v>
      </c>
      <c r="FC112" s="124" t="e">
        <f t="shared" si="1426"/>
        <v>#REF!</v>
      </c>
      <c r="FD112" s="124" t="e">
        <f t="shared" si="1426"/>
        <v>#REF!</v>
      </c>
      <c r="FE112" s="124" t="e">
        <f t="shared" si="1426"/>
        <v>#REF!</v>
      </c>
      <c r="FF112" s="124" t="e">
        <f t="shared" si="1426"/>
        <v>#REF!</v>
      </c>
      <c r="FG112" s="124" t="e">
        <f t="shared" si="1426"/>
        <v>#REF!</v>
      </c>
      <c r="FH112" s="124" t="e">
        <f t="shared" si="1426"/>
        <v>#REF!</v>
      </c>
      <c r="FI112" s="124" t="e">
        <f t="shared" si="1426"/>
        <v>#REF!</v>
      </c>
      <c r="FJ112" s="124" t="e">
        <f t="shared" si="1426"/>
        <v>#REF!</v>
      </c>
      <c r="FK112" s="124" t="e">
        <f t="shared" si="1426"/>
        <v>#REF!</v>
      </c>
      <c r="FL112" s="124" t="e">
        <f t="shared" si="1426"/>
        <v>#REF!</v>
      </c>
      <c r="FM112" s="124" t="e">
        <f t="shared" si="1426"/>
        <v>#REF!</v>
      </c>
      <c r="FN112" s="124" t="e">
        <f t="shared" si="1426"/>
        <v>#REF!</v>
      </c>
      <c r="FO112" s="124" t="e">
        <f t="shared" si="1426"/>
        <v>#REF!</v>
      </c>
      <c r="FP112" s="124" t="e">
        <f t="shared" si="1426"/>
        <v>#REF!</v>
      </c>
      <c r="FQ112" s="124" t="e">
        <f t="shared" si="1426"/>
        <v>#REF!</v>
      </c>
      <c r="FR112" s="124" t="e">
        <f t="shared" si="1426"/>
        <v>#REF!</v>
      </c>
      <c r="FS112" s="124" t="e">
        <f t="shared" si="1426"/>
        <v>#REF!</v>
      </c>
      <c r="FT112" s="124" t="e">
        <f t="shared" si="1426"/>
        <v>#REF!</v>
      </c>
      <c r="FU112" s="124" t="e">
        <f t="shared" si="1426"/>
        <v>#REF!</v>
      </c>
      <c r="FV112" s="124" t="e">
        <f t="shared" si="1426"/>
        <v>#REF!</v>
      </c>
      <c r="FW112" s="124" t="e">
        <f t="shared" si="1426"/>
        <v>#REF!</v>
      </c>
      <c r="FX112" s="124" t="e">
        <f t="shared" si="1426"/>
        <v>#REF!</v>
      </c>
      <c r="FY112" s="124" t="e">
        <f t="shared" si="1426"/>
        <v>#REF!</v>
      </c>
      <c r="FZ112" s="124" t="e">
        <f t="shared" si="1426"/>
        <v>#REF!</v>
      </c>
      <c r="GA112" s="124" t="e">
        <f t="shared" si="1426"/>
        <v>#REF!</v>
      </c>
      <c r="GB112" s="124" t="e">
        <f t="shared" si="1426"/>
        <v>#REF!</v>
      </c>
      <c r="GC112" s="124" t="e">
        <f t="shared" si="1426"/>
        <v>#REF!</v>
      </c>
      <c r="GD112" s="124" t="e">
        <f t="shared" si="1426"/>
        <v>#REF!</v>
      </c>
      <c r="GE112" s="124" t="e">
        <f t="shared" si="1426"/>
        <v>#REF!</v>
      </c>
      <c r="GF112" s="124" t="e">
        <f t="shared" si="1426"/>
        <v>#REF!</v>
      </c>
      <c r="GG112" s="124" t="e">
        <f t="shared" si="1426"/>
        <v>#REF!</v>
      </c>
      <c r="GH112" s="124" t="e">
        <f t="shared" si="1426"/>
        <v>#REF!</v>
      </c>
      <c r="GI112" s="124" t="e">
        <f t="shared" si="1426"/>
        <v>#REF!</v>
      </c>
      <c r="GJ112" s="124" t="e">
        <f t="shared" si="1426"/>
        <v>#REF!</v>
      </c>
      <c r="GK112" s="124" t="e">
        <f t="shared" si="1426"/>
        <v>#REF!</v>
      </c>
      <c r="GL112" s="124" t="e">
        <f t="shared" si="1426"/>
        <v>#REF!</v>
      </c>
      <c r="GM112" s="124" t="e">
        <f t="shared" si="1426"/>
        <v>#REF!</v>
      </c>
      <c r="GN112" s="124" t="e">
        <f t="shared" si="1426"/>
        <v>#REF!</v>
      </c>
      <c r="GO112" s="124" t="e">
        <f t="shared" si="1426"/>
        <v>#REF!</v>
      </c>
      <c r="GP112" s="124" t="e">
        <f t="shared" si="1426"/>
        <v>#REF!</v>
      </c>
      <c r="GQ112" s="124" t="e">
        <f t="shared" si="1426"/>
        <v>#REF!</v>
      </c>
      <c r="GR112" s="124" t="e">
        <f t="shared" si="1426"/>
        <v>#REF!</v>
      </c>
      <c r="GS112" s="124" t="e">
        <f t="shared" si="1426"/>
        <v>#REF!</v>
      </c>
      <c r="GT112" s="124" t="e">
        <f t="shared" si="1426"/>
        <v>#REF!</v>
      </c>
      <c r="GU112" s="124" t="e">
        <f t="shared" si="1426"/>
        <v>#REF!</v>
      </c>
      <c r="GV112" s="124" t="e">
        <f t="shared" si="1426"/>
        <v>#REF!</v>
      </c>
      <c r="GW112" s="124" t="e">
        <f t="shared" si="1426"/>
        <v>#REF!</v>
      </c>
      <c r="GX112" s="124" t="e">
        <f t="shared" si="1426"/>
        <v>#REF!</v>
      </c>
      <c r="GY112" s="124" t="e">
        <f t="shared" si="1426"/>
        <v>#REF!</v>
      </c>
      <c r="GZ112" s="124" t="e">
        <f t="shared" si="1426"/>
        <v>#REF!</v>
      </c>
      <c r="HA112" s="124" t="e">
        <f t="shared" si="1426"/>
        <v>#REF!</v>
      </c>
      <c r="HB112" s="124" t="e">
        <f t="shared" si="1426"/>
        <v>#REF!</v>
      </c>
      <c r="HC112" s="124" t="e">
        <f t="shared" si="1426"/>
        <v>#REF!</v>
      </c>
      <c r="HD112" s="124" t="e">
        <f t="shared" si="1425"/>
        <v>#REF!</v>
      </c>
      <c r="HE112" s="124" t="e">
        <f t="shared" si="1425"/>
        <v>#REF!</v>
      </c>
      <c r="HF112" s="124" t="e">
        <f t="shared" si="1422"/>
        <v>#REF!</v>
      </c>
      <c r="HG112" s="124" t="e">
        <f t="shared" ref="HG112:JR119" si="1427">HF112</f>
        <v>#REF!</v>
      </c>
      <c r="HH112" s="124" t="e">
        <f t="shared" si="1427"/>
        <v>#REF!</v>
      </c>
      <c r="HI112" s="124" t="e">
        <f t="shared" si="1427"/>
        <v>#REF!</v>
      </c>
      <c r="HJ112" s="124" t="e">
        <f t="shared" si="1427"/>
        <v>#REF!</v>
      </c>
      <c r="HK112" s="124" t="e">
        <f t="shared" si="1427"/>
        <v>#REF!</v>
      </c>
      <c r="HL112" s="124" t="e">
        <f t="shared" si="1427"/>
        <v>#REF!</v>
      </c>
      <c r="HM112" s="124" t="e">
        <f t="shared" si="1427"/>
        <v>#REF!</v>
      </c>
      <c r="HN112" s="124" t="e">
        <f t="shared" si="1427"/>
        <v>#REF!</v>
      </c>
      <c r="HO112" s="124" t="e">
        <f t="shared" si="1427"/>
        <v>#REF!</v>
      </c>
      <c r="HP112" s="124" t="e">
        <f t="shared" si="1427"/>
        <v>#REF!</v>
      </c>
      <c r="HQ112" s="124" t="e">
        <f t="shared" si="1427"/>
        <v>#REF!</v>
      </c>
      <c r="HR112" s="124" t="e">
        <f t="shared" si="1427"/>
        <v>#REF!</v>
      </c>
      <c r="HS112" s="124" t="e">
        <f t="shared" si="1427"/>
        <v>#REF!</v>
      </c>
      <c r="HT112" s="124" t="e">
        <f t="shared" si="1427"/>
        <v>#REF!</v>
      </c>
      <c r="HU112" s="124" t="e">
        <f t="shared" si="1427"/>
        <v>#REF!</v>
      </c>
      <c r="HV112" s="124" t="e">
        <f t="shared" si="1427"/>
        <v>#REF!</v>
      </c>
      <c r="HW112" s="124" t="e">
        <f t="shared" si="1427"/>
        <v>#REF!</v>
      </c>
      <c r="HX112" s="124" t="e">
        <f t="shared" si="1427"/>
        <v>#REF!</v>
      </c>
      <c r="HY112" s="124" t="e">
        <f t="shared" si="1427"/>
        <v>#REF!</v>
      </c>
      <c r="HZ112" s="124" t="e">
        <f t="shared" si="1427"/>
        <v>#REF!</v>
      </c>
      <c r="IA112" s="124" t="e">
        <f t="shared" si="1427"/>
        <v>#REF!</v>
      </c>
      <c r="IB112" s="124" t="e">
        <f t="shared" si="1427"/>
        <v>#REF!</v>
      </c>
      <c r="IC112" s="124" t="e">
        <f t="shared" si="1427"/>
        <v>#REF!</v>
      </c>
      <c r="ID112" s="124" t="e">
        <f t="shared" si="1427"/>
        <v>#REF!</v>
      </c>
      <c r="IE112" s="124" t="e">
        <f t="shared" si="1427"/>
        <v>#REF!</v>
      </c>
      <c r="IF112" s="124" t="e">
        <f t="shared" si="1427"/>
        <v>#REF!</v>
      </c>
      <c r="IG112" s="124" t="e">
        <f t="shared" si="1427"/>
        <v>#REF!</v>
      </c>
      <c r="IH112" s="124" t="e">
        <f t="shared" si="1427"/>
        <v>#REF!</v>
      </c>
      <c r="II112" s="124" t="e">
        <f t="shared" si="1427"/>
        <v>#REF!</v>
      </c>
      <c r="IJ112" s="124" t="e">
        <f t="shared" si="1427"/>
        <v>#REF!</v>
      </c>
      <c r="IK112" s="124" t="e">
        <f t="shared" si="1427"/>
        <v>#REF!</v>
      </c>
      <c r="IL112" s="124" t="e">
        <f t="shared" si="1427"/>
        <v>#REF!</v>
      </c>
      <c r="IM112" s="124" t="e">
        <f t="shared" si="1427"/>
        <v>#REF!</v>
      </c>
      <c r="IN112" s="124" t="e">
        <f t="shared" si="1427"/>
        <v>#REF!</v>
      </c>
      <c r="IO112" s="124" t="e">
        <f t="shared" si="1427"/>
        <v>#REF!</v>
      </c>
      <c r="IP112" s="124" t="e">
        <f t="shared" si="1427"/>
        <v>#REF!</v>
      </c>
      <c r="IQ112" s="124" t="e">
        <f t="shared" si="1427"/>
        <v>#REF!</v>
      </c>
      <c r="IR112" s="124" t="e">
        <f t="shared" si="1427"/>
        <v>#REF!</v>
      </c>
      <c r="IS112" s="124" t="e">
        <f t="shared" si="1427"/>
        <v>#REF!</v>
      </c>
      <c r="IT112" s="124" t="e">
        <f t="shared" si="1427"/>
        <v>#REF!</v>
      </c>
      <c r="IU112" s="124" t="e">
        <f t="shared" si="1427"/>
        <v>#REF!</v>
      </c>
      <c r="IV112" s="124" t="e">
        <f t="shared" si="1427"/>
        <v>#REF!</v>
      </c>
      <c r="IW112" s="124" t="e">
        <f t="shared" si="1427"/>
        <v>#REF!</v>
      </c>
      <c r="IX112" s="124" t="e">
        <f t="shared" si="1427"/>
        <v>#REF!</v>
      </c>
      <c r="IY112" s="124" t="e">
        <f t="shared" si="1427"/>
        <v>#REF!</v>
      </c>
      <c r="IZ112" s="124" t="e">
        <f t="shared" si="1427"/>
        <v>#REF!</v>
      </c>
      <c r="JA112" s="124" t="e">
        <f t="shared" si="1427"/>
        <v>#REF!</v>
      </c>
      <c r="JB112" s="124" t="e">
        <f t="shared" si="1427"/>
        <v>#REF!</v>
      </c>
      <c r="JC112" s="124" t="e">
        <f t="shared" si="1427"/>
        <v>#REF!</v>
      </c>
      <c r="JD112" s="124" t="e">
        <f t="shared" si="1427"/>
        <v>#REF!</v>
      </c>
      <c r="JE112" s="124" t="e">
        <f t="shared" si="1427"/>
        <v>#REF!</v>
      </c>
      <c r="JF112" s="124" t="e">
        <f t="shared" si="1427"/>
        <v>#REF!</v>
      </c>
      <c r="JG112" s="124" t="e">
        <f t="shared" si="1427"/>
        <v>#REF!</v>
      </c>
      <c r="JH112" s="124" t="e">
        <f t="shared" si="1427"/>
        <v>#REF!</v>
      </c>
      <c r="JI112" s="124" t="e">
        <f t="shared" si="1427"/>
        <v>#REF!</v>
      </c>
      <c r="JJ112" s="124" t="e">
        <f t="shared" si="1427"/>
        <v>#REF!</v>
      </c>
      <c r="JK112" s="124" t="e">
        <f t="shared" si="1427"/>
        <v>#REF!</v>
      </c>
      <c r="JL112" s="124" t="e">
        <f t="shared" si="1427"/>
        <v>#REF!</v>
      </c>
      <c r="JM112" s="124" t="e">
        <f t="shared" si="1427"/>
        <v>#REF!</v>
      </c>
      <c r="JN112" s="124" t="e">
        <f t="shared" si="1427"/>
        <v>#REF!</v>
      </c>
      <c r="JO112" s="124" t="e">
        <f t="shared" si="1427"/>
        <v>#REF!</v>
      </c>
      <c r="JP112" s="124" t="e">
        <f t="shared" si="1427"/>
        <v>#REF!</v>
      </c>
      <c r="JQ112" s="124" t="e">
        <f t="shared" si="1427"/>
        <v>#REF!</v>
      </c>
      <c r="JR112" s="124" t="e">
        <f t="shared" si="1427"/>
        <v>#REF!</v>
      </c>
      <c r="JS112" s="124" t="e">
        <f t="shared" si="1420"/>
        <v>#REF!</v>
      </c>
      <c r="JT112" s="124" t="e">
        <f t="shared" si="1420"/>
        <v>#REF!</v>
      </c>
      <c r="JU112" s="124" t="e">
        <f t="shared" si="1420"/>
        <v>#REF!</v>
      </c>
      <c r="JV112" s="124" t="e">
        <f t="shared" si="1420"/>
        <v>#REF!</v>
      </c>
      <c r="JW112" s="124" t="e">
        <f t="shared" si="1420"/>
        <v>#REF!</v>
      </c>
      <c r="JX112" s="124" t="e">
        <f t="shared" si="1420"/>
        <v>#REF!</v>
      </c>
      <c r="JY112" s="124" t="e">
        <f t="shared" si="1420"/>
        <v>#REF!</v>
      </c>
      <c r="JZ112" s="124" t="e">
        <f t="shared" si="1420"/>
        <v>#REF!</v>
      </c>
      <c r="KA112" s="124" t="e">
        <f t="shared" si="1420"/>
        <v>#REF!</v>
      </c>
      <c r="KB112" s="124" t="e">
        <f t="shared" si="1420"/>
        <v>#REF!</v>
      </c>
      <c r="KC112" s="124" t="e">
        <f t="shared" si="1420"/>
        <v>#REF!</v>
      </c>
      <c r="KD112" s="124" t="e">
        <f t="shared" si="1420"/>
        <v>#REF!</v>
      </c>
      <c r="KE112" s="124" t="e">
        <f t="shared" si="1420"/>
        <v>#REF!</v>
      </c>
      <c r="KF112" s="124" t="e">
        <f t="shared" si="1420"/>
        <v>#REF!</v>
      </c>
      <c r="KG112" s="124" t="e">
        <f t="shared" si="1420"/>
        <v>#REF!</v>
      </c>
      <c r="KH112" s="124" t="e">
        <f t="shared" si="1420"/>
        <v>#REF!</v>
      </c>
      <c r="KI112" s="124" t="e">
        <f t="shared" si="1420"/>
        <v>#REF!</v>
      </c>
      <c r="KJ112" s="124" t="e">
        <f t="shared" si="1420"/>
        <v>#REF!</v>
      </c>
      <c r="KK112" s="124" t="e">
        <f t="shared" si="1420"/>
        <v>#REF!</v>
      </c>
      <c r="KL112" s="124" t="e">
        <f t="shared" si="1420"/>
        <v>#REF!</v>
      </c>
      <c r="KM112" s="124" t="e">
        <f t="shared" si="1420"/>
        <v>#REF!</v>
      </c>
      <c r="KN112" s="124" t="e">
        <f t="shared" si="1420"/>
        <v>#REF!</v>
      </c>
      <c r="KO112" s="124" t="e">
        <f t="shared" si="1420"/>
        <v>#REF!</v>
      </c>
      <c r="KP112" s="124" t="e">
        <f t="shared" si="1420"/>
        <v>#REF!</v>
      </c>
      <c r="KQ112" s="124" t="e">
        <f t="shared" si="1420"/>
        <v>#REF!</v>
      </c>
      <c r="KR112" s="124" t="e">
        <f t="shared" si="1420"/>
        <v>#REF!</v>
      </c>
      <c r="KS112" s="124" t="e">
        <f t="shared" si="1420"/>
        <v>#REF!</v>
      </c>
      <c r="KT112" s="124" t="e">
        <f t="shared" si="1420"/>
        <v>#REF!</v>
      </c>
      <c r="KU112" s="124" t="e">
        <f t="shared" si="1285"/>
        <v>#REF!</v>
      </c>
      <c r="KV112" s="124" t="e">
        <f t="shared" si="1285"/>
        <v>#REF!</v>
      </c>
      <c r="KW112" s="124" t="e">
        <f t="shared" si="1285"/>
        <v>#REF!</v>
      </c>
      <c r="KX112" s="124" t="e">
        <f t="shared" si="1285"/>
        <v>#REF!</v>
      </c>
      <c r="KY112" s="124" t="e">
        <f t="shared" si="1285"/>
        <v>#REF!</v>
      </c>
      <c r="KZ112" s="124" t="e">
        <f t="shared" si="1285"/>
        <v>#REF!</v>
      </c>
      <c r="LA112" s="124" t="e">
        <f t="shared" si="1285"/>
        <v>#REF!</v>
      </c>
      <c r="LB112" s="124" t="e">
        <f t="shared" si="1285"/>
        <v>#REF!</v>
      </c>
      <c r="LC112" s="124" t="e">
        <f t="shared" si="1285"/>
        <v>#REF!</v>
      </c>
      <c r="LD112" s="124" t="e">
        <f t="shared" si="1285"/>
        <v>#REF!</v>
      </c>
      <c r="LE112" s="124" t="e">
        <f t="shared" si="1285"/>
        <v>#REF!</v>
      </c>
      <c r="LF112" s="124" t="e">
        <f t="shared" si="1285"/>
        <v>#REF!</v>
      </c>
      <c r="LG112" s="124" t="e">
        <f t="shared" si="1297"/>
        <v>#REF!</v>
      </c>
      <c r="LH112" s="124" t="e">
        <f t="shared" si="1298"/>
        <v>#REF!</v>
      </c>
      <c r="LI112" s="124" t="e">
        <f t="shared" si="1299"/>
        <v>#REF!</v>
      </c>
      <c r="LJ112" s="124" t="e">
        <f t="shared" si="1300"/>
        <v>#REF!</v>
      </c>
      <c r="LK112" s="124" t="e">
        <f t="shared" si="1301"/>
        <v>#REF!</v>
      </c>
      <c r="LL112" s="124" t="e">
        <f t="shared" si="1302"/>
        <v>#REF!</v>
      </c>
      <c r="LM112" s="124" t="e">
        <f t="shared" si="1303"/>
        <v>#REF!</v>
      </c>
      <c r="LN112" s="124" t="e">
        <f t="shared" si="1304"/>
        <v>#REF!</v>
      </c>
      <c r="LO112" s="124" t="e">
        <f t="shared" si="1305"/>
        <v>#REF!</v>
      </c>
      <c r="LP112" s="124" t="e">
        <f t="shared" si="1306"/>
        <v>#REF!</v>
      </c>
      <c r="LQ112" s="124" t="e">
        <f t="shared" si="1307"/>
        <v>#REF!</v>
      </c>
      <c r="LR112" s="124" t="e">
        <f t="shared" si="1308"/>
        <v>#REF!</v>
      </c>
      <c r="LS112" s="124" t="e">
        <f t="shared" si="1309"/>
        <v>#REF!</v>
      </c>
      <c r="LT112" s="124" t="e">
        <f t="shared" si="1310"/>
        <v>#REF!</v>
      </c>
      <c r="LU112" s="124" t="e">
        <f t="shared" si="1311"/>
        <v>#REF!</v>
      </c>
      <c r="LV112" s="124" t="e">
        <f t="shared" si="1312"/>
        <v>#REF!</v>
      </c>
      <c r="LW112" s="124" t="e">
        <f t="shared" si="1313"/>
        <v>#REF!</v>
      </c>
      <c r="LX112" s="124" t="e">
        <f t="shared" si="1314"/>
        <v>#REF!</v>
      </c>
      <c r="LY112" s="124" t="e">
        <f t="shared" si="1315"/>
        <v>#REF!</v>
      </c>
      <c r="LZ112" s="124" t="e">
        <f t="shared" si="1316"/>
        <v>#REF!</v>
      </c>
      <c r="MA112" s="124" t="e">
        <f t="shared" si="1317"/>
        <v>#REF!</v>
      </c>
      <c r="MB112" s="124" t="e">
        <f t="shared" si="1318"/>
        <v>#REF!</v>
      </c>
      <c r="MC112" s="124" t="e">
        <f t="shared" si="1319"/>
        <v>#REF!</v>
      </c>
      <c r="MD112" s="124" t="e">
        <f t="shared" si="1320"/>
        <v>#REF!</v>
      </c>
      <c r="ME112" s="124" t="e">
        <f t="shared" si="1321"/>
        <v>#REF!</v>
      </c>
      <c r="MF112" s="124" t="e">
        <f t="shared" si="1322"/>
        <v>#REF!</v>
      </c>
      <c r="MG112" s="124" t="e">
        <f t="shared" si="1323"/>
        <v>#REF!</v>
      </c>
      <c r="MH112" s="124" t="e">
        <f t="shared" si="1324"/>
        <v>#REF!</v>
      </c>
      <c r="MI112" s="124" t="e">
        <f t="shared" si="1325"/>
        <v>#REF!</v>
      </c>
      <c r="MJ112" s="124" t="e">
        <f t="shared" si="1326"/>
        <v>#REF!</v>
      </c>
      <c r="MK112" s="124" t="e">
        <f t="shared" si="1327"/>
        <v>#REF!</v>
      </c>
      <c r="ML112" s="124" t="e">
        <f t="shared" si="1328"/>
        <v>#REF!</v>
      </c>
      <c r="MM112" s="124" t="e">
        <f t="shared" si="1329"/>
        <v>#REF!</v>
      </c>
      <c r="MN112" s="124" t="e">
        <f t="shared" si="1330"/>
        <v>#REF!</v>
      </c>
      <c r="MO112" s="124" t="e">
        <f t="shared" si="1331"/>
        <v>#REF!</v>
      </c>
      <c r="MP112" s="124" t="e">
        <f t="shared" si="1332"/>
        <v>#REF!</v>
      </c>
      <c r="MQ112" s="124" t="e">
        <f t="shared" si="1333"/>
        <v>#REF!</v>
      </c>
      <c r="MR112" s="124" t="e">
        <f t="shared" si="1334"/>
        <v>#REF!</v>
      </c>
      <c r="MS112" s="124" t="e">
        <f t="shared" si="1335"/>
        <v>#REF!</v>
      </c>
      <c r="MT112" s="124" t="e">
        <f t="shared" si="1336"/>
        <v>#REF!</v>
      </c>
      <c r="MU112" s="124" t="e">
        <f t="shared" si="1337"/>
        <v>#REF!</v>
      </c>
      <c r="MV112" s="124" t="e">
        <f t="shared" si="1338"/>
        <v>#REF!</v>
      </c>
      <c r="MW112" s="124" t="e">
        <f t="shared" si="1339"/>
        <v>#REF!</v>
      </c>
      <c r="MX112" s="124" t="e">
        <f t="shared" si="1340"/>
        <v>#REF!</v>
      </c>
      <c r="MY112" s="124" t="e">
        <f t="shared" si="1341"/>
        <v>#REF!</v>
      </c>
      <c r="MZ112" s="124" t="e">
        <f t="shared" si="1342"/>
        <v>#REF!</v>
      </c>
      <c r="NA112" s="124" t="e">
        <f t="shared" si="1343"/>
        <v>#REF!</v>
      </c>
      <c r="NB112" s="124" t="e">
        <f t="shared" si="1344"/>
        <v>#REF!</v>
      </c>
      <c r="NC112" s="124" t="e">
        <f t="shared" si="1345"/>
        <v>#REF!</v>
      </c>
      <c r="ND112" s="124" t="e">
        <f t="shared" si="1346"/>
        <v>#REF!</v>
      </c>
      <c r="NE112" s="124" t="e">
        <f t="shared" si="1347"/>
        <v>#REF!</v>
      </c>
      <c r="NF112" s="124" t="e">
        <f t="shared" si="1348"/>
        <v>#REF!</v>
      </c>
      <c r="NG112" s="124" t="e">
        <f t="shared" si="1349"/>
        <v>#REF!</v>
      </c>
      <c r="NH112" s="124" t="e">
        <f t="shared" si="1350"/>
        <v>#REF!</v>
      </c>
      <c r="NI112" s="124" t="e">
        <f t="shared" si="1351"/>
        <v>#REF!</v>
      </c>
      <c r="NJ112" s="124" t="e">
        <f t="shared" si="1352"/>
        <v>#REF!</v>
      </c>
      <c r="NK112" s="124" t="e">
        <f t="shared" si="1353"/>
        <v>#REF!</v>
      </c>
      <c r="NL112" s="124" t="e">
        <f t="shared" si="1354"/>
        <v>#REF!</v>
      </c>
      <c r="NM112" s="124" t="e">
        <f t="shared" si="1355"/>
        <v>#REF!</v>
      </c>
      <c r="NN112" s="124" t="e">
        <f t="shared" si="1356"/>
        <v>#REF!</v>
      </c>
      <c r="NO112" s="124" t="e">
        <f t="shared" si="1357"/>
        <v>#REF!</v>
      </c>
      <c r="NP112" s="124" t="e">
        <f t="shared" si="1358"/>
        <v>#REF!</v>
      </c>
      <c r="NQ112" s="124" t="e">
        <f t="shared" si="1359"/>
        <v>#REF!</v>
      </c>
      <c r="NR112" s="124" t="e">
        <f t="shared" si="1360"/>
        <v>#REF!</v>
      </c>
      <c r="NS112" s="124" t="e">
        <f t="shared" si="1361"/>
        <v>#REF!</v>
      </c>
      <c r="NT112" s="124" t="e">
        <f t="shared" si="1362"/>
        <v>#REF!</v>
      </c>
      <c r="NU112" s="124" t="e">
        <f t="shared" si="1363"/>
        <v>#REF!</v>
      </c>
      <c r="NV112" s="124" t="e">
        <f t="shared" si="1364"/>
        <v>#REF!</v>
      </c>
      <c r="NW112" s="124" t="e">
        <f t="shared" si="1365"/>
        <v>#REF!</v>
      </c>
      <c r="NX112" s="124" t="e">
        <f t="shared" si="1366"/>
        <v>#REF!</v>
      </c>
      <c r="NY112" s="124" t="e">
        <f t="shared" si="1367"/>
        <v>#REF!</v>
      </c>
      <c r="NZ112" s="124" t="e">
        <f t="shared" si="1368"/>
        <v>#REF!</v>
      </c>
      <c r="OA112" s="124" t="e">
        <f t="shared" si="1369"/>
        <v>#REF!</v>
      </c>
      <c r="OB112" s="124" t="e">
        <f t="shared" si="1370"/>
        <v>#REF!</v>
      </c>
      <c r="OC112" s="124" t="e">
        <f t="shared" si="1371"/>
        <v>#REF!</v>
      </c>
      <c r="OD112" s="124" t="e">
        <f t="shared" si="1372"/>
        <v>#REF!</v>
      </c>
      <c r="OE112" s="124" t="e">
        <f t="shared" si="1373"/>
        <v>#REF!</v>
      </c>
      <c r="OF112" s="124" t="e">
        <f t="shared" si="1374"/>
        <v>#REF!</v>
      </c>
      <c r="OG112" s="124" t="e">
        <f t="shared" si="1375"/>
        <v>#REF!</v>
      </c>
      <c r="OH112" s="124" t="e">
        <f t="shared" si="1376"/>
        <v>#REF!</v>
      </c>
      <c r="OI112" s="124" t="e">
        <f t="shared" si="1377"/>
        <v>#REF!</v>
      </c>
      <c r="OJ112" s="124" t="e">
        <f t="shared" si="1378"/>
        <v>#REF!</v>
      </c>
      <c r="OK112" s="124" t="e">
        <f t="shared" si="1379"/>
        <v>#REF!</v>
      </c>
      <c r="OL112" s="124" t="e">
        <f t="shared" si="1380"/>
        <v>#REF!</v>
      </c>
      <c r="OM112" s="124" t="e">
        <f t="shared" si="1381"/>
        <v>#REF!</v>
      </c>
      <c r="ON112" s="124" t="e">
        <f t="shared" si="1382"/>
        <v>#REF!</v>
      </c>
      <c r="OO112" s="124" t="e">
        <f t="shared" si="1383"/>
        <v>#REF!</v>
      </c>
      <c r="OP112" s="124" t="e">
        <f t="shared" si="1384"/>
        <v>#REF!</v>
      </c>
      <c r="OQ112" s="124" t="e">
        <f t="shared" si="1385"/>
        <v>#REF!</v>
      </c>
      <c r="OR112" s="124" t="e">
        <f t="shared" si="1386"/>
        <v>#REF!</v>
      </c>
      <c r="OS112" s="124" t="e">
        <f t="shared" si="1387"/>
        <v>#REF!</v>
      </c>
      <c r="OT112" s="124" t="e">
        <f t="shared" si="1388"/>
        <v>#REF!</v>
      </c>
      <c r="OU112" s="124" t="e">
        <f t="shared" si="1389"/>
        <v>#REF!</v>
      </c>
      <c r="OV112" s="124" t="e">
        <f t="shared" si="1390"/>
        <v>#REF!</v>
      </c>
      <c r="OW112" s="124" t="e">
        <f t="shared" si="1391"/>
        <v>#REF!</v>
      </c>
      <c r="OX112" s="124" t="e">
        <f t="shared" si="1392"/>
        <v>#REF!</v>
      </c>
      <c r="OY112" s="124" t="e">
        <f t="shared" si="1393"/>
        <v>#REF!</v>
      </c>
      <c r="OZ112" s="124" t="e">
        <f t="shared" si="1394"/>
        <v>#REF!</v>
      </c>
      <c r="PA112" s="124" t="e">
        <f t="shared" si="1395"/>
        <v>#REF!</v>
      </c>
      <c r="PB112" s="124" t="e">
        <f t="shared" si="1396"/>
        <v>#REF!</v>
      </c>
      <c r="PC112" s="124" t="e">
        <f t="shared" si="1397"/>
        <v>#REF!</v>
      </c>
      <c r="PD112" s="124" t="e">
        <f t="shared" si="1398"/>
        <v>#REF!</v>
      </c>
      <c r="PE112" s="124" t="e">
        <f t="shared" si="1399"/>
        <v>#REF!</v>
      </c>
      <c r="PF112" s="124" t="e">
        <f t="shared" si="1400"/>
        <v>#REF!</v>
      </c>
      <c r="PG112" s="124" t="e">
        <f t="shared" si="1401"/>
        <v>#REF!</v>
      </c>
      <c r="PH112" s="124" t="e">
        <f t="shared" si="1402"/>
        <v>#REF!</v>
      </c>
      <c r="PI112" s="124" t="e">
        <f t="shared" si="1403"/>
        <v>#REF!</v>
      </c>
      <c r="PJ112" s="124" t="e">
        <f t="shared" si="1404"/>
        <v>#REF!</v>
      </c>
    </row>
    <row r="113" spans="3:426" ht="12" customHeight="1">
      <c r="C113" s="70" t="e">
        <f>#REF!</f>
        <v>#REF!</v>
      </c>
      <c r="D113" s="124" t="e">
        <f>収支!#REF!</f>
        <v>#REF!</v>
      </c>
      <c r="G113" s="124" t="e">
        <f t="shared" si="1405"/>
        <v>#REF!</v>
      </c>
      <c r="H113" s="124" t="e">
        <f t="shared" si="1406"/>
        <v>#REF!</v>
      </c>
      <c r="I113" s="124" t="e">
        <f t="shared" si="1407"/>
        <v>#REF!</v>
      </c>
      <c r="J113" s="124" t="e">
        <f t="shared" si="1408"/>
        <v>#REF!</v>
      </c>
      <c r="K113" s="124" t="e">
        <f t="shared" si="1409"/>
        <v>#REF!</v>
      </c>
      <c r="L113" s="124" t="e">
        <f t="shared" si="1410"/>
        <v>#REF!</v>
      </c>
      <c r="M113" s="124" t="e">
        <f t="shared" si="1411"/>
        <v>#REF!</v>
      </c>
      <c r="N113" s="124" t="e">
        <f t="shared" si="1412"/>
        <v>#REF!</v>
      </c>
      <c r="O113" s="124" t="e">
        <f t="shared" si="1413"/>
        <v>#REF!</v>
      </c>
      <c r="P113" s="124" t="e">
        <f t="shared" si="1414"/>
        <v>#REF!</v>
      </c>
      <c r="Q113" s="124" t="e">
        <f t="shared" si="1415"/>
        <v>#REF!</v>
      </c>
      <c r="R113" s="124" t="e">
        <f t="shared" si="1416"/>
        <v>#REF!</v>
      </c>
      <c r="S113" s="124" t="e">
        <f>IF(D113&lt;$S$3,1,0)</f>
        <v>#REF!</v>
      </c>
      <c r="T113" s="124" t="e">
        <f t="shared" si="1424"/>
        <v>#REF!</v>
      </c>
      <c r="U113" s="124" t="e">
        <f t="shared" si="1424"/>
        <v>#REF!</v>
      </c>
      <c r="V113" s="124" t="e">
        <f t="shared" si="1424"/>
        <v>#REF!</v>
      </c>
      <c r="W113" s="124" t="e">
        <f t="shared" si="1424"/>
        <v>#REF!</v>
      </c>
      <c r="X113" s="124" t="e">
        <f t="shared" si="1424"/>
        <v>#REF!</v>
      </c>
      <c r="Y113" s="124" t="e">
        <f t="shared" si="1424"/>
        <v>#REF!</v>
      </c>
      <c r="Z113" s="124" t="e">
        <f t="shared" si="1424"/>
        <v>#REF!</v>
      </c>
      <c r="AA113" s="124" t="e">
        <f t="shared" si="1424"/>
        <v>#REF!</v>
      </c>
      <c r="AB113" s="124" t="e">
        <f t="shared" si="1424"/>
        <v>#REF!</v>
      </c>
      <c r="AC113" s="124" t="e">
        <f t="shared" si="1424"/>
        <v>#REF!</v>
      </c>
      <c r="AD113" s="124" t="e">
        <f t="shared" si="1424"/>
        <v>#REF!</v>
      </c>
      <c r="AE113" s="124" t="e">
        <f t="shared" si="1424"/>
        <v>#REF!</v>
      </c>
      <c r="AF113" s="124" t="e">
        <f t="shared" si="1424"/>
        <v>#REF!</v>
      </c>
      <c r="AG113" s="124" t="e">
        <f t="shared" si="1424"/>
        <v>#REF!</v>
      </c>
      <c r="AH113" s="124" t="e">
        <f t="shared" si="1424"/>
        <v>#REF!</v>
      </c>
      <c r="AI113" s="124" t="e">
        <f t="shared" si="1424"/>
        <v>#REF!</v>
      </c>
      <c r="AJ113" s="124" t="e">
        <f t="shared" si="1424"/>
        <v>#REF!</v>
      </c>
      <c r="AK113" s="124" t="e">
        <f t="shared" si="1424"/>
        <v>#REF!</v>
      </c>
      <c r="AL113" s="124" t="e">
        <f t="shared" si="1424"/>
        <v>#REF!</v>
      </c>
      <c r="AM113" s="124" t="e">
        <f t="shared" si="1424"/>
        <v>#REF!</v>
      </c>
      <c r="AN113" s="124" t="e">
        <f t="shared" si="1424"/>
        <v>#REF!</v>
      </c>
      <c r="AO113" s="124" t="e">
        <f t="shared" si="1424"/>
        <v>#REF!</v>
      </c>
      <c r="AP113" s="124" t="e">
        <f t="shared" si="1424"/>
        <v>#REF!</v>
      </c>
      <c r="AQ113" s="124" t="e">
        <f t="shared" si="1424"/>
        <v>#REF!</v>
      </c>
      <c r="AR113" s="124" t="e">
        <f t="shared" si="1424"/>
        <v>#REF!</v>
      </c>
      <c r="AS113" s="124" t="e">
        <f t="shared" si="1424"/>
        <v>#REF!</v>
      </c>
      <c r="AT113" s="124" t="e">
        <f t="shared" si="1424"/>
        <v>#REF!</v>
      </c>
      <c r="AU113" s="124" t="e">
        <f t="shared" si="1424"/>
        <v>#REF!</v>
      </c>
      <c r="AV113" s="124" t="e">
        <f t="shared" si="1424"/>
        <v>#REF!</v>
      </c>
      <c r="AW113" s="124" t="e">
        <f t="shared" si="1424"/>
        <v>#REF!</v>
      </c>
      <c r="AX113" s="124" t="e">
        <f t="shared" si="1424"/>
        <v>#REF!</v>
      </c>
      <c r="AY113" s="124" t="e">
        <f t="shared" si="1424"/>
        <v>#REF!</v>
      </c>
      <c r="AZ113" s="124" t="e">
        <f t="shared" si="1424"/>
        <v>#REF!</v>
      </c>
      <c r="BA113" s="124" t="e">
        <f t="shared" si="1424"/>
        <v>#REF!</v>
      </c>
      <c r="BB113" s="124" t="e">
        <f t="shared" si="1424"/>
        <v>#REF!</v>
      </c>
      <c r="BC113" s="124" t="e">
        <f t="shared" si="1424"/>
        <v>#REF!</v>
      </c>
      <c r="BD113" s="124" t="e">
        <f t="shared" si="1424"/>
        <v>#REF!</v>
      </c>
      <c r="BE113" s="124" t="e">
        <f t="shared" si="1424"/>
        <v>#REF!</v>
      </c>
      <c r="BF113" s="124" t="e">
        <f t="shared" si="1424"/>
        <v>#REF!</v>
      </c>
      <c r="BG113" s="124" t="e">
        <f t="shared" si="1424"/>
        <v>#REF!</v>
      </c>
      <c r="BH113" s="124" t="e">
        <f t="shared" si="1424"/>
        <v>#REF!</v>
      </c>
      <c r="BI113" s="124" t="e">
        <f t="shared" si="1424"/>
        <v>#REF!</v>
      </c>
      <c r="BJ113" s="124" t="e">
        <f t="shared" si="1424"/>
        <v>#REF!</v>
      </c>
      <c r="BK113" s="124" t="e">
        <f t="shared" si="1424"/>
        <v>#REF!</v>
      </c>
      <c r="BL113" s="124" t="e">
        <f t="shared" si="1424"/>
        <v>#REF!</v>
      </c>
      <c r="BM113" s="124" t="e">
        <f t="shared" si="1424"/>
        <v>#REF!</v>
      </c>
      <c r="BN113" s="124" t="e">
        <f t="shared" si="1424"/>
        <v>#REF!</v>
      </c>
      <c r="BO113" s="124" t="e">
        <f t="shared" si="1424"/>
        <v>#REF!</v>
      </c>
      <c r="BP113" s="124" t="e">
        <f t="shared" si="1424"/>
        <v>#REF!</v>
      </c>
      <c r="BQ113" s="124" t="e">
        <f t="shared" si="1424"/>
        <v>#REF!</v>
      </c>
      <c r="BR113" s="124" t="e">
        <f t="shared" si="1424"/>
        <v>#REF!</v>
      </c>
      <c r="BS113" s="124" t="e">
        <f t="shared" si="1424"/>
        <v>#REF!</v>
      </c>
      <c r="BT113" s="124" t="e">
        <f t="shared" si="1424"/>
        <v>#REF!</v>
      </c>
      <c r="BU113" s="124" t="e">
        <f t="shared" si="1424"/>
        <v>#REF!</v>
      </c>
      <c r="BV113" s="124" t="e">
        <f t="shared" si="1424"/>
        <v>#REF!</v>
      </c>
      <c r="BW113" s="124" t="e">
        <f t="shared" si="1424"/>
        <v>#REF!</v>
      </c>
      <c r="BX113" s="124" t="e">
        <f t="shared" si="1424"/>
        <v>#REF!</v>
      </c>
      <c r="BY113" s="124" t="e">
        <f t="shared" si="1424"/>
        <v>#REF!</v>
      </c>
      <c r="BZ113" s="124" t="e">
        <f t="shared" si="1424"/>
        <v>#REF!</v>
      </c>
      <c r="CA113" s="124" t="e">
        <f t="shared" si="1424"/>
        <v>#REF!</v>
      </c>
      <c r="CB113" s="124" t="e">
        <f t="shared" si="1424"/>
        <v>#REF!</v>
      </c>
      <c r="CC113" s="124" t="e">
        <f t="shared" si="1424"/>
        <v>#REF!</v>
      </c>
      <c r="CD113" s="124" t="e">
        <f t="shared" si="1424"/>
        <v>#REF!</v>
      </c>
      <c r="CE113" s="124" t="e">
        <f t="shared" ref="CE113:EP116" si="1428">CD113</f>
        <v>#REF!</v>
      </c>
      <c r="CF113" s="124" t="e">
        <f t="shared" si="1428"/>
        <v>#REF!</v>
      </c>
      <c r="CG113" s="124" t="e">
        <f t="shared" si="1428"/>
        <v>#REF!</v>
      </c>
      <c r="CH113" s="124" t="e">
        <f t="shared" si="1428"/>
        <v>#REF!</v>
      </c>
      <c r="CI113" s="124" t="e">
        <f t="shared" si="1428"/>
        <v>#REF!</v>
      </c>
      <c r="CJ113" s="124" t="e">
        <f t="shared" si="1428"/>
        <v>#REF!</v>
      </c>
      <c r="CK113" s="124" t="e">
        <f t="shared" si="1428"/>
        <v>#REF!</v>
      </c>
      <c r="CL113" s="124" t="e">
        <f t="shared" si="1428"/>
        <v>#REF!</v>
      </c>
      <c r="CM113" s="124" t="e">
        <f t="shared" si="1428"/>
        <v>#REF!</v>
      </c>
      <c r="CN113" s="124" t="e">
        <f t="shared" si="1428"/>
        <v>#REF!</v>
      </c>
      <c r="CO113" s="124" t="e">
        <f t="shared" si="1428"/>
        <v>#REF!</v>
      </c>
      <c r="CP113" s="124" t="e">
        <f t="shared" si="1428"/>
        <v>#REF!</v>
      </c>
      <c r="CQ113" s="124" t="e">
        <f t="shared" si="1428"/>
        <v>#REF!</v>
      </c>
      <c r="CR113" s="124" t="e">
        <f t="shared" si="1428"/>
        <v>#REF!</v>
      </c>
      <c r="CS113" s="124" t="e">
        <f t="shared" si="1428"/>
        <v>#REF!</v>
      </c>
      <c r="CT113" s="124" t="e">
        <f t="shared" si="1428"/>
        <v>#REF!</v>
      </c>
      <c r="CU113" s="124" t="e">
        <f t="shared" si="1428"/>
        <v>#REF!</v>
      </c>
      <c r="CV113" s="124" t="e">
        <f t="shared" si="1428"/>
        <v>#REF!</v>
      </c>
      <c r="CW113" s="124" t="e">
        <f t="shared" si="1428"/>
        <v>#REF!</v>
      </c>
      <c r="CX113" s="124" t="e">
        <f t="shared" si="1428"/>
        <v>#REF!</v>
      </c>
      <c r="CY113" s="124" t="e">
        <f t="shared" si="1428"/>
        <v>#REF!</v>
      </c>
      <c r="CZ113" s="124" t="e">
        <f t="shared" si="1428"/>
        <v>#REF!</v>
      </c>
      <c r="DA113" s="124" t="e">
        <f t="shared" si="1428"/>
        <v>#REF!</v>
      </c>
      <c r="DB113" s="124" t="e">
        <f t="shared" si="1428"/>
        <v>#REF!</v>
      </c>
      <c r="DC113" s="124" t="e">
        <f t="shared" si="1428"/>
        <v>#REF!</v>
      </c>
      <c r="DD113" s="124" t="e">
        <f t="shared" si="1428"/>
        <v>#REF!</v>
      </c>
      <c r="DE113" s="124" t="e">
        <f t="shared" si="1428"/>
        <v>#REF!</v>
      </c>
      <c r="DF113" s="124" t="e">
        <f t="shared" si="1428"/>
        <v>#REF!</v>
      </c>
      <c r="DG113" s="124" t="e">
        <f t="shared" si="1428"/>
        <v>#REF!</v>
      </c>
      <c r="DH113" s="124" t="e">
        <f t="shared" si="1428"/>
        <v>#REF!</v>
      </c>
      <c r="DI113" s="124" t="e">
        <f t="shared" si="1428"/>
        <v>#REF!</v>
      </c>
      <c r="DJ113" s="124" t="e">
        <f t="shared" si="1428"/>
        <v>#REF!</v>
      </c>
      <c r="DK113" s="124" t="e">
        <f t="shared" si="1428"/>
        <v>#REF!</v>
      </c>
      <c r="DL113" s="124" t="e">
        <f t="shared" si="1428"/>
        <v>#REF!</v>
      </c>
      <c r="DM113" s="124" t="e">
        <f t="shared" si="1428"/>
        <v>#REF!</v>
      </c>
      <c r="DN113" s="124" t="e">
        <f t="shared" si="1428"/>
        <v>#REF!</v>
      </c>
      <c r="DO113" s="124" t="e">
        <f t="shared" si="1428"/>
        <v>#REF!</v>
      </c>
      <c r="DP113" s="124" t="e">
        <f t="shared" si="1428"/>
        <v>#REF!</v>
      </c>
      <c r="DQ113" s="124" t="e">
        <f t="shared" si="1428"/>
        <v>#REF!</v>
      </c>
      <c r="DR113" s="124" t="e">
        <f t="shared" si="1428"/>
        <v>#REF!</v>
      </c>
      <c r="DS113" s="124" t="e">
        <f t="shared" si="1428"/>
        <v>#REF!</v>
      </c>
      <c r="DT113" s="124" t="e">
        <f t="shared" si="1428"/>
        <v>#REF!</v>
      </c>
      <c r="DU113" s="124" t="e">
        <f t="shared" si="1428"/>
        <v>#REF!</v>
      </c>
      <c r="DV113" s="124" t="e">
        <f t="shared" si="1428"/>
        <v>#REF!</v>
      </c>
      <c r="DW113" s="124" t="e">
        <f t="shared" si="1428"/>
        <v>#REF!</v>
      </c>
      <c r="DX113" s="124" t="e">
        <f t="shared" si="1428"/>
        <v>#REF!</v>
      </c>
      <c r="DY113" s="124" t="e">
        <f t="shared" si="1428"/>
        <v>#REF!</v>
      </c>
      <c r="DZ113" s="124" t="e">
        <f t="shared" si="1428"/>
        <v>#REF!</v>
      </c>
      <c r="EA113" s="124" t="e">
        <f t="shared" si="1428"/>
        <v>#REF!</v>
      </c>
      <c r="EB113" s="124" t="e">
        <f t="shared" si="1428"/>
        <v>#REF!</v>
      </c>
      <c r="EC113" s="124" t="e">
        <f t="shared" si="1428"/>
        <v>#REF!</v>
      </c>
      <c r="ED113" s="124" t="e">
        <f t="shared" si="1428"/>
        <v>#REF!</v>
      </c>
      <c r="EE113" s="124" t="e">
        <f t="shared" si="1428"/>
        <v>#REF!</v>
      </c>
      <c r="EF113" s="124" t="e">
        <f t="shared" si="1428"/>
        <v>#REF!</v>
      </c>
      <c r="EG113" s="124" t="e">
        <f t="shared" si="1428"/>
        <v>#REF!</v>
      </c>
      <c r="EH113" s="124" t="e">
        <f t="shared" si="1428"/>
        <v>#REF!</v>
      </c>
      <c r="EI113" s="124" t="e">
        <f t="shared" si="1428"/>
        <v>#REF!</v>
      </c>
      <c r="EJ113" s="124" t="e">
        <f t="shared" si="1428"/>
        <v>#REF!</v>
      </c>
      <c r="EK113" s="124" t="e">
        <f t="shared" si="1428"/>
        <v>#REF!</v>
      </c>
      <c r="EL113" s="124" t="e">
        <f t="shared" si="1428"/>
        <v>#REF!</v>
      </c>
      <c r="EM113" s="124" t="e">
        <f t="shared" si="1428"/>
        <v>#REF!</v>
      </c>
      <c r="EN113" s="124" t="e">
        <f t="shared" si="1428"/>
        <v>#REF!</v>
      </c>
      <c r="EO113" s="124" t="e">
        <f t="shared" si="1428"/>
        <v>#REF!</v>
      </c>
      <c r="EP113" s="124" t="e">
        <f t="shared" si="1428"/>
        <v>#REF!</v>
      </c>
      <c r="EQ113" s="124" t="e">
        <f t="shared" si="1421"/>
        <v>#REF!</v>
      </c>
      <c r="ER113" s="124" t="e">
        <f t="shared" si="1426"/>
        <v>#REF!</v>
      </c>
      <c r="ES113" s="124" t="e">
        <f t="shared" si="1426"/>
        <v>#REF!</v>
      </c>
      <c r="ET113" s="124" t="e">
        <f t="shared" si="1426"/>
        <v>#REF!</v>
      </c>
      <c r="EU113" s="124" t="e">
        <f t="shared" si="1426"/>
        <v>#REF!</v>
      </c>
      <c r="EV113" s="124" t="e">
        <f t="shared" si="1426"/>
        <v>#REF!</v>
      </c>
      <c r="EW113" s="124" t="e">
        <f t="shared" si="1426"/>
        <v>#REF!</v>
      </c>
      <c r="EX113" s="124" t="e">
        <f t="shared" si="1426"/>
        <v>#REF!</v>
      </c>
      <c r="EY113" s="124" t="e">
        <f t="shared" si="1426"/>
        <v>#REF!</v>
      </c>
      <c r="EZ113" s="124" t="e">
        <f t="shared" si="1426"/>
        <v>#REF!</v>
      </c>
      <c r="FA113" s="124" t="e">
        <f t="shared" si="1426"/>
        <v>#REF!</v>
      </c>
      <c r="FB113" s="124" t="e">
        <f t="shared" si="1426"/>
        <v>#REF!</v>
      </c>
      <c r="FC113" s="124" t="e">
        <f t="shared" si="1426"/>
        <v>#REF!</v>
      </c>
      <c r="FD113" s="124" t="e">
        <f t="shared" si="1426"/>
        <v>#REF!</v>
      </c>
      <c r="FE113" s="124" t="e">
        <f t="shared" si="1426"/>
        <v>#REF!</v>
      </c>
      <c r="FF113" s="124" t="e">
        <f t="shared" si="1426"/>
        <v>#REF!</v>
      </c>
      <c r="FG113" s="124" t="e">
        <f t="shared" si="1426"/>
        <v>#REF!</v>
      </c>
      <c r="FH113" s="124" t="e">
        <f t="shared" si="1426"/>
        <v>#REF!</v>
      </c>
      <c r="FI113" s="124" t="e">
        <f t="shared" si="1426"/>
        <v>#REF!</v>
      </c>
      <c r="FJ113" s="124" t="e">
        <f t="shared" si="1426"/>
        <v>#REF!</v>
      </c>
      <c r="FK113" s="124" t="e">
        <f t="shared" si="1426"/>
        <v>#REF!</v>
      </c>
      <c r="FL113" s="124" t="e">
        <f t="shared" si="1426"/>
        <v>#REF!</v>
      </c>
      <c r="FM113" s="124" t="e">
        <f t="shared" si="1426"/>
        <v>#REF!</v>
      </c>
      <c r="FN113" s="124" t="e">
        <f t="shared" si="1426"/>
        <v>#REF!</v>
      </c>
      <c r="FO113" s="124" t="e">
        <f t="shared" si="1426"/>
        <v>#REF!</v>
      </c>
      <c r="FP113" s="124" t="e">
        <f t="shared" si="1426"/>
        <v>#REF!</v>
      </c>
      <c r="FQ113" s="124" t="e">
        <f t="shared" si="1426"/>
        <v>#REF!</v>
      </c>
      <c r="FR113" s="124" t="e">
        <f t="shared" si="1426"/>
        <v>#REF!</v>
      </c>
      <c r="FS113" s="124" t="e">
        <f t="shared" si="1426"/>
        <v>#REF!</v>
      </c>
      <c r="FT113" s="124" t="e">
        <f t="shared" si="1426"/>
        <v>#REF!</v>
      </c>
      <c r="FU113" s="124" t="e">
        <f t="shared" si="1426"/>
        <v>#REF!</v>
      </c>
      <c r="FV113" s="124" t="e">
        <f t="shared" si="1426"/>
        <v>#REF!</v>
      </c>
      <c r="FW113" s="124" t="e">
        <f t="shared" si="1426"/>
        <v>#REF!</v>
      </c>
      <c r="FX113" s="124" t="e">
        <f t="shared" si="1426"/>
        <v>#REF!</v>
      </c>
      <c r="FY113" s="124" t="e">
        <f t="shared" si="1426"/>
        <v>#REF!</v>
      </c>
      <c r="FZ113" s="124" t="e">
        <f t="shared" si="1426"/>
        <v>#REF!</v>
      </c>
      <c r="GA113" s="124" t="e">
        <f t="shared" si="1426"/>
        <v>#REF!</v>
      </c>
      <c r="GB113" s="124" t="e">
        <f t="shared" si="1426"/>
        <v>#REF!</v>
      </c>
      <c r="GC113" s="124" t="e">
        <f t="shared" si="1426"/>
        <v>#REF!</v>
      </c>
      <c r="GD113" s="124" t="e">
        <f t="shared" si="1426"/>
        <v>#REF!</v>
      </c>
      <c r="GE113" s="124" t="e">
        <f t="shared" si="1426"/>
        <v>#REF!</v>
      </c>
      <c r="GF113" s="124" t="e">
        <f t="shared" si="1426"/>
        <v>#REF!</v>
      </c>
      <c r="GG113" s="124" t="e">
        <f t="shared" si="1426"/>
        <v>#REF!</v>
      </c>
      <c r="GH113" s="124" t="e">
        <f t="shared" si="1426"/>
        <v>#REF!</v>
      </c>
      <c r="GI113" s="124" t="e">
        <f t="shared" si="1426"/>
        <v>#REF!</v>
      </c>
      <c r="GJ113" s="124" t="e">
        <f t="shared" si="1426"/>
        <v>#REF!</v>
      </c>
      <c r="GK113" s="124" t="e">
        <f t="shared" si="1426"/>
        <v>#REF!</v>
      </c>
      <c r="GL113" s="124" t="e">
        <f t="shared" si="1426"/>
        <v>#REF!</v>
      </c>
      <c r="GM113" s="124" t="e">
        <f t="shared" si="1426"/>
        <v>#REF!</v>
      </c>
      <c r="GN113" s="124" t="e">
        <f t="shared" si="1426"/>
        <v>#REF!</v>
      </c>
      <c r="GO113" s="124" t="e">
        <f t="shared" si="1426"/>
        <v>#REF!</v>
      </c>
      <c r="GP113" s="124" t="e">
        <f t="shared" si="1426"/>
        <v>#REF!</v>
      </c>
      <c r="GQ113" s="124" t="e">
        <f t="shared" si="1426"/>
        <v>#REF!</v>
      </c>
      <c r="GR113" s="124" t="e">
        <f t="shared" si="1426"/>
        <v>#REF!</v>
      </c>
      <c r="GS113" s="124" t="e">
        <f t="shared" si="1426"/>
        <v>#REF!</v>
      </c>
      <c r="GT113" s="124" t="e">
        <f t="shared" si="1426"/>
        <v>#REF!</v>
      </c>
      <c r="GU113" s="124" t="e">
        <f t="shared" si="1426"/>
        <v>#REF!</v>
      </c>
      <c r="GV113" s="124" t="e">
        <f t="shared" si="1426"/>
        <v>#REF!</v>
      </c>
      <c r="GW113" s="124" t="e">
        <f t="shared" si="1426"/>
        <v>#REF!</v>
      </c>
      <c r="GX113" s="124" t="e">
        <f t="shared" si="1426"/>
        <v>#REF!</v>
      </c>
      <c r="GY113" s="124" t="e">
        <f t="shared" si="1426"/>
        <v>#REF!</v>
      </c>
      <c r="GZ113" s="124" t="e">
        <f t="shared" si="1426"/>
        <v>#REF!</v>
      </c>
      <c r="HA113" s="124" t="e">
        <f t="shared" si="1426"/>
        <v>#REF!</v>
      </c>
      <c r="HB113" s="124" t="e">
        <f t="shared" si="1426"/>
        <v>#REF!</v>
      </c>
      <c r="HC113" s="124" t="e">
        <f t="shared" si="1426"/>
        <v>#REF!</v>
      </c>
      <c r="HD113" s="124" t="e">
        <f t="shared" si="1425"/>
        <v>#REF!</v>
      </c>
      <c r="HE113" s="124" t="e">
        <f t="shared" si="1425"/>
        <v>#REF!</v>
      </c>
      <c r="HF113" s="124" t="e">
        <f t="shared" ref="HF113:JQ119" si="1429">HE113</f>
        <v>#REF!</v>
      </c>
      <c r="HG113" s="124" t="e">
        <f t="shared" si="1429"/>
        <v>#REF!</v>
      </c>
      <c r="HH113" s="124" t="e">
        <f t="shared" si="1429"/>
        <v>#REF!</v>
      </c>
      <c r="HI113" s="124" t="e">
        <f t="shared" si="1429"/>
        <v>#REF!</v>
      </c>
      <c r="HJ113" s="124" t="e">
        <f t="shared" si="1429"/>
        <v>#REF!</v>
      </c>
      <c r="HK113" s="124" t="e">
        <f t="shared" si="1429"/>
        <v>#REF!</v>
      </c>
      <c r="HL113" s="124" t="e">
        <f t="shared" si="1429"/>
        <v>#REF!</v>
      </c>
      <c r="HM113" s="124" t="e">
        <f t="shared" si="1429"/>
        <v>#REF!</v>
      </c>
      <c r="HN113" s="124" t="e">
        <f t="shared" si="1429"/>
        <v>#REF!</v>
      </c>
      <c r="HO113" s="124" t="e">
        <f t="shared" si="1429"/>
        <v>#REF!</v>
      </c>
      <c r="HP113" s="124" t="e">
        <f t="shared" si="1429"/>
        <v>#REF!</v>
      </c>
      <c r="HQ113" s="124" t="e">
        <f t="shared" si="1429"/>
        <v>#REF!</v>
      </c>
      <c r="HR113" s="124" t="e">
        <f t="shared" si="1429"/>
        <v>#REF!</v>
      </c>
      <c r="HS113" s="124" t="e">
        <f t="shared" si="1429"/>
        <v>#REF!</v>
      </c>
      <c r="HT113" s="124" t="e">
        <f t="shared" si="1429"/>
        <v>#REF!</v>
      </c>
      <c r="HU113" s="124" t="e">
        <f t="shared" si="1429"/>
        <v>#REF!</v>
      </c>
      <c r="HV113" s="124" t="e">
        <f t="shared" si="1429"/>
        <v>#REF!</v>
      </c>
      <c r="HW113" s="124" t="e">
        <f t="shared" si="1429"/>
        <v>#REF!</v>
      </c>
      <c r="HX113" s="124" t="e">
        <f t="shared" si="1429"/>
        <v>#REF!</v>
      </c>
      <c r="HY113" s="124" t="e">
        <f t="shared" si="1429"/>
        <v>#REF!</v>
      </c>
      <c r="HZ113" s="124" t="e">
        <f t="shared" si="1429"/>
        <v>#REF!</v>
      </c>
      <c r="IA113" s="124" t="e">
        <f t="shared" si="1429"/>
        <v>#REF!</v>
      </c>
      <c r="IB113" s="124" t="e">
        <f t="shared" si="1429"/>
        <v>#REF!</v>
      </c>
      <c r="IC113" s="124" t="e">
        <f t="shared" si="1429"/>
        <v>#REF!</v>
      </c>
      <c r="ID113" s="124" t="e">
        <f t="shared" si="1429"/>
        <v>#REF!</v>
      </c>
      <c r="IE113" s="124" t="e">
        <f t="shared" si="1429"/>
        <v>#REF!</v>
      </c>
      <c r="IF113" s="124" t="e">
        <f t="shared" si="1429"/>
        <v>#REF!</v>
      </c>
      <c r="IG113" s="124" t="e">
        <f t="shared" si="1429"/>
        <v>#REF!</v>
      </c>
      <c r="IH113" s="124" t="e">
        <f t="shared" si="1429"/>
        <v>#REF!</v>
      </c>
      <c r="II113" s="124" t="e">
        <f t="shared" si="1429"/>
        <v>#REF!</v>
      </c>
      <c r="IJ113" s="124" t="e">
        <f t="shared" si="1429"/>
        <v>#REF!</v>
      </c>
      <c r="IK113" s="124" t="e">
        <f t="shared" si="1429"/>
        <v>#REF!</v>
      </c>
      <c r="IL113" s="124" t="e">
        <f t="shared" si="1429"/>
        <v>#REF!</v>
      </c>
      <c r="IM113" s="124" t="e">
        <f t="shared" si="1429"/>
        <v>#REF!</v>
      </c>
      <c r="IN113" s="124" t="e">
        <f t="shared" si="1429"/>
        <v>#REF!</v>
      </c>
      <c r="IO113" s="124" t="e">
        <f t="shared" si="1429"/>
        <v>#REF!</v>
      </c>
      <c r="IP113" s="124" t="e">
        <f t="shared" si="1429"/>
        <v>#REF!</v>
      </c>
      <c r="IQ113" s="124" t="e">
        <f t="shared" si="1429"/>
        <v>#REF!</v>
      </c>
      <c r="IR113" s="124" t="e">
        <f t="shared" si="1429"/>
        <v>#REF!</v>
      </c>
      <c r="IS113" s="124" t="e">
        <f t="shared" si="1429"/>
        <v>#REF!</v>
      </c>
      <c r="IT113" s="124" t="e">
        <f t="shared" si="1429"/>
        <v>#REF!</v>
      </c>
      <c r="IU113" s="124" t="e">
        <f t="shared" si="1429"/>
        <v>#REF!</v>
      </c>
      <c r="IV113" s="124" t="e">
        <f t="shared" si="1429"/>
        <v>#REF!</v>
      </c>
      <c r="IW113" s="124" t="e">
        <f t="shared" si="1429"/>
        <v>#REF!</v>
      </c>
      <c r="IX113" s="124" t="e">
        <f t="shared" si="1429"/>
        <v>#REF!</v>
      </c>
      <c r="IY113" s="124" t="e">
        <f t="shared" si="1429"/>
        <v>#REF!</v>
      </c>
      <c r="IZ113" s="124" t="e">
        <f t="shared" si="1429"/>
        <v>#REF!</v>
      </c>
      <c r="JA113" s="124" t="e">
        <f t="shared" si="1429"/>
        <v>#REF!</v>
      </c>
      <c r="JB113" s="124" t="e">
        <f t="shared" si="1429"/>
        <v>#REF!</v>
      </c>
      <c r="JC113" s="124" t="e">
        <f t="shared" si="1429"/>
        <v>#REF!</v>
      </c>
      <c r="JD113" s="124" t="e">
        <f t="shared" si="1429"/>
        <v>#REF!</v>
      </c>
      <c r="JE113" s="124" t="e">
        <f t="shared" si="1429"/>
        <v>#REF!</v>
      </c>
      <c r="JF113" s="124" t="e">
        <f t="shared" si="1429"/>
        <v>#REF!</v>
      </c>
      <c r="JG113" s="124" t="e">
        <f t="shared" si="1429"/>
        <v>#REF!</v>
      </c>
      <c r="JH113" s="124" t="e">
        <f t="shared" si="1429"/>
        <v>#REF!</v>
      </c>
      <c r="JI113" s="124" t="e">
        <f t="shared" si="1429"/>
        <v>#REF!</v>
      </c>
      <c r="JJ113" s="124" t="e">
        <f t="shared" si="1429"/>
        <v>#REF!</v>
      </c>
      <c r="JK113" s="124" t="e">
        <f t="shared" si="1429"/>
        <v>#REF!</v>
      </c>
      <c r="JL113" s="124" t="e">
        <f t="shared" si="1429"/>
        <v>#REF!</v>
      </c>
      <c r="JM113" s="124" t="e">
        <f t="shared" si="1429"/>
        <v>#REF!</v>
      </c>
      <c r="JN113" s="124" t="e">
        <f t="shared" si="1429"/>
        <v>#REF!</v>
      </c>
      <c r="JO113" s="124" t="e">
        <f t="shared" si="1429"/>
        <v>#REF!</v>
      </c>
      <c r="JP113" s="124" t="e">
        <f t="shared" si="1429"/>
        <v>#REF!</v>
      </c>
      <c r="JQ113" s="124" t="e">
        <f t="shared" si="1429"/>
        <v>#REF!</v>
      </c>
      <c r="JR113" s="124" t="e">
        <f t="shared" si="1427"/>
        <v>#REF!</v>
      </c>
      <c r="JS113" s="124" t="e">
        <f t="shared" si="1420"/>
        <v>#REF!</v>
      </c>
      <c r="JT113" s="124" t="e">
        <f t="shared" si="1420"/>
        <v>#REF!</v>
      </c>
      <c r="JU113" s="124" t="e">
        <f t="shared" si="1420"/>
        <v>#REF!</v>
      </c>
      <c r="JV113" s="124" t="e">
        <f t="shared" si="1420"/>
        <v>#REF!</v>
      </c>
      <c r="JW113" s="124" t="e">
        <f t="shared" si="1420"/>
        <v>#REF!</v>
      </c>
      <c r="JX113" s="124" t="e">
        <f t="shared" si="1420"/>
        <v>#REF!</v>
      </c>
      <c r="JY113" s="124" t="e">
        <f t="shared" si="1420"/>
        <v>#REF!</v>
      </c>
      <c r="JZ113" s="124" t="e">
        <f t="shared" si="1420"/>
        <v>#REF!</v>
      </c>
      <c r="KA113" s="124" t="e">
        <f t="shared" si="1420"/>
        <v>#REF!</v>
      </c>
      <c r="KB113" s="124" t="e">
        <f t="shared" si="1420"/>
        <v>#REF!</v>
      </c>
      <c r="KC113" s="124" t="e">
        <f t="shared" si="1420"/>
        <v>#REF!</v>
      </c>
      <c r="KD113" s="124" t="e">
        <f t="shared" si="1420"/>
        <v>#REF!</v>
      </c>
      <c r="KE113" s="124" t="e">
        <f t="shared" si="1420"/>
        <v>#REF!</v>
      </c>
      <c r="KF113" s="124" t="e">
        <f t="shared" si="1420"/>
        <v>#REF!</v>
      </c>
      <c r="KG113" s="124" t="e">
        <f t="shared" si="1420"/>
        <v>#REF!</v>
      </c>
      <c r="KH113" s="124" t="e">
        <f t="shared" si="1420"/>
        <v>#REF!</v>
      </c>
      <c r="KI113" s="124" t="e">
        <f t="shared" si="1420"/>
        <v>#REF!</v>
      </c>
      <c r="KJ113" s="124" t="e">
        <f t="shared" si="1420"/>
        <v>#REF!</v>
      </c>
      <c r="KK113" s="124" t="e">
        <f t="shared" si="1420"/>
        <v>#REF!</v>
      </c>
      <c r="KL113" s="124" t="e">
        <f t="shared" si="1420"/>
        <v>#REF!</v>
      </c>
      <c r="KM113" s="124" t="e">
        <f t="shared" si="1420"/>
        <v>#REF!</v>
      </c>
      <c r="KN113" s="124" t="e">
        <f t="shared" si="1420"/>
        <v>#REF!</v>
      </c>
      <c r="KO113" s="124" t="e">
        <f t="shared" si="1420"/>
        <v>#REF!</v>
      </c>
      <c r="KP113" s="124" t="e">
        <f t="shared" si="1420"/>
        <v>#REF!</v>
      </c>
      <c r="KQ113" s="124" t="e">
        <f t="shared" si="1420"/>
        <v>#REF!</v>
      </c>
      <c r="KR113" s="124" t="e">
        <f t="shared" si="1420"/>
        <v>#REF!</v>
      </c>
      <c r="KS113" s="124" t="e">
        <f t="shared" si="1420"/>
        <v>#REF!</v>
      </c>
      <c r="KT113" s="124" t="e">
        <f t="shared" si="1420"/>
        <v>#REF!</v>
      </c>
      <c r="KU113" s="124" t="e">
        <f t="shared" si="1285"/>
        <v>#REF!</v>
      </c>
      <c r="KV113" s="124" t="e">
        <f t="shared" si="1285"/>
        <v>#REF!</v>
      </c>
      <c r="KW113" s="124" t="e">
        <f t="shared" si="1285"/>
        <v>#REF!</v>
      </c>
      <c r="KX113" s="124" t="e">
        <f t="shared" si="1285"/>
        <v>#REF!</v>
      </c>
      <c r="KY113" s="124" t="e">
        <f t="shared" si="1285"/>
        <v>#REF!</v>
      </c>
      <c r="KZ113" s="124" t="e">
        <f t="shared" si="1285"/>
        <v>#REF!</v>
      </c>
      <c r="LA113" s="124" t="e">
        <f t="shared" si="1285"/>
        <v>#REF!</v>
      </c>
      <c r="LB113" s="124" t="e">
        <f t="shared" si="1285"/>
        <v>#REF!</v>
      </c>
      <c r="LC113" s="124" t="e">
        <f t="shared" si="1285"/>
        <v>#REF!</v>
      </c>
      <c r="LD113" s="124" t="e">
        <f t="shared" si="1285"/>
        <v>#REF!</v>
      </c>
      <c r="LE113" s="124" t="e">
        <f t="shared" si="1285"/>
        <v>#REF!</v>
      </c>
      <c r="LF113" s="124" t="e">
        <f t="shared" si="1285"/>
        <v>#REF!</v>
      </c>
      <c r="LG113" s="124" t="e">
        <f t="shared" si="1297"/>
        <v>#REF!</v>
      </c>
      <c r="LH113" s="124" t="e">
        <f t="shared" si="1298"/>
        <v>#REF!</v>
      </c>
      <c r="LI113" s="124" t="e">
        <f t="shared" si="1299"/>
        <v>#REF!</v>
      </c>
      <c r="LJ113" s="124" t="e">
        <f t="shared" si="1300"/>
        <v>#REF!</v>
      </c>
      <c r="LK113" s="124" t="e">
        <f t="shared" si="1301"/>
        <v>#REF!</v>
      </c>
      <c r="LL113" s="124" t="e">
        <f t="shared" si="1302"/>
        <v>#REF!</v>
      </c>
      <c r="LM113" s="124" t="e">
        <f t="shared" si="1303"/>
        <v>#REF!</v>
      </c>
      <c r="LN113" s="124" t="e">
        <f t="shared" si="1304"/>
        <v>#REF!</v>
      </c>
      <c r="LO113" s="124" t="e">
        <f t="shared" si="1305"/>
        <v>#REF!</v>
      </c>
      <c r="LP113" s="124" t="e">
        <f t="shared" si="1306"/>
        <v>#REF!</v>
      </c>
      <c r="LQ113" s="124" t="e">
        <f t="shared" si="1307"/>
        <v>#REF!</v>
      </c>
      <c r="LR113" s="124" t="e">
        <f t="shared" si="1308"/>
        <v>#REF!</v>
      </c>
      <c r="LS113" s="124" t="e">
        <f t="shared" si="1309"/>
        <v>#REF!</v>
      </c>
      <c r="LT113" s="124" t="e">
        <f t="shared" si="1310"/>
        <v>#REF!</v>
      </c>
      <c r="LU113" s="124" t="e">
        <f t="shared" si="1311"/>
        <v>#REF!</v>
      </c>
      <c r="LV113" s="124" t="e">
        <f t="shared" si="1312"/>
        <v>#REF!</v>
      </c>
      <c r="LW113" s="124" t="e">
        <f t="shared" si="1313"/>
        <v>#REF!</v>
      </c>
      <c r="LX113" s="124" t="e">
        <f t="shared" si="1314"/>
        <v>#REF!</v>
      </c>
      <c r="LY113" s="124" t="e">
        <f t="shared" si="1315"/>
        <v>#REF!</v>
      </c>
      <c r="LZ113" s="124" t="e">
        <f t="shared" si="1316"/>
        <v>#REF!</v>
      </c>
      <c r="MA113" s="124" t="e">
        <f t="shared" si="1317"/>
        <v>#REF!</v>
      </c>
      <c r="MB113" s="124" t="e">
        <f t="shared" si="1318"/>
        <v>#REF!</v>
      </c>
      <c r="MC113" s="124" t="e">
        <f t="shared" si="1319"/>
        <v>#REF!</v>
      </c>
      <c r="MD113" s="124" t="e">
        <f t="shared" si="1320"/>
        <v>#REF!</v>
      </c>
      <c r="ME113" s="124" t="e">
        <f t="shared" si="1321"/>
        <v>#REF!</v>
      </c>
      <c r="MF113" s="124" t="e">
        <f t="shared" si="1322"/>
        <v>#REF!</v>
      </c>
      <c r="MG113" s="124" t="e">
        <f t="shared" si="1323"/>
        <v>#REF!</v>
      </c>
      <c r="MH113" s="124" t="e">
        <f t="shared" si="1324"/>
        <v>#REF!</v>
      </c>
      <c r="MI113" s="124" t="e">
        <f t="shared" si="1325"/>
        <v>#REF!</v>
      </c>
      <c r="MJ113" s="124" t="e">
        <f t="shared" si="1326"/>
        <v>#REF!</v>
      </c>
      <c r="MK113" s="124" t="e">
        <f t="shared" si="1327"/>
        <v>#REF!</v>
      </c>
      <c r="ML113" s="124" t="e">
        <f t="shared" si="1328"/>
        <v>#REF!</v>
      </c>
      <c r="MM113" s="124" t="e">
        <f t="shared" si="1329"/>
        <v>#REF!</v>
      </c>
      <c r="MN113" s="124" t="e">
        <f t="shared" si="1330"/>
        <v>#REF!</v>
      </c>
      <c r="MO113" s="124" t="e">
        <f t="shared" si="1331"/>
        <v>#REF!</v>
      </c>
      <c r="MP113" s="124" t="e">
        <f t="shared" si="1332"/>
        <v>#REF!</v>
      </c>
      <c r="MQ113" s="124" t="e">
        <f t="shared" si="1333"/>
        <v>#REF!</v>
      </c>
      <c r="MR113" s="124" t="e">
        <f t="shared" si="1334"/>
        <v>#REF!</v>
      </c>
      <c r="MS113" s="124" t="e">
        <f t="shared" si="1335"/>
        <v>#REF!</v>
      </c>
      <c r="MT113" s="124" t="e">
        <f t="shared" si="1336"/>
        <v>#REF!</v>
      </c>
      <c r="MU113" s="124" t="e">
        <f t="shared" si="1337"/>
        <v>#REF!</v>
      </c>
      <c r="MV113" s="124" t="e">
        <f t="shared" si="1338"/>
        <v>#REF!</v>
      </c>
      <c r="MW113" s="124" t="e">
        <f t="shared" si="1339"/>
        <v>#REF!</v>
      </c>
      <c r="MX113" s="124" t="e">
        <f t="shared" si="1340"/>
        <v>#REF!</v>
      </c>
      <c r="MY113" s="124" t="e">
        <f t="shared" si="1341"/>
        <v>#REF!</v>
      </c>
      <c r="MZ113" s="124" t="e">
        <f t="shared" si="1342"/>
        <v>#REF!</v>
      </c>
      <c r="NA113" s="124" t="e">
        <f t="shared" si="1343"/>
        <v>#REF!</v>
      </c>
      <c r="NB113" s="124" t="e">
        <f t="shared" si="1344"/>
        <v>#REF!</v>
      </c>
      <c r="NC113" s="124" t="e">
        <f t="shared" si="1345"/>
        <v>#REF!</v>
      </c>
      <c r="ND113" s="124" t="e">
        <f t="shared" si="1346"/>
        <v>#REF!</v>
      </c>
      <c r="NE113" s="124" t="e">
        <f t="shared" si="1347"/>
        <v>#REF!</v>
      </c>
      <c r="NF113" s="124" t="e">
        <f t="shared" si="1348"/>
        <v>#REF!</v>
      </c>
      <c r="NG113" s="124" t="e">
        <f t="shared" si="1349"/>
        <v>#REF!</v>
      </c>
      <c r="NH113" s="124" t="e">
        <f t="shared" si="1350"/>
        <v>#REF!</v>
      </c>
      <c r="NI113" s="124" t="e">
        <f t="shared" si="1351"/>
        <v>#REF!</v>
      </c>
      <c r="NJ113" s="124" t="e">
        <f t="shared" si="1352"/>
        <v>#REF!</v>
      </c>
      <c r="NK113" s="124" t="e">
        <f t="shared" si="1353"/>
        <v>#REF!</v>
      </c>
      <c r="NL113" s="124" t="e">
        <f t="shared" si="1354"/>
        <v>#REF!</v>
      </c>
      <c r="NM113" s="124" t="e">
        <f t="shared" si="1355"/>
        <v>#REF!</v>
      </c>
      <c r="NN113" s="124" t="e">
        <f t="shared" si="1356"/>
        <v>#REF!</v>
      </c>
      <c r="NO113" s="124" t="e">
        <f t="shared" si="1357"/>
        <v>#REF!</v>
      </c>
      <c r="NP113" s="124" t="e">
        <f t="shared" si="1358"/>
        <v>#REF!</v>
      </c>
      <c r="NQ113" s="124" t="e">
        <f t="shared" si="1359"/>
        <v>#REF!</v>
      </c>
      <c r="NR113" s="124" t="e">
        <f t="shared" si="1360"/>
        <v>#REF!</v>
      </c>
      <c r="NS113" s="124" t="e">
        <f t="shared" si="1361"/>
        <v>#REF!</v>
      </c>
      <c r="NT113" s="124" t="e">
        <f t="shared" si="1362"/>
        <v>#REF!</v>
      </c>
      <c r="NU113" s="124" t="e">
        <f t="shared" si="1363"/>
        <v>#REF!</v>
      </c>
      <c r="NV113" s="124" t="e">
        <f t="shared" si="1364"/>
        <v>#REF!</v>
      </c>
      <c r="NW113" s="124" t="e">
        <f t="shared" si="1365"/>
        <v>#REF!</v>
      </c>
      <c r="NX113" s="124" t="e">
        <f t="shared" si="1366"/>
        <v>#REF!</v>
      </c>
      <c r="NY113" s="124" t="e">
        <f t="shared" si="1367"/>
        <v>#REF!</v>
      </c>
      <c r="NZ113" s="124" t="e">
        <f t="shared" si="1368"/>
        <v>#REF!</v>
      </c>
      <c r="OA113" s="124" t="e">
        <f t="shared" si="1369"/>
        <v>#REF!</v>
      </c>
      <c r="OB113" s="124" t="e">
        <f t="shared" si="1370"/>
        <v>#REF!</v>
      </c>
      <c r="OC113" s="124" t="e">
        <f t="shared" si="1371"/>
        <v>#REF!</v>
      </c>
      <c r="OD113" s="124" t="e">
        <f t="shared" si="1372"/>
        <v>#REF!</v>
      </c>
      <c r="OE113" s="124" t="e">
        <f t="shared" si="1373"/>
        <v>#REF!</v>
      </c>
      <c r="OF113" s="124" t="e">
        <f t="shared" si="1374"/>
        <v>#REF!</v>
      </c>
      <c r="OG113" s="124" t="e">
        <f t="shared" si="1375"/>
        <v>#REF!</v>
      </c>
      <c r="OH113" s="124" t="e">
        <f t="shared" si="1376"/>
        <v>#REF!</v>
      </c>
      <c r="OI113" s="124" t="e">
        <f t="shared" si="1377"/>
        <v>#REF!</v>
      </c>
      <c r="OJ113" s="124" t="e">
        <f t="shared" si="1378"/>
        <v>#REF!</v>
      </c>
      <c r="OK113" s="124" t="e">
        <f t="shared" si="1379"/>
        <v>#REF!</v>
      </c>
      <c r="OL113" s="124" t="e">
        <f t="shared" si="1380"/>
        <v>#REF!</v>
      </c>
      <c r="OM113" s="124" t="e">
        <f t="shared" si="1381"/>
        <v>#REF!</v>
      </c>
      <c r="ON113" s="124" t="e">
        <f t="shared" si="1382"/>
        <v>#REF!</v>
      </c>
      <c r="OO113" s="124" t="e">
        <f t="shared" si="1383"/>
        <v>#REF!</v>
      </c>
      <c r="OP113" s="124" t="e">
        <f t="shared" si="1384"/>
        <v>#REF!</v>
      </c>
      <c r="OQ113" s="124" t="e">
        <f t="shared" si="1385"/>
        <v>#REF!</v>
      </c>
      <c r="OR113" s="124" t="e">
        <f t="shared" si="1386"/>
        <v>#REF!</v>
      </c>
      <c r="OS113" s="124" t="e">
        <f t="shared" si="1387"/>
        <v>#REF!</v>
      </c>
      <c r="OT113" s="124" t="e">
        <f t="shared" si="1388"/>
        <v>#REF!</v>
      </c>
      <c r="OU113" s="124" t="e">
        <f t="shared" si="1389"/>
        <v>#REF!</v>
      </c>
      <c r="OV113" s="124" t="e">
        <f t="shared" si="1390"/>
        <v>#REF!</v>
      </c>
      <c r="OW113" s="124" t="e">
        <f t="shared" si="1391"/>
        <v>#REF!</v>
      </c>
      <c r="OX113" s="124" t="e">
        <f t="shared" si="1392"/>
        <v>#REF!</v>
      </c>
      <c r="OY113" s="124" t="e">
        <f t="shared" si="1393"/>
        <v>#REF!</v>
      </c>
      <c r="OZ113" s="124" t="e">
        <f t="shared" si="1394"/>
        <v>#REF!</v>
      </c>
      <c r="PA113" s="124" t="e">
        <f t="shared" si="1395"/>
        <v>#REF!</v>
      </c>
      <c r="PB113" s="124" t="e">
        <f t="shared" si="1396"/>
        <v>#REF!</v>
      </c>
      <c r="PC113" s="124" t="e">
        <f t="shared" si="1397"/>
        <v>#REF!</v>
      </c>
      <c r="PD113" s="124" t="e">
        <f t="shared" si="1398"/>
        <v>#REF!</v>
      </c>
      <c r="PE113" s="124" t="e">
        <f t="shared" si="1399"/>
        <v>#REF!</v>
      </c>
      <c r="PF113" s="124" t="e">
        <f t="shared" si="1400"/>
        <v>#REF!</v>
      </c>
      <c r="PG113" s="124" t="e">
        <f t="shared" si="1401"/>
        <v>#REF!</v>
      </c>
      <c r="PH113" s="124" t="e">
        <f t="shared" si="1402"/>
        <v>#REF!</v>
      </c>
      <c r="PI113" s="124" t="e">
        <f t="shared" si="1403"/>
        <v>#REF!</v>
      </c>
      <c r="PJ113" s="124" t="e">
        <f t="shared" si="1404"/>
        <v>#REF!</v>
      </c>
    </row>
    <row r="114" spans="3:426" ht="12" customHeight="1">
      <c r="C114" s="70" t="e">
        <f>#REF!</f>
        <v>#REF!</v>
      </c>
      <c r="D114" s="124" t="e">
        <f>収支!#REF!</f>
        <v>#REF!</v>
      </c>
      <c r="G114" s="124" t="e">
        <f t="shared" si="1405"/>
        <v>#REF!</v>
      </c>
      <c r="H114" s="124" t="e">
        <f t="shared" si="1406"/>
        <v>#REF!</v>
      </c>
      <c r="I114" s="124" t="e">
        <f t="shared" si="1407"/>
        <v>#REF!</v>
      </c>
      <c r="J114" s="124" t="e">
        <f t="shared" si="1408"/>
        <v>#REF!</v>
      </c>
      <c r="K114" s="124" t="e">
        <f t="shared" si="1409"/>
        <v>#REF!</v>
      </c>
      <c r="L114" s="124" t="e">
        <f t="shared" si="1410"/>
        <v>#REF!</v>
      </c>
      <c r="M114" s="124" t="e">
        <f t="shared" si="1411"/>
        <v>#REF!</v>
      </c>
      <c r="N114" s="124" t="e">
        <f t="shared" si="1412"/>
        <v>#REF!</v>
      </c>
      <c r="O114" s="124" t="e">
        <f t="shared" si="1413"/>
        <v>#REF!</v>
      </c>
      <c r="P114" s="124" t="e">
        <f t="shared" si="1414"/>
        <v>#REF!</v>
      </c>
      <c r="Q114" s="124" t="e">
        <f t="shared" si="1415"/>
        <v>#REF!</v>
      </c>
      <c r="R114" s="124" t="e">
        <f t="shared" si="1416"/>
        <v>#REF!</v>
      </c>
      <c r="S114" s="124" t="e">
        <f t="shared" ref="S114:S119" si="1430">IF(D114&lt;$S$3,1,0)</f>
        <v>#REF!</v>
      </c>
      <c r="T114" s="124" t="e">
        <f t="shared" ref="T114:CE117" si="1431">S114</f>
        <v>#REF!</v>
      </c>
      <c r="U114" s="124" t="e">
        <f t="shared" si="1431"/>
        <v>#REF!</v>
      </c>
      <c r="V114" s="124" t="e">
        <f t="shared" si="1431"/>
        <v>#REF!</v>
      </c>
      <c r="W114" s="124" t="e">
        <f t="shared" si="1431"/>
        <v>#REF!</v>
      </c>
      <c r="X114" s="124" t="e">
        <f t="shared" si="1431"/>
        <v>#REF!</v>
      </c>
      <c r="Y114" s="124" t="e">
        <f t="shared" si="1431"/>
        <v>#REF!</v>
      </c>
      <c r="Z114" s="124" t="e">
        <f t="shared" si="1431"/>
        <v>#REF!</v>
      </c>
      <c r="AA114" s="124" t="e">
        <f t="shared" si="1431"/>
        <v>#REF!</v>
      </c>
      <c r="AB114" s="124" t="e">
        <f t="shared" si="1431"/>
        <v>#REF!</v>
      </c>
      <c r="AC114" s="124" t="e">
        <f t="shared" si="1431"/>
        <v>#REF!</v>
      </c>
      <c r="AD114" s="124" t="e">
        <f t="shared" si="1431"/>
        <v>#REF!</v>
      </c>
      <c r="AE114" s="124" t="e">
        <f t="shared" si="1431"/>
        <v>#REF!</v>
      </c>
      <c r="AF114" s="124" t="e">
        <f t="shared" si="1431"/>
        <v>#REF!</v>
      </c>
      <c r="AG114" s="124" t="e">
        <f t="shared" si="1431"/>
        <v>#REF!</v>
      </c>
      <c r="AH114" s="124" t="e">
        <f t="shared" si="1431"/>
        <v>#REF!</v>
      </c>
      <c r="AI114" s="124" t="e">
        <f t="shared" si="1431"/>
        <v>#REF!</v>
      </c>
      <c r="AJ114" s="124" t="e">
        <f t="shared" si="1431"/>
        <v>#REF!</v>
      </c>
      <c r="AK114" s="124" t="e">
        <f t="shared" si="1431"/>
        <v>#REF!</v>
      </c>
      <c r="AL114" s="124" t="e">
        <f t="shared" si="1431"/>
        <v>#REF!</v>
      </c>
      <c r="AM114" s="124" t="e">
        <f t="shared" si="1431"/>
        <v>#REF!</v>
      </c>
      <c r="AN114" s="124" t="e">
        <f t="shared" si="1431"/>
        <v>#REF!</v>
      </c>
      <c r="AO114" s="124" t="e">
        <f t="shared" si="1431"/>
        <v>#REF!</v>
      </c>
      <c r="AP114" s="124" t="e">
        <f t="shared" si="1431"/>
        <v>#REF!</v>
      </c>
      <c r="AQ114" s="124" t="e">
        <f t="shared" si="1431"/>
        <v>#REF!</v>
      </c>
      <c r="AR114" s="124" t="e">
        <f t="shared" si="1431"/>
        <v>#REF!</v>
      </c>
      <c r="AS114" s="124" t="e">
        <f t="shared" si="1431"/>
        <v>#REF!</v>
      </c>
      <c r="AT114" s="124" t="e">
        <f t="shared" si="1431"/>
        <v>#REF!</v>
      </c>
      <c r="AU114" s="124" t="e">
        <f t="shared" si="1431"/>
        <v>#REF!</v>
      </c>
      <c r="AV114" s="124" t="e">
        <f t="shared" si="1431"/>
        <v>#REF!</v>
      </c>
      <c r="AW114" s="124" t="e">
        <f t="shared" si="1431"/>
        <v>#REF!</v>
      </c>
      <c r="AX114" s="124" t="e">
        <f t="shared" si="1431"/>
        <v>#REF!</v>
      </c>
      <c r="AY114" s="124" t="e">
        <f t="shared" si="1431"/>
        <v>#REF!</v>
      </c>
      <c r="AZ114" s="124" t="e">
        <f t="shared" si="1431"/>
        <v>#REF!</v>
      </c>
      <c r="BA114" s="124" t="e">
        <f t="shared" si="1431"/>
        <v>#REF!</v>
      </c>
      <c r="BB114" s="124" t="e">
        <f t="shared" si="1431"/>
        <v>#REF!</v>
      </c>
      <c r="BC114" s="124" t="e">
        <f t="shared" si="1431"/>
        <v>#REF!</v>
      </c>
      <c r="BD114" s="124" t="e">
        <f t="shared" si="1431"/>
        <v>#REF!</v>
      </c>
      <c r="BE114" s="124" t="e">
        <f t="shared" si="1431"/>
        <v>#REF!</v>
      </c>
      <c r="BF114" s="124" t="e">
        <f t="shared" si="1431"/>
        <v>#REF!</v>
      </c>
      <c r="BG114" s="124" t="e">
        <f t="shared" si="1431"/>
        <v>#REF!</v>
      </c>
      <c r="BH114" s="124" t="e">
        <f t="shared" si="1431"/>
        <v>#REF!</v>
      </c>
      <c r="BI114" s="124" t="e">
        <f t="shared" si="1431"/>
        <v>#REF!</v>
      </c>
      <c r="BJ114" s="124" t="e">
        <f t="shared" si="1431"/>
        <v>#REF!</v>
      </c>
      <c r="BK114" s="124" t="e">
        <f t="shared" si="1431"/>
        <v>#REF!</v>
      </c>
      <c r="BL114" s="124" t="e">
        <f t="shared" si="1431"/>
        <v>#REF!</v>
      </c>
      <c r="BM114" s="124" t="e">
        <f t="shared" si="1431"/>
        <v>#REF!</v>
      </c>
      <c r="BN114" s="124" t="e">
        <f t="shared" si="1431"/>
        <v>#REF!</v>
      </c>
      <c r="BO114" s="124" t="e">
        <f t="shared" si="1431"/>
        <v>#REF!</v>
      </c>
      <c r="BP114" s="124" t="e">
        <f t="shared" si="1431"/>
        <v>#REF!</v>
      </c>
      <c r="BQ114" s="124" t="e">
        <f t="shared" si="1431"/>
        <v>#REF!</v>
      </c>
      <c r="BR114" s="124" t="e">
        <f t="shared" si="1431"/>
        <v>#REF!</v>
      </c>
      <c r="BS114" s="124" t="e">
        <f t="shared" si="1431"/>
        <v>#REF!</v>
      </c>
      <c r="BT114" s="124" t="e">
        <f t="shared" si="1431"/>
        <v>#REF!</v>
      </c>
      <c r="BU114" s="124" t="e">
        <f t="shared" si="1431"/>
        <v>#REF!</v>
      </c>
      <c r="BV114" s="124" t="e">
        <f t="shared" si="1431"/>
        <v>#REF!</v>
      </c>
      <c r="BW114" s="124" t="e">
        <f t="shared" si="1431"/>
        <v>#REF!</v>
      </c>
      <c r="BX114" s="124" t="e">
        <f t="shared" si="1431"/>
        <v>#REF!</v>
      </c>
      <c r="BY114" s="124" t="e">
        <f t="shared" si="1431"/>
        <v>#REF!</v>
      </c>
      <c r="BZ114" s="124" t="e">
        <f t="shared" si="1431"/>
        <v>#REF!</v>
      </c>
      <c r="CA114" s="124" t="e">
        <f t="shared" si="1431"/>
        <v>#REF!</v>
      </c>
      <c r="CB114" s="124" t="e">
        <f t="shared" si="1431"/>
        <v>#REF!</v>
      </c>
      <c r="CC114" s="124" t="e">
        <f t="shared" si="1431"/>
        <v>#REF!</v>
      </c>
      <c r="CD114" s="124" t="e">
        <f t="shared" si="1431"/>
        <v>#REF!</v>
      </c>
      <c r="CE114" s="124" t="e">
        <f t="shared" si="1431"/>
        <v>#REF!</v>
      </c>
      <c r="CF114" s="124" t="e">
        <f t="shared" si="1428"/>
        <v>#REF!</v>
      </c>
      <c r="CG114" s="124" t="e">
        <f t="shared" si="1428"/>
        <v>#REF!</v>
      </c>
      <c r="CH114" s="124" t="e">
        <f t="shared" si="1428"/>
        <v>#REF!</v>
      </c>
      <c r="CI114" s="124" t="e">
        <f t="shared" si="1428"/>
        <v>#REF!</v>
      </c>
      <c r="CJ114" s="124" t="e">
        <f t="shared" si="1428"/>
        <v>#REF!</v>
      </c>
      <c r="CK114" s="124" t="e">
        <f t="shared" si="1428"/>
        <v>#REF!</v>
      </c>
      <c r="CL114" s="124" t="e">
        <f t="shared" si="1428"/>
        <v>#REF!</v>
      </c>
      <c r="CM114" s="124" t="e">
        <f t="shared" si="1428"/>
        <v>#REF!</v>
      </c>
      <c r="CN114" s="124" t="e">
        <f t="shared" si="1428"/>
        <v>#REF!</v>
      </c>
      <c r="CO114" s="124" t="e">
        <f t="shared" si="1428"/>
        <v>#REF!</v>
      </c>
      <c r="CP114" s="124" t="e">
        <f t="shared" si="1428"/>
        <v>#REF!</v>
      </c>
      <c r="CQ114" s="124" t="e">
        <f t="shared" si="1428"/>
        <v>#REF!</v>
      </c>
      <c r="CR114" s="124" t="e">
        <f t="shared" si="1428"/>
        <v>#REF!</v>
      </c>
      <c r="CS114" s="124" t="e">
        <f t="shared" si="1428"/>
        <v>#REF!</v>
      </c>
      <c r="CT114" s="124" t="e">
        <f t="shared" si="1428"/>
        <v>#REF!</v>
      </c>
      <c r="CU114" s="124" t="e">
        <f t="shared" si="1428"/>
        <v>#REF!</v>
      </c>
      <c r="CV114" s="124" t="e">
        <f t="shared" si="1428"/>
        <v>#REF!</v>
      </c>
      <c r="CW114" s="124" t="e">
        <f t="shared" si="1428"/>
        <v>#REF!</v>
      </c>
      <c r="CX114" s="124" t="e">
        <f t="shared" si="1428"/>
        <v>#REF!</v>
      </c>
      <c r="CY114" s="124" t="e">
        <f t="shared" si="1428"/>
        <v>#REF!</v>
      </c>
      <c r="CZ114" s="124" t="e">
        <f t="shared" si="1428"/>
        <v>#REF!</v>
      </c>
      <c r="DA114" s="124" t="e">
        <f t="shared" si="1428"/>
        <v>#REF!</v>
      </c>
      <c r="DB114" s="124" t="e">
        <f t="shared" si="1428"/>
        <v>#REF!</v>
      </c>
      <c r="DC114" s="124" t="e">
        <f t="shared" si="1428"/>
        <v>#REF!</v>
      </c>
      <c r="DD114" s="124" t="e">
        <f t="shared" si="1428"/>
        <v>#REF!</v>
      </c>
      <c r="DE114" s="124" t="e">
        <f t="shared" si="1428"/>
        <v>#REF!</v>
      </c>
      <c r="DF114" s="124" t="e">
        <f t="shared" si="1428"/>
        <v>#REF!</v>
      </c>
      <c r="DG114" s="124" t="e">
        <f t="shared" si="1428"/>
        <v>#REF!</v>
      </c>
      <c r="DH114" s="124" t="e">
        <f t="shared" si="1428"/>
        <v>#REF!</v>
      </c>
      <c r="DI114" s="124" t="e">
        <f t="shared" si="1428"/>
        <v>#REF!</v>
      </c>
      <c r="DJ114" s="124" t="e">
        <f t="shared" si="1428"/>
        <v>#REF!</v>
      </c>
      <c r="DK114" s="124" t="e">
        <f t="shared" si="1428"/>
        <v>#REF!</v>
      </c>
      <c r="DL114" s="124" t="e">
        <f t="shared" si="1428"/>
        <v>#REF!</v>
      </c>
      <c r="DM114" s="124" t="e">
        <f t="shared" si="1428"/>
        <v>#REF!</v>
      </c>
      <c r="DN114" s="124" t="e">
        <f t="shared" si="1428"/>
        <v>#REF!</v>
      </c>
      <c r="DO114" s="124" t="e">
        <f t="shared" si="1428"/>
        <v>#REF!</v>
      </c>
      <c r="DP114" s="124" t="e">
        <f t="shared" si="1428"/>
        <v>#REF!</v>
      </c>
      <c r="DQ114" s="124" t="e">
        <f t="shared" si="1428"/>
        <v>#REF!</v>
      </c>
      <c r="DR114" s="124" t="e">
        <f t="shared" si="1428"/>
        <v>#REF!</v>
      </c>
      <c r="DS114" s="124" t="e">
        <f t="shared" si="1428"/>
        <v>#REF!</v>
      </c>
      <c r="DT114" s="124" t="e">
        <f t="shared" si="1428"/>
        <v>#REF!</v>
      </c>
      <c r="DU114" s="124" t="e">
        <f t="shared" si="1428"/>
        <v>#REF!</v>
      </c>
      <c r="DV114" s="124" t="e">
        <f t="shared" si="1428"/>
        <v>#REF!</v>
      </c>
      <c r="DW114" s="124" t="e">
        <f t="shared" si="1428"/>
        <v>#REF!</v>
      </c>
      <c r="DX114" s="124" t="e">
        <f t="shared" si="1428"/>
        <v>#REF!</v>
      </c>
      <c r="DY114" s="124" t="e">
        <f t="shared" si="1428"/>
        <v>#REF!</v>
      </c>
      <c r="DZ114" s="124" t="e">
        <f t="shared" si="1428"/>
        <v>#REF!</v>
      </c>
      <c r="EA114" s="124" t="e">
        <f t="shared" si="1428"/>
        <v>#REF!</v>
      </c>
      <c r="EB114" s="124" t="e">
        <f t="shared" si="1428"/>
        <v>#REF!</v>
      </c>
      <c r="EC114" s="124" t="e">
        <f t="shared" si="1428"/>
        <v>#REF!</v>
      </c>
      <c r="ED114" s="124" t="e">
        <f t="shared" si="1428"/>
        <v>#REF!</v>
      </c>
      <c r="EE114" s="124" t="e">
        <f t="shared" si="1428"/>
        <v>#REF!</v>
      </c>
      <c r="EF114" s="124" t="e">
        <f t="shared" si="1428"/>
        <v>#REF!</v>
      </c>
      <c r="EG114" s="124" t="e">
        <f t="shared" si="1428"/>
        <v>#REF!</v>
      </c>
      <c r="EH114" s="124" t="e">
        <f t="shared" si="1428"/>
        <v>#REF!</v>
      </c>
      <c r="EI114" s="124" t="e">
        <f t="shared" si="1428"/>
        <v>#REF!</v>
      </c>
      <c r="EJ114" s="124" t="e">
        <f t="shared" si="1428"/>
        <v>#REF!</v>
      </c>
      <c r="EK114" s="124" t="e">
        <f t="shared" si="1428"/>
        <v>#REF!</v>
      </c>
      <c r="EL114" s="124" t="e">
        <f t="shared" si="1428"/>
        <v>#REF!</v>
      </c>
      <c r="EM114" s="124" t="e">
        <f t="shared" si="1428"/>
        <v>#REF!</v>
      </c>
      <c r="EN114" s="124" t="e">
        <f t="shared" si="1428"/>
        <v>#REF!</v>
      </c>
      <c r="EO114" s="124" t="e">
        <f t="shared" si="1428"/>
        <v>#REF!</v>
      </c>
      <c r="EP114" s="124" t="e">
        <f t="shared" si="1428"/>
        <v>#REF!</v>
      </c>
      <c r="EQ114" s="124" t="e">
        <f t="shared" si="1421"/>
        <v>#REF!</v>
      </c>
      <c r="ER114" s="124" t="e">
        <f t="shared" si="1426"/>
        <v>#REF!</v>
      </c>
      <c r="ES114" s="124" t="e">
        <f t="shared" si="1426"/>
        <v>#REF!</v>
      </c>
      <c r="ET114" s="124" t="e">
        <f t="shared" si="1426"/>
        <v>#REF!</v>
      </c>
      <c r="EU114" s="124" t="e">
        <f t="shared" si="1426"/>
        <v>#REF!</v>
      </c>
      <c r="EV114" s="124" t="e">
        <f t="shared" si="1426"/>
        <v>#REF!</v>
      </c>
      <c r="EW114" s="124" t="e">
        <f t="shared" si="1426"/>
        <v>#REF!</v>
      </c>
      <c r="EX114" s="124" t="e">
        <f t="shared" si="1426"/>
        <v>#REF!</v>
      </c>
      <c r="EY114" s="124" t="e">
        <f t="shared" si="1426"/>
        <v>#REF!</v>
      </c>
      <c r="EZ114" s="124" t="e">
        <f t="shared" si="1426"/>
        <v>#REF!</v>
      </c>
      <c r="FA114" s="124" t="e">
        <f t="shared" si="1426"/>
        <v>#REF!</v>
      </c>
      <c r="FB114" s="124" t="e">
        <f t="shared" si="1426"/>
        <v>#REF!</v>
      </c>
      <c r="FC114" s="124" t="e">
        <f t="shared" si="1426"/>
        <v>#REF!</v>
      </c>
      <c r="FD114" s="124" t="e">
        <f t="shared" si="1426"/>
        <v>#REF!</v>
      </c>
      <c r="FE114" s="124" t="e">
        <f t="shared" si="1426"/>
        <v>#REF!</v>
      </c>
      <c r="FF114" s="124" t="e">
        <f t="shared" si="1426"/>
        <v>#REF!</v>
      </c>
      <c r="FG114" s="124" t="e">
        <f t="shared" si="1426"/>
        <v>#REF!</v>
      </c>
      <c r="FH114" s="124" t="e">
        <f t="shared" si="1426"/>
        <v>#REF!</v>
      </c>
      <c r="FI114" s="124" t="e">
        <f t="shared" si="1426"/>
        <v>#REF!</v>
      </c>
      <c r="FJ114" s="124" t="e">
        <f t="shared" si="1426"/>
        <v>#REF!</v>
      </c>
      <c r="FK114" s="124" t="e">
        <f t="shared" si="1426"/>
        <v>#REF!</v>
      </c>
      <c r="FL114" s="124" t="e">
        <f t="shared" si="1426"/>
        <v>#REF!</v>
      </c>
      <c r="FM114" s="124" t="e">
        <f t="shared" si="1426"/>
        <v>#REF!</v>
      </c>
      <c r="FN114" s="124" t="e">
        <f t="shared" si="1426"/>
        <v>#REF!</v>
      </c>
      <c r="FO114" s="124" t="e">
        <f t="shared" si="1426"/>
        <v>#REF!</v>
      </c>
      <c r="FP114" s="124" t="e">
        <f t="shared" si="1426"/>
        <v>#REF!</v>
      </c>
      <c r="FQ114" s="124" t="e">
        <f t="shared" si="1426"/>
        <v>#REF!</v>
      </c>
      <c r="FR114" s="124" t="e">
        <f t="shared" si="1426"/>
        <v>#REF!</v>
      </c>
      <c r="FS114" s="124" t="e">
        <f t="shared" si="1426"/>
        <v>#REF!</v>
      </c>
      <c r="FT114" s="124" t="e">
        <f t="shared" si="1426"/>
        <v>#REF!</v>
      </c>
      <c r="FU114" s="124" t="e">
        <f t="shared" si="1426"/>
        <v>#REF!</v>
      </c>
      <c r="FV114" s="124" t="e">
        <f t="shared" si="1426"/>
        <v>#REF!</v>
      </c>
      <c r="FW114" s="124" t="e">
        <f t="shared" si="1426"/>
        <v>#REF!</v>
      </c>
      <c r="FX114" s="124" t="e">
        <f t="shared" si="1426"/>
        <v>#REF!</v>
      </c>
      <c r="FY114" s="124" t="e">
        <f t="shared" si="1426"/>
        <v>#REF!</v>
      </c>
      <c r="FZ114" s="124" t="e">
        <f t="shared" si="1426"/>
        <v>#REF!</v>
      </c>
      <c r="GA114" s="124" t="e">
        <f t="shared" si="1426"/>
        <v>#REF!</v>
      </c>
      <c r="GB114" s="124" t="e">
        <f t="shared" si="1426"/>
        <v>#REF!</v>
      </c>
      <c r="GC114" s="124" t="e">
        <f t="shared" si="1426"/>
        <v>#REF!</v>
      </c>
      <c r="GD114" s="124" t="e">
        <f t="shared" si="1426"/>
        <v>#REF!</v>
      </c>
      <c r="GE114" s="124" t="e">
        <f t="shared" si="1426"/>
        <v>#REF!</v>
      </c>
      <c r="GF114" s="124" t="e">
        <f t="shared" si="1426"/>
        <v>#REF!</v>
      </c>
      <c r="GG114" s="124" t="e">
        <f t="shared" si="1426"/>
        <v>#REF!</v>
      </c>
      <c r="GH114" s="124" t="e">
        <f t="shared" si="1426"/>
        <v>#REF!</v>
      </c>
      <c r="GI114" s="124" t="e">
        <f t="shared" si="1426"/>
        <v>#REF!</v>
      </c>
      <c r="GJ114" s="124" t="e">
        <f t="shared" si="1426"/>
        <v>#REF!</v>
      </c>
      <c r="GK114" s="124" t="e">
        <f t="shared" si="1426"/>
        <v>#REF!</v>
      </c>
      <c r="GL114" s="124" t="e">
        <f t="shared" si="1426"/>
        <v>#REF!</v>
      </c>
      <c r="GM114" s="124" t="e">
        <f t="shared" si="1426"/>
        <v>#REF!</v>
      </c>
      <c r="GN114" s="124" t="e">
        <f t="shared" si="1426"/>
        <v>#REF!</v>
      </c>
      <c r="GO114" s="124" t="e">
        <f t="shared" si="1426"/>
        <v>#REF!</v>
      </c>
      <c r="GP114" s="124" t="e">
        <f t="shared" si="1426"/>
        <v>#REF!</v>
      </c>
      <c r="GQ114" s="124" t="e">
        <f t="shared" si="1426"/>
        <v>#REF!</v>
      </c>
      <c r="GR114" s="124" t="e">
        <f t="shared" si="1426"/>
        <v>#REF!</v>
      </c>
      <c r="GS114" s="124" t="e">
        <f t="shared" si="1426"/>
        <v>#REF!</v>
      </c>
      <c r="GT114" s="124" t="e">
        <f t="shared" si="1426"/>
        <v>#REF!</v>
      </c>
      <c r="GU114" s="124" t="e">
        <f t="shared" si="1426"/>
        <v>#REF!</v>
      </c>
      <c r="GV114" s="124" t="e">
        <f t="shared" si="1426"/>
        <v>#REF!</v>
      </c>
      <c r="GW114" s="124" t="e">
        <f t="shared" si="1426"/>
        <v>#REF!</v>
      </c>
      <c r="GX114" s="124" t="e">
        <f t="shared" si="1426"/>
        <v>#REF!</v>
      </c>
      <c r="GY114" s="124" t="e">
        <f t="shared" si="1426"/>
        <v>#REF!</v>
      </c>
      <c r="GZ114" s="124" t="e">
        <f t="shared" si="1426"/>
        <v>#REF!</v>
      </c>
      <c r="HA114" s="124" t="e">
        <f t="shared" si="1426"/>
        <v>#REF!</v>
      </c>
      <c r="HB114" s="124" t="e">
        <f t="shared" si="1426"/>
        <v>#REF!</v>
      </c>
      <c r="HC114" s="124" t="e">
        <f t="shared" si="1426"/>
        <v>#REF!</v>
      </c>
      <c r="HD114" s="124" t="e">
        <f t="shared" si="1425"/>
        <v>#REF!</v>
      </c>
      <c r="HE114" s="124" t="e">
        <f t="shared" si="1425"/>
        <v>#REF!</v>
      </c>
      <c r="HF114" s="124" t="e">
        <f t="shared" si="1429"/>
        <v>#REF!</v>
      </c>
      <c r="HG114" s="124" t="e">
        <f t="shared" si="1429"/>
        <v>#REF!</v>
      </c>
      <c r="HH114" s="124" t="e">
        <f t="shared" si="1429"/>
        <v>#REF!</v>
      </c>
      <c r="HI114" s="124" t="e">
        <f t="shared" si="1429"/>
        <v>#REF!</v>
      </c>
      <c r="HJ114" s="124" t="e">
        <f t="shared" si="1429"/>
        <v>#REF!</v>
      </c>
      <c r="HK114" s="124" t="e">
        <f t="shared" si="1429"/>
        <v>#REF!</v>
      </c>
      <c r="HL114" s="124" t="e">
        <f t="shared" si="1429"/>
        <v>#REF!</v>
      </c>
      <c r="HM114" s="124" t="e">
        <f t="shared" si="1429"/>
        <v>#REF!</v>
      </c>
      <c r="HN114" s="124" t="e">
        <f t="shared" si="1429"/>
        <v>#REF!</v>
      </c>
      <c r="HO114" s="124" t="e">
        <f t="shared" si="1429"/>
        <v>#REF!</v>
      </c>
      <c r="HP114" s="124" t="e">
        <f t="shared" si="1429"/>
        <v>#REF!</v>
      </c>
      <c r="HQ114" s="124" t="e">
        <f t="shared" si="1429"/>
        <v>#REF!</v>
      </c>
      <c r="HR114" s="124" t="e">
        <f t="shared" si="1429"/>
        <v>#REF!</v>
      </c>
      <c r="HS114" s="124" t="e">
        <f t="shared" si="1429"/>
        <v>#REF!</v>
      </c>
      <c r="HT114" s="124" t="e">
        <f t="shared" si="1429"/>
        <v>#REF!</v>
      </c>
      <c r="HU114" s="124" t="e">
        <f t="shared" si="1429"/>
        <v>#REF!</v>
      </c>
      <c r="HV114" s="124" t="e">
        <f t="shared" si="1429"/>
        <v>#REF!</v>
      </c>
      <c r="HW114" s="124" t="e">
        <f t="shared" si="1429"/>
        <v>#REF!</v>
      </c>
      <c r="HX114" s="124" t="e">
        <f t="shared" si="1429"/>
        <v>#REF!</v>
      </c>
      <c r="HY114" s="124" t="e">
        <f t="shared" si="1429"/>
        <v>#REF!</v>
      </c>
      <c r="HZ114" s="124" t="e">
        <f t="shared" si="1429"/>
        <v>#REF!</v>
      </c>
      <c r="IA114" s="124" t="e">
        <f t="shared" si="1429"/>
        <v>#REF!</v>
      </c>
      <c r="IB114" s="124" t="e">
        <f t="shared" si="1429"/>
        <v>#REF!</v>
      </c>
      <c r="IC114" s="124" t="e">
        <f t="shared" si="1429"/>
        <v>#REF!</v>
      </c>
      <c r="ID114" s="124" t="e">
        <f t="shared" si="1429"/>
        <v>#REF!</v>
      </c>
      <c r="IE114" s="124" t="e">
        <f t="shared" si="1429"/>
        <v>#REF!</v>
      </c>
      <c r="IF114" s="124" t="e">
        <f t="shared" si="1429"/>
        <v>#REF!</v>
      </c>
      <c r="IG114" s="124" t="e">
        <f t="shared" si="1429"/>
        <v>#REF!</v>
      </c>
      <c r="IH114" s="124" t="e">
        <f t="shared" si="1429"/>
        <v>#REF!</v>
      </c>
      <c r="II114" s="124" t="e">
        <f t="shared" si="1429"/>
        <v>#REF!</v>
      </c>
      <c r="IJ114" s="124" t="e">
        <f t="shared" si="1429"/>
        <v>#REF!</v>
      </c>
      <c r="IK114" s="124" t="e">
        <f t="shared" si="1429"/>
        <v>#REF!</v>
      </c>
      <c r="IL114" s="124" t="e">
        <f t="shared" si="1429"/>
        <v>#REF!</v>
      </c>
      <c r="IM114" s="124" t="e">
        <f t="shared" si="1429"/>
        <v>#REF!</v>
      </c>
      <c r="IN114" s="124" t="e">
        <f t="shared" si="1429"/>
        <v>#REF!</v>
      </c>
      <c r="IO114" s="124" t="e">
        <f t="shared" si="1429"/>
        <v>#REF!</v>
      </c>
      <c r="IP114" s="124" t="e">
        <f t="shared" si="1429"/>
        <v>#REF!</v>
      </c>
      <c r="IQ114" s="124" t="e">
        <f t="shared" si="1429"/>
        <v>#REF!</v>
      </c>
      <c r="IR114" s="124" t="e">
        <f t="shared" si="1429"/>
        <v>#REF!</v>
      </c>
      <c r="IS114" s="124" t="e">
        <f t="shared" si="1429"/>
        <v>#REF!</v>
      </c>
      <c r="IT114" s="124" t="e">
        <f t="shared" si="1429"/>
        <v>#REF!</v>
      </c>
      <c r="IU114" s="124" t="e">
        <f t="shared" si="1429"/>
        <v>#REF!</v>
      </c>
      <c r="IV114" s="124" t="e">
        <f t="shared" si="1429"/>
        <v>#REF!</v>
      </c>
      <c r="IW114" s="124" t="e">
        <f t="shared" si="1429"/>
        <v>#REF!</v>
      </c>
      <c r="IX114" s="124" t="e">
        <f t="shared" si="1429"/>
        <v>#REF!</v>
      </c>
      <c r="IY114" s="124" t="e">
        <f t="shared" si="1429"/>
        <v>#REF!</v>
      </c>
      <c r="IZ114" s="124" t="e">
        <f t="shared" si="1429"/>
        <v>#REF!</v>
      </c>
      <c r="JA114" s="124" t="e">
        <f t="shared" si="1429"/>
        <v>#REF!</v>
      </c>
      <c r="JB114" s="124" t="e">
        <f t="shared" si="1429"/>
        <v>#REF!</v>
      </c>
      <c r="JC114" s="124" t="e">
        <f t="shared" si="1429"/>
        <v>#REF!</v>
      </c>
      <c r="JD114" s="124" t="e">
        <f t="shared" si="1429"/>
        <v>#REF!</v>
      </c>
      <c r="JE114" s="124" t="e">
        <f t="shared" si="1429"/>
        <v>#REF!</v>
      </c>
      <c r="JF114" s="124" t="e">
        <f t="shared" si="1429"/>
        <v>#REF!</v>
      </c>
      <c r="JG114" s="124" t="e">
        <f t="shared" si="1429"/>
        <v>#REF!</v>
      </c>
      <c r="JH114" s="124" t="e">
        <f t="shared" si="1429"/>
        <v>#REF!</v>
      </c>
      <c r="JI114" s="124" t="e">
        <f t="shared" si="1429"/>
        <v>#REF!</v>
      </c>
      <c r="JJ114" s="124" t="e">
        <f t="shared" si="1429"/>
        <v>#REF!</v>
      </c>
      <c r="JK114" s="124" t="e">
        <f t="shared" si="1429"/>
        <v>#REF!</v>
      </c>
      <c r="JL114" s="124" t="e">
        <f t="shared" si="1429"/>
        <v>#REF!</v>
      </c>
      <c r="JM114" s="124" t="e">
        <f t="shared" si="1429"/>
        <v>#REF!</v>
      </c>
      <c r="JN114" s="124" t="e">
        <f t="shared" si="1429"/>
        <v>#REF!</v>
      </c>
      <c r="JO114" s="124" t="e">
        <f t="shared" si="1429"/>
        <v>#REF!</v>
      </c>
      <c r="JP114" s="124" t="e">
        <f t="shared" si="1429"/>
        <v>#REF!</v>
      </c>
      <c r="JQ114" s="124" t="e">
        <f t="shared" si="1429"/>
        <v>#REF!</v>
      </c>
      <c r="JR114" s="124" t="e">
        <f t="shared" si="1427"/>
        <v>#REF!</v>
      </c>
      <c r="JS114" s="124" t="e">
        <f t="shared" si="1420"/>
        <v>#REF!</v>
      </c>
      <c r="JT114" s="124" t="e">
        <f t="shared" si="1420"/>
        <v>#REF!</v>
      </c>
      <c r="JU114" s="124" t="e">
        <f t="shared" si="1420"/>
        <v>#REF!</v>
      </c>
      <c r="JV114" s="124" t="e">
        <f t="shared" si="1420"/>
        <v>#REF!</v>
      </c>
      <c r="JW114" s="124" t="e">
        <f t="shared" si="1420"/>
        <v>#REF!</v>
      </c>
      <c r="JX114" s="124" t="e">
        <f t="shared" si="1420"/>
        <v>#REF!</v>
      </c>
      <c r="JY114" s="124" t="e">
        <f t="shared" si="1420"/>
        <v>#REF!</v>
      </c>
      <c r="JZ114" s="124" t="e">
        <f t="shared" si="1420"/>
        <v>#REF!</v>
      </c>
      <c r="KA114" s="124" t="e">
        <f t="shared" si="1420"/>
        <v>#REF!</v>
      </c>
      <c r="KB114" s="124" t="e">
        <f t="shared" si="1420"/>
        <v>#REF!</v>
      </c>
      <c r="KC114" s="124" t="e">
        <f t="shared" si="1420"/>
        <v>#REF!</v>
      </c>
      <c r="KD114" s="124" t="e">
        <f t="shared" si="1420"/>
        <v>#REF!</v>
      </c>
      <c r="KE114" s="124" t="e">
        <f t="shared" si="1420"/>
        <v>#REF!</v>
      </c>
      <c r="KF114" s="124" t="e">
        <f t="shared" si="1420"/>
        <v>#REF!</v>
      </c>
      <c r="KG114" s="124" t="e">
        <f t="shared" si="1420"/>
        <v>#REF!</v>
      </c>
      <c r="KH114" s="124" t="e">
        <f t="shared" si="1420"/>
        <v>#REF!</v>
      </c>
      <c r="KI114" s="124" t="e">
        <f t="shared" si="1420"/>
        <v>#REF!</v>
      </c>
      <c r="KJ114" s="124" t="e">
        <f t="shared" si="1420"/>
        <v>#REF!</v>
      </c>
      <c r="KK114" s="124" t="e">
        <f t="shared" si="1420"/>
        <v>#REF!</v>
      </c>
      <c r="KL114" s="124" t="e">
        <f t="shared" si="1420"/>
        <v>#REF!</v>
      </c>
      <c r="KM114" s="124" t="e">
        <f t="shared" si="1420"/>
        <v>#REF!</v>
      </c>
      <c r="KN114" s="124" t="e">
        <f t="shared" si="1420"/>
        <v>#REF!</v>
      </c>
      <c r="KO114" s="124" t="e">
        <f t="shared" si="1420"/>
        <v>#REF!</v>
      </c>
      <c r="KP114" s="124" t="e">
        <f t="shared" si="1420"/>
        <v>#REF!</v>
      </c>
      <c r="KQ114" s="124" t="e">
        <f t="shared" si="1420"/>
        <v>#REF!</v>
      </c>
      <c r="KR114" s="124" t="e">
        <f t="shared" si="1420"/>
        <v>#REF!</v>
      </c>
      <c r="KS114" s="124" t="e">
        <f t="shared" si="1420"/>
        <v>#REF!</v>
      </c>
      <c r="KT114" s="124" t="e">
        <f t="shared" si="1420"/>
        <v>#REF!</v>
      </c>
      <c r="KU114" s="124" t="e">
        <f t="shared" si="1285"/>
        <v>#REF!</v>
      </c>
      <c r="KV114" s="124" t="e">
        <f t="shared" si="1285"/>
        <v>#REF!</v>
      </c>
      <c r="KW114" s="124" t="e">
        <f t="shared" si="1285"/>
        <v>#REF!</v>
      </c>
      <c r="KX114" s="124" t="e">
        <f t="shared" si="1285"/>
        <v>#REF!</v>
      </c>
      <c r="KY114" s="124" t="e">
        <f t="shared" si="1285"/>
        <v>#REF!</v>
      </c>
      <c r="KZ114" s="124" t="e">
        <f t="shared" si="1285"/>
        <v>#REF!</v>
      </c>
      <c r="LA114" s="124" t="e">
        <f t="shared" si="1285"/>
        <v>#REF!</v>
      </c>
      <c r="LB114" s="124" t="e">
        <f t="shared" si="1285"/>
        <v>#REF!</v>
      </c>
      <c r="LC114" s="124" t="e">
        <f t="shared" si="1285"/>
        <v>#REF!</v>
      </c>
      <c r="LD114" s="124" t="e">
        <f t="shared" si="1285"/>
        <v>#REF!</v>
      </c>
      <c r="LE114" s="124" t="e">
        <f t="shared" si="1285"/>
        <v>#REF!</v>
      </c>
      <c r="LF114" s="124" t="e">
        <f t="shared" si="1285"/>
        <v>#REF!</v>
      </c>
      <c r="LG114" s="124" t="e">
        <f t="shared" si="1297"/>
        <v>#REF!</v>
      </c>
      <c r="LH114" s="124" t="e">
        <f t="shared" si="1298"/>
        <v>#REF!</v>
      </c>
      <c r="LI114" s="124" t="e">
        <f t="shared" si="1299"/>
        <v>#REF!</v>
      </c>
      <c r="LJ114" s="124" t="e">
        <f t="shared" si="1300"/>
        <v>#REF!</v>
      </c>
      <c r="LK114" s="124" t="e">
        <f t="shared" si="1301"/>
        <v>#REF!</v>
      </c>
      <c r="LL114" s="124" t="e">
        <f t="shared" si="1302"/>
        <v>#REF!</v>
      </c>
      <c r="LM114" s="124" t="e">
        <f t="shared" si="1303"/>
        <v>#REF!</v>
      </c>
      <c r="LN114" s="124" t="e">
        <f t="shared" si="1304"/>
        <v>#REF!</v>
      </c>
      <c r="LO114" s="124" t="e">
        <f t="shared" si="1305"/>
        <v>#REF!</v>
      </c>
      <c r="LP114" s="124" t="e">
        <f t="shared" si="1306"/>
        <v>#REF!</v>
      </c>
      <c r="LQ114" s="124" t="e">
        <f t="shared" si="1307"/>
        <v>#REF!</v>
      </c>
      <c r="LR114" s="124" t="e">
        <f t="shared" si="1308"/>
        <v>#REF!</v>
      </c>
      <c r="LS114" s="124" t="e">
        <f t="shared" si="1309"/>
        <v>#REF!</v>
      </c>
      <c r="LT114" s="124" t="e">
        <f t="shared" si="1310"/>
        <v>#REF!</v>
      </c>
      <c r="LU114" s="124" t="e">
        <f t="shared" si="1311"/>
        <v>#REF!</v>
      </c>
      <c r="LV114" s="124" t="e">
        <f t="shared" si="1312"/>
        <v>#REF!</v>
      </c>
      <c r="LW114" s="124" t="e">
        <f t="shared" si="1313"/>
        <v>#REF!</v>
      </c>
      <c r="LX114" s="124" t="e">
        <f t="shared" si="1314"/>
        <v>#REF!</v>
      </c>
      <c r="LY114" s="124" t="e">
        <f t="shared" si="1315"/>
        <v>#REF!</v>
      </c>
      <c r="LZ114" s="124" t="e">
        <f t="shared" si="1316"/>
        <v>#REF!</v>
      </c>
      <c r="MA114" s="124" t="e">
        <f t="shared" si="1317"/>
        <v>#REF!</v>
      </c>
      <c r="MB114" s="124" t="e">
        <f t="shared" si="1318"/>
        <v>#REF!</v>
      </c>
      <c r="MC114" s="124" t="e">
        <f t="shared" si="1319"/>
        <v>#REF!</v>
      </c>
      <c r="MD114" s="124" t="e">
        <f t="shared" si="1320"/>
        <v>#REF!</v>
      </c>
      <c r="ME114" s="124" t="e">
        <f t="shared" si="1321"/>
        <v>#REF!</v>
      </c>
      <c r="MF114" s="124" t="e">
        <f t="shared" si="1322"/>
        <v>#REF!</v>
      </c>
      <c r="MG114" s="124" t="e">
        <f t="shared" si="1323"/>
        <v>#REF!</v>
      </c>
      <c r="MH114" s="124" t="e">
        <f t="shared" si="1324"/>
        <v>#REF!</v>
      </c>
      <c r="MI114" s="124" t="e">
        <f t="shared" si="1325"/>
        <v>#REF!</v>
      </c>
      <c r="MJ114" s="124" t="e">
        <f t="shared" si="1326"/>
        <v>#REF!</v>
      </c>
      <c r="MK114" s="124" t="e">
        <f t="shared" si="1327"/>
        <v>#REF!</v>
      </c>
      <c r="ML114" s="124" t="e">
        <f t="shared" si="1328"/>
        <v>#REF!</v>
      </c>
      <c r="MM114" s="124" t="e">
        <f t="shared" si="1329"/>
        <v>#REF!</v>
      </c>
      <c r="MN114" s="124" t="e">
        <f t="shared" si="1330"/>
        <v>#REF!</v>
      </c>
      <c r="MO114" s="124" t="e">
        <f t="shared" si="1331"/>
        <v>#REF!</v>
      </c>
      <c r="MP114" s="124" t="e">
        <f t="shared" si="1332"/>
        <v>#REF!</v>
      </c>
      <c r="MQ114" s="124" t="e">
        <f t="shared" si="1333"/>
        <v>#REF!</v>
      </c>
      <c r="MR114" s="124" t="e">
        <f t="shared" si="1334"/>
        <v>#REF!</v>
      </c>
      <c r="MS114" s="124" t="e">
        <f t="shared" si="1335"/>
        <v>#REF!</v>
      </c>
      <c r="MT114" s="124" t="e">
        <f t="shared" si="1336"/>
        <v>#REF!</v>
      </c>
      <c r="MU114" s="124" t="e">
        <f t="shared" si="1337"/>
        <v>#REF!</v>
      </c>
      <c r="MV114" s="124" t="e">
        <f t="shared" si="1338"/>
        <v>#REF!</v>
      </c>
      <c r="MW114" s="124" t="e">
        <f t="shared" si="1339"/>
        <v>#REF!</v>
      </c>
      <c r="MX114" s="124" t="e">
        <f t="shared" si="1340"/>
        <v>#REF!</v>
      </c>
      <c r="MY114" s="124" t="e">
        <f t="shared" si="1341"/>
        <v>#REF!</v>
      </c>
      <c r="MZ114" s="124" t="e">
        <f t="shared" si="1342"/>
        <v>#REF!</v>
      </c>
      <c r="NA114" s="124" t="e">
        <f t="shared" si="1343"/>
        <v>#REF!</v>
      </c>
      <c r="NB114" s="124" t="e">
        <f t="shared" si="1344"/>
        <v>#REF!</v>
      </c>
      <c r="NC114" s="124" t="e">
        <f t="shared" si="1345"/>
        <v>#REF!</v>
      </c>
      <c r="ND114" s="124" t="e">
        <f t="shared" si="1346"/>
        <v>#REF!</v>
      </c>
      <c r="NE114" s="124" t="e">
        <f t="shared" si="1347"/>
        <v>#REF!</v>
      </c>
      <c r="NF114" s="124" t="e">
        <f t="shared" si="1348"/>
        <v>#REF!</v>
      </c>
      <c r="NG114" s="124" t="e">
        <f t="shared" si="1349"/>
        <v>#REF!</v>
      </c>
      <c r="NH114" s="124" t="e">
        <f t="shared" si="1350"/>
        <v>#REF!</v>
      </c>
      <c r="NI114" s="124" t="e">
        <f t="shared" si="1351"/>
        <v>#REF!</v>
      </c>
      <c r="NJ114" s="124" t="e">
        <f t="shared" si="1352"/>
        <v>#REF!</v>
      </c>
      <c r="NK114" s="124" t="e">
        <f t="shared" si="1353"/>
        <v>#REF!</v>
      </c>
      <c r="NL114" s="124" t="e">
        <f t="shared" si="1354"/>
        <v>#REF!</v>
      </c>
      <c r="NM114" s="124" t="e">
        <f t="shared" si="1355"/>
        <v>#REF!</v>
      </c>
      <c r="NN114" s="124" t="e">
        <f t="shared" si="1356"/>
        <v>#REF!</v>
      </c>
      <c r="NO114" s="124" t="e">
        <f t="shared" si="1357"/>
        <v>#REF!</v>
      </c>
      <c r="NP114" s="124" t="e">
        <f t="shared" si="1358"/>
        <v>#REF!</v>
      </c>
      <c r="NQ114" s="124" t="e">
        <f t="shared" si="1359"/>
        <v>#REF!</v>
      </c>
      <c r="NR114" s="124" t="e">
        <f t="shared" si="1360"/>
        <v>#REF!</v>
      </c>
      <c r="NS114" s="124" t="e">
        <f t="shared" si="1361"/>
        <v>#REF!</v>
      </c>
      <c r="NT114" s="124" t="e">
        <f t="shared" si="1362"/>
        <v>#REF!</v>
      </c>
      <c r="NU114" s="124" t="e">
        <f t="shared" si="1363"/>
        <v>#REF!</v>
      </c>
      <c r="NV114" s="124" t="e">
        <f t="shared" si="1364"/>
        <v>#REF!</v>
      </c>
      <c r="NW114" s="124" t="e">
        <f t="shared" si="1365"/>
        <v>#REF!</v>
      </c>
      <c r="NX114" s="124" t="e">
        <f t="shared" si="1366"/>
        <v>#REF!</v>
      </c>
      <c r="NY114" s="124" t="e">
        <f t="shared" si="1367"/>
        <v>#REF!</v>
      </c>
      <c r="NZ114" s="124" t="e">
        <f t="shared" si="1368"/>
        <v>#REF!</v>
      </c>
      <c r="OA114" s="124" t="e">
        <f t="shared" si="1369"/>
        <v>#REF!</v>
      </c>
      <c r="OB114" s="124" t="e">
        <f t="shared" si="1370"/>
        <v>#REF!</v>
      </c>
      <c r="OC114" s="124" t="e">
        <f t="shared" si="1371"/>
        <v>#REF!</v>
      </c>
      <c r="OD114" s="124" t="e">
        <f t="shared" si="1372"/>
        <v>#REF!</v>
      </c>
      <c r="OE114" s="124" t="e">
        <f t="shared" si="1373"/>
        <v>#REF!</v>
      </c>
      <c r="OF114" s="124" t="e">
        <f t="shared" si="1374"/>
        <v>#REF!</v>
      </c>
      <c r="OG114" s="124" t="e">
        <f t="shared" si="1375"/>
        <v>#REF!</v>
      </c>
      <c r="OH114" s="124" t="e">
        <f t="shared" si="1376"/>
        <v>#REF!</v>
      </c>
      <c r="OI114" s="124" t="e">
        <f t="shared" si="1377"/>
        <v>#REF!</v>
      </c>
      <c r="OJ114" s="124" t="e">
        <f t="shared" si="1378"/>
        <v>#REF!</v>
      </c>
      <c r="OK114" s="124" t="e">
        <f t="shared" si="1379"/>
        <v>#REF!</v>
      </c>
      <c r="OL114" s="124" t="e">
        <f t="shared" si="1380"/>
        <v>#REF!</v>
      </c>
      <c r="OM114" s="124" t="e">
        <f t="shared" si="1381"/>
        <v>#REF!</v>
      </c>
      <c r="ON114" s="124" t="e">
        <f t="shared" si="1382"/>
        <v>#REF!</v>
      </c>
      <c r="OO114" s="124" t="e">
        <f t="shared" si="1383"/>
        <v>#REF!</v>
      </c>
      <c r="OP114" s="124" t="e">
        <f t="shared" si="1384"/>
        <v>#REF!</v>
      </c>
      <c r="OQ114" s="124" t="e">
        <f t="shared" si="1385"/>
        <v>#REF!</v>
      </c>
      <c r="OR114" s="124" t="e">
        <f t="shared" si="1386"/>
        <v>#REF!</v>
      </c>
      <c r="OS114" s="124" t="e">
        <f t="shared" si="1387"/>
        <v>#REF!</v>
      </c>
      <c r="OT114" s="124" t="e">
        <f t="shared" si="1388"/>
        <v>#REF!</v>
      </c>
      <c r="OU114" s="124" t="e">
        <f t="shared" si="1389"/>
        <v>#REF!</v>
      </c>
      <c r="OV114" s="124" t="e">
        <f t="shared" si="1390"/>
        <v>#REF!</v>
      </c>
      <c r="OW114" s="124" t="e">
        <f t="shared" si="1391"/>
        <v>#REF!</v>
      </c>
      <c r="OX114" s="124" t="e">
        <f t="shared" si="1392"/>
        <v>#REF!</v>
      </c>
      <c r="OY114" s="124" t="e">
        <f t="shared" si="1393"/>
        <v>#REF!</v>
      </c>
      <c r="OZ114" s="124" t="e">
        <f t="shared" si="1394"/>
        <v>#REF!</v>
      </c>
      <c r="PA114" s="124" t="e">
        <f t="shared" si="1395"/>
        <v>#REF!</v>
      </c>
      <c r="PB114" s="124" t="e">
        <f t="shared" si="1396"/>
        <v>#REF!</v>
      </c>
      <c r="PC114" s="124" t="e">
        <f t="shared" si="1397"/>
        <v>#REF!</v>
      </c>
      <c r="PD114" s="124" t="e">
        <f t="shared" si="1398"/>
        <v>#REF!</v>
      </c>
      <c r="PE114" s="124" t="e">
        <f t="shared" si="1399"/>
        <v>#REF!</v>
      </c>
      <c r="PF114" s="124" t="e">
        <f t="shared" si="1400"/>
        <v>#REF!</v>
      </c>
      <c r="PG114" s="124" t="e">
        <f t="shared" si="1401"/>
        <v>#REF!</v>
      </c>
      <c r="PH114" s="124" t="e">
        <f t="shared" si="1402"/>
        <v>#REF!</v>
      </c>
      <c r="PI114" s="124" t="e">
        <f t="shared" si="1403"/>
        <v>#REF!</v>
      </c>
      <c r="PJ114" s="124" t="e">
        <f t="shared" si="1404"/>
        <v>#REF!</v>
      </c>
    </row>
    <row r="115" spans="3:426" ht="12" customHeight="1">
      <c r="C115" s="70" t="e">
        <f>#REF!</f>
        <v>#REF!</v>
      </c>
      <c r="D115" s="124" t="e">
        <f>収支!#REF!</f>
        <v>#REF!</v>
      </c>
      <c r="G115" s="124" t="e">
        <f t="shared" si="1405"/>
        <v>#REF!</v>
      </c>
      <c r="H115" s="124" t="e">
        <f t="shared" si="1406"/>
        <v>#REF!</v>
      </c>
      <c r="I115" s="124" t="e">
        <f t="shared" si="1407"/>
        <v>#REF!</v>
      </c>
      <c r="J115" s="124" t="e">
        <f t="shared" si="1408"/>
        <v>#REF!</v>
      </c>
      <c r="K115" s="124" t="e">
        <f t="shared" si="1409"/>
        <v>#REF!</v>
      </c>
      <c r="L115" s="124" t="e">
        <f t="shared" si="1410"/>
        <v>#REF!</v>
      </c>
      <c r="M115" s="124" t="e">
        <f t="shared" si="1411"/>
        <v>#REF!</v>
      </c>
      <c r="N115" s="124" t="e">
        <f t="shared" si="1412"/>
        <v>#REF!</v>
      </c>
      <c r="O115" s="124" t="e">
        <f t="shared" si="1413"/>
        <v>#REF!</v>
      </c>
      <c r="P115" s="124" t="e">
        <f t="shared" si="1414"/>
        <v>#REF!</v>
      </c>
      <c r="Q115" s="124" t="e">
        <f t="shared" si="1415"/>
        <v>#REF!</v>
      </c>
      <c r="R115" s="124" t="e">
        <f t="shared" si="1416"/>
        <v>#REF!</v>
      </c>
      <c r="S115" s="124" t="e">
        <f t="shared" si="1430"/>
        <v>#REF!</v>
      </c>
      <c r="T115" s="124" t="e">
        <f t="shared" si="1431"/>
        <v>#REF!</v>
      </c>
      <c r="U115" s="124" t="e">
        <f t="shared" si="1431"/>
        <v>#REF!</v>
      </c>
      <c r="V115" s="124" t="e">
        <f t="shared" si="1431"/>
        <v>#REF!</v>
      </c>
      <c r="W115" s="124" t="e">
        <f t="shared" si="1431"/>
        <v>#REF!</v>
      </c>
      <c r="X115" s="124" t="e">
        <f t="shared" si="1431"/>
        <v>#REF!</v>
      </c>
      <c r="Y115" s="124" t="e">
        <f t="shared" si="1431"/>
        <v>#REF!</v>
      </c>
      <c r="Z115" s="124" t="e">
        <f t="shared" si="1431"/>
        <v>#REF!</v>
      </c>
      <c r="AA115" s="124" t="e">
        <f t="shared" si="1431"/>
        <v>#REF!</v>
      </c>
      <c r="AB115" s="124" t="e">
        <f t="shared" si="1431"/>
        <v>#REF!</v>
      </c>
      <c r="AC115" s="124" t="e">
        <f t="shared" si="1431"/>
        <v>#REF!</v>
      </c>
      <c r="AD115" s="124" t="e">
        <f t="shared" si="1431"/>
        <v>#REF!</v>
      </c>
      <c r="AE115" s="124" t="e">
        <f t="shared" si="1431"/>
        <v>#REF!</v>
      </c>
      <c r="AF115" s="124" t="e">
        <f t="shared" si="1431"/>
        <v>#REF!</v>
      </c>
      <c r="AG115" s="124" t="e">
        <f t="shared" si="1431"/>
        <v>#REF!</v>
      </c>
      <c r="AH115" s="124" t="e">
        <f t="shared" si="1431"/>
        <v>#REF!</v>
      </c>
      <c r="AI115" s="124" t="e">
        <f t="shared" si="1431"/>
        <v>#REF!</v>
      </c>
      <c r="AJ115" s="124" t="e">
        <f t="shared" si="1431"/>
        <v>#REF!</v>
      </c>
      <c r="AK115" s="124" t="e">
        <f t="shared" si="1431"/>
        <v>#REF!</v>
      </c>
      <c r="AL115" s="124" t="e">
        <f t="shared" si="1431"/>
        <v>#REF!</v>
      </c>
      <c r="AM115" s="124" t="e">
        <f t="shared" si="1431"/>
        <v>#REF!</v>
      </c>
      <c r="AN115" s="124" t="e">
        <f t="shared" si="1431"/>
        <v>#REF!</v>
      </c>
      <c r="AO115" s="124" t="e">
        <f t="shared" si="1431"/>
        <v>#REF!</v>
      </c>
      <c r="AP115" s="124" t="e">
        <f t="shared" si="1431"/>
        <v>#REF!</v>
      </c>
      <c r="AQ115" s="124" t="e">
        <f t="shared" si="1431"/>
        <v>#REF!</v>
      </c>
      <c r="AR115" s="124" t="e">
        <f t="shared" si="1431"/>
        <v>#REF!</v>
      </c>
      <c r="AS115" s="124" t="e">
        <f t="shared" si="1431"/>
        <v>#REF!</v>
      </c>
      <c r="AT115" s="124" t="e">
        <f t="shared" si="1431"/>
        <v>#REF!</v>
      </c>
      <c r="AU115" s="124" t="e">
        <f t="shared" si="1431"/>
        <v>#REF!</v>
      </c>
      <c r="AV115" s="124" t="e">
        <f t="shared" si="1431"/>
        <v>#REF!</v>
      </c>
      <c r="AW115" s="124" t="e">
        <f t="shared" si="1431"/>
        <v>#REF!</v>
      </c>
      <c r="AX115" s="124" t="e">
        <f t="shared" si="1431"/>
        <v>#REF!</v>
      </c>
      <c r="AY115" s="124" t="e">
        <f t="shared" si="1431"/>
        <v>#REF!</v>
      </c>
      <c r="AZ115" s="124" t="e">
        <f t="shared" si="1431"/>
        <v>#REF!</v>
      </c>
      <c r="BA115" s="124" t="e">
        <f t="shared" si="1431"/>
        <v>#REF!</v>
      </c>
      <c r="BB115" s="124" t="e">
        <f t="shared" si="1431"/>
        <v>#REF!</v>
      </c>
      <c r="BC115" s="124" t="e">
        <f t="shared" si="1431"/>
        <v>#REF!</v>
      </c>
      <c r="BD115" s="124" t="e">
        <f t="shared" si="1431"/>
        <v>#REF!</v>
      </c>
      <c r="BE115" s="124" t="e">
        <f t="shared" si="1431"/>
        <v>#REF!</v>
      </c>
      <c r="BF115" s="124" t="e">
        <f t="shared" si="1431"/>
        <v>#REF!</v>
      </c>
      <c r="BG115" s="124" t="e">
        <f t="shared" si="1431"/>
        <v>#REF!</v>
      </c>
      <c r="BH115" s="124" t="e">
        <f t="shared" si="1431"/>
        <v>#REF!</v>
      </c>
      <c r="BI115" s="124" t="e">
        <f t="shared" si="1431"/>
        <v>#REF!</v>
      </c>
      <c r="BJ115" s="124" t="e">
        <f t="shared" si="1431"/>
        <v>#REF!</v>
      </c>
      <c r="BK115" s="124" t="e">
        <f t="shared" si="1431"/>
        <v>#REF!</v>
      </c>
      <c r="BL115" s="124" t="e">
        <f t="shared" si="1431"/>
        <v>#REF!</v>
      </c>
      <c r="BM115" s="124" t="e">
        <f t="shared" si="1431"/>
        <v>#REF!</v>
      </c>
      <c r="BN115" s="124" t="e">
        <f t="shared" si="1431"/>
        <v>#REF!</v>
      </c>
      <c r="BO115" s="124" t="e">
        <f t="shared" si="1431"/>
        <v>#REF!</v>
      </c>
      <c r="BP115" s="124" t="e">
        <f t="shared" si="1431"/>
        <v>#REF!</v>
      </c>
      <c r="BQ115" s="124" t="e">
        <f t="shared" si="1431"/>
        <v>#REF!</v>
      </c>
      <c r="BR115" s="124" t="e">
        <f t="shared" si="1431"/>
        <v>#REF!</v>
      </c>
      <c r="BS115" s="124" t="e">
        <f t="shared" si="1431"/>
        <v>#REF!</v>
      </c>
      <c r="BT115" s="124" t="e">
        <f t="shared" si="1431"/>
        <v>#REF!</v>
      </c>
      <c r="BU115" s="124" t="e">
        <f t="shared" si="1431"/>
        <v>#REF!</v>
      </c>
      <c r="BV115" s="124" t="e">
        <f t="shared" si="1431"/>
        <v>#REF!</v>
      </c>
      <c r="BW115" s="124" t="e">
        <f t="shared" si="1431"/>
        <v>#REF!</v>
      </c>
      <c r="BX115" s="124" t="e">
        <f t="shared" si="1431"/>
        <v>#REF!</v>
      </c>
      <c r="BY115" s="124" t="e">
        <f t="shared" si="1431"/>
        <v>#REF!</v>
      </c>
      <c r="BZ115" s="124" t="e">
        <f t="shared" si="1431"/>
        <v>#REF!</v>
      </c>
      <c r="CA115" s="124" t="e">
        <f t="shared" si="1431"/>
        <v>#REF!</v>
      </c>
      <c r="CB115" s="124" t="e">
        <f t="shared" si="1431"/>
        <v>#REF!</v>
      </c>
      <c r="CC115" s="124" t="e">
        <f t="shared" si="1431"/>
        <v>#REF!</v>
      </c>
      <c r="CD115" s="124" t="e">
        <f t="shared" si="1431"/>
        <v>#REF!</v>
      </c>
      <c r="CE115" s="124" t="e">
        <f t="shared" si="1431"/>
        <v>#REF!</v>
      </c>
      <c r="CF115" s="124" t="e">
        <f t="shared" si="1428"/>
        <v>#REF!</v>
      </c>
      <c r="CG115" s="124" t="e">
        <f t="shared" si="1428"/>
        <v>#REF!</v>
      </c>
      <c r="CH115" s="124" t="e">
        <f t="shared" si="1428"/>
        <v>#REF!</v>
      </c>
      <c r="CI115" s="124" t="e">
        <f t="shared" si="1428"/>
        <v>#REF!</v>
      </c>
      <c r="CJ115" s="124" t="e">
        <f t="shared" si="1428"/>
        <v>#REF!</v>
      </c>
      <c r="CK115" s="124" t="e">
        <f t="shared" si="1428"/>
        <v>#REF!</v>
      </c>
      <c r="CL115" s="124" t="e">
        <f t="shared" si="1428"/>
        <v>#REF!</v>
      </c>
      <c r="CM115" s="124" t="e">
        <f t="shared" si="1428"/>
        <v>#REF!</v>
      </c>
      <c r="CN115" s="124" t="e">
        <f t="shared" si="1428"/>
        <v>#REF!</v>
      </c>
      <c r="CO115" s="124" t="e">
        <f t="shared" si="1428"/>
        <v>#REF!</v>
      </c>
      <c r="CP115" s="124" t="e">
        <f t="shared" si="1428"/>
        <v>#REF!</v>
      </c>
      <c r="CQ115" s="124" t="e">
        <f t="shared" si="1428"/>
        <v>#REF!</v>
      </c>
      <c r="CR115" s="124" t="e">
        <f t="shared" si="1428"/>
        <v>#REF!</v>
      </c>
      <c r="CS115" s="124" t="e">
        <f t="shared" si="1428"/>
        <v>#REF!</v>
      </c>
      <c r="CT115" s="124" t="e">
        <f t="shared" si="1428"/>
        <v>#REF!</v>
      </c>
      <c r="CU115" s="124" t="e">
        <f t="shared" si="1428"/>
        <v>#REF!</v>
      </c>
      <c r="CV115" s="124" t="e">
        <f t="shared" si="1428"/>
        <v>#REF!</v>
      </c>
      <c r="CW115" s="124" t="e">
        <f t="shared" si="1428"/>
        <v>#REF!</v>
      </c>
      <c r="CX115" s="124" t="e">
        <f t="shared" si="1428"/>
        <v>#REF!</v>
      </c>
      <c r="CY115" s="124" t="e">
        <f t="shared" si="1428"/>
        <v>#REF!</v>
      </c>
      <c r="CZ115" s="124" t="e">
        <f t="shared" si="1428"/>
        <v>#REF!</v>
      </c>
      <c r="DA115" s="124" t="e">
        <f t="shared" si="1428"/>
        <v>#REF!</v>
      </c>
      <c r="DB115" s="124" t="e">
        <f t="shared" si="1428"/>
        <v>#REF!</v>
      </c>
      <c r="DC115" s="124" t="e">
        <f t="shared" si="1428"/>
        <v>#REF!</v>
      </c>
      <c r="DD115" s="124" t="e">
        <f t="shared" si="1428"/>
        <v>#REF!</v>
      </c>
      <c r="DE115" s="124" t="e">
        <f t="shared" si="1428"/>
        <v>#REF!</v>
      </c>
      <c r="DF115" s="124" t="e">
        <f t="shared" si="1428"/>
        <v>#REF!</v>
      </c>
      <c r="DG115" s="124" t="e">
        <f t="shared" si="1428"/>
        <v>#REF!</v>
      </c>
      <c r="DH115" s="124" t="e">
        <f t="shared" si="1428"/>
        <v>#REF!</v>
      </c>
      <c r="DI115" s="124" t="e">
        <f t="shared" si="1428"/>
        <v>#REF!</v>
      </c>
      <c r="DJ115" s="124" t="e">
        <f t="shared" si="1428"/>
        <v>#REF!</v>
      </c>
      <c r="DK115" s="124" t="e">
        <f t="shared" si="1428"/>
        <v>#REF!</v>
      </c>
      <c r="DL115" s="124" t="e">
        <f t="shared" si="1428"/>
        <v>#REF!</v>
      </c>
      <c r="DM115" s="124" t="e">
        <f t="shared" si="1428"/>
        <v>#REF!</v>
      </c>
      <c r="DN115" s="124" t="e">
        <f t="shared" si="1428"/>
        <v>#REF!</v>
      </c>
      <c r="DO115" s="124" t="e">
        <f t="shared" si="1428"/>
        <v>#REF!</v>
      </c>
      <c r="DP115" s="124" t="e">
        <f t="shared" si="1428"/>
        <v>#REF!</v>
      </c>
      <c r="DQ115" s="124" t="e">
        <f t="shared" si="1428"/>
        <v>#REF!</v>
      </c>
      <c r="DR115" s="124" t="e">
        <f t="shared" si="1428"/>
        <v>#REF!</v>
      </c>
      <c r="DS115" s="124" t="e">
        <f t="shared" si="1428"/>
        <v>#REF!</v>
      </c>
      <c r="DT115" s="124" t="e">
        <f t="shared" si="1428"/>
        <v>#REF!</v>
      </c>
      <c r="DU115" s="124" t="e">
        <f t="shared" si="1428"/>
        <v>#REF!</v>
      </c>
      <c r="DV115" s="124" t="e">
        <f t="shared" si="1428"/>
        <v>#REF!</v>
      </c>
      <c r="DW115" s="124" t="e">
        <f t="shared" si="1428"/>
        <v>#REF!</v>
      </c>
      <c r="DX115" s="124" t="e">
        <f t="shared" si="1428"/>
        <v>#REF!</v>
      </c>
      <c r="DY115" s="124" t="e">
        <f t="shared" si="1428"/>
        <v>#REF!</v>
      </c>
      <c r="DZ115" s="124" t="e">
        <f t="shared" si="1428"/>
        <v>#REF!</v>
      </c>
      <c r="EA115" s="124" t="e">
        <f t="shared" si="1428"/>
        <v>#REF!</v>
      </c>
      <c r="EB115" s="124" t="e">
        <f t="shared" si="1428"/>
        <v>#REF!</v>
      </c>
      <c r="EC115" s="124" t="e">
        <f t="shared" si="1428"/>
        <v>#REF!</v>
      </c>
      <c r="ED115" s="124" t="e">
        <f t="shared" si="1428"/>
        <v>#REF!</v>
      </c>
      <c r="EE115" s="124" t="e">
        <f t="shared" si="1428"/>
        <v>#REF!</v>
      </c>
      <c r="EF115" s="124" t="e">
        <f t="shared" si="1428"/>
        <v>#REF!</v>
      </c>
      <c r="EG115" s="124" t="e">
        <f t="shared" si="1428"/>
        <v>#REF!</v>
      </c>
      <c r="EH115" s="124" t="e">
        <f t="shared" si="1428"/>
        <v>#REF!</v>
      </c>
      <c r="EI115" s="124" t="e">
        <f t="shared" si="1428"/>
        <v>#REF!</v>
      </c>
      <c r="EJ115" s="124" t="e">
        <f t="shared" si="1428"/>
        <v>#REF!</v>
      </c>
      <c r="EK115" s="124" t="e">
        <f t="shared" si="1428"/>
        <v>#REF!</v>
      </c>
      <c r="EL115" s="124" t="e">
        <f t="shared" si="1428"/>
        <v>#REF!</v>
      </c>
      <c r="EM115" s="124" t="e">
        <f t="shared" si="1428"/>
        <v>#REF!</v>
      </c>
      <c r="EN115" s="124" t="e">
        <f t="shared" si="1428"/>
        <v>#REF!</v>
      </c>
      <c r="EO115" s="124" t="e">
        <f t="shared" si="1428"/>
        <v>#REF!</v>
      </c>
      <c r="EP115" s="124" t="e">
        <f t="shared" si="1428"/>
        <v>#REF!</v>
      </c>
      <c r="EQ115" s="124" t="e">
        <f t="shared" si="1421"/>
        <v>#REF!</v>
      </c>
      <c r="ER115" s="124" t="e">
        <f t="shared" si="1426"/>
        <v>#REF!</v>
      </c>
      <c r="ES115" s="124" t="e">
        <f t="shared" si="1426"/>
        <v>#REF!</v>
      </c>
      <c r="ET115" s="124" t="e">
        <f t="shared" si="1426"/>
        <v>#REF!</v>
      </c>
      <c r="EU115" s="124" t="e">
        <f t="shared" si="1426"/>
        <v>#REF!</v>
      </c>
      <c r="EV115" s="124" t="e">
        <f t="shared" si="1426"/>
        <v>#REF!</v>
      </c>
      <c r="EW115" s="124" t="e">
        <f t="shared" si="1426"/>
        <v>#REF!</v>
      </c>
      <c r="EX115" s="124" t="e">
        <f t="shared" si="1426"/>
        <v>#REF!</v>
      </c>
      <c r="EY115" s="124" t="e">
        <f t="shared" si="1426"/>
        <v>#REF!</v>
      </c>
      <c r="EZ115" s="124" t="e">
        <f t="shared" si="1426"/>
        <v>#REF!</v>
      </c>
      <c r="FA115" s="124" t="e">
        <f t="shared" si="1426"/>
        <v>#REF!</v>
      </c>
      <c r="FB115" s="124" t="e">
        <f t="shared" si="1426"/>
        <v>#REF!</v>
      </c>
      <c r="FC115" s="124" t="e">
        <f t="shared" si="1426"/>
        <v>#REF!</v>
      </c>
      <c r="FD115" s="124" t="e">
        <f t="shared" si="1426"/>
        <v>#REF!</v>
      </c>
      <c r="FE115" s="124" t="e">
        <f t="shared" si="1426"/>
        <v>#REF!</v>
      </c>
      <c r="FF115" s="124" t="e">
        <f t="shared" si="1426"/>
        <v>#REF!</v>
      </c>
      <c r="FG115" s="124" t="e">
        <f t="shared" si="1426"/>
        <v>#REF!</v>
      </c>
      <c r="FH115" s="124" t="e">
        <f t="shared" si="1426"/>
        <v>#REF!</v>
      </c>
      <c r="FI115" s="124" t="e">
        <f t="shared" si="1426"/>
        <v>#REF!</v>
      </c>
      <c r="FJ115" s="124" t="e">
        <f t="shared" si="1426"/>
        <v>#REF!</v>
      </c>
      <c r="FK115" s="124" t="e">
        <f t="shared" si="1426"/>
        <v>#REF!</v>
      </c>
      <c r="FL115" s="124" t="e">
        <f t="shared" si="1426"/>
        <v>#REF!</v>
      </c>
      <c r="FM115" s="124" t="e">
        <f t="shared" si="1426"/>
        <v>#REF!</v>
      </c>
      <c r="FN115" s="124" t="e">
        <f t="shared" si="1426"/>
        <v>#REF!</v>
      </c>
      <c r="FO115" s="124" t="e">
        <f t="shared" si="1426"/>
        <v>#REF!</v>
      </c>
      <c r="FP115" s="124" t="e">
        <f t="shared" si="1426"/>
        <v>#REF!</v>
      </c>
      <c r="FQ115" s="124" t="e">
        <f t="shared" si="1426"/>
        <v>#REF!</v>
      </c>
      <c r="FR115" s="124" t="e">
        <f t="shared" si="1426"/>
        <v>#REF!</v>
      </c>
      <c r="FS115" s="124" t="e">
        <f t="shared" si="1426"/>
        <v>#REF!</v>
      </c>
      <c r="FT115" s="124" t="e">
        <f t="shared" si="1426"/>
        <v>#REF!</v>
      </c>
      <c r="FU115" s="124" t="e">
        <f t="shared" si="1426"/>
        <v>#REF!</v>
      </c>
      <c r="FV115" s="124" t="e">
        <f t="shared" si="1426"/>
        <v>#REF!</v>
      </c>
      <c r="FW115" s="124" t="e">
        <f t="shared" si="1426"/>
        <v>#REF!</v>
      </c>
      <c r="FX115" s="124" t="e">
        <f t="shared" si="1426"/>
        <v>#REF!</v>
      </c>
      <c r="FY115" s="124" t="e">
        <f t="shared" si="1426"/>
        <v>#REF!</v>
      </c>
      <c r="FZ115" s="124" t="e">
        <f t="shared" si="1426"/>
        <v>#REF!</v>
      </c>
      <c r="GA115" s="124" t="e">
        <f t="shared" si="1426"/>
        <v>#REF!</v>
      </c>
      <c r="GB115" s="124" t="e">
        <f t="shared" si="1426"/>
        <v>#REF!</v>
      </c>
      <c r="GC115" s="124" t="e">
        <f t="shared" si="1426"/>
        <v>#REF!</v>
      </c>
      <c r="GD115" s="124" t="e">
        <f t="shared" si="1426"/>
        <v>#REF!</v>
      </c>
      <c r="GE115" s="124" t="e">
        <f t="shared" si="1426"/>
        <v>#REF!</v>
      </c>
      <c r="GF115" s="124" t="e">
        <f t="shared" si="1426"/>
        <v>#REF!</v>
      </c>
      <c r="GG115" s="124" t="e">
        <f t="shared" si="1426"/>
        <v>#REF!</v>
      </c>
      <c r="GH115" s="124" t="e">
        <f t="shared" si="1426"/>
        <v>#REF!</v>
      </c>
      <c r="GI115" s="124" t="e">
        <f t="shared" si="1426"/>
        <v>#REF!</v>
      </c>
      <c r="GJ115" s="124" t="e">
        <f t="shared" si="1426"/>
        <v>#REF!</v>
      </c>
      <c r="GK115" s="124" t="e">
        <f t="shared" si="1426"/>
        <v>#REF!</v>
      </c>
      <c r="GL115" s="124" t="e">
        <f t="shared" si="1426"/>
        <v>#REF!</v>
      </c>
      <c r="GM115" s="124" t="e">
        <f t="shared" si="1426"/>
        <v>#REF!</v>
      </c>
      <c r="GN115" s="124" t="e">
        <f t="shared" si="1426"/>
        <v>#REF!</v>
      </c>
      <c r="GO115" s="124" t="e">
        <f t="shared" si="1426"/>
        <v>#REF!</v>
      </c>
      <c r="GP115" s="124" t="e">
        <f t="shared" si="1426"/>
        <v>#REF!</v>
      </c>
      <c r="GQ115" s="124" t="e">
        <f t="shared" si="1426"/>
        <v>#REF!</v>
      </c>
      <c r="GR115" s="124" t="e">
        <f t="shared" si="1426"/>
        <v>#REF!</v>
      </c>
      <c r="GS115" s="124" t="e">
        <f t="shared" si="1426"/>
        <v>#REF!</v>
      </c>
      <c r="GT115" s="124" t="e">
        <f t="shared" si="1426"/>
        <v>#REF!</v>
      </c>
      <c r="GU115" s="124" t="e">
        <f t="shared" si="1426"/>
        <v>#REF!</v>
      </c>
      <c r="GV115" s="124" t="e">
        <f t="shared" si="1426"/>
        <v>#REF!</v>
      </c>
      <c r="GW115" s="124" t="e">
        <f t="shared" si="1426"/>
        <v>#REF!</v>
      </c>
      <c r="GX115" s="124" t="e">
        <f t="shared" si="1426"/>
        <v>#REF!</v>
      </c>
      <c r="GY115" s="124" t="e">
        <f t="shared" si="1426"/>
        <v>#REF!</v>
      </c>
      <c r="GZ115" s="124" t="e">
        <f t="shared" si="1426"/>
        <v>#REF!</v>
      </c>
      <c r="HA115" s="124" t="e">
        <f t="shared" si="1426"/>
        <v>#REF!</v>
      </c>
      <c r="HB115" s="124" t="e">
        <f t="shared" si="1426"/>
        <v>#REF!</v>
      </c>
      <c r="HC115" s="124" t="e">
        <f t="shared" ref="HC115:JN118" si="1432">HB115</f>
        <v>#REF!</v>
      </c>
      <c r="HD115" s="124" t="e">
        <f t="shared" si="1432"/>
        <v>#REF!</v>
      </c>
      <c r="HE115" s="124" t="e">
        <f t="shared" si="1432"/>
        <v>#REF!</v>
      </c>
      <c r="HF115" s="124" t="e">
        <f t="shared" si="1432"/>
        <v>#REF!</v>
      </c>
      <c r="HG115" s="124" t="e">
        <f t="shared" si="1432"/>
        <v>#REF!</v>
      </c>
      <c r="HH115" s="124" t="e">
        <f t="shared" si="1432"/>
        <v>#REF!</v>
      </c>
      <c r="HI115" s="124" t="e">
        <f t="shared" si="1432"/>
        <v>#REF!</v>
      </c>
      <c r="HJ115" s="124" t="e">
        <f t="shared" si="1432"/>
        <v>#REF!</v>
      </c>
      <c r="HK115" s="124" t="e">
        <f t="shared" si="1432"/>
        <v>#REF!</v>
      </c>
      <c r="HL115" s="124" t="e">
        <f t="shared" si="1432"/>
        <v>#REF!</v>
      </c>
      <c r="HM115" s="124" t="e">
        <f t="shared" si="1432"/>
        <v>#REF!</v>
      </c>
      <c r="HN115" s="124" t="e">
        <f t="shared" si="1432"/>
        <v>#REF!</v>
      </c>
      <c r="HO115" s="124" t="e">
        <f t="shared" si="1432"/>
        <v>#REF!</v>
      </c>
      <c r="HP115" s="124" t="e">
        <f t="shared" si="1432"/>
        <v>#REF!</v>
      </c>
      <c r="HQ115" s="124" t="e">
        <f t="shared" si="1432"/>
        <v>#REF!</v>
      </c>
      <c r="HR115" s="124" t="e">
        <f t="shared" si="1432"/>
        <v>#REF!</v>
      </c>
      <c r="HS115" s="124" t="e">
        <f t="shared" si="1432"/>
        <v>#REF!</v>
      </c>
      <c r="HT115" s="124" t="e">
        <f t="shared" si="1432"/>
        <v>#REF!</v>
      </c>
      <c r="HU115" s="124" t="e">
        <f t="shared" si="1432"/>
        <v>#REF!</v>
      </c>
      <c r="HV115" s="124" t="e">
        <f t="shared" si="1432"/>
        <v>#REF!</v>
      </c>
      <c r="HW115" s="124" t="e">
        <f t="shared" si="1432"/>
        <v>#REF!</v>
      </c>
      <c r="HX115" s="124" t="e">
        <f t="shared" si="1432"/>
        <v>#REF!</v>
      </c>
      <c r="HY115" s="124" t="e">
        <f t="shared" si="1432"/>
        <v>#REF!</v>
      </c>
      <c r="HZ115" s="124" t="e">
        <f t="shared" si="1432"/>
        <v>#REF!</v>
      </c>
      <c r="IA115" s="124" t="e">
        <f t="shared" si="1432"/>
        <v>#REF!</v>
      </c>
      <c r="IB115" s="124" t="e">
        <f t="shared" si="1432"/>
        <v>#REF!</v>
      </c>
      <c r="IC115" s="124" t="e">
        <f t="shared" si="1432"/>
        <v>#REF!</v>
      </c>
      <c r="ID115" s="124" t="e">
        <f t="shared" si="1432"/>
        <v>#REF!</v>
      </c>
      <c r="IE115" s="124" t="e">
        <f t="shared" si="1432"/>
        <v>#REF!</v>
      </c>
      <c r="IF115" s="124" t="e">
        <f t="shared" si="1432"/>
        <v>#REF!</v>
      </c>
      <c r="IG115" s="124" t="e">
        <f t="shared" si="1432"/>
        <v>#REF!</v>
      </c>
      <c r="IH115" s="124" t="e">
        <f t="shared" si="1432"/>
        <v>#REF!</v>
      </c>
      <c r="II115" s="124" t="e">
        <f t="shared" si="1432"/>
        <v>#REF!</v>
      </c>
      <c r="IJ115" s="124" t="e">
        <f t="shared" si="1432"/>
        <v>#REF!</v>
      </c>
      <c r="IK115" s="124" t="e">
        <f t="shared" si="1432"/>
        <v>#REF!</v>
      </c>
      <c r="IL115" s="124" t="e">
        <f t="shared" si="1432"/>
        <v>#REF!</v>
      </c>
      <c r="IM115" s="124" t="e">
        <f t="shared" si="1432"/>
        <v>#REF!</v>
      </c>
      <c r="IN115" s="124" t="e">
        <f t="shared" si="1432"/>
        <v>#REF!</v>
      </c>
      <c r="IO115" s="124" t="e">
        <f t="shared" si="1432"/>
        <v>#REF!</v>
      </c>
      <c r="IP115" s="124" t="e">
        <f t="shared" si="1432"/>
        <v>#REF!</v>
      </c>
      <c r="IQ115" s="124" t="e">
        <f t="shared" si="1432"/>
        <v>#REF!</v>
      </c>
      <c r="IR115" s="124" t="e">
        <f t="shared" si="1432"/>
        <v>#REF!</v>
      </c>
      <c r="IS115" s="124" t="e">
        <f t="shared" si="1432"/>
        <v>#REF!</v>
      </c>
      <c r="IT115" s="124" t="e">
        <f t="shared" si="1432"/>
        <v>#REF!</v>
      </c>
      <c r="IU115" s="124" t="e">
        <f t="shared" si="1432"/>
        <v>#REF!</v>
      </c>
      <c r="IV115" s="124" t="e">
        <f t="shared" si="1432"/>
        <v>#REF!</v>
      </c>
      <c r="IW115" s="124" t="e">
        <f t="shared" si="1432"/>
        <v>#REF!</v>
      </c>
      <c r="IX115" s="124" t="e">
        <f t="shared" si="1432"/>
        <v>#REF!</v>
      </c>
      <c r="IY115" s="124" t="e">
        <f t="shared" si="1432"/>
        <v>#REF!</v>
      </c>
      <c r="IZ115" s="124" t="e">
        <f t="shared" si="1432"/>
        <v>#REF!</v>
      </c>
      <c r="JA115" s="124" t="e">
        <f t="shared" si="1432"/>
        <v>#REF!</v>
      </c>
      <c r="JB115" s="124" t="e">
        <f t="shared" si="1432"/>
        <v>#REF!</v>
      </c>
      <c r="JC115" s="124" t="e">
        <f t="shared" si="1432"/>
        <v>#REF!</v>
      </c>
      <c r="JD115" s="124" t="e">
        <f t="shared" si="1432"/>
        <v>#REF!</v>
      </c>
      <c r="JE115" s="124" t="e">
        <f t="shared" si="1432"/>
        <v>#REF!</v>
      </c>
      <c r="JF115" s="124" t="e">
        <f t="shared" si="1432"/>
        <v>#REF!</v>
      </c>
      <c r="JG115" s="124" t="e">
        <f t="shared" si="1432"/>
        <v>#REF!</v>
      </c>
      <c r="JH115" s="124" t="e">
        <f t="shared" si="1432"/>
        <v>#REF!</v>
      </c>
      <c r="JI115" s="124" t="e">
        <f t="shared" si="1432"/>
        <v>#REF!</v>
      </c>
      <c r="JJ115" s="124" t="e">
        <f t="shared" si="1432"/>
        <v>#REF!</v>
      </c>
      <c r="JK115" s="124" t="e">
        <f t="shared" si="1432"/>
        <v>#REF!</v>
      </c>
      <c r="JL115" s="124" t="e">
        <f t="shared" si="1432"/>
        <v>#REF!</v>
      </c>
      <c r="JM115" s="124" t="e">
        <f t="shared" si="1432"/>
        <v>#REF!</v>
      </c>
      <c r="JN115" s="124" t="e">
        <f t="shared" si="1432"/>
        <v>#REF!</v>
      </c>
      <c r="JO115" s="124" t="e">
        <f t="shared" si="1429"/>
        <v>#REF!</v>
      </c>
      <c r="JP115" s="124" t="e">
        <f t="shared" si="1429"/>
        <v>#REF!</v>
      </c>
      <c r="JQ115" s="124" t="e">
        <f t="shared" si="1429"/>
        <v>#REF!</v>
      </c>
      <c r="JR115" s="124" t="e">
        <f t="shared" si="1427"/>
        <v>#REF!</v>
      </c>
      <c r="JS115" s="124" t="e">
        <f t="shared" si="1420"/>
        <v>#REF!</v>
      </c>
      <c r="JT115" s="124" t="e">
        <f t="shared" si="1420"/>
        <v>#REF!</v>
      </c>
      <c r="JU115" s="124" t="e">
        <f t="shared" si="1420"/>
        <v>#REF!</v>
      </c>
      <c r="JV115" s="124" t="e">
        <f t="shared" si="1420"/>
        <v>#REF!</v>
      </c>
      <c r="JW115" s="124" t="e">
        <f t="shared" si="1420"/>
        <v>#REF!</v>
      </c>
      <c r="JX115" s="124" t="e">
        <f t="shared" si="1420"/>
        <v>#REF!</v>
      </c>
      <c r="JY115" s="124" t="e">
        <f t="shared" si="1420"/>
        <v>#REF!</v>
      </c>
      <c r="JZ115" s="124" t="e">
        <f t="shared" si="1420"/>
        <v>#REF!</v>
      </c>
      <c r="KA115" s="124" t="e">
        <f t="shared" si="1420"/>
        <v>#REF!</v>
      </c>
      <c r="KB115" s="124" t="e">
        <f t="shared" si="1420"/>
        <v>#REF!</v>
      </c>
      <c r="KC115" s="124" t="e">
        <f t="shared" si="1420"/>
        <v>#REF!</v>
      </c>
      <c r="KD115" s="124" t="e">
        <f t="shared" si="1420"/>
        <v>#REF!</v>
      </c>
      <c r="KE115" s="124" t="e">
        <f t="shared" si="1420"/>
        <v>#REF!</v>
      </c>
      <c r="KF115" s="124" t="e">
        <f t="shared" si="1420"/>
        <v>#REF!</v>
      </c>
      <c r="KG115" s="124" t="e">
        <f t="shared" si="1420"/>
        <v>#REF!</v>
      </c>
      <c r="KH115" s="124" t="e">
        <f t="shared" ref="KH115:KT115" si="1433">KG115</f>
        <v>#REF!</v>
      </c>
      <c r="KI115" s="124" t="e">
        <f t="shared" si="1433"/>
        <v>#REF!</v>
      </c>
      <c r="KJ115" s="124" t="e">
        <f t="shared" si="1433"/>
        <v>#REF!</v>
      </c>
      <c r="KK115" s="124" t="e">
        <f t="shared" si="1433"/>
        <v>#REF!</v>
      </c>
      <c r="KL115" s="124" t="e">
        <f t="shared" si="1433"/>
        <v>#REF!</v>
      </c>
      <c r="KM115" s="124" t="e">
        <f t="shared" si="1433"/>
        <v>#REF!</v>
      </c>
      <c r="KN115" s="124" t="e">
        <f t="shared" si="1433"/>
        <v>#REF!</v>
      </c>
      <c r="KO115" s="124" t="e">
        <f t="shared" si="1433"/>
        <v>#REF!</v>
      </c>
      <c r="KP115" s="124" t="e">
        <f t="shared" si="1433"/>
        <v>#REF!</v>
      </c>
      <c r="KQ115" s="124" t="e">
        <f t="shared" si="1433"/>
        <v>#REF!</v>
      </c>
      <c r="KR115" s="124" t="e">
        <f t="shared" si="1433"/>
        <v>#REF!</v>
      </c>
      <c r="KS115" s="124" t="e">
        <f t="shared" si="1433"/>
        <v>#REF!</v>
      </c>
      <c r="KT115" s="124" t="e">
        <f t="shared" si="1433"/>
        <v>#REF!</v>
      </c>
      <c r="KU115" s="124" t="e">
        <f t="shared" si="1285"/>
        <v>#REF!</v>
      </c>
      <c r="KV115" s="124" t="e">
        <f t="shared" si="1285"/>
        <v>#REF!</v>
      </c>
      <c r="KW115" s="124" t="e">
        <f t="shared" si="1285"/>
        <v>#REF!</v>
      </c>
      <c r="KX115" s="124" t="e">
        <f t="shared" si="1285"/>
        <v>#REF!</v>
      </c>
      <c r="KY115" s="124" t="e">
        <f t="shared" si="1285"/>
        <v>#REF!</v>
      </c>
      <c r="KZ115" s="124" t="e">
        <f t="shared" si="1285"/>
        <v>#REF!</v>
      </c>
      <c r="LA115" s="124" t="e">
        <f t="shared" si="1285"/>
        <v>#REF!</v>
      </c>
      <c r="LB115" s="124" t="e">
        <f t="shared" si="1285"/>
        <v>#REF!</v>
      </c>
      <c r="LC115" s="124" t="e">
        <f t="shared" si="1285"/>
        <v>#REF!</v>
      </c>
      <c r="LD115" s="124" t="e">
        <f t="shared" si="1285"/>
        <v>#REF!</v>
      </c>
      <c r="LE115" s="124" t="e">
        <f t="shared" si="1285"/>
        <v>#REF!</v>
      </c>
      <c r="LF115" s="124" t="e">
        <f t="shared" si="1285"/>
        <v>#REF!</v>
      </c>
      <c r="LG115" s="124" t="e">
        <f t="shared" si="1297"/>
        <v>#REF!</v>
      </c>
      <c r="LH115" s="124" t="e">
        <f t="shared" si="1298"/>
        <v>#REF!</v>
      </c>
      <c r="LI115" s="124" t="e">
        <f t="shared" si="1299"/>
        <v>#REF!</v>
      </c>
      <c r="LJ115" s="124" t="e">
        <f t="shared" si="1300"/>
        <v>#REF!</v>
      </c>
      <c r="LK115" s="124" t="e">
        <f t="shared" si="1301"/>
        <v>#REF!</v>
      </c>
      <c r="LL115" s="124" t="e">
        <f t="shared" si="1302"/>
        <v>#REF!</v>
      </c>
      <c r="LM115" s="124" t="e">
        <f t="shared" si="1303"/>
        <v>#REF!</v>
      </c>
      <c r="LN115" s="124" t="e">
        <f t="shared" si="1304"/>
        <v>#REF!</v>
      </c>
      <c r="LO115" s="124" t="e">
        <f t="shared" si="1305"/>
        <v>#REF!</v>
      </c>
      <c r="LP115" s="124" t="e">
        <f t="shared" si="1306"/>
        <v>#REF!</v>
      </c>
      <c r="LQ115" s="124" t="e">
        <f t="shared" si="1307"/>
        <v>#REF!</v>
      </c>
      <c r="LR115" s="124" t="e">
        <f t="shared" si="1308"/>
        <v>#REF!</v>
      </c>
      <c r="LS115" s="124" t="e">
        <f t="shared" si="1309"/>
        <v>#REF!</v>
      </c>
      <c r="LT115" s="124" t="e">
        <f t="shared" si="1310"/>
        <v>#REF!</v>
      </c>
      <c r="LU115" s="124" t="e">
        <f t="shared" si="1311"/>
        <v>#REF!</v>
      </c>
      <c r="LV115" s="124" t="e">
        <f t="shared" si="1312"/>
        <v>#REF!</v>
      </c>
      <c r="LW115" s="124" t="e">
        <f t="shared" si="1313"/>
        <v>#REF!</v>
      </c>
      <c r="LX115" s="124" t="e">
        <f t="shared" si="1314"/>
        <v>#REF!</v>
      </c>
      <c r="LY115" s="124" t="e">
        <f t="shared" si="1315"/>
        <v>#REF!</v>
      </c>
      <c r="LZ115" s="124" t="e">
        <f t="shared" si="1316"/>
        <v>#REF!</v>
      </c>
      <c r="MA115" s="124" t="e">
        <f t="shared" si="1317"/>
        <v>#REF!</v>
      </c>
      <c r="MB115" s="124" t="e">
        <f t="shared" si="1318"/>
        <v>#REF!</v>
      </c>
      <c r="MC115" s="124" t="e">
        <f t="shared" si="1319"/>
        <v>#REF!</v>
      </c>
      <c r="MD115" s="124" t="e">
        <f t="shared" si="1320"/>
        <v>#REF!</v>
      </c>
      <c r="ME115" s="124" t="e">
        <f t="shared" si="1321"/>
        <v>#REF!</v>
      </c>
      <c r="MF115" s="124" t="e">
        <f t="shared" si="1322"/>
        <v>#REF!</v>
      </c>
      <c r="MG115" s="124" t="e">
        <f t="shared" si="1323"/>
        <v>#REF!</v>
      </c>
      <c r="MH115" s="124" t="e">
        <f t="shared" si="1324"/>
        <v>#REF!</v>
      </c>
      <c r="MI115" s="124" t="e">
        <f t="shared" si="1325"/>
        <v>#REF!</v>
      </c>
      <c r="MJ115" s="124" t="e">
        <f t="shared" si="1326"/>
        <v>#REF!</v>
      </c>
      <c r="MK115" s="124" t="e">
        <f t="shared" si="1327"/>
        <v>#REF!</v>
      </c>
      <c r="ML115" s="124" t="e">
        <f t="shared" si="1328"/>
        <v>#REF!</v>
      </c>
      <c r="MM115" s="124" t="e">
        <f t="shared" si="1329"/>
        <v>#REF!</v>
      </c>
      <c r="MN115" s="124" t="e">
        <f t="shared" si="1330"/>
        <v>#REF!</v>
      </c>
      <c r="MO115" s="124" t="e">
        <f t="shared" si="1331"/>
        <v>#REF!</v>
      </c>
      <c r="MP115" s="124" t="e">
        <f t="shared" si="1332"/>
        <v>#REF!</v>
      </c>
      <c r="MQ115" s="124" t="e">
        <f t="shared" si="1333"/>
        <v>#REF!</v>
      </c>
      <c r="MR115" s="124" t="e">
        <f t="shared" si="1334"/>
        <v>#REF!</v>
      </c>
      <c r="MS115" s="124" t="e">
        <f t="shared" si="1335"/>
        <v>#REF!</v>
      </c>
      <c r="MT115" s="124" t="e">
        <f t="shared" si="1336"/>
        <v>#REF!</v>
      </c>
      <c r="MU115" s="124" t="e">
        <f t="shared" si="1337"/>
        <v>#REF!</v>
      </c>
      <c r="MV115" s="124" t="e">
        <f t="shared" si="1338"/>
        <v>#REF!</v>
      </c>
      <c r="MW115" s="124" t="e">
        <f t="shared" si="1339"/>
        <v>#REF!</v>
      </c>
      <c r="MX115" s="124" t="e">
        <f t="shared" si="1340"/>
        <v>#REF!</v>
      </c>
      <c r="MY115" s="124" t="e">
        <f t="shared" si="1341"/>
        <v>#REF!</v>
      </c>
      <c r="MZ115" s="124" t="e">
        <f t="shared" si="1342"/>
        <v>#REF!</v>
      </c>
      <c r="NA115" s="124" t="e">
        <f t="shared" si="1343"/>
        <v>#REF!</v>
      </c>
      <c r="NB115" s="124" t="e">
        <f t="shared" si="1344"/>
        <v>#REF!</v>
      </c>
      <c r="NC115" s="124" t="e">
        <f t="shared" si="1345"/>
        <v>#REF!</v>
      </c>
      <c r="ND115" s="124" t="e">
        <f t="shared" si="1346"/>
        <v>#REF!</v>
      </c>
      <c r="NE115" s="124" t="e">
        <f t="shared" si="1347"/>
        <v>#REF!</v>
      </c>
      <c r="NF115" s="124" t="e">
        <f t="shared" si="1348"/>
        <v>#REF!</v>
      </c>
      <c r="NG115" s="124" t="e">
        <f t="shared" si="1349"/>
        <v>#REF!</v>
      </c>
      <c r="NH115" s="124" t="e">
        <f t="shared" si="1350"/>
        <v>#REF!</v>
      </c>
      <c r="NI115" s="124" t="e">
        <f t="shared" si="1351"/>
        <v>#REF!</v>
      </c>
      <c r="NJ115" s="124" t="e">
        <f t="shared" si="1352"/>
        <v>#REF!</v>
      </c>
      <c r="NK115" s="124" t="e">
        <f t="shared" si="1353"/>
        <v>#REF!</v>
      </c>
      <c r="NL115" s="124" t="e">
        <f t="shared" si="1354"/>
        <v>#REF!</v>
      </c>
      <c r="NM115" s="124" t="e">
        <f t="shared" si="1355"/>
        <v>#REF!</v>
      </c>
      <c r="NN115" s="124" t="e">
        <f t="shared" si="1356"/>
        <v>#REF!</v>
      </c>
      <c r="NO115" s="124" t="e">
        <f t="shared" si="1357"/>
        <v>#REF!</v>
      </c>
      <c r="NP115" s="124" t="e">
        <f t="shared" si="1358"/>
        <v>#REF!</v>
      </c>
      <c r="NQ115" s="124" t="e">
        <f t="shared" si="1359"/>
        <v>#REF!</v>
      </c>
      <c r="NR115" s="124" t="e">
        <f t="shared" si="1360"/>
        <v>#REF!</v>
      </c>
      <c r="NS115" s="124" t="e">
        <f t="shared" si="1361"/>
        <v>#REF!</v>
      </c>
      <c r="NT115" s="124" t="e">
        <f t="shared" si="1362"/>
        <v>#REF!</v>
      </c>
      <c r="NU115" s="124" t="e">
        <f t="shared" si="1363"/>
        <v>#REF!</v>
      </c>
      <c r="NV115" s="124" t="e">
        <f t="shared" si="1364"/>
        <v>#REF!</v>
      </c>
      <c r="NW115" s="124" t="e">
        <f t="shared" si="1365"/>
        <v>#REF!</v>
      </c>
      <c r="NX115" s="124" t="e">
        <f t="shared" si="1366"/>
        <v>#REF!</v>
      </c>
      <c r="NY115" s="124" t="e">
        <f t="shared" si="1367"/>
        <v>#REF!</v>
      </c>
      <c r="NZ115" s="124" t="e">
        <f t="shared" si="1368"/>
        <v>#REF!</v>
      </c>
      <c r="OA115" s="124" t="e">
        <f t="shared" si="1369"/>
        <v>#REF!</v>
      </c>
      <c r="OB115" s="124" t="e">
        <f t="shared" si="1370"/>
        <v>#REF!</v>
      </c>
      <c r="OC115" s="124" t="e">
        <f t="shared" si="1371"/>
        <v>#REF!</v>
      </c>
      <c r="OD115" s="124" t="e">
        <f t="shared" si="1372"/>
        <v>#REF!</v>
      </c>
      <c r="OE115" s="124" t="e">
        <f t="shared" si="1373"/>
        <v>#REF!</v>
      </c>
      <c r="OF115" s="124" t="e">
        <f t="shared" si="1374"/>
        <v>#REF!</v>
      </c>
      <c r="OG115" s="124" t="e">
        <f t="shared" si="1375"/>
        <v>#REF!</v>
      </c>
      <c r="OH115" s="124" t="e">
        <f t="shared" si="1376"/>
        <v>#REF!</v>
      </c>
      <c r="OI115" s="124" t="e">
        <f t="shared" si="1377"/>
        <v>#REF!</v>
      </c>
      <c r="OJ115" s="124" t="e">
        <f t="shared" si="1378"/>
        <v>#REF!</v>
      </c>
      <c r="OK115" s="124" t="e">
        <f t="shared" si="1379"/>
        <v>#REF!</v>
      </c>
      <c r="OL115" s="124" t="e">
        <f t="shared" si="1380"/>
        <v>#REF!</v>
      </c>
      <c r="OM115" s="124" t="e">
        <f t="shared" si="1381"/>
        <v>#REF!</v>
      </c>
      <c r="ON115" s="124" t="e">
        <f t="shared" si="1382"/>
        <v>#REF!</v>
      </c>
      <c r="OO115" s="124" t="e">
        <f t="shared" si="1383"/>
        <v>#REF!</v>
      </c>
      <c r="OP115" s="124" t="e">
        <f t="shared" si="1384"/>
        <v>#REF!</v>
      </c>
      <c r="OQ115" s="124" t="e">
        <f t="shared" si="1385"/>
        <v>#REF!</v>
      </c>
      <c r="OR115" s="124" t="e">
        <f t="shared" si="1386"/>
        <v>#REF!</v>
      </c>
      <c r="OS115" s="124" t="e">
        <f t="shared" si="1387"/>
        <v>#REF!</v>
      </c>
      <c r="OT115" s="124" t="e">
        <f t="shared" si="1388"/>
        <v>#REF!</v>
      </c>
      <c r="OU115" s="124" t="e">
        <f t="shared" si="1389"/>
        <v>#REF!</v>
      </c>
      <c r="OV115" s="124" t="e">
        <f t="shared" si="1390"/>
        <v>#REF!</v>
      </c>
      <c r="OW115" s="124" t="e">
        <f t="shared" si="1391"/>
        <v>#REF!</v>
      </c>
      <c r="OX115" s="124" t="e">
        <f t="shared" si="1392"/>
        <v>#REF!</v>
      </c>
      <c r="OY115" s="124" t="e">
        <f t="shared" si="1393"/>
        <v>#REF!</v>
      </c>
      <c r="OZ115" s="124" t="e">
        <f t="shared" si="1394"/>
        <v>#REF!</v>
      </c>
      <c r="PA115" s="124" t="e">
        <f t="shared" si="1395"/>
        <v>#REF!</v>
      </c>
      <c r="PB115" s="124" t="e">
        <f t="shared" si="1396"/>
        <v>#REF!</v>
      </c>
      <c r="PC115" s="124" t="e">
        <f t="shared" si="1397"/>
        <v>#REF!</v>
      </c>
      <c r="PD115" s="124" t="e">
        <f t="shared" si="1398"/>
        <v>#REF!</v>
      </c>
      <c r="PE115" s="124" t="e">
        <f t="shared" si="1399"/>
        <v>#REF!</v>
      </c>
      <c r="PF115" s="124" t="e">
        <f t="shared" si="1400"/>
        <v>#REF!</v>
      </c>
      <c r="PG115" s="124" t="e">
        <f t="shared" si="1401"/>
        <v>#REF!</v>
      </c>
      <c r="PH115" s="124" t="e">
        <f t="shared" si="1402"/>
        <v>#REF!</v>
      </c>
      <c r="PI115" s="124" t="e">
        <f t="shared" si="1403"/>
        <v>#REF!</v>
      </c>
      <c r="PJ115" s="124" t="e">
        <f t="shared" si="1404"/>
        <v>#REF!</v>
      </c>
    </row>
    <row r="116" spans="3:426" ht="12" customHeight="1">
      <c r="C116" s="70" t="e">
        <f>#REF!</f>
        <v>#REF!</v>
      </c>
      <c r="D116" s="124" t="e">
        <f>収支!#REF!</f>
        <v>#REF!</v>
      </c>
      <c r="G116" s="124" t="e">
        <f t="shared" si="1405"/>
        <v>#REF!</v>
      </c>
      <c r="H116" s="124" t="e">
        <f t="shared" si="1406"/>
        <v>#REF!</v>
      </c>
      <c r="I116" s="124" t="e">
        <f t="shared" si="1407"/>
        <v>#REF!</v>
      </c>
      <c r="J116" s="124" t="e">
        <f t="shared" si="1408"/>
        <v>#REF!</v>
      </c>
      <c r="K116" s="124" t="e">
        <f t="shared" si="1409"/>
        <v>#REF!</v>
      </c>
      <c r="L116" s="124" t="e">
        <f t="shared" si="1410"/>
        <v>#REF!</v>
      </c>
      <c r="M116" s="124" t="e">
        <f t="shared" si="1411"/>
        <v>#REF!</v>
      </c>
      <c r="N116" s="124" t="e">
        <f t="shared" si="1412"/>
        <v>#REF!</v>
      </c>
      <c r="O116" s="124" t="e">
        <f t="shared" si="1413"/>
        <v>#REF!</v>
      </c>
      <c r="P116" s="124" t="e">
        <f t="shared" si="1414"/>
        <v>#REF!</v>
      </c>
      <c r="Q116" s="124" t="e">
        <f t="shared" si="1415"/>
        <v>#REF!</v>
      </c>
      <c r="R116" s="124" t="e">
        <f t="shared" si="1416"/>
        <v>#REF!</v>
      </c>
      <c r="S116" s="124" t="e">
        <f t="shared" si="1430"/>
        <v>#REF!</v>
      </c>
      <c r="T116" s="124" t="e">
        <f t="shared" si="1431"/>
        <v>#REF!</v>
      </c>
      <c r="U116" s="124" t="e">
        <f t="shared" si="1431"/>
        <v>#REF!</v>
      </c>
      <c r="V116" s="124" t="e">
        <f t="shared" si="1431"/>
        <v>#REF!</v>
      </c>
      <c r="W116" s="124" t="e">
        <f t="shared" si="1431"/>
        <v>#REF!</v>
      </c>
      <c r="X116" s="124" t="e">
        <f t="shared" si="1431"/>
        <v>#REF!</v>
      </c>
      <c r="Y116" s="124" t="e">
        <f t="shared" si="1431"/>
        <v>#REF!</v>
      </c>
      <c r="Z116" s="124" t="e">
        <f t="shared" si="1431"/>
        <v>#REF!</v>
      </c>
      <c r="AA116" s="124" t="e">
        <f t="shared" si="1431"/>
        <v>#REF!</v>
      </c>
      <c r="AB116" s="124" t="e">
        <f t="shared" si="1431"/>
        <v>#REF!</v>
      </c>
      <c r="AC116" s="124" t="e">
        <f t="shared" si="1431"/>
        <v>#REF!</v>
      </c>
      <c r="AD116" s="124" t="e">
        <f t="shared" si="1431"/>
        <v>#REF!</v>
      </c>
      <c r="AE116" s="124" t="e">
        <f t="shared" si="1431"/>
        <v>#REF!</v>
      </c>
      <c r="AF116" s="124" t="e">
        <f t="shared" si="1431"/>
        <v>#REF!</v>
      </c>
      <c r="AG116" s="124" t="e">
        <f t="shared" si="1431"/>
        <v>#REF!</v>
      </c>
      <c r="AH116" s="124" t="e">
        <f t="shared" si="1431"/>
        <v>#REF!</v>
      </c>
      <c r="AI116" s="124" t="e">
        <f t="shared" si="1431"/>
        <v>#REF!</v>
      </c>
      <c r="AJ116" s="124" t="e">
        <f t="shared" si="1431"/>
        <v>#REF!</v>
      </c>
      <c r="AK116" s="124" t="e">
        <f t="shared" si="1431"/>
        <v>#REF!</v>
      </c>
      <c r="AL116" s="124" t="e">
        <f t="shared" si="1431"/>
        <v>#REF!</v>
      </c>
      <c r="AM116" s="124" t="e">
        <f t="shared" si="1431"/>
        <v>#REF!</v>
      </c>
      <c r="AN116" s="124" t="e">
        <f t="shared" si="1431"/>
        <v>#REF!</v>
      </c>
      <c r="AO116" s="124" t="e">
        <f t="shared" si="1431"/>
        <v>#REF!</v>
      </c>
      <c r="AP116" s="124" t="e">
        <f t="shared" si="1431"/>
        <v>#REF!</v>
      </c>
      <c r="AQ116" s="124" t="e">
        <f t="shared" si="1431"/>
        <v>#REF!</v>
      </c>
      <c r="AR116" s="124" t="e">
        <f t="shared" si="1431"/>
        <v>#REF!</v>
      </c>
      <c r="AS116" s="124" t="e">
        <f t="shared" si="1431"/>
        <v>#REF!</v>
      </c>
      <c r="AT116" s="124" t="e">
        <f t="shared" si="1431"/>
        <v>#REF!</v>
      </c>
      <c r="AU116" s="124" t="e">
        <f t="shared" si="1431"/>
        <v>#REF!</v>
      </c>
      <c r="AV116" s="124" t="e">
        <f t="shared" si="1431"/>
        <v>#REF!</v>
      </c>
      <c r="AW116" s="124" t="e">
        <f t="shared" si="1431"/>
        <v>#REF!</v>
      </c>
      <c r="AX116" s="124" t="e">
        <f t="shared" si="1431"/>
        <v>#REF!</v>
      </c>
      <c r="AY116" s="124" t="e">
        <f t="shared" si="1431"/>
        <v>#REF!</v>
      </c>
      <c r="AZ116" s="124" t="e">
        <f t="shared" si="1431"/>
        <v>#REF!</v>
      </c>
      <c r="BA116" s="124" t="e">
        <f t="shared" si="1431"/>
        <v>#REF!</v>
      </c>
      <c r="BB116" s="124" t="e">
        <f t="shared" si="1431"/>
        <v>#REF!</v>
      </c>
      <c r="BC116" s="124" t="e">
        <f t="shared" si="1431"/>
        <v>#REF!</v>
      </c>
      <c r="BD116" s="124" t="e">
        <f t="shared" si="1431"/>
        <v>#REF!</v>
      </c>
      <c r="BE116" s="124" t="e">
        <f t="shared" si="1431"/>
        <v>#REF!</v>
      </c>
      <c r="BF116" s="124" t="e">
        <f t="shared" si="1431"/>
        <v>#REF!</v>
      </c>
      <c r="BG116" s="124" t="e">
        <f t="shared" si="1431"/>
        <v>#REF!</v>
      </c>
      <c r="BH116" s="124" t="e">
        <f t="shared" si="1431"/>
        <v>#REF!</v>
      </c>
      <c r="BI116" s="124" t="e">
        <f t="shared" si="1431"/>
        <v>#REF!</v>
      </c>
      <c r="BJ116" s="124" t="e">
        <f t="shared" si="1431"/>
        <v>#REF!</v>
      </c>
      <c r="BK116" s="124" t="e">
        <f t="shared" si="1431"/>
        <v>#REF!</v>
      </c>
      <c r="BL116" s="124" t="e">
        <f t="shared" si="1431"/>
        <v>#REF!</v>
      </c>
      <c r="BM116" s="124" t="e">
        <f t="shared" si="1431"/>
        <v>#REF!</v>
      </c>
      <c r="BN116" s="124" t="e">
        <f t="shared" si="1431"/>
        <v>#REF!</v>
      </c>
      <c r="BO116" s="124" t="e">
        <f t="shared" si="1431"/>
        <v>#REF!</v>
      </c>
      <c r="BP116" s="124" t="e">
        <f t="shared" si="1431"/>
        <v>#REF!</v>
      </c>
      <c r="BQ116" s="124" t="e">
        <f t="shared" si="1431"/>
        <v>#REF!</v>
      </c>
      <c r="BR116" s="124" t="e">
        <f t="shared" si="1431"/>
        <v>#REF!</v>
      </c>
      <c r="BS116" s="124" t="e">
        <f t="shared" si="1431"/>
        <v>#REF!</v>
      </c>
      <c r="BT116" s="124" t="e">
        <f t="shared" si="1431"/>
        <v>#REF!</v>
      </c>
      <c r="BU116" s="124" t="e">
        <f t="shared" si="1431"/>
        <v>#REF!</v>
      </c>
      <c r="BV116" s="124" t="e">
        <f t="shared" si="1431"/>
        <v>#REF!</v>
      </c>
      <c r="BW116" s="124" t="e">
        <f t="shared" si="1431"/>
        <v>#REF!</v>
      </c>
      <c r="BX116" s="124" t="e">
        <f t="shared" si="1431"/>
        <v>#REF!</v>
      </c>
      <c r="BY116" s="124" t="e">
        <f t="shared" si="1431"/>
        <v>#REF!</v>
      </c>
      <c r="BZ116" s="124" t="e">
        <f t="shared" si="1431"/>
        <v>#REF!</v>
      </c>
      <c r="CA116" s="124" t="e">
        <f t="shared" si="1431"/>
        <v>#REF!</v>
      </c>
      <c r="CB116" s="124" t="e">
        <f t="shared" si="1431"/>
        <v>#REF!</v>
      </c>
      <c r="CC116" s="124" t="e">
        <f t="shared" si="1431"/>
        <v>#REF!</v>
      </c>
      <c r="CD116" s="124" t="e">
        <f t="shared" si="1431"/>
        <v>#REF!</v>
      </c>
      <c r="CE116" s="124" t="e">
        <f t="shared" si="1431"/>
        <v>#REF!</v>
      </c>
      <c r="CF116" s="124" t="e">
        <f t="shared" si="1428"/>
        <v>#REF!</v>
      </c>
      <c r="CG116" s="124" t="e">
        <f t="shared" si="1428"/>
        <v>#REF!</v>
      </c>
      <c r="CH116" s="124" t="e">
        <f t="shared" si="1428"/>
        <v>#REF!</v>
      </c>
      <c r="CI116" s="124" t="e">
        <f t="shared" si="1428"/>
        <v>#REF!</v>
      </c>
      <c r="CJ116" s="124" t="e">
        <f t="shared" si="1428"/>
        <v>#REF!</v>
      </c>
      <c r="CK116" s="124" t="e">
        <f t="shared" si="1428"/>
        <v>#REF!</v>
      </c>
      <c r="CL116" s="124" t="e">
        <f t="shared" si="1428"/>
        <v>#REF!</v>
      </c>
      <c r="CM116" s="124" t="e">
        <f t="shared" si="1428"/>
        <v>#REF!</v>
      </c>
      <c r="CN116" s="124" t="e">
        <f t="shared" si="1428"/>
        <v>#REF!</v>
      </c>
      <c r="CO116" s="124" t="e">
        <f t="shared" si="1428"/>
        <v>#REF!</v>
      </c>
      <c r="CP116" s="124" t="e">
        <f t="shared" si="1428"/>
        <v>#REF!</v>
      </c>
      <c r="CQ116" s="124" t="e">
        <f t="shared" si="1428"/>
        <v>#REF!</v>
      </c>
      <c r="CR116" s="124" t="e">
        <f t="shared" si="1428"/>
        <v>#REF!</v>
      </c>
      <c r="CS116" s="124" t="e">
        <f t="shared" si="1428"/>
        <v>#REF!</v>
      </c>
      <c r="CT116" s="124" t="e">
        <f t="shared" si="1428"/>
        <v>#REF!</v>
      </c>
      <c r="CU116" s="124" t="e">
        <f t="shared" si="1428"/>
        <v>#REF!</v>
      </c>
      <c r="CV116" s="124" t="e">
        <f t="shared" si="1428"/>
        <v>#REF!</v>
      </c>
      <c r="CW116" s="124" t="e">
        <f t="shared" si="1428"/>
        <v>#REF!</v>
      </c>
      <c r="CX116" s="124" t="e">
        <f t="shared" si="1428"/>
        <v>#REF!</v>
      </c>
      <c r="CY116" s="124" t="e">
        <f t="shared" si="1428"/>
        <v>#REF!</v>
      </c>
      <c r="CZ116" s="124" t="e">
        <f t="shared" si="1428"/>
        <v>#REF!</v>
      </c>
      <c r="DA116" s="124" t="e">
        <f t="shared" si="1428"/>
        <v>#REF!</v>
      </c>
      <c r="DB116" s="124" t="e">
        <f t="shared" si="1428"/>
        <v>#REF!</v>
      </c>
      <c r="DC116" s="124" t="e">
        <f t="shared" si="1428"/>
        <v>#REF!</v>
      </c>
      <c r="DD116" s="124" t="e">
        <f t="shared" si="1428"/>
        <v>#REF!</v>
      </c>
      <c r="DE116" s="124" t="e">
        <f t="shared" si="1428"/>
        <v>#REF!</v>
      </c>
      <c r="DF116" s="124" t="e">
        <f t="shared" si="1428"/>
        <v>#REF!</v>
      </c>
      <c r="DG116" s="124" t="e">
        <f t="shared" si="1428"/>
        <v>#REF!</v>
      </c>
      <c r="DH116" s="124" t="e">
        <f t="shared" si="1428"/>
        <v>#REF!</v>
      </c>
      <c r="DI116" s="124" t="e">
        <f t="shared" si="1428"/>
        <v>#REF!</v>
      </c>
      <c r="DJ116" s="124" t="e">
        <f t="shared" si="1428"/>
        <v>#REF!</v>
      </c>
      <c r="DK116" s="124" t="e">
        <f t="shared" si="1428"/>
        <v>#REF!</v>
      </c>
      <c r="DL116" s="124" t="e">
        <f t="shared" si="1428"/>
        <v>#REF!</v>
      </c>
      <c r="DM116" s="124" t="e">
        <f t="shared" si="1428"/>
        <v>#REF!</v>
      </c>
      <c r="DN116" s="124" t="e">
        <f t="shared" si="1428"/>
        <v>#REF!</v>
      </c>
      <c r="DO116" s="124" t="e">
        <f t="shared" si="1428"/>
        <v>#REF!</v>
      </c>
      <c r="DP116" s="124" t="e">
        <f t="shared" si="1428"/>
        <v>#REF!</v>
      </c>
      <c r="DQ116" s="124" t="e">
        <f t="shared" si="1428"/>
        <v>#REF!</v>
      </c>
      <c r="DR116" s="124" t="e">
        <f t="shared" si="1428"/>
        <v>#REF!</v>
      </c>
      <c r="DS116" s="124" t="e">
        <f t="shared" si="1428"/>
        <v>#REF!</v>
      </c>
      <c r="DT116" s="124" t="e">
        <f t="shared" si="1428"/>
        <v>#REF!</v>
      </c>
      <c r="DU116" s="124" t="e">
        <f t="shared" si="1428"/>
        <v>#REF!</v>
      </c>
      <c r="DV116" s="124" t="e">
        <f t="shared" si="1428"/>
        <v>#REF!</v>
      </c>
      <c r="DW116" s="124" t="e">
        <f t="shared" si="1428"/>
        <v>#REF!</v>
      </c>
      <c r="DX116" s="124" t="e">
        <f t="shared" si="1428"/>
        <v>#REF!</v>
      </c>
      <c r="DY116" s="124" t="e">
        <f t="shared" si="1428"/>
        <v>#REF!</v>
      </c>
      <c r="DZ116" s="124" t="e">
        <f t="shared" si="1428"/>
        <v>#REF!</v>
      </c>
      <c r="EA116" s="124" t="e">
        <f t="shared" si="1428"/>
        <v>#REF!</v>
      </c>
      <c r="EB116" s="124" t="e">
        <f t="shared" si="1428"/>
        <v>#REF!</v>
      </c>
      <c r="EC116" s="124" t="e">
        <f t="shared" si="1428"/>
        <v>#REF!</v>
      </c>
      <c r="ED116" s="124" t="e">
        <f t="shared" si="1428"/>
        <v>#REF!</v>
      </c>
      <c r="EE116" s="124" t="e">
        <f t="shared" si="1428"/>
        <v>#REF!</v>
      </c>
      <c r="EF116" s="124" t="e">
        <f t="shared" si="1428"/>
        <v>#REF!</v>
      </c>
      <c r="EG116" s="124" t="e">
        <f t="shared" si="1428"/>
        <v>#REF!</v>
      </c>
      <c r="EH116" s="124" t="e">
        <f t="shared" si="1428"/>
        <v>#REF!</v>
      </c>
      <c r="EI116" s="124" t="e">
        <f t="shared" si="1428"/>
        <v>#REF!</v>
      </c>
      <c r="EJ116" s="124" t="e">
        <f t="shared" si="1428"/>
        <v>#REF!</v>
      </c>
      <c r="EK116" s="124" t="e">
        <f t="shared" si="1428"/>
        <v>#REF!</v>
      </c>
      <c r="EL116" s="124" t="e">
        <f t="shared" si="1428"/>
        <v>#REF!</v>
      </c>
      <c r="EM116" s="124" t="e">
        <f t="shared" si="1428"/>
        <v>#REF!</v>
      </c>
      <c r="EN116" s="124" t="e">
        <f t="shared" si="1428"/>
        <v>#REF!</v>
      </c>
      <c r="EO116" s="124" t="e">
        <f t="shared" si="1428"/>
        <v>#REF!</v>
      </c>
      <c r="EP116" s="124" t="e">
        <f t="shared" si="1428"/>
        <v>#REF!</v>
      </c>
      <c r="EQ116" s="124" t="e">
        <f t="shared" si="1421"/>
        <v>#REF!</v>
      </c>
      <c r="ER116" s="124" t="e">
        <f t="shared" ref="ER116:HC119" si="1434">EQ116</f>
        <v>#REF!</v>
      </c>
      <c r="ES116" s="124" t="e">
        <f t="shared" si="1434"/>
        <v>#REF!</v>
      </c>
      <c r="ET116" s="124" t="e">
        <f t="shared" si="1434"/>
        <v>#REF!</v>
      </c>
      <c r="EU116" s="124" t="e">
        <f t="shared" si="1434"/>
        <v>#REF!</v>
      </c>
      <c r="EV116" s="124" t="e">
        <f t="shared" si="1434"/>
        <v>#REF!</v>
      </c>
      <c r="EW116" s="124" t="e">
        <f t="shared" si="1434"/>
        <v>#REF!</v>
      </c>
      <c r="EX116" s="124" t="e">
        <f t="shared" si="1434"/>
        <v>#REF!</v>
      </c>
      <c r="EY116" s="124" t="e">
        <f t="shared" si="1434"/>
        <v>#REF!</v>
      </c>
      <c r="EZ116" s="124" t="e">
        <f t="shared" si="1434"/>
        <v>#REF!</v>
      </c>
      <c r="FA116" s="124" t="e">
        <f t="shared" si="1434"/>
        <v>#REF!</v>
      </c>
      <c r="FB116" s="124" t="e">
        <f t="shared" si="1434"/>
        <v>#REF!</v>
      </c>
      <c r="FC116" s="124" t="e">
        <f t="shared" si="1434"/>
        <v>#REF!</v>
      </c>
      <c r="FD116" s="124" t="e">
        <f t="shared" si="1434"/>
        <v>#REF!</v>
      </c>
      <c r="FE116" s="124" t="e">
        <f t="shared" si="1434"/>
        <v>#REF!</v>
      </c>
      <c r="FF116" s="124" t="e">
        <f t="shared" si="1434"/>
        <v>#REF!</v>
      </c>
      <c r="FG116" s="124" t="e">
        <f t="shared" si="1434"/>
        <v>#REF!</v>
      </c>
      <c r="FH116" s="124" t="e">
        <f t="shared" si="1434"/>
        <v>#REF!</v>
      </c>
      <c r="FI116" s="124" t="e">
        <f t="shared" si="1434"/>
        <v>#REF!</v>
      </c>
      <c r="FJ116" s="124" t="e">
        <f t="shared" si="1434"/>
        <v>#REF!</v>
      </c>
      <c r="FK116" s="124" t="e">
        <f t="shared" si="1434"/>
        <v>#REF!</v>
      </c>
      <c r="FL116" s="124" t="e">
        <f t="shared" si="1434"/>
        <v>#REF!</v>
      </c>
      <c r="FM116" s="124" t="e">
        <f t="shared" si="1434"/>
        <v>#REF!</v>
      </c>
      <c r="FN116" s="124" t="e">
        <f t="shared" si="1434"/>
        <v>#REF!</v>
      </c>
      <c r="FO116" s="124" t="e">
        <f t="shared" si="1434"/>
        <v>#REF!</v>
      </c>
      <c r="FP116" s="124" t="e">
        <f t="shared" si="1434"/>
        <v>#REF!</v>
      </c>
      <c r="FQ116" s="124" t="e">
        <f t="shared" si="1434"/>
        <v>#REF!</v>
      </c>
      <c r="FR116" s="124" t="e">
        <f t="shared" si="1434"/>
        <v>#REF!</v>
      </c>
      <c r="FS116" s="124" t="e">
        <f t="shared" si="1434"/>
        <v>#REF!</v>
      </c>
      <c r="FT116" s="124" t="e">
        <f t="shared" si="1434"/>
        <v>#REF!</v>
      </c>
      <c r="FU116" s="124" t="e">
        <f t="shared" si="1434"/>
        <v>#REF!</v>
      </c>
      <c r="FV116" s="124" t="e">
        <f t="shared" si="1434"/>
        <v>#REF!</v>
      </c>
      <c r="FW116" s="124" t="e">
        <f t="shared" si="1434"/>
        <v>#REF!</v>
      </c>
      <c r="FX116" s="124" t="e">
        <f t="shared" si="1434"/>
        <v>#REF!</v>
      </c>
      <c r="FY116" s="124" t="e">
        <f t="shared" si="1434"/>
        <v>#REF!</v>
      </c>
      <c r="FZ116" s="124" t="e">
        <f t="shared" si="1434"/>
        <v>#REF!</v>
      </c>
      <c r="GA116" s="124" t="e">
        <f t="shared" si="1434"/>
        <v>#REF!</v>
      </c>
      <c r="GB116" s="124" t="e">
        <f t="shared" si="1434"/>
        <v>#REF!</v>
      </c>
      <c r="GC116" s="124" t="e">
        <f t="shared" si="1434"/>
        <v>#REF!</v>
      </c>
      <c r="GD116" s="124" t="e">
        <f t="shared" si="1434"/>
        <v>#REF!</v>
      </c>
      <c r="GE116" s="124" t="e">
        <f t="shared" si="1434"/>
        <v>#REF!</v>
      </c>
      <c r="GF116" s="124" t="e">
        <f t="shared" si="1434"/>
        <v>#REF!</v>
      </c>
      <c r="GG116" s="124" t="e">
        <f t="shared" si="1434"/>
        <v>#REF!</v>
      </c>
      <c r="GH116" s="124" t="e">
        <f t="shared" si="1434"/>
        <v>#REF!</v>
      </c>
      <c r="GI116" s="124" t="e">
        <f t="shared" si="1434"/>
        <v>#REF!</v>
      </c>
      <c r="GJ116" s="124" t="e">
        <f t="shared" si="1434"/>
        <v>#REF!</v>
      </c>
      <c r="GK116" s="124" t="e">
        <f t="shared" si="1434"/>
        <v>#REF!</v>
      </c>
      <c r="GL116" s="124" t="e">
        <f t="shared" si="1434"/>
        <v>#REF!</v>
      </c>
      <c r="GM116" s="124" t="e">
        <f t="shared" si="1434"/>
        <v>#REF!</v>
      </c>
      <c r="GN116" s="124" t="e">
        <f t="shared" si="1434"/>
        <v>#REF!</v>
      </c>
      <c r="GO116" s="124" t="e">
        <f t="shared" si="1434"/>
        <v>#REF!</v>
      </c>
      <c r="GP116" s="124" t="e">
        <f t="shared" si="1434"/>
        <v>#REF!</v>
      </c>
      <c r="GQ116" s="124" t="e">
        <f t="shared" si="1434"/>
        <v>#REF!</v>
      </c>
      <c r="GR116" s="124" t="e">
        <f t="shared" si="1434"/>
        <v>#REF!</v>
      </c>
      <c r="GS116" s="124" t="e">
        <f t="shared" si="1434"/>
        <v>#REF!</v>
      </c>
      <c r="GT116" s="124" t="e">
        <f t="shared" si="1434"/>
        <v>#REF!</v>
      </c>
      <c r="GU116" s="124" t="e">
        <f t="shared" si="1434"/>
        <v>#REF!</v>
      </c>
      <c r="GV116" s="124" t="e">
        <f t="shared" si="1434"/>
        <v>#REF!</v>
      </c>
      <c r="GW116" s="124" t="e">
        <f t="shared" si="1434"/>
        <v>#REF!</v>
      </c>
      <c r="GX116" s="124" t="e">
        <f t="shared" si="1434"/>
        <v>#REF!</v>
      </c>
      <c r="GY116" s="124" t="e">
        <f t="shared" si="1434"/>
        <v>#REF!</v>
      </c>
      <c r="GZ116" s="124" t="e">
        <f t="shared" si="1434"/>
        <v>#REF!</v>
      </c>
      <c r="HA116" s="124" t="e">
        <f t="shared" si="1434"/>
        <v>#REF!</v>
      </c>
      <c r="HB116" s="124" t="e">
        <f t="shared" si="1434"/>
        <v>#REF!</v>
      </c>
      <c r="HC116" s="124" t="e">
        <f t="shared" si="1434"/>
        <v>#REF!</v>
      </c>
      <c r="HD116" s="124" t="e">
        <f t="shared" si="1432"/>
        <v>#REF!</v>
      </c>
      <c r="HE116" s="124" t="e">
        <f t="shared" si="1432"/>
        <v>#REF!</v>
      </c>
      <c r="HF116" s="124" t="e">
        <f t="shared" si="1432"/>
        <v>#REF!</v>
      </c>
      <c r="HG116" s="124" t="e">
        <f t="shared" si="1432"/>
        <v>#REF!</v>
      </c>
      <c r="HH116" s="124" t="e">
        <f t="shared" si="1432"/>
        <v>#REF!</v>
      </c>
      <c r="HI116" s="124" t="e">
        <f t="shared" si="1432"/>
        <v>#REF!</v>
      </c>
      <c r="HJ116" s="124" t="e">
        <f t="shared" si="1432"/>
        <v>#REF!</v>
      </c>
      <c r="HK116" s="124" t="e">
        <f t="shared" si="1432"/>
        <v>#REF!</v>
      </c>
      <c r="HL116" s="124" t="e">
        <f t="shared" si="1432"/>
        <v>#REF!</v>
      </c>
      <c r="HM116" s="124" t="e">
        <f t="shared" si="1432"/>
        <v>#REF!</v>
      </c>
      <c r="HN116" s="124" t="e">
        <f t="shared" si="1432"/>
        <v>#REF!</v>
      </c>
      <c r="HO116" s="124" t="e">
        <f t="shared" si="1432"/>
        <v>#REF!</v>
      </c>
      <c r="HP116" s="124" t="e">
        <f t="shared" si="1432"/>
        <v>#REF!</v>
      </c>
      <c r="HQ116" s="124" t="e">
        <f t="shared" si="1432"/>
        <v>#REF!</v>
      </c>
      <c r="HR116" s="124" t="e">
        <f t="shared" si="1432"/>
        <v>#REF!</v>
      </c>
      <c r="HS116" s="124" t="e">
        <f t="shared" si="1432"/>
        <v>#REF!</v>
      </c>
      <c r="HT116" s="124" t="e">
        <f t="shared" si="1432"/>
        <v>#REF!</v>
      </c>
      <c r="HU116" s="124" t="e">
        <f t="shared" si="1432"/>
        <v>#REF!</v>
      </c>
      <c r="HV116" s="124" t="e">
        <f t="shared" si="1432"/>
        <v>#REF!</v>
      </c>
      <c r="HW116" s="124" t="e">
        <f t="shared" si="1432"/>
        <v>#REF!</v>
      </c>
      <c r="HX116" s="124" t="e">
        <f t="shared" si="1432"/>
        <v>#REF!</v>
      </c>
      <c r="HY116" s="124" t="e">
        <f t="shared" si="1432"/>
        <v>#REF!</v>
      </c>
      <c r="HZ116" s="124" t="e">
        <f t="shared" si="1432"/>
        <v>#REF!</v>
      </c>
      <c r="IA116" s="124" t="e">
        <f t="shared" si="1432"/>
        <v>#REF!</v>
      </c>
      <c r="IB116" s="124" t="e">
        <f t="shared" si="1432"/>
        <v>#REF!</v>
      </c>
      <c r="IC116" s="124" t="e">
        <f t="shared" si="1432"/>
        <v>#REF!</v>
      </c>
      <c r="ID116" s="124" t="e">
        <f t="shared" si="1432"/>
        <v>#REF!</v>
      </c>
      <c r="IE116" s="124" t="e">
        <f t="shared" si="1432"/>
        <v>#REF!</v>
      </c>
      <c r="IF116" s="124" t="e">
        <f t="shared" si="1432"/>
        <v>#REF!</v>
      </c>
      <c r="IG116" s="124" t="e">
        <f t="shared" si="1432"/>
        <v>#REF!</v>
      </c>
      <c r="IH116" s="124" t="e">
        <f t="shared" si="1432"/>
        <v>#REF!</v>
      </c>
      <c r="II116" s="124" t="e">
        <f t="shared" si="1432"/>
        <v>#REF!</v>
      </c>
      <c r="IJ116" s="124" t="e">
        <f t="shared" si="1432"/>
        <v>#REF!</v>
      </c>
      <c r="IK116" s="124" t="e">
        <f t="shared" si="1432"/>
        <v>#REF!</v>
      </c>
      <c r="IL116" s="124" t="e">
        <f t="shared" si="1432"/>
        <v>#REF!</v>
      </c>
      <c r="IM116" s="124" t="e">
        <f t="shared" si="1432"/>
        <v>#REF!</v>
      </c>
      <c r="IN116" s="124" t="e">
        <f t="shared" si="1432"/>
        <v>#REF!</v>
      </c>
      <c r="IO116" s="124" t="e">
        <f t="shared" si="1432"/>
        <v>#REF!</v>
      </c>
      <c r="IP116" s="124" t="e">
        <f t="shared" si="1432"/>
        <v>#REF!</v>
      </c>
      <c r="IQ116" s="124" t="e">
        <f t="shared" si="1432"/>
        <v>#REF!</v>
      </c>
      <c r="IR116" s="124" t="e">
        <f t="shared" si="1432"/>
        <v>#REF!</v>
      </c>
      <c r="IS116" s="124" t="e">
        <f t="shared" si="1432"/>
        <v>#REF!</v>
      </c>
      <c r="IT116" s="124" t="e">
        <f t="shared" si="1432"/>
        <v>#REF!</v>
      </c>
      <c r="IU116" s="124" t="e">
        <f t="shared" si="1432"/>
        <v>#REF!</v>
      </c>
      <c r="IV116" s="124" t="e">
        <f t="shared" si="1432"/>
        <v>#REF!</v>
      </c>
      <c r="IW116" s="124" t="e">
        <f t="shared" si="1432"/>
        <v>#REF!</v>
      </c>
      <c r="IX116" s="124" t="e">
        <f t="shared" si="1432"/>
        <v>#REF!</v>
      </c>
      <c r="IY116" s="124" t="e">
        <f t="shared" si="1432"/>
        <v>#REF!</v>
      </c>
      <c r="IZ116" s="124" t="e">
        <f t="shared" si="1432"/>
        <v>#REF!</v>
      </c>
      <c r="JA116" s="124" t="e">
        <f t="shared" si="1432"/>
        <v>#REF!</v>
      </c>
      <c r="JB116" s="124" t="e">
        <f t="shared" si="1432"/>
        <v>#REF!</v>
      </c>
      <c r="JC116" s="124" t="e">
        <f t="shared" si="1432"/>
        <v>#REF!</v>
      </c>
      <c r="JD116" s="124" t="e">
        <f t="shared" si="1432"/>
        <v>#REF!</v>
      </c>
      <c r="JE116" s="124" t="e">
        <f t="shared" si="1432"/>
        <v>#REF!</v>
      </c>
      <c r="JF116" s="124" t="e">
        <f t="shared" si="1432"/>
        <v>#REF!</v>
      </c>
      <c r="JG116" s="124" t="e">
        <f t="shared" si="1432"/>
        <v>#REF!</v>
      </c>
      <c r="JH116" s="124" t="e">
        <f t="shared" si="1432"/>
        <v>#REF!</v>
      </c>
      <c r="JI116" s="124" t="e">
        <f t="shared" si="1432"/>
        <v>#REF!</v>
      </c>
      <c r="JJ116" s="124" t="e">
        <f t="shared" si="1432"/>
        <v>#REF!</v>
      </c>
      <c r="JK116" s="124" t="e">
        <f t="shared" si="1432"/>
        <v>#REF!</v>
      </c>
      <c r="JL116" s="124" t="e">
        <f t="shared" si="1432"/>
        <v>#REF!</v>
      </c>
      <c r="JM116" s="124" t="e">
        <f t="shared" si="1432"/>
        <v>#REF!</v>
      </c>
      <c r="JN116" s="124" t="e">
        <f t="shared" si="1432"/>
        <v>#REF!</v>
      </c>
      <c r="JO116" s="124" t="e">
        <f t="shared" si="1429"/>
        <v>#REF!</v>
      </c>
      <c r="JP116" s="124" t="e">
        <f t="shared" si="1429"/>
        <v>#REF!</v>
      </c>
      <c r="JQ116" s="124" t="e">
        <f t="shared" si="1429"/>
        <v>#REF!</v>
      </c>
      <c r="JR116" s="124" t="e">
        <f t="shared" si="1427"/>
        <v>#REF!</v>
      </c>
      <c r="JS116" s="124" t="e">
        <f t="shared" ref="JS116:KT119" si="1435">JR116</f>
        <v>#REF!</v>
      </c>
      <c r="JT116" s="124" t="e">
        <f t="shared" si="1435"/>
        <v>#REF!</v>
      </c>
      <c r="JU116" s="124" t="e">
        <f t="shared" si="1435"/>
        <v>#REF!</v>
      </c>
      <c r="JV116" s="124" t="e">
        <f t="shared" si="1435"/>
        <v>#REF!</v>
      </c>
      <c r="JW116" s="124" t="e">
        <f t="shared" si="1435"/>
        <v>#REF!</v>
      </c>
      <c r="JX116" s="124" t="e">
        <f t="shared" si="1435"/>
        <v>#REF!</v>
      </c>
      <c r="JY116" s="124" t="e">
        <f t="shared" si="1435"/>
        <v>#REF!</v>
      </c>
      <c r="JZ116" s="124" t="e">
        <f t="shared" si="1435"/>
        <v>#REF!</v>
      </c>
      <c r="KA116" s="124" t="e">
        <f t="shared" si="1435"/>
        <v>#REF!</v>
      </c>
      <c r="KB116" s="124" t="e">
        <f t="shared" si="1435"/>
        <v>#REF!</v>
      </c>
      <c r="KC116" s="124" t="e">
        <f t="shared" si="1435"/>
        <v>#REF!</v>
      </c>
      <c r="KD116" s="124" t="e">
        <f t="shared" si="1435"/>
        <v>#REF!</v>
      </c>
      <c r="KE116" s="124" t="e">
        <f t="shared" si="1435"/>
        <v>#REF!</v>
      </c>
      <c r="KF116" s="124" t="e">
        <f t="shared" si="1435"/>
        <v>#REF!</v>
      </c>
      <c r="KG116" s="124" t="e">
        <f t="shared" si="1435"/>
        <v>#REF!</v>
      </c>
      <c r="KH116" s="124" t="e">
        <f t="shared" si="1435"/>
        <v>#REF!</v>
      </c>
      <c r="KI116" s="124" t="e">
        <f t="shared" si="1435"/>
        <v>#REF!</v>
      </c>
      <c r="KJ116" s="124" t="e">
        <f t="shared" si="1435"/>
        <v>#REF!</v>
      </c>
      <c r="KK116" s="124" t="e">
        <f t="shared" si="1435"/>
        <v>#REF!</v>
      </c>
      <c r="KL116" s="124" t="e">
        <f t="shared" si="1435"/>
        <v>#REF!</v>
      </c>
      <c r="KM116" s="124" t="e">
        <f t="shared" si="1435"/>
        <v>#REF!</v>
      </c>
      <c r="KN116" s="124" t="e">
        <f t="shared" si="1435"/>
        <v>#REF!</v>
      </c>
      <c r="KO116" s="124" t="e">
        <f t="shared" si="1435"/>
        <v>#REF!</v>
      </c>
      <c r="KP116" s="124" t="e">
        <f t="shared" si="1435"/>
        <v>#REF!</v>
      </c>
      <c r="KQ116" s="124" t="e">
        <f t="shared" si="1435"/>
        <v>#REF!</v>
      </c>
      <c r="KR116" s="124" t="e">
        <f t="shared" si="1435"/>
        <v>#REF!</v>
      </c>
      <c r="KS116" s="124" t="e">
        <f t="shared" si="1435"/>
        <v>#REF!</v>
      </c>
      <c r="KT116" s="124" t="e">
        <f t="shared" si="1435"/>
        <v>#REF!</v>
      </c>
      <c r="KU116" s="124" t="e">
        <f t="shared" si="1285"/>
        <v>#REF!</v>
      </c>
      <c r="KV116" s="124" t="e">
        <f t="shared" si="1285"/>
        <v>#REF!</v>
      </c>
      <c r="KW116" s="124" t="e">
        <f t="shared" si="1285"/>
        <v>#REF!</v>
      </c>
      <c r="KX116" s="124" t="e">
        <f t="shared" si="1285"/>
        <v>#REF!</v>
      </c>
      <c r="KY116" s="124" t="e">
        <f t="shared" si="1285"/>
        <v>#REF!</v>
      </c>
      <c r="KZ116" s="124" t="e">
        <f t="shared" si="1285"/>
        <v>#REF!</v>
      </c>
      <c r="LA116" s="124" t="e">
        <f t="shared" si="1285"/>
        <v>#REF!</v>
      </c>
      <c r="LB116" s="124" t="e">
        <f t="shared" si="1285"/>
        <v>#REF!</v>
      </c>
      <c r="LC116" s="124" t="e">
        <f t="shared" si="1285"/>
        <v>#REF!</v>
      </c>
      <c r="LD116" s="124" t="e">
        <f t="shared" si="1285"/>
        <v>#REF!</v>
      </c>
      <c r="LE116" s="124" t="e">
        <f t="shared" si="1285"/>
        <v>#REF!</v>
      </c>
      <c r="LF116" s="124" t="e">
        <f t="shared" si="1285"/>
        <v>#REF!</v>
      </c>
      <c r="LG116" s="124" t="e">
        <f t="shared" si="1297"/>
        <v>#REF!</v>
      </c>
      <c r="LH116" s="124" t="e">
        <f t="shared" si="1298"/>
        <v>#REF!</v>
      </c>
      <c r="LI116" s="124" t="e">
        <f t="shared" si="1299"/>
        <v>#REF!</v>
      </c>
      <c r="LJ116" s="124" t="e">
        <f t="shared" si="1300"/>
        <v>#REF!</v>
      </c>
      <c r="LK116" s="124" t="e">
        <f t="shared" si="1301"/>
        <v>#REF!</v>
      </c>
      <c r="LL116" s="124" t="e">
        <f t="shared" si="1302"/>
        <v>#REF!</v>
      </c>
      <c r="LM116" s="124" t="e">
        <f t="shared" si="1303"/>
        <v>#REF!</v>
      </c>
      <c r="LN116" s="124" t="e">
        <f t="shared" si="1304"/>
        <v>#REF!</v>
      </c>
      <c r="LO116" s="124" t="e">
        <f t="shared" si="1305"/>
        <v>#REF!</v>
      </c>
      <c r="LP116" s="124" t="e">
        <f t="shared" si="1306"/>
        <v>#REF!</v>
      </c>
      <c r="LQ116" s="124" t="e">
        <f t="shared" si="1307"/>
        <v>#REF!</v>
      </c>
      <c r="LR116" s="124" t="e">
        <f t="shared" si="1308"/>
        <v>#REF!</v>
      </c>
      <c r="LS116" s="124" t="e">
        <f t="shared" si="1309"/>
        <v>#REF!</v>
      </c>
      <c r="LT116" s="124" t="e">
        <f t="shared" si="1310"/>
        <v>#REF!</v>
      </c>
      <c r="LU116" s="124" t="e">
        <f t="shared" si="1311"/>
        <v>#REF!</v>
      </c>
      <c r="LV116" s="124" t="e">
        <f t="shared" si="1312"/>
        <v>#REF!</v>
      </c>
      <c r="LW116" s="124" t="e">
        <f t="shared" si="1313"/>
        <v>#REF!</v>
      </c>
      <c r="LX116" s="124" t="e">
        <f t="shared" si="1314"/>
        <v>#REF!</v>
      </c>
      <c r="LY116" s="124" t="e">
        <f t="shared" si="1315"/>
        <v>#REF!</v>
      </c>
      <c r="LZ116" s="124" t="e">
        <f t="shared" si="1316"/>
        <v>#REF!</v>
      </c>
      <c r="MA116" s="124" t="e">
        <f t="shared" si="1317"/>
        <v>#REF!</v>
      </c>
      <c r="MB116" s="124" t="e">
        <f t="shared" si="1318"/>
        <v>#REF!</v>
      </c>
      <c r="MC116" s="124" t="e">
        <f t="shared" si="1319"/>
        <v>#REF!</v>
      </c>
      <c r="MD116" s="124" t="e">
        <f t="shared" si="1320"/>
        <v>#REF!</v>
      </c>
      <c r="ME116" s="124" t="e">
        <f t="shared" si="1321"/>
        <v>#REF!</v>
      </c>
      <c r="MF116" s="124" t="e">
        <f t="shared" si="1322"/>
        <v>#REF!</v>
      </c>
      <c r="MG116" s="124" t="e">
        <f t="shared" si="1323"/>
        <v>#REF!</v>
      </c>
      <c r="MH116" s="124" t="e">
        <f t="shared" si="1324"/>
        <v>#REF!</v>
      </c>
      <c r="MI116" s="124" t="e">
        <f t="shared" si="1325"/>
        <v>#REF!</v>
      </c>
      <c r="MJ116" s="124" t="e">
        <f t="shared" si="1326"/>
        <v>#REF!</v>
      </c>
      <c r="MK116" s="124" t="e">
        <f t="shared" si="1327"/>
        <v>#REF!</v>
      </c>
      <c r="ML116" s="124" t="e">
        <f t="shared" si="1328"/>
        <v>#REF!</v>
      </c>
      <c r="MM116" s="124" t="e">
        <f t="shared" si="1329"/>
        <v>#REF!</v>
      </c>
      <c r="MN116" s="124" t="e">
        <f t="shared" si="1330"/>
        <v>#REF!</v>
      </c>
      <c r="MO116" s="124" t="e">
        <f t="shared" si="1331"/>
        <v>#REF!</v>
      </c>
      <c r="MP116" s="124" t="e">
        <f t="shared" si="1332"/>
        <v>#REF!</v>
      </c>
      <c r="MQ116" s="124" t="e">
        <f t="shared" si="1333"/>
        <v>#REF!</v>
      </c>
      <c r="MR116" s="124" t="e">
        <f t="shared" si="1334"/>
        <v>#REF!</v>
      </c>
      <c r="MS116" s="124" t="e">
        <f t="shared" si="1335"/>
        <v>#REF!</v>
      </c>
      <c r="MT116" s="124" t="e">
        <f t="shared" si="1336"/>
        <v>#REF!</v>
      </c>
      <c r="MU116" s="124" t="e">
        <f t="shared" si="1337"/>
        <v>#REF!</v>
      </c>
      <c r="MV116" s="124" t="e">
        <f t="shared" si="1338"/>
        <v>#REF!</v>
      </c>
      <c r="MW116" s="124" t="e">
        <f t="shared" si="1339"/>
        <v>#REF!</v>
      </c>
      <c r="MX116" s="124" t="e">
        <f t="shared" si="1340"/>
        <v>#REF!</v>
      </c>
      <c r="MY116" s="124" t="e">
        <f t="shared" si="1341"/>
        <v>#REF!</v>
      </c>
      <c r="MZ116" s="124" t="e">
        <f t="shared" si="1342"/>
        <v>#REF!</v>
      </c>
      <c r="NA116" s="124" t="e">
        <f t="shared" si="1343"/>
        <v>#REF!</v>
      </c>
      <c r="NB116" s="124" t="e">
        <f t="shared" si="1344"/>
        <v>#REF!</v>
      </c>
      <c r="NC116" s="124" t="e">
        <f t="shared" si="1345"/>
        <v>#REF!</v>
      </c>
      <c r="ND116" s="124" t="e">
        <f t="shared" si="1346"/>
        <v>#REF!</v>
      </c>
      <c r="NE116" s="124" t="e">
        <f t="shared" si="1347"/>
        <v>#REF!</v>
      </c>
      <c r="NF116" s="124" t="e">
        <f t="shared" si="1348"/>
        <v>#REF!</v>
      </c>
      <c r="NG116" s="124" t="e">
        <f t="shared" si="1349"/>
        <v>#REF!</v>
      </c>
      <c r="NH116" s="124" t="e">
        <f t="shared" si="1350"/>
        <v>#REF!</v>
      </c>
      <c r="NI116" s="124" t="e">
        <f t="shared" si="1351"/>
        <v>#REF!</v>
      </c>
      <c r="NJ116" s="124" t="e">
        <f t="shared" si="1352"/>
        <v>#REF!</v>
      </c>
      <c r="NK116" s="124" t="e">
        <f t="shared" si="1353"/>
        <v>#REF!</v>
      </c>
      <c r="NL116" s="124" t="e">
        <f t="shared" si="1354"/>
        <v>#REF!</v>
      </c>
      <c r="NM116" s="124" t="e">
        <f t="shared" si="1355"/>
        <v>#REF!</v>
      </c>
      <c r="NN116" s="124" t="e">
        <f t="shared" si="1356"/>
        <v>#REF!</v>
      </c>
      <c r="NO116" s="124" t="e">
        <f t="shared" si="1357"/>
        <v>#REF!</v>
      </c>
      <c r="NP116" s="124" t="e">
        <f t="shared" si="1358"/>
        <v>#REF!</v>
      </c>
      <c r="NQ116" s="124" t="e">
        <f t="shared" si="1359"/>
        <v>#REF!</v>
      </c>
      <c r="NR116" s="124" t="e">
        <f t="shared" si="1360"/>
        <v>#REF!</v>
      </c>
      <c r="NS116" s="124" t="e">
        <f t="shared" si="1361"/>
        <v>#REF!</v>
      </c>
      <c r="NT116" s="124" t="e">
        <f t="shared" si="1362"/>
        <v>#REF!</v>
      </c>
      <c r="NU116" s="124" t="e">
        <f t="shared" si="1363"/>
        <v>#REF!</v>
      </c>
      <c r="NV116" s="124" t="e">
        <f t="shared" si="1364"/>
        <v>#REF!</v>
      </c>
      <c r="NW116" s="124" t="e">
        <f t="shared" si="1365"/>
        <v>#REF!</v>
      </c>
      <c r="NX116" s="124" t="e">
        <f t="shared" si="1366"/>
        <v>#REF!</v>
      </c>
      <c r="NY116" s="124" t="e">
        <f t="shared" si="1367"/>
        <v>#REF!</v>
      </c>
      <c r="NZ116" s="124" t="e">
        <f t="shared" si="1368"/>
        <v>#REF!</v>
      </c>
      <c r="OA116" s="124" t="e">
        <f t="shared" si="1369"/>
        <v>#REF!</v>
      </c>
      <c r="OB116" s="124" t="e">
        <f t="shared" si="1370"/>
        <v>#REF!</v>
      </c>
      <c r="OC116" s="124" t="e">
        <f t="shared" si="1371"/>
        <v>#REF!</v>
      </c>
      <c r="OD116" s="124" t="e">
        <f t="shared" si="1372"/>
        <v>#REF!</v>
      </c>
      <c r="OE116" s="124" t="e">
        <f t="shared" si="1373"/>
        <v>#REF!</v>
      </c>
      <c r="OF116" s="124" t="e">
        <f t="shared" si="1374"/>
        <v>#REF!</v>
      </c>
      <c r="OG116" s="124" t="e">
        <f t="shared" si="1375"/>
        <v>#REF!</v>
      </c>
      <c r="OH116" s="124" t="e">
        <f t="shared" si="1376"/>
        <v>#REF!</v>
      </c>
      <c r="OI116" s="124" t="e">
        <f t="shared" si="1377"/>
        <v>#REF!</v>
      </c>
      <c r="OJ116" s="124" t="e">
        <f t="shared" si="1378"/>
        <v>#REF!</v>
      </c>
      <c r="OK116" s="124" t="e">
        <f t="shared" si="1379"/>
        <v>#REF!</v>
      </c>
      <c r="OL116" s="124" t="e">
        <f t="shared" si="1380"/>
        <v>#REF!</v>
      </c>
      <c r="OM116" s="124" t="e">
        <f t="shared" si="1381"/>
        <v>#REF!</v>
      </c>
      <c r="ON116" s="124" t="e">
        <f t="shared" si="1382"/>
        <v>#REF!</v>
      </c>
      <c r="OO116" s="124" t="e">
        <f t="shared" si="1383"/>
        <v>#REF!</v>
      </c>
      <c r="OP116" s="124" t="e">
        <f t="shared" si="1384"/>
        <v>#REF!</v>
      </c>
      <c r="OQ116" s="124" t="e">
        <f t="shared" si="1385"/>
        <v>#REF!</v>
      </c>
      <c r="OR116" s="124" t="e">
        <f t="shared" si="1386"/>
        <v>#REF!</v>
      </c>
      <c r="OS116" s="124" t="e">
        <f t="shared" si="1387"/>
        <v>#REF!</v>
      </c>
      <c r="OT116" s="124" t="e">
        <f t="shared" si="1388"/>
        <v>#REF!</v>
      </c>
      <c r="OU116" s="124" t="e">
        <f t="shared" si="1389"/>
        <v>#REF!</v>
      </c>
      <c r="OV116" s="124" t="e">
        <f t="shared" si="1390"/>
        <v>#REF!</v>
      </c>
      <c r="OW116" s="124" t="e">
        <f t="shared" si="1391"/>
        <v>#REF!</v>
      </c>
      <c r="OX116" s="124" t="e">
        <f t="shared" si="1392"/>
        <v>#REF!</v>
      </c>
      <c r="OY116" s="124" t="e">
        <f t="shared" si="1393"/>
        <v>#REF!</v>
      </c>
      <c r="OZ116" s="124" t="e">
        <f t="shared" si="1394"/>
        <v>#REF!</v>
      </c>
      <c r="PA116" s="124" t="e">
        <f t="shared" si="1395"/>
        <v>#REF!</v>
      </c>
      <c r="PB116" s="124" t="e">
        <f t="shared" si="1396"/>
        <v>#REF!</v>
      </c>
      <c r="PC116" s="124" t="e">
        <f t="shared" si="1397"/>
        <v>#REF!</v>
      </c>
      <c r="PD116" s="124" t="e">
        <f t="shared" si="1398"/>
        <v>#REF!</v>
      </c>
      <c r="PE116" s="124" t="e">
        <f t="shared" si="1399"/>
        <v>#REF!</v>
      </c>
      <c r="PF116" s="124" t="e">
        <f t="shared" si="1400"/>
        <v>#REF!</v>
      </c>
      <c r="PG116" s="124" t="e">
        <f t="shared" si="1401"/>
        <v>#REF!</v>
      </c>
      <c r="PH116" s="124" t="e">
        <f t="shared" si="1402"/>
        <v>#REF!</v>
      </c>
      <c r="PI116" s="124" t="e">
        <f t="shared" si="1403"/>
        <v>#REF!</v>
      </c>
      <c r="PJ116" s="124" t="e">
        <f t="shared" si="1404"/>
        <v>#REF!</v>
      </c>
    </row>
    <row r="117" spans="3:426" ht="12" customHeight="1">
      <c r="C117" s="70"/>
      <c r="D117" s="124" t="e">
        <f>収支!#REF!</f>
        <v>#REF!</v>
      </c>
      <c r="G117" s="124" t="e">
        <f t="shared" si="1405"/>
        <v>#REF!</v>
      </c>
      <c r="H117" s="124" t="e">
        <f t="shared" si="1406"/>
        <v>#REF!</v>
      </c>
      <c r="I117" s="124" t="e">
        <f t="shared" si="1407"/>
        <v>#REF!</v>
      </c>
      <c r="J117" s="124" t="e">
        <f t="shared" si="1408"/>
        <v>#REF!</v>
      </c>
      <c r="K117" s="124" t="e">
        <f t="shared" si="1409"/>
        <v>#REF!</v>
      </c>
      <c r="L117" s="124" t="e">
        <f t="shared" si="1410"/>
        <v>#REF!</v>
      </c>
      <c r="M117" s="124" t="e">
        <f t="shared" si="1411"/>
        <v>#REF!</v>
      </c>
      <c r="N117" s="124" t="e">
        <f t="shared" si="1412"/>
        <v>#REF!</v>
      </c>
      <c r="O117" s="124" t="e">
        <f t="shared" si="1413"/>
        <v>#REF!</v>
      </c>
      <c r="P117" s="124" t="e">
        <f t="shared" si="1414"/>
        <v>#REF!</v>
      </c>
      <c r="Q117" s="124" t="e">
        <f t="shared" si="1415"/>
        <v>#REF!</v>
      </c>
      <c r="R117" s="124" t="e">
        <f t="shared" si="1416"/>
        <v>#REF!</v>
      </c>
      <c r="S117" s="124" t="e">
        <f t="shared" si="1430"/>
        <v>#REF!</v>
      </c>
      <c r="T117" s="124" t="e">
        <f t="shared" si="1431"/>
        <v>#REF!</v>
      </c>
      <c r="U117" s="124" t="e">
        <f t="shared" si="1431"/>
        <v>#REF!</v>
      </c>
      <c r="V117" s="124" t="e">
        <f t="shared" si="1431"/>
        <v>#REF!</v>
      </c>
      <c r="W117" s="124" t="e">
        <f t="shared" si="1431"/>
        <v>#REF!</v>
      </c>
      <c r="X117" s="124" t="e">
        <f t="shared" si="1431"/>
        <v>#REF!</v>
      </c>
      <c r="Y117" s="124" t="e">
        <f t="shared" si="1431"/>
        <v>#REF!</v>
      </c>
      <c r="Z117" s="124" t="e">
        <f t="shared" si="1431"/>
        <v>#REF!</v>
      </c>
      <c r="AA117" s="124" t="e">
        <f t="shared" si="1431"/>
        <v>#REF!</v>
      </c>
      <c r="AB117" s="124" t="e">
        <f t="shared" si="1431"/>
        <v>#REF!</v>
      </c>
      <c r="AC117" s="124" t="e">
        <f t="shared" si="1431"/>
        <v>#REF!</v>
      </c>
      <c r="AD117" s="124" t="e">
        <f t="shared" si="1431"/>
        <v>#REF!</v>
      </c>
      <c r="AE117" s="124" t="e">
        <f t="shared" si="1431"/>
        <v>#REF!</v>
      </c>
      <c r="AF117" s="124" t="e">
        <f t="shared" si="1431"/>
        <v>#REF!</v>
      </c>
      <c r="AG117" s="124" t="e">
        <f t="shared" si="1431"/>
        <v>#REF!</v>
      </c>
      <c r="AH117" s="124" t="e">
        <f t="shared" si="1431"/>
        <v>#REF!</v>
      </c>
      <c r="AI117" s="124" t="e">
        <f t="shared" si="1431"/>
        <v>#REF!</v>
      </c>
      <c r="AJ117" s="124" t="e">
        <f t="shared" si="1431"/>
        <v>#REF!</v>
      </c>
      <c r="AK117" s="124" t="e">
        <f t="shared" si="1431"/>
        <v>#REF!</v>
      </c>
      <c r="AL117" s="124" t="e">
        <f t="shared" si="1431"/>
        <v>#REF!</v>
      </c>
      <c r="AM117" s="124" t="e">
        <f t="shared" si="1431"/>
        <v>#REF!</v>
      </c>
      <c r="AN117" s="124" t="e">
        <f t="shared" si="1431"/>
        <v>#REF!</v>
      </c>
      <c r="AO117" s="124" t="e">
        <f t="shared" si="1431"/>
        <v>#REF!</v>
      </c>
      <c r="AP117" s="124" t="e">
        <f t="shared" si="1431"/>
        <v>#REF!</v>
      </c>
      <c r="AQ117" s="124" t="e">
        <f t="shared" si="1431"/>
        <v>#REF!</v>
      </c>
      <c r="AR117" s="124" t="e">
        <f t="shared" si="1431"/>
        <v>#REF!</v>
      </c>
      <c r="AS117" s="124" t="e">
        <f t="shared" si="1431"/>
        <v>#REF!</v>
      </c>
      <c r="AT117" s="124" t="e">
        <f t="shared" si="1431"/>
        <v>#REF!</v>
      </c>
      <c r="AU117" s="124" t="e">
        <f t="shared" si="1431"/>
        <v>#REF!</v>
      </c>
      <c r="AV117" s="124" t="e">
        <f t="shared" si="1431"/>
        <v>#REF!</v>
      </c>
      <c r="AW117" s="124" t="e">
        <f t="shared" si="1431"/>
        <v>#REF!</v>
      </c>
      <c r="AX117" s="124" t="e">
        <f t="shared" si="1431"/>
        <v>#REF!</v>
      </c>
      <c r="AY117" s="124" t="e">
        <f t="shared" si="1431"/>
        <v>#REF!</v>
      </c>
      <c r="AZ117" s="124" t="e">
        <f t="shared" si="1431"/>
        <v>#REF!</v>
      </c>
      <c r="BA117" s="124" t="e">
        <f t="shared" si="1431"/>
        <v>#REF!</v>
      </c>
      <c r="BB117" s="124" t="e">
        <f t="shared" si="1431"/>
        <v>#REF!</v>
      </c>
      <c r="BC117" s="124" t="e">
        <f t="shared" si="1431"/>
        <v>#REF!</v>
      </c>
      <c r="BD117" s="124" t="e">
        <f t="shared" si="1431"/>
        <v>#REF!</v>
      </c>
      <c r="BE117" s="124" t="e">
        <f t="shared" si="1431"/>
        <v>#REF!</v>
      </c>
      <c r="BF117" s="124" t="e">
        <f t="shared" si="1431"/>
        <v>#REF!</v>
      </c>
      <c r="BG117" s="124" t="e">
        <f t="shared" si="1431"/>
        <v>#REF!</v>
      </c>
      <c r="BH117" s="124" t="e">
        <f t="shared" si="1431"/>
        <v>#REF!</v>
      </c>
      <c r="BI117" s="124" t="e">
        <f t="shared" si="1431"/>
        <v>#REF!</v>
      </c>
      <c r="BJ117" s="124" t="e">
        <f t="shared" si="1431"/>
        <v>#REF!</v>
      </c>
      <c r="BK117" s="124" t="e">
        <f t="shared" si="1431"/>
        <v>#REF!</v>
      </c>
      <c r="BL117" s="124" t="e">
        <f t="shared" si="1431"/>
        <v>#REF!</v>
      </c>
      <c r="BM117" s="124" t="e">
        <f t="shared" si="1431"/>
        <v>#REF!</v>
      </c>
      <c r="BN117" s="124" t="e">
        <f t="shared" si="1431"/>
        <v>#REF!</v>
      </c>
      <c r="BO117" s="124" t="e">
        <f t="shared" si="1431"/>
        <v>#REF!</v>
      </c>
      <c r="BP117" s="124" t="e">
        <f t="shared" si="1431"/>
        <v>#REF!</v>
      </c>
      <c r="BQ117" s="124" t="e">
        <f t="shared" si="1431"/>
        <v>#REF!</v>
      </c>
      <c r="BR117" s="124" t="e">
        <f t="shared" si="1431"/>
        <v>#REF!</v>
      </c>
      <c r="BS117" s="124" t="e">
        <f t="shared" si="1431"/>
        <v>#REF!</v>
      </c>
      <c r="BT117" s="124" t="e">
        <f t="shared" si="1431"/>
        <v>#REF!</v>
      </c>
      <c r="BU117" s="124" t="e">
        <f t="shared" si="1431"/>
        <v>#REF!</v>
      </c>
      <c r="BV117" s="124" t="e">
        <f t="shared" si="1431"/>
        <v>#REF!</v>
      </c>
      <c r="BW117" s="124" t="e">
        <f t="shared" si="1431"/>
        <v>#REF!</v>
      </c>
      <c r="BX117" s="124" t="e">
        <f t="shared" si="1431"/>
        <v>#REF!</v>
      </c>
      <c r="BY117" s="124" t="e">
        <f t="shared" si="1431"/>
        <v>#REF!</v>
      </c>
      <c r="BZ117" s="124" t="e">
        <f t="shared" si="1431"/>
        <v>#REF!</v>
      </c>
      <c r="CA117" s="124" t="e">
        <f t="shared" si="1431"/>
        <v>#REF!</v>
      </c>
      <c r="CB117" s="124" t="e">
        <f t="shared" si="1431"/>
        <v>#REF!</v>
      </c>
      <c r="CC117" s="124" t="e">
        <f t="shared" si="1431"/>
        <v>#REF!</v>
      </c>
      <c r="CD117" s="124" t="e">
        <f t="shared" si="1431"/>
        <v>#REF!</v>
      </c>
      <c r="CE117" s="124" t="e">
        <f t="shared" ref="CE117:EP119" si="1436">CD117</f>
        <v>#REF!</v>
      </c>
      <c r="CF117" s="124" t="e">
        <f t="shared" si="1436"/>
        <v>#REF!</v>
      </c>
      <c r="CG117" s="124" t="e">
        <f t="shared" si="1436"/>
        <v>#REF!</v>
      </c>
      <c r="CH117" s="124" t="e">
        <f t="shared" si="1436"/>
        <v>#REF!</v>
      </c>
      <c r="CI117" s="124" t="e">
        <f t="shared" si="1436"/>
        <v>#REF!</v>
      </c>
      <c r="CJ117" s="124" t="e">
        <f t="shared" si="1436"/>
        <v>#REF!</v>
      </c>
      <c r="CK117" s="124" t="e">
        <f t="shared" si="1436"/>
        <v>#REF!</v>
      </c>
      <c r="CL117" s="124" t="e">
        <f t="shared" si="1436"/>
        <v>#REF!</v>
      </c>
      <c r="CM117" s="124" t="e">
        <f t="shared" si="1436"/>
        <v>#REF!</v>
      </c>
      <c r="CN117" s="124" t="e">
        <f t="shared" si="1436"/>
        <v>#REF!</v>
      </c>
      <c r="CO117" s="124" t="e">
        <f t="shared" si="1436"/>
        <v>#REF!</v>
      </c>
      <c r="CP117" s="124" t="e">
        <f t="shared" si="1436"/>
        <v>#REF!</v>
      </c>
      <c r="CQ117" s="124" t="e">
        <f t="shared" si="1436"/>
        <v>#REF!</v>
      </c>
      <c r="CR117" s="124" t="e">
        <f t="shared" si="1436"/>
        <v>#REF!</v>
      </c>
      <c r="CS117" s="124" t="e">
        <f t="shared" si="1436"/>
        <v>#REF!</v>
      </c>
      <c r="CT117" s="124" t="e">
        <f t="shared" si="1436"/>
        <v>#REF!</v>
      </c>
      <c r="CU117" s="124" t="e">
        <f t="shared" si="1436"/>
        <v>#REF!</v>
      </c>
      <c r="CV117" s="124" t="e">
        <f t="shared" si="1436"/>
        <v>#REF!</v>
      </c>
      <c r="CW117" s="124" t="e">
        <f t="shared" si="1436"/>
        <v>#REF!</v>
      </c>
      <c r="CX117" s="124" t="e">
        <f t="shared" si="1436"/>
        <v>#REF!</v>
      </c>
      <c r="CY117" s="124" t="e">
        <f t="shared" si="1436"/>
        <v>#REF!</v>
      </c>
      <c r="CZ117" s="124" t="e">
        <f t="shared" si="1436"/>
        <v>#REF!</v>
      </c>
      <c r="DA117" s="124" t="e">
        <f t="shared" si="1436"/>
        <v>#REF!</v>
      </c>
      <c r="DB117" s="124" t="e">
        <f t="shared" si="1436"/>
        <v>#REF!</v>
      </c>
      <c r="DC117" s="124" t="e">
        <f t="shared" si="1436"/>
        <v>#REF!</v>
      </c>
      <c r="DD117" s="124" t="e">
        <f t="shared" si="1436"/>
        <v>#REF!</v>
      </c>
      <c r="DE117" s="124" t="e">
        <f t="shared" si="1436"/>
        <v>#REF!</v>
      </c>
      <c r="DF117" s="124" t="e">
        <f t="shared" si="1436"/>
        <v>#REF!</v>
      </c>
      <c r="DG117" s="124" t="e">
        <f t="shared" si="1436"/>
        <v>#REF!</v>
      </c>
      <c r="DH117" s="124" t="e">
        <f t="shared" si="1436"/>
        <v>#REF!</v>
      </c>
      <c r="DI117" s="124" t="e">
        <f t="shared" si="1436"/>
        <v>#REF!</v>
      </c>
      <c r="DJ117" s="124" t="e">
        <f t="shared" si="1436"/>
        <v>#REF!</v>
      </c>
      <c r="DK117" s="124" t="e">
        <f t="shared" si="1436"/>
        <v>#REF!</v>
      </c>
      <c r="DL117" s="124" t="e">
        <f t="shared" si="1436"/>
        <v>#REF!</v>
      </c>
      <c r="DM117" s="124" t="e">
        <f t="shared" si="1436"/>
        <v>#REF!</v>
      </c>
      <c r="DN117" s="124" t="e">
        <f t="shared" si="1436"/>
        <v>#REF!</v>
      </c>
      <c r="DO117" s="124" t="e">
        <f t="shared" si="1436"/>
        <v>#REF!</v>
      </c>
      <c r="DP117" s="124" t="e">
        <f t="shared" si="1436"/>
        <v>#REF!</v>
      </c>
      <c r="DQ117" s="124" t="e">
        <f t="shared" si="1436"/>
        <v>#REF!</v>
      </c>
      <c r="DR117" s="124" t="e">
        <f t="shared" si="1436"/>
        <v>#REF!</v>
      </c>
      <c r="DS117" s="124" t="e">
        <f t="shared" si="1436"/>
        <v>#REF!</v>
      </c>
      <c r="DT117" s="124" t="e">
        <f t="shared" si="1436"/>
        <v>#REF!</v>
      </c>
      <c r="DU117" s="124" t="e">
        <f t="shared" si="1436"/>
        <v>#REF!</v>
      </c>
      <c r="DV117" s="124" t="e">
        <f t="shared" si="1436"/>
        <v>#REF!</v>
      </c>
      <c r="DW117" s="124" t="e">
        <f t="shared" si="1436"/>
        <v>#REF!</v>
      </c>
      <c r="DX117" s="124" t="e">
        <f t="shared" si="1436"/>
        <v>#REF!</v>
      </c>
      <c r="DY117" s="124" t="e">
        <f t="shared" si="1436"/>
        <v>#REF!</v>
      </c>
      <c r="DZ117" s="124" t="e">
        <f t="shared" si="1436"/>
        <v>#REF!</v>
      </c>
      <c r="EA117" s="124" t="e">
        <f t="shared" si="1436"/>
        <v>#REF!</v>
      </c>
      <c r="EB117" s="124" t="e">
        <f t="shared" si="1436"/>
        <v>#REF!</v>
      </c>
      <c r="EC117" s="124" t="e">
        <f t="shared" si="1436"/>
        <v>#REF!</v>
      </c>
      <c r="ED117" s="124" t="e">
        <f t="shared" si="1436"/>
        <v>#REF!</v>
      </c>
      <c r="EE117" s="124" t="e">
        <f t="shared" si="1436"/>
        <v>#REF!</v>
      </c>
      <c r="EF117" s="124" t="e">
        <f t="shared" si="1436"/>
        <v>#REF!</v>
      </c>
      <c r="EG117" s="124" t="e">
        <f t="shared" si="1436"/>
        <v>#REF!</v>
      </c>
      <c r="EH117" s="124" t="e">
        <f t="shared" si="1436"/>
        <v>#REF!</v>
      </c>
      <c r="EI117" s="124" t="e">
        <f t="shared" si="1436"/>
        <v>#REF!</v>
      </c>
      <c r="EJ117" s="124" t="e">
        <f t="shared" si="1436"/>
        <v>#REF!</v>
      </c>
      <c r="EK117" s="124" t="e">
        <f t="shared" si="1436"/>
        <v>#REF!</v>
      </c>
      <c r="EL117" s="124" t="e">
        <f t="shared" si="1436"/>
        <v>#REF!</v>
      </c>
      <c r="EM117" s="124" t="e">
        <f t="shared" si="1436"/>
        <v>#REF!</v>
      </c>
      <c r="EN117" s="124" t="e">
        <f t="shared" si="1436"/>
        <v>#REF!</v>
      </c>
      <c r="EO117" s="124" t="e">
        <f t="shared" si="1436"/>
        <v>#REF!</v>
      </c>
      <c r="EP117" s="124" t="e">
        <f t="shared" si="1436"/>
        <v>#REF!</v>
      </c>
      <c r="EQ117" s="124" t="e">
        <f t="shared" si="1421"/>
        <v>#REF!</v>
      </c>
      <c r="ER117" s="124" t="e">
        <f t="shared" si="1434"/>
        <v>#REF!</v>
      </c>
      <c r="ES117" s="124" t="e">
        <f t="shared" si="1434"/>
        <v>#REF!</v>
      </c>
      <c r="ET117" s="124" t="e">
        <f t="shared" si="1434"/>
        <v>#REF!</v>
      </c>
      <c r="EU117" s="124" t="e">
        <f t="shared" si="1434"/>
        <v>#REF!</v>
      </c>
      <c r="EV117" s="124" t="e">
        <f t="shared" si="1434"/>
        <v>#REF!</v>
      </c>
      <c r="EW117" s="124" t="e">
        <f t="shared" si="1434"/>
        <v>#REF!</v>
      </c>
      <c r="EX117" s="124" t="e">
        <f t="shared" si="1434"/>
        <v>#REF!</v>
      </c>
      <c r="EY117" s="124" t="e">
        <f t="shared" si="1434"/>
        <v>#REF!</v>
      </c>
      <c r="EZ117" s="124" t="e">
        <f t="shared" si="1434"/>
        <v>#REF!</v>
      </c>
      <c r="FA117" s="124" t="e">
        <f t="shared" si="1434"/>
        <v>#REF!</v>
      </c>
      <c r="FB117" s="124" t="e">
        <f t="shared" si="1434"/>
        <v>#REF!</v>
      </c>
      <c r="FC117" s="124" t="e">
        <f t="shared" si="1434"/>
        <v>#REF!</v>
      </c>
      <c r="FD117" s="124" t="e">
        <f t="shared" si="1434"/>
        <v>#REF!</v>
      </c>
      <c r="FE117" s="124" t="e">
        <f t="shared" si="1434"/>
        <v>#REF!</v>
      </c>
      <c r="FF117" s="124" t="e">
        <f t="shared" si="1434"/>
        <v>#REF!</v>
      </c>
      <c r="FG117" s="124" t="e">
        <f t="shared" si="1434"/>
        <v>#REF!</v>
      </c>
      <c r="FH117" s="124" t="e">
        <f t="shared" si="1434"/>
        <v>#REF!</v>
      </c>
      <c r="FI117" s="124" t="e">
        <f t="shared" si="1434"/>
        <v>#REF!</v>
      </c>
      <c r="FJ117" s="124" t="e">
        <f t="shared" si="1434"/>
        <v>#REF!</v>
      </c>
      <c r="FK117" s="124" t="e">
        <f t="shared" si="1434"/>
        <v>#REF!</v>
      </c>
      <c r="FL117" s="124" t="e">
        <f t="shared" si="1434"/>
        <v>#REF!</v>
      </c>
      <c r="FM117" s="124" t="e">
        <f t="shared" si="1434"/>
        <v>#REF!</v>
      </c>
      <c r="FN117" s="124" t="e">
        <f t="shared" si="1434"/>
        <v>#REF!</v>
      </c>
      <c r="FO117" s="124" t="e">
        <f t="shared" si="1434"/>
        <v>#REF!</v>
      </c>
      <c r="FP117" s="124" t="e">
        <f t="shared" si="1434"/>
        <v>#REF!</v>
      </c>
      <c r="FQ117" s="124" t="e">
        <f t="shared" si="1434"/>
        <v>#REF!</v>
      </c>
      <c r="FR117" s="124" t="e">
        <f t="shared" si="1434"/>
        <v>#REF!</v>
      </c>
      <c r="FS117" s="124" t="e">
        <f t="shared" si="1434"/>
        <v>#REF!</v>
      </c>
      <c r="FT117" s="124" t="e">
        <f t="shared" si="1434"/>
        <v>#REF!</v>
      </c>
      <c r="FU117" s="124" t="e">
        <f t="shared" si="1434"/>
        <v>#REF!</v>
      </c>
      <c r="FV117" s="124" t="e">
        <f t="shared" si="1434"/>
        <v>#REF!</v>
      </c>
      <c r="FW117" s="124" t="e">
        <f t="shared" si="1434"/>
        <v>#REF!</v>
      </c>
      <c r="FX117" s="124" t="e">
        <f t="shared" si="1434"/>
        <v>#REF!</v>
      </c>
      <c r="FY117" s="124" t="e">
        <f t="shared" si="1434"/>
        <v>#REF!</v>
      </c>
      <c r="FZ117" s="124" t="e">
        <f t="shared" si="1434"/>
        <v>#REF!</v>
      </c>
      <c r="GA117" s="124" t="e">
        <f t="shared" si="1434"/>
        <v>#REF!</v>
      </c>
      <c r="GB117" s="124" t="e">
        <f t="shared" si="1434"/>
        <v>#REF!</v>
      </c>
      <c r="GC117" s="124" t="e">
        <f t="shared" si="1434"/>
        <v>#REF!</v>
      </c>
      <c r="GD117" s="124" t="e">
        <f t="shared" si="1434"/>
        <v>#REF!</v>
      </c>
      <c r="GE117" s="124" t="e">
        <f t="shared" si="1434"/>
        <v>#REF!</v>
      </c>
      <c r="GF117" s="124" t="e">
        <f t="shared" si="1434"/>
        <v>#REF!</v>
      </c>
      <c r="GG117" s="124" t="e">
        <f t="shared" si="1434"/>
        <v>#REF!</v>
      </c>
      <c r="GH117" s="124" t="e">
        <f t="shared" si="1434"/>
        <v>#REF!</v>
      </c>
      <c r="GI117" s="124" t="e">
        <f t="shared" si="1434"/>
        <v>#REF!</v>
      </c>
      <c r="GJ117" s="124" t="e">
        <f t="shared" si="1434"/>
        <v>#REF!</v>
      </c>
      <c r="GK117" s="124" t="e">
        <f t="shared" si="1434"/>
        <v>#REF!</v>
      </c>
      <c r="GL117" s="124" t="e">
        <f t="shared" si="1434"/>
        <v>#REF!</v>
      </c>
      <c r="GM117" s="124" t="e">
        <f t="shared" si="1434"/>
        <v>#REF!</v>
      </c>
      <c r="GN117" s="124" t="e">
        <f t="shared" si="1434"/>
        <v>#REF!</v>
      </c>
      <c r="GO117" s="124" t="e">
        <f t="shared" si="1434"/>
        <v>#REF!</v>
      </c>
      <c r="GP117" s="124" t="e">
        <f t="shared" si="1434"/>
        <v>#REF!</v>
      </c>
      <c r="GQ117" s="124" t="e">
        <f t="shared" si="1434"/>
        <v>#REF!</v>
      </c>
      <c r="GR117" s="124" t="e">
        <f t="shared" si="1434"/>
        <v>#REF!</v>
      </c>
      <c r="GS117" s="124" t="e">
        <f t="shared" si="1434"/>
        <v>#REF!</v>
      </c>
      <c r="GT117" s="124" t="e">
        <f t="shared" si="1434"/>
        <v>#REF!</v>
      </c>
      <c r="GU117" s="124" t="e">
        <f t="shared" si="1434"/>
        <v>#REF!</v>
      </c>
      <c r="GV117" s="124" t="e">
        <f t="shared" si="1434"/>
        <v>#REF!</v>
      </c>
      <c r="GW117" s="124" t="e">
        <f t="shared" si="1434"/>
        <v>#REF!</v>
      </c>
      <c r="GX117" s="124" t="e">
        <f t="shared" si="1434"/>
        <v>#REF!</v>
      </c>
      <c r="GY117" s="124" t="e">
        <f t="shared" si="1434"/>
        <v>#REF!</v>
      </c>
      <c r="GZ117" s="124" t="e">
        <f t="shared" si="1434"/>
        <v>#REF!</v>
      </c>
      <c r="HA117" s="124" t="e">
        <f t="shared" si="1434"/>
        <v>#REF!</v>
      </c>
      <c r="HB117" s="124" t="e">
        <f t="shared" si="1434"/>
        <v>#REF!</v>
      </c>
      <c r="HC117" s="124" t="e">
        <f t="shared" si="1434"/>
        <v>#REF!</v>
      </c>
      <c r="HD117" s="124" t="e">
        <f t="shared" si="1432"/>
        <v>#REF!</v>
      </c>
      <c r="HE117" s="124" t="e">
        <f t="shared" si="1432"/>
        <v>#REF!</v>
      </c>
      <c r="HF117" s="124" t="e">
        <f t="shared" si="1432"/>
        <v>#REF!</v>
      </c>
      <c r="HG117" s="124" t="e">
        <f t="shared" si="1432"/>
        <v>#REF!</v>
      </c>
      <c r="HH117" s="124" t="e">
        <f t="shared" si="1432"/>
        <v>#REF!</v>
      </c>
      <c r="HI117" s="124" t="e">
        <f t="shared" si="1432"/>
        <v>#REF!</v>
      </c>
      <c r="HJ117" s="124" t="e">
        <f t="shared" si="1432"/>
        <v>#REF!</v>
      </c>
      <c r="HK117" s="124" t="e">
        <f t="shared" si="1432"/>
        <v>#REF!</v>
      </c>
      <c r="HL117" s="124" t="e">
        <f t="shared" si="1432"/>
        <v>#REF!</v>
      </c>
      <c r="HM117" s="124" t="e">
        <f t="shared" si="1432"/>
        <v>#REF!</v>
      </c>
      <c r="HN117" s="124" t="e">
        <f t="shared" si="1432"/>
        <v>#REF!</v>
      </c>
      <c r="HO117" s="124" t="e">
        <f t="shared" si="1432"/>
        <v>#REF!</v>
      </c>
      <c r="HP117" s="124" t="e">
        <f t="shared" si="1432"/>
        <v>#REF!</v>
      </c>
      <c r="HQ117" s="124" t="e">
        <f t="shared" si="1432"/>
        <v>#REF!</v>
      </c>
      <c r="HR117" s="124" t="e">
        <f t="shared" si="1432"/>
        <v>#REF!</v>
      </c>
      <c r="HS117" s="124" t="e">
        <f t="shared" si="1432"/>
        <v>#REF!</v>
      </c>
      <c r="HT117" s="124" t="e">
        <f t="shared" si="1432"/>
        <v>#REF!</v>
      </c>
      <c r="HU117" s="124" t="e">
        <f t="shared" si="1432"/>
        <v>#REF!</v>
      </c>
      <c r="HV117" s="124" t="e">
        <f t="shared" si="1432"/>
        <v>#REF!</v>
      </c>
      <c r="HW117" s="124" t="e">
        <f t="shared" si="1432"/>
        <v>#REF!</v>
      </c>
      <c r="HX117" s="124" t="e">
        <f t="shared" si="1432"/>
        <v>#REF!</v>
      </c>
      <c r="HY117" s="124" t="e">
        <f t="shared" si="1432"/>
        <v>#REF!</v>
      </c>
      <c r="HZ117" s="124" t="e">
        <f t="shared" si="1432"/>
        <v>#REF!</v>
      </c>
      <c r="IA117" s="124" t="e">
        <f t="shared" si="1432"/>
        <v>#REF!</v>
      </c>
      <c r="IB117" s="124" t="e">
        <f t="shared" si="1432"/>
        <v>#REF!</v>
      </c>
      <c r="IC117" s="124" t="e">
        <f t="shared" si="1432"/>
        <v>#REF!</v>
      </c>
      <c r="ID117" s="124" t="e">
        <f t="shared" si="1432"/>
        <v>#REF!</v>
      </c>
      <c r="IE117" s="124" t="e">
        <f t="shared" si="1432"/>
        <v>#REF!</v>
      </c>
      <c r="IF117" s="124" t="e">
        <f t="shared" si="1432"/>
        <v>#REF!</v>
      </c>
      <c r="IG117" s="124" t="e">
        <f t="shared" si="1432"/>
        <v>#REF!</v>
      </c>
      <c r="IH117" s="124" t="e">
        <f t="shared" si="1432"/>
        <v>#REF!</v>
      </c>
      <c r="II117" s="124" t="e">
        <f t="shared" si="1432"/>
        <v>#REF!</v>
      </c>
      <c r="IJ117" s="124" t="e">
        <f t="shared" si="1432"/>
        <v>#REF!</v>
      </c>
      <c r="IK117" s="124" t="e">
        <f t="shared" si="1432"/>
        <v>#REF!</v>
      </c>
      <c r="IL117" s="124" t="e">
        <f t="shared" si="1432"/>
        <v>#REF!</v>
      </c>
      <c r="IM117" s="124" t="e">
        <f t="shared" si="1432"/>
        <v>#REF!</v>
      </c>
      <c r="IN117" s="124" t="e">
        <f t="shared" si="1432"/>
        <v>#REF!</v>
      </c>
      <c r="IO117" s="124" t="e">
        <f t="shared" si="1432"/>
        <v>#REF!</v>
      </c>
      <c r="IP117" s="124" t="e">
        <f t="shared" si="1432"/>
        <v>#REF!</v>
      </c>
      <c r="IQ117" s="124" t="e">
        <f t="shared" si="1432"/>
        <v>#REF!</v>
      </c>
      <c r="IR117" s="124" t="e">
        <f t="shared" si="1432"/>
        <v>#REF!</v>
      </c>
      <c r="IS117" s="124" t="e">
        <f t="shared" si="1432"/>
        <v>#REF!</v>
      </c>
      <c r="IT117" s="124" t="e">
        <f t="shared" si="1432"/>
        <v>#REF!</v>
      </c>
      <c r="IU117" s="124" t="e">
        <f t="shared" si="1432"/>
        <v>#REF!</v>
      </c>
      <c r="IV117" s="124" t="e">
        <f t="shared" si="1432"/>
        <v>#REF!</v>
      </c>
      <c r="IW117" s="124" t="e">
        <f t="shared" si="1432"/>
        <v>#REF!</v>
      </c>
      <c r="IX117" s="124" t="e">
        <f t="shared" si="1432"/>
        <v>#REF!</v>
      </c>
      <c r="IY117" s="124" t="e">
        <f t="shared" si="1432"/>
        <v>#REF!</v>
      </c>
      <c r="IZ117" s="124" t="e">
        <f t="shared" si="1432"/>
        <v>#REF!</v>
      </c>
      <c r="JA117" s="124" t="e">
        <f t="shared" si="1432"/>
        <v>#REF!</v>
      </c>
      <c r="JB117" s="124" t="e">
        <f t="shared" si="1432"/>
        <v>#REF!</v>
      </c>
      <c r="JC117" s="124" t="e">
        <f t="shared" si="1432"/>
        <v>#REF!</v>
      </c>
      <c r="JD117" s="124" t="e">
        <f t="shared" si="1432"/>
        <v>#REF!</v>
      </c>
      <c r="JE117" s="124" t="e">
        <f t="shared" si="1432"/>
        <v>#REF!</v>
      </c>
      <c r="JF117" s="124" t="e">
        <f t="shared" si="1432"/>
        <v>#REF!</v>
      </c>
      <c r="JG117" s="124" t="e">
        <f t="shared" si="1432"/>
        <v>#REF!</v>
      </c>
      <c r="JH117" s="124" t="e">
        <f t="shared" si="1432"/>
        <v>#REF!</v>
      </c>
      <c r="JI117" s="124" t="e">
        <f t="shared" si="1432"/>
        <v>#REF!</v>
      </c>
      <c r="JJ117" s="124" t="e">
        <f t="shared" si="1432"/>
        <v>#REF!</v>
      </c>
      <c r="JK117" s="124" t="e">
        <f t="shared" si="1432"/>
        <v>#REF!</v>
      </c>
      <c r="JL117" s="124" t="e">
        <f t="shared" si="1432"/>
        <v>#REF!</v>
      </c>
      <c r="JM117" s="124" t="e">
        <f t="shared" si="1432"/>
        <v>#REF!</v>
      </c>
      <c r="JN117" s="124" t="e">
        <f t="shared" si="1432"/>
        <v>#REF!</v>
      </c>
      <c r="JO117" s="124" t="e">
        <f t="shared" si="1429"/>
        <v>#REF!</v>
      </c>
      <c r="JP117" s="124" t="e">
        <f t="shared" si="1429"/>
        <v>#REF!</v>
      </c>
      <c r="JQ117" s="124" t="e">
        <f t="shared" si="1429"/>
        <v>#REF!</v>
      </c>
      <c r="JR117" s="124" t="e">
        <f t="shared" si="1427"/>
        <v>#REF!</v>
      </c>
      <c r="JS117" s="124" t="e">
        <f t="shared" si="1435"/>
        <v>#REF!</v>
      </c>
      <c r="JT117" s="124" t="e">
        <f t="shared" si="1435"/>
        <v>#REF!</v>
      </c>
      <c r="JU117" s="124" t="e">
        <f t="shared" si="1435"/>
        <v>#REF!</v>
      </c>
      <c r="JV117" s="124" t="e">
        <f t="shared" si="1435"/>
        <v>#REF!</v>
      </c>
      <c r="JW117" s="124" t="e">
        <f t="shared" si="1435"/>
        <v>#REF!</v>
      </c>
      <c r="JX117" s="124" t="e">
        <f t="shared" si="1435"/>
        <v>#REF!</v>
      </c>
      <c r="JY117" s="124" t="e">
        <f t="shared" si="1435"/>
        <v>#REF!</v>
      </c>
      <c r="JZ117" s="124" t="e">
        <f t="shared" si="1435"/>
        <v>#REF!</v>
      </c>
      <c r="KA117" s="124" t="e">
        <f t="shared" si="1435"/>
        <v>#REF!</v>
      </c>
      <c r="KB117" s="124" t="e">
        <f t="shared" si="1435"/>
        <v>#REF!</v>
      </c>
      <c r="KC117" s="124" t="e">
        <f t="shared" si="1435"/>
        <v>#REF!</v>
      </c>
      <c r="KD117" s="124" t="e">
        <f t="shared" si="1435"/>
        <v>#REF!</v>
      </c>
      <c r="KE117" s="124" t="e">
        <f t="shared" si="1435"/>
        <v>#REF!</v>
      </c>
      <c r="KF117" s="124" t="e">
        <f t="shared" si="1435"/>
        <v>#REF!</v>
      </c>
      <c r="KG117" s="124" t="e">
        <f t="shared" si="1435"/>
        <v>#REF!</v>
      </c>
      <c r="KH117" s="124" t="e">
        <f t="shared" si="1435"/>
        <v>#REF!</v>
      </c>
      <c r="KI117" s="124" t="e">
        <f t="shared" si="1435"/>
        <v>#REF!</v>
      </c>
      <c r="KJ117" s="124" t="e">
        <f t="shared" si="1435"/>
        <v>#REF!</v>
      </c>
      <c r="KK117" s="124" t="e">
        <f t="shared" si="1435"/>
        <v>#REF!</v>
      </c>
      <c r="KL117" s="124" t="e">
        <f t="shared" si="1435"/>
        <v>#REF!</v>
      </c>
      <c r="KM117" s="124" t="e">
        <f t="shared" si="1435"/>
        <v>#REF!</v>
      </c>
      <c r="KN117" s="124" t="e">
        <f t="shared" si="1435"/>
        <v>#REF!</v>
      </c>
      <c r="KO117" s="124" t="e">
        <f t="shared" si="1435"/>
        <v>#REF!</v>
      </c>
      <c r="KP117" s="124" t="e">
        <f t="shared" si="1435"/>
        <v>#REF!</v>
      </c>
      <c r="KQ117" s="124" t="e">
        <f t="shared" si="1435"/>
        <v>#REF!</v>
      </c>
      <c r="KR117" s="124" t="e">
        <f t="shared" si="1435"/>
        <v>#REF!</v>
      </c>
      <c r="KS117" s="124" t="e">
        <f t="shared" si="1435"/>
        <v>#REF!</v>
      </c>
      <c r="KT117" s="124" t="e">
        <f t="shared" si="1435"/>
        <v>#REF!</v>
      </c>
      <c r="KU117" s="124" t="e">
        <f t="shared" si="1285"/>
        <v>#REF!</v>
      </c>
      <c r="KV117" s="124" t="e">
        <f t="shared" si="1285"/>
        <v>#REF!</v>
      </c>
      <c r="KW117" s="124" t="e">
        <f t="shared" si="1285"/>
        <v>#REF!</v>
      </c>
      <c r="KX117" s="124" t="e">
        <f t="shared" si="1285"/>
        <v>#REF!</v>
      </c>
      <c r="KY117" s="124" t="e">
        <f t="shared" si="1285"/>
        <v>#REF!</v>
      </c>
      <c r="KZ117" s="124" t="e">
        <f t="shared" si="1285"/>
        <v>#REF!</v>
      </c>
      <c r="LA117" s="124" t="e">
        <f t="shared" si="1285"/>
        <v>#REF!</v>
      </c>
      <c r="LB117" s="124" t="e">
        <f t="shared" si="1285"/>
        <v>#REF!</v>
      </c>
      <c r="LC117" s="124" t="e">
        <f t="shared" si="1285"/>
        <v>#REF!</v>
      </c>
      <c r="LD117" s="124" t="e">
        <f t="shared" si="1285"/>
        <v>#REF!</v>
      </c>
      <c r="LE117" s="124" t="e">
        <f t="shared" si="1285"/>
        <v>#REF!</v>
      </c>
      <c r="LF117" s="124" t="e">
        <f t="shared" si="1285"/>
        <v>#REF!</v>
      </c>
      <c r="LG117" s="124" t="e">
        <f t="shared" si="1297"/>
        <v>#REF!</v>
      </c>
      <c r="LH117" s="124" t="e">
        <f t="shared" si="1298"/>
        <v>#REF!</v>
      </c>
      <c r="LI117" s="124" t="e">
        <f t="shared" si="1299"/>
        <v>#REF!</v>
      </c>
      <c r="LJ117" s="124" t="e">
        <f t="shared" si="1300"/>
        <v>#REF!</v>
      </c>
      <c r="LK117" s="124" t="e">
        <f t="shared" si="1301"/>
        <v>#REF!</v>
      </c>
      <c r="LL117" s="124" t="e">
        <f t="shared" si="1302"/>
        <v>#REF!</v>
      </c>
      <c r="LM117" s="124" t="e">
        <f t="shared" si="1303"/>
        <v>#REF!</v>
      </c>
      <c r="LN117" s="124" t="e">
        <f t="shared" si="1304"/>
        <v>#REF!</v>
      </c>
      <c r="LO117" s="124" t="e">
        <f t="shared" si="1305"/>
        <v>#REF!</v>
      </c>
      <c r="LP117" s="124" t="e">
        <f t="shared" si="1306"/>
        <v>#REF!</v>
      </c>
      <c r="LQ117" s="124" t="e">
        <f t="shared" si="1307"/>
        <v>#REF!</v>
      </c>
      <c r="LR117" s="124" t="e">
        <f t="shared" si="1308"/>
        <v>#REF!</v>
      </c>
      <c r="LS117" s="124" t="e">
        <f t="shared" si="1309"/>
        <v>#REF!</v>
      </c>
      <c r="LT117" s="124" t="e">
        <f t="shared" si="1310"/>
        <v>#REF!</v>
      </c>
      <c r="LU117" s="124" t="e">
        <f t="shared" si="1311"/>
        <v>#REF!</v>
      </c>
      <c r="LV117" s="124" t="e">
        <f t="shared" si="1312"/>
        <v>#REF!</v>
      </c>
      <c r="LW117" s="124" t="e">
        <f t="shared" si="1313"/>
        <v>#REF!</v>
      </c>
      <c r="LX117" s="124" t="e">
        <f t="shared" si="1314"/>
        <v>#REF!</v>
      </c>
      <c r="LY117" s="124" t="e">
        <f t="shared" si="1315"/>
        <v>#REF!</v>
      </c>
      <c r="LZ117" s="124" t="e">
        <f t="shared" si="1316"/>
        <v>#REF!</v>
      </c>
      <c r="MA117" s="124" t="e">
        <f t="shared" si="1317"/>
        <v>#REF!</v>
      </c>
      <c r="MB117" s="124" t="e">
        <f t="shared" si="1318"/>
        <v>#REF!</v>
      </c>
      <c r="MC117" s="124" t="e">
        <f t="shared" si="1319"/>
        <v>#REF!</v>
      </c>
      <c r="MD117" s="124" t="e">
        <f t="shared" si="1320"/>
        <v>#REF!</v>
      </c>
      <c r="ME117" s="124" t="e">
        <f t="shared" si="1321"/>
        <v>#REF!</v>
      </c>
      <c r="MF117" s="124" t="e">
        <f t="shared" si="1322"/>
        <v>#REF!</v>
      </c>
      <c r="MG117" s="124" t="e">
        <f t="shared" si="1323"/>
        <v>#REF!</v>
      </c>
      <c r="MH117" s="124" t="e">
        <f t="shared" si="1324"/>
        <v>#REF!</v>
      </c>
      <c r="MI117" s="124" t="e">
        <f t="shared" si="1325"/>
        <v>#REF!</v>
      </c>
      <c r="MJ117" s="124" t="e">
        <f t="shared" si="1326"/>
        <v>#REF!</v>
      </c>
      <c r="MK117" s="124" t="e">
        <f t="shared" si="1327"/>
        <v>#REF!</v>
      </c>
      <c r="ML117" s="124" t="e">
        <f t="shared" si="1328"/>
        <v>#REF!</v>
      </c>
      <c r="MM117" s="124" t="e">
        <f t="shared" si="1329"/>
        <v>#REF!</v>
      </c>
      <c r="MN117" s="124" t="e">
        <f t="shared" si="1330"/>
        <v>#REF!</v>
      </c>
      <c r="MO117" s="124" t="e">
        <f t="shared" si="1331"/>
        <v>#REF!</v>
      </c>
      <c r="MP117" s="124" t="e">
        <f t="shared" si="1332"/>
        <v>#REF!</v>
      </c>
      <c r="MQ117" s="124" t="e">
        <f t="shared" si="1333"/>
        <v>#REF!</v>
      </c>
      <c r="MR117" s="124" t="e">
        <f t="shared" si="1334"/>
        <v>#REF!</v>
      </c>
      <c r="MS117" s="124" t="e">
        <f t="shared" si="1335"/>
        <v>#REF!</v>
      </c>
      <c r="MT117" s="124" t="e">
        <f t="shared" si="1336"/>
        <v>#REF!</v>
      </c>
      <c r="MU117" s="124" t="e">
        <f t="shared" si="1337"/>
        <v>#REF!</v>
      </c>
      <c r="MV117" s="124" t="e">
        <f t="shared" si="1338"/>
        <v>#REF!</v>
      </c>
      <c r="MW117" s="124" t="e">
        <f t="shared" si="1339"/>
        <v>#REF!</v>
      </c>
      <c r="MX117" s="124" t="e">
        <f t="shared" si="1340"/>
        <v>#REF!</v>
      </c>
      <c r="MY117" s="124" t="e">
        <f t="shared" si="1341"/>
        <v>#REF!</v>
      </c>
      <c r="MZ117" s="124" t="e">
        <f t="shared" si="1342"/>
        <v>#REF!</v>
      </c>
      <c r="NA117" s="124" t="e">
        <f t="shared" si="1343"/>
        <v>#REF!</v>
      </c>
      <c r="NB117" s="124" t="e">
        <f t="shared" si="1344"/>
        <v>#REF!</v>
      </c>
      <c r="NC117" s="124" t="e">
        <f t="shared" si="1345"/>
        <v>#REF!</v>
      </c>
      <c r="ND117" s="124" t="e">
        <f t="shared" si="1346"/>
        <v>#REF!</v>
      </c>
      <c r="NE117" s="124" t="e">
        <f t="shared" si="1347"/>
        <v>#REF!</v>
      </c>
      <c r="NF117" s="124" t="e">
        <f t="shared" si="1348"/>
        <v>#REF!</v>
      </c>
      <c r="NG117" s="124" t="e">
        <f t="shared" si="1349"/>
        <v>#REF!</v>
      </c>
      <c r="NH117" s="124" t="e">
        <f t="shared" si="1350"/>
        <v>#REF!</v>
      </c>
      <c r="NI117" s="124" t="e">
        <f t="shared" si="1351"/>
        <v>#REF!</v>
      </c>
      <c r="NJ117" s="124" t="e">
        <f t="shared" si="1352"/>
        <v>#REF!</v>
      </c>
      <c r="NK117" s="124" t="e">
        <f t="shared" si="1353"/>
        <v>#REF!</v>
      </c>
      <c r="NL117" s="124" t="e">
        <f t="shared" si="1354"/>
        <v>#REF!</v>
      </c>
      <c r="NM117" s="124" t="e">
        <f t="shared" si="1355"/>
        <v>#REF!</v>
      </c>
      <c r="NN117" s="124" t="e">
        <f t="shared" si="1356"/>
        <v>#REF!</v>
      </c>
      <c r="NO117" s="124" t="e">
        <f t="shared" si="1357"/>
        <v>#REF!</v>
      </c>
      <c r="NP117" s="124" t="e">
        <f t="shared" si="1358"/>
        <v>#REF!</v>
      </c>
      <c r="NQ117" s="124" t="e">
        <f t="shared" si="1359"/>
        <v>#REF!</v>
      </c>
      <c r="NR117" s="124" t="e">
        <f t="shared" si="1360"/>
        <v>#REF!</v>
      </c>
      <c r="NS117" s="124" t="e">
        <f t="shared" si="1361"/>
        <v>#REF!</v>
      </c>
      <c r="NT117" s="124" t="e">
        <f t="shared" si="1362"/>
        <v>#REF!</v>
      </c>
      <c r="NU117" s="124" t="e">
        <f t="shared" si="1363"/>
        <v>#REF!</v>
      </c>
      <c r="NV117" s="124" t="e">
        <f t="shared" si="1364"/>
        <v>#REF!</v>
      </c>
      <c r="NW117" s="124" t="e">
        <f t="shared" si="1365"/>
        <v>#REF!</v>
      </c>
      <c r="NX117" s="124" t="e">
        <f t="shared" si="1366"/>
        <v>#REF!</v>
      </c>
      <c r="NY117" s="124" t="e">
        <f t="shared" si="1367"/>
        <v>#REF!</v>
      </c>
      <c r="NZ117" s="124" t="e">
        <f t="shared" si="1368"/>
        <v>#REF!</v>
      </c>
      <c r="OA117" s="124" t="e">
        <f t="shared" si="1369"/>
        <v>#REF!</v>
      </c>
      <c r="OB117" s="124" t="e">
        <f t="shared" si="1370"/>
        <v>#REF!</v>
      </c>
      <c r="OC117" s="124" t="e">
        <f t="shared" si="1371"/>
        <v>#REF!</v>
      </c>
      <c r="OD117" s="124" t="e">
        <f t="shared" si="1372"/>
        <v>#REF!</v>
      </c>
      <c r="OE117" s="124" t="e">
        <f t="shared" si="1373"/>
        <v>#REF!</v>
      </c>
      <c r="OF117" s="124" t="e">
        <f t="shared" si="1374"/>
        <v>#REF!</v>
      </c>
      <c r="OG117" s="124" t="e">
        <f t="shared" si="1375"/>
        <v>#REF!</v>
      </c>
      <c r="OH117" s="124" t="e">
        <f t="shared" si="1376"/>
        <v>#REF!</v>
      </c>
      <c r="OI117" s="124" t="e">
        <f t="shared" si="1377"/>
        <v>#REF!</v>
      </c>
      <c r="OJ117" s="124" t="e">
        <f t="shared" si="1378"/>
        <v>#REF!</v>
      </c>
      <c r="OK117" s="124" t="e">
        <f t="shared" si="1379"/>
        <v>#REF!</v>
      </c>
      <c r="OL117" s="124" t="e">
        <f t="shared" si="1380"/>
        <v>#REF!</v>
      </c>
      <c r="OM117" s="124" t="e">
        <f t="shared" si="1381"/>
        <v>#REF!</v>
      </c>
      <c r="ON117" s="124" t="e">
        <f t="shared" si="1382"/>
        <v>#REF!</v>
      </c>
      <c r="OO117" s="124" t="e">
        <f t="shared" si="1383"/>
        <v>#REF!</v>
      </c>
      <c r="OP117" s="124" t="e">
        <f t="shared" si="1384"/>
        <v>#REF!</v>
      </c>
      <c r="OQ117" s="124" t="e">
        <f t="shared" si="1385"/>
        <v>#REF!</v>
      </c>
      <c r="OR117" s="124" t="e">
        <f t="shared" si="1386"/>
        <v>#REF!</v>
      </c>
      <c r="OS117" s="124" t="e">
        <f t="shared" si="1387"/>
        <v>#REF!</v>
      </c>
      <c r="OT117" s="124" t="e">
        <f t="shared" si="1388"/>
        <v>#REF!</v>
      </c>
      <c r="OU117" s="124" t="e">
        <f t="shared" si="1389"/>
        <v>#REF!</v>
      </c>
      <c r="OV117" s="124" t="e">
        <f t="shared" si="1390"/>
        <v>#REF!</v>
      </c>
      <c r="OW117" s="124" t="e">
        <f t="shared" si="1391"/>
        <v>#REF!</v>
      </c>
      <c r="OX117" s="124" t="e">
        <f t="shared" si="1392"/>
        <v>#REF!</v>
      </c>
      <c r="OY117" s="124" t="e">
        <f t="shared" si="1393"/>
        <v>#REF!</v>
      </c>
      <c r="OZ117" s="124" t="e">
        <f t="shared" si="1394"/>
        <v>#REF!</v>
      </c>
      <c r="PA117" s="124" t="e">
        <f t="shared" si="1395"/>
        <v>#REF!</v>
      </c>
      <c r="PB117" s="124" t="e">
        <f t="shared" si="1396"/>
        <v>#REF!</v>
      </c>
      <c r="PC117" s="124" t="e">
        <f t="shared" si="1397"/>
        <v>#REF!</v>
      </c>
      <c r="PD117" s="124" t="e">
        <f t="shared" si="1398"/>
        <v>#REF!</v>
      </c>
      <c r="PE117" s="124" t="e">
        <f t="shared" si="1399"/>
        <v>#REF!</v>
      </c>
      <c r="PF117" s="124" t="e">
        <f t="shared" si="1400"/>
        <v>#REF!</v>
      </c>
      <c r="PG117" s="124" t="e">
        <f t="shared" si="1401"/>
        <v>#REF!</v>
      </c>
      <c r="PH117" s="124" t="e">
        <f t="shared" si="1402"/>
        <v>#REF!</v>
      </c>
      <c r="PI117" s="124" t="e">
        <f t="shared" si="1403"/>
        <v>#REF!</v>
      </c>
      <c r="PJ117" s="124" t="e">
        <f t="shared" si="1404"/>
        <v>#REF!</v>
      </c>
    </row>
    <row r="118" spans="3:426" ht="12" customHeight="1">
      <c r="C118" s="70"/>
      <c r="D118" s="124" t="e">
        <f>収支!#REF!</f>
        <v>#REF!</v>
      </c>
      <c r="G118" s="124" t="e">
        <f t="shared" si="1405"/>
        <v>#REF!</v>
      </c>
      <c r="H118" s="124" t="e">
        <f t="shared" si="1406"/>
        <v>#REF!</v>
      </c>
      <c r="I118" s="124" t="e">
        <f t="shared" si="1407"/>
        <v>#REF!</v>
      </c>
      <c r="J118" s="124" t="e">
        <f t="shared" si="1408"/>
        <v>#REF!</v>
      </c>
      <c r="K118" s="124" t="e">
        <f t="shared" si="1409"/>
        <v>#REF!</v>
      </c>
      <c r="L118" s="124" t="e">
        <f t="shared" si="1410"/>
        <v>#REF!</v>
      </c>
      <c r="M118" s="124" t="e">
        <f t="shared" si="1411"/>
        <v>#REF!</v>
      </c>
      <c r="N118" s="124" t="e">
        <f t="shared" si="1412"/>
        <v>#REF!</v>
      </c>
      <c r="O118" s="124" t="e">
        <f t="shared" si="1413"/>
        <v>#REF!</v>
      </c>
      <c r="P118" s="124" t="e">
        <f t="shared" si="1414"/>
        <v>#REF!</v>
      </c>
      <c r="Q118" s="124" t="e">
        <f t="shared" si="1415"/>
        <v>#REF!</v>
      </c>
      <c r="R118" s="124" t="e">
        <f t="shared" si="1416"/>
        <v>#REF!</v>
      </c>
      <c r="S118" s="124" t="e">
        <f t="shared" si="1430"/>
        <v>#REF!</v>
      </c>
      <c r="T118" s="124" t="e">
        <f t="shared" ref="T118:CE119" si="1437">S118</f>
        <v>#REF!</v>
      </c>
      <c r="U118" s="124" t="e">
        <f t="shared" si="1437"/>
        <v>#REF!</v>
      </c>
      <c r="V118" s="124" t="e">
        <f t="shared" si="1437"/>
        <v>#REF!</v>
      </c>
      <c r="W118" s="124" t="e">
        <f t="shared" si="1437"/>
        <v>#REF!</v>
      </c>
      <c r="X118" s="124" t="e">
        <f t="shared" si="1437"/>
        <v>#REF!</v>
      </c>
      <c r="Y118" s="124" t="e">
        <f t="shared" si="1437"/>
        <v>#REF!</v>
      </c>
      <c r="Z118" s="124" t="e">
        <f t="shared" si="1437"/>
        <v>#REF!</v>
      </c>
      <c r="AA118" s="124" t="e">
        <f t="shared" si="1437"/>
        <v>#REF!</v>
      </c>
      <c r="AB118" s="124" t="e">
        <f t="shared" si="1437"/>
        <v>#REF!</v>
      </c>
      <c r="AC118" s="124" t="e">
        <f t="shared" si="1437"/>
        <v>#REF!</v>
      </c>
      <c r="AD118" s="124" t="e">
        <f t="shared" si="1437"/>
        <v>#REF!</v>
      </c>
      <c r="AE118" s="124" t="e">
        <f t="shared" si="1437"/>
        <v>#REF!</v>
      </c>
      <c r="AF118" s="124" t="e">
        <f t="shared" si="1437"/>
        <v>#REF!</v>
      </c>
      <c r="AG118" s="124" t="e">
        <f t="shared" si="1437"/>
        <v>#REF!</v>
      </c>
      <c r="AH118" s="124" t="e">
        <f t="shared" si="1437"/>
        <v>#REF!</v>
      </c>
      <c r="AI118" s="124" t="e">
        <f t="shared" si="1437"/>
        <v>#REF!</v>
      </c>
      <c r="AJ118" s="124" t="e">
        <f t="shared" si="1437"/>
        <v>#REF!</v>
      </c>
      <c r="AK118" s="124" t="e">
        <f t="shared" si="1437"/>
        <v>#REF!</v>
      </c>
      <c r="AL118" s="124" t="e">
        <f t="shared" si="1437"/>
        <v>#REF!</v>
      </c>
      <c r="AM118" s="124" t="e">
        <f t="shared" si="1437"/>
        <v>#REF!</v>
      </c>
      <c r="AN118" s="124" t="e">
        <f t="shared" si="1437"/>
        <v>#REF!</v>
      </c>
      <c r="AO118" s="124" t="e">
        <f t="shared" si="1437"/>
        <v>#REF!</v>
      </c>
      <c r="AP118" s="124" t="e">
        <f t="shared" si="1437"/>
        <v>#REF!</v>
      </c>
      <c r="AQ118" s="124" t="e">
        <f t="shared" si="1437"/>
        <v>#REF!</v>
      </c>
      <c r="AR118" s="124" t="e">
        <f t="shared" si="1437"/>
        <v>#REF!</v>
      </c>
      <c r="AS118" s="124" t="e">
        <f t="shared" si="1437"/>
        <v>#REF!</v>
      </c>
      <c r="AT118" s="124" t="e">
        <f t="shared" si="1437"/>
        <v>#REF!</v>
      </c>
      <c r="AU118" s="124" t="e">
        <f t="shared" si="1437"/>
        <v>#REF!</v>
      </c>
      <c r="AV118" s="124" t="e">
        <f t="shared" si="1437"/>
        <v>#REF!</v>
      </c>
      <c r="AW118" s="124" t="e">
        <f t="shared" si="1437"/>
        <v>#REF!</v>
      </c>
      <c r="AX118" s="124" t="e">
        <f t="shared" si="1437"/>
        <v>#REF!</v>
      </c>
      <c r="AY118" s="124" t="e">
        <f t="shared" si="1437"/>
        <v>#REF!</v>
      </c>
      <c r="AZ118" s="124" t="e">
        <f t="shared" si="1437"/>
        <v>#REF!</v>
      </c>
      <c r="BA118" s="124" t="e">
        <f t="shared" si="1437"/>
        <v>#REF!</v>
      </c>
      <c r="BB118" s="124" t="e">
        <f t="shared" si="1437"/>
        <v>#REF!</v>
      </c>
      <c r="BC118" s="124" t="e">
        <f t="shared" si="1437"/>
        <v>#REF!</v>
      </c>
      <c r="BD118" s="124" t="e">
        <f t="shared" si="1437"/>
        <v>#REF!</v>
      </c>
      <c r="BE118" s="124" t="e">
        <f t="shared" si="1437"/>
        <v>#REF!</v>
      </c>
      <c r="BF118" s="124" t="e">
        <f t="shared" si="1437"/>
        <v>#REF!</v>
      </c>
      <c r="BG118" s="124" t="e">
        <f t="shared" si="1437"/>
        <v>#REF!</v>
      </c>
      <c r="BH118" s="124" t="e">
        <f t="shared" si="1437"/>
        <v>#REF!</v>
      </c>
      <c r="BI118" s="124" t="e">
        <f t="shared" si="1437"/>
        <v>#REF!</v>
      </c>
      <c r="BJ118" s="124" t="e">
        <f t="shared" si="1437"/>
        <v>#REF!</v>
      </c>
      <c r="BK118" s="124" t="e">
        <f t="shared" si="1437"/>
        <v>#REF!</v>
      </c>
      <c r="BL118" s="124" t="e">
        <f t="shared" si="1437"/>
        <v>#REF!</v>
      </c>
      <c r="BM118" s="124" t="e">
        <f t="shared" si="1437"/>
        <v>#REF!</v>
      </c>
      <c r="BN118" s="124" t="e">
        <f t="shared" si="1437"/>
        <v>#REF!</v>
      </c>
      <c r="BO118" s="124" t="e">
        <f t="shared" si="1437"/>
        <v>#REF!</v>
      </c>
      <c r="BP118" s="124" t="e">
        <f t="shared" si="1437"/>
        <v>#REF!</v>
      </c>
      <c r="BQ118" s="124" t="e">
        <f t="shared" si="1437"/>
        <v>#REF!</v>
      </c>
      <c r="BR118" s="124" t="e">
        <f t="shared" si="1437"/>
        <v>#REF!</v>
      </c>
      <c r="BS118" s="124" t="e">
        <f t="shared" si="1437"/>
        <v>#REF!</v>
      </c>
      <c r="BT118" s="124" t="e">
        <f t="shared" si="1437"/>
        <v>#REF!</v>
      </c>
      <c r="BU118" s="124" t="e">
        <f t="shared" si="1437"/>
        <v>#REF!</v>
      </c>
      <c r="BV118" s="124" t="e">
        <f t="shared" si="1437"/>
        <v>#REF!</v>
      </c>
      <c r="BW118" s="124" t="e">
        <f t="shared" si="1437"/>
        <v>#REF!</v>
      </c>
      <c r="BX118" s="124" t="e">
        <f t="shared" si="1437"/>
        <v>#REF!</v>
      </c>
      <c r="BY118" s="124" t="e">
        <f t="shared" si="1437"/>
        <v>#REF!</v>
      </c>
      <c r="BZ118" s="124" t="e">
        <f t="shared" si="1437"/>
        <v>#REF!</v>
      </c>
      <c r="CA118" s="124" t="e">
        <f t="shared" si="1437"/>
        <v>#REF!</v>
      </c>
      <c r="CB118" s="124" t="e">
        <f t="shared" si="1437"/>
        <v>#REF!</v>
      </c>
      <c r="CC118" s="124" t="e">
        <f t="shared" si="1437"/>
        <v>#REF!</v>
      </c>
      <c r="CD118" s="124" t="e">
        <f t="shared" si="1437"/>
        <v>#REF!</v>
      </c>
      <c r="CE118" s="124" t="e">
        <f t="shared" si="1437"/>
        <v>#REF!</v>
      </c>
      <c r="CF118" s="124" t="e">
        <f t="shared" si="1436"/>
        <v>#REF!</v>
      </c>
      <c r="CG118" s="124" t="e">
        <f t="shared" si="1436"/>
        <v>#REF!</v>
      </c>
      <c r="CH118" s="124" t="e">
        <f t="shared" si="1436"/>
        <v>#REF!</v>
      </c>
      <c r="CI118" s="124" t="e">
        <f t="shared" si="1436"/>
        <v>#REF!</v>
      </c>
      <c r="CJ118" s="124" t="e">
        <f t="shared" si="1436"/>
        <v>#REF!</v>
      </c>
      <c r="CK118" s="124" t="e">
        <f t="shared" si="1436"/>
        <v>#REF!</v>
      </c>
      <c r="CL118" s="124" t="e">
        <f t="shared" si="1436"/>
        <v>#REF!</v>
      </c>
      <c r="CM118" s="124" t="e">
        <f t="shared" si="1436"/>
        <v>#REF!</v>
      </c>
      <c r="CN118" s="124" t="e">
        <f t="shared" si="1436"/>
        <v>#REF!</v>
      </c>
      <c r="CO118" s="124" t="e">
        <f t="shared" si="1436"/>
        <v>#REF!</v>
      </c>
      <c r="CP118" s="124" t="e">
        <f t="shared" si="1436"/>
        <v>#REF!</v>
      </c>
      <c r="CQ118" s="124" t="e">
        <f t="shared" si="1436"/>
        <v>#REF!</v>
      </c>
      <c r="CR118" s="124" t="e">
        <f t="shared" si="1436"/>
        <v>#REF!</v>
      </c>
      <c r="CS118" s="124" t="e">
        <f t="shared" si="1436"/>
        <v>#REF!</v>
      </c>
      <c r="CT118" s="124" t="e">
        <f t="shared" si="1436"/>
        <v>#REF!</v>
      </c>
      <c r="CU118" s="124" t="e">
        <f t="shared" si="1436"/>
        <v>#REF!</v>
      </c>
      <c r="CV118" s="124" t="e">
        <f t="shared" si="1436"/>
        <v>#REF!</v>
      </c>
      <c r="CW118" s="124" t="e">
        <f t="shared" si="1436"/>
        <v>#REF!</v>
      </c>
      <c r="CX118" s="124" t="e">
        <f t="shared" si="1436"/>
        <v>#REF!</v>
      </c>
      <c r="CY118" s="124" t="e">
        <f t="shared" si="1436"/>
        <v>#REF!</v>
      </c>
      <c r="CZ118" s="124" t="e">
        <f t="shared" si="1436"/>
        <v>#REF!</v>
      </c>
      <c r="DA118" s="124" t="e">
        <f t="shared" si="1436"/>
        <v>#REF!</v>
      </c>
      <c r="DB118" s="124" t="e">
        <f t="shared" si="1436"/>
        <v>#REF!</v>
      </c>
      <c r="DC118" s="124" t="e">
        <f t="shared" si="1436"/>
        <v>#REF!</v>
      </c>
      <c r="DD118" s="124" t="e">
        <f t="shared" si="1436"/>
        <v>#REF!</v>
      </c>
      <c r="DE118" s="124" t="e">
        <f t="shared" si="1436"/>
        <v>#REF!</v>
      </c>
      <c r="DF118" s="124" t="e">
        <f t="shared" si="1436"/>
        <v>#REF!</v>
      </c>
      <c r="DG118" s="124" t="e">
        <f t="shared" si="1436"/>
        <v>#REF!</v>
      </c>
      <c r="DH118" s="124" t="e">
        <f t="shared" si="1436"/>
        <v>#REF!</v>
      </c>
      <c r="DI118" s="124" t="e">
        <f t="shared" si="1436"/>
        <v>#REF!</v>
      </c>
      <c r="DJ118" s="124" t="e">
        <f t="shared" si="1436"/>
        <v>#REF!</v>
      </c>
      <c r="DK118" s="124" t="e">
        <f t="shared" si="1436"/>
        <v>#REF!</v>
      </c>
      <c r="DL118" s="124" t="e">
        <f t="shared" si="1436"/>
        <v>#REF!</v>
      </c>
      <c r="DM118" s="124" t="e">
        <f t="shared" si="1436"/>
        <v>#REF!</v>
      </c>
      <c r="DN118" s="124" t="e">
        <f t="shared" si="1436"/>
        <v>#REF!</v>
      </c>
      <c r="DO118" s="124" t="e">
        <f t="shared" si="1436"/>
        <v>#REF!</v>
      </c>
      <c r="DP118" s="124" t="e">
        <f t="shared" si="1436"/>
        <v>#REF!</v>
      </c>
      <c r="DQ118" s="124" t="e">
        <f t="shared" si="1436"/>
        <v>#REF!</v>
      </c>
      <c r="DR118" s="124" t="e">
        <f t="shared" si="1436"/>
        <v>#REF!</v>
      </c>
      <c r="DS118" s="124" t="e">
        <f t="shared" si="1436"/>
        <v>#REF!</v>
      </c>
      <c r="DT118" s="124" t="e">
        <f t="shared" si="1436"/>
        <v>#REF!</v>
      </c>
      <c r="DU118" s="124" t="e">
        <f t="shared" si="1436"/>
        <v>#REF!</v>
      </c>
      <c r="DV118" s="124" t="e">
        <f t="shared" si="1436"/>
        <v>#REF!</v>
      </c>
      <c r="DW118" s="124" t="e">
        <f t="shared" si="1436"/>
        <v>#REF!</v>
      </c>
      <c r="DX118" s="124" t="e">
        <f t="shared" si="1436"/>
        <v>#REF!</v>
      </c>
      <c r="DY118" s="124" t="e">
        <f t="shared" si="1436"/>
        <v>#REF!</v>
      </c>
      <c r="DZ118" s="124" t="e">
        <f t="shared" si="1436"/>
        <v>#REF!</v>
      </c>
      <c r="EA118" s="124" t="e">
        <f t="shared" si="1436"/>
        <v>#REF!</v>
      </c>
      <c r="EB118" s="124" t="e">
        <f t="shared" si="1436"/>
        <v>#REF!</v>
      </c>
      <c r="EC118" s="124" t="e">
        <f t="shared" si="1436"/>
        <v>#REF!</v>
      </c>
      <c r="ED118" s="124" t="e">
        <f t="shared" si="1436"/>
        <v>#REF!</v>
      </c>
      <c r="EE118" s="124" t="e">
        <f t="shared" si="1436"/>
        <v>#REF!</v>
      </c>
      <c r="EF118" s="124" t="e">
        <f t="shared" si="1436"/>
        <v>#REF!</v>
      </c>
      <c r="EG118" s="124" t="e">
        <f t="shared" si="1436"/>
        <v>#REF!</v>
      </c>
      <c r="EH118" s="124" t="e">
        <f t="shared" si="1436"/>
        <v>#REF!</v>
      </c>
      <c r="EI118" s="124" t="e">
        <f t="shared" si="1436"/>
        <v>#REF!</v>
      </c>
      <c r="EJ118" s="124" t="e">
        <f t="shared" si="1436"/>
        <v>#REF!</v>
      </c>
      <c r="EK118" s="124" t="e">
        <f t="shared" si="1436"/>
        <v>#REF!</v>
      </c>
      <c r="EL118" s="124" t="e">
        <f t="shared" si="1436"/>
        <v>#REF!</v>
      </c>
      <c r="EM118" s="124" t="e">
        <f t="shared" si="1436"/>
        <v>#REF!</v>
      </c>
      <c r="EN118" s="124" t="e">
        <f t="shared" si="1436"/>
        <v>#REF!</v>
      </c>
      <c r="EO118" s="124" t="e">
        <f t="shared" si="1436"/>
        <v>#REF!</v>
      </c>
      <c r="EP118" s="124" t="e">
        <f t="shared" si="1436"/>
        <v>#REF!</v>
      </c>
      <c r="EQ118" s="124" t="e">
        <f t="shared" si="1421"/>
        <v>#REF!</v>
      </c>
      <c r="ER118" s="124" t="e">
        <f t="shared" si="1434"/>
        <v>#REF!</v>
      </c>
      <c r="ES118" s="124" t="e">
        <f t="shared" si="1434"/>
        <v>#REF!</v>
      </c>
      <c r="ET118" s="124" t="e">
        <f t="shared" si="1434"/>
        <v>#REF!</v>
      </c>
      <c r="EU118" s="124" t="e">
        <f t="shared" si="1434"/>
        <v>#REF!</v>
      </c>
      <c r="EV118" s="124" t="e">
        <f t="shared" si="1434"/>
        <v>#REF!</v>
      </c>
      <c r="EW118" s="124" t="e">
        <f t="shared" si="1434"/>
        <v>#REF!</v>
      </c>
      <c r="EX118" s="124" t="e">
        <f t="shared" si="1434"/>
        <v>#REF!</v>
      </c>
      <c r="EY118" s="124" t="e">
        <f t="shared" si="1434"/>
        <v>#REF!</v>
      </c>
      <c r="EZ118" s="124" t="e">
        <f t="shared" si="1434"/>
        <v>#REF!</v>
      </c>
      <c r="FA118" s="124" t="e">
        <f t="shared" si="1434"/>
        <v>#REF!</v>
      </c>
      <c r="FB118" s="124" t="e">
        <f t="shared" si="1434"/>
        <v>#REF!</v>
      </c>
      <c r="FC118" s="124" t="e">
        <f t="shared" si="1434"/>
        <v>#REF!</v>
      </c>
      <c r="FD118" s="124" t="e">
        <f t="shared" si="1434"/>
        <v>#REF!</v>
      </c>
      <c r="FE118" s="124" t="e">
        <f t="shared" si="1434"/>
        <v>#REF!</v>
      </c>
      <c r="FF118" s="124" t="e">
        <f t="shared" si="1434"/>
        <v>#REF!</v>
      </c>
      <c r="FG118" s="124" t="e">
        <f t="shared" si="1434"/>
        <v>#REF!</v>
      </c>
      <c r="FH118" s="124" t="e">
        <f t="shared" si="1434"/>
        <v>#REF!</v>
      </c>
      <c r="FI118" s="124" t="e">
        <f t="shared" si="1434"/>
        <v>#REF!</v>
      </c>
      <c r="FJ118" s="124" t="e">
        <f t="shared" si="1434"/>
        <v>#REF!</v>
      </c>
      <c r="FK118" s="124" t="e">
        <f t="shared" si="1434"/>
        <v>#REF!</v>
      </c>
      <c r="FL118" s="124" t="e">
        <f t="shared" si="1434"/>
        <v>#REF!</v>
      </c>
      <c r="FM118" s="124" t="e">
        <f t="shared" si="1434"/>
        <v>#REF!</v>
      </c>
      <c r="FN118" s="124" t="e">
        <f t="shared" si="1434"/>
        <v>#REF!</v>
      </c>
      <c r="FO118" s="124" t="e">
        <f t="shared" si="1434"/>
        <v>#REF!</v>
      </c>
      <c r="FP118" s="124" t="e">
        <f t="shared" si="1434"/>
        <v>#REF!</v>
      </c>
      <c r="FQ118" s="124" t="e">
        <f t="shared" si="1434"/>
        <v>#REF!</v>
      </c>
      <c r="FR118" s="124" t="e">
        <f t="shared" si="1434"/>
        <v>#REF!</v>
      </c>
      <c r="FS118" s="124" t="e">
        <f t="shared" si="1434"/>
        <v>#REF!</v>
      </c>
      <c r="FT118" s="124" t="e">
        <f t="shared" si="1434"/>
        <v>#REF!</v>
      </c>
      <c r="FU118" s="124" t="e">
        <f t="shared" si="1434"/>
        <v>#REF!</v>
      </c>
      <c r="FV118" s="124" t="e">
        <f t="shared" si="1434"/>
        <v>#REF!</v>
      </c>
      <c r="FW118" s="124" t="e">
        <f t="shared" si="1434"/>
        <v>#REF!</v>
      </c>
      <c r="FX118" s="124" t="e">
        <f t="shared" si="1434"/>
        <v>#REF!</v>
      </c>
      <c r="FY118" s="124" t="e">
        <f t="shared" si="1434"/>
        <v>#REF!</v>
      </c>
      <c r="FZ118" s="124" t="e">
        <f t="shared" si="1434"/>
        <v>#REF!</v>
      </c>
      <c r="GA118" s="124" t="e">
        <f t="shared" si="1434"/>
        <v>#REF!</v>
      </c>
      <c r="GB118" s="124" t="e">
        <f t="shared" si="1434"/>
        <v>#REF!</v>
      </c>
      <c r="GC118" s="124" t="e">
        <f t="shared" si="1434"/>
        <v>#REF!</v>
      </c>
      <c r="GD118" s="124" t="e">
        <f t="shared" si="1434"/>
        <v>#REF!</v>
      </c>
      <c r="GE118" s="124" t="e">
        <f t="shared" si="1434"/>
        <v>#REF!</v>
      </c>
      <c r="GF118" s="124" t="e">
        <f t="shared" si="1434"/>
        <v>#REF!</v>
      </c>
      <c r="GG118" s="124" t="e">
        <f t="shared" si="1434"/>
        <v>#REF!</v>
      </c>
      <c r="GH118" s="124" t="e">
        <f t="shared" si="1434"/>
        <v>#REF!</v>
      </c>
      <c r="GI118" s="124" t="e">
        <f t="shared" si="1434"/>
        <v>#REF!</v>
      </c>
      <c r="GJ118" s="124" t="e">
        <f t="shared" si="1434"/>
        <v>#REF!</v>
      </c>
      <c r="GK118" s="124" t="e">
        <f t="shared" si="1434"/>
        <v>#REF!</v>
      </c>
      <c r="GL118" s="124" t="e">
        <f t="shared" si="1434"/>
        <v>#REF!</v>
      </c>
      <c r="GM118" s="124" t="e">
        <f t="shared" si="1434"/>
        <v>#REF!</v>
      </c>
      <c r="GN118" s="124" t="e">
        <f t="shared" si="1434"/>
        <v>#REF!</v>
      </c>
      <c r="GO118" s="124" t="e">
        <f t="shared" si="1434"/>
        <v>#REF!</v>
      </c>
      <c r="GP118" s="124" t="e">
        <f t="shared" si="1434"/>
        <v>#REF!</v>
      </c>
      <c r="GQ118" s="124" t="e">
        <f t="shared" si="1434"/>
        <v>#REF!</v>
      </c>
      <c r="GR118" s="124" t="e">
        <f t="shared" si="1434"/>
        <v>#REF!</v>
      </c>
      <c r="GS118" s="124" t="e">
        <f t="shared" si="1434"/>
        <v>#REF!</v>
      </c>
      <c r="GT118" s="124" t="e">
        <f t="shared" si="1434"/>
        <v>#REF!</v>
      </c>
      <c r="GU118" s="124" t="e">
        <f t="shared" si="1434"/>
        <v>#REF!</v>
      </c>
      <c r="GV118" s="124" t="e">
        <f t="shared" si="1434"/>
        <v>#REF!</v>
      </c>
      <c r="GW118" s="124" t="e">
        <f t="shared" si="1434"/>
        <v>#REF!</v>
      </c>
      <c r="GX118" s="124" t="e">
        <f t="shared" si="1434"/>
        <v>#REF!</v>
      </c>
      <c r="GY118" s="124" t="e">
        <f t="shared" si="1434"/>
        <v>#REF!</v>
      </c>
      <c r="GZ118" s="124" t="e">
        <f t="shared" si="1434"/>
        <v>#REF!</v>
      </c>
      <c r="HA118" s="124" t="e">
        <f t="shared" si="1434"/>
        <v>#REF!</v>
      </c>
      <c r="HB118" s="124" t="e">
        <f t="shared" si="1434"/>
        <v>#REF!</v>
      </c>
      <c r="HC118" s="124" t="e">
        <f t="shared" si="1434"/>
        <v>#REF!</v>
      </c>
      <c r="HD118" s="124" t="e">
        <f t="shared" si="1432"/>
        <v>#REF!</v>
      </c>
      <c r="HE118" s="124" t="e">
        <f t="shared" si="1432"/>
        <v>#REF!</v>
      </c>
      <c r="HF118" s="124" t="e">
        <f t="shared" si="1432"/>
        <v>#REF!</v>
      </c>
      <c r="HG118" s="124" t="e">
        <f t="shared" si="1432"/>
        <v>#REF!</v>
      </c>
      <c r="HH118" s="124" t="e">
        <f t="shared" si="1432"/>
        <v>#REF!</v>
      </c>
      <c r="HI118" s="124" t="e">
        <f t="shared" si="1432"/>
        <v>#REF!</v>
      </c>
      <c r="HJ118" s="124" t="e">
        <f t="shared" si="1432"/>
        <v>#REF!</v>
      </c>
      <c r="HK118" s="124" t="e">
        <f t="shared" si="1432"/>
        <v>#REF!</v>
      </c>
      <c r="HL118" s="124" t="e">
        <f t="shared" si="1432"/>
        <v>#REF!</v>
      </c>
      <c r="HM118" s="124" t="e">
        <f t="shared" si="1432"/>
        <v>#REF!</v>
      </c>
      <c r="HN118" s="124" t="e">
        <f t="shared" si="1432"/>
        <v>#REF!</v>
      </c>
      <c r="HO118" s="124" t="e">
        <f t="shared" si="1432"/>
        <v>#REF!</v>
      </c>
      <c r="HP118" s="124" t="e">
        <f t="shared" si="1432"/>
        <v>#REF!</v>
      </c>
      <c r="HQ118" s="124" t="e">
        <f t="shared" si="1432"/>
        <v>#REF!</v>
      </c>
      <c r="HR118" s="124" t="e">
        <f t="shared" si="1432"/>
        <v>#REF!</v>
      </c>
      <c r="HS118" s="124" t="e">
        <f t="shared" si="1432"/>
        <v>#REF!</v>
      </c>
      <c r="HT118" s="124" t="e">
        <f t="shared" si="1432"/>
        <v>#REF!</v>
      </c>
      <c r="HU118" s="124" t="e">
        <f t="shared" si="1432"/>
        <v>#REF!</v>
      </c>
      <c r="HV118" s="124" t="e">
        <f t="shared" si="1432"/>
        <v>#REF!</v>
      </c>
      <c r="HW118" s="124" t="e">
        <f t="shared" si="1432"/>
        <v>#REF!</v>
      </c>
      <c r="HX118" s="124" t="e">
        <f t="shared" si="1432"/>
        <v>#REF!</v>
      </c>
      <c r="HY118" s="124" t="e">
        <f t="shared" si="1432"/>
        <v>#REF!</v>
      </c>
      <c r="HZ118" s="124" t="e">
        <f t="shared" si="1432"/>
        <v>#REF!</v>
      </c>
      <c r="IA118" s="124" t="e">
        <f t="shared" si="1432"/>
        <v>#REF!</v>
      </c>
      <c r="IB118" s="124" t="e">
        <f t="shared" si="1432"/>
        <v>#REF!</v>
      </c>
      <c r="IC118" s="124" t="e">
        <f t="shared" si="1432"/>
        <v>#REF!</v>
      </c>
      <c r="ID118" s="124" t="e">
        <f t="shared" si="1432"/>
        <v>#REF!</v>
      </c>
      <c r="IE118" s="124" t="e">
        <f t="shared" si="1432"/>
        <v>#REF!</v>
      </c>
      <c r="IF118" s="124" t="e">
        <f t="shared" si="1432"/>
        <v>#REF!</v>
      </c>
      <c r="IG118" s="124" t="e">
        <f t="shared" si="1432"/>
        <v>#REF!</v>
      </c>
      <c r="IH118" s="124" t="e">
        <f t="shared" si="1432"/>
        <v>#REF!</v>
      </c>
      <c r="II118" s="124" t="e">
        <f t="shared" si="1432"/>
        <v>#REF!</v>
      </c>
      <c r="IJ118" s="124" t="e">
        <f t="shared" si="1432"/>
        <v>#REF!</v>
      </c>
      <c r="IK118" s="124" t="e">
        <f t="shared" si="1432"/>
        <v>#REF!</v>
      </c>
      <c r="IL118" s="124" t="e">
        <f t="shared" si="1432"/>
        <v>#REF!</v>
      </c>
      <c r="IM118" s="124" t="e">
        <f t="shared" si="1432"/>
        <v>#REF!</v>
      </c>
      <c r="IN118" s="124" t="e">
        <f t="shared" si="1432"/>
        <v>#REF!</v>
      </c>
      <c r="IO118" s="124" t="e">
        <f t="shared" si="1432"/>
        <v>#REF!</v>
      </c>
      <c r="IP118" s="124" t="e">
        <f t="shared" si="1432"/>
        <v>#REF!</v>
      </c>
      <c r="IQ118" s="124" t="e">
        <f t="shared" si="1432"/>
        <v>#REF!</v>
      </c>
      <c r="IR118" s="124" t="e">
        <f t="shared" si="1432"/>
        <v>#REF!</v>
      </c>
      <c r="IS118" s="124" t="e">
        <f t="shared" si="1432"/>
        <v>#REF!</v>
      </c>
      <c r="IT118" s="124" t="e">
        <f t="shared" si="1432"/>
        <v>#REF!</v>
      </c>
      <c r="IU118" s="124" t="e">
        <f t="shared" si="1432"/>
        <v>#REF!</v>
      </c>
      <c r="IV118" s="124" t="e">
        <f t="shared" si="1432"/>
        <v>#REF!</v>
      </c>
      <c r="IW118" s="124" t="e">
        <f t="shared" si="1432"/>
        <v>#REF!</v>
      </c>
      <c r="IX118" s="124" t="e">
        <f t="shared" si="1432"/>
        <v>#REF!</v>
      </c>
      <c r="IY118" s="124" t="e">
        <f t="shared" si="1432"/>
        <v>#REF!</v>
      </c>
      <c r="IZ118" s="124" t="e">
        <f t="shared" si="1432"/>
        <v>#REF!</v>
      </c>
      <c r="JA118" s="124" t="e">
        <f t="shared" si="1432"/>
        <v>#REF!</v>
      </c>
      <c r="JB118" s="124" t="e">
        <f t="shared" si="1432"/>
        <v>#REF!</v>
      </c>
      <c r="JC118" s="124" t="e">
        <f t="shared" si="1432"/>
        <v>#REF!</v>
      </c>
      <c r="JD118" s="124" t="e">
        <f t="shared" si="1432"/>
        <v>#REF!</v>
      </c>
      <c r="JE118" s="124" t="e">
        <f t="shared" si="1432"/>
        <v>#REF!</v>
      </c>
      <c r="JF118" s="124" t="e">
        <f t="shared" si="1432"/>
        <v>#REF!</v>
      </c>
      <c r="JG118" s="124" t="e">
        <f t="shared" si="1432"/>
        <v>#REF!</v>
      </c>
      <c r="JH118" s="124" t="e">
        <f t="shared" si="1432"/>
        <v>#REF!</v>
      </c>
      <c r="JI118" s="124" t="e">
        <f t="shared" si="1432"/>
        <v>#REF!</v>
      </c>
      <c r="JJ118" s="124" t="e">
        <f t="shared" si="1432"/>
        <v>#REF!</v>
      </c>
      <c r="JK118" s="124" t="e">
        <f t="shared" si="1432"/>
        <v>#REF!</v>
      </c>
      <c r="JL118" s="124" t="e">
        <f t="shared" si="1432"/>
        <v>#REF!</v>
      </c>
      <c r="JM118" s="124" t="e">
        <f t="shared" si="1432"/>
        <v>#REF!</v>
      </c>
      <c r="JN118" s="124" t="e">
        <f t="shared" si="1432"/>
        <v>#REF!</v>
      </c>
      <c r="JO118" s="124" t="e">
        <f t="shared" si="1429"/>
        <v>#REF!</v>
      </c>
      <c r="JP118" s="124" t="e">
        <f t="shared" si="1429"/>
        <v>#REF!</v>
      </c>
      <c r="JQ118" s="124" t="e">
        <f t="shared" si="1429"/>
        <v>#REF!</v>
      </c>
      <c r="JR118" s="124" t="e">
        <f t="shared" si="1427"/>
        <v>#REF!</v>
      </c>
      <c r="JS118" s="124" t="e">
        <f t="shared" si="1435"/>
        <v>#REF!</v>
      </c>
      <c r="JT118" s="124" t="e">
        <f t="shared" si="1435"/>
        <v>#REF!</v>
      </c>
      <c r="JU118" s="124" t="e">
        <f t="shared" si="1435"/>
        <v>#REF!</v>
      </c>
      <c r="JV118" s="124" t="e">
        <f t="shared" si="1435"/>
        <v>#REF!</v>
      </c>
      <c r="JW118" s="124" t="e">
        <f t="shared" si="1435"/>
        <v>#REF!</v>
      </c>
      <c r="JX118" s="124" t="e">
        <f t="shared" si="1435"/>
        <v>#REF!</v>
      </c>
      <c r="JY118" s="124" t="e">
        <f t="shared" si="1435"/>
        <v>#REF!</v>
      </c>
      <c r="JZ118" s="124" t="e">
        <f t="shared" si="1435"/>
        <v>#REF!</v>
      </c>
      <c r="KA118" s="124" t="e">
        <f t="shared" si="1435"/>
        <v>#REF!</v>
      </c>
      <c r="KB118" s="124" t="e">
        <f t="shared" si="1435"/>
        <v>#REF!</v>
      </c>
      <c r="KC118" s="124" t="e">
        <f t="shared" si="1435"/>
        <v>#REF!</v>
      </c>
      <c r="KD118" s="124" t="e">
        <f t="shared" si="1435"/>
        <v>#REF!</v>
      </c>
      <c r="KE118" s="124" t="e">
        <f t="shared" si="1435"/>
        <v>#REF!</v>
      </c>
      <c r="KF118" s="124" t="e">
        <f t="shared" si="1435"/>
        <v>#REF!</v>
      </c>
      <c r="KG118" s="124" t="e">
        <f t="shared" si="1435"/>
        <v>#REF!</v>
      </c>
      <c r="KH118" s="124" t="e">
        <f t="shared" si="1435"/>
        <v>#REF!</v>
      </c>
      <c r="KI118" s="124" t="e">
        <f t="shared" si="1435"/>
        <v>#REF!</v>
      </c>
      <c r="KJ118" s="124" t="e">
        <f t="shared" si="1435"/>
        <v>#REF!</v>
      </c>
      <c r="KK118" s="124" t="e">
        <f t="shared" si="1435"/>
        <v>#REF!</v>
      </c>
      <c r="KL118" s="124" t="e">
        <f t="shared" si="1435"/>
        <v>#REF!</v>
      </c>
      <c r="KM118" s="124" t="e">
        <f t="shared" si="1435"/>
        <v>#REF!</v>
      </c>
      <c r="KN118" s="124" t="e">
        <f t="shared" si="1435"/>
        <v>#REF!</v>
      </c>
      <c r="KO118" s="124" t="e">
        <f t="shared" si="1435"/>
        <v>#REF!</v>
      </c>
      <c r="KP118" s="124" t="e">
        <f t="shared" si="1435"/>
        <v>#REF!</v>
      </c>
      <c r="KQ118" s="124" t="e">
        <f t="shared" si="1435"/>
        <v>#REF!</v>
      </c>
      <c r="KR118" s="124" t="e">
        <f t="shared" si="1435"/>
        <v>#REF!</v>
      </c>
      <c r="KS118" s="124" t="e">
        <f t="shared" si="1435"/>
        <v>#REF!</v>
      </c>
      <c r="KT118" s="124" t="e">
        <f t="shared" si="1435"/>
        <v>#REF!</v>
      </c>
      <c r="KU118" s="124" t="e">
        <f t="shared" si="1285"/>
        <v>#REF!</v>
      </c>
      <c r="KV118" s="124" t="e">
        <f t="shared" si="1285"/>
        <v>#REF!</v>
      </c>
      <c r="KW118" s="124" t="e">
        <f t="shared" si="1285"/>
        <v>#REF!</v>
      </c>
      <c r="KX118" s="124" t="e">
        <f t="shared" si="1285"/>
        <v>#REF!</v>
      </c>
      <c r="KY118" s="124" t="e">
        <f t="shared" si="1285"/>
        <v>#REF!</v>
      </c>
      <c r="KZ118" s="124" t="e">
        <f t="shared" si="1285"/>
        <v>#REF!</v>
      </c>
      <c r="LA118" s="124" t="e">
        <f t="shared" si="1285"/>
        <v>#REF!</v>
      </c>
      <c r="LB118" s="124" t="e">
        <f t="shared" si="1285"/>
        <v>#REF!</v>
      </c>
      <c r="LC118" s="124" t="e">
        <f t="shared" si="1285"/>
        <v>#REF!</v>
      </c>
      <c r="LD118" s="124" t="e">
        <f t="shared" si="1285"/>
        <v>#REF!</v>
      </c>
      <c r="LE118" s="124" t="e">
        <f t="shared" si="1285"/>
        <v>#REF!</v>
      </c>
      <c r="LF118" s="124" t="e">
        <f t="shared" si="1285"/>
        <v>#REF!</v>
      </c>
      <c r="LG118" s="124" t="e">
        <f t="shared" si="1297"/>
        <v>#REF!</v>
      </c>
      <c r="LH118" s="124" t="e">
        <f t="shared" si="1298"/>
        <v>#REF!</v>
      </c>
      <c r="LI118" s="124" t="e">
        <f t="shared" si="1299"/>
        <v>#REF!</v>
      </c>
      <c r="LJ118" s="124" t="e">
        <f t="shared" si="1300"/>
        <v>#REF!</v>
      </c>
      <c r="LK118" s="124" t="e">
        <f t="shared" si="1301"/>
        <v>#REF!</v>
      </c>
      <c r="LL118" s="124" t="e">
        <f t="shared" si="1302"/>
        <v>#REF!</v>
      </c>
      <c r="LM118" s="124" t="e">
        <f t="shared" si="1303"/>
        <v>#REF!</v>
      </c>
      <c r="LN118" s="124" t="e">
        <f t="shared" si="1304"/>
        <v>#REF!</v>
      </c>
      <c r="LO118" s="124" t="e">
        <f t="shared" si="1305"/>
        <v>#REF!</v>
      </c>
      <c r="LP118" s="124" t="e">
        <f t="shared" si="1306"/>
        <v>#REF!</v>
      </c>
      <c r="LQ118" s="124" t="e">
        <f t="shared" si="1307"/>
        <v>#REF!</v>
      </c>
      <c r="LR118" s="124" t="e">
        <f t="shared" si="1308"/>
        <v>#REF!</v>
      </c>
      <c r="LS118" s="124" t="e">
        <f t="shared" si="1309"/>
        <v>#REF!</v>
      </c>
      <c r="LT118" s="124" t="e">
        <f t="shared" si="1310"/>
        <v>#REF!</v>
      </c>
      <c r="LU118" s="124" t="e">
        <f t="shared" si="1311"/>
        <v>#REF!</v>
      </c>
      <c r="LV118" s="124" t="e">
        <f t="shared" si="1312"/>
        <v>#REF!</v>
      </c>
      <c r="LW118" s="124" t="e">
        <f t="shared" si="1313"/>
        <v>#REF!</v>
      </c>
      <c r="LX118" s="124" t="e">
        <f t="shared" si="1314"/>
        <v>#REF!</v>
      </c>
      <c r="LY118" s="124" t="e">
        <f t="shared" si="1315"/>
        <v>#REF!</v>
      </c>
      <c r="LZ118" s="124" t="e">
        <f t="shared" si="1316"/>
        <v>#REF!</v>
      </c>
      <c r="MA118" s="124" t="e">
        <f t="shared" si="1317"/>
        <v>#REF!</v>
      </c>
      <c r="MB118" s="124" t="e">
        <f t="shared" si="1318"/>
        <v>#REF!</v>
      </c>
      <c r="MC118" s="124" t="e">
        <f t="shared" si="1319"/>
        <v>#REF!</v>
      </c>
      <c r="MD118" s="124" t="e">
        <f t="shared" si="1320"/>
        <v>#REF!</v>
      </c>
      <c r="ME118" s="124" t="e">
        <f t="shared" si="1321"/>
        <v>#REF!</v>
      </c>
      <c r="MF118" s="124" t="e">
        <f t="shared" si="1322"/>
        <v>#REF!</v>
      </c>
      <c r="MG118" s="124" t="e">
        <f t="shared" si="1323"/>
        <v>#REF!</v>
      </c>
      <c r="MH118" s="124" t="e">
        <f t="shared" si="1324"/>
        <v>#REF!</v>
      </c>
      <c r="MI118" s="124" t="e">
        <f t="shared" si="1325"/>
        <v>#REF!</v>
      </c>
      <c r="MJ118" s="124" t="e">
        <f t="shared" si="1326"/>
        <v>#REF!</v>
      </c>
      <c r="MK118" s="124" t="e">
        <f t="shared" si="1327"/>
        <v>#REF!</v>
      </c>
      <c r="ML118" s="124" t="e">
        <f t="shared" si="1328"/>
        <v>#REF!</v>
      </c>
      <c r="MM118" s="124" t="e">
        <f t="shared" si="1329"/>
        <v>#REF!</v>
      </c>
      <c r="MN118" s="124" t="e">
        <f t="shared" si="1330"/>
        <v>#REF!</v>
      </c>
      <c r="MO118" s="124" t="e">
        <f t="shared" si="1331"/>
        <v>#REF!</v>
      </c>
      <c r="MP118" s="124" t="e">
        <f t="shared" si="1332"/>
        <v>#REF!</v>
      </c>
      <c r="MQ118" s="124" t="e">
        <f t="shared" si="1333"/>
        <v>#REF!</v>
      </c>
      <c r="MR118" s="124" t="e">
        <f t="shared" si="1334"/>
        <v>#REF!</v>
      </c>
      <c r="MS118" s="124" t="e">
        <f t="shared" si="1335"/>
        <v>#REF!</v>
      </c>
      <c r="MT118" s="124" t="e">
        <f t="shared" si="1336"/>
        <v>#REF!</v>
      </c>
      <c r="MU118" s="124" t="e">
        <f t="shared" si="1337"/>
        <v>#REF!</v>
      </c>
      <c r="MV118" s="124" t="e">
        <f t="shared" si="1338"/>
        <v>#REF!</v>
      </c>
      <c r="MW118" s="124" t="e">
        <f t="shared" si="1339"/>
        <v>#REF!</v>
      </c>
      <c r="MX118" s="124" t="e">
        <f t="shared" si="1340"/>
        <v>#REF!</v>
      </c>
      <c r="MY118" s="124" t="e">
        <f t="shared" si="1341"/>
        <v>#REF!</v>
      </c>
      <c r="MZ118" s="124" t="e">
        <f t="shared" si="1342"/>
        <v>#REF!</v>
      </c>
      <c r="NA118" s="124" t="e">
        <f t="shared" si="1343"/>
        <v>#REF!</v>
      </c>
      <c r="NB118" s="124" t="e">
        <f t="shared" si="1344"/>
        <v>#REF!</v>
      </c>
      <c r="NC118" s="124" t="e">
        <f t="shared" si="1345"/>
        <v>#REF!</v>
      </c>
      <c r="ND118" s="124" t="e">
        <f t="shared" si="1346"/>
        <v>#REF!</v>
      </c>
      <c r="NE118" s="124" t="e">
        <f t="shared" si="1347"/>
        <v>#REF!</v>
      </c>
      <c r="NF118" s="124" t="e">
        <f t="shared" si="1348"/>
        <v>#REF!</v>
      </c>
      <c r="NG118" s="124" t="e">
        <f t="shared" si="1349"/>
        <v>#REF!</v>
      </c>
      <c r="NH118" s="124" t="e">
        <f t="shared" si="1350"/>
        <v>#REF!</v>
      </c>
      <c r="NI118" s="124" t="e">
        <f t="shared" si="1351"/>
        <v>#REF!</v>
      </c>
      <c r="NJ118" s="124" t="e">
        <f t="shared" si="1352"/>
        <v>#REF!</v>
      </c>
      <c r="NK118" s="124" t="e">
        <f t="shared" si="1353"/>
        <v>#REF!</v>
      </c>
      <c r="NL118" s="124" t="e">
        <f t="shared" si="1354"/>
        <v>#REF!</v>
      </c>
      <c r="NM118" s="124" t="e">
        <f t="shared" si="1355"/>
        <v>#REF!</v>
      </c>
      <c r="NN118" s="124" t="e">
        <f t="shared" si="1356"/>
        <v>#REF!</v>
      </c>
      <c r="NO118" s="124" t="e">
        <f t="shared" si="1357"/>
        <v>#REF!</v>
      </c>
      <c r="NP118" s="124" t="e">
        <f t="shared" si="1358"/>
        <v>#REF!</v>
      </c>
      <c r="NQ118" s="124" t="e">
        <f t="shared" si="1359"/>
        <v>#REF!</v>
      </c>
      <c r="NR118" s="124" t="e">
        <f t="shared" si="1360"/>
        <v>#REF!</v>
      </c>
      <c r="NS118" s="124" t="e">
        <f t="shared" si="1361"/>
        <v>#REF!</v>
      </c>
      <c r="NT118" s="124" t="e">
        <f t="shared" si="1362"/>
        <v>#REF!</v>
      </c>
      <c r="NU118" s="124" t="e">
        <f t="shared" si="1363"/>
        <v>#REF!</v>
      </c>
      <c r="NV118" s="124" t="e">
        <f t="shared" si="1364"/>
        <v>#REF!</v>
      </c>
      <c r="NW118" s="124" t="e">
        <f t="shared" si="1365"/>
        <v>#REF!</v>
      </c>
      <c r="NX118" s="124" t="e">
        <f t="shared" si="1366"/>
        <v>#REF!</v>
      </c>
      <c r="NY118" s="124" t="e">
        <f t="shared" si="1367"/>
        <v>#REF!</v>
      </c>
      <c r="NZ118" s="124" t="e">
        <f t="shared" si="1368"/>
        <v>#REF!</v>
      </c>
      <c r="OA118" s="124" t="e">
        <f t="shared" si="1369"/>
        <v>#REF!</v>
      </c>
      <c r="OB118" s="124" t="e">
        <f t="shared" si="1370"/>
        <v>#REF!</v>
      </c>
      <c r="OC118" s="124" t="e">
        <f t="shared" si="1371"/>
        <v>#REF!</v>
      </c>
      <c r="OD118" s="124" t="e">
        <f t="shared" si="1372"/>
        <v>#REF!</v>
      </c>
      <c r="OE118" s="124" t="e">
        <f t="shared" si="1373"/>
        <v>#REF!</v>
      </c>
      <c r="OF118" s="124" t="e">
        <f t="shared" si="1374"/>
        <v>#REF!</v>
      </c>
      <c r="OG118" s="124" t="e">
        <f t="shared" si="1375"/>
        <v>#REF!</v>
      </c>
      <c r="OH118" s="124" t="e">
        <f t="shared" si="1376"/>
        <v>#REF!</v>
      </c>
      <c r="OI118" s="124" t="e">
        <f t="shared" si="1377"/>
        <v>#REF!</v>
      </c>
      <c r="OJ118" s="124" t="e">
        <f t="shared" si="1378"/>
        <v>#REF!</v>
      </c>
      <c r="OK118" s="124" t="e">
        <f t="shared" si="1379"/>
        <v>#REF!</v>
      </c>
      <c r="OL118" s="124" t="e">
        <f t="shared" si="1380"/>
        <v>#REF!</v>
      </c>
      <c r="OM118" s="124" t="e">
        <f t="shared" si="1381"/>
        <v>#REF!</v>
      </c>
      <c r="ON118" s="124" t="e">
        <f t="shared" si="1382"/>
        <v>#REF!</v>
      </c>
      <c r="OO118" s="124" t="e">
        <f t="shared" si="1383"/>
        <v>#REF!</v>
      </c>
      <c r="OP118" s="124" t="e">
        <f t="shared" si="1384"/>
        <v>#REF!</v>
      </c>
      <c r="OQ118" s="124" t="e">
        <f t="shared" si="1385"/>
        <v>#REF!</v>
      </c>
      <c r="OR118" s="124" t="e">
        <f t="shared" si="1386"/>
        <v>#REF!</v>
      </c>
      <c r="OS118" s="124" t="e">
        <f t="shared" si="1387"/>
        <v>#REF!</v>
      </c>
      <c r="OT118" s="124" t="e">
        <f t="shared" si="1388"/>
        <v>#REF!</v>
      </c>
      <c r="OU118" s="124" t="e">
        <f t="shared" si="1389"/>
        <v>#REF!</v>
      </c>
      <c r="OV118" s="124" t="e">
        <f t="shared" si="1390"/>
        <v>#REF!</v>
      </c>
      <c r="OW118" s="124" t="e">
        <f t="shared" si="1391"/>
        <v>#REF!</v>
      </c>
      <c r="OX118" s="124" t="e">
        <f t="shared" si="1392"/>
        <v>#REF!</v>
      </c>
      <c r="OY118" s="124" t="e">
        <f t="shared" si="1393"/>
        <v>#REF!</v>
      </c>
      <c r="OZ118" s="124" t="e">
        <f t="shared" si="1394"/>
        <v>#REF!</v>
      </c>
      <c r="PA118" s="124" t="e">
        <f t="shared" si="1395"/>
        <v>#REF!</v>
      </c>
      <c r="PB118" s="124" t="e">
        <f t="shared" si="1396"/>
        <v>#REF!</v>
      </c>
      <c r="PC118" s="124" t="e">
        <f t="shared" si="1397"/>
        <v>#REF!</v>
      </c>
      <c r="PD118" s="124" t="e">
        <f t="shared" si="1398"/>
        <v>#REF!</v>
      </c>
      <c r="PE118" s="124" t="e">
        <f t="shared" si="1399"/>
        <v>#REF!</v>
      </c>
      <c r="PF118" s="124" t="e">
        <f t="shared" si="1400"/>
        <v>#REF!</v>
      </c>
      <c r="PG118" s="124" t="e">
        <f t="shared" si="1401"/>
        <v>#REF!</v>
      </c>
      <c r="PH118" s="124" t="e">
        <f t="shared" si="1402"/>
        <v>#REF!</v>
      </c>
      <c r="PI118" s="124" t="e">
        <f t="shared" si="1403"/>
        <v>#REF!</v>
      </c>
      <c r="PJ118" s="124" t="e">
        <f t="shared" si="1404"/>
        <v>#REF!</v>
      </c>
    </row>
    <row r="119" spans="3:426" ht="12" customHeight="1">
      <c r="C119" s="70"/>
      <c r="D119" s="124" t="e">
        <f>収支!#REF!</f>
        <v>#REF!</v>
      </c>
      <c r="G119" s="124" t="e">
        <f t="shared" si="1405"/>
        <v>#REF!</v>
      </c>
      <c r="H119" s="124" t="e">
        <f t="shared" si="1406"/>
        <v>#REF!</v>
      </c>
      <c r="I119" s="124" t="e">
        <f t="shared" si="1407"/>
        <v>#REF!</v>
      </c>
      <c r="J119" s="124" t="e">
        <f t="shared" si="1408"/>
        <v>#REF!</v>
      </c>
      <c r="K119" s="124" t="e">
        <f t="shared" si="1409"/>
        <v>#REF!</v>
      </c>
      <c r="L119" s="124" t="e">
        <f t="shared" si="1410"/>
        <v>#REF!</v>
      </c>
      <c r="M119" s="124" t="e">
        <f t="shared" si="1411"/>
        <v>#REF!</v>
      </c>
      <c r="N119" s="124" t="e">
        <f t="shared" si="1412"/>
        <v>#REF!</v>
      </c>
      <c r="O119" s="124" t="e">
        <f t="shared" si="1413"/>
        <v>#REF!</v>
      </c>
      <c r="P119" s="124" t="e">
        <f t="shared" si="1414"/>
        <v>#REF!</v>
      </c>
      <c r="Q119" s="124" t="e">
        <f t="shared" si="1415"/>
        <v>#REF!</v>
      </c>
      <c r="R119" s="124" t="e">
        <f t="shared" si="1416"/>
        <v>#REF!</v>
      </c>
      <c r="S119" s="124" t="e">
        <f t="shared" si="1430"/>
        <v>#REF!</v>
      </c>
      <c r="T119" s="124" t="e">
        <f t="shared" si="1437"/>
        <v>#REF!</v>
      </c>
      <c r="U119" s="124" t="e">
        <f t="shared" si="1437"/>
        <v>#REF!</v>
      </c>
      <c r="V119" s="124" t="e">
        <f t="shared" si="1437"/>
        <v>#REF!</v>
      </c>
      <c r="W119" s="124" t="e">
        <f t="shared" si="1437"/>
        <v>#REF!</v>
      </c>
      <c r="X119" s="124" t="e">
        <f t="shared" si="1437"/>
        <v>#REF!</v>
      </c>
      <c r="Y119" s="124" t="e">
        <f t="shared" si="1437"/>
        <v>#REF!</v>
      </c>
      <c r="Z119" s="124" t="e">
        <f t="shared" si="1437"/>
        <v>#REF!</v>
      </c>
      <c r="AA119" s="124" t="e">
        <f t="shared" si="1437"/>
        <v>#REF!</v>
      </c>
      <c r="AB119" s="124" t="e">
        <f t="shared" si="1437"/>
        <v>#REF!</v>
      </c>
      <c r="AC119" s="124" t="e">
        <f t="shared" si="1437"/>
        <v>#REF!</v>
      </c>
      <c r="AD119" s="124" t="e">
        <f t="shared" si="1437"/>
        <v>#REF!</v>
      </c>
      <c r="AE119" s="124" t="e">
        <f t="shared" si="1437"/>
        <v>#REF!</v>
      </c>
      <c r="AF119" s="124" t="e">
        <f t="shared" si="1437"/>
        <v>#REF!</v>
      </c>
      <c r="AG119" s="124" t="e">
        <f t="shared" si="1437"/>
        <v>#REF!</v>
      </c>
      <c r="AH119" s="124" t="e">
        <f t="shared" si="1437"/>
        <v>#REF!</v>
      </c>
      <c r="AI119" s="124" t="e">
        <f t="shared" si="1437"/>
        <v>#REF!</v>
      </c>
      <c r="AJ119" s="124" t="e">
        <f t="shared" si="1437"/>
        <v>#REF!</v>
      </c>
      <c r="AK119" s="124" t="e">
        <f t="shared" si="1437"/>
        <v>#REF!</v>
      </c>
      <c r="AL119" s="124" t="e">
        <f t="shared" si="1437"/>
        <v>#REF!</v>
      </c>
      <c r="AM119" s="124" t="e">
        <f t="shared" si="1437"/>
        <v>#REF!</v>
      </c>
      <c r="AN119" s="124" t="e">
        <f t="shared" si="1437"/>
        <v>#REF!</v>
      </c>
      <c r="AO119" s="124" t="e">
        <f t="shared" si="1437"/>
        <v>#REF!</v>
      </c>
      <c r="AP119" s="124" t="e">
        <f t="shared" si="1437"/>
        <v>#REF!</v>
      </c>
      <c r="AQ119" s="124" t="e">
        <f t="shared" si="1437"/>
        <v>#REF!</v>
      </c>
      <c r="AR119" s="124" t="e">
        <f t="shared" si="1437"/>
        <v>#REF!</v>
      </c>
      <c r="AS119" s="124" t="e">
        <f t="shared" si="1437"/>
        <v>#REF!</v>
      </c>
      <c r="AT119" s="124" t="e">
        <f t="shared" si="1437"/>
        <v>#REF!</v>
      </c>
      <c r="AU119" s="124" t="e">
        <f t="shared" si="1437"/>
        <v>#REF!</v>
      </c>
      <c r="AV119" s="124" t="e">
        <f t="shared" si="1437"/>
        <v>#REF!</v>
      </c>
      <c r="AW119" s="124" t="e">
        <f t="shared" si="1437"/>
        <v>#REF!</v>
      </c>
      <c r="AX119" s="124" t="e">
        <f t="shared" si="1437"/>
        <v>#REF!</v>
      </c>
      <c r="AY119" s="124" t="e">
        <f t="shared" si="1437"/>
        <v>#REF!</v>
      </c>
      <c r="AZ119" s="124" t="e">
        <f t="shared" si="1437"/>
        <v>#REF!</v>
      </c>
      <c r="BA119" s="124" t="e">
        <f t="shared" si="1437"/>
        <v>#REF!</v>
      </c>
      <c r="BB119" s="124" t="e">
        <f t="shared" si="1437"/>
        <v>#REF!</v>
      </c>
      <c r="BC119" s="124" t="e">
        <f t="shared" si="1437"/>
        <v>#REF!</v>
      </c>
      <c r="BD119" s="124" t="e">
        <f t="shared" si="1437"/>
        <v>#REF!</v>
      </c>
      <c r="BE119" s="124" t="e">
        <f t="shared" si="1437"/>
        <v>#REF!</v>
      </c>
      <c r="BF119" s="124" t="e">
        <f t="shared" si="1437"/>
        <v>#REF!</v>
      </c>
      <c r="BG119" s="124" t="e">
        <f t="shared" si="1437"/>
        <v>#REF!</v>
      </c>
      <c r="BH119" s="124" t="e">
        <f t="shared" si="1437"/>
        <v>#REF!</v>
      </c>
      <c r="BI119" s="124" t="e">
        <f t="shared" si="1437"/>
        <v>#REF!</v>
      </c>
      <c r="BJ119" s="124" t="e">
        <f t="shared" si="1437"/>
        <v>#REF!</v>
      </c>
      <c r="BK119" s="124" t="e">
        <f t="shared" si="1437"/>
        <v>#REF!</v>
      </c>
      <c r="BL119" s="124" t="e">
        <f t="shared" si="1437"/>
        <v>#REF!</v>
      </c>
      <c r="BM119" s="124" t="e">
        <f t="shared" si="1437"/>
        <v>#REF!</v>
      </c>
      <c r="BN119" s="124" t="e">
        <f t="shared" si="1437"/>
        <v>#REF!</v>
      </c>
      <c r="BO119" s="124" t="e">
        <f t="shared" si="1437"/>
        <v>#REF!</v>
      </c>
      <c r="BP119" s="124" t="e">
        <f t="shared" si="1437"/>
        <v>#REF!</v>
      </c>
      <c r="BQ119" s="124" t="e">
        <f t="shared" si="1437"/>
        <v>#REF!</v>
      </c>
      <c r="BR119" s="124" t="e">
        <f t="shared" si="1437"/>
        <v>#REF!</v>
      </c>
      <c r="BS119" s="124" t="e">
        <f t="shared" si="1437"/>
        <v>#REF!</v>
      </c>
      <c r="BT119" s="124" t="e">
        <f t="shared" si="1437"/>
        <v>#REF!</v>
      </c>
      <c r="BU119" s="124" t="e">
        <f t="shared" si="1437"/>
        <v>#REF!</v>
      </c>
      <c r="BV119" s="124" t="e">
        <f t="shared" si="1437"/>
        <v>#REF!</v>
      </c>
      <c r="BW119" s="124" t="e">
        <f t="shared" si="1437"/>
        <v>#REF!</v>
      </c>
      <c r="BX119" s="124" t="e">
        <f t="shared" si="1437"/>
        <v>#REF!</v>
      </c>
      <c r="BY119" s="124" t="e">
        <f t="shared" si="1437"/>
        <v>#REF!</v>
      </c>
      <c r="BZ119" s="124" t="e">
        <f t="shared" si="1437"/>
        <v>#REF!</v>
      </c>
      <c r="CA119" s="124" t="e">
        <f t="shared" si="1437"/>
        <v>#REF!</v>
      </c>
      <c r="CB119" s="124" t="e">
        <f t="shared" si="1437"/>
        <v>#REF!</v>
      </c>
      <c r="CC119" s="124" t="e">
        <f t="shared" si="1437"/>
        <v>#REF!</v>
      </c>
      <c r="CD119" s="124" t="e">
        <f t="shared" si="1437"/>
        <v>#REF!</v>
      </c>
      <c r="CE119" s="124" t="e">
        <f t="shared" si="1437"/>
        <v>#REF!</v>
      </c>
      <c r="CF119" s="124" t="e">
        <f t="shared" si="1436"/>
        <v>#REF!</v>
      </c>
      <c r="CG119" s="124" t="e">
        <f t="shared" si="1436"/>
        <v>#REF!</v>
      </c>
      <c r="CH119" s="124" t="e">
        <f t="shared" si="1436"/>
        <v>#REF!</v>
      </c>
      <c r="CI119" s="124" t="e">
        <f t="shared" si="1436"/>
        <v>#REF!</v>
      </c>
      <c r="CJ119" s="124" t="e">
        <f t="shared" si="1436"/>
        <v>#REF!</v>
      </c>
      <c r="CK119" s="124" t="e">
        <f t="shared" si="1436"/>
        <v>#REF!</v>
      </c>
      <c r="CL119" s="124" t="e">
        <f t="shared" si="1436"/>
        <v>#REF!</v>
      </c>
      <c r="CM119" s="124" t="e">
        <f t="shared" si="1436"/>
        <v>#REF!</v>
      </c>
      <c r="CN119" s="124" t="e">
        <f t="shared" si="1436"/>
        <v>#REF!</v>
      </c>
      <c r="CO119" s="124" t="e">
        <f t="shared" si="1436"/>
        <v>#REF!</v>
      </c>
      <c r="CP119" s="124" t="e">
        <f t="shared" si="1436"/>
        <v>#REF!</v>
      </c>
      <c r="CQ119" s="124" t="e">
        <f t="shared" si="1436"/>
        <v>#REF!</v>
      </c>
      <c r="CR119" s="124" t="e">
        <f t="shared" si="1436"/>
        <v>#REF!</v>
      </c>
      <c r="CS119" s="124" t="e">
        <f t="shared" si="1436"/>
        <v>#REF!</v>
      </c>
      <c r="CT119" s="124" t="e">
        <f t="shared" si="1436"/>
        <v>#REF!</v>
      </c>
      <c r="CU119" s="124" t="e">
        <f t="shared" si="1436"/>
        <v>#REF!</v>
      </c>
      <c r="CV119" s="124" t="e">
        <f t="shared" si="1436"/>
        <v>#REF!</v>
      </c>
      <c r="CW119" s="124" t="e">
        <f t="shared" si="1436"/>
        <v>#REF!</v>
      </c>
      <c r="CX119" s="124" t="e">
        <f t="shared" si="1436"/>
        <v>#REF!</v>
      </c>
      <c r="CY119" s="124" t="e">
        <f t="shared" si="1436"/>
        <v>#REF!</v>
      </c>
      <c r="CZ119" s="124" t="e">
        <f t="shared" si="1436"/>
        <v>#REF!</v>
      </c>
      <c r="DA119" s="124" t="e">
        <f t="shared" si="1436"/>
        <v>#REF!</v>
      </c>
      <c r="DB119" s="124" t="e">
        <f t="shared" si="1436"/>
        <v>#REF!</v>
      </c>
      <c r="DC119" s="124" t="e">
        <f t="shared" si="1436"/>
        <v>#REF!</v>
      </c>
      <c r="DD119" s="124" t="e">
        <f t="shared" si="1436"/>
        <v>#REF!</v>
      </c>
      <c r="DE119" s="124" t="e">
        <f t="shared" si="1436"/>
        <v>#REF!</v>
      </c>
      <c r="DF119" s="124" t="e">
        <f t="shared" si="1436"/>
        <v>#REF!</v>
      </c>
      <c r="DG119" s="124" t="e">
        <f t="shared" si="1436"/>
        <v>#REF!</v>
      </c>
      <c r="DH119" s="124" t="e">
        <f t="shared" si="1436"/>
        <v>#REF!</v>
      </c>
      <c r="DI119" s="124" t="e">
        <f t="shared" si="1436"/>
        <v>#REF!</v>
      </c>
      <c r="DJ119" s="124" t="e">
        <f t="shared" si="1436"/>
        <v>#REF!</v>
      </c>
      <c r="DK119" s="124" t="e">
        <f t="shared" si="1436"/>
        <v>#REF!</v>
      </c>
      <c r="DL119" s="124" t="e">
        <f t="shared" si="1436"/>
        <v>#REF!</v>
      </c>
      <c r="DM119" s="124" t="e">
        <f t="shared" si="1436"/>
        <v>#REF!</v>
      </c>
      <c r="DN119" s="124" t="e">
        <f t="shared" si="1436"/>
        <v>#REF!</v>
      </c>
      <c r="DO119" s="124" t="e">
        <f t="shared" si="1436"/>
        <v>#REF!</v>
      </c>
      <c r="DP119" s="124" t="e">
        <f t="shared" si="1436"/>
        <v>#REF!</v>
      </c>
      <c r="DQ119" s="124" t="e">
        <f t="shared" si="1436"/>
        <v>#REF!</v>
      </c>
      <c r="DR119" s="124" t="e">
        <f t="shared" si="1436"/>
        <v>#REF!</v>
      </c>
      <c r="DS119" s="124" t="e">
        <f t="shared" si="1436"/>
        <v>#REF!</v>
      </c>
      <c r="DT119" s="124" t="e">
        <f t="shared" si="1436"/>
        <v>#REF!</v>
      </c>
      <c r="DU119" s="124" t="e">
        <f t="shared" si="1436"/>
        <v>#REF!</v>
      </c>
      <c r="DV119" s="124" t="e">
        <f t="shared" si="1436"/>
        <v>#REF!</v>
      </c>
      <c r="DW119" s="124" t="e">
        <f t="shared" si="1436"/>
        <v>#REF!</v>
      </c>
      <c r="DX119" s="124" t="e">
        <f t="shared" si="1436"/>
        <v>#REF!</v>
      </c>
      <c r="DY119" s="124" t="e">
        <f t="shared" si="1436"/>
        <v>#REF!</v>
      </c>
      <c r="DZ119" s="124" t="e">
        <f t="shared" si="1436"/>
        <v>#REF!</v>
      </c>
      <c r="EA119" s="124" t="e">
        <f t="shared" si="1436"/>
        <v>#REF!</v>
      </c>
      <c r="EB119" s="124" t="e">
        <f t="shared" si="1436"/>
        <v>#REF!</v>
      </c>
      <c r="EC119" s="124" t="e">
        <f t="shared" si="1436"/>
        <v>#REF!</v>
      </c>
      <c r="ED119" s="124" t="e">
        <f t="shared" si="1436"/>
        <v>#REF!</v>
      </c>
      <c r="EE119" s="124" t="e">
        <f t="shared" si="1436"/>
        <v>#REF!</v>
      </c>
      <c r="EF119" s="124" t="e">
        <f t="shared" si="1436"/>
        <v>#REF!</v>
      </c>
      <c r="EG119" s="124" t="e">
        <f t="shared" si="1436"/>
        <v>#REF!</v>
      </c>
      <c r="EH119" s="124" t="e">
        <f t="shared" si="1436"/>
        <v>#REF!</v>
      </c>
      <c r="EI119" s="124" t="e">
        <f t="shared" si="1436"/>
        <v>#REF!</v>
      </c>
      <c r="EJ119" s="124" t="e">
        <f t="shared" si="1436"/>
        <v>#REF!</v>
      </c>
      <c r="EK119" s="124" t="e">
        <f t="shared" si="1436"/>
        <v>#REF!</v>
      </c>
      <c r="EL119" s="124" t="e">
        <f t="shared" si="1436"/>
        <v>#REF!</v>
      </c>
      <c r="EM119" s="124" t="e">
        <f t="shared" si="1436"/>
        <v>#REF!</v>
      </c>
      <c r="EN119" s="124" t="e">
        <f t="shared" si="1436"/>
        <v>#REF!</v>
      </c>
      <c r="EO119" s="124" t="e">
        <f t="shared" si="1436"/>
        <v>#REF!</v>
      </c>
      <c r="EP119" s="124" t="e">
        <f t="shared" si="1436"/>
        <v>#REF!</v>
      </c>
      <c r="EQ119" s="124" t="e">
        <f t="shared" si="1421"/>
        <v>#REF!</v>
      </c>
      <c r="ER119" s="124" t="e">
        <f t="shared" si="1434"/>
        <v>#REF!</v>
      </c>
      <c r="ES119" s="124" t="e">
        <f t="shared" si="1434"/>
        <v>#REF!</v>
      </c>
      <c r="ET119" s="124" t="e">
        <f t="shared" si="1434"/>
        <v>#REF!</v>
      </c>
      <c r="EU119" s="124" t="e">
        <f t="shared" si="1434"/>
        <v>#REF!</v>
      </c>
      <c r="EV119" s="124" t="e">
        <f t="shared" si="1434"/>
        <v>#REF!</v>
      </c>
      <c r="EW119" s="124" t="e">
        <f t="shared" si="1434"/>
        <v>#REF!</v>
      </c>
      <c r="EX119" s="124" t="e">
        <f t="shared" si="1434"/>
        <v>#REF!</v>
      </c>
      <c r="EY119" s="124" t="e">
        <f t="shared" si="1434"/>
        <v>#REF!</v>
      </c>
      <c r="EZ119" s="124" t="e">
        <f t="shared" si="1434"/>
        <v>#REF!</v>
      </c>
      <c r="FA119" s="124" t="e">
        <f t="shared" si="1434"/>
        <v>#REF!</v>
      </c>
      <c r="FB119" s="124" t="e">
        <f t="shared" si="1434"/>
        <v>#REF!</v>
      </c>
      <c r="FC119" s="124" t="e">
        <f t="shared" si="1434"/>
        <v>#REF!</v>
      </c>
      <c r="FD119" s="124" t="e">
        <f t="shared" si="1434"/>
        <v>#REF!</v>
      </c>
      <c r="FE119" s="124" t="e">
        <f t="shared" si="1434"/>
        <v>#REF!</v>
      </c>
      <c r="FF119" s="124" t="e">
        <f t="shared" si="1434"/>
        <v>#REF!</v>
      </c>
      <c r="FG119" s="124" t="e">
        <f t="shared" si="1434"/>
        <v>#REF!</v>
      </c>
      <c r="FH119" s="124" t="e">
        <f t="shared" si="1434"/>
        <v>#REF!</v>
      </c>
      <c r="FI119" s="124" t="e">
        <f t="shared" si="1434"/>
        <v>#REF!</v>
      </c>
      <c r="FJ119" s="124" t="e">
        <f t="shared" si="1434"/>
        <v>#REF!</v>
      </c>
      <c r="FK119" s="124" t="e">
        <f t="shared" si="1434"/>
        <v>#REF!</v>
      </c>
      <c r="FL119" s="124" t="e">
        <f t="shared" si="1434"/>
        <v>#REF!</v>
      </c>
      <c r="FM119" s="124" t="e">
        <f t="shared" si="1434"/>
        <v>#REF!</v>
      </c>
      <c r="FN119" s="124" t="e">
        <f t="shared" si="1434"/>
        <v>#REF!</v>
      </c>
      <c r="FO119" s="124" t="e">
        <f t="shared" si="1434"/>
        <v>#REF!</v>
      </c>
      <c r="FP119" s="124" t="e">
        <f t="shared" si="1434"/>
        <v>#REF!</v>
      </c>
      <c r="FQ119" s="124" t="e">
        <f t="shared" si="1434"/>
        <v>#REF!</v>
      </c>
      <c r="FR119" s="124" t="e">
        <f t="shared" si="1434"/>
        <v>#REF!</v>
      </c>
      <c r="FS119" s="124" t="e">
        <f t="shared" si="1434"/>
        <v>#REF!</v>
      </c>
      <c r="FT119" s="124" t="e">
        <f t="shared" si="1434"/>
        <v>#REF!</v>
      </c>
      <c r="FU119" s="124" t="e">
        <f t="shared" si="1434"/>
        <v>#REF!</v>
      </c>
      <c r="FV119" s="124" t="e">
        <f t="shared" si="1434"/>
        <v>#REF!</v>
      </c>
      <c r="FW119" s="124" t="e">
        <f t="shared" si="1434"/>
        <v>#REF!</v>
      </c>
      <c r="FX119" s="124" t="e">
        <f t="shared" si="1434"/>
        <v>#REF!</v>
      </c>
      <c r="FY119" s="124" t="e">
        <f t="shared" si="1434"/>
        <v>#REF!</v>
      </c>
      <c r="FZ119" s="124" t="e">
        <f t="shared" si="1434"/>
        <v>#REF!</v>
      </c>
      <c r="GA119" s="124" t="e">
        <f t="shared" si="1434"/>
        <v>#REF!</v>
      </c>
      <c r="GB119" s="124" t="e">
        <f t="shared" si="1434"/>
        <v>#REF!</v>
      </c>
      <c r="GC119" s="124" t="e">
        <f t="shared" si="1434"/>
        <v>#REF!</v>
      </c>
      <c r="GD119" s="124" t="e">
        <f t="shared" si="1434"/>
        <v>#REF!</v>
      </c>
      <c r="GE119" s="124" t="e">
        <f t="shared" si="1434"/>
        <v>#REF!</v>
      </c>
      <c r="GF119" s="124" t="e">
        <f t="shared" si="1434"/>
        <v>#REF!</v>
      </c>
      <c r="GG119" s="124" t="e">
        <f t="shared" si="1434"/>
        <v>#REF!</v>
      </c>
      <c r="GH119" s="124" t="e">
        <f t="shared" si="1434"/>
        <v>#REF!</v>
      </c>
      <c r="GI119" s="124" t="e">
        <f t="shared" si="1434"/>
        <v>#REF!</v>
      </c>
      <c r="GJ119" s="124" t="e">
        <f t="shared" si="1434"/>
        <v>#REF!</v>
      </c>
      <c r="GK119" s="124" t="e">
        <f t="shared" si="1434"/>
        <v>#REF!</v>
      </c>
      <c r="GL119" s="124" t="e">
        <f t="shared" si="1434"/>
        <v>#REF!</v>
      </c>
      <c r="GM119" s="124" t="e">
        <f t="shared" si="1434"/>
        <v>#REF!</v>
      </c>
      <c r="GN119" s="124" t="e">
        <f t="shared" si="1434"/>
        <v>#REF!</v>
      </c>
      <c r="GO119" s="124" t="e">
        <f t="shared" si="1434"/>
        <v>#REF!</v>
      </c>
      <c r="GP119" s="124" t="e">
        <f t="shared" si="1434"/>
        <v>#REF!</v>
      </c>
      <c r="GQ119" s="124" t="e">
        <f t="shared" si="1434"/>
        <v>#REF!</v>
      </c>
      <c r="GR119" s="124" t="e">
        <f t="shared" si="1434"/>
        <v>#REF!</v>
      </c>
      <c r="GS119" s="124" t="e">
        <f t="shared" si="1434"/>
        <v>#REF!</v>
      </c>
      <c r="GT119" s="124" t="e">
        <f t="shared" si="1434"/>
        <v>#REF!</v>
      </c>
      <c r="GU119" s="124" t="e">
        <f t="shared" si="1434"/>
        <v>#REF!</v>
      </c>
      <c r="GV119" s="124" t="e">
        <f t="shared" si="1434"/>
        <v>#REF!</v>
      </c>
      <c r="GW119" s="124" t="e">
        <f t="shared" si="1434"/>
        <v>#REF!</v>
      </c>
      <c r="GX119" s="124" t="e">
        <f t="shared" si="1434"/>
        <v>#REF!</v>
      </c>
      <c r="GY119" s="124" t="e">
        <f t="shared" si="1434"/>
        <v>#REF!</v>
      </c>
      <c r="GZ119" s="124" t="e">
        <f t="shared" si="1434"/>
        <v>#REF!</v>
      </c>
      <c r="HA119" s="124" t="e">
        <f t="shared" si="1434"/>
        <v>#REF!</v>
      </c>
      <c r="HB119" s="124" t="e">
        <f t="shared" si="1434"/>
        <v>#REF!</v>
      </c>
      <c r="HC119" s="124" t="e">
        <f t="shared" ref="HC119:JN119" si="1438">HB119</f>
        <v>#REF!</v>
      </c>
      <c r="HD119" s="124" t="e">
        <f t="shared" si="1438"/>
        <v>#REF!</v>
      </c>
      <c r="HE119" s="124" t="e">
        <f t="shared" si="1438"/>
        <v>#REF!</v>
      </c>
      <c r="HF119" s="124" t="e">
        <f t="shared" si="1438"/>
        <v>#REF!</v>
      </c>
      <c r="HG119" s="124" t="e">
        <f t="shared" si="1438"/>
        <v>#REF!</v>
      </c>
      <c r="HH119" s="124" t="e">
        <f t="shared" si="1438"/>
        <v>#REF!</v>
      </c>
      <c r="HI119" s="124" t="e">
        <f t="shared" si="1438"/>
        <v>#REF!</v>
      </c>
      <c r="HJ119" s="124" t="e">
        <f t="shared" si="1438"/>
        <v>#REF!</v>
      </c>
      <c r="HK119" s="124" t="e">
        <f t="shared" si="1438"/>
        <v>#REF!</v>
      </c>
      <c r="HL119" s="124" t="e">
        <f t="shared" si="1438"/>
        <v>#REF!</v>
      </c>
      <c r="HM119" s="124" t="e">
        <f t="shared" si="1438"/>
        <v>#REF!</v>
      </c>
      <c r="HN119" s="124" t="e">
        <f t="shared" si="1438"/>
        <v>#REF!</v>
      </c>
      <c r="HO119" s="124" t="e">
        <f t="shared" si="1438"/>
        <v>#REF!</v>
      </c>
      <c r="HP119" s="124" t="e">
        <f t="shared" si="1438"/>
        <v>#REF!</v>
      </c>
      <c r="HQ119" s="124" t="e">
        <f t="shared" si="1438"/>
        <v>#REF!</v>
      </c>
      <c r="HR119" s="124" t="e">
        <f t="shared" si="1438"/>
        <v>#REF!</v>
      </c>
      <c r="HS119" s="124" t="e">
        <f t="shared" si="1438"/>
        <v>#REF!</v>
      </c>
      <c r="HT119" s="124" t="e">
        <f t="shared" si="1438"/>
        <v>#REF!</v>
      </c>
      <c r="HU119" s="124" t="e">
        <f t="shared" si="1438"/>
        <v>#REF!</v>
      </c>
      <c r="HV119" s="124" t="e">
        <f t="shared" si="1438"/>
        <v>#REF!</v>
      </c>
      <c r="HW119" s="124" t="e">
        <f t="shared" si="1438"/>
        <v>#REF!</v>
      </c>
      <c r="HX119" s="124" t="e">
        <f t="shared" si="1438"/>
        <v>#REF!</v>
      </c>
      <c r="HY119" s="124" t="e">
        <f t="shared" si="1438"/>
        <v>#REF!</v>
      </c>
      <c r="HZ119" s="124" t="e">
        <f t="shared" si="1438"/>
        <v>#REF!</v>
      </c>
      <c r="IA119" s="124" t="e">
        <f t="shared" si="1438"/>
        <v>#REF!</v>
      </c>
      <c r="IB119" s="124" t="e">
        <f t="shared" si="1438"/>
        <v>#REF!</v>
      </c>
      <c r="IC119" s="124" t="e">
        <f t="shared" si="1438"/>
        <v>#REF!</v>
      </c>
      <c r="ID119" s="124" t="e">
        <f t="shared" si="1438"/>
        <v>#REF!</v>
      </c>
      <c r="IE119" s="124" t="e">
        <f t="shared" si="1438"/>
        <v>#REF!</v>
      </c>
      <c r="IF119" s="124" t="e">
        <f t="shared" si="1438"/>
        <v>#REF!</v>
      </c>
      <c r="IG119" s="124" t="e">
        <f t="shared" si="1438"/>
        <v>#REF!</v>
      </c>
      <c r="IH119" s="124" t="e">
        <f t="shared" si="1438"/>
        <v>#REF!</v>
      </c>
      <c r="II119" s="124" t="e">
        <f t="shared" si="1438"/>
        <v>#REF!</v>
      </c>
      <c r="IJ119" s="124" t="e">
        <f t="shared" si="1438"/>
        <v>#REF!</v>
      </c>
      <c r="IK119" s="124" t="e">
        <f t="shared" si="1438"/>
        <v>#REF!</v>
      </c>
      <c r="IL119" s="124" t="e">
        <f t="shared" si="1438"/>
        <v>#REF!</v>
      </c>
      <c r="IM119" s="124" t="e">
        <f t="shared" si="1438"/>
        <v>#REF!</v>
      </c>
      <c r="IN119" s="124" t="e">
        <f t="shared" si="1438"/>
        <v>#REF!</v>
      </c>
      <c r="IO119" s="124" t="e">
        <f t="shared" si="1438"/>
        <v>#REF!</v>
      </c>
      <c r="IP119" s="124" t="e">
        <f t="shared" si="1438"/>
        <v>#REF!</v>
      </c>
      <c r="IQ119" s="124" t="e">
        <f t="shared" si="1438"/>
        <v>#REF!</v>
      </c>
      <c r="IR119" s="124" t="e">
        <f t="shared" si="1438"/>
        <v>#REF!</v>
      </c>
      <c r="IS119" s="124" t="e">
        <f t="shared" si="1438"/>
        <v>#REF!</v>
      </c>
      <c r="IT119" s="124" t="e">
        <f t="shared" si="1438"/>
        <v>#REF!</v>
      </c>
      <c r="IU119" s="124" t="e">
        <f t="shared" si="1438"/>
        <v>#REF!</v>
      </c>
      <c r="IV119" s="124" t="e">
        <f t="shared" si="1438"/>
        <v>#REF!</v>
      </c>
      <c r="IW119" s="124" t="e">
        <f t="shared" si="1438"/>
        <v>#REF!</v>
      </c>
      <c r="IX119" s="124" t="e">
        <f t="shared" si="1438"/>
        <v>#REF!</v>
      </c>
      <c r="IY119" s="124" t="e">
        <f t="shared" si="1438"/>
        <v>#REF!</v>
      </c>
      <c r="IZ119" s="124" t="e">
        <f t="shared" si="1438"/>
        <v>#REF!</v>
      </c>
      <c r="JA119" s="124" t="e">
        <f t="shared" si="1438"/>
        <v>#REF!</v>
      </c>
      <c r="JB119" s="124" t="e">
        <f t="shared" si="1438"/>
        <v>#REF!</v>
      </c>
      <c r="JC119" s="124" t="e">
        <f t="shared" si="1438"/>
        <v>#REF!</v>
      </c>
      <c r="JD119" s="124" t="e">
        <f t="shared" si="1438"/>
        <v>#REF!</v>
      </c>
      <c r="JE119" s="124" t="e">
        <f t="shared" si="1438"/>
        <v>#REF!</v>
      </c>
      <c r="JF119" s="124" t="e">
        <f t="shared" si="1438"/>
        <v>#REF!</v>
      </c>
      <c r="JG119" s="124" t="e">
        <f t="shared" si="1438"/>
        <v>#REF!</v>
      </c>
      <c r="JH119" s="124" t="e">
        <f t="shared" si="1438"/>
        <v>#REF!</v>
      </c>
      <c r="JI119" s="124" t="e">
        <f t="shared" si="1438"/>
        <v>#REF!</v>
      </c>
      <c r="JJ119" s="124" t="e">
        <f t="shared" si="1438"/>
        <v>#REF!</v>
      </c>
      <c r="JK119" s="124" t="e">
        <f t="shared" si="1438"/>
        <v>#REF!</v>
      </c>
      <c r="JL119" s="124" t="e">
        <f t="shared" si="1438"/>
        <v>#REF!</v>
      </c>
      <c r="JM119" s="124" t="e">
        <f t="shared" si="1438"/>
        <v>#REF!</v>
      </c>
      <c r="JN119" s="124" t="e">
        <f t="shared" si="1438"/>
        <v>#REF!</v>
      </c>
      <c r="JO119" s="124" t="e">
        <f t="shared" si="1429"/>
        <v>#REF!</v>
      </c>
      <c r="JP119" s="124" t="e">
        <f t="shared" si="1429"/>
        <v>#REF!</v>
      </c>
      <c r="JQ119" s="124" t="e">
        <f t="shared" si="1429"/>
        <v>#REF!</v>
      </c>
      <c r="JR119" s="124" t="e">
        <f t="shared" si="1427"/>
        <v>#REF!</v>
      </c>
      <c r="JS119" s="124" t="e">
        <f t="shared" si="1435"/>
        <v>#REF!</v>
      </c>
      <c r="JT119" s="124" t="e">
        <f t="shared" si="1435"/>
        <v>#REF!</v>
      </c>
      <c r="JU119" s="124" t="e">
        <f t="shared" si="1435"/>
        <v>#REF!</v>
      </c>
      <c r="JV119" s="124" t="e">
        <f t="shared" si="1435"/>
        <v>#REF!</v>
      </c>
      <c r="JW119" s="124" t="e">
        <f t="shared" si="1435"/>
        <v>#REF!</v>
      </c>
      <c r="JX119" s="124" t="e">
        <f t="shared" si="1435"/>
        <v>#REF!</v>
      </c>
      <c r="JY119" s="124" t="e">
        <f t="shared" si="1435"/>
        <v>#REF!</v>
      </c>
      <c r="JZ119" s="124" t="e">
        <f t="shared" si="1435"/>
        <v>#REF!</v>
      </c>
      <c r="KA119" s="124" t="e">
        <f t="shared" si="1435"/>
        <v>#REF!</v>
      </c>
      <c r="KB119" s="124" t="e">
        <f t="shared" si="1435"/>
        <v>#REF!</v>
      </c>
      <c r="KC119" s="124" t="e">
        <f t="shared" si="1435"/>
        <v>#REF!</v>
      </c>
      <c r="KD119" s="124" t="e">
        <f t="shared" si="1435"/>
        <v>#REF!</v>
      </c>
      <c r="KE119" s="124" t="e">
        <f t="shared" si="1435"/>
        <v>#REF!</v>
      </c>
      <c r="KF119" s="124" t="e">
        <f t="shared" si="1435"/>
        <v>#REF!</v>
      </c>
      <c r="KG119" s="124" t="e">
        <f t="shared" si="1435"/>
        <v>#REF!</v>
      </c>
      <c r="KH119" s="124" t="e">
        <f t="shared" si="1435"/>
        <v>#REF!</v>
      </c>
      <c r="KI119" s="124" t="e">
        <f t="shared" si="1435"/>
        <v>#REF!</v>
      </c>
      <c r="KJ119" s="124" t="e">
        <f t="shared" si="1435"/>
        <v>#REF!</v>
      </c>
      <c r="KK119" s="124" t="e">
        <f t="shared" si="1435"/>
        <v>#REF!</v>
      </c>
      <c r="KL119" s="124" t="e">
        <f t="shared" si="1435"/>
        <v>#REF!</v>
      </c>
      <c r="KM119" s="124" t="e">
        <f t="shared" si="1435"/>
        <v>#REF!</v>
      </c>
      <c r="KN119" s="124" t="e">
        <f t="shared" si="1435"/>
        <v>#REF!</v>
      </c>
      <c r="KO119" s="124" t="e">
        <f t="shared" si="1435"/>
        <v>#REF!</v>
      </c>
      <c r="KP119" s="124" t="e">
        <f t="shared" si="1435"/>
        <v>#REF!</v>
      </c>
      <c r="KQ119" s="124" t="e">
        <f t="shared" si="1435"/>
        <v>#REF!</v>
      </c>
      <c r="KR119" s="124" t="e">
        <f t="shared" si="1435"/>
        <v>#REF!</v>
      </c>
      <c r="KS119" s="124" t="e">
        <f t="shared" si="1435"/>
        <v>#REF!</v>
      </c>
      <c r="KT119" s="124" t="e">
        <f t="shared" si="1435"/>
        <v>#REF!</v>
      </c>
      <c r="KU119" s="124" t="e">
        <f t="shared" si="1285"/>
        <v>#REF!</v>
      </c>
      <c r="KV119" s="124" t="e">
        <f t="shared" si="1285"/>
        <v>#REF!</v>
      </c>
      <c r="KW119" s="124" t="e">
        <f t="shared" si="1285"/>
        <v>#REF!</v>
      </c>
      <c r="KX119" s="124" t="e">
        <f t="shared" si="1285"/>
        <v>#REF!</v>
      </c>
      <c r="KY119" s="124" t="e">
        <f t="shared" si="1285"/>
        <v>#REF!</v>
      </c>
      <c r="KZ119" s="124" t="e">
        <f t="shared" si="1285"/>
        <v>#REF!</v>
      </c>
      <c r="LA119" s="124" t="e">
        <f t="shared" si="1285"/>
        <v>#REF!</v>
      </c>
      <c r="LB119" s="124" t="e">
        <f t="shared" si="1285"/>
        <v>#REF!</v>
      </c>
      <c r="LC119" s="124" t="e">
        <f t="shared" si="1285"/>
        <v>#REF!</v>
      </c>
      <c r="LD119" s="124" t="e">
        <f t="shared" si="1285"/>
        <v>#REF!</v>
      </c>
      <c r="LE119" s="124" t="e">
        <f t="shared" si="1285"/>
        <v>#REF!</v>
      </c>
      <c r="LF119" s="124" t="e">
        <f t="shared" si="1285"/>
        <v>#REF!</v>
      </c>
      <c r="LG119" s="124" t="e">
        <f t="shared" si="1297"/>
        <v>#REF!</v>
      </c>
      <c r="LH119" s="124" t="e">
        <f t="shared" si="1298"/>
        <v>#REF!</v>
      </c>
      <c r="LI119" s="124" t="e">
        <f t="shared" si="1299"/>
        <v>#REF!</v>
      </c>
      <c r="LJ119" s="124" t="e">
        <f t="shared" si="1300"/>
        <v>#REF!</v>
      </c>
      <c r="LK119" s="124" t="e">
        <f t="shared" si="1301"/>
        <v>#REF!</v>
      </c>
      <c r="LL119" s="124" t="e">
        <f t="shared" si="1302"/>
        <v>#REF!</v>
      </c>
      <c r="LM119" s="124" t="e">
        <f t="shared" si="1303"/>
        <v>#REF!</v>
      </c>
      <c r="LN119" s="124" t="e">
        <f t="shared" si="1304"/>
        <v>#REF!</v>
      </c>
      <c r="LO119" s="124" t="e">
        <f t="shared" si="1305"/>
        <v>#REF!</v>
      </c>
      <c r="LP119" s="124" t="e">
        <f t="shared" si="1306"/>
        <v>#REF!</v>
      </c>
      <c r="LQ119" s="124" t="e">
        <f t="shared" si="1307"/>
        <v>#REF!</v>
      </c>
      <c r="LR119" s="124" t="e">
        <f t="shared" si="1308"/>
        <v>#REF!</v>
      </c>
      <c r="LS119" s="124" t="e">
        <f t="shared" si="1309"/>
        <v>#REF!</v>
      </c>
      <c r="LT119" s="124" t="e">
        <f t="shared" si="1310"/>
        <v>#REF!</v>
      </c>
      <c r="LU119" s="124" t="e">
        <f t="shared" si="1311"/>
        <v>#REF!</v>
      </c>
      <c r="LV119" s="124" t="e">
        <f t="shared" si="1312"/>
        <v>#REF!</v>
      </c>
      <c r="LW119" s="124" t="e">
        <f t="shared" si="1313"/>
        <v>#REF!</v>
      </c>
      <c r="LX119" s="124" t="e">
        <f t="shared" si="1314"/>
        <v>#REF!</v>
      </c>
      <c r="LY119" s="124" t="e">
        <f t="shared" si="1315"/>
        <v>#REF!</v>
      </c>
      <c r="LZ119" s="124" t="e">
        <f t="shared" si="1316"/>
        <v>#REF!</v>
      </c>
      <c r="MA119" s="124" t="e">
        <f t="shared" si="1317"/>
        <v>#REF!</v>
      </c>
      <c r="MB119" s="124" t="e">
        <f t="shared" si="1318"/>
        <v>#REF!</v>
      </c>
      <c r="MC119" s="124" t="e">
        <f t="shared" si="1319"/>
        <v>#REF!</v>
      </c>
      <c r="MD119" s="124" t="e">
        <f t="shared" si="1320"/>
        <v>#REF!</v>
      </c>
      <c r="ME119" s="124" t="e">
        <f t="shared" si="1321"/>
        <v>#REF!</v>
      </c>
      <c r="MF119" s="124" t="e">
        <f t="shared" si="1322"/>
        <v>#REF!</v>
      </c>
      <c r="MG119" s="124" t="e">
        <f t="shared" si="1323"/>
        <v>#REF!</v>
      </c>
      <c r="MH119" s="124" t="e">
        <f t="shared" si="1324"/>
        <v>#REF!</v>
      </c>
      <c r="MI119" s="124" t="e">
        <f t="shared" si="1325"/>
        <v>#REF!</v>
      </c>
      <c r="MJ119" s="124" t="e">
        <f t="shared" si="1326"/>
        <v>#REF!</v>
      </c>
      <c r="MK119" s="124" t="e">
        <f t="shared" si="1327"/>
        <v>#REF!</v>
      </c>
      <c r="ML119" s="124" t="e">
        <f t="shared" si="1328"/>
        <v>#REF!</v>
      </c>
      <c r="MM119" s="124" t="e">
        <f t="shared" si="1329"/>
        <v>#REF!</v>
      </c>
      <c r="MN119" s="124" t="e">
        <f t="shared" si="1330"/>
        <v>#REF!</v>
      </c>
      <c r="MO119" s="124" t="e">
        <f t="shared" si="1331"/>
        <v>#REF!</v>
      </c>
      <c r="MP119" s="124" t="e">
        <f t="shared" si="1332"/>
        <v>#REF!</v>
      </c>
      <c r="MQ119" s="124" t="e">
        <f t="shared" si="1333"/>
        <v>#REF!</v>
      </c>
      <c r="MR119" s="124" t="e">
        <f t="shared" si="1334"/>
        <v>#REF!</v>
      </c>
      <c r="MS119" s="124" t="e">
        <f t="shared" si="1335"/>
        <v>#REF!</v>
      </c>
      <c r="MT119" s="124" t="e">
        <f t="shared" si="1336"/>
        <v>#REF!</v>
      </c>
      <c r="MU119" s="124" t="e">
        <f t="shared" si="1337"/>
        <v>#REF!</v>
      </c>
      <c r="MV119" s="124" t="e">
        <f t="shared" si="1338"/>
        <v>#REF!</v>
      </c>
      <c r="MW119" s="124" t="e">
        <f t="shared" si="1339"/>
        <v>#REF!</v>
      </c>
      <c r="MX119" s="124" t="e">
        <f t="shared" si="1340"/>
        <v>#REF!</v>
      </c>
      <c r="MY119" s="124" t="e">
        <f t="shared" si="1341"/>
        <v>#REF!</v>
      </c>
      <c r="MZ119" s="124" t="e">
        <f t="shared" si="1342"/>
        <v>#REF!</v>
      </c>
      <c r="NA119" s="124" t="e">
        <f t="shared" si="1343"/>
        <v>#REF!</v>
      </c>
      <c r="NB119" s="124" t="e">
        <f t="shared" si="1344"/>
        <v>#REF!</v>
      </c>
      <c r="NC119" s="124" t="e">
        <f t="shared" si="1345"/>
        <v>#REF!</v>
      </c>
      <c r="ND119" s="124" t="e">
        <f t="shared" si="1346"/>
        <v>#REF!</v>
      </c>
      <c r="NE119" s="124" t="e">
        <f t="shared" si="1347"/>
        <v>#REF!</v>
      </c>
      <c r="NF119" s="124" t="e">
        <f t="shared" si="1348"/>
        <v>#REF!</v>
      </c>
      <c r="NG119" s="124" t="e">
        <f t="shared" si="1349"/>
        <v>#REF!</v>
      </c>
      <c r="NH119" s="124" t="e">
        <f t="shared" si="1350"/>
        <v>#REF!</v>
      </c>
      <c r="NI119" s="124" t="e">
        <f t="shared" si="1351"/>
        <v>#REF!</v>
      </c>
      <c r="NJ119" s="124" t="e">
        <f t="shared" si="1352"/>
        <v>#REF!</v>
      </c>
      <c r="NK119" s="124" t="e">
        <f t="shared" si="1353"/>
        <v>#REF!</v>
      </c>
      <c r="NL119" s="124" t="e">
        <f t="shared" si="1354"/>
        <v>#REF!</v>
      </c>
      <c r="NM119" s="124" t="e">
        <f t="shared" si="1355"/>
        <v>#REF!</v>
      </c>
      <c r="NN119" s="124" t="e">
        <f t="shared" si="1356"/>
        <v>#REF!</v>
      </c>
      <c r="NO119" s="124" t="e">
        <f t="shared" si="1357"/>
        <v>#REF!</v>
      </c>
      <c r="NP119" s="124" t="e">
        <f t="shared" si="1358"/>
        <v>#REF!</v>
      </c>
      <c r="NQ119" s="124" t="e">
        <f t="shared" si="1359"/>
        <v>#REF!</v>
      </c>
      <c r="NR119" s="124" t="e">
        <f t="shared" si="1360"/>
        <v>#REF!</v>
      </c>
      <c r="NS119" s="124" t="e">
        <f t="shared" si="1361"/>
        <v>#REF!</v>
      </c>
      <c r="NT119" s="124" t="e">
        <f t="shared" si="1362"/>
        <v>#REF!</v>
      </c>
      <c r="NU119" s="124" t="e">
        <f t="shared" si="1363"/>
        <v>#REF!</v>
      </c>
      <c r="NV119" s="124" t="e">
        <f t="shared" si="1364"/>
        <v>#REF!</v>
      </c>
      <c r="NW119" s="124" t="e">
        <f t="shared" si="1365"/>
        <v>#REF!</v>
      </c>
      <c r="NX119" s="124" t="e">
        <f t="shared" si="1366"/>
        <v>#REF!</v>
      </c>
      <c r="NY119" s="124" t="e">
        <f t="shared" si="1367"/>
        <v>#REF!</v>
      </c>
      <c r="NZ119" s="124" t="e">
        <f t="shared" si="1368"/>
        <v>#REF!</v>
      </c>
      <c r="OA119" s="124" t="e">
        <f t="shared" si="1369"/>
        <v>#REF!</v>
      </c>
      <c r="OB119" s="124" t="e">
        <f t="shared" si="1370"/>
        <v>#REF!</v>
      </c>
      <c r="OC119" s="124" t="e">
        <f t="shared" si="1371"/>
        <v>#REF!</v>
      </c>
      <c r="OD119" s="124" t="e">
        <f t="shared" si="1372"/>
        <v>#REF!</v>
      </c>
      <c r="OE119" s="124" t="e">
        <f t="shared" si="1373"/>
        <v>#REF!</v>
      </c>
      <c r="OF119" s="124" t="e">
        <f t="shared" si="1374"/>
        <v>#REF!</v>
      </c>
      <c r="OG119" s="124" t="e">
        <f t="shared" si="1375"/>
        <v>#REF!</v>
      </c>
      <c r="OH119" s="124" t="e">
        <f t="shared" si="1376"/>
        <v>#REF!</v>
      </c>
      <c r="OI119" s="124" t="e">
        <f t="shared" si="1377"/>
        <v>#REF!</v>
      </c>
      <c r="OJ119" s="124" t="e">
        <f t="shared" si="1378"/>
        <v>#REF!</v>
      </c>
      <c r="OK119" s="124" t="e">
        <f t="shared" si="1379"/>
        <v>#REF!</v>
      </c>
      <c r="OL119" s="124" t="e">
        <f t="shared" si="1380"/>
        <v>#REF!</v>
      </c>
      <c r="OM119" s="124" t="e">
        <f t="shared" si="1381"/>
        <v>#REF!</v>
      </c>
      <c r="ON119" s="124" t="e">
        <f t="shared" si="1382"/>
        <v>#REF!</v>
      </c>
      <c r="OO119" s="124" t="e">
        <f t="shared" si="1383"/>
        <v>#REF!</v>
      </c>
      <c r="OP119" s="124" t="e">
        <f t="shared" si="1384"/>
        <v>#REF!</v>
      </c>
      <c r="OQ119" s="124" t="e">
        <f t="shared" si="1385"/>
        <v>#REF!</v>
      </c>
      <c r="OR119" s="124" t="e">
        <f t="shared" si="1386"/>
        <v>#REF!</v>
      </c>
      <c r="OS119" s="124" t="e">
        <f t="shared" si="1387"/>
        <v>#REF!</v>
      </c>
      <c r="OT119" s="124" t="e">
        <f t="shared" si="1388"/>
        <v>#REF!</v>
      </c>
      <c r="OU119" s="124" t="e">
        <f t="shared" si="1389"/>
        <v>#REF!</v>
      </c>
      <c r="OV119" s="124" t="e">
        <f t="shared" si="1390"/>
        <v>#REF!</v>
      </c>
      <c r="OW119" s="124" t="e">
        <f t="shared" si="1391"/>
        <v>#REF!</v>
      </c>
      <c r="OX119" s="124" t="e">
        <f t="shared" si="1392"/>
        <v>#REF!</v>
      </c>
      <c r="OY119" s="124" t="e">
        <f t="shared" si="1393"/>
        <v>#REF!</v>
      </c>
      <c r="OZ119" s="124" t="e">
        <f t="shared" si="1394"/>
        <v>#REF!</v>
      </c>
      <c r="PA119" s="124" t="e">
        <f t="shared" si="1395"/>
        <v>#REF!</v>
      </c>
      <c r="PB119" s="124" t="e">
        <f t="shared" si="1396"/>
        <v>#REF!</v>
      </c>
      <c r="PC119" s="124" t="e">
        <f t="shared" si="1397"/>
        <v>#REF!</v>
      </c>
      <c r="PD119" s="124" t="e">
        <f t="shared" si="1398"/>
        <v>#REF!</v>
      </c>
      <c r="PE119" s="124" t="e">
        <f t="shared" si="1399"/>
        <v>#REF!</v>
      </c>
      <c r="PF119" s="124" t="e">
        <f t="shared" si="1400"/>
        <v>#REF!</v>
      </c>
      <c r="PG119" s="124" t="e">
        <f t="shared" si="1401"/>
        <v>#REF!</v>
      </c>
      <c r="PH119" s="124" t="e">
        <f t="shared" si="1402"/>
        <v>#REF!</v>
      </c>
      <c r="PI119" s="124" t="e">
        <f t="shared" si="1403"/>
        <v>#REF!</v>
      </c>
      <c r="PJ119" s="124" t="e">
        <f t="shared" si="1404"/>
        <v>#REF!</v>
      </c>
    </row>
    <row r="120" spans="3:426" ht="12" customHeight="1"/>
    <row r="121" spans="3:426" ht="12" customHeight="1"/>
    <row r="122" spans="3:426" ht="12" customHeight="1"/>
    <row r="123" spans="3:426" ht="12" customHeight="1">
      <c r="C123" s="70" t="str">
        <f>C104</f>
        <v>ワンルーム</v>
      </c>
      <c r="D123" s="77">
        <f>E31</f>
        <v>60</v>
      </c>
      <c r="G123" s="124">
        <f>D123*G104</f>
        <v>60</v>
      </c>
      <c r="H123" s="124">
        <f>$D$123*H104</f>
        <v>60</v>
      </c>
      <c r="I123" s="124">
        <f t="shared" ref="I123:BT123" si="1439">$D$123*I104</f>
        <v>60</v>
      </c>
      <c r="J123" s="124">
        <f t="shared" si="1439"/>
        <v>60</v>
      </c>
      <c r="K123" s="124">
        <f t="shared" si="1439"/>
        <v>60</v>
      </c>
      <c r="L123" s="124">
        <f t="shared" si="1439"/>
        <v>60</v>
      </c>
      <c r="M123" s="124">
        <f t="shared" si="1439"/>
        <v>60</v>
      </c>
      <c r="N123" s="124">
        <f t="shared" si="1439"/>
        <v>60</v>
      </c>
      <c r="O123" s="124">
        <f t="shared" si="1439"/>
        <v>60</v>
      </c>
      <c r="P123" s="124">
        <f t="shared" si="1439"/>
        <v>60</v>
      </c>
      <c r="Q123" s="124">
        <f t="shared" si="1439"/>
        <v>60</v>
      </c>
      <c r="R123" s="124">
        <f t="shared" si="1439"/>
        <v>60</v>
      </c>
      <c r="S123" s="124">
        <f t="shared" si="1439"/>
        <v>60</v>
      </c>
      <c r="T123" s="124">
        <f t="shared" si="1439"/>
        <v>60</v>
      </c>
      <c r="U123" s="124">
        <f t="shared" si="1439"/>
        <v>60</v>
      </c>
      <c r="V123" s="124">
        <f t="shared" si="1439"/>
        <v>60</v>
      </c>
      <c r="W123" s="124">
        <f t="shared" si="1439"/>
        <v>60</v>
      </c>
      <c r="X123" s="124">
        <f t="shared" si="1439"/>
        <v>60</v>
      </c>
      <c r="Y123" s="124">
        <f t="shared" si="1439"/>
        <v>60</v>
      </c>
      <c r="Z123" s="124">
        <f t="shared" si="1439"/>
        <v>60</v>
      </c>
      <c r="AA123" s="124">
        <f t="shared" si="1439"/>
        <v>60</v>
      </c>
      <c r="AB123" s="124">
        <f t="shared" si="1439"/>
        <v>60</v>
      </c>
      <c r="AC123" s="124">
        <f t="shared" si="1439"/>
        <v>60</v>
      </c>
      <c r="AD123" s="124">
        <f t="shared" si="1439"/>
        <v>60</v>
      </c>
      <c r="AE123" s="124">
        <f t="shared" si="1439"/>
        <v>60</v>
      </c>
      <c r="AF123" s="124">
        <f t="shared" si="1439"/>
        <v>60</v>
      </c>
      <c r="AG123" s="124">
        <f t="shared" si="1439"/>
        <v>60</v>
      </c>
      <c r="AH123" s="124">
        <f t="shared" si="1439"/>
        <v>60</v>
      </c>
      <c r="AI123" s="124">
        <f t="shared" si="1439"/>
        <v>60</v>
      </c>
      <c r="AJ123" s="124">
        <f t="shared" si="1439"/>
        <v>60</v>
      </c>
      <c r="AK123" s="124">
        <f t="shared" si="1439"/>
        <v>60</v>
      </c>
      <c r="AL123" s="124">
        <f t="shared" si="1439"/>
        <v>60</v>
      </c>
      <c r="AM123" s="124">
        <f t="shared" si="1439"/>
        <v>60</v>
      </c>
      <c r="AN123" s="124">
        <f t="shared" si="1439"/>
        <v>60</v>
      </c>
      <c r="AO123" s="124">
        <f t="shared" si="1439"/>
        <v>60</v>
      </c>
      <c r="AP123" s="124">
        <f t="shared" si="1439"/>
        <v>60</v>
      </c>
      <c r="AQ123" s="124">
        <f t="shared" si="1439"/>
        <v>60</v>
      </c>
      <c r="AR123" s="124">
        <f t="shared" si="1439"/>
        <v>60</v>
      </c>
      <c r="AS123" s="124">
        <f t="shared" si="1439"/>
        <v>60</v>
      </c>
      <c r="AT123" s="124">
        <f t="shared" si="1439"/>
        <v>60</v>
      </c>
      <c r="AU123" s="124">
        <f t="shared" si="1439"/>
        <v>60</v>
      </c>
      <c r="AV123" s="124">
        <f t="shared" si="1439"/>
        <v>60</v>
      </c>
      <c r="AW123" s="124">
        <f t="shared" si="1439"/>
        <v>60</v>
      </c>
      <c r="AX123" s="124">
        <f t="shared" si="1439"/>
        <v>60</v>
      </c>
      <c r="AY123" s="124">
        <f t="shared" si="1439"/>
        <v>60</v>
      </c>
      <c r="AZ123" s="124">
        <f t="shared" si="1439"/>
        <v>60</v>
      </c>
      <c r="BA123" s="124">
        <f t="shared" si="1439"/>
        <v>60</v>
      </c>
      <c r="BB123" s="124">
        <f t="shared" si="1439"/>
        <v>60</v>
      </c>
      <c r="BC123" s="124">
        <f t="shared" si="1439"/>
        <v>60</v>
      </c>
      <c r="BD123" s="124">
        <f t="shared" si="1439"/>
        <v>60</v>
      </c>
      <c r="BE123" s="124">
        <f t="shared" si="1439"/>
        <v>60</v>
      </c>
      <c r="BF123" s="124">
        <f t="shared" si="1439"/>
        <v>60</v>
      </c>
      <c r="BG123" s="124">
        <f t="shared" si="1439"/>
        <v>60</v>
      </c>
      <c r="BH123" s="124">
        <f t="shared" si="1439"/>
        <v>60</v>
      </c>
      <c r="BI123" s="124">
        <f t="shared" si="1439"/>
        <v>60</v>
      </c>
      <c r="BJ123" s="124">
        <f t="shared" si="1439"/>
        <v>60</v>
      </c>
      <c r="BK123" s="124">
        <f t="shared" si="1439"/>
        <v>60</v>
      </c>
      <c r="BL123" s="124">
        <f t="shared" si="1439"/>
        <v>60</v>
      </c>
      <c r="BM123" s="124">
        <f t="shared" si="1439"/>
        <v>60</v>
      </c>
      <c r="BN123" s="124">
        <f t="shared" si="1439"/>
        <v>60</v>
      </c>
      <c r="BO123" s="124">
        <f t="shared" si="1439"/>
        <v>60</v>
      </c>
      <c r="BP123" s="124">
        <f t="shared" si="1439"/>
        <v>60</v>
      </c>
      <c r="BQ123" s="124">
        <f t="shared" si="1439"/>
        <v>60</v>
      </c>
      <c r="BR123" s="124">
        <f t="shared" si="1439"/>
        <v>60</v>
      </c>
      <c r="BS123" s="124">
        <f t="shared" si="1439"/>
        <v>60</v>
      </c>
      <c r="BT123" s="124">
        <f t="shared" si="1439"/>
        <v>60</v>
      </c>
      <c r="BU123" s="124">
        <f t="shared" ref="BU123:EF123" si="1440">$D$123*BU104</f>
        <v>60</v>
      </c>
      <c r="BV123" s="124">
        <f t="shared" si="1440"/>
        <v>60</v>
      </c>
      <c r="BW123" s="124">
        <f t="shared" si="1440"/>
        <v>60</v>
      </c>
      <c r="BX123" s="124">
        <f t="shared" si="1440"/>
        <v>60</v>
      </c>
      <c r="BY123" s="124">
        <f t="shared" si="1440"/>
        <v>60</v>
      </c>
      <c r="BZ123" s="124">
        <f t="shared" si="1440"/>
        <v>60</v>
      </c>
      <c r="CA123" s="124">
        <f t="shared" si="1440"/>
        <v>60</v>
      </c>
      <c r="CB123" s="124">
        <f t="shared" si="1440"/>
        <v>60</v>
      </c>
      <c r="CC123" s="124">
        <f t="shared" si="1440"/>
        <v>60</v>
      </c>
      <c r="CD123" s="124">
        <f t="shared" si="1440"/>
        <v>60</v>
      </c>
      <c r="CE123" s="124">
        <f t="shared" si="1440"/>
        <v>60</v>
      </c>
      <c r="CF123" s="124">
        <f t="shared" si="1440"/>
        <v>60</v>
      </c>
      <c r="CG123" s="124">
        <f t="shared" si="1440"/>
        <v>60</v>
      </c>
      <c r="CH123" s="124">
        <f t="shared" si="1440"/>
        <v>60</v>
      </c>
      <c r="CI123" s="124">
        <f t="shared" si="1440"/>
        <v>60</v>
      </c>
      <c r="CJ123" s="124">
        <f t="shared" si="1440"/>
        <v>60</v>
      </c>
      <c r="CK123" s="124">
        <f t="shared" si="1440"/>
        <v>60</v>
      </c>
      <c r="CL123" s="124">
        <f t="shared" si="1440"/>
        <v>60</v>
      </c>
      <c r="CM123" s="124">
        <f t="shared" si="1440"/>
        <v>60</v>
      </c>
      <c r="CN123" s="124">
        <f t="shared" si="1440"/>
        <v>60</v>
      </c>
      <c r="CO123" s="124">
        <f t="shared" si="1440"/>
        <v>60</v>
      </c>
      <c r="CP123" s="124">
        <f t="shared" si="1440"/>
        <v>60</v>
      </c>
      <c r="CQ123" s="124">
        <f t="shared" si="1440"/>
        <v>60</v>
      </c>
      <c r="CR123" s="124">
        <f t="shared" si="1440"/>
        <v>60</v>
      </c>
      <c r="CS123" s="124">
        <f t="shared" si="1440"/>
        <v>60</v>
      </c>
      <c r="CT123" s="124">
        <f t="shared" si="1440"/>
        <v>60</v>
      </c>
      <c r="CU123" s="124">
        <f t="shared" si="1440"/>
        <v>60</v>
      </c>
      <c r="CV123" s="124">
        <f t="shared" si="1440"/>
        <v>60</v>
      </c>
      <c r="CW123" s="124">
        <f t="shared" si="1440"/>
        <v>60</v>
      </c>
      <c r="CX123" s="124">
        <f t="shared" si="1440"/>
        <v>60</v>
      </c>
      <c r="CY123" s="124">
        <f t="shared" si="1440"/>
        <v>60</v>
      </c>
      <c r="CZ123" s="124">
        <f t="shared" si="1440"/>
        <v>60</v>
      </c>
      <c r="DA123" s="124">
        <f t="shared" si="1440"/>
        <v>60</v>
      </c>
      <c r="DB123" s="124">
        <f t="shared" si="1440"/>
        <v>60</v>
      </c>
      <c r="DC123" s="124">
        <f t="shared" si="1440"/>
        <v>60</v>
      </c>
      <c r="DD123" s="124">
        <f t="shared" si="1440"/>
        <v>60</v>
      </c>
      <c r="DE123" s="124">
        <f t="shared" si="1440"/>
        <v>60</v>
      </c>
      <c r="DF123" s="124">
        <f t="shared" si="1440"/>
        <v>60</v>
      </c>
      <c r="DG123" s="124">
        <f t="shared" si="1440"/>
        <v>60</v>
      </c>
      <c r="DH123" s="124">
        <f t="shared" si="1440"/>
        <v>60</v>
      </c>
      <c r="DI123" s="124">
        <f t="shared" si="1440"/>
        <v>60</v>
      </c>
      <c r="DJ123" s="124">
        <f t="shared" si="1440"/>
        <v>60</v>
      </c>
      <c r="DK123" s="124">
        <f t="shared" si="1440"/>
        <v>60</v>
      </c>
      <c r="DL123" s="124">
        <f t="shared" si="1440"/>
        <v>60</v>
      </c>
      <c r="DM123" s="124">
        <f t="shared" si="1440"/>
        <v>60</v>
      </c>
      <c r="DN123" s="124">
        <f t="shared" si="1440"/>
        <v>60</v>
      </c>
      <c r="DO123" s="124">
        <f t="shared" si="1440"/>
        <v>60</v>
      </c>
      <c r="DP123" s="124">
        <f t="shared" si="1440"/>
        <v>60</v>
      </c>
      <c r="DQ123" s="124">
        <f t="shared" si="1440"/>
        <v>60</v>
      </c>
      <c r="DR123" s="124">
        <f t="shared" si="1440"/>
        <v>60</v>
      </c>
      <c r="DS123" s="124">
        <f t="shared" si="1440"/>
        <v>60</v>
      </c>
      <c r="DT123" s="124">
        <f t="shared" si="1440"/>
        <v>60</v>
      </c>
      <c r="DU123" s="124">
        <f t="shared" si="1440"/>
        <v>60</v>
      </c>
      <c r="DV123" s="124">
        <f t="shared" si="1440"/>
        <v>60</v>
      </c>
      <c r="DW123" s="124">
        <f t="shared" si="1440"/>
        <v>60</v>
      </c>
      <c r="DX123" s="124">
        <f t="shared" si="1440"/>
        <v>60</v>
      </c>
      <c r="DY123" s="124">
        <f t="shared" si="1440"/>
        <v>60</v>
      </c>
      <c r="DZ123" s="124">
        <f t="shared" si="1440"/>
        <v>60</v>
      </c>
      <c r="EA123" s="124">
        <f t="shared" si="1440"/>
        <v>60</v>
      </c>
      <c r="EB123" s="124">
        <f t="shared" si="1440"/>
        <v>60</v>
      </c>
      <c r="EC123" s="124">
        <f t="shared" si="1440"/>
        <v>60</v>
      </c>
      <c r="ED123" s="124">
        <f t="shared" si="1440"/>
        <v>60</v>
      </c>
      <c r="EE123" s="124">
        <f t="shared" si="1440"/>
        <v>60</v>
      </c>
      <c r="EF123" s="124">
        <f t="shared" si="1440"/>
        <v>60</v>
      </c>
      <c r="EG123" s="124">
        <f t="shared" ref="EG123:GR123" si="1441">$D$123*EG104</f>
        <v>60</v>
      </c>
      <c r="EH123" s="124">
        <f t="shared" si="1441"/>
        <v>60</v>
      </c>
      <c r="EI123" s="124">
        <f t="shared" si="1441"/>
        <v>60</v>
      </c>
      <c r="EJ123" s="124">
        <f t="shared" si="1441"/>
        <v>60</v>
      </c>
      <c r="EK123" s="124">
        <f t="shared" si="1441"/>
        <v>60</v>
      </c>
      <c r="EL123" s="124">
        <f t="shared" si="1441"/>
        <v>60</v>
      </c>
      <c r="EM123" s="124">
        <f t="shared" si="1441"/>
        <v>60</v>
      </c>
      <c r="EN123" s="124">
        <f t="shared" si="1441"/>
        <v>60</v>
      </c>
      <c r="EO123" s="124">
        <f t="shared" si="1441"/>
        <v>60</v>
      </c>
      <c r="EP123" s="124">
        <f t="shared" si="1441"/>
        <v>60</v>
      </c>
      <c r="EQ123" s="124">
        <f t="shared" si="1441"/>
        <v>60</v>
      </c>
      <c r="ER123" s="124">
        <f t="shared" si="1441"/>
        <v>60</v>
      </c>
      <c r="ES123" s="124">
        <f t="shared" si="1441"/>
        <v>60</v>
      </c>
      <c r="ET123" s="124">
        <f t="shared" si="1441"/>
        <v>60</v>
      </c>
      <c r="EU123" s="124">
        <f t="shared" si="1441"/>
        <v>60</v>
      </c>
      <c r="EV123" s="124">
        <f t="shared" si="1441"/>
        <v>60</v>
      </c>
      <c r="EW123" s="124">
        <f t="shared" si="1441"/>
        <v>60</v>
      </c>
      <c r="EX123" s="124">
        <f t="shared" si="1441"/>
        <v>60</v>
      </c>
      <c r="EY123" s="124">
        <f t="shared" si="1441"/>
        <v>60</v>
      </c>
      <c r="EZ123" s="124">
        <f t="shared" si="1441"/>
        <v>60</v>
      </c>
      <c r="FA123" s="124">
        <f t="shared" si="1441"/>
        <v>60</v>
      </c>
      <c r="FB123" s="124">
        <f t="shared" si="1441"/>
        <v>60</v>
      </c>
      <c r="FC123" s="124">
        <f t="shared" si="1441"/>
        <v>60</v>
      </c>
      <c r="FD123" s="124">
        <f t="shared" si="1441"/>
        <v>60</v>
      </c>
      <c r="FE123" s="124">
        <f t="shared" si="1441"/>
        <v>60</v>
      </c>
      <c r="FF123" s="124">
        <f t="shared" si="1441"/>
        <v>60</v>
      </c>
      <c r="FG123" s="124">
        <f t="shared" si="1441"/>
        <v>60</v>
      </c>
      <c r="FH123" s="124">
        <f t="shared" si="1441"/>
        <v>60</v>
      </c>
      <c r="FI123" s="124">
        <f t="shared" si="1441"/>
        <v>60</v>
      </c>
      <c r="FJ123" s="124">
        <f t="shared" si="1441"/>
        <v>60</v>
      </c>
      <c r="FK123" s="124">
        <f t="shared" si="1441"/>
        <v>60</v>
      </c>
      <c r="FL123" s="124">
        <f t="shared" si="1441"/>
        <v>60</v>
      </c>
      <c r="FM123" s="124">
        <f t="shared" si="1441"/>
        <v>60</v>
      </c>
      <c r="FN123" s="124">
        <f t="shared" si="1441"/>
        <v>60</v>
      </c>
      <c r="FO123" s="124">
        <f t="shared" si="1441"/>
        <v>60</v>
      </c>
      <c r="FP123" s="124">
        <f t="shared" si="1441"/>
        <v>60</v>
      </c>
      <c r="FQ123" s="124">
        <f t="shared" si="1441"/>
        <v>60</v>
      </c>
      <c r="FR123" s="124">
        <f t="shared" si="1441"/>
        <v>60</v>
      </c>
      <c r="FS123" s="124">
        <f t="shared" si="1441"/>
        <v>60</v>
      </c>
      <c r="FT123" s="124">
        <f t="shared" si="1441"/>
        <v>60</v>
      </c>
      <c r="FU123" s="124">
        <f t="shared" si="1441"/>
        <v>60</v>
      </c>
      <c r="FV123" s="124">
        <f t="shared" si="1441"/>
        <v>60</v>
      </c>
      <c r="FW123" s="124">
        <f t="shared" si="1441"/>
        <v>60</v>
      </c>
      <c r="FX123" s="124">
        <f t="shared" si="1441"/>
        <v>60</v>
      </c>
      <c r="FY123" s="124">
        <f t="shared" si="1441"/>
        <v>60</v>
      </c>
      <c r="FZ123" s="124">
        <f t="shared" si="1441"/>
        <v>60</v>
      </c>
      <c r="GA123" s="124">
        <f t="shared" si="1441"/>
        <v>60</v>
      </c>
      <c r="GB123" s="124">
        <f t="shared" si="1441"/>
        <v>60</v>
      </c>
      <c r="GC123" s="124">
        <f t="shared" si="1441"/>
        <v>60</v>
      </c>
      <c r="GD123" s="124">
        <f t="shared" si="1441"/>
        <v>60</v>
      </c>
      <c r="GE123" s="124">
        <f t="shared" si="1441"/>
        <v>60</v>
      </c>
      <c r="GF123" s="124">
        <f t="shared" si="1441"/>
        <v>60</v>
      </c>
      <c r="GG123" s="124">
        <f t="shared" si="1441"/>
        <v>60</v>
      </c>
      <c r="GH123" s="124">
        <f t="shared" si="1441"/>
        <v>60</v>
      </c>
      <c r="GI123" s="124">
        <f t="shared" si="1441"/>
        <v>60</v>
      </c>
      <c r="GJ123" s="124">
        <f t="shared" si="1441"/>
        <v>60</v>
      </c>
      <c r="GK123" s="124">
        <f t="shared" si="1441"/>
        <v>60</v>
      </c>
      <c r="GL123" s="124">
        <f t="shared" si="1441"/>
        <v>60</v>
      </c>
      <c r="GM123" s="124">
        <f t="shared" si="1441"/>
        <v>60</v>
      </c>
      <c r="GN123" s="124">
        <f t="shared" si="1441"/>
        <v>60</v>
      </c>
      <c r="GO123" s="124">
        <f t="shared" si="1441"/>
        <v>60</v>
      </c>
      <c r="GP123" s="124">
        <f t="shared" si="1441"/>
        <v>60</v>
      </c>
      <c r="GQ123" s="124">
        <f t="shared" si="1441"/>
        <v>60</v>
      </c>
      <c r="GR123" s="124">
        <f t="shared" si="1441"/>
        <v>60</v>
      </c>
      <c r="GS123" s="124">
        <f t="shared" ref="GS123:JD123" si="1442">$D$123*GS104</f>
        <v>60</v>
      </c>
      <c r="GT123" s="124">
        <f t="shared" si="1442"/>
        <v>60</v>
      </c>
      <c r="GU123" s="124">
        <f t="shared" si="1442"/>
        <v>60</v>
      </c>
      <c r="GV123" s="124">
        <f t="shared" si="1442"/>
        <v>60</v>
      </c>
      <c r="GW123" s="124">
        <f t="shared" si="1442"/>
        <v>60</v>
      </c>
      <c r="GX123" s="124">
        <f t="shared" si="1442"/>
        <v>60</v>
      </c>
      <c r="GY123" s="124">
        <f t="shared" si="1442"/>
        <v>60</v>
      </c>
      <c r="GZ123" s="124">
        <f t="shared" si="1442"/>
        <v>60</v>
      </c>
      <c r="HA123" s="124">
        <f t="shared" si="1442"/>
        <v>60</v>
      </c>
      <c r="HB123" s="124">
        <f t="shared" si="1442"/>
        <v>60</v>
      </c>
      <c r="HC123" s="124">
        <f t="shared" si="1442"/>
        <v>60</v>
      </c>
      <c r="HD123" s="124">
        <f t="shared" si="1442"/>
        <v>60</v>
      </c>
      <c r="HE123" s="124">
        <f t="shared" si="1442"/>
        <v>60</v>
      </c>
      <c r="HF123" s="124">
        <f t="shared" si="1442"/>
        <v>60</v>
      </c>
      <c r="HG123" s="124">
        <f t="shared" si="1442"/>
        <v>60</v>
      </c>
      <c r="HH123" s="124">
        <f t="shared" si="1442"/>
        <v>60</v>
      </c>
      <c r="HI123" s="124">
        <f t="shared" si="1442"/>
        <v>60</v>
      </c>
      <c r="HJ123" s="124">
        <f t="shared" si="1442"/>
        <v>60</v>
      </c>
      <c r="HK123" s="124">
        <f t="shared" si="1442"/>
        <v>60</v>
      </c>
      <c r="HL123" s="124">
        <f t="shared" si="1442"/>
        <v>60</v>
      </c>
      <c r="HM123" s="124">
        <f t="shared" si="1442"/>
        <v>60</v>
      </c>
      <c r="HN123" s="124">
        <f t="shared" si="1442"/>
        <v>60</v>
      </c>
      <c r="HO123" s="124">
        <f t="shared" si="1442"/>
        <v>60</v>
      </c>
      <c r="HP123" s="124">
        <f t="shared" si="1442"/>
        <v>60</v>
      </c>
      <c r="HQ123" s="124">
        <f t="shared" si="1442"/>
        <v>60</v>
      </c>
      <c r="HR123" s="124">
        <f t="shared" si="1442"/>
        <v>60</v>
      </c>
      <c r="HS123" s="124">
        <f t="shared" si="1442"/>
        <v>60</v>
      </c>
      <c r="HT123" s="124">
        <f t="shared" si="1442"/>
        <v>60</v>
      </c>
      <c r="HU123" s="124">
        <f t="shared" si="1442"/>
        <v>60</v>
      </c>
      <c r="HV123" s="124">
        <f t="shared" si="1442"/>
        <v>60</v>
      </c>
      <c r="HW123" s="124">
        <f t="shared" si="1442"/>
        <v>60</v>
      </c>
      <c r="HX123" s="124">
        <f t="shared" si="1442"/>
        <v>60</v>
      </c>
      <c r="HY123" s="124">
        <f t="shared" si="1442"/>
        <v>60</v>
      </c>
      <c r="HZ123" s="124">
        <f t="shared" si="1442"/>
        <v>60</v>
      </c>
      <c r="IA123" s="124">
        <f t="shared" si="1442"/>
        <v>60</v>
      </c>
      <c r="IB123" s="124">
        <f t="shared" si="1442"/>
        <v>60</v>
      </c>
      <c r="IC123" s="124">
        <f t="shared" si="1442"/>
        <v>60</v>
      </c>
      <c r="ID123" s="124">
        <f t="shared" si="1442"/>
        <v>60</v>
      </c>
      <c r="IE123" s="124">
        <f t="shared" si="1442"/>
        <v>60</v>
      </c>
      <c r="IF123" s="124">
        <f t="shared" si="1442"/>
        <v>60</v>
      </c>
      <c r="IG123" s="124">
        <f t="shared" si="1442"/>
        <v>60</v>
      </c>
      <c r="IH123" s="124">
        <f t="shared" si="1442"/>
        <v>60</v>
      </c>
      <c r="II123" s="124">
        <f t="shared" si="1442"/>
        <v>60</v>
      </c>
      <c r="IJ123" s="124">
        <f t="shared" si="1442"/>
        <v>60</v>
      </c>
      <c r="IK123" s="124">
        <f t="shared" si="1442"/>
        <v>60</v>
      </c>
      <c r="IL123" s="124">
        <f t="shared" si="1442"/>
        <v>60</v>
      </c>
      <c r="IM123" s="124">
        <f t="shared" si="1442"/>
        <v>60</v>
      </c>
      <c r="IN123" s="124">
        <f t="shared" si="1442"/>
        <v>60</v>
      </c>
      <c r="IO123" s="124">
        <f t="shared" si="1442"/>
        <v>60</v>
      </c>
      <c r="IP123" s="124">
        <f t="shared" si="1442"/>
        <v>60</v>
      </c>
      <c r="IQ123" s="124">
        <f t="shared" si="1442"/>
        <v>60</v>
      </c>
      <c r="IR123" s="124">
        <f t="shared" si="1442"/>
        <v>60</v>
      </c>
      <c r="IS123" s="124">
        <f t="shared" si="1442"/>
        <v>60</v>
      </c>
      <c r="IT123" s="124">
        <f t="shared" si="1442"/>
        <v>60</v>
      </c>
      <c r="IU123" s="124">
        <f t="shared" si="1442"/>
        <v>60</v>
      </c>
      <c r="IV123" s="124">
        <f t="shared" si="1442"/>
        <v>60</v>
      </c>
      <c r="IW123" s="124">
        <f t="shared" si="1442"/>
        <v>60</v>
      </c>
      <c r="IX123" s="124">
        <f t="shared" si="1442"/>
        <v>60</v>
      </c>
      <c r="IY123" s="124">
        <f t="shared" si="1442"/>
        <v>60</v>
      </c>
      <c r="IZ123" s="124">
        <f t="shared" si="1442"/>
        <v>60</v>
      </c>
      <c r="JA123" s="124">
        <f t="shared" si="1442"/>
        <v>60</v>
      </c>
      <c r="JB123" s="124">
        <f t="shared" si="1442"/>
        <v>60</v>
      </c>
      <c r="JC123" s="124">
        <f t="shared" si="1442"/>
        <v>60</v>
      </c>
      <c r="JD123" s="124">
        <f t="shared" si="1442"/>
        <v>60</v>
      </c>
      <c r="JE123" s="124">
        <f t="shared" ref="JE123:KT123" si="1443">$D$123*JE104</f>
        <v>60</v>
      </c>
      <c r="JF123" s="124">
        <f t="shared" si="1443"/>
        <v>60</v>
      </c>
      <c r="JG123" s="124">
        <f t="shared" si="1443"/>
        <v>60</v>
      </c>
      <c r="JH123" s="124">
        <f t="shared" si="1443"/>
        <v>60</v>
      </c>
      <c r="JI123" s="124">
        <f t="shared" si="1443"/>
        <v>60</v>
      </c>
      <c r="JJ123" s="124">
        <f t="shared" si="1443"/>
        <v>60</v>
      </c>
      <c r="JK123" s="124">
        <f t="shared" si="1443"/>
        <v>60</v>
      </c>
      <c r="JL123" s="124">
        <f t="shared" si="1443"/>
        <v>60</v>
      </c>
      <c r="JM123" s="124">
        <f t="shared" si="1443"/>
        <v>60</v>
      </c>
      <c r="JN123" s="124">
        <f t="shared" si="1443"/>
        <v>60</v>
      </c>
      <c r="JO123" s="124">
        <f t="shared" si="1443"/>
        <v>60</v>
      </c>
      <c r="JP123" s="124">
        <f t="shared" si="1443"/>
        <v>60</v>
      </c>
      <c r="JQ123" s="124">
        <f t="shared" si="1443"/>
        <v>60</v>
      </c>
      <c r="JR123" s="124">
        <f t="shared" si="1443"/>
        <v>60</v>
      </c>
      <c r="JS123" s="124">
        <f t="shared" si="1443"/>
        <v>60</v>
      </c>
      <c r="JT123" s="124">
        <f t="shared" si="1443"/>
        <v>60</v>
      </c>
      <c r="JU123" s="124">
        <f t="shared" si="1443"/>
        <v>60</v>
      </c>
      <c r="JV123" s="124">
        <f t="shared" si="1443"/>
        <v>60</v>
      </c>
      <c r="JW123" s="124">
        <f t="shared" si="1443"/>
        <v>60</v>
      </c>
      <c r="JX123" s="124">
        <f t="shared" si="1443"/>
        <v>60</v>
      </c>
      <c r="JY123" s="124">
        <f t="shared" si="1443"/>
        <v>60</v>
      </c>
      <c r="JZ123" s="124">
        <f t="shared" si="1443"/>
        <v>60</v>
      </c>
      <c r="KA123" s="124">
        <f t="shared" si="1443"/>
        <v>60</v>
      </c>
      <c r="KB123" s="124">
        <f t="shared" si="1443"/>
        <v>60</v>
      </c>
      <c r="KC123" s="124">
        <f t="shared" si="1443"/>
        <v>60</v>
      </c>
      <c r="KD123" s="124">
        <f t="shared" si="1443"/>
        <v>60</v>
      </c>
      <c r="KE123" s="124">
        <f t="shared" si="1443"/>
        <v>60</v>
      </c>
      <c r="KF123" s="124">
        <f t="shared" si="1443"/>
        <v>60</v>
      </c>
      <c r="KG123" s="124">
        <f t="shared" si="1443"/>
        <v>60</v>
      </c>
      <c r="KH123" s="124">
        <f t="shared" si="1443"/>
        <v>60</v>
      </c>
      <c r="KI123" s="124">
        <f t="shared" si="1443"/>
        <v>60</v>
      </c>
      <c r="KJ123" s="124">
        <f t="shared" si="1443"/>
        <v>60</v>
      </c>
      <c r="KK123" s="124">
        <f t="shared" si="1443"/>
        <v>60</v>
      </c>
      <c r="KL123" s="124">
        <f t="shared" si="1443"/>
        <v>60</v>
      </c>
      <c r="KM123" s="124">
        <f t="shared" si="1443"/>
        <v>60</v>
      </c>
      <c r="KN123" s="124">
        <f t="shared" si="1443"/>
        <v>60</v>
      </c>
      <c r="KO123" s="124">
        <f t="shared" si="1443"/>
        <v>60</v>
      </c>
      <c r="KP123" s="124">
        <f t="shared" si="1443"/>
        <v>60</v>
      </c>
      <c r="KQ123" s="124">
        <f t="shared" si="1443"/>
        <v>60</v>
      </c>
      <c r="KR123" s="124">
        <f t="shared" si="1443"/>
        <v>60</v>
      </c>
      <c r="KS123" s="124">
        <f t="shared" si="1443"/>
        <v>60</v>
      </c>
      <c r="KT123" s="124">
        <f t="shared" si="1443"/>
        <v>60</v>
      </c>
      <c r="KU123" s="124">
        <f t="shared" ref="KU123:LF123" si="1444">$D$123*KU104</f>
        <v>60</v>
      </c>
      <c r="KV123" s="124">
        <f t="shared" si="1444"/>
        <v>60</v>
      </c>
      <c r="KW123" s="124">
        <f t="shared" si="1444"/>
        <v>60</v>
      </c>
      <c r="KX123" s="124">
        <f t="shared" si="1444"/>
        <v>60</v>
      </c>
      <c r="KY123" s="124">
        <f t="shared" si="1444"/>
        <v>60</v>
      </c>
      <c r="KZ123" s="124">
        <f t="shared" si="1444"/>
        <v>60</v>
      </c>
      <c r="LA123" s="124">
        <f t="shared" si="1444"/>
        <v>60</v>
      </c>
      <c r="LB123" s="124">
        <f t="shared" si="1444"/>
        <v>60</v>
      </c>
      <c r="LC123" s="124">
        <f t="shared" si="1444"/>
        <v>60</v>
      </c>
      <c r="LD123" s="124">
        <f t="shared" si="1444"/>
        <v>60</v>
      </c>
      <c r="LE123" s="124">
        <f t="shared" si="1444"/>
        <v>60</v>
      </c>
      <c r="LF123" s="124">
        <f t="shared" si="1444"/>
        <v>60</v>
      </c>
      <c r="LG123" s="124">
        <f t="shared" ref="LG123:NR123" si="1445">$D$123*LG104</f>
        <v>60</v>
      </c>
      <c r="LH123" s="124">
        <f t="shared" si="1445"/>
        <v>60</v>
      </c>
      <c r="LI123" s="124">
        <f t="shared" si="1445"/>
        <v>60</v>
      </c>
      <c r="LJ123" s="124">
        <f t="shared" si="1445"/>
        <v>60</v>
      </c>
      <c r="LK123" s="124">
        <f t="shared" si="1445"/>
        <v>60</v>
      </c>
      <c r="LL123" s="124">
        <f t="shared" si="1445"/>
        <v>60</v>
      </c>
      <c r="LM123" s="124">
        <f t="shared" si="1445"/>
        <v>60</v>
      </c>
      <c r="LN123" s="124">
        <f t="shared" si="1445"/>
        <v>60</v>
      </c>
      <c r="LO123" s="124">
        <f t="shared" si="1445"/>
        <v>60</v>
      </c>
      <c r="LP123" s="124">
        <f t="shared" si="1445"/>
        <v>60</v>
      </c>
      <c r="LQ123" s="124">
        <f t="shared" si="1445"/>
        <v>60</v>
      </c>
      <c r="LR123" s="124">
        <f t="shared" si="1445"/>
        <v>60</v>
      </c>
      <c r="LS123" s="124">
        <f t="shared" si="1445"/>
        <v>60</v>
      </c>
      <c r="LT123" s="124">
        <f t="shared" si="1445"/>
        <v>60</v>
      </c>
      <c r="LU123" s="124">
        <f t="shared" si="1445"/>
        <v>60</v>
      </c>
      <c r="LV123" s="124">
        <f t="shared" si="1445"/>
        <v>60</v>
      </c>
      <c r="LW123" s="124">
        <f t="shared" si="1445"/>
        <v>60</v>
      </c>
      <c r="LX123" s="124">
        <f t="shared" si="1445"/>
        <v>60</v>
      </c>
      <c r="LY123" s="124">
        <f t="shared" si="1445"/>
        <v>60</v>
      </c>
      <c r="LZ123" s="124">
        <f t="shared" si="1445"/>
        <v>60</v>
      </c>
      <c r="MA123" s="124">
        <f t="shared" si="1445"/>
        <v>60</v>
      </c>
      <c r="MB123" s="124">
        <f t="shared" si="1445"/>
        <v>60</v>
      </c>
      <c r="MC123" s="124">
        <f t="shared" si="1445"/>
        <v>60</v>
      </c>
      <c r="MD123" s="124">
        <f t="shared" si="1445"/>
        <v>60</v>
      </c>
      <c r="ME123" s="124">
        <f t="shared" si="1445"/>
        <v>60</v>
      </c>
      <c r="MF123" s="124">
        <f t="shared" si="1445"/>
        <v>60</v>
      </c>
      <c r="MG123" s="124">
        <f t="shared" si="1445"/>
        <v>60</v>
      </c>
      <c r="MH123" s="124">
        <f t="shared" si="1445"/>
        <v>60</v>
      </c>
      <c r="MI123" s="124">
        <f t="shared" si="1445"/>
        <v>60</v>
      </c>
      <c r="MJ123" s="124">
        <f t="shared" si="1445"/>
        <v>60</v>
      </c>
      <c r="MK123" s="124">
        <f t="shared" si="1445"/>
        <v>60</v>
      </c>
      <c r="ML123" s="124">
        <f t="shared" si="1445"/>
        <v>60</v>
      </c>
      <c r="MM123" s="124">
        <f t="shared" si="1445"/>
        <v>60</v>
      </c>
      <c r="MN123" s="124">
        <f t="shared" si="1445"/>
        <v>60</v>
      </c>
      <c r="MO123" s="124">
        <f t="shared" si="1445"/>
        <v>60</v>
      </c>
      <c r="MP123" s="124">
        <f t="shared" si="1445"/>
        <v>60</v>
      </c>
      <c r="MQ123" s="124">
        <f t="shared" si="1445"/>
        <v>60</v>
      </c>
      <c r="MR123" s="124">
        <f t="shared" si="1445"/>
        <v>60</v>
      </c>
      <c r="MS123" s="124">
        <f t="shared" si="1445"/>
        <v>60</v>
      </c>
      <c r="MT123" s="124">
        <f t="shared" si="1445"/>
        <v>60</v>
      </c>
      <c r="MU123" s="124">
        <f t="shared" si="1445"/>
        <v>60</v>
      </c>
      <c r="MV123" s="124">
        <f t="shared" si="1445"/>
        <v>60</v>
      </c>
      <c r="MW123" s="124">
        <f t="shared" si="1445"/>
        <v>60</v>
      </c>
      <c r="MX123" s="124">
        <f t="shared" si="1445"/>
        <v>60</v>
      </c>
      <c r="MY123" s="124">
        <f t="shared" si="1445"/>
        <v>60</v>
      </c>
      <c r="MZ123" s="124">
        <f t="shared" si="1445"/>
        <v>60</v>
      </c>
      <c r="NA123" s="124">
        <f t="shared" si="1445"/>
        <v>60</v>
      </c>
      <c r="NB123" s="124">
        <f t="shared" si="1445"/>
        <v>60</v>
      </c>
      <c r="NC123" s="124">
        <f t="shared" si="1445"/>
        <v>60</v>
      </c>
      <c r="ND123" s="124">
        <f t="shared" si="1445"/>
        <v>60</v>
      </c>
      <c r="NE123" s="124">
        <f t="shared" si="1445"/>
        <v>60</v>
      </c>
      <c r="NF123" s="124">
        <f t="shared" si="1445"/>
        <v>60</v>
      </c>
      <c r="NG123" s="124">
        <f t="shared" si="1445"/>
        <v>60</v>
      </c>
      <c r="NH123" s="124">
        <f t="shared" si="1445"/>
        <v>60</v>
      </c>
      <c r="NI123" s="124">
        <f t="shared" si="1445"/>
        <v>60</v>
      </c>
      <c r="NJ123" s="124">
        <f t="shared" si="1445"/>
        <v>60</v>
      </c>
      <c r="NK123" s="124">
        <f t="shared" si="1445"/>
        <v>60</v>
      </c>
      <c r="NL123" s="124">
        <f t="shared" si="1445"/>
        <v>60</v>
      </c>
      <c r="NM123" s="124">
        <f t="shared" si="1445"/>
        <v>60</v>
      </c>
      <c r="NN123" s="124">
        <f t="shared" si="1445"/>
        <v>60</v>
      </c>
      <c r="NO123" s="124">
        <f t="shared" si="1445"/>
        <v>60</v>
      </c>
      <c r="NP123" s="124">
        <f t="shared" si="1445"/>
        <v>60</v>
      </c>
      <c r="NQ123" s="124">
        <f t="shared" si="1445"/>
        <v>60</v>
      </c>
      <c r="NR123" s="124">
        <f t="shared" si="1445"/>
        <v>60</v>
      </c>
      <c r="NS123" s="124">
        <f t="shared" ref="NS123:PJ123" si="1446">$D$123*NS104</f>
        <v>60</v>
      </c>
      <c r="NT123" s="124">
        <f t="shared" si="1446"/>
        <v>60</v>
      </c>
      <c r="NU123" s="124">
        <f t="shared" si="1446"/>
        <v>60</v>
      </c>
      <c r="NV123" s="124">
        <f t="shared" si="1446"/>
        <v>60</v>
      </c>
      <c r="NW123" s="124">
        <f t="shared" si="1446"/>
        <v>60</v>
      </c>
      <c r="NX123" s="124">
        <f t="shared" si="1446"/>
        <v>60</v>
      </c>
      <c r="NY123" s="124">
        <f t="shared" si="1446"/>
        <v>60</v>
      </c>
      <c r="NZ123" s="124">
        <f t="shared" si="1446"/>
        <v>60</v>
      </c>
      <c r="OA123" s="124">
        <f t="shared" si="1446"/>
        <v>60</v>
      </c>
      <c r="OB123" s="124">
        <f t="shared" si="1446"/>
        <v>60</v>
      </c>
      <c r="OC123" s="124">
        <f t="shared" si="1446"/>
        <v>60</v>
      </c>
      <c r="OD123" s="124">
        <f t="shared" si="1446"/>
        <v>60</v>
      </c>
      <c r="OE123" s="124">
        <f t="shared" si="1446"/>
        <v>60</v>
      </c>
      <c r="OF123" s="124">
        <f t="shared" si="1446"/>
        <v>60</v>
      </c>
      <c r="OG123" s="124">
        <f t="shared" si="1446"/>
        <v>60</v>
      </c>
      <c r="OH123" s="124">
        <f t="shared" si="1446"/>
        <v>60</v>
      </c>
      <c r="OI123" s="124">
        <f t="shared" si="1446"/>
        <v>60</v>
      </c>
      <c r="OJ123" s="124">
        <f t="shared" si="1446"/>
        <v>60</v>
      </c>
      <c r="OK123" s="124">
        <f t="shared" si="1446"/>
        <v>60</v>
      </c>
      <c r="OL123" s="124">
        <f t="shared" si="1446"/>
        <v>60</v>
      </c>
      <c r="OM123" s="124">
        <f t="shared" si="1446"/>
        <v>60</v>
      </c>
      <c r="ON123" s="124">
        <f t="shared" si="1446"/>
        <v>60</v>
      </c>
      <c r="OO123" s="124">
        <f t="shared" si="1446"/>
        <v>60</v>
      </c>
      <c r="OP123" s="124">
        <f t="shared" si="1446"/>
        <v>60</v>
      </c>
      <c r="OQ123" s="124">
        <f t="shared" si="1446"/>
        <v>60</v>
      </c>
      <c r="OR123" s="124">
        <f t="shared" si="1446"/>
        <v>60</v>
      </c>
      <c r="OS123" s="124">
        <f t="shared" si="1446"/>
        <v>60</v>
      </c>
      <c r="OT123" s="124">
        <f t="shared" si="1446"/>
        <v>60</v>
      </c>
      <c r="OU123" s="124">
        <f t="shared" si="1446"/>
        <v>60</v>
      </c>
      <c r="OV123" s="124">
        <f t="shared" si="1446"/>
        <v>60</v>
      </c>
      <c r="OW123" s="124">
        <f t="shared" si="1446"/>
        <v>60</v>
      </c>
      <c r="OX123" s="124">
        <f t="shared" si="1446"/>
        <v>60</v>
      </c>
      <c r="OY123" s="124">
        <f t="shared" si="1446"/>
        <v>60</v>
      </c>
      <c r="OZ123" s="124">
        <f t="shared" si="1446"/>
        <v>60</v>
      </c>
      <c r="PA123" s="124">
        <f t="shared" si="1446"/>
        <v>60</v>
      </c>
      <c r="PB123" s="124">
        <f t="shared" si="1446"/>
        <v>60</v>
      </c>
      <c r="PC123" s="124">
        <f t="shared" si="1446"/>
        <v>60</v>
      </c>
      <c r="PD123" s="124">
        <f t="shared" si="1446"/>
        <v>60</v>
      </c>
      <c r="PE123" s="124">
        <f t="shared" si="1446"/>
        <v>60</v>
      </c>
      <c r="PF123" s="124">
        <f t="shared" si="1446"/>
        <v>60</v>
      </c>
      <c r="PG123" s="124">
        <f t="shared" si="1446"/>
        <v>60</v>
      </c>
      <c r="PH123" s="124">
        <f t="shared" si="1446"/>
        <v>60</v>
      </c>
      <c r="PI123" s="124">
        <f t="shared" si="1446"/>
        <v>60</v>
      </c>
      <c r="PJ123" s="124">
        <f t="shared" si="1446"/>
        <v>60</v>
      </c>
    </row>
    <row r="124" spans="3:426" ht="12" customHeight="1">
      <c r="C124" s="70" t="e">
        <f t="shared" ref="C124:C138" si="1447">C105</f>
        <v>#REF!</v>
      </c>
      <c r="D124" s="77" t="e">
        <f>#REF!</f>
        <v>#REF!</v>
      </c>
      <c r="G124" s="124" t="e">
        <f t="shared" ref="G124:G138" si="1448">D124*G105</f>
        <v>#REF!</v>
      </c>
      <c r="H124" s="124" t="e">
        <f>$D$124*H105</f>
        <v>#REF!</v>
      </c>
      <c r="I124" s="124" t="e">
        <f t="shared" ref="I124:BT124" si="1449">$D$124*I105</f>
        <v>#REF!</v>
      </c>
      <c r="J124" s="124" t="e">
        <f t="shared" si="1449"/>
        <v>#REF!</v>
      </c>
      <c r="K124" s="124" t="e">
        <f t="shared" si="1449"/>
        <v>#REF!</v>
      </c>
      <c r="L124" s="124" t="e">
        <f t="shared" si="1449"/>
        <v>#REF!</v>
      </c>
      <c r="M124" s="124" t="e">
        <f t="shared" si="1449"/>
        <v>#REF!</v>
      </c>
      <c r="N124" s="124" t="e">
        <f t="shared" si="1449"/>
        <v>#REF!</v>
      </c>
      <c r="O124" s="124" t="e">
        <f t="shared" si="1449"/>
        <v>#REF!</v>
      </c>
      <c r="P124" s="124" t="e">
        <f t="shared" si="1449"/>
        <v>#REF!</v>
      </c>
      <c r="Q124" s="124" t="e">
        <f t="shared" si="1449"/>
        <v>#REF!</v>
      </c>
      <c r="R124" s="124" t="e">
        <f t="shared" si="1449"/>
        <v>#REF!</v>
      </c>
      <c r="S124" s="124" t="e">
        <f t="shared" si="1449"/>
        <v>#REF!</v>
      </c>
      <c r="T124" s="124" t="e">
        <f t="shared" si="1449"/>
        <v>#REF!</v>
      </c>
      <c r="U124" s="124" t="e">
        <f t="shared" si="1449"/>
        <v>#REF!</v>
      </c>
      <c r="V124" s="124" t="e">
        <f t="shared" si="1449"/>
        <v>#REF!</v>
      </c>
      <c r="W124" s="124" t="e">
        <f t="shared" si="1449"/>
        <v>#REF!</v>
      </c>
      <c r="X124" s="124" t="e">
        <f t="shared" si="1449"/>
        <v>#REF!</v>
      </c>
      <c r="Y124" s="124" t="e">
        <f t="shared" si="1449"/>
        <v>#REF!</v>
      </c>
      <c r="Z124" s="124" t="e">
        <f t="shared" si="1449"/>
        <v>#REF!</v>
      </c>
      <c r="AA124" s="124" t="e">
        <f t="shared" si="1449"/>
        <v>#REF!</v>
      </c>
      <c r="AB124" s="124" t="e">
        <f t="shared" si="1449"/>
        <v>#REF!</v>
      </c>
      <c r="AC124" s="124" t="e">
        <f t="shared" si="1449"/>
        <v>#REF!</v>
      </c>
      <c r="AD124" s="124" t="e">
        <f t="shared" si="1449"/>
        <v>#REF!</v>
      </c>
      <c r="AE124" s="124" t="e">
        <f t="shared" si="1449"/>
        <v>#REF!</v>
      </c>
      <c r="AF124" s="124" t="e">
        <f t="shared" si="1449"/>
        <v>#REF!</v>
      </c>
      <c r="AG124" s="124" t="e">
        <f t="shared" si="1449"/>
        <v>#REF!</v>
      </c>
      <c r="AH124" s="124" t="e">
        <f t="shared" si="1449"/>
        <v>#REF!</v>
      </c>
      <c r="AI124" s="124" t="e">
        <f t="shared" si="1449"/>
        <v>#REF!</v>
      </c>
      <c r="AJ124" s="124" t="e">
        <f t="shared" si="1449"/>
        <v>#REF!</v>
      </c>
      <c r="AK124" s="124" t="e">
        <f t="shared" si="1449"/>
        <v>#REF!</v>
      </c>
      <c r="AL124" s="124" t="e">
        <f t="shared" si="1449"/>
        <v>#REF!</v>
      </c>
      <c r="AM124" s="124" t="e">
        <f t="shared" si="1449"/>
        <v>#REF!</v>
      </c>
      <c r="AN124" s="124" t="e">
        <f t="shared" si="1449"/>
        <v>#REF!</v>
      </c>
      <c r="AO124" s="124" t="e">
        <f t="shared" si="1449"/>
        <v>#REF!</v>
      </c>
      <c r="AP124" s="124" t="e">
        <f t="shared" si="1449"/>
        <v>#REF!</v>
      </c>
      <c r="AQ124" s="124" t="e">
        <f t="shared" si="1449"/>
        <v>#REF!</v>
      </c>
      <c r="AR124" s="124" t="e">
        <f t="shared" si="1449"/>
        <v>#REF!</v>
      </c>
      <c r="AS124" s="124" t="e">
        <f t="shared" si="1449"/>
        <v>#REF!</v>
      </c>
      <c r="AT124" s="124" t="e">
        <f t="shared" si="1449"/>
        <v>#REF!</v>
      </c>
      <c r="AU124" s="124" t="e">
        <f t="shared" si="1449"/>
        <v>#REF!</v>
      </c>
      <c r="AV124" s="124" t="e">
        <f t="shared" si="1449"/>
        <v>#REF!</v>
      </c>
      <c r="AW124" s="124" t="e">
        <f t="shared" si="1449"/>
        <v>#REF!</v>
      </c>
      <c r="AX124" s="124" t="e">
        <f t="shared" si="1449"/>
        <v>#REF!</v>
      </c>
      <c r="AY124" s="124" t="e">
        <f t="shared" si="1449"/>
        <v>#REF!</v>
      </c>
      <c r="AZ124" s="124" t="e">
        <f t="shared" si="1449"/>
        <v>#REF!</v>
      </c>
      <c r="BA124" s="124" t="e">
        <f t="shared" si="1449"/>
        <v>#REF!</v>
      </c>
      <c r="BB124" s="124" t="e">
        <f t="shared" si="1449"/>
        <v>#REF!</v>
      </c>
      <c r="BC124" s="124" t="e">
        <f t="shared" si="1449"/>
        <v>#REF!</v>
      </c>
      <c r="BD124" s="124" t="e">
        <f t="shared" si="1449"/>
        <v>#REF!</v>
      </c>
      <c r="BE124" s="124" t="e">
        <f t="shared" si="1449"/>
        <v>#REF!</v>
      </c>
      <c r="BF124" s="124" t="e">
        <f t="shared" si="1449"/>
        <v>#REF!</v>
      </c>
      <c r="BG124" s="124" t="e">
        <f t="shared" si="1449"/>
        <v>#REF!</v>
      </c>
      <c r="BH124" s="124" t="e">
        <f t="shared" si="1449"/>
        <v>#REF!</v>
      </c>
      <c r="BI124" s="124" t="e">
        <f t="shared" si="1449"/>
        <v>#REF!</v>
      </c>
      <c r="BJ124" s="124" t="e">
        <f t="shared" si="1449"/>
        <v>#REF!</v>
      </c>
      <c r="BK124" s="124" t="e">
        <f t="shared" si="1449"/>
        <v>#REF!</v>
      </c>
      <c r="BL124" s="124" t="e">
        <f t="shared" si="1449"/>
        <v>#REF!</v>
      </c>
      <c r="BM124" s="124" t="e">
        <f t="shared" si="1449"/>
        <v>#REF!</v>
      </c>
      <c r="BN124" s="124" t="e">
        <f t="shared" si="1449"/>
        <v>#REF!</v>
      </c>
      <c r="BO124" s="124" t="e">
        <f t="shared" si="1449"/>
        <v>#REF!</v>
      </c>
      <c r="BP124" s="124" t="e">
        <f t="shared" si="1449"/>
        <v>#REF!</v>
      </c>
      <c r="BQ124" s="124" t="e">
        <f t="shared" si="1449"/>
        <v>#REF!</v>
      </c>
      <c r="BR124" s="124" t="e">
        <f t="shared" si="1449"/>
        <v>#REF!</v>
      </c>
      <c r="BS124" s="124" t="e">
        <f t="shared" si="1449"/>
        <v>#REF!</v>
      </c>
      <c r="BT124" s="124" t="e">
        <f t="shared" si="1449"/>
        <v>#REF!</v>
      </c>
      <c r="BU124" s="124" t="e">
        <f t="shared" ref="BU124:EF124" si="1450">$D$124*BU105</f>
        <v>#REF!</v>
      </c>
      <c r="BV124" s="124" t="e">
        <f t="shared" si="1450"/>
        <v>#REF!</v>
      </c>
      <c r="BW124" s="124" t="e">
        <f t="shared" si="1450"/>
        <v>#REF!</v>
      </c>
      <c r="BX124" s="124" t="e">
        <f t="shared" si="1450"/>
        <v>#REF!</v>
      </c>
      <c r="BY124" s="124" t="e">
        <f t="shared" si="1450"/>
        <v>#REF!</v>
      </c>
      <c r="BZ124" s="124" t="e">
        <f t="shared" si="1450"/>
        <v>#REF!</v>
      </c>
      <c r="CA124" s="124" t="e">
        <f t="shared" si="1450"/>
        <v>#REF!</v>
      </c>
      <c r="CB124" s="124" t="e">
        <f t="shared" si="1450"/>
        <v>#REF!</v>
      </c>
      <c r="CC124" s="124" t="e">
        <f t="shared" si="1450"/>
        <v>#REF!</v>
      </c>
      <c r="CD124" s="124" t="e">
        <f t="shared" si="1450"/>
        <v>#REF!</v>
      </c>
      <c r="CE124" s="124" t="e">
        <f t="shared" si="1450"/>
        <v>#REF!</v>
      </c>
      <c r="CF124" s="124" t="e">
        <f t="shared" si="1450"/>
        <v>#REF!</v>
      </c>
      <c r="CG124" s="124" t="e">
        <f t="shared" si="1450"/>
        <v>#REF!</v>
      </c>
      <c r="CH124" s="124" t="e">
        <f t="shared" si="1450"/>
        <v>#REF!</v>
      </c>
      <c r="CI124" s="124" t="e">
        <f t="shared" si="1450"/>
        <v>#REF!</v>
      </c>
      <c r="CJ124" s="124" t="e">
        <f t="shared" si="1450"/>
        <v>#REF!</v>
      </c>
      <c r="CK124" s="124" t="e">
        <f t="shared" si="1450"/>
        <v>#REF!</v>
      </c>
      <c r="CL124" s="124" t="e">
        <f t="shared" si="1450"/>
        <v>#REF!</v>
      </c>
      <c r="CM124" s="124" t="e">
        <f t="shared" si="1450"/>
        <v>#REF!</v>
      </c>
      <c r="CN124" s="124" t="e">
        <f t="shared" si="1450"/>
        <v>#REF!</v>
      </c>
      <c r="CO124" s="124" t="e">
        <f t="shared" si="1450"/>
        <v>#REF!</v>
      </c>
      <c r="CP124" s="124" t="e">
        <f t="shared" si="1450"/>
        <v>#REF!</v>
      </c>
      <c r="CQ124" s="124" t="e">
        <f t="shared" si="1450"/>
        <v>#REF!</v>
      </c>
      <c r="CR124" s="124" t="e">
        <f t="shared" si="1450"/>
        <v>#REF!</v>
      </c>
      <c r="CS124" s="124" t="e">
        <f t="shared" si="1450"/>
        <v>#REF!</v>
      </c>
      <c r="CT124" s="124" t="e">
        <f t="shared" si="1450"/>
        <v>#REF!</v>
      </c>
      <c r="CU124" s="124" t="e">
        <f t="shared" si="1450"/>
        <v>#REF!</v>
      </c>
      <c r="CV124" s="124" t="e">
        <f t="shared" si="1450"/>
        <v>#REF!</v>
      </c>
      <c r="CW124" s="124" t="e">
        <f t="shared" si="1450"/>
        <v>#REF!</v>
      </c>
      <c r="CX124" s="124" t="e">
        <f t="shared" si="1450"/>
        <v>#REF!</v>
      </c>
      <c r="CY124" s="124" t="e">
        <f t="shared" si="1450"/>
        <v>#REF!</v>
      </c>
      <c r="CZ124" s="124" t="e">
        <f t="shared" si="1450"/>
        <v>#REF!</v>
      </c>
      <c r="DA124" s="124" t="e">
        <f t="shared" si="1450"/>
        <v>#REF!</v>
      </c>
      <c r="DB124" s="124" t="e">
        <f t="shared" si="1450"/>
        <v>#REF!</v>
      </c>
      <c r="DC124" s="124" t="e">
        <f t="shared" si="1450"/>
        <v>#REF!</v>
      </c>
      <c r="DD124" s="124" t="e">
        <f t="shared" si="1450"/>
        <v>#REF!</v>
      </c>
      <c r="DE124" s="124" t="e">
        <f t="shared" si="1450"/>
        <v>#REF!</v>
      </c>
      <c r="DF124" s="124" t="e">
        <f t="shared" si="1450"/>
        <v>#REF!</v>
      </c>
      <c r="DG124" s="124" t="e">
        <f t="shared" si="1450"/>
        <v>#REF!</v>
      </c>
      <c r="DH124" s="124" t="e">
        <f t="shared" si="1450"/>
        <v>#REF!</v>
      </c>
      <c r="DI124" s="124" t="e">
        <f t="shared" si="1450"/>
        <v>#REF!</v>
      </c>
      <c r="DJ124" s="124" t="e">
        <f t="shared" si="1450"/>
        <v>#REF!</v>
      </c>
      <c r="DK124" s="124" t="e">
        <f t="shared" si="1450"/>
        <v>#REF!</v>
      </c>
      <c r="DL124" s="124" t="e">
        <f t="shared" si="1450"/>
        <v>#REF!</v>
      </c>
      <c r="DM124" s="124" t="e">
        <f t="shared" si="1450"/>
        <v>#REF!</v>
      </c>
      <c r="DN124" s="124" t="e">
        <f t="shared" si="1450"/>
        <v>#REF!</v>
      </c>
      <c r="DO124" s="124" t="e">
        <f t="shared" si="1450"/>
        <v>#REF!</v>
      </c>
      <c r="DP124" s="124" t="e">
        <f t="shared" si="1450"/>
        <v>#REF!</v>
      </c>
      <c r="DQ124" s="124" t="e">
        <f t="shared" si="1450"/>
        <v>#REF!</v>
      </c>
      <c r="DR124" s="124" t="e">
        <f t="shared" si="1450"/>
        <v>#REF!</v>
      </c>
      <c r="DS124" s="124" t="e">
        <f t="shared" si="1450"/>
        <v>#REF!</v>
      </c>
      <c r="DT124" s="124" t="e">
        <f t="shared" si="1450"/>
        <v>#REF!</v>
      </c>
      <c r="DU124" s="124" t="e">
        <f t="shared" si="1450"/>
        <v>#REF!</v>
      </c>
      <c r="DV124" s="124" t="e">
        <f t="shared" si="1450"/>
        <v>#REF!</v>
      </c>
      <c r="DW124" s="124" t="e">
        <f t="shared" si="1450"/>
        <v>#REF!</v>
      </c>
      <c r="DX124" s="124" t="e">
        <f t="shared" si="1450"/>
        <v>#REF!</v>
      </c>
      <c r="DY124" s="124" t="e">
        <f t="shared" si="1450"/>
        <v>#REF!</v>
      </c>
      <c r="DZ124" s="124" t="e">
        <f t="shared" si="1450"/>
        <v>#REF!</v>
      </c>
      <c r="EA124" s="124" t="e">
        <f t="shared" si="1450"/>
        <v>#REF!</v>
      </c>
      <c r="EB124" s="124" t="e">
        <f t="shared" si="1450"/>
        <v>#REF!</v>
      </c>
      <c r="EC124" s="124" t="e">
        <f t="shared" si="1450"/>
        <v>#REF!</v>
      </c>
      <c r="ED124" s="124" t="e">
        <f t="shared" si="1450"/>
        <v>#REF!</v>
      </c>
      <c r="EE124" s="124" t="e">
        <f t="shared" si="1450"/>
        <v>#REF!</v>
      </c>
      <c r="EF124" s="124" t="e">
        <f t="shared" si="1450"/>
        <v>#REF!</v>
      </c>
      <c r="EG124" s="124" t="e">
        <f t="shared" ref="EG124:GR124" si="1451">$D$124*EG105</f>
        <v>#REF!</v>
      </c>
      <c r="EH124" s="124" t="e">
        <f t="shared" si="1451"/>
        <v>#REF!</v>
      </c>
      <c r="EI124" s="124" t="e">
        <f t="shared" si="1451"/>
        <v>#REF!</v>
      </c>
      <c r="EJ124" s="124" t="e">
        <f t="shared" si="1451"/>
        <v>#REF!</v>
      </c>
      <c r="EK124" s="124" t="e">
        <f t="shared" si="1451"/>
        <v>#REF!</v>
      </c>
      <c r="EL124" s="124" t="e">
        <f t="shared" si="1451"/>
        <v>#REF!</v>
      </c>
      <c r="EM124" s="124" t="e">
        <f t="shared" si="1451"/>
        <v>#REF!</v>
      </c>
      <c r="EN124" s="124" t="e">
        <f t="shared" si="1451"/>
        <v>#REF!</v>
      </c>
      <c r="EO124" s="124" t="e">
        <f t="shared" si="1451"/>
        <v>#REF!</v>
      </c>
      <c r="EP124" s="124" t="e">
        <f t="shared" si="1451"/>
        <v>#REF!</v>
      </c>
      <c r="EQ124" s="124" t="e">
        <f t="shared" si="1451"/>
        <v>#REF!</v>
      </c>
      <c r="ER124" s="124" t="e">
        <f t="shared" si="1451"/>
        <v>#REF!</v>
      </c>
      <c r="ES124" s="124" t="e">
        <f t="shared" si="1451"/>
        <v>#REF!</v>
      </c>
      <c r="ET124" s="124" t="e">
        <f t="shared" si="1451"/>
        <v>#REF!</v>
      </c>
      <c r="EU124" s="124" t="e">
        <f t="shared" si="1451"/>
        <v>#REF!</v>
      </c>
      <c r="EV124" s="124" t="e">
        <f t="shared" si="1451"/>
        <v>#REF!</v>
      </c>
      <c r="EW124" s="124" t="e">
        <f t="shared" si="1451"/>
        <v>#REF!</v>
      </c>
      <c r="EX124" s="124" t="e">
        <f t="shared" si="1451"/>
        <v>#REF!</v>
      </c>
      <c r="EY124" s="124" t="e">
        <f t="shared" si="1451"/>
        <v>#REF!</v>
      </c>
      <c r="EZ124" s="124" t="e">
        <f t="shared" si="1451"/>
        <v>#REF!</v>
      </c>
      <c r="FA124" s="124" t="e">
        <f t="shared" si="1451"/>
        <v>#REF!</v>
      </c>
      <c r="FB124" s="124" t="e">
        <f t="shared" si="1451"/>
        <v>#REF!</v>
      </c>
      <c r="FC124" s="124" t="e">
        <f t="shared" si="1451"/>
        <v>#REF!</v>
      </c>
      <c r="FD124" s="124" t="e">
        <f t="shared" si="1451"/>
        <v>#REF!</v>
      </c>
      <c r="FE124" s="124" t="e">
        <f t="shared" si="1451"/>
        <v>#REF!</v>
      </c>
      <c r="FF124" s="124" t="e">
        <f t="shared" si="1451"/>
        <v>#REF!</v>
      </c>
      <c r="FG124" s="124" t="e">
        <f t="shared" si="1451"/>
        <v>#REF!</v>
      </c>
      <c r="FH124" s="124" t="e">
        <f t="shared" si="1451"/>
        <v>#REF!</v>
      </c>
      <c r="FI124" s="124" t="e">
        <f t="shared" si="1451"/>
        <v>#REF!</v>
      </c>
      <c r="FJ124" s="124" t="e">
        <f t="shared" si="1451"/>
        <v>#REF!</v>
      </c>
      <c r="FK124" s="124" t="e">
        <f t="shared" si="1451"/>
        <v>#REF!</v>
      </c>
      <c r="FL124" s="124" t="e">
        <f t="shared" si="1451"/>
        <v>#REF!</v>
      </c>
      <c r="FM124" s="124" t="e">
        <f t="shared" si="1451"/>
        <v>#REF!</v>
      </c>
      <c r="FN124" s="124" t="e">
        <f t="shared" si="1451"/>
        <v>#REF!</v>
      </c>
      <c r="FO124" s="124" t="e">
        <f t="shared" si="1451"/>
        <v>#REF!</v>
      </c>
      <c r="FP124" s="124" t="e">
        <f t="shared" si="1451"/>
        <v>#REF!</v>
      </c>
      <c r="FQ124" s="124" t="e">
        <f t="shared" si="1451"/>
        <v>#REF!</v>
      </c>
      <c r="FR124" s="124" t="e">
        <f t="shared" si="1451"/>
        <v>#REF!</v>
      </c>
      <c r="FS124" s="124" t="e">
        <f t="shared" si="1451"/>
        <v>#REF!</v>
      </c>
      <c r="FT124" s="124" t="e">
        <f t="shared" si="1451"/>
        <v>#REF!</v>
      </c>
      <c r="FU124" s="124" t="e">
        <f t="shared" si="1451"/>
        <v>#REF!</v>
      </c>
      <c r="FV124" s="124" t="e">
        <f t="shared" si="1451"/>
        <v>#REF!</v>
      </c>
      <c r="FW124" s="124" t="e">
        <f t="shared" si="1451"/>
        <v>#REF!</v>
      </c>
      <c r="FX124" s="124" t="e">
        <f t="shared" si="1451"/>
        <v>#REF!</v>
      </c>
      <c r="FY124" s="124" t="e">
        <f t="shared" si="1451"/>
        <v>#REF!</v>
      </c>
      <c r="FZ124" s="124" t="e">
        <f t="shared" si="1451"/>
        <v>#REF!</v>
      </c>
      <c r="GA124" s="124" t="e">
        <f t="shared" si="1451"/>
        <v>#REF!</v>
      </c>
      <c r="GB124" s="124" t="e">
        <f t="shared" si="1451"/>
        <v>#REF!</v>
      </c>
      <c r="GC124" s="124" t="e">
        <f t="shared" si="1451"/>
        <v>#REF!</v>
      </c>
      <c r="GD124" s="124" t="e">
        <f t="shared" si="1451"/>
        <v>#REF!</v>
      </c>
      <c r="GE124" s="124" t="e">
        <f t="shared" si="1451"/>
        <v>#REF!</v>
      </c>
      <c r="GF124" s="124" t="e">
        <f t="shared" si="1451"/>
        <v>#REF!</v>
      </c>
      <c r="GG124" s="124" t="e">
        <f t="shared" si="1451"/>
        <v>#REF!</v>
      </c>
      <c r="GH124" s="124" t="e">
        <f t="shared" si="1451"/>
        <v>#REF!</v>
      </c>
      <c r="GI124" s="124" t="e">
        <f t="shared" si="1451"/>
        <v>#REF!</v>
      </c>
      <c r="GJ124" s="124" t="e">
        <f t="shared" si="1451"/>
        <v>#REF!</v>
      </c>
      <c r="GK124" s="124" t="e">
        <f t="shared" si="1451"/>
        <v>#REF!</v>
      </c>
      <c r="GL124" s="124" t="e">
        <f t="shared" si="1451"/>
        <v>#REF!</v>
      </c>
      <c r="GM124" s="124" t="e">
        <f t="shared" si="1451"/>
        <v>#REF!</v>
      </c>
      <c r="GN124" s="124" t="e">
        <f t="shared" si="1451"/>
        <v>#REF!</v>
      </c>
      <c r="GO124" s="124" t="e">
        <f t="shared" si="1451"/>
        <v>#REF!</v>
      </c>
      <c r="GP124" s="124" t="e">
        <f t="shared" si="1451"/>
        <v>#REF!</v>
      </c>
      <c r="GQ124" s="124" t="e">
        <f t="shared" si="1451"/>
        <v>#REF!</v>
      </c>
      <c r="GR124" s="124" t="e">
        <f t="shared" si="1451"/>
        <v>#REF!</v>
      </c>
      <c r="GS124" s="124" t="e">
        <f t="shared" ref="GS124:JD124" si="1452">$D$124*GS105</f>
        <v>#REF!</v>
      </c>
      <c r="GT124" s="124" t="e">
        <f t="shared" si="1452"/>
        <v>#REF!</v>
      </c>
      <c r="GU124" s="124" t="e">
        <f t="shared" si="1452"/>
        <v>#REF!</v>
      </c>
      <c r="GV124" s="124" t="e">
        <f t="shared" si="1452"/>
        <v>#REF!</v>
      </c>
      <c r="GW124" s="124" t="e">
        <f t="shared" si="1452"/>
        <v>#REF!</v>
      </c>
      <c r="GX124" s="124" t="e">
        <f t="shared" si="1452"/>
        <v>#REF!</v>
      </c>
      <c r="GY124" s="124" t="e">
        <f t="shared" si="1452"/>
        <v>#REF!</v>
      </c>
      <c r="GZ124" s="124" t="e">
        <f t="shared" si="1452"/>
        <v>#REF!</v>
      </c>
      <c r="HA124" s="124" t="e">
        <f t="shared" si="1452"/>
        <v>#REF!</v>
      </c>
      <c r="HB124" s="124" t="e">
        <f t="shared" si="1452"/>
        <v>#REF!</v>
      </c>
      <c r="HC124" s="124" t="e">
        <f t="shared" si="1452"/>
        <v>#REF!</v>
      </c>
      <c r="HD124" s="124" t="e">
        <f t="shared" si="1452"/>
        <v>#REF!</v>
      </c>
      <c r="HE124" s="124" t="e">
        <f t="shared" si="1452"/>
        <v>#REF!</v>
      </c>
      <c r="HF124" s="124" t="e">
        <f t="shared" si="1452"/>
        <v>#REF!</v>
      </c>
      <c r="HG124" s="124" t="e">
        <f t="shared" si="1452"/>
        <v>#REF!</v>
      </c>
      <c r="HH124" s="124" t="e">
        <f t="shared" si="1452"/>
        <v>#REF!</v>
      </c>
      <c r="HI124" s="124" t="e">
        <f t="shared" si="1452"/>
        <v>#REF!</v>
      </c>
      <c r="HJ124" s="124" t="e">
        <f t="shared" si="1452"/>
        <v>#REF!</v>
      </c>
      <c r="HK124" s="124" t="e">
        <f t="shared" si="1452"/>
        <v>#REF!</v>
      </c>
      <c r="HL124" s="124" t="e">
        <f t="shared" si="1452"/>
        <v>#REF!</v>
      </c>
      <c r="HM124" s="124" t="e">
        <f t="shared" si="1452"/>
        <v>#REF!</v>
      </c>
      <c r="HN124" s="124" t="e">
        <f t="shared" si="1452"/>
        <v>#REF!</v>
      </c>
      <c r="HO124" s="124" t="e">
        <f t="shared" si="1452"/>
        <v>#REF!</v>
      </c>
      <c r="HP124" s="124" t="e">
        <f t="shared" si="1452"/>
        <v>#REF!</v>
      </c>
      <c r="HQ124" s="124" t="e">
        <f t="shared" si="1452"/>
        <v>#REF!</v>
      </c>
      <c r="HR124" s="124" t="e">
        <f t="shared" si="1452"/>
        <v>#REF!</v>
      </c>
      <c r="HS124" s="124" t="e">
        <f t="shared" si="1452"/>
        <v>#REF!</v>
      </c>
      <c r="HT124" s="124" t="e">
        <f t="shared" si="1452"/>
        <v>#REF!</v>
      </c>
      <c r="HU124" s="124" t="e">
        <f t="shared" si="1452"/>
        <v>#REF!</v>
      </c>
      <c r="HV124" s="124" t="e">
        <f t="shared" si="1452"/>
        <v>#REF!</v>
      </c>
      <c r="HW124" s="124" t="e">
        <f t="shared" si="1452"/>
        <v>#REF!</v>
      </c>
      <c r="HX124" s="124" t="e">
        <f t="shared" si="1452"/>
        <v>#REF!</v>
      </c>
      <c r="HY124" s="124" t="e">
        <f t="shared" si="1452"/>
        <v>#REF!</v>
      </c>
      <c r="HZ124" s="124" t="e">
        <f t="shared" si="1452"/>
        <v>#REF!</v>
      </c>
      <c r="IA124" s="124" t="e">
        <f t="shared" si="1452"/>
        <v>#REF!</v>
      </c>
      <c r="IB124" s="124" t="e">
        <f t="shared" si="1452"/>
        <v>#REF!</v>
      </c>
      <c r="IC124" s="124" t="e">
        <f t="shared" si="1452"/>
        <v>#REF!</v>
      </c>
      <c r="ID124" s="124" t="e">
        <f t="shared" si="1452"/>
        <v>#REF!</v>
      </c>
      <c r="IE124" s="124" t="e">
        <f t="shared" si="1452"/>
        <v>#REF!</v>
      </c>
      <c r="IF124" s="124" t="e">
        <f t="shared" si="1452"/>
        <v>#REF!</v>
      </c>
      <c r="IG124" s="124" t="e">
        <f t="shared" si="1452"/>
        <v>#REF!</v>
      </c>
      <c r="IH124" s="124" t="e">
        <f t="shared" si="1452"/>
        <v>#REF!</v>
      </c>
      <c r="II124" s="124" t="e">
        <f t="shared" si="1452"/>
        <v>#REF!</v>
      </c>
      <c r="IJ124" s="124" t="e">
        <f t="shared" si="1452"/>
        <v>#REF!</v>
      </c>
      <c r="IK124" s="124" t="e">
        <f t="shared" si="1452"/>
        <v>#REF!</v>
      </c>
      <c r="IL124" s="124" t="e">
        <f t="shared" si="1452"/>
        <v>#REF!</v>
      </c>
      <c r="IM124" s="124" t="e">
        <f t="shared" si="1452"/>
        <v>#REF!</v>
      </c>
      <c r="IN124" s="124" t="e">
        <f t="shared" si="1452"/>
        <v>#REF!</v>
      </c>
      <c r="IO124" s="124" t="e">
        <f t="shared" si="1452"/>
        <v>#REF!</v>
      </c>
      <c r="IP124" s="124" t="e">
        <f t="shared" si="1452"/>
        <v>#REF!</v>
      </c>
      <c r="IQ124" s="124" t="e">
        <f t="shared" si="1452"/>
        <v>#REF!</v>
      </c>
      <c r="IR124" s="124" t="e">
        <f t="shared" si="1452"/>
        <v>#REF!</v>
      </c>
      <c r="IS124" s="124" t="e">
        <f t="shared" si="1452"/>
        <v>#REF!</v>
      </c>
      <c r="IT124" s="124" t="e">
        <f t="shared" si="1452"/>
        <v>#REF!</v>
      </c>
      <c r="IU124" s="124" t="e">
        <f t="shared" si="1452"/>
        <v>#REF!</v>
      </c>
      <c r="IV124" s="124" t="e">
        <f t="shared" si="1452"/>
        <v>#REF!</v>
      </c>
      <c r="IW124" s="124" t="e">
        <f t="shared" si="1452"/>
        <v>#REF!</v>
      </c>
      <c r="IX124" s="124" t="e">
        <f t="shared" si="1452"/>
        <v>#REF!</v>
      </c>
      <c r="IY124" s="124" t="e">
        <f t="shared" si="1452"/>
        <v>#REF!</v>
      </c>
      <c r="IZ124" s="124" t="e">
        <f t="shared" si="1452"/>
        <v>#REF!</v>
      </c>
      <c r="JA124" s="124" t="e">
        <f t="shared" si="1452"/>
        <v>#REF!</v>
      </c>
      <c r="JB124" s="124" t="e">
        <f t="shared" si="1452"/>
        <v>#REF!</v>
      </c>
      <c r="JC124" s="124" t="e">
        <f t="shared" si="1452"/>
        <v>#REF!</v>
      </c>
      <c r="JD124" s="124" t="e">
        <f t="shared" si="1452"/>
        <v>#REF!</v>
      </c>
      <c r="JE124" s="124" t="e">
        <f t="shared" ref="JE124:KT124" si="1453">$D$124*JE105</f>
        <v>#REF!</v>
      </c>
      <c r="JF124" s="124" t="e">
        <f t="shared" si="1453"/>
        <v>#REF!</v>
      </c>
      <c r="JG124" s="124" t="e">
        <f t="shared" si="1453"/>
        <v>#REF!</v>
      </c>
      <c r="JH124" s="124" t="e">
        <f t="shared" si="1453"/>
        <v>#REF!</v>
      </c>
      <c r="JI124" s="124" t="e">
        <f t="shared" si="1453"/>
        <v>#REF!</v>
      </c>
      <c r="JJ124" s="124" t="e">
        <f t="shared" si="1453"/>
        <v>#REF!</v>
      </c>
      <c r="JK124" s="124" t="e">
        <f t="shared" si="1453"/>
        <v>#REF!</v>
      </c>
      <c r="JL124" s="124" t="e">
        <f t="shared" si="1453"/>
        <v>#REF!</v>
      </c>
      <c r="JM124" s="124" t="e">
        <f t="shared" si="1453"/>
        <v>#REF!</v>
      </c>
      <c r="JN124" s="124" t="e">
        <f t="shared" si="1453"/>
        <v>#REF!</v>
      </c>
      <c r="JO124" s="124" t="e">
        <f t="shared" si="1453"/>
        <v>#REF!</v>
      </c>
      <c r="JP124" s="124" t="e">
        <f t="shared" si="1453"/>
        <v>#REF!</v>
      </c>
      <c r="JQ124" s="124" t="e">
        <f t="shared" si="1453"/>
        <v>#REF!</v>
      </c>
      <c r="JR124" s="124" t="e">
        <f t="shared" si="1453"/>
        <v>#REF!</v>
      </c>
      <c r="JS124" s="124" t="e">
        <f t="shared" si="1453"/>
        <v>#REF!</v>
      </c>
      <c r="JT124" s="124" t="e">
        <f t="shared" si="1453"/>
        <v>#REF!</v>
      </c>
      <c r="JU124" s="124" t="e">
        <f t="shared" si="1453"/>
        <v>#REF!</v>
      </c>
      <c r="JV124" s="124" t="e">
        <f t="shared" si="1453"/>
        <v>#REF!</v>
      </c>
      <c r="JW124" s="124" t="e">
        <f t="shared" si="1453"/>
        <v>#REF!</v>
      </c>
      <c r="JX124" s="124" t="e">
        <f t="shared" si="1453"/>
        <v>#REF!</v>
      </c>
      <c r="JY124" s="124" t="e">
        <f t="shared" si="1453"/>
        <v>#REF!</v>
      </c>
      <c r="JZ124" s="124" t="e">
        <f t="shared" si="1453"/>
        <v>#REF!</v>
      </c>
      <c r="KA124" s="124" t="e">
        <f t="shared" si="1453"/>
        <v>#REF!</v>
      </c>
      <c r="KB124" s="124" t="e">
        <f t="shared" si="1453"/>
        <v>#REF!</v>
      </c>
      <c r="KC124" s="124" t="e">
        <f t="shared" si="1453"/>
        <v>#REF!</v>
      </c>
      <c r="KD124" s="124" t="e">
        <f t="shared" si="1453"/>
        <v>#REF!</v>
      </c>
      <c r="KE124" s="124" t="e">
        <f t="shared" si="1453"/>
        <v>#REF!</v>
      </c>
      <c r="KF124" s="124" t="e">
        <f t="shared" si="1453"/>
        <v>#REF!</v>
      </c>
      <c r="KG124" s="124" t="e">
        <f t="shared" si="1453"/>
        <v>#REF!</v>
      </c>
      <c r="KH124" s="124" t="e">
        <f t="shared" si="1453"/>
        <v>#REF!</v>
      </c>
      <c r="KI124" s="124" t="e">
        <f t="shared" si="1453"/>
        <v>#REF!</v>
      </c>
      <c r="KJ124" s="124" t="e">
        <f t="shared" si="1453"/>
        <v>#REF!</v>
      </c>
      <c r="KK124" s="124" t="e">
        <f t="shared" si="1453"/>
        <v>#REF!</v>
      </c>
      <c r="KL124" s="124" t="e">
        <f t="shared" si="1453"/>
        <v>#REF!</v>
      </c>
      <c r="KM124" s="124" t="e">
        <f t="shared" si="1453"/>
        <v>#REF!</v>
      </c>
      <c r="KN124" s="124" t="e">
        <f t="shared" si="1453"/>
        <v>#REF!</v>
      </c>
      <c r="KO124" s="124" t="e">
        <f t="shared" si="1453"/>
        <v>#REF!</v>
      </c>
      <c r="KP124" s="124" t="e">
        <f t="shared" si="1453"/>
        <v>#REF!</v>
      </c>
      <c r="KQ124" s="124" t="e">
        <f t="shared" si="1453"/>
        <v>#REF!</v>
      </c>
      <c r="KR124" s="124" t="e">
        <f t="shared" si="1453"/>
        <v>#REF!</v>
      </c>
      <c r="KS124" s="124" t="e">
        <f t="shared" si="1453"/>
        <v>#REF!</v>
      </c>
      <c r="KT124" s="124" t="e">
        <f t="shared" si="1453"/>
        <v>#REF!</v>
      </c>
      <c r="KU124" s="124" t="e">
        <f t="shared" ref="KU124:LF124" si="1454">$D$124*KU105</f>
        <v>#REF!</v>
      </c>
      <c r="KV124" s="124" t="e">
        <f t="shared" si="1454"/>
        <v>#REF!</v>
      </c>
      <c r="KW124" s="124" t="e">
        <f t="shared" si="1454"/>
        <v>#REF!</v>
      </c>
      <c r="KX124" s="124" t="e">
        <f t="shared" si="1454"/>
        <v>#REF!</v>
      </c>
      <c r="KY124" s="124" t="e">
        <f t="shared" si="1454"/>
        <v>#REF!</v>
      </c>
      <c r="KZ124" s="124" t="e">
        <f t="shared" si="1454"/>
        <v>#REF!</v>
      </c>
      <c r="LA124" s="124" t="e">
        <f t="shared" si="1454"/>
        <v>#REF!</v>
      </c>
      <c r="LB124" s="124" t="e">
        <f t="shared" si="1454"/>
        <v>#REF!</v>
      </c>
      <c r="LC124" s="124" t="e">
        <f t="shared" si="1454"/>
        <v>#REF!</v>
      </c>
      <c r="LD124" s="124" t="e">
        <f t="shared" si="1454"/>
        <v>#REF!</v>
      </c>
      <c r="LE124" s="124" t="e">
        <f t="shared" si="1454"/>
        <v>#REF!</v>
      </c>
      <c r="LF124" s="124" t="e">
        <f t="shared" si="1454"/>
        <v>#REF!</v>
      </c>
      <c r="LG124" s="124" t="e">
        <f t="shared" ref="LG124:NR124" si="1455">$D$124*LG105</f>
        <v>#REF!</v>
      </c>
      <c r="LH124" s="124" t="e">
        <f t="shared" si="1455"/>
        <v>#REF!</v>
      </c>
      <c r="LI124" s="124" t="e">
        <f t="shared" si="1455"/>
        <v>#REF!</v>
      </c>
      <c r="LJ124" s="124" t="e">
        <f t="shared" si="1455"/>
        <v>#REF!</v>
      </c>
      <c r="LK124" s="124" t="e">
        <f t="shared" si="1455"/>
        <v>#REF!</v>
      </c>
      <c r="LL124" s="124" t="e">
        <f t="shared" si="1455"/>
        <v>#REF!</v>
      </c>
      <c r="LM124" s="124" t="e">
        <f t="shared" si="1455"/>
        <v>#REF!</v>
      </c>
      <c r="LN124" s="124" t="e">
        <f t="shared" si="1455"/>
        <v>#REF!</v>
      </c>
      <c r="LO124" s="124" t="e">
        <f t="shared" si="1455"/>
        <v>#REF!</v>
      </c>
      <c r="LP124" s="124" t="e">
        <f t="shared" si="1455"/>
        <v>#REF!</v>
      </c>
      <c r="LQ124" s="124" t="e">
        <f t="shared" si="1455"/>
        <v>#REF!</v>
      </c>
      <c r="LR124" s="124" t="e">
        <f t="shared" si="1455"/>
        <v>#REF!</v>
      </c>
      <c r="LS124" s="124" t="e">
        <f t="shared" si="1455"/>
        <v>#REF!</v>
      </c>
      <c r="LT124" s="124" t="e">
        <f t="shared" si="1455"/>
        <v>#REF!</v>
      </c>
      <c r="LU124" s="124" t="e">
        <f t="shared" si="1455"/>
        <v>#REF!</v>
      </c>
      <c r="LV124" s="124" t="e">
        <f t="shared" si="1455"/>
        <v>#REF!</v>
      </c>
      <c r="LW124" s="124" t="e">
        <f t="shared" si="1455"/>
        <v>#REF!</v>
      </c>
      <c r="LX124" s="124" t="e">
        <f t="shared" si="1455"/>
        <v>#REF!</v>
      </c>
      <c r="LY124" s="124" t="e">
        <f t="shared" si="1455"/>
        <v>#REF!</v>
      </c>
      <c r="LZ124" s="124" t="e">
        <f t="shared" si="1455"/>
        <v>#REF!</v>
      </c>
      <c r="MA124" s="124" t="e">
        <f t="shared" si="1455"/>
        <v>#REF!</v>
      </c>
      <c r="MB124" s="124" t="e">
        <f t="shared" si="1455"/>
        <v>#REF!</v>
      </c>
      <c r="MC124" s="124" t="e">
        <f t="shared" si="1455"/>
        <v>#REF!</v>
      </c>
      <c r="MD124" s="124" t="e">
        <f t="shared" si="1455"/>
        <v>#REF!</v>
      </c>
      <c r="ME124" s="124" t="e">
        <f t="shared" si="1455"/>
        <v>#REF!</v>
      </c>
      <c r="MF124" s="124" t="e">
        <f t="shared" si="1455"/>
        <v>#REF!</v>
      </c>
      <c r="MG124" s="124" t="e">
        <f t="shared" si="1455"/>
        <v>#REF!</v>
      </c>
      <c r="MH124" s="124" t="e">
        <f t="shared" si="1455"/>
        <v>#REF!</v>
      </c>
      <c r="MI124" s="124" t="e">
        <f t="shared" si="1455"/>
        <v>#REF!</v>
      </c>
      <c r="MJ124" s="124" t="e">
        <f t="shared" si="1455"/>
        <v>#REF!</v>
      </c>
      <c r="MK124" s="124" t="e">
        <f t="shared" si="1455"/>
        <v>#REF!</v>
      </c>
      <c r="ML124" s="124" t="e">
        <f t="shared" si="1455"/>
        <v>#REF!</v>
      </c>
      <c r="MM124" s="124" t="e">
        <f t="shared" si="1455"/>
        <v>#REF!</v>
      </c>
      <c r="MN124" s="124" t="e">
        <f t="shared" si="1455"/>
        <v>#REF!</v>
      </c>
      <c r="MO124" s="124" t="e">
        <f t="shared" si="1455"/>
        <v>#REF!</v>
      </c>
      <c r="MP124" s="124" t="e">
        <f t="shared" si="1455"/>
        <v>#REF!</v>
      </c>
      <c r="MQ124" s="124" t="e">
        <f t="shared" si="1455"/>
        <v>#REF!</v>
      </c>
      <c r="MR124" s="124" t="e">
        <f t="shared" si="1455"/>
        <v>#REF!</v>
      </c>
      <c r="MS124" s="124" t="e">
        <f t="shared" si="1455"/>
        <v>#REF!</v>
      </c>
      <c r="MT124" s="124" t="e">
        <f t="shared" si="1455"/>
        <v>#REF!</v>
      </c>
      <c r="MU124" s="124" t="e">
        <f t="shared" si="1455"/>
        <v>#REF!</v>
      </c>
      <c r="MV124" s="124" t="e">
        <f t="shared" si="1455"/>
        <v>#REF!</v>
      </c>
      <c r="MW124" s="124" t="e">
        <f t="shared" si="1455"/>
        <v>#REF!</v>
      </c>
      <c r="MX124" s="124" t="e">
        <f t="shared" si="1455"/>
        <v>#REF!</v>
      </c>
      <c r="MY124" s="124" t="e">
        <f t="shared" si="1455"/>
        <v>#REF!</v>
      </c>
      <c r="MZ124" s="124" t="e">
        <f t="shared" si="1455"/>
        <v>#REF!</v>
      </c>
      <c r="NA124" s="124" t="e">
        <f t="shared" si="1455"/>
        <v>#REF!</v>
      </c>
      <c r="NB124" s="124" t="e">
        <f t="shared" si="1455"/>
        <v>#REF!</v>
      </c>
      <c r="NC124" s="124" t="e">
        <f t="shared" si="1455"/>
        <v>#REF!</v>
      </c>
      <c r="ND124" s="124" t="e">
        <f t="shared" si="1455"/>
        <v>#REF!</v>
      </c>
      <c r="NE124" s="124" t="e">
        <f t="shared" si="1455"/>
        <v>#REF!</v>
      </c>
      <c r="NF124" s="124" t="e">
        <f t="shared" si="1455"/>
        <v>#REF!</v>
      </c>
      <c r="NG124" s="124" t="e">
        <f t="shared" si="1455"/>
        <v>#REF!</v>
      </c>
      <c r="NH124" s="124" t="e">
        <f t="shared" si="1455"/>
        <v>#REF!</v>
      </c>
      <c r="NI124" s="124" t="e">
        <f t="shared" si="1455"/>
        <v>#REF!</v>
      </c>
      <c r="NJ124" s="124" t="e">
        <f t="shared" si="1455"/>
        <v>#REF!</v>
      </c>
      <c r="NK124" s="124" t="e">
        <f t="shared" si="1455"/>
        <v>#REF!</v>
      </c>
      <c r="NL124" s="124" t="e">
        <f t="shared" si="1455"/>
        <v>#REF!</v>
      </c>
      <c r="NM124" s="124" t="e">
        <f t="shared" si="1455"/>
        <v>#REF!</v>
      </c>
      <c r="NN124" s="124" t="e">
        <f t="shared" si="1455"/>
        <v>#REF!</v>
      </c>
      <c r="NO124" s="124" t="e">
        <f t="shared" si="1455"/>
        <v>#REF!</v>
      </c>
      <c r="NP124" s="124" t="e">
        <f t="shared" si="1455"/>
        <v>#REF!</v>
      </c>
      <c r="NQ124" s="124" t="e">
        <f t="shared" si="1455"/>
        <v>#REF!</v>
      </c>
      <c r="NR124" s="124" t="e">
        <f t="shared" si="1455"/>
        <v>#REF!</v>
      </c>
      <c r="NS124" s="124" t="e">
        <f t="shared" ref="NS124:PJ124" si="1456">$D$124*NS105</f>
        <v>#REF!</v>
      </c>
      <c r="NT124" s="124" t="e">
        <f t="shared" si="1456"/>
        <v>#REF!</v>
      </c>
      <c r="NU124" s="124" t="e">
        <f t="shared" si="1456"/>
        <v>#REF!</v>
      </c>
      <c r="NV124" s="124" t="e">
        <f t="shared" si="1456"/>
        <v>#REF!</v>
      </c>
      <c r="NW124" s="124" t="e">
        <f t="shared" si="1456"/>
        <v>#REF!</v>
      </c>
      <c r="NX124" s="124" t="e">
        <f t="shared" si="1456"/>
        <v>#REF!</v>
      </c>
      <c r="NY124" s="124" t="e">
        <f t="shared" si="1456"/>
        <v>#REF!</v>
      </c>
      <c r="NZ124" s="124" t="e">
        <f t="shared" si="1456"/>
        <v>#REF!</v>
      </c>
      <c r="OA124" s="124" t="e">
        <f t="shared" si="1456"/>
        <v>#REF!</v>
      </c>
      <c r="OB124" s="124" t="e">
        <f t="shared" si="1456"/>
        <v>#REF!</v>
      </c>
      <c r="OC124" s="124" t="e">
        <f t="shared" si="1456"/>
        <v>#REF!</v>
      </c>
      <c r="OD124" s="124" t="e">
        <f t="shared" si="1456"/>
        <v>#REF!</v>
      </c>
      <c r="OE124" s="124" t="e">
        <f t="shared" si="1456"/>
        <v>#REF!</v>
      </c>
      <c r="OF124" s="124" t="e">
        <f t="shared" si="1456"/>
        <v>#REF!</v>
      </c>
      <c r="OG124" s="124" t="e">
        <f t="shared" si="1456"/>
        <v>#REF!</v>
      </c>
      <c r="OH124" s="124" t="e">
        <f t="shared" si="1456"/>
        <v>#REF!</v>
      </c>
      <c r="OI124" s="124" t="e">
        <f t="shared" si="1456"/>
        <v>#REF!</v>
      </c>
      <c r="OJ124" s="124" t="e">
        <f t="shared" si="1456"/>
        <v>#REF!</v>
      </c>
      <c r="OK124" s="124" t="e">
        <f t="shared" si="1456"/>
        <v>#REF!</v>
      </c>
      <c r="OL124" s="124" t="e">
        <f t="shared" si="1456"/>
        <v>#REF!</v>
      </c>
      <c r="OM124" s="124" t="e">
        <f t="shared" si="1456"/>
        <v>#REF!</v>
      </c>
      <c r="ON124" s="124" t="e">
        <f t="shared" si="1456"/>
        <v>#REF!</v>
      </c>
      <c r="OO124" s="124" t="e">
        <f t="shared" si="1456"/>
        <v>#REF!</v>
      </c>
      <c r="OP124" s="124" t="e">
        <f t="shared" si="1456"/>
        <v>#REF!</v>
      </c>
      <c r="OQ124" s="124" t="e">
        <f t="shared" si="1456"/>
        <v>#REF!</v>
      </c>
      <c r="OR124" s="124" t="e">
        <f t="shared" si="1456"/>
        <v>#REF!</v>
      </c>
      <c r="OS124" s="124" t="e">
        <f t="shared" si="1456"/>
        <v>#REF!</v>
      </c>
      <c r="OT124" s="124" t="e">
        <f t="shared" si="1456"/>
        <v>#REF!</v>
      </c>
      <c r="OU124" s="124" t="e">
        <f t="shared" si="1456"/>
        <v>#REF!</v>
      </c>
      <c r="OV124" s="124" t="e">
        <f t="shared" si="1456"/>
        <v>#REF!</v>
      </c>
      <c r="OW124" s="124" t="e">
        <f t="shared" si="1456"/>
        <v>#REF!</v>
      </c>
      <c r="OX124" s="124" t="e">
        <f t="shared" si="1456"/>
        <v>#REF!</v>
      </c>
      <c r="OY124" s="124" t="e">
        <f t="shared" si="1456"/>
        <v>#REF!</v>
      </c>
      <c r="OZ124" s="124" t="e">
        <f t="shared" si="1456"/>
        <v>#REF!</v>
      </c>
      <c r="PA124" s="124" t="e">
        <f t="shared" si="1456"/>
        <v>#REF!</v>
      </c>
      <c r="PB124" s="124" t="e">
        <f t="shared" si="1456"/>
        <v>#REF!</v>
      </c>
      <c r="PC124" s="124" t="e">
        <f t="shared" si="1456"/>
        <v>#REF!</v>
      </c>
      <c r="PD124" s="124" t="e">
        <f t="shared" si="1456"/>
        <v>#REF!</v>
      </c>
      <c r="PE124" s="124" t="e">
        <f t="shared" si="1456"/>
        <v>#REF!</v>
      </c>
      <c r="PF124" s="124" t="e">
        <f t="shared" si="1456"/>
        <v>#REF!</v>
      </c>
      <c r="PG124" s="124" t="e">
        <f t="shared" si="1456"/>
        <v>#REF!</v>
      </c>
      <c r="PH124" s="124" t="e">
        <f t="shared" si="1456"/>
        <v>#REF!</v>
      </c>
      <c r="PI124" s="124" t="e">
        <f t="shared" si="1456"/>
        <v>#REF!</v>
      </c>
      <c r="PJ124" s="124" t="e">
        <f t="shared" si="1456"/>
        <v>#REF!</v>
      </c>
    </row>
    <row r="125" spans="3:426" ht="12" customHeight="1">
      <c r="C125" s="70" t="e">
        <f t="shared" si="1447"/>
        <v>#REF!</v>
      </c>
      <c r="D125" s="77" t="e">
        <f>#REF!</f>
        <v>#REF!</v>
      </c>
      <c r="G125" s="124" t="e">
        <f t="shared" si="1448"/>
        <v>#REF!</v>
      </c>
      <c r="H125" s="124" t="e">
        <f>$D$125*H106</f>
        <v>#REF!</v>
      </c>
      <c r="I125" s="124" t="e">
        <f t="shared" ref="I125:BT125" si="1457">$D$125*I106</f>
        <v>#REF!</v>
      </c>
      <c r="J125" s="124" t="e">
        <f t="shared" si="1457"/>
        <v>#REF!</v>
      </c>
      <c r="K125" s="124" t="e">
        <f t="shared" si="1457"/>
        <v>#REF!</v>
      </c>
      <c r="L125" s="124" t="e">
        <f t="shared" si="1457"/>
        <v>#REF!</v>
      </c>
      <c r="M125" s="124" t="e">
        <f t="shared" si="1457"/>
        <v>#REF!</v>
      </c>
      <c r="N125" s="124" t="e">
        <f t="shared" si="1457"/>
        <v>#REF!</v>
      </c>
      <c r="O125" s="124" t="e">
        <f t="shared" si="1457"/>
        <v>#REF!</v>
      </c>
      <c r="P125" s="124" t="e">
        <f t="shared" si="1457"/>
        <v>#REF!</v>
      </c>
      <c r="Q125" s="124" t="e">
        <f t="shared" si="1457"/>
        <v>#REF!</v>
      </c>
      <c r="R125" s="124" t="e">
        <f t="shared" si="1457"/>
        <v>#REF!</v>
      </c>
      <c r="S125" s="124" t="e">
        <f t="shared" si="1457"/>
        <v>#REF!</v>
      </c>
      <c r="T125" s="124" t="e">
        <f t="shared" si="1457"/>
        <v>#REF!</v>
      </c>
      <c r="U125" s="124" t="e">
        <f t="shared" si="1457"/>
        <v>#REF!</v>
      </c>
      <c r="V125" s="124" t="e">
        <f t="shared" si="1457"/>
        <v>#REF!</v>
      </c>
      <c r="W125" s="124" t="e">
        <f t="shared" si="1457"/>
        <v>#REF!</v>
      </c>
      <c r="X125" s="124" t="e">
        <f t="shared" si="1457"/>
        <v>#REF!</v>
      </c>
      <c r="Y125" s="124" t="e">
        <f t="shared" si="1457"/>
        <v>#REF!</v>
      </c>
      <c r="Z125" s="124" t="e">
        <f t="shared" si="1457"/>
        <v>#REF!</v>
      </c>
      <c r="AA125" s="124" t="e">
        <f t="shared" si="1457"/>
        <v>#REF!</v>
      </c>
      <c r="AB125" s="124" t="e">
        <f t="shared" si="1457"/>
        <v>#REF!</v>
      </c>
      <c r="AC125" s="124" t="e">
        <f t="shared" si="1457"/>
        <v>#REF!</v>
      </c>
      <c r="AD125" s="124" t="e">
        <f t="shared" si="1457"/>
        <v>#REF!</v>
      </c>
      <c r="AE125" s="124" t="e">
        <f t="shared" si="1457"/>
        <v>#REF!</v>
      </c>
      <c r="AF125" s="124" t="e">
        <f t="shared" si="1457"/>
        <v>#REF!</v>
      </c>
      <c r="AG125" s="124" t="e">
        <f t="shared" si="1457"/>
        <v>#REF!</v>
      </c>
      <c r="AH125" s="124" t="e">
        <f t="shared" si="1457"/>
        <v>#REF!</v>
      </c>
      <c r="AI125" s="124" t="e">
        <f t="shared" si="1457"/>
        <v>#REF!</v>
      </c>
      <c r="AJ125" s="124" t="e">
        <f t="shared" si="1457"/>
        <v>#REF!</v>
      </c>
      <c r="AK125" s="124" t="e">
        <f t="shared" si="1457"/>
        <v>#REF!</v>
      </c>
      <c r="AL125" s="124" t="e">
        <f t="shared" si="1457"/>
        <v>#REF!</v>
      </c>
      <c r="AM125" s="124" t="e">
        <f t="shared" si="1457"/>
        <v>#REF!</v>
      </c>
      <c r="AN125" s="124" t="e">
        <f t="shared" si="1457"/>
        <v>#REF!</v>
      </c>
      <c r="AO125" s="124" t="e">
        <f t="shared" si="1457"/>
        <v>#REF!</v>
      </c>
      <c r="AP125" s="124" t="e">
        <f t="shared" si="1457"/>
        <v>#REF!</v>
      </c>
      <c r="AQ125" s="124" t="e">
        <f t="shared" si="1457"/>
        <v>#REF!</v>
      </c>
      <c r="AR125" s="124" t="e">
        <f t="shared" si="1457"/>
        <v>#REF!</v>
      </c>
      <c r="AS125" s="124" t="e">
        <f t="shared" si="1457"/>
        <v>#REF!</v>
      </c>
      <c r="AT125" s="124" t="e">
        <f t="shared" si="1457"/>
        <v>#REF!</v>
      </c>
      <c r="AU125" s="124" t="e">
        <f t="shared" si="1457"/>
        <v>#REF!</v>
      </c>
      <c r="AV125" s="124" t="e">
        <f t="shared" si="1457"/>
        <v>#REF!</v>
      </c>
      <c r="AW125" s="124" t="e">
        <f t="shared" si="1457"/>
        <v>#REF!</v>
      </c>
      <c r="AX125" s="124" t="e">
        <f t="shared" si="1457"/>
        <v>#REF!</v>
      </c>
      <c r="AY125" s="124" t="e">
        <f t="shared" si="1457"/>
        <v>#REF!</v>
      </c>
      <c r="AZ125" s="124" t="e">
        <f t="shared" si="1457"/>
        <v>#REF!</v>
      </c>
      <c r="BA125" s="124" t="e">
        <f t="shared" si="1457"/>
        <v>#REF!</v>
      </c>
      <c r="BB125" s="124" t="e">
        <f t="shared" si="1457"/>
        <v>#REF!</v>
      </c>
      <c r="BC125" s="124" t="e">
        <f t="shared" si="1457"/>
        <v>#REF!</v>
      </c>
      <c r="BD125" s="124" t="e">
        <f t="shared" si="1457"/>
        <v>#REF!</v>
      </c>
      <c r="BE125" s="124" t="e">
        <f t="shared" si="1457"/>
        <v>#REF!</v>
      </c>
      <c r="BF125" s="124" t="e">
        <f t="shared" si="1457"/>
        <v>#REF!</v>
      </c>
      <c r="BG125" s="124" t="e">
        <f t="shared" si="1457"/>
        <v>#REF!</v>
      </c>
      <c r="BH125" s="124" t="e">
        <f t="shared" si="1457"/>
        <v>#REF!</v>
      </c>
      <c r="BI125" s="124" t="e">
        <f t="shared" si="1457"/>
        <v>#REF!</v>
      </c>
      <c r="BJ125" s="124" t="e">
        <f t="shared" si="1457"/>
        <v>#REF!</v>
      </c>
      <c r="BK125" s="124" t="e">
        <f t="shared" si="1457"/>
        <v>#REF!</v>
      </c>
      <c r="BL125" s="124" t="e">
        <f t="shared" si="1457"/>
        <v>#REF!</v>
      </c>
      <c r="BM125" s="124" t="e">
        <f t="shared" si="1457"/>
        <v>#REF!</v>
      </c>
      <c r="BN125" s="124" t="e">
        <f t="shared" si="1457"/>
        <v>#REF!</v>
      </c>
      <c r="BO125" s="124" t="e">
        <f t="shared" si="1457"/>
        <v>#REF!</v>
      </c>
      <c r="BP125" s="124" t="e">
        <f t="shared" si="1457"/>
        <v>#REF!</v>
      </c>
      <c r="BQ125" s="124" t="e">
        <f t="shared" si="1457"/>
        <v>#REF!</v>
      </c>
      <c r="BR125" s="124" t="e">
        <f t="shared" si="1457"/>
        <v>#REF!</v>
      </c>
      <c r="BS125" s="124" t="e">
        <f t="shared" si="1457"/>
        <v>#REF!</v>
      </c>
      <c r="BT125" s="124" t="e">
        <f t="shared" si="1457"/>
        <v>#REF!</v>
      </c>
      <c r="BU125" s="124" t="e">
        <f t="shared" ref="BU125:EF125" si="1458">$D$125*BU106</f>
        <v>#REF!</v>
      </c>
      <c r="BV125" s="124" t="e">
        <f t="shared" si="1458"/>
        <v>#REF!</v>
      </c>
      <c r="BW125" s="124" t="e">
        <f t="shared" si="1458"/>
        <v>#REF!</v>
      </c>
      <c r="BX125" s="124" t="e">
        <f t="shared" si="1458"/>
        <v>#REF!</v>
      </c>
      <c r="BY125" s="124" t="e">
        <f t="shared" si="1458"/>
        <v>#REF!</v>
      </c>
      <c r="BZ125" s="124" t="e">
        <f t="shared" si="1458"/>
        <v>#REF!</v>
      </c>
      <c r="CA125" s="124" t="e">
        <f t="shared" si="1458"/>
        <v>#REF!</v>
      </c>
      <c r="CB125" s="124" t="e">
        <f t="shared" si="1458"/>
        <v>#REF!</v>
      </c>
      <c r="CC125" s="124" t="e">
        <f t="shared" si="1458"/>
        <v>#REF!</v>
      </c>
      <c r="CD125" s="124" t="e">
        <f t="shared" si="1458"/>
        <v>#REF!</v>
      </c>
      <c r="CE125" s="124" t="e">
        <f t="shared" si="1458"/>
        <v>#REF!</v>
      </c>
      <c r="CF125" s="124" t="e">
        <f t="shared" si="1458"/>
        <v>#REF!</v>
      </c>
      <c r="CG125" s="124" t="e">
        <f t="shared" si="1458"/>
        <v>#REF!</v>
      </c>
      <c r="CH125" s="124" t="e">
        <f t="shared" si="1458"/>
        <v>#REF!</v>
      </c>
      <c r="CI125" s="124" t="e">
        <f t="shared" si="1458"/>
        <v>#REF!</v>
      </c>
      <c r="CJ125" s="124" t="e">
        <f t="shared" si="1458"/>
        <v>#REF!</v>
      </c>
      <c r="CK125" s="124" t="e">
        <f t="shared" si="1458"/>
        <v>#REF!</v>
      </c>
      <c r="CL125" s="124" t="e">
        <f t="shared" si="1458"/>
        <v>#REF!</v>
      </c>
      <c r="CM125" s="124" t="e">
        <f t="shared" si="1458"/>
        <v>#REF!</v>
      </c>
      <c r="CN125" s="124" t="e">
        <f t="shared" si="1458"/>
        <v>#REF!</v>
      </c>
      <c r="CO125" s="124" t="e">
        <f t="shared" si="1458"/>
        <v>#REF!</v>
      </c>
      <c r="CP125" s="124" t="e">
        <f t="shared" si="1458"/>
        <v>#REF!</v>
      </c>
      <c r="CQ125" s="124" t="e">
        <f t="shared" si="1458"/>
        <v>#REF!</v>
      </c>
      <c r="CR125" s="124" t="e">
        <f t="shared" si="1458"/>
        <v>#REF!</v>
      </c>
      <c r="CS125" s="124" t="e">
        <f t="shared" si="1458"/>
        <v>#REF!</v>
      </c>
      <c r="CT125" s="124" t="e">
        <f t="shared" si="1458"/>
        <v>#REF!</v>
      </c>
      <c r="CU125" s="124" t="e">
        <f t="shared" si="1458"/>
        <v>#REF!</v>
      </c>
      <c r="CV125" s="124" t="e">
        <f t="shared" si="1458"/>
        <v>#REF!</v>
      </c>
      <c r="CW125" s="124" t="e">
        <f t="shared" si="1458"/>
        <v>#REF!</v>
      </c>
      <c r="CX125" s="124" t="e">
        <f t="shared" si="1458"/>
        <v>#REF!</v>
      </c>
      <c r="CY125" s="124" t="e">
        <f t="shared" si="1458"/>
        <v>#REF!</v>
      </c>
      <c r="CZ125" s="124" t="e">
        <f t="shared" si="1458"/>
        <v>#REF!</v>
      </c>
      <c r="DA125" s="124" t="e">
        <f t="shared" si="1458"/>
        <v>#REF!</v>
      </c>
      <c r="DB125" s="124" t="e">
        <f t="shared" si="1458"/>
        <v>#REF!</v>
      </c>
      <c r="DC125" s="124" t="e">
        <f t="shared" si="1458"/>
        <v>#REF!</v>
      </c>
      <c r="DD125" s="124" t="e">
        <f t="shared" si="1458"/>
        <v>#REF!</v>
      </c>
      <c r="DE125" s="124" t="e">
        <f t="shared" si="1458"/>
        <v>#REF!</v>
      </c>
      <c r="DF125" s="124" t="e">
        <f t="shared" si="1458"/>
        <v>#REF!</v>
      </c>
      <c r="DG125" s="124" t="e">
        <f t="shared" si="1458"/>
        <v>#REF!</v>
      </c>
      <c r="DH125" s="124" t="e">
        <f t="shared" si="1458"/>
        <v>#REF!</v>
      </c>
      <c r="DI125" s="124" t="e">
        <f t="shared" si="1458"/>
        <v>#REF!</v>
      </c>
      <c r="DJ125" s="124" t="e">
        <f t="shared" si="1458"/>
        <v>#REF!</v>
      </c>
      <c r="DK125" s="124" t="e">
        <f t="shared" si="1458"/>
        <v>#REF!</v>
      </c>
      <c r="DL125" s="124" t="e">
        <f t="shared" si="1458"/>
        <v>#REF!</v>
      </c>
      <c r="DM125" s="124" t="e">
        <f t="shared" si="1458"/>
        <v>#REF!</v>
      </c>
      <c r="DN125" s="124" t="e">
        <f t="shared" si="1458"/>
        <v>#REF!</v>
      </c>
      <c r="DO125" s="124" t="e">
        <f t="shared" si="1458"/>
        <v>#REF!</v>
      </c>
      <c r="DP125" s="124" t="e">
        <f t="shared" si="1458"/>
        <v>#REF!</v>
      </c>
      <c r="DQ125" s="124" t="e">
        <f t="shared" si="1458"/>
        <v>#REF!</v>
      </c>
      <c r="DR125" s="124" t="e">
        <f t="shared" si="1458"/>
        <v>#REF!</v>
      </c>
      <c r="DS125" s="124" t="e">
        <f t="shared" si="1458"/>
        <v>#REF!</v>
      </c>
      <c r="DT125" s="124" t="e">
        <f t="shared" si="1458"/>
        <v>#REF!</v>
      </c>
      <c r="DU125" s="124" t="e">
        <f t="shared" si="1458"/>
        <v>#REF!</v>
      </c>
      <c r="DV125" s="124" t="e">
        <f t="shared" si="1458"/>
        <v>#REF!</v>
      </c>
      <c r="DW125" s="124" t="e">
        <f t="shared" si="1458"/>
        <v>#REF!</v>
      </c>
      <c r="DX125" s="124" t="e">
        <f t="shared" si="1458"/>
        <v>#REF!</v>
      </c>
      <c r="DY125" s="124" t="e">
        <f t="shared" si="1458"/>
        <v>#REF!</v>
      </c>
      <c r="DZ125" s="124" t="e">
        <f t="shared" si="1458"/>
        <v>#REF!</v>
      </c>
      <c r="EA125" s="124" t="e">
        <f t="shared" si="1458"/>
        <v>#REF!</v>
      </c>
      <c r="EB125" s="124" t="e">
        <f t="shared" si="1458"/>
        <v>#REF!</v>
      </c>
      <c r="EC125" s="124" t="e">
        <f t="shared" si="1458"/>
        <v>#REF!</v>
      </c>
      <c r="ED125" s="124" t="e">
        <f t="shared" si="1458"/>
        <v>#REF!</v>
      </c>
      <c r="EE125" s="124" t="e">
        <f t="shared" si="1458"/>
        <v>#REF!</v>
      </c>
      <c r="EF125" s="124" t="e">
        <f t="shared" si="1458"/>
        <v>#REF!</v>
      </c>
      <c r="EG125" s="124" t="e">
        <f t="shared" ref="EG125:GR125" si="1459">$D$125*EG106</f>
        <v>#REF!</v>
      </c>
      <c r="EH125" s="124" t="e">
        <f t="shared" si="1459"/>
        <v>#REF!</v>
      </c>
      <c r="EI125" s="124" t="e">
        <f t="shared" si="1459"/>
        <v>#REF!</v>
      </c>
      <c r="EJ125" s="124" t="e">
        <f t="shared" si="1459"/>
        <v>#REF!</v>
      </c>
      <c r="EK125" s="124" t="e">
        <f t="shared" si="1459"/>
        <v>#REF!</v>
      </c>
      <c r="EL125" s="124" t="e">
        <f t="shared" si="1459"/>
        <v>#REF!</v>
      </c>
      <c r="EM125" s="124" t="e">
        <f t="shared" si="1459"/>
        <v>#REF!</v>
      </c>
      <c r="EN125" s="124" t="e">
        <f t="shared" si="1459"/>
        <v>#REF!</v>
      </c>
      <c r="EO125" s="124" t="e">
        <f t="shared" si="1459"/>
        <v>#REF!</v>
      </c>
      <c r="EP125" s="124" t="e">
        <f t="shared" si="1459"/>
        <v>#REF!</v>
      </c>
      <c r="EQ125" s="124" t="e">
        <f t="shared" si="1459"/>
        <v>#REF!</v>
      </c>
      <c r="ER125" s="124" t="e">
        <f t="shared" si="1459"/>
        <v>#REF!</v>
      </c>
      <c r="ES125" s="124" t="e">
        <f t="shared" si="1459"/>
        <v>#REF!</v>
      </c>
      <c r="ET125" s="124" t="e">
        <f t="shared" si="1459"/>
        <v>#REF!</v>
      </c>
      <c r="EU125" s="124" t="e">
        <f t="shared" si="1459"/>
        <v>#REF!</v>
      </c>
      <c r="EV125" s="124" t="e">
        <f t="shared" si="1459"/>
        <v>#REF!</v>
      </c>
      <c r="EW125" s="124" t="e">
        <f t="shared" si="1459"/>
        <v>#REF!</v>
      </c>
      <c r="EX125" s="124" t="e">
        <f t="shared" si="1459"/>
        <v>#REF!</v>
      </c>
      <c r="EY125" s="124" t="e">
        <f t="shared" si="1459"/>
        <v>#REF!</v>
      </c>
      <c r="EZ125" s="124" t="e">
        <f t="shared" si="1459"/>
        <v>#REF!</v>
      </c>
      <c r="FA125" s="124" t="e">
        <f t="shared" si="1459"/>
        <v>#REF!</v>
      </c>
      <c r="FB125" s="124" t="e">
        <f t="shared" si="1459"/>
        <v>#REF!</v>
      </c>
      <c r="FC125" s="124" t="e">
        <f t="shared" si="1459"/>
        <v>#REF!</v>
      </c>
      <c r="FD125" s="124" t="e">
        <f t="shared" si="1459"/>
        <v>#REF!</v>
      </c>
      <c r="FE125" s="124" t="e">
        <f t="shared" si="1459"/>
        <v>#REF!</v>
      </c>
      <c r="FF125" s="124" t="e">
        <f t="shared" si="1459"/>
        <v>#REF!</v>
      </c>
      <c r="FG125" s="124" t="e">
        <f t="shared" si="1459"/>
        <v>#REF!</v>
      </c>
      <c r="FH125" s="124" t="e">
        <f t="shared" si="1459"/>
        <v>#REF!</v>
      </c>
      <c r="FI125" s="124" t="e">
        <f t="shared" si="1459"/>
        <v>#REF!</v>
      </c>
      <c r="FJ125" s="124" t="e">
        <f t="shared" si="1459"/>
        <v>#REF!</v>
      </c>
      <c r="FK125" s="124" t="e">
        <f t="shared" si="1459"/>
        <v>#REF!</v>
      </c>
      <c r="FL125" s="124" t="e">
        <f t="shared" si="1459"/>
        <v>#REF!</v>
      </c>
      <c r="FM125" s="124" t="e">
        <f t="shared" si="1459"/>
        <v>#REF!</v>
      </c>
      <c r="FN125" s="124" t="e">
        <f t="shared" si="1459"/>
        <v>#REF!</v>
      </c>
      <c r="FO125" s="124" t="e">
        <f t="shared" si="1459"/>
        <v>#REF!</v>
      </c>
      <c r="FP125" s="124" t="e">
        <f t="shared" si="1459"/>
        <v>#REF!</v>
      </c>
      <c r="FQ125" s="124" t="e">
        <f t="shared" si="1459"/>
        <v>#REF!</v>
      </c>
      <c r="FR125" s="124" t="e">
        <f t="shared" si="1459"/>
        <v>#REF!</v>
      </c>
      <c r="FS125" s="124" t="e">
        <f t="shared" si="1459"/>
        <v>#REF!</v>
      </c>
      <c r="FT125" s="124" t="e">
        <f t="shared" si="1459"/>
        <v>#REF!</v>
      </c>
      <c r="FU125" s="124" t="e">
        <f t="shared" si="1459"/>
        <v>#REF!</v>
      </c>
      <c r="FV125" s="124" t="e">
        <f t="shared" si="1459"/>
        <v>#REF!</v>
      </c>
      <c r="FW125" s="124" t="e">
        <f t="shared" si="1459"/>
        <v>#REF!</v>
      </c>
      <c r="FX125" s="124" t="e">
        <f t="shared" si="1459"/>
        <v>#REF!</v>
      </c>
      <c r="FY125" s="124" t="e">
        <f t="shared" si="1459"/>
        <v>#REF!</v>
      </c>
      <c r="FZ125" s="124" t="e">
        <f t="shared" si="1459"/>
        <v>#REF!</v>
      </c>
      <c r="GA125" s="124" t="e">
        <f t="shared" si="1459"/>
        <v>#REF!</v>
      </c>
      <c r="GB125" s="124" t="e">
        <f t="shared" si="1459"/>
        <v>#REF!</v>
      </c>
      <c r="GC125" s="124" t="e">
        <f t="shared" si="1459"/>
        <v>#REF!</v>
      </c>
      <c r="GD125" s="124" t="e">
        <f t="shared" si="1459"/>
        <v>#REF!</v>
      </c>
      <c r="GE125" s="124" t="e">
        <f t="shared" si="1459"/>
        <v>#REF!</v>
      </c>
      <c r="GF125" s="124" t="e">
        <f t="shared" si="1459"/>
        <v>#REF!</v>
      </c>
      <c r="GG125" s="124" t="e">
        <f t="shared" si="1459"/>
        <v>#REF!</v>
      </c>
      <c r="GH125" s="124" t="e">
        <f t="shared" si="1459"/>
        <v>#REF!</v>
      </c>
      <c r="GI125" s="124" t="e">
        <f t="shared" si="1459"/>
        <v>#REF!</v>
      </c>
      <c r="GJ125" s="124" t="e">
        <f t="shared" si="1459"/>
        <v>#REF!</v>
      </c>
      <c r="GK125" s="124" t="e">
        <f t="shared" si="1459"/>
        <v>#REF!</v>
      </c>
      <c r="GL125" s="124" t="e">
        <f t="shared" si="1459"/>
        <v>#REF!</v>
      </c>
      <c r="GM125" s="124" t="e">
        <f t="shared" si="1459"/>
        <v>#REF!</v>
      </c>
      <c r="GN125" s="124" t="e">
        <f t="shared" si="1459"/>
        <v>#REF!</v>
      </c>
      <c r="GO125" s="124" t="e">
        <f t="shared" si="1459"/>
        <v>#REF!</v>
      </c>
      <c r="GP125" s="124" t="e">
        <f t="shared" si="1459"/>
        <v>#REF!</v>
      </c>
      <c r="GQ125" s="124" t="e">
        <f t="shared" si="1459"/>
        <v>#REF!</v>
      </c>
      <c r="GR125" s="124" t="e">
        <f t="shared" si="1459"/>
        <v>#REF!</v>
      </c>
      <c r="GS125" s="124" t="e">
        <f t="shared" ref="GS125:JD125" si="1460">$D$125*GS106</f>
        <v>#REF!</v>
      </c>
      <c r="GT125" s="124" t="e">
        <f t="shared" si="1460"/>
        <v>#REF!</v>
      </c>
      <c r="GU125" s="124" t="e">
        <f t="shared" si="1460"/>
        <v>#REF!</v>
      </c>
      <c r="GV125" s="124" t="e">
        <f t="shared" si="1460"/>
        <v>#REF!</v>
      </c>
      <c r="GW125" s="124" t="e">
        <f t="shared" si="1460"/>
        <v>#REF!</v>
      </c>
      <c r="GX125" s="124" t="e">
        <f t="shared" si="1460"/>
        <v>#REF!</v>
      </c>
      <c r="GY125" s="124" t="e">
        <f t="shared" si="1460"/>
        <v>#REF!</v>
      </c>
      <c r="GZ125" s="124" t="e">
        <f t="shared" si="1460"/>
        <v>#REF!</v>
      </c>
      <c r="HA125" s="124" t="e">
        <f t="shared" si="1460"/>
        <v>#REF!</v>
      </c>
      <c r="HB125" s="124" t="e">
        <f t="shared" si="1460"/>
        <v>#REF!</v>
      </c>
      <c r="HC125" s="124" t="e">
        <f t="shared" si="1460"/>
        <v>#REF!</v>
      </c>
      <c r="HD125" s="124" t="e">
        <f t="shared" si="1460"/>
        <v>#REF!</v>
      </c>
      <c r="HE125" s="124" t="e">
        <f t="shared" si="1460"/>
        <v>#REF!</v>
      </c>
      <c r="HF125" s="124" t="e">
        <f t="shared" si="1460"/>
        <v>#REF!</v>
      </c>
      <c r="HG125" s="124" t="e">
        <f t="shared" si="1460"/>
        <v>#REF!</v>
      </c>
      <c r="HH125" s="124" t="e">
        <f t="shared" si="1460"/>
        <v>#REF!</v>
      </c>
      <c r="HI125" s="124" t="e">
        <f t="shared" si="1460"/>
        <v>#REF!</v>
      </c>
      <c r="HJ125" s="124" t="e">
        <f t="shared" si="1460"/>
        <v>#REF!</v>
      </c>
      <c r="HK125" s="124" t="e">
        <f t="shared" si="1460"/>
        <v>#REF!</v>
      </c>
      <c r="HL125" s="124" t="e">
        <f t="shared" si="1460"/>
        <v>#REF!</v>
      </c>
      <c r="HM125" s="124" t="e">
        <f t="shared" si="1460"/>
        <v>#REF!</v>
      </c>
      <c r="HN125" s="124" t="e">
        <f t="shared" si="1460"/>
        <v>#REF!</v>
      </c>
      <c r="HO125" s="124" t="e">
        <f t="shared" si="1460"/>
        <v>#REF!</v>
      </c>
      <c r="HP125" s="124" t="e">
        <f t="shared" si="1460"/>
        <v>#REF!</v>
      </c>
      <c r="HQ125" s="124" t="e">
        <f t="shared" si="1460"/>
        <v>#REF!</v>
      </c>
      <c r="HR125" s="124" t="e">
        <f t="shared" si="1460"/>
        <v>#REF!</v>
      </c>
      <c r="HS125" s="124" t="e">
        <f t="shared" si="1460"/>
        <v>#REF!</v>
      </c>
      <c r="HT125" s="124" t="e">
        <f t="shared" si="1460"/>
        <v>#REF!</v>
      </c>
      <c r="HU125" s="124" t="e">
        <f t="shared" si="1460"/>
        <v>#REF!</v>
      </c>
      <c r="HV125" s="124" t="e">
        <f t="shared" si="1460"/>
        <v>#REF!</v>
      </c>
      <c r="HW125" s="124" t="e">
        <f t="shared" si="1460"/>
        <v>#REF!</v>
      </c>
      <c r="HX125" s="124" t="e">
        <f t="shared" si="1460"/>
        <v>#REF!</v>
      </c>
      <c r="HY125" s="124" t="e">
        <f t="shared" si="1460"/>
        <v>#REF!</v>
      </c>
      <c r="HZ125" s="124" t="e">
        <f t="shared" si="1460"/>
        <v>#REF!</v>
      </c>
      <c r="IA125" s="124" t="e">
        <f t="shared" si="1460"/>
        <v>#REF!</v>
      </c>
      <c r="IB125" s="124" t="e">
        <f t="shared" si="1460"/>
        <v>#REF!</v>
      </c>
      <c r="IC125" s="124" t="e">
        <f t="shared" si="1460"/>
        <v>#REF!</v>
      </c>
      <c r="ID125" s="124" t="e">
        <f t="shared" si="1460"/>
        <v>#REF!</v>
      </c>
      <c r="IE125" s="124" t="e">
        <f t="shared" si="1460"/>
        <v>#REF!</v>
      </c>
      <c r="IF125" s="124" t="e">
        <f t="shared" si="1460"/>
        <v>#REF!</v>
      </c>
      <c r="IG125" s="124" t="e">
        <f t="shared" si="1460"/>
        <v>#REF!</v>
      </c>
      <c r="IH125" s="124" t="e">
        <f t="shared" si="1460"/>
        <v>#REF!</v>
      </c>
      <c r="II125" s="124" t="e">
        <f t="shared" si="1460"/>
        <v>#REF!</v>
      </c>
      <c r="IJ125" s="124" t="e">
        <f t="shared" si="1460"/>
        <v>#REF!</v>
      </c>
      <c r="IK125" s="124" t="e">
        <f t="shared" si="1460"/>
        <v>#REF!</v>
      </c>
      <c r="IL125" s="124" t="e">
        <f t="shared" si="1460"/>
        <v>#REF!</v>
      </c>
      <c r="IM125" s="124" t="e">
        <f t="shared" si="1460"/>
        <v>#REF!</v>
      </c>
      <c r="IN125" s="124" t="e">
        <f t="shared" si="1460"/>
        <v>#REF!</v>
      </c>
      <c r="IO125" s="124" t="e">
        <f t="shared" si="1460"/>
        <v>#REF!</v>
      </c>
      <c r="IP125" s="124" t="e">
        <f t="shared" si="1460"/>
        <v>#REF!</v>
      </c>
      <c r="IQ125" s="124" t="e">
        <f t="shared" si="1460"/>
        <v>#REF!</v>
      </c>
      <c r="IR125" s="124" t="e">
        <f t="shared" si="1460"/>
        <v>#REF!</v>
      </c>
      <c r="IS125" s="124" t="e">
        <f t="shared" si="1460"/>
        <v>#REF!</v>
      </c>
      <c r="IT125" s="124" t="e">
        <f t="shared" si="1460"/>
        <v>#REF!</v>
      </c>
      <c r="IU125" s="124" t="e">
        <f t="shared" si="1460"/>
        <v>#REF!</v>
      </c>
      <c r="IV125" s="124" t="e">
        <f t="shared" si="1460"/>
        <v>#REF!</v>
      </c>
      <c r="IW125" s="124" t="e">
        <f t="shared" si="1460"/>
        <v>#REF!</v>
      </c>
      <c r="IX125" s="124" t="e">
        <f t="shared" si="1460"/>
        <v>#REF!</v>
      </c>
      <c r="IY125" s="124" t="e">
        <f t="shared" si="1460"/>
        <v>#REF!</v>
      </c>
      <c r="IZ125" s="124" t="e">
        <f t="shared" si="1460"/>
        <v>#REF!</v>
      </c>
      <c r="JA125" s="124" t="e">
        <f t="shared" si="1460"/>
        <v>#REF!</v>
      </c>
      <c r="JB125" s="124" t="e">
        <f t="shared" si="1460"/>
        <v>#REF!</v>
      </c>
      <c r="JC125" s="124" t="e">
        <f t="shared" si="1460"/>
        <v>#REF!</v>
      </c>
      <c r="JD125" s="124" t="e">
        <f t="shared" si="1460"/>
        <v>#REF!</v>
      </c>
      <c r="JE125" s="124" t="e">
        <f t="shared" ref="JE125:KT125" si="1461">$D$125*JE106</f>
        <v>#REF!</v>
      </c>
      <c r="JF125" s="124" t="e">
        <f t="shared" si="1461"/>
        <v>#REF!</v>
      </c>
      <c r="JG125" s="124" t="e">
        <f t="shared" si="1461"/>
        <v>#REF!</v>
      </c>
      <c r="JH125" s="124" t="e">
        <f t="shared" si="1461"/>
        <v>#REF!</v>
      </c>
      <c r="JI125" s="124" t="e">
        <f t="shared" si="1461"/>
        <v>#REF!</v>
      </c>
      <c r="JJ125" s="124" t="e">
        <f t="shared" si="1461"/>
        <v>#REF!</v>
      </c>
      <c r="JK125" s="124" t="e">
        <f t="shared" si="1461"/>
        <v>#REF!</v>
      </c>
      <c r="JL125" s="124" t="e">
        <f t="shared" si="1461"/>
        <v>#REF!</v>
      </c>
      <c r="JM125" s="124" t="e">
        <f t="shared" si="1461"/>
        <v>#REF!</v>
      </c>
      <c r="JN125" s="124" t="e">
        <f t="shared" si="1461"/>
        <v>#REF!</v>
      </c>
      <c r="JO125" s="124" t="e">
        <f t="shared" si="1461"/>
        <v>#REF!</v>
      </c>
      <c r="JP125" s="124" t="e">
        <f t="shared" si="1461"/>
        <v>#REF!</v>
      </c>
      <c r="JQ125" s="124" t="e">
        <f t="shared" si="1461"/>
        <v>#REF!</v>
      </c>
      <c r="JR125" s="124" t="e">
        <f t="shared" si="1461"/>
        <v>#REF!</v>
      </c>
      <c r="JS125" s="124" t="e">
        <f t="shared" si="1461"/>
        <v>#REF!</v>
      </c>
      <c r="JT125" s="124" t="e">
        <f t="shared" si="1461"/>
        <v>#REF!</v>
      </c>
      <c r="JU125" s="124" t="e">
        <f t="shared" si="1461"/>
        <v>#REF!</v>
      </c>
      <c r="JV125" s="124" t="e">
        <f t="shared" si="1461"/>
        <v>#REF!</v>
      </c>
      <c r="JW125" s="124" t="e">
        <f t="shared" si="1461"/>
        <v>#REF!</v>
      </c>
      <c r="JX125" s="124" t="e">
        <f t="shared" si="1461"/>
        <v>#REF!</v>
      </c>
      <c r="JY125" s="124" t="e">
        <f t="shared" si="1461"/>
        <v>#REF!</v>
      </c>
      <c r="JZ125" s="124" t="e">
        <f t="shared" si="1461"/>
        <v>#REF!</v>
      </c>
      <c r="KA125" s="124" t="e">
        <f t="shared" si="1461"/>
        <v>#REF!</v>
      </c>
      <c r="KB125" s="124" t="e">
        <f t="shared" si="1461"/>
        <v>#REF!</v>
      </c>
      <c r="KC125" s="124" t="e">
        <f t="shared" si="1461"/>
        <v>#REF!</v>
      </c>
      <c r="KD125" s="124" t="e">
        <f t="shared" si="1461"/>
        <v>#REF!</v>
      </c>
      <c r="KE125" s="124" t="e">
        <f t="shared" si="1461"/>
        <v>#REF!</v>
      </c>
      <c r="KF125" s="124" t="e">
        <f t="shared" si="1461"/>
        <v>#REF!</v>
      </c>
      <c r="KG125" s="124" t="e">
        <f t="shared" si="1461"/>
        <v>#REF!</v>
      </c>
      <c r="KH125" s="124" t="e">
        <f t="shared" si="1461"/>
        <v>#REF!</v>
      </c>
      <c r="KI125" s="124" t="e">
        <f t="shared" si="1461"/>
        <v>#REF!</v>
      </c>
      <c r="KJ125" s="124" t="e">
        <f t="shared" si="1461"/>
        <v>#REF!</v>
      </c>
      <c r="KK125" s="124" t="e">
        <f t="shared" si="1461"/>
        <v>#REF!</v>
      </c>
      <c r="KL125" s="124" t="e">
        <f t="shared" si="1461"/>
        <v>#REF!</v>
      </c>
      <c r="KM125" s="124" t="e">
        <f t="shared" si="1461"/>
        <v>#REF!</v>
      </c>
      <c r="KN125" s="124" t="e">
        <f t="shared" si="1461"/>
        <v>#REF!</v>
      </c>
      <c r="KO125" s="124" t="e">
        <f t="shared" si="1461"/>
        <v>#REF!</v>
      </c>
      <c r="KP125" s="124" t="e">
        <f t="shared" si="1461"/>
        <v>#REF!</v>
      </c>
      <c r="KQ125" s="124" t="e">
        <f t="shared" si="1461"/>
        <v>#REF!</v>
      </c>
      <c r="KR125" s="124" t="e">
        <f t="shared" si="1461"/>
        <v>#REF!</v>
      </c>
      <c r="KS125" s="124" t="e">
        <f t="shared" si="1461"/>
        <v>#REF!</v>
      </c>
      <c r="KT125" s="124" t="e">
        <f t="shared" si="1461"/>
        <v>#REF!</v>
      </c>
      <c r="KU125" s="124" t="e">
        <f t="shared" ref="KU125:LF125" si="1462">$D$125*KU106</f>
        <v>#REF!</v>
      </c>
      <c r="KV125" s="124" t="e">
        <f t="shared" si="1462"/>
        <v>#REF!</v>
      </c>
      <c r="KW125" s="124" t="e">
        <f t="shared" si="1462"/>
        <v>#REF!</v>
      </c>
      <c r="KX125" s="124" t="e">
        <f t="shared" si="1462"/>
        <v>#REF!</v>
      </c>
      <c r="KY125" s="124" t="e">
        <f t="shared" si="1462"/>
        <v>#REF!</v>
      </c>
      <c r="KZ125" s="124" t="e">
        <f t="shared" si="1462"/>
        <v>#REF!</v>
      </c>
      <c r="LA125" s="124" t="e">
        <f t="shared" si="1462"/>
        <v>#REF!</v>
      </c>
      <c r="LB125" s="124" t="e">
        <f t="shared" si="1462"/>
        <v>#REF!</v>
      </c>
      <c r="LC125" s="124" t="e">
        <f t="shared" si="1462"/>
        <v>#REF!</v>
      </c>
      <c r="LD125" s="124" t="e">
        <f t="shared" si="1462"/>
        <v>#REF!</v>
      </c>
      <c r="LE125" s="124" t="e">
        <f t="shared" si="1462"/>
        <v>#REF!</v>
      </c>
      <c r="LF125" s="124" t="e">
        <f t="shared" si="1462"/>
        <v>#REF!</v>
      </c>
      <c r="LG125" s="124" t="e">
        <f t="shared" ref="LG125:NR125" si="1463">$D$125*LG106</f>
        <v>#REF!</v>
      </c>
      <c r="LH125" s="124" t="e">
        <f t="shared" si="1463"/>
        <v>#REF!</v>
      </c>
      <c r="LI125" s="124" t="e">
        <f t="shared" si="1463"/>
        <v>#REF!</v>
      </c>
      <c r="LJ125" s="124" t="e">
        <f t="shared" si="1463"/>
        <v>#REF!</v>
      </c>
      <c r="LK125" s="124" t="e">
        <f t="shared" si="1463"/>
        <v>#REF!</v>
      </c>
      <c r="LL125" s="124" t="e">
        <f t="shared" si="1463"/>
        <v>#REF!</v>
      </c>
      <c r="LM125" s="124" t="e">
        <f t="shared" si="1463"/>
        <v>#REF!</v>
      </c>
      <c r="LN125" s="124" t="e">
        <f t="shared" si="1463"/>
        <v>#REF!</v>
      </c>
      <c r="LO125" s="124" t="e">
        <f t="shared" si="1463"/>
        <v>#REF!</v>
      </c>
      <c r="LP125" s="124" t="e">
        <f t="shared" si="1463"/>
        <v>#REF!</v>
      </c>
      <c r="LQ125" s="124" t="e">
        <f t="shared" si="1463"/>
        <v>#REF!</v>
      </c>
      <c r="LR125" s="124" t="e">
        <f t="shared" si="1463"/>
        <v>#REF!</v>
      </c>
      <c r="LS125" s="124" t="e">
        <f t="shared" si="1463"/>
        <v>#REF!</v>
      </c>
      <c r="LT125" s="124" t="e">
        <f t="shared" si="1463"/>
        <v>#REF!</v>
      </c>
      <c r="LU125" s="124" t="e">
        <f t="shared" si="1463"/>
        <v>#REF!</v>
      </c>
      <c r="LV125" s="124" t="e">
        <f t="shared" si="1463"/>
        <v>#REF!</v>
      </c>
      <c r="LW125" s="124" t="e">
        <f t="shared" si="1463"/>
        <v>#REF!</v>
      </c>
      <c r="LX125" s="124" t="e">
        <f t="shared" si="1463"/>
        <v>#REF!</v>
      </c>
      <c r="LY125" s="124" t="e">
        <f t="shared" si="1463"/>
        <v>#REF!</v>
      </c>
      <c r="LZ125" s="124" t="e">
        <f t="shared" si="1463"/>
        <v>#REF!</v>
      </c>
      <c r="MA125" s="124" t="e">
        <f t="shared" si="1463"/>
        <v>#REF!</v>
      </c>
      <c r="MB125" s="124" t="e">
        <f t="shared" si="1463"/>
        <v>#REF!</v>
      </c>
      <c r="MC125" s="124" t="e">
        <f t="shared" si="1463"/>
        <v>#REF!</v>
      </c>
      <c r="MD125" s="124" t="e">
        <f t="shared" si="1463"/>
        <v>#REF!</v>
      </c>
      <c r="ME125" s="124" t="e">
        <f t="shared" si="1463"/>
        <v>#REF!</v>
      </c>
      <c r="MF125" s="124" t="e">
        <f t="shared" si="1463"/>
        <v>#REF!</v>
      </c>
      <c r="MG125" s="124" t="e">
        <f t="shared" si="1463"/>
        <v>#REF!</v>
      </c>
      <c r="MH125" s="124" t="e">
        <f t="shared" si="1463"/>
        <v>#REF!</v>
      </c>
      <c r="MI125" s="124" t="e">
        <f t="shared" si="1463"/>
        <v>#REF!</v>
      </c>
      <c r="MJ125" s="124" t="e">
        <f t="shared" si="1463"/>
        <v>#REF!</v>
      </c>
      <c r="MK125" s="124" t="e">
        <f t="shared" si="1463"/>
        <v>#REF!</v>
      </c>
      <c r="ML125" s="124" t="e">
        <f t="shared" si="1463"/>
        <v>#REF!</v>
      </c>
      <c r="MM125" s="124" t="e">
        <f t="shared" si="1463"/>
        <v>#REF!</v>
      </c>
      <c r="MN125" s="124" t="e">
        <f t="shared" si="1463"/>
        <v>#REF!</v>
      </c>
      <c r="MO125" s="124" t="e">
        <f t="shared" si="1463"/>
        <v>#REF!</v>
      </c>
      <c r="MP125" s="124" t="e">
        <f t="shared" si="1463"/>
        <v>#REF!</v>
      </c>
      <c r="MQ125" s="124" t="e">
        <f t="shared" si="1463"/>
        <v>#REF!</v>
      </c>
      <c r="MR125" s="124" t="e">
        <f t="shared" si="1463"/>
        <v>#REF!</v>
      </c>
      <c r="MS125" s="124" t="e">
        <f t="shared" si="1463"/>
        <v>#REF!</v>
      </c>
      <c r="MT125" s="124" t="e">
        <f t="shared" si="1463"/>
        <v>#REF!</v>
      </c>
      <c r="MU125" s="124" t="e">
        <f t="shared" si="1463"/>
        <v>#REF!</v>
      </c>
      <c r="MV125" s="124" t="e">
        <f t="shared" si="1463"/>
        <v>#REF!</v>
      </c>
      <c r="MW125" s="124" t="e">
        <f t="shared" si="1463"/>
        <v>#REF!</v>
      </c>
      <c r="MX125" s="124" t="e">
        <f t="shared" si="1463"/>
        <v>#REF!</v>
      </c>
      <c r="MY125" s="124" t="e">
        <f t="shared" si="1463"/>
        <v>#REF!</v>
      </c>
      <c r="MZ125" s="124" t="e">
        <f t="shared" si="1463"/>
        <v>#REF!</v>
      </c>
      <c r="NA125" s="124" t="e">
        <f t="shared" si="1463"/>
        <v>#REF!</v>
      </c>
      <c r="NB125" s="124" t="e">
        <f t="shared" si="1463"/>
        <v>#REF!</v>
      </c>
      <c r="NC125" s="124" t="e">
        <f t="shared" si="1463"/>
        <v>#REF!</v>
      </c>
      <c r="ND125" s="124" t="e">
        <f t="shared" si="1463"/>
        <v>#REF!</v>
      </c>
      <c r="NE125" s="124" t="e">
        <f t="shared" si="1463"/>
        <v>#REF!</v>
      </c>
      <c r="NF125" s="124" t="e">
        <f t="shared" si="1463"/>
        <v>#REF!</v>
      </c>
      <c r="NG125" s="124" t="e">
        <f t="shared" si="1463"/>
        <v>#REF!</v>
      </c>
      <c r="NH125" s="124" t="e">
        <f t="shared" si="1463"/>
        <v>#REF!</v>
      </c>
      <c r="NI125" s="124" t="e">
        <f t="shared" si="1463"/>
        <v>#REF!</v>
      </c>
      <c r="NJ125" s="124" t="e">
        <f t="shared" si="1463"/>
        <v>#REF!</v>
      </c>
      <c r="NK125" s="124" t="e">
        <f t="shared" si="1463"/>
        <v>#REF!</v>
      </c>
      <c r="NL125" s="124" t="e">
        <f t="shared" si="1463"/>
        <v>#REF!</v>
      </c>
      <c r="NM125" s="124" t="e">
        <f t="shared" si="1463"/>
        <v>#REF!</v>
      </c>
      <c r="NN125" s="124" t="e">
        <f t="shared" si="1463"/>
        <v>#REF!</v>
      </c>
      <c r="NO125" s="124" t="e">
        <f t="shared" si="1463"/>
        <v>#REF!</v>
      </c>
      <c r="NP125" s="124" t="e">
        <f t="shared" si="1463"/>
        <v>#REF!</v>
      </c>
      <c r="NQ125" s="124" t="e">
        <f t="shared" si="1463"/>
        <v>#REF!</v>
      </c>
      <c r="NR125" s="124" t="e">
        <f t="shared" si="1463"/>
        <v>#REF!</v>
      </c>
      <c r="NS125" s="124" t="e">
        <f t="shared" ref="NS125:PJ125" si="1464">$D$125*NS106</f>
        <v>#REF!</v>
      </c>
      <c r="NT125" s="124" t="e">
        <f t="shared" si="1464"/>
        <v>#REF!</v>
      </c>
      <c r="NU125" s="124" t="e">
        <f t="shared" si="1464"/>
        <v>#REF!</v>
      </c>
      <c r="NV125" s="124" t="e">
        <f t="shared" si="1464"/>
        <v>#REF!</v>
      </c>
      <c r="NW125" s="124" t="e">
        <f t="shared" si="1464"/>
        <v>#REF!</v>
      </c>
      <c r="NX125" s="124" t="e">
        <f t="shared" si="1464"/>
        <v>#REF!</v>
      </c>
      <c r="NY125" s="124" t="e">
        <f t="shared" si="1464"/>
        <v>#REF!</v>
      </c>
      <c r="NZ125" s="124" t="e">
        <f t="shared" si="1464"/>
        <v>#REF!</v>
      </c>
      <c r="OA125" s="124" t="e">
        <f t="shared" si="1464"/>
        <v>#REF!</v>
      </c>
      <c r="OB125" s="124" t="e">
        <f t="shared" si="1464"/>
        <v>#REF!</v>
      </c>
      <c r="OC125" s="124" t="e">
        <f t="shared" si="1464"/>
        <v>#REF!</v>
      </c>
      <c r="OD125" s="124" t="e">
        <f t="shared" si="1464"/>
        <v>#REF!</v>
      </c>
      <c r="OE125" s="124" t="e">
        <f t="shared" si="1464"/>
        <v>#REF!</v>
      </c>
      <c r="OF125" s="124" t="e">
        <f t="shared" si="1464"/>
        <v>#REF!</v>
      </c>
      <c r="OG125" s="124" t="e">
        <f t="shared" si="1464"/>
        <v>#REF!</v>
      </c>
      <c r="OH125" s="124" t="e">
        <f t="shared" si="1464"/>
        <v>#REF!</v>
      </c>
      <c r="OI125" s="124" t="e">
        <f t="shared" si="1464"/>
        <v>#REF!</v>
      </c>
      <c r="OJ125" s="124" t="e">
        <f t="shared" si="1464"/>
        <v>#REF!</v>
      </c>
      <c r="OK125" s="124" t="e">
        <f t="shared" si="1464"/>
        <v>#REF!</v>
      </c>
      <c r="OL125" s="124" t="e">
        <f t="shared" si="1464"/>
        <v>#REF!</v>
      </c>
      <c r="OM125" s="124" t="e">
        <f t="shared" si="1464"/>
        <v>#REF!</v>
      </c>
      <c r="ON125" s="124" t="e">
        <f t="shared" si="1464"/>
        <v>#REF!</v>
      </c>
      <c r="OO125" s="124" t="e">
        <f t="shared" si="1464"/>
        <v>#REF!</v>
      </c>
      <c r="OP125" s="124" t="e">
        <f t="shared" si="1464"/>
        <v>#REF!</v>
      </c>
      <c r="OQ125" s="124" t="e">
        <f t="shared" si="1464"/>
        <v>#REF!</v>
      </c>
      <c r="OR125" s="124" t="e">
        <f t="shared" si="1464"/>
        <v>#REF!</v>
      </c>
      <c r="OS125" s="124" t="e">
        <f t="shared" si="1464"/>
        <v>#REF!</v>
      </c>
      <c r="OT125" s="124" t="e">
        <f t="shared" si="1464"/>
        <v>#REF!</v>
      </c>
      <c r="OU125" s="124" t="e">
        <f t="shared" si="1464"/>
        <v>#REF!</v>
      </c>
      <c r="OV125" s="124" t="e">
        <f t="shared" si="1464"/>
        <v>#REF!</v>
      </c>
      <c r="OW125" s="124" t="e">
        <f t="shared" si="1464"/>
        <v>#REF!</v>
      </c>
      <c r="OX125" s="124" t="e">
        <f t="shared" si="1464"/>
        <v>#REF!</v>
      </c>
      <c r="OY125" s="124" t="e">
        <f t="shared" si="1464"/>
        <v>#REF!</v>
      </c>
      <c r="OZ125" s="124" t="e">
        <f t="shared" si="1464"/>
        <v>#REF!</v>
      </c>
      <c r="PA125" s="124" t="e">
        <f t="shared" si="1464"/>
        <v>#REF!</v>
      </c>
      <c r="PB125" s="124" t="e">
        <f t="shared" si="1464"/>
        <v>#REF!</v>
      </c>
      <c r="PC125" s="124" t="e">
        <f t="shared" si="1464"/>
        <v>#REF!</v>
      </c>
      <c r="PD125" s="124" t="e">
        <f t="shared" si="1464"/>
        <v>#REF!</v>
      </c>
      <c r="PE125" s="124" t="e">
        <f t="shared" si="1464"/>
        <v>#REF!</v>
      </c>
      <c r="PF125" s="124" t="e">
        <f t="shared" si="1464"/>
        <v>#REF!</v>
      </c>
      <c r="PG125" s="124" t="e">
        <f t="shared" si="1464"/>
        <v>#REF!</v>
      </c>
      <c r="PH125" s="124" t="e">
        <f t="shared" si="1464"/>
        <v>#REF!</v>
      </c>
      <c r="PI125" s="124" t="e">
        <f t="shared" si="1464"/>
        <v>#REF!</v>
      </c>
      <c r="PJ125" s="124" t="e">
        <f t="shared" si="1464"/>
        <v>#REF!</v>
      </c>
    </row>
    <row r="126" spans="3:426" ht="12" customHeight="1">
      <c r="C126" s="70" t="e">
        <f t="shared" si="1447"/>
        <v>#REF!</v>
      </c>
      <c r="D126" s="77" t="e">
        <f>#REF!</f>
        <v>#REF!</v>
      </c>
      <c r="G126" s="124" t="e">
        <f t="shared" si="1448"/>
        <v>#REF!</v>
      </c>
      <c r="H126" s="124" t="e">
        <f>$D$126*H107</f>
        <v>#REF!</v>
      </c>
      <c r="I126" s="124" t="e">
        <f t="shared" ref="I126:BT126" si="1465">$D$126*I107</f>
        <v>#REF!</v>
      </c>
      <c r="J126" s="124" t="e">
        <f t="shared" si="1465"/>
        <v>#REF!</v>
      </c>
      <c r="K126" s="124" t="e">
        <f t="shared" si="1465"/>
        <v>#REF!</v>
      </c>
      <c r="L126" s="124" t="e">
        <f t="shared" si="1465"/>
        <v>#REF!</v>
      </c>
      <c r="M126" s="124" t="e">
        <f t="shared" si="1465"/>
        <v>#REF!</v>
      </c>
      <c r="N126" s="124" t="e">
        <f t="shared" si="1465"/>
        <v>#REF!</v>
      </c>
      <c r="O126" s="124" t="e">
        <f t="shared" si="1465"/>
        <v>#REF!</v>
      </c>
      <c r="P126" s="124" t="e">
        <f t="shared" si="1465"/>
        <v>#REF!</v>
      </c>
      <c r="Q126" s="124" t="e">
        <f t="shared" si="1465"/>
        <v>#REF!</v>
      </c>
      <c r="R126" s="124" t="e">
        <f t="shared" si="1465"/>
        <v>#REF!</v>
      </c>
      <c r="S126" s="124" t="e">
        <f t="shared" si="1465"/>
        <v>#REF!</v>
      </c>
      <c r="T126" s="124" t="e">
        <f t="shared" si="1465"/>
        <v>#REF!</v>
      </c>
      <c r="U126" s="124" t="e">
        <f t="shared" si="1465"/>
        <v>#REF!</v>
      </c>
      <c r="V126" s="124" t="e">
        <f t="shared" si="1465"/>
        <v>#REF!</v>
      </c>
      <c r="W126" s="124" t="e">
        <f t="shared" si="1465"/>
        <v>#REF!</v>
      </c>
      <c r="X126" s="124" t="e">
        <f t="shared" si="1465"/>
        <v>#REF!</v>
      </c>
      <c r="Y126" s="124" t="e">
        <f t="shared" si="1465"/>
        <v>#REF!</v>
      </c>
      <c r="Z126" s="124" t="e">
        <f t="shared" si="1465"/>
        <v>#REF!</v>
      </c>
      <c r="AA126" s="124" t="e">
        <f t="shared" si="1465"/>
        <v>#REF!</v>
      </c>
      <c r="AB126" s="124" t="e">
        <f t="shared" si="1465"/>
        <v>#REF!</v>
      </c>
      <c r="AC126" s="124" t="e">
        <f t="shared" si="1465"/>
        <v>#REF!</v>
      </c>
      <c r="AD126" s="124" t="e">
        <f t="shared" si="1465"/>
        <v>#REF!</v>
      </c>
      <c r="AE126" s="124" t="e">
        <f t="shared" si="1465"/>
        <v>#REF!</v>
      </c>
      <c r="AF126" s="124" t="e">
        <f t="shared" si="1465"/>
        <v>#REF!</v>
      </c>
      <c r="AG126" s="124" t="e">
        <f t="shared" si="1465"/>
        <v>#REF!</v>
      </c>
      <c r="AH126" s="124" t="e">
        <f t="shared" si="1465"/>
        <v>#REF!</v>
      </c>
      <c r="AI126" s="124" t="e">
        <f t="shared" si="1465"/>
        <v>#REF!</v>
      </c>
      <c r="AJ126" s="124" t="e">
        <f t="shared" si="1465"/>
        <v>#REF!</v>
      </c>
      <c r="AK126" s="124" t="e">
        <f t="shared" si="1465"/>
        <v>#REF!</v>
      </c>
      <c r="AL126" s="124" t="e">
        <f t="shared" si="1465"/>
        <v>#REF!</v>
      </c>
      <c r="AM126" s="124" t="e">
        <f t="shared" si="1465"/>
        <v>#REF!</v>
      </c>
      <c r="AN126" s="124" t="e">
        <f t="shared" si="1465"/>
        <v>#REF!</v>
      </c>
      <c r="AO126" s="124" t="e">
        <f t="shared" si="1465"/>
        <v>#REF!</v>
      </c>
      <c r="AP126" s="124" t="e">
        <f t="shared" si="1465"/>
        <v>#REF!</v>
      </c>
      <c r="AQ126" s="124" t="e">
        <f t="shared" si="1465"/>
        <v>#REF!</v>
      </c>
      <c r="AR126" s="124" t="e">
        <f t="shared" si="1465"/>
        <v>#REF!</v>
      </c>
      <c r="AS126" s="124" t="e">
        <f t="shared" si="1465"/>
        <v>#REF!</v>
      </c>
      <c r="AT126" s="124" t="e">
        <f t="shared" si="1465"/>
        <v>#REF!</v>
      </c>
      <c r="AU126" s="124" t="e">
        <f t="shared" si="1465"/>
        <v>#REF!</v>
      </c>
      <c r="AV126" s="124" t="e">
        <f t="shared" si="1465"/>
        <v>#REF!</v>
      </c>
      <c r="AW126" s="124" t="e">
        <f t="shared" si="1465"/>
        <v>#REF!</v>
      </c>
      <c r="AX126" s="124" t="e">
        <f t="shared" si="1465"/>
        <v>#REF!</v>
      </c>
      <c r="AY126" s="124" t="e">
        <f t="shared" si="1465"/>
        <v>#REF!</v>
      </c>
      <c r="AZ126" s="124" t="e">
        <f t="shared" si="1465"/>
        <v>#REF!</v>
      </c>
      <c r="BA126" s="124" t="e">
        <f t="shared" si="1465"/>
        <v>#REF!</v>
      </c>
      <c r="BB126" s="124" t="e">
        <f t="shared" si="1465"/>
        <v>#REF!</v>
      </c>
      <c r="BC126" s="124" t="e">
        <f t="shared" si="1465"/>
        <v>#REF!</v>
      </c>
      <c r="BD126" s="124" t="e">
        <f t="shared" si="1465"/>
        <v>#REF!</v>
      </c>
      <c r="BE126" s="124" t="e">
        <f t="shared" si="1465"/>
        <v>#REF!</v>
      </c>
      <c r="BF126" s="124" t="e">
        <f t="shared" si="1465"/>
        <v>#REF!</v>
      </c>
      <c r="BG126" s="124" t="e">
        <f t="shared" si="1465"/>
        <v>#REF!</v>
      </c>
      <c r="BH126" s="124" t="e">
        <f t="shared" si="1465"/>
        <v>#REF!</v>
      </c>
      <c r="BI126" s="124" t="e">
        <f t="shared" si="1465"/>
        <v>#REF!</v>
      </c>
      <c r="BJ126" s="124" t="e">
        <f t="shared" si="1465"/>
        <v>#REF!</v>
      </c>
      <c r="BK126" s="124" t="e">
        <f t="shared" si="1465"/>
        <v>#REF!</v>
      </c>
      <c r="BL126" s="124" t="e">
        <f t="shared" si="1465"/>
        <v>#REF!</v>
      </c>
      <c r="BM126" s="124" t="e">
        <f t="shared" si="1465"/>
        <v>#REF!</v>
      </c>
      <c r="BN126" s="124" t="e">
        <f t="shared" si="1465"/>
        <v>#REF!</v>
      </c>
      <c r="BO126" s="124" t="e">
        <f t="shared" si="1465"/>
        <v>#REF!</v>
      </c>
      <c r="BP126" s="124" t="e">
        <f t="shared" si="1465"/>
        <v>#REF!</v>
      </c>
      <c r="BQ126" s="124" t="e">
        <f t="shared" si="1465"/>
        <v>#REF!</v>
      </c>
      <c r="BR126" s="124" t="e">
        <f t="shared" si="1465"/>
        <v>#REF!</v>
      </c>
      <c r="BS126" s="124" t="e">
        <f t="shared" si="1465"/>
        <v>#REF!</v>
      </c>
      <c r="BT126" s="124" t="e">
        <f t="shared" si="1465"/>
        <v>#REF!</v>
      </c>
      <c r="BU126" s="124" t="e">
        <f t="shared" ref="BU126:EF126" si="1466">$D$126*BU107</f>
        <v>#REF!</v>
      </c>
      <c r="BV126" s="124" t="e">
        <f t="shared" si="1466"/>
        <v>#REF!</v>
      </c>
      <c r="BW126" s="124" t="e">
        <f t="shared" si="1466"/>
        <v>#REF!</v>
      </c>
      <c r="BX126" s="124" t="e">
        <f t="shared" si="1466"/>
        <v>#REF!</v>
      </c>
      <c r="BY126" s="124" t="e">
        <f t="shared" si="1466"/>
        <v>#REF!</v>
      </c>
      <c r="BZ126" s="124" t="e">
        <f t="shared" si="1466"/>
        <v>#REF!</v>
      </c>
      <c r="CA126" s="124" t="e">
        <f t="shared" si="1466"/>
        <v>#REF!</v>
      </c>
      <c r="CB126" s="124" t="e">
        <f t="shared" si="1466"/>
        <v>#REF!</v>
      </c>
      <c r="CC126" s="124" t="e">
        <f t="shared" si="1466"/>
        <v>#REF!</v>
      </c>
      <c r="CD126" s="124" t="e">
        <f t="shared" si="1466"/>
        <v>#REF!</v>
      </c>
      <c r="CE126" s="124" t="e">
        <f t="shared" si="1466"/>
        <v>#REF!</v>
      </c>
      <c r="CF126" s="124" t="e">
        <f t="shared" si="1466"/>
        <v>#REF!</v>
      </c>
      <c r="CG126" s="124" t="e">
        <f t="shared" si="1466"/>
        <v>#REF!</v>
      </c>
      <c r="CH126" s="124" t="e">
        <f t="shared" si="1466"/>
        <v>#REF!</v>
      </c>
      <c r="CI126" s="124" t="e">
        <f t="shared" si="1466"/>
        <v>#REF!</v>
      </c>
      <c r="CJ126" s="124" t="e">
        <f t="shared" si="1466"/>
        <v>#REF!</v>
      </c>
      <c r="CK126" s="124" t="e">
        <f t="shared" si="1466"/>
        <v>#REF!</v>
      </c>
      <c r="CL126" s="124" t="e">
        <f t="shared" si="1466"/>
        <v>#REF!</v>
      </c>
      <c r="CM126" s="124" t="e">
        <f t="shared" si="1466"/>
        <v>#REF!</v>
      </c>
      <c r="CN126" s="124" t="e">
        <f t="shared" si="1466"/>
        <v>#REF!</v>
      </c>
      <c r="CO126" s="124" t="e">
        <f t="shared" si="1466"/>
        <v>#REF!</v>
      </c>
      <c r="CP126" s="124" t="e">
        <f t="shared" si="1466"/>
        <v>#REF!</v>
      </c>
      <c r="CQ126" s="124" t="e">
        <f t="shared" si="1466"/>
        <v>#REF!</v>
      </c>
      <c r="CR126" s="124" t="e">
        <f t="shared" si="1466"/>
        <v>#REF!</v>
      </c>
      <c r="CS126" s="124" t="e">
        <f t="shared" si="1466"/>
        <v>#REF!</v>
      </c>
      <c r="CT126" s="124" t="e">
        <f t="shared" si="1466"/>
        <v>#REF!</v>
      </c>
      <c r="CU126" s="124" t="e">
        <f t="shared" si="1466"/>
        <v>#REF!</v>
      </c>
      <c r="CV126" s="124" t="e">
        <f t="shared" si="1466"/>
        <v>#REF!</v>
      </c>
      <c r="CW126" s="124" t="e">
        <f t="shared" si="1466"/>
        <v>#REF!</v>
      </c>
      <c r="CX126" s="124" t="e">
        <f t="shared" si="1466"/>
        <v>#REF!</v>
      </c>
      <c r="CY126" s="124" t="e">
        <f t="shared" si="1466"/>
        <v>#REF!</v>
      </c>
      <c r="CZ126" s="124" t="e">
        <f t="shared" si="1466"/>
        <v>#REF!</v>
      </c>
      <c r="DA126" s="124" t="e">
        <f t="shared" si="1466"/>
        <v>#REF!</v>
      </c>
      <c r="DB126" s="124" t="e">
        <f t="shared" si="1466"/>
        <v>#REF!</v>
      </c>
      <c r="DC126" s="124" t="e">
        <f t="shared" si="1466"/>
        <v>#REF!</v>
      </c>
      <c r="DD126" s="124" t="e">
        <f t="shared" si="1466"/>
        <v>#REF!</v>
      </c>
      <c r="DE126" s="124" t="e">
        <f t="shared" si="1466"/>
        <v>#REF!</v>
      </c>
      <c r="DF126" s="124" t="e">
        <f t="shared" si="1466"/>
        <v>#REF!</v>
      </c>
      <c r="DG126" s="124" t="e">
        <f t="shared" si="1466"/>
        <v>#REF!</v>
      </c>
      <c r="DH126" s="124" t="e">
        <f t="shared" si="1466"/>
        <v>#REF!</v>
      </c>
      <c r="DI126" s="124" t="e">
        <f t="shared" si="1466"/>
        <v>#REF!</v>
      </c>
      <c r="DJ126" s="124" t="e">
        <f t="shared" si="1466"/>
        <v>#REF!</v>
      </c>
      <c r="DK126" s="124" t="e">
        <f t="shared" si="1466"/>
        <v>#REF!</v>
      </c>
      <c r="DL126" s="124" t="e">
        <f t="shared" si="1466"/>
        <v>#REF!</v>
      </c>
      <c r="DM126" s="124" t="e">
        <f t="shared" si="1466"/>
        <v>#REF!</v>
      </c>
      <c r="DN126" s="124" t="e">
        <f t="shared" si="1466"/>
        <v>#REF!</v>
      </c>
      <c r="DO126" s="124" t="e">
        <f t="shared" si="1466"/>
        <v>#REF!</v>
      </c>
      <c r="DP126" s="124" t="e">
        <f t="shared" si="1466"/>
        <v>#REF!</v>
      </c>
      <c r="DQ126" s="124" t="e">
        <f t="shared" si="1466"/>
        <v>#REF!</v>
      </c>
      <c r="DR126" s="124" t="e">
        <f t="shared" si="1466"/>
        <v>#REF!</v>
      </c>
      <c r="DS126" s="124" t="e">
        <f t="shared" si="1466"/>
        <v>#REF!</v>
      </c>
      <c r="DT126" s="124" t="e">
        <f t="shared" si="1466"/>
        <v>#REF!</v>
      </c>
      <c r="DU126" s="124" t="e">
        <f t="shared" si="1466"/>
        <v>#REF!</v>
      </c>
      <c r="DV126" s="124" t="e">
        <f t="shared" si="1466"/>
        <v>#REF!</v>
      </c>
      <c r="DW126" s="124" t="e">
        <f t="shared" si="1466"/>
        <v>#REF!</v>
      </c>
      <c r="DX126" s="124" t="e">
        <f t="shared" si="1466"/>
        <v>#REF!</v>
      </c>
      <c r="DY126" s="124" t="e">
        <f t="shared" si="1466"/>
        <v>#REF!</v>
      </c>
      <c r="DZ126" s="124" t="e">
        <f t="shared" si="1466"/>
        <v>#REF!</v>
      </c>
      <c r="EA126" s="124" t="e">
        <f t="shared" si="1466"/>
        <v>#REF!</v>
      </c>
      <c r="EB126" s="124" t="e">
        <f t="shared" si="1466"/>
        <v>#REF!</v>
      </c>
      <c r="EC126" s="124" t="e">
        <f t="shared" si="1466"/>
        <v>#REF!</v>
      </c>
      <c r="ED126" s="124" t="e">
        <f t="shared" si="1466"/>
        <v>#REF!</v>
      </c>
      <c r="EE126" s="124" t="e">
        <f t="shared" si="1466"/>
        <v>#REF!</v>
      </c>
      <c r="EF126" s="124" t="e">
        <f t="shared" si="1466"/>
        <v>#REF!</v>
      </c>
      <c r="EG126" s="124" t="e">
        <f t="shared" ref="EG126:GR126" si="1467">$D$126*EG107</f>
        <v>#REF!</v>
      </c>
      <c r="EH126" s="124" t="e">
        <f t="shared" si="1467"/>
        <v>#REF!</v>
      </c>
      <c r="EI126" s="124" t="e">
        <f t="shared" si="1467"/>
        <v>#REF!</v>
      </c>
      <c r="EJ126" s="124" t="e">
        <f t="shared" si="1467"/>
        <v>#REF!</v>
      </c>
      <c r="EK126" s="124" t="e">
        <f t="shared" si="1467"/>
        <v>#REF!</v>
      </c>
      <c r="EL126" s="124" t="e">
        <f t="shared" si="1467"/>
        <v>#REF!</v>
      </c>
      <c r="EM126" s="124" t="e">
        <f t="shared" si="1467"/>
        <v>#REF!</v>
      </c>
      <c r="EN126" s="124" t="e">
        <f t="shared" si="1467"/>
        <v>#REF!</v>
      </c>
      <c r="EO126" s="124" t="e">
        <f t="shared" si="1467"/>
        <v>#REF!</v>
      </c>
      <c r="EP126" s="124" t="e">
        <f t="shared" si="1467"/>
        <v>#REF!</v>
      </c>
      <c r="EQ126" s="124" t="e">
        <f t="shared" si="1467"/>
        <v>#REF!</v>
      </c>
      <c r="ER126" s="124" t="e">
        <f t="shared" si="1467"/>
        <v>#REF!</v>
      </c>
      <c r="ES126" s="124" t="e">
        <f t="shared" si="1467"/>
        <v>#REF!</v>
      </c>
      <c r="ET126" s="124" t="e">
        <f t="shared" si="1467"/>
        <v>#REF!</v>
      </c>
      <c r="EU126" s="124" t="e">
        <f t="shared" si="1467"/>
        <v>#REF!</v>
      </c>
      <c r="EV126" s="124" t="e">
        <f t="shared" si="1467"/>
        <v>#REF!</v>
      </c>
      <c r="EW126" s="124" t="e">
        <f t="shared" si="1467"/>
        <v>#REF!</v>
      </c>
      <c r="EX126" s="124" t="e">
        <f t="shared" si="1467"/>
        <v>#REF!</v>
      </c>
      <c r="EY126" s="124" t="e">
        <f t="shared" si="1467"/>
        <v>#REF!</v>
      </c>
      <c r="EZ126" s="124" t="e">
        <f t="shared" si="1467"/>
        <v>#REF!</v>
      </c>
      <c r="FA126" s="124" t="e">
        <f t="shared" si="1467"/>
        <v>#REF!</v>
      </c>
      <c r="FB126" s="124" t="e">
        <f t="shared" si="1467"/>
        <v>#REF!</v>
      </c>
      <c r="FC126" s="124" t="e">
        <f t="shared" si="1467"/>
        <v>#REF!</v>
      </c>
      <c r="FD126" s="124" t="e">
        <f t="shared" si="1467"/>
        <v>#REF!</v>
      </c>
      <c r="FE126" s="124" t="e">
        <f t="shared" si="1467"/>
        <v>#REF!</v>
      </c>
      <c r="FF126" s="124" t="e">
        <f t="shared" si="1467"/>
        <v>#REF!</v>
      </c>
      <c r="FG126" s="124" t="e">
        <f t="shared" si="1467"/>
        <v>#REF!</v>
      </c>
      <c r="FH126" s="124" t="e">
        <f t="shared" si="1467"/>
        <v>#REF!</v>
      </c>
      <c r="FI126" s="124" t="e">
        <f t="shared" si="1467"/>
        <v>#REF!</v>
      </c>
      <c r="FJ126" s="124" t="e">
        <f t="shared" si="1467"/>
        <v>#REF!</v>
      </c>
      <c r="FK126" s="124" t="e">
        <f t="shared" si="1467"/>
        <v>#REF!</v>
      </c>
      <c r="FL126" s="124" t="e">
        <f t="shared" si="1467"/>
        <v>#REF!</v>
      </c>
      <c r="FM126" s="124" t="e">
        <f t="shared" si="1467"/>
        <v>#REF!</v>
      </c>
      <c r="FN126" s="124" t="e">
        <f t="shared" si="1467"/>
        <v>#REF!</v>
      </c>
      <c r="FO126" s="124" t="e">
        <f t="shared" si="1467"/>
        <v>#REF!</v>
      </c>
      <c r="FP126" s="124" t="e">
        <f t="shared" si="1467"/>
        <v>#REF!</v>
      </c>
      <c r="FQ126" s="124" t="e">
        <f t="shared" si="1467"/>
        <v>#REF!</v>
      </c>
      <c r="FR126" s="124" t="e">
        <f t="shared" si="1467"/>
        <v>#REF!</v>
      </c>
      <c r="FS126" s="124" t="e">
        <f t="shared" si="1467"/>
        <v>#REF!</v>
      </c>
      <c r="FT126" s="124" t="e">
        <f t="shared" si="1467"/>
        <v>#REF!</v>
      </c>
      <c r="FU126" s="124" t="e">
        <f t="shared" si="1467"/>
        <v>#REF!</v>
      </c>
      <c r="FV126" s="124" t="e">
        <f t="shared" si="1467"/>
        <v>#REF!</v>
      </c>
      <c r="FW126" s="124" t="e">
        <f t="shared" si="1467"/>
        <v>#REF!</v>
      </c>
      <c r="FX126" s="124" t="e">
        <f t="shared" si="1467"/>
        <v>#REF!</v>
      </c>
      <c r="FY126" s="124" t="e">
        <f t="shared" si="1467"/>
        <v>#REF!</v>
      </c>
      <c r="FZ126" s="124" t="e">
        <f t="shared" si="1467"/>
        <v>#REF!</v>
      </c>
      <c r="GA126" s="124" t="e">
        <f t="shared" si="1467"/>
        <v>#REF!</v>
      </c>
      <c r="GB126" s="124" t="e">
        <f t="shared" si="1467"/>
        <v>#REF!</v>
      </c>
      <c r="GC126" s="124" t="e">
        <f t="shared" si="1467"/>
        <v>#REF!</v>
      </c>
      <c r="GD126" s="124" t="e">
        <f t="shared" si="1467"/>
        <v>#REF!</v>
      </c>
      <c r="GE126" s="124" t="e">
        <f t="shared" si="1467"/>
        <v>#REF!</v>
      </c>
      <c r="GF126" s="124" t="e">
        <f t="shared" si="1467"/>
        <v>#REF!</v>
      </c>
      <c r="GG126" s="124" t="e">
        <f t="shared" si="1467"/>
        <v>#REF!</v>
      </c>
      <c r="GH126" s="124" t="e">
        <f t="shared" si="1467"/>
        <v>#REF!</v>
      </c>
      <c r="GI126" s="124" t="e">
        <f t="shared" si="1467"/>
        <v>#REF!</v>
      </c>
      <c r="GJ126" s="124" t="e">
        <f t="shared" si="1467"/>
        <v>#REF!</v>
      </c>
      <c r="GK126" s="124" t="e">
        <f t="shared" si="1467"/>
        <v>#REF!</v>
      </c>
      <c r="GL126" s="124" t="e">
        <f t="shared" si="1467"/>
        <v>#REF!</v>
      </c>
      <c r="GM126" s="124" t="e">
        <f t="shared" si="1467"/>
        <v>#REF!</v>
      </c>
      <c r="GN126" s="124" t="e">
        <f t="shared" si="1467"/>
        <v>#REF!</v>
      </c>
      <c r="GO126" s="124" t="e">
        <f t="shared" si="1467"/>
        <v>#REF!</v>
      </c>
      <c r="GP126" s="124" t="e">
        <f t="shared" si="1467"/>
        <v>#REF!</v>
      </c>
      <c r="GQ126" s="124" t="e">
        <f t="shared" si="1467"/>
        <v>#REF!</v>
      </c>
      <c r="GR126" s="124" t="e">
        <f t="shared" si="1467"/>
        <v>#REF!</v>
      </c>
      <c r="GS126" s="124" t="e">
        <f t="shared" ref="GS126:JD126" si="1468">$D$126*GS107</f>
        <v>#REF!</v>
      </c>
      <c r="GT126" s="124" t="e">
        <f t="shared" si="1468"/>
        <v>#REF!</v>
      </c>
      <c r="GU126" s="124" t="e">
        <f t="shared" si="1468"/>
        <v>#REF!</v>
      </c>
      <c r="GV126" s="124" t="e">
        <f t="shared" si="1468"/>
        <v>#REF!</v>
      </c>
      <c r="GW126" s="124" t="e">
        <f t="shared" si="1468"/>
        <v>#REF!</v>
      </c>
      <c r="GX126" s="124" t="e">
        <f t="shared" si="1468"/>
        <v>#REF!</v>
      </c>
      <c r="GY126" s="124" t="e">
        <f t="shared" si="1468"/>
        <v>#REF!</v>
      </c>
      <c r="GZ126" s="124" t="e">
        <f t="shared" si="1468"/>
        <v>#REF!</v>
      </c>
      <c r="HA126" s="124" t="e">
        <f t="shared" si="1468"/>
        <v>#REF!</v>
      </c>
      <c r="HB126" s="124" t="e">
        <f t="shared" si="1468"/>
        <v>#REF!</v>
      </c>
      <c r="HC126" s="124" t="e">
        <f t="shared" si="1468"/>
        <v>#REF!</v>
      </c>
      <c r="HD126" s="124" t="e">
        <f t="shared" si="1468"/>
        <v>#REF!</v>
      </c>
      <c r="HE126" s="124" t="e">
        <f t="shared" si="1468"/>
        <v>#REF!</v>
      </c>
      <c r="HF126" s="124" t="e">
        <f t="shared" si="1468"/>
        <v>#REF!</v>
      </c>
      <c r="HG126" s="124" t="e">
        <f t="shared" si="1468"/>
        <v>#REF!</v>
      </c>
      <c r="HH126" s="124" t="e">
        <f t="shared" si="1468"/>
        <v>#REF!</v>
      </c>
      <c r="HI126" s="124" t="e">
        <f t="shared" si="1468"/>
        <v>#REF!</v>
      </c>
      <c r="HJ126" s="124" t="e">
        <f t="shared" si="1468"/>
        <v>#REF!</v>
      </c>
      <c r="HK126" s="124" t="e">
        <f t="shared" si="1468"/>
        <v>#REF!</v>
      </c>
      <c r="HL126" s="124" t="e">
        <f t="shared" si="1468"/>
        <v>#REF!</v>
      </c>
      <c r="HM126" s="124" t="e">
        <f t="shared" si="1468"/>
        <v>#REF!</v>
      </c>
      <c r="HN126" s="124" t="e">
        <f t="shared" si="1468"/>
        <v>#REF!</v>
      </c>
      <c r="HO126" s="124" t="e">
        <f t="shared" si="1468"/>
        <v>#REF!</v>
      </c>
      <c r="HP126" s="124" t="e">
        <f t="shared" si="1468"/>
        <v>#REF!</v>
      </c>
      <c r="HQ126" s="124" t="e">
        <f t="shared" si="1468"/>
        <v>#REF!</v>
      </c>
      <c r="HR126" s="124" t="e">
        <f t="shared" si="1468"/>
        <v>#REF!</v>
      </c>
      <c r="HS126" s="124" t="e">
        <f t="shared" si="1468"/>
        <v>#REF!</v>
      </c>
      <c r="HT126" s="124" t="e">
        <f t="shared" si="1468"/>
        <v>#REF!</v>
      </c>
      <c r="HU126" s="124" t="e">
        <f t="shared" si="1468"/>
        <v>#REF!</v>
      </c>
      <c r="HV126" s="124" t="e">
        <f t="shared" si="1468"/>
        <v>#REF!</v>
      </c>
      <c r="HW126" s="124" t="e">
        <f t="shared" si="1468"/>
        <v>#REF!</v>
      </c>
      <c r="HX126" s="124" t="e">
        <f t="shared" si="1468"/>
        <v>#REF!</v>
      </c>
      <c r="HY126" s="124" t="e">
        <f t="shared" si="1468"/>
        <v>#REF!</v>
      </c>
      <c r="HZ126" s="124" t="e">
        <f t="shared" si="1468"/>
        <v>#REF!</v>
      </c>
      <c r="IA126" s="124" t="e">
        <f t="shared" si="1468"/>
        <v>#REF!</v>
      </c>
      <c r="IB126" s="124" t="e">
        <f t="shared" si="1468"/>
        <v>#REF!</v>
      </c>
      <c r="IC126" s="124" t="e">
        <f t="shared" si="1468"/>
        <v>#REF!</v>
      </c>
      <c r="ID126" s="124" t="e">
        <f t="shared" si="1468"/>
        <v>#REF!</v>
      </c>
      <c r="IE126" s="124" t="e">
        <f t="shared" si="1468"/>
        <v>#REF!</v>
      </c>
      <c r="IF126" s="124" t="e">
        <f t="shared" si="1468"/>
        <v>#REF!</v>
      </c>
      <c r="IG126" s="124" t="e">
        <f t="shared" si="1468"/>
        <v>#REF!</v>
      </c>
      <c r="IH126" s="124" t="e">
        <f t="shared" si="1468"/>
        <v>#REF!</v>
      </c>
      <c r="II126" s="124" t="e">
        <f t="shared" si="1468"/>
        <v>#REF!</v>
      </c>
      <c r="IJ126" s="124" t="e">
        <f t="shared" si="1468"/>
        <v>#REF!</v>
      </c>
      <c r="IK126" s="124" t="e">
        <f t="shared" si="1468"/>
        <v>#REF!</v>
      </c>
      <c r="IL126" s="124" t="e">
        <f t="shared" si="1468"/>
        <v>#REF!</v>
      </c>
      <c r="IM126" s="124" t="e">
        <f t="shared" si="1468"/>
        <v>#REF!</v>
      </c>
      <c r="IN126" s="124" t="e">
        <f t="shared" si="1468"/>
        <v>#REF!</v>
      </c>
      <c r="IO126" s="124" t="e">
        <f t="shared" si="1468"/>
        <v>#REF!</v>
      </c>
      <c r="IP126" s="124" t="e">
        <f t="shared" si="1468"/>
        <v>#REF!</v>
      </c>
      <c r="IQ126" s="124" t="e">
        <f t="shared" si="1468"/>
        <v>#REF!</v>
      </c>
      <c r="IR126" s="124" t="e">
        <f t="shared" si="1468"/>
        <v>#REF!</v>
      </c>
      <c r="IS126" s="124" t="e">
        <f t="shared" si="1468"/>
        <v>#REF!</v>
      </c>
      <c r="IT126" s="124" t="e">
        <f t="shared" si="1468"/>
        <v>#REF!</v>
      </c>
      <c r="IU126" s="124" t="e">
        <f t="shared" si="1468"/>
        <v>#REF!</v>
      </c>
      <c r="IV126" s="124" t="e">
        <f t="shared" si="1468"/>
        <v>#REF!</v>
      </c>
      <c r="IW126" s="124" t="e">
        <f t="shared" si="1468"/>
        <v>#REF!</v>
      </c>
      <c r="IX126" s="124" t="e">
        <f t="shared" si="1468"/>
        <v>#REF!</v>
      </c>
      <c r="IY126" s="124" t="e">
        <f t="shared" si="1468"/>
        <v>#REF!</v>
      </c>
      <c r="IZ126" s="124" t="e">
        <f t="shared" si="1468"/>
        <v>#REF!</v>
      </c>
      <c r="JA126" s="124" t="e">
        <f t="shared" si="1468"/>
        <v>#REF!</v>
      </c>
      <c r="JB126" s="124" t="e">
        <f t="shared" si="1468"/>
        <v>#REF!</v>
      </c>
      <c r="JC126" s="124" t="e">
        <f t="shared" si="1468"/>
        <v>#REF!</v>
      </c>
      <c r="JD126" s="124" t="e">
        <f t="shared" si="1468"/>
        <v>#REF!</v>
      </c>
      <c r="JE126" s="124" t="e">
        <f t="shared" ref="JE126:KT126" si="1469">$D$126*JE107</f>
        <v>#REF!</v>
      </c>
      <c r="JF126" s="124" t="e">
        <f t="shared" si="1469"/>
        <v>#REF!</v>
      </c>
      <c r="JG126" s="124" t="e">
        <f t="shared" si="1469"/>
        <v>#REF!</v>
      </c>
      <c r="JH126" s="124" t="e">
        <f t="shared" si="1469"/>
        <v>#REF!</v>
      </c>
      <c r="JI126" s="124" t="e">
        <f t="shared" si="1469"/>
        <v>#REF!</v>
      </c>
      <c r="JJ126" s="124" t="e">
        <f t="shared" si="1469"/>
        <v>#REF!</v>
      </c>
      <c r="JK126" s="124" t="e">
        <f t="shared" si="1469"/>
        <v>#REF!</v>
      </c>
      <c r="JL126" s="124" t="e">
        <f t="shared" si="1469"/>
        <v>#REF!</v>
      </c>
      <c r="JM126" s="124" t="e">
        <f t="shared" si="1469"/>
        <v>#REF!</v>
      </c>
      <c r="JN126" s="124" t="e">
        <f t="shared" si="1469"/>
        <v>#REF!</v>
      </c>
      <c r="JO126" s="124" t="e">
        <f t="shared" si="1469"/>
        <v>#REF!</v>
      </c>
      <c r="JP126" s="124" t="e">
        <f t="shared" si="1469"/>
        <v>#REF!</v>
      </c>
      <c r="JQ126" s="124" t="e">
        <f t="shared" si="1469"/>
        <v>#REF!</v>
      </c>
      <c r="JR126" s="124" t="e">
        <f t="shared" si="1469"/>
        <v>#REF!</v>
      </c>
      <c r="JS126" s="124" t="e">
        <f t="shared" si="1469"/>
        <v>#REF!</v>
      </c>
      <c r="JT126" s="124" t="e">
        <f t="shared" si="1469"/>
        <v>#REF!</v>
      </c>
      <c r="JU126" s="124" t="e">
        <f t="shared" si="1469"/>
        <v>#REF!</v>
      </c>
      <c r="JV126" s="124" t="e">
        <f t="shared" si="1469"/>
        <v>#REF!</v>
      </c>
      <c r="JW126" s="124" t="e">
        <f t="shared" si="1469"/>
        <v>#REF!</v>
      </c>
      <c r="JX126" s="124" t="e">
        <f t="shared" si="1469"/>
        <v>#REF!</v>
      </c>
      <c r="JY126" s="124" t="e">
        <f t="shared" si="1469"/>
        <v>#REF!</v>
      </c>
      <c r="JZ126" s="124" t="e">
        <f t="shared" si="1469"/>
        <v>#REF!</v>
      </c>
      <c r="KA126" s="124" t="e">
        <f t="shared" si="1469"/>
        <v>#REF!</v>
      </c>
      <c r="KB126" s="124" t="e">
        <f t="shared" si="1469"/>
        <v>#REF!</v>
      </c>
      <c r="KC126" s="124" t="e">
        <f t="shared" si="1469"/>
        <v>#REF!</v>
      </c>
      <c r="KD126" s="124" t="e">
        <f t="shared" si="1469"/>
        <v>#REF!</v>
      </c>
      <c r="KE126" s="124" t="e">
        <f t="shared" si="1469"/>
        <v>#REF!</v>
      </c>
      <c r="KF126" s="124" t="e">
        <f t="shared" si="1469"/>
        <v>#REF!</v>
      </c>
      <c r="KG126" s="124" t="e">
        <f t="shared" si="1469"/>
        <v>#REF!</v>
      </c>
      <c r="KH126" s="124" t="e">
        <f t="shared" si="1469"/>
        <v>#REF!</v>
      </c>
      <c r="KI126" s="124" t="e">
        <f t="shared" si="1469"/>
        <v>#REF!</v>
      </c>
      <c r="KJ126" s="124" t="e">
        <f t="shared" si="1469"/>
        <v>#REF!</v>
      </c>
      <c r="KK126" s="124" t="e">
        <f t="shared" si="1469"/>
        <v>#REF!</v>
      </c>
      <c r="KL126" s="124" t="e">
        <f t="shared" si="1469"/>
        <v>#REF!</v>
      </c>
      <c r="KM126" s="124" t="e">
        <f t="shared" si="1469"/>
        <v>#REF!</v>
      </c>
      <c r="KN126" s="124" t="e">
        <f t="shared" si="1469"/>
        <v>#REF!</v>
      </c>
      <c r="KO126" s="124" t="e">
        <f t="shared" si="1469"/>
        <v>#REF!</v>
      </c>
      <c r="KP126" s="124" t="e">
        <f t="shared" si="1469"/>
        <v>#REF!</v>
      </c>
      <c r="KQ126" s="124" t="e">
        <f t="shared" si="1469"/>
        <v>#REF!</v>
      </c>
      <c r="KR126" s="124" t="e">
        <f t="shared" si="1469"/>
        <v>#REF!</v>
      </c>
      <c r="KS126" s="124" t="e">
        <f t="shared" si="1469"/>
        <v>#REF!</v>
      </c>
      <c r="KT126" s="124" t="e">
        <f t="shared" si="1469"/>
        <v>#REF!</v>
      </c>
      <c r="KU126" s="124" t="e">
        <f t="shared" ref="KU126:LF126" si="1470">$D$126*KU107</f>
        <v>#REF!</v>
      </c>
      <c r="KV126" s="124" t="e">
        <f t="shared" si="1470"/>
        <v>#REF!</v>
      </c>
      <c r="KW126" s="124" t="e">
        <f t="shared" si="1470"/>
        <v>#REF!</v>
      </c>
      <c r="KX126" s="124" t="e">
        <f t="shared" si="1470"/>
        <v>#REF!</v>
      </c>
      <c r="KY126" s="124" t="e">
        <f t="shared" si="1470"/>
        <v>#REF!</v>
      </c>
      <c r="KZ126" s="124" t="e">
        <f t="shared" si="1470"/>
        <v>#REF!</v>
      </c>
      <c r="LA126" s="124" t="e">
        <f t="shared" si="1470"/>
        <v>#REF!</v>
      </c>
      <c r="LB126" s="124" t="e">
        <f t="shared" si="1470"/>
        <v>#REF!</v>
      </c>
      <c r="LC126" s="124" t="e">
        <f t="shared" si="1470"/>
        <v>#REF!</v>
      </c>
      <c r="LD126" s="124" t="e">
        <f t="shared" si="1470"/>
        <v>#REF!</v>
      </c>
      <c r="LE126" s="124" t="e">
        <f t="shared" si="1470"/>
        <v>#REF!</v>
      </c>
      <c r="LF126" s="124" t="e">
        <f t="shared" si="1470"/>
        <v>#REF!</v>
      </c>
      <c r="LG126" s="124" t="e">
        <f t="shared" ref="LG126:NR126" si="1471">$D$126*LG107</f>
        <v>#REF!</v>
      </c>
      <c r="LH126" s="124" t="e">
        <f t="shared" si="1471"/>
        <v>#REF!</v>
      </c>
      <c r="LI126" s="124" t="e">
        <f t="shared" si="1471"/>
        <v>#REF!</v>
      </c>
      <c r="LJ126" s="124" t="e">
        <f t="shared" si="1471"/>
        <v>#REF!</v>
      </c>
      <c r="LK126" s="124" t="e">
        <f t="shared" si="1471"/>
        <v>#REF!</v>
      </c>
      <c r="LL126" s="124" t="e">
        <f t="shared" si="1471"/>
        <v>#REF!</v>
      </c>
      <c r="LM126" s="124" t="e">
        <f t="shared" si="1471"/>
        <v>#REF!</v>
      </c>
      <c r="LN126" s="124" t="e">
        <f t="shared" si="1471"/>
        <v>#REF!</v>
      </c>
      <c r="LO126" s="124" t="e">
        <f t="shared" si="1471"/>
        <v>#REF!</v>
      </c>
      <c r="LP126" s="124" t="e">
        <f t="shared" si="1471"/>
        <v>#REF!</v>
      </c>
      <c r="LQ126" s="124" t="e">
        <f t="shared" si="1471"/>
        <v>#REF!</v>
      </c>
      <c r="LR126" s="124" t="e">
        <f t="shared" si="1471"/>
        <v>#REF!</v>
      </c>
      <c r="LS126" s="124" t="e">
        <f t="shared" si="1471"/>
        <v>#REF!</v>
      </c>
      <c r="LT126" s="124" t="e">
        <f t="shared" si="1471"/>
        <v>#REF!</v>
      </c>
      <c r="LU126" s="124" t="e">
        <f t="shared" si="1471"/>
        <v>#REF!</v>
      </c>
      <c r="LV126" s="124" t="e">
        <f t="shared" si="1471"/>
        <v>#REF!</v>
      </c>
      <c r="LW126" s="124" t="e">
        <f t="shared" si="1471"/>
        <v>#REF!</v>
      </c>
      <c r="LX126" s="124" t="e">
        <f t="shared" si="1471"/>
        <v>#REF!</v>
      </c>
      <c r="LY126" s="124" t="e">
        <f t="shared" si="1471"/>
        <v>#REF!</v>
      </c>
      <c r="LZ126" s="124" t="e">
        <f t="shared" si="1471"/>
        <v>#REF!</v>
      </c>
      <c r="MA126" s="124" t="e">
        <f t="shared" si="1471"/>
        <v>#REF!</v>
      </c>
      <c r="MB126" s="124" t="e">
        <f t="shared" si="1471"/>
        <v>#REF!</v>
      </c>
      <c r="MC126" s="124" t="e">
        <f t="shared" si="1471"/>
        <v>#REF!</v>
      </c>
      <c r="MD126" s="124" t="e">
        <f t="shared" si="1471"/>
        <v>#REF!</v>
      </c>
      <c r="ME126" s="124" t="e">
        <f t="shared" si="1471"/>
        <v>#REF!</v>
      </c>
      <c r="MF126" s="124" t="e">
        <f t="shared" si="1471"/>
        <v>#REF!</v>
      </c>
      <c r="MG126" s="124" t="e">
        <f t="shared" si="1471"/>
        <v>#REF!</v>
      </c>
      <c r="MH126" s="124" t="e">
        <f t="shared" si="1471"/>
        <v>#REF!</v>
      </c>
      <c r="MI126" s="124" t="e">
        <f t="shared" si="1471"/>
        <v>#REF!</v>
      </c>
      <c r="MJ126" s="124" t="e">
        <f t="shared" si="1471"/>
        <v>#REF!</v>
      </c>
      <c r="MK126" s="124" t="e">
        <f t="shared" si="1471"/>
        <v>#REF!</v>
      </c>
      <c r="ML126" s="124" t="e">
        <f t="shared" si="1471"/>
        <v>#REF!</v>
      </c>
      <c r="MM126" s="124" t="e">
        <f t="shared" si="1471"/>
        <v>#REF!</v>
      </c>
      <c r="MN126" s="124" t="e">
        <f t="shared" si="1471"/>
        <v>#REF!</v>
      </c>
      <c r="MO126" s="124" t="e">
        <f t="shared" si="1471"/>
        <v>#REF!</v>
      </c>
      <c r="MP126" s="124" t="e">
        <f t="shared" si="1471"/>
        <v>#REF!</v>
      </c>
      <c r="MQ126" s="124" t="e">
        <f t="shared" si="1471"/>
        <v>#REF!</v>
      </c>
      <c r="MR126" s="124" t="e">
        <f t="shared" si="1471"/>
        <v>#REF!</v>
      </c>
      <c r="MS126" s="124" t="e">
        <f t="shared" si="1471"/>
        <v>#REF!</v>
      </c>
      <c r="MT126" s="124" t="e">
        <f t="shared" si="1471"/>
        <v>#REF!</v>
      </c>
      <c r="MU126" s="124" t="e">
        <f t="shared" si="1471"/>
        <v>#REF!</v>
      </c>
      <c r="MV126" s="124" t="e">
        <f t="shared" si="1471"/>
        <v>#REF!</v>
      </c>
      <c r="MW126" s="124" t="e">
        <f t="shared" si="1471"/>
        <v>#REF!</v>
      </c>
      <c r="MX126" s="124" t="e">
        <f t="shared" si="1471"/>
        <v>#REF!</v>
      </c>
      <c r="MY126" s="124" t="e">
        <f t="shared" si="1471"/>
        <v>#REF!</v>
      </c>
      <c r="MZ126" s="124" t="e">
        <f t="shared" si="1471"/>
        <v>#REF!</v>
      </c>
      <c r="NA126" s="124" t="e">
        <f t="shared" si="1471"/>
        <v>#REF!</v>
      </c>
      <c r="NB126" s="124" t="e">
        <f t="shared" si="1471"/>
        <v>#REF!</v>
      </c>
      <c r="NC126" s="124" t="e">
        <f t="shared" si="1471"/>
        <v>#REF!</v>
      </c>
      <c r="ND126" s="124" t="e">
        <f t="shared" si="1471"/>
        <v>#REF!</v>
      </c>
      <c r="NE126" s="124" t="e">
        <f t="shared" si="1471"/>
        <v>#REF!</v>
      </c>
      <c r="NF126" s="124" t="e">
        <f t="shared" si="1471"/>
        <v>#REF!</v>
      </c>
      <c r="NG126" s="124" t="e">
        <f t="shared" si="1471"/>
        <v>#REF!</v>
      </c>
      <c r="NH126" s="124" t="e">
        <f t="shared" si="1471"/>
        <v>#REF!</v>
      </c>
      <c r="NI126" s="124" t="e">
        <f t="shared" si="1471"/>
        <v>#REF!</v>
      </c>
      <c r="NJ126" s="124" t="e">
        <f t="shared" si="1471"/>
        <v>#REF!</v>
      </c>
      <c r="NK126" s="124" t="e">
        <f t="shared" si="1471"/>
        <v>#REF!</v>
      </c>
      <c r="NL126" s="124" t="e">
        <f t="shared" si="1471"/>
        <v>#REF!</v>
      </c>
      <c r="NM126" s="124" t="e">
        <f t="shared" si="1471"/>
        <v>#REF!</v>
      </c>
      <c r="NN126" s="124" t="e">
        <f t="shared" si="1471"/>
        <v>#REF!</v>
      </c>
      <c r="NO126" s="124" t="e">
        <f t="shared" si="1471"/>
        <v>#REF!</v>
      </c>
      <c r="NP126" s="124" t="e">
        <f t="shared" si="1471"/>
        <v>#REF!</v>
      </c>
      <c r="NQ126" s="124" t="e">
        <f t="shared" si="1471"/>
        <v>#REF!</v>
      </c>
      <c r="NR126" s="124" t="e">
        <f t="shared" si="1471"/>
        <v>#REF!</v>
      </c>
      <c r="NS126" s="124" t="e">
        <f t="shared" ref="NS126:PJ126" si="1472">$D$126*NS107</f>
        <v>#REF!</v>
      </c>
      <c r="NT126" s="124" t="e">
        <f t="shared" si="1472"/>
        <v>#REF!</v>
      </c>
      <c r="NU126" s="124" t="e">
        <f t="shared" si="1472"/>
        <v>#REF!</v>
      </c>
      <c r="NV126" s="124" t="e">
        <f t="shared" si="1472"/>
        <v>#REF!</v>
      </c>
      <c r="NW126" s="124" t="e">
        <f t="shared" si="1472"/>
        <v>#REF!</v>
      </c>
      <c r="NX126" s="124" t="e">
        <f t="shared" si="1472"/>
        <v>#REF!</v>
      </c>
      <c r="NY126" s="124" t="e">
        <f t="shared" si="1472"/>
        <v>#REF!</v>
      </c>
      <c r="NZ126" s="124" t="e">
        <f t="shared" si="1472"/>
        <v>#REF!</v>
      </c>
      <c r="OA126" s="124" t="e">
        <f t="shared" si="1472"/>
        <v>#REF!</v>
      </c>
      <c r="OB126" s="124" t="e">
        <f t="shared" si="1472"/>
        <v>#REF!</v>
      </c>
      <c r="OC126" s="124" t="e">
        <f t="shared" si="1472"/>
        <v>#REF!</v>
      </c>
      <c r="OD126" s="124" t="e">
        <f t="shared" si="1472"/>
        <v>#REF!</v>
      </c>
      <c r="OE126" s="124" t="e">
        <f t="shared" si="1472"/>
        <v>#REF!</v>
      </c>
      <c r="OF126" s="124" t="e">
        <f t="shared" si="1472"/>
        <v>#REF!</v>
      </c>
      <c r="OG126" s="124" t="e">
        <f t="shared" si="1472"/>
        <v>#REF!</v>
      </c>
      <c r="OH126" s="124" t="e">
        <f t="shared" si="1472"/>
        <v>#REF!</v>
      </c>
      <c r="OI126" s="124" t="e">
        <f t="shared" si="1472"/>
        <v>#REF!</v>
      </c>
      <c r="OJ126" s="124" t="e">
        <f t="shared" si="1472"/>
        <v>#REF!</v>
      </c>
      <c r="OK126" s="124" t="e">
        <f t="shared" si="1472"/>
        <v>#REF!</v>
      </c>
      <c r="OL126" s="124" t="e">
        <f t="shared" si="1472"/>
        <v>#REF!</v>
      </c>
      <c r="OM126" s="124" t="e">
        <f t="shared" si="1472"/>
        <v>#REF!</v>
      </c>
      <c r="ON126" s="124" t="e">
        <f t="shared" si="1472"/>
        <v>#REF!</v>
      </c>
      <c r="OO126" s="124" t="e">
        <f t="shared" si="1472"/>
        <v>#REF!</v>
      </c>
      <c r="OP126" s="124" t="e">
        <f t="shared" si="1472"/>
        <v>#REF!</v>
      </c>
      <c r="OQ126" s="124" t="e">
        <f t="shared" si="1472"/>
        <v>#REF!</v>
      </c>
      <c r="OR126" s="124" t="e">
        <f t="shared" si="1472"/>
        <v>#REF!</v>
      </c>
      <c r="OS126" s="124" t="e">
        <f t="shared" si="1472"/>
        <v>#REF!</v>
      </c>
      <c r="OT126" s="124" t="e">
        <f t="shared" si="1472"/>
        <v>#REF!</v>
      </c>
      <c r="OU126" s="124" t="e">
        <f t="shared" si="1472"/>
        <v>#REF!</v>
      </c>
      <c r="OV126" s="124" t="e">
        <f t="shared" si="1472"/>
        <v>#REF!</v>
      </c>
      <c r="OW126" s="124" t="e">
        <f t="shared" si="1472"/>
        <v>#REF!</v>
      </c>
      <c r="OX126" s="124" t="e">
        <f t="shared" si="1472"/>
        <v>#REF!</v>
      </c>
      <c r="OY126" s="124" t="e">
        <f t="shared" si="1472"/>
        <v>#REF!</v>
      </c>
      <c r="OZ126" s="124" t="e">
        <f t="shared" si="1472"/>
        <v>#REF!</v>
      </c>
      <c r="PA126" s="124" t="e">
        <f t="shared" si="1472"/>
        <v>#REF!</v>
      </c>
      <c r="PB126" s="124" t="e">
        <f t="shared" si="1472"/>
        <v>#REF!</v>
      </c>
      <c r="PC126" s="124" t="e">
        <f t="shared" si="1472"/>
        <v>#REF!</v>
      </c>
      <c r="PD126" s="124" t="e">
        <f t="shared" si="1472"/>
        <v>#REF!</v>
      </c>
      <c r="PE126" s="124" t="e">
        <f t="shared" si="1472"/>
        <v>#REF!</v>
      </c>
      <c r="PF126" s="124" t="e">
        <f t="shared" si="1472"/>
        <v>#REF!</v>
      </c>
      <c r="PG126" s="124" t="e">
        <f t="shared" si="1472"/>
        <v>#REF!</v>
      </c>
      <c r="PH126" s="124" t="e">
        <f t="shared" si="1472"/>
        <v>#REF!</v>
      </c>
      <c r="PI126" s="124" t="e">
        <f t="shared" si="1472"/>
        <v>#REF!</v>
      </c>
      <c r="PJ126" s="124" t="e">
        <f t="shared" si="1472"/>
        <v>#REF!</v>
      </c>
    </row>
    <row r="127" spans="3:426" ht="12" customHeight="1">
      <c r="C127" s="70" t="e">
        <f t="shared" si="1447"/>
        <v>#REF!</v>
      </c>
      <c r="D127" s="77" t="e">
        <f>#REF!</f>
        <v>#REF!</v>
      </c>
      <c r="G127" s="124" t="e">
        <f t="shared" si="1448"/>
        <v>#REF!</v>
      </c>
      <c r="H127" s="124" t="e">
        <f>$D$127*H108</f>
        <v>#REF!</v>
      </c>
      <c r="I127" s="124" t="e">
        <f t="shared" ref="I127:BT127" si="1473">$D$127*I108</f>
        <v>#REF!</v>
      </c>
      <c r="J127" s="124" t="e">
        <f t="shared" si="1473"/>
        <v>#REF!</v>
      </c>
      <c r="K127" s="124" t="e">
        <f t="shared" si="1473"/>
        <v>#REF!</v>
      </c>
      <c r="L127" s="124" t="e">
        <f t="shared" si="1473"/>
        <v>#REF!</v>
      </c>
      <c r="M127" s="124" t="e">
        <f t="shared" si="1473"/>
        <v>#REF!</v>
      </c>
      <c r="N127" s="124" t="e">
        <f t="shared" si="1473"/>
        <v>#REF!</v>
      </c>
      <c r="O127" s="124" t="e">
        <f t="shared" si="1473"/>
        <v>#REF!</v>
      </c>
      <c r="P127" s="124" t="e">
        <f t="shared" si="1473"/>
        <v>#REF!</v>
      </c>
      <c r="Q127" s="124" t="e">
        <f t="shared" si="1473"/>
        <v>#REF!</v>
      </c>
      <c r="R127" s="124" t="e">
        <f t="shared" si="1473"/>
        <v>#REF!</v>
      </c>
      <c r="S127" s="124" t="e">
        <f t="shared" si="1473"/>
        <v>#REF!</v>
      </c>
      <c r="T127" s="124" t="e">
        <f t="shared" si="1473"/>
        <v>#REF!</v>
      </c>
      <c r="U127" s="124" t="e">
        <f t="shared" si="1473"/>
        <v>#REF!</v>
      </c>
      <c r="V127" s="124" t="e">
        <f t="shared" si="1473"/>
        <v>#REF!</v>
      </c>
      <c r="W127" s="124" t="e">
        <f t="shared" si="1473"/>
        <v>#REF!</v>
      </c>
      <c r="X127" s="124" t="e">
        <f t="shared" si="1473"/>
        <v>#REF!</v>
      </c>
      <c r="Y127" s="124" t="e">
        <f t="shared" si="1473"/>
        <v>#REF!</v>
      </c>
      <c r="Z127" s="124" t="e">
        <f t="shared" si="1473"/>
        <v>#REF!</v>
      </c>
      <c r="AA127" s="124" t="e">
        <f t="shared" si="1473"/>
        <v>#REF!</v>
      </c>
      <c r="AB127" s="124" t="e">
        <f t="shared" si="1473"/>
        <v>#REF!</v>
      </c>
      <c r="AC127" s="124" t="e">
        <f t="shared" si="1473"/>
        <v>#REF!</v>
      </c>
      <c r="AD127" s="124" t="e">
        <f t="shared" si="1473"/>
        <v>#REF!</v>
      </c>
      <c r="AE127" s="124" t="e">
        <f t="shared" si="1473"/>
        <v>#REF!</v>
      </c>
      <c r="AF127" s="124" t="e">
        <f t="shared" si="1473"/>
        <v>#REF!</v>
      </c>
      <c r="AG127" s="124" t="e">
        <f t="shared" si="1473"/>
        <v>#REF!</v>
      </c>
      <c r="AH127" s="124" t="e">
        <f t="shared" si="1473"/>
        <v>#REF!</v>
      </c>
      <c r="AI127" s="124" t="e">
        <f t="shared" si="1473"/>
        <v>#REF!</v>
      </c>
      <c r="AJ127" s="124" t="e">
        <f t="shared" si="1473"/>
        <v>#REF!</v>
      </c>
      <c r="AK127" s="124" t="e">
        <f t="shared" si="1473"/>
        <v>#REF!</v>
      </c>
      <c r="AL127" s="124" t="e">
        <f t="shared" si="1473"/>
        <v>#REF!</v>
      </c>
      <c r="AM127" s="124" t="e">
        <f t="shared" si="1473"/>
        <v>#REF!</v>
      </c>
      <c r="AN127" s="124" t="e">
        <f t="shared" si="1473"/>
        <v>#REF!</v>
      </c>
      <c r="AO127" s="124" t="e">
        <f t="shared" si="1473"/>
        <v>#REF!</v>
      </c>
      <c r="AP127" s="124" t="e">
        <f t="shared" si="1473"/>
        <v>#REF!</v>
      </c>
      <c r="AQ127" s="124" t="e">
        <f t="shared" si="1473"/>
        <v>#REF!</v>
      </c>
      <c r="AR127" s="124" t="e">
        <f t="shared" si="1473"/>
        <v>#REF!</v>
      </c>
      <c r="AS127" s="124" t="e">
        <f t="shared" si="1473"/>
        <v>#REF!</v>
      </c>
      <c r="AT127" s="124" t="e">
        <f t="shared" si="1473"/>
        <v>#REF!</v>
      </c>
      <c r="AU127" s="124" t="e">
        <f t="shared" si="1473"/>
        <v>#REF!</v>
      </c>
      <c r="AV127" s="124" t="e">
        <f t="shared" si="1473"/>
        <v>#REF!</v>
      </c>
      <c r="AW127" s="124" t="e">
        <f t="shared" si="1473"/>
        <v>#REF!</v>
      </c>
      <c r="AX127" s="124" t="e">
        <f t="shared" si="1473"/>
        <v>#REF!</v>
      </c>
      <c r="AY127" s="124" t="e">
        <f t="shared" si="1473"/>
        <v>#REF!</v>
      </c>
      <c r="AZ127" s="124" t="e">
        <f t="shared" si="1473"/>
        <v>#REF!</v>
      </c>
      <c r="BA127" s="124" t="e">
        <f t="shared" si="1473"/>
        <v>#REF!</v>
      </c>
      <c r="BB127" s="124" t="e">
        <f t="shared" si="1473"/>
        <v>#REF!</v>
      </c>
      <c r="BC127" s="124" t="e">
        <f t="shared" si="1473"/>
        <v>#REF!</v>
      </c>
      <c r="BD127" s="124" t="e">
        <f t="shared" si="1473"/>
        <v>#REF!</v>
      </c>
      <c r="BE127" s="124" t="e">
        <f t="shared" si="1473"/>
        <v>#REF!</v>
      </c>
      <c r="BF127" s="124" t="e">
        <f t="shared" si="1473"/>
        <v>#REF!</v>
      </c>
      <c r="BG127" s="124" t="e">
        <f t="shared" si="1473"/>
        <v>#REF!</v>
      </c>
      <c r="BH127" s="124" t="e">
        <f t="shared" si="1473"/>
        <v>#REF!</v>
      </c>
      <c r="BI127" s="124" t="e">
        <f t="shared" si="1473"/>
        <v>#REF!</v>
      </c>
      <c r="BJ127" s="124" t="e">
        <f t="shared" si="1473"/>
        <v>#REF!</v>
      </c>
      <c r="BK127" s="124" t="e">
        <f t="shared" si="1473"/>
        <v>#REF!</v>
      </c>
      <c r="BL127" s="124" t="e">
        <f t="shared" si="1473"/>
        <v>#REF!</v>
      </c>
      <c r="BM127" s="124" t="e">
        <f t="shared" si="1473"/>
        <v>#REF!</v>
      </c>
      <c r="BN127" s="124" t="e">
        <f t="shared" si="1473"/>
        <v>#REF!</v>
      </c>
      <c r="BO127" s="124" t="e">
        <f t="shared" si="1473"/>
        <v>#REF!</v>
      </c>
      <c r="BP127" s="124" t="e">
        <f t="shared" si="1473"/>
        <v>#REF!</v>
      </c>
      <c r="BQ127" s="124" t="e">
        <f t="shared" si="1473"/>
        <v>#REF!</v>
      </c>
      <c r="BR127" s="124" t="e">
        <f t="shared" si="1473"/>
        <v>#REF!</v>
      </c>
      <c r="BS127" s="124" t="e">
        <f t="shared" si="1473"/>
        <v>#REF!</v>
      </c>
      <c r="BT127" s="124" t="e">
        <f t="shared" si="1473"/>
        <v>#REF!</v>
      </c>
      <c r="BU127" s="124" t="e">
        <f t="shared" ref="BU127:EF127" si="1474">$D$127*BU108</f>
        <v>#REF!</v>
      </c>
      <c r="BV127" s="124" t="e">
        <f t="shared" si="1474"/>
        <v>#REF!</v>
      </c>
      <c r="BW127" s="124" t="e">
        <f t="shared" si="1474"/>
        <v>#REF!</v>
      </c>
      <c r="BX127" s="124" t="e">
        <f t="shared" si="1474"/>
        <v>#REF!</v>
      </c>
      <c r="BY127" s="124" t="e">
        <f t="shared" si="1474"/>
        <v>#REF!</v>
      </c>
      <c r="BZ127" s="124" t="e">
        <f t="shared" si="1474"/>
        <v>#REF!</v>
      </c>
      <c r="CA127" s="124" t="e">
        <f t="shared" si="1474"/>
        <v>#REF!</v>
      </c>
      <c r="CB127" s="124" t="e">
        <f t="shared" si="1474"/>
        <v>#REF!</v>
      </c>
      <c r="CC127" s="124" t="e">
        <f t="shared" si="1474"/>
        <v>#REF!</v>
      </c>
      <c r="CD127" s="124" t="e">
        <f t="shared" si="1474"/>
        <v>#REF!</v>
      </c>
      <c r="CE127" s="124" t="e">
        <f t="shared" si="1474"/>
        <v>#REF!</v>
      </c>
      <c r="CF127" s="124" t="e">
        <f t="shared" si="1474"/>
        <v>#REF!</v>
      </c>
      <c r="CG127" s="124" t="e">
        <f t="shared" si="1474"/>
        <v>#REF!</v>
      </c>
      <c r="CH127" s="124" t="e">
        <f t="shared" si="1474"/>
        <v>#REF!</v>
      </c>
      <c r="CI127" s="124" t="e">
        <f t="shared" si="1474"/>
        <v>#REF!</v>
      </c>
      <c r="CJ127" s="124" t="e">
        <f t="shared" si="1474"/>
        <v>#REF!</v>
      </c>
      <c r="CK127" s="124" t="e">
        <f t="shared" si="1474"/>
        <v>#REF!</v>
      </c>
      <c r="CL127" s="124" t="e">
        <f t="shared" si="1474"/>
        <v>#REF!</v>
      </c>
      <c r="CM127" s="124" t="e">
        <f t="shared" si="1474"/>
        <v>#REF!</v>
      </c>
      <c r="CN127" s="124" t="e">
        <f t="shared" si="1474"/>
        <v>#REF!</v>
      </c>
      <c r="CO127" s="124" t="e">
        <f t="shared" si="1474"/>
        <v>#REF!</v>
      </c>
      <c r="CP127" s="124" t="e">
        <f t="shared" si="1474"/>
        <v>#REF!</v>
      </c>
      <c r="CQ127" s="124" t="e">
        <f t="shared" si="1474"/>
        <v>#REF!</v>
      </c>
      <c r="CR127" s="124" t="e">
        <f t="shared" si="1474"/>
        <v>#REF!</v>
      </c>
      <c r="CS127" s="124" t="e">
        <f t="shared" si="1474"/>
        <v>#REF!</v>
      </c>
      <c r="CT127" s="124" t="e">
        <f t="shared" si="1474"/>
        <v>#REF!</v>
      </c>
      <c r="CU127" s="124" t="e">
        <f t="shared" si="1474"/>
        <v>#REF!</v>
      </c>
      <c r="CV127" s="124" t="e">
        <f t="shared" si="1474"/>
        <v>#REF!</v>
      </c>
      <c r="CW127" s="124" t="e">
        <f t="shared" si="1474"/>
        <v>#REF!</v>
      </c>
      <c r="CX127" s="124" t="e">
        <f t="shared" si="1474"/>
        <v>#REF!</v>
      </c>
      <c r="CY127" s="124" t="e">
        <f t="shared" si="1474"/>
        <v>#REF!</v>
      </c>
      <c r="CZ127" s="124" t="e">
        <f t="shared" si="1474"/>
        <v>#REF!</v>
      </c>
      <c r="DA127" s="124" t="e">
        <f t="shared" si="1474"/>
        <v>#REF!</v>
      </c>
      <c r="DB127" s="124" t="e">
        <f t="shared" si="1474"/>
        <v>#REF!</v>
      </c>
      <c r="DC127" s="124" t="e">
        <f t="shared" si="1474"/>
        <v>#REF!</v>
      </c>
      <c r="DD127" s="124" t="e">
        <f t="shared" si="1474"/>
        <v>#REF!</v>
      </c>
      <c r="DE127" s="124" t="e">
        <f t="shared" si="1474"/>
        <v>#REF!</v>
      </c>
      <c r="DF127" s="124" t="e">
        <f t="shared" si="1474"/>
        <v>#REF!</v>
      </c>
      <c r="DG127" s="124" t="e">
        <f t="shared" si="1474"/>
        <v>#REF!</v>
      </c>
      <c r="DH127" s="124" t="e">
        <f t="shared" si="1474"/>
        <v>#REF!</v>
      </c>
      <c r="DI127" s="124" t="e">
        <f t="shared" si="1474"/>
        <v>#REF!</v>
      </c>
      <c r="DJ127" s="124" t="e">
        <f t="shared" si="1474"/>
        <v>#REF!</v>
      </c>
      <c r="DK127" s="124" t="e">
        <f t="shared" si="1474"/>
        <v>#REF!</v>
      </c>
      <c r="DL127" s="124" t="e">
        <f t="shared" si="1474"/>
        <v>#REF!</v>
      </c>
      <c r="DM127" s="124" t="e">
        <f t="shared" si="1474"/>
        <v>#REF!</v>
      </c>
      <c r="DN127" s="124" t="e">
        <f t="shared" si="1474"/>
        <v>#REF!</v>
      </c>
      <c r="DO127" s="124" t="e">
        <f t="shared" si="1474"/>
        <v>#REF!</v>
      </c>
      <c r="DP127" s="124" t="e">
        <f t="shared" si="1474"/>
        <v>#REF!</v>
      </c>
      <c r="DQ127" s="124" t="e">
        <f t="shared" si="1474"/>
        <v>#REF!</v>
      </c>
      <c r="DR127" s="124" t="e">
        <f t="shared" si="1474"/>
        <v>#REF!</v>
      </c>
      <c r="DS127" s="124" t="e">
        <f t="shared" si="1474"/>
        <v>#REF!</v>
      </c>
      <c r="DT127" s="124" t="e">
        <f t="shared" si="1474"/>
        <v>#REF!</v>
      </c>
      <c r="DU127" s="124" t="e">
        <f t="shared" si="1474"/>
        <v>#REF!</v>
      </c>
      <c r="DV127" s="124" t="e">
        <f t="shared" si="1474"/>
        <v>#REF!</v>
      </c>
      <c r="DW127" s="124" t="e">
        <f t="shared" si="1474"/>
        <v>#REF!</v>
      </c>
      <c r="DX127" s="124" t="e">
        <f t="shared" si="1474"/>
        <v>#REF!</v>
      </c>
      <c r="DY127" s="124" t="e">
        <f t="shared" si="1474"/>
        <v>#REF!</v>
      </c>
      <c r="DZ127" s="124" t="e">
        <f t="shared" si="1474"/>
        <v>#REF!</v>
      </c>
      <c r="EA127" s="124" t="e">
        <f t="shared" si="1474"/>
        <v>#REF!</v>
      </c>
      <c r="EB127" s="124" t="e">
        <f t="shared" si="1474"/>
        <v>#REF!</v>
      </c>
      <c r="EC127" s="124" t="e">
        <f t="shared" si="1474"/>
        <v>#REF!</v>
      </c>
      <c r="ED127" s="124" t="e">
        <f t="shared" si="1474"/>
        <v>#REF!</v>
      </c>
      <c r="EE127" s="124" t="e">
        <f t="shared" si="1474"/>
        <v>#REF!</v>
      </c>
      <c r="EF127" s="124" t="e">
        <f t="shared" si="1474"/>
        <v>#REF!</v>
      </c>
      <c r="EG127" s="124" t="e">
        <f t="shared" ref="EG127:GR127" si="1475">$D$127*EG108</f>
        <v>#REF!</v>
      </c>
      <c r="EH127" s="124" t="e">
        <f t="shared" si="1475"/>
        <v>#REF!</v>
      </c>
      <c r="EI127" s="124" t="e">
        <f t="shared" si="1475"/>
        <v>#REF!</v>
      </c>
      <c r="EJ127" s="124" t="e">
        <f t="shared" si="1475"/>
        <v>#REF!</v>
      </c>
      <c r="EK127" s="124" t="e">
        <f t="shared" si="1475"/>
        <v>#REF!</v>
      </c>
      <c r="EL127" s="124" t="e">
        <f t="shared" si="1475"/>
        <v>#REF!</v>
      </c>
      <c r="EM127" s="124" t="e">
        <f t="shared" si="1475"/>
        <v>#REF!</v>
      </c>
      <c r="EN127" s="124" t="e">
        <f t="shared" si="1475"/>
        <v>#REF!</v>
      </c>
      <c r="EO127" s="124" t="e">
        <f t="shared" si="1475"/>
        <v>#REF!</v>
      </c>
      <c r="EP127" s="124" t="e">
        <f t="shared" si="1475"/>
        <v>#REF!</v>
      </c>
      <c r="EQ127" s="124" t="e">
        <f t="shared" si="1475"/>
        <v>#REF!</v>
      </c>
      <c r="ER127" s="124" t="e">
        <f t="shared" si="1475"/>
        <v>#REF!</v>
      </c>
      <c r="ES127" s="124" t="e">
        <f t="shared" si="1475"/>
        <v>#REF!</v>
      </c>
      <c r="ET127" s="124" t="e">
        <f t="shared" si="1475"/>
        <v>#REF!</v>
      </c>
      <c r="EU127" s="124" t="e">
        <f t="shared" si="1475"/>
        <v>#REF!</v>
      </c>
      <c r="EV127" s="124" t="e">
        <f t="shared" si="1475"/>
        <v>#REF!</v>
      </c>
      <c r="EW127" s="124" t="e">
        <f t="shared" si="1475"/>
        <v>#REF!</v>
      </c>
      <c r="EX127" s="124" t="e">
        <f t="shared" si="1475"/>
        <v>#REF!</v>
      </c>
      <c r="EY127" s="124" t="e">
        <f t="shared" si="1475"/>
        <v>#REF!</v>
      </c>
      <c r="EZ127" s="124" t="e">
        <f t="shared" si="1475"/>
        <v>#REF!</v>
      </c>
      <c r="FA127" s="124" t="e">
        <f t="shared" si="1475"/>
        <v>#REF!</v>
      </c>
      <c r="FB127" s="124" t="e">
        <f t="shared" si="1475"/>
        <v>#REF!</v>
      </c>
      <c r="FC127" s="124" t="e">
        <f t="shared" si="1475"/>
        <v>#REF!</v>
      </c>
      <c r="FD127" s="124" t="e">
        <f t="shared" si="1475"/>
        <v>#REF!</v>
      </c>
      <c r="FE127" s="124" t="e">
        <f t="shared" si="1475"/>
        <v>#REF!</v>
      </c>
      <c r="FF127" s="124" t="e">
        <f t="shared" si="1475"/>
        <v>#REF!</v>
      </c>
      <c r="FG127" s="124" t="e">
        <f t="shared" si="1475"/>
        <v>#REF!</v>
      </c>
      <c r="FH127" s="124" t="e">
        <f t="shared" si="1475"/>
        <v>#REF!</v>
      </c>
      <c r="FI127" s="124" t="e">
        <f t="shared" si="1475"/>
        <v>#REF!</v>
      </c>
      <c r="FJ127" s="124" t="e">
        <f t="shared" si="1475"/>
        <v>#REF!</v>
      </c>
      <c r="FK127" s="124" t="e">
        <f t="shared" si="1475"/>
        <v>#REF!</v>
      </c>
      <c r="FL127" s="124" t="e">
        <f t="shared" si="1475"/>
        <v>#REF!</v>
      </c>
      <c r="FM127" s="124" t="e">
        <f t="shared" si="1475"/>
        <v>#REF!</v>
      </c>
      <c r="FN127" s="124" t="e">
        <f t="shared" si="1475"/>
        <v>#REF!</v>
      </c>
      <c r="FO127" s="124" t="e">
        <f t="shared" si="1475"/>
        <v>#REF!</v>
      </c>
      <c r="FP127" s="124" t="e">
        <f t="shared" si="1475"/>
        <v>#REF!</v>
      </c>
      <c r="FQ127" s="124" t="e">
        <f t="shared" si="1475"/>
        <v>#REF!</v>
      </c>
      <c r="FR127" s="124" t="e">
        <f t="shared" si="1475"/>
        <v>#REF!</v>
      </c>
      <c r="FS127" s="124" t="e">
        <f t="shared" si="1475"/>
        <v>#REF!</v>
      </c>
      <c r="FT127" s="124" t="e">
        <f t="shared" si="1475"/>
        <v>#REF!</v>
      </c>
      <c r="FU127" s="124" t="e">
        <f t="shared" si="1475"/>
        <v>#REF!</v>
      </c>
      <c r="FV127" s="124" t="e">
        <f t="shared" si="1475"/>
        <v>#REF!</v>
      </c>
      <c r="FW127" s="124" t="e">
        <f t="shared" si="1475"/>
        <v>#REF!</v>
      </c>
      <c r="FX127" s="124" t="e">
        <f t="shared" si="1475"/>
        <v>#REF!</v>
      </c>
      <c r="FY127" s="124" t="e">
        <f t="shared" si="1475"/>
        <v>#REF!</v>
      </c>
      <c r="FZ127" s="124" t="e">
        <f t="shared" si="1475"/>
        <v>#REF!</v>
      </c>
      <c r="GA127" s="124" t="e">
        <f t="shared" si="1475"/>
        <v>#REF!</v>
      </c>
      <c r="GB127" s="124" t="e">
        <f t="shared" si="1475"/>
        <v>#REF!</v>
      </c>
      <c r="GC127" s="124" t="e">
        <f t="shared" si="1475"/>
        <v>#REF!</v>
      </c>
      <c r="GD127" s="124" t="e">
        <f t="shared" si="1475"/>
        <v>#REF!</v>
      </c>
      <c r="GE127" s="124" t="e">
        <f t="shared" si="1475"/>
        <v>#REF!</v>
      </c>
      <c r="GF127" s="124" t="e">
        <f t="shared" si="1475"/>
        <v>#REF!</v>
      </c>
      <c r="GG127" s="124" t="e">
        <f t="shared" si="1475"/>
        <v>#REF!</v>
      </c>
      <c r="GH127" s="124" t="e">
        <f t="shared" si="1475"/>
        <v>#REF!</v>
      </c>
      <c r="GI127" s="124" t="e">
        <f t="shared" si="1475"/>
        <v>#REF!</v>
      </c>
      <c r="GJ127" s="124" t="e">
        <f t="shared" si="1475"/>
        <v>#REF!</v>
      </c>
      <c r="GK127" s="124" t="e">
        <f t="shared" si="1475"/>
        <v>#REF!</v>
      </c>
      <c r="GL127" s="124" t="e">
        <f t="shared" si="1475"/>
        <v>#REF!</v>
      </c>
      <c r="GM127" s="124" t="e">
        <f t="shared" si="1475"/>
        <v>#REF!</v>
      </c>
      <c r="GN127" s="124" t="e">
        <f t="shared" si="1475"/>
        <v>#REF!</v>
      </c>
      <c r="GO127" s="124" t="e">
        <f t="shared" si="1475"/>
        <v>#REF!</v>
      </c>
      <c r="GP127" s="124" t="e">
        <f t="shared" si="1475"/>
        <v>#REF!</v>
      </c>
      <c r="GQ127" s="124" t="e">
        <f t="shared" si="1475"/>
        <v>#REF!</v>
      </c>
      <c r="GR127" s="124" t="e">
        <f t="shared" si="1475"/>
        <v>#REF!</v>
      </c>
      <c r="GS127" s="124" t="e">
        <f t="shared" ref="GS127:JD127" si="1476">$D$127*GS108</f>
        <v>#REF!</v>
      </c>
      <c r="GT127" s="124" t="e">
        <f t="shared" si="1476"/>
        <v>#REF!</v>
      </c>
      <c r="GU127" s="124" t="e">
        <f t="shared" si="1476"/>
        <v>#REF!</v>
      </c>
      <c r="GV127" s="124" t="e">
        <f t="shared" si="1476"/>
        <v>#REF!</v>
      </c>
      <c r="GW127" s="124" t="e">
        <f t="shared" si="1476"/>
        <v>#REF!</v>
      </c>
      <c r="GX127" s="124" t="e">
        <f t="shared" si="1476"/>
        <v>#REF!</v>
      </c>
      <c r="GY127" s="124" t="e">
        <f t="shared" si="1476"/>
        <v>#REF!</v>
      </c>
      <c r="GZ127" s="124" t="e">
        <f t="shared" si="1476"/>
        <v>#REF!</v>
      </c>
      <c r="HA127" s="124" t="e">
        <f t="shared" si="1476"/>
        <v>#REF!</v>
      </c>
      <c r="HB127" s="124" t="e">
        <f t="shared" si="1476"/>
        <v>#REF!</v>
      </c>
      <c r="HC127" s="124" t="e">
        <f t="shared" si="1476"/>
        <v>#REF!</v>
      </c>
      <c r="HD127" s="124" t="e">
        <f t="shared" si="1476"/>
        <v>#REF!</v>
      </c>
      <c r="HE127" s="124" t="e">
        <f t="shared" si="1476"/>
        <v>#REF!</v>
      </c>
      <c r="HF127" s="124" t="e">
        <f t="shared" si="1476"/>
        <v>#REF!</v>
      </c>
      <c r="HG127" s="124" t="e">
        <f t="shared" si="1476"/>
        <v>#REF!</v>
      </c>
      <c r="HH127" s="124" t="e">
        <f t="shared" si="1476"/>
        <v>#REF!</v>
      </c>
      <c r="HI127" s="124" t="e">
        <f t="shared" si="1476"/>
        <v>#REF!</v>
      </c>
      <c r="HJ127" s="124" t="e">
        <f t="shared" si="1476"/>
        <v>#REF!</v>
      </c>
      <c r="HK127" s="124" t="e">
        <f t="shared" si="1476"/>
        <v>#REF!</v>
      </c>
      <c r="HL127" s="124" t="e">
        <f t="shared" si="1476"/>
        <v>#REF!</v>
      </c>
      <c r="HM127" s="124" t="e">
        <f t="shared" si="1476"/>
        <v>#REF!</v>
      </c>
      <c r="HN127" s="124" t="e">
        <f t="shared" si="1476"/>
        <v>#REF!</v>
      </c>
      <c r="HO127" s="124" t="e">
        <f t="shared" si="1476"/>
        <v>#REF!</v>
      </c>
      <c r="HP127" s="124" t="e">
        <f t="shared" si="1476"/>
        <v>#REF!</v>
      </c>
      <c r="HQ127" s="124" t="e">
        <f t="shared" si="1476"/>
        <v>#REF!</v>
      </c>
      <c r="HR127" s="124" t="e">
        <f t="shared" si="1476"/>
        <v>#REF!</v>
      </c>
      <c r="HS127" s="124" t="e">
        <f t="shared" si="1476"/>
        <v>#REF!</v>
      </c>
      <c r="HT127" s="124" t="e">
        <f t="shared" si="1476"/>
        <v>#REF!</v>
      </c>
      <c r="HU127" s="124" t="e">
        <f t="shared" si="1476"/>
        <v>#REF!</v>
      </c>
      <c r="HV127" s="124" t="e">
        <f t="shared" si="1476"/>
        <v>#REF!</v>
      </c>
      <c r="HW127" s="124" t="e">
        <f t="shared" si="1476"/>
        <v>#REF!</v>
      </c>
      <c r="HX127" s="124" t="e">
        <f t="shared" si="1476"/>
        <v>#REF!</v>
      </c>
      <c r="HY127" s="124" t="e">
        <f t="shared" si="1476"/>
        <v>#REF!</v>
      </c>
      <c r="HZ127" s="124" t="e">
        <f t="shared" si="1476"/>
        <v>#REF!</v>
      </c>
      <c r="IA127" s="124" t="e">
        <f t="shared" si="1476"/>
        <v>#REF!</v>
      </c>
      <c r="IB127" s="124" t="e">
        <f t="shared" si="1476"/>
        <v>#REF!</v>
      </c>
      <c r="IC127" s="124" t="e">
        <f t="shared" si="1476"/>
        <v>#REF!</v>
      </c>
      <c r="ID127" s="124" t="e">
        <f t="shared" si="1476"/>
        <v>#REF!</v>
      </c>
      <c r="IE127" s="124" t="e">
        <f t="shared" si="1476"/>
        <v>#REF!</v>
      </c>
      <c r="IF127" s="124" t="e">
        <f t="shared" si="1476"/>
        <v>#REF!</v>
      </c>
      <c r="IG127" s="124" t="e">
        <f t="shared" si="1476"/>
        <v>#REF!</v>
      </c>
      <c r="IH127" s="124" t="e">
        <f t="shared" si="1476"/>
        <v>#REF!</v>
      </c>
      <c r="II127" s="124" t="e">
        <f t="shared" si="1476"/>
        <v>#REF!</v>
      </c>
      <c r="IJ127" s="124" t="e">
        <f t="shared" si="1476"/>
        <v>#REF!</v>
      </c>
      <c r="IK127" s="124" t="e">
        <f t="shared" si="1476"/>
        <v>#REF!</v>
      </c>
      <c r="IL127" s="124" t="e">
        <f t="shared" si="1476"/>
        <v>#REF!</v>
      </c>
      <c r="IM127" s="124" t="e">
        <f t="shared" si="1476"/>
        <v>#REF!</v>
      </c>
      <c r="IN127" s="124" t="e">
        <f t="shared" si="1476"/>
        <v>#REF!</v>
      </c>
      <c r="IO127" s="124" t="e">
        <f t="shared" si="1476"/>
        <v>#REF!</v>
      </c>
      <c r="IP127" s="124" t="e">
        <f t="shared" si="1476"/>
        <v>#REF!</v>
      </c>
      <c r="IQ127" s="124" t="e">
        <f t="shared" si="1476"/>
        <v>#REF!</v>
      </c>
      <c r="IR127" s="124" t="e">
        <f t="shared" si="1476"/>
        <v>#REF!</v>
      </c>
      <c r="IS127" s="124" t="e">
        <f t="shared" si="1476"/>
        <v>#REF!</v>
      </c>
      <c r="IT127" s="124" t="e">
        <f t="shared" si="1476"/>
        <v>#REF!</v>
      </c>
      <c r="IU127" s="124" t="e">
        <f t="shared" si="1476"/>
        <v>#REF!</v>
      </c>
      <c r="IV127" s="124" t="e">
        <f t="shared" si="1476"/>
        <v>#REF!</v>
      </c>
      <c r="IW127" s="124" t="e">
        <f t="shared" si="1476"/>
        <v>#REF!</v>
      </c>
      <c r="IX127" s="124" t="e">
        <f t="shared" si="1476"/>
        <v>#REF!</v>
      </c>
      <c r="IY127" s="124" t="e">
        <f t="shared" si="1476"/>
        <v>#REF!</v>
      </c>
      <c r="IZ127" s="124" t="e">
        <f t="shared" si="1476"/>
        <v>#REF!</v>
      </c>
      <c r="JA127" s="124" t="e">
        <f t="shared" si="1476"/>
        <v>#REF!</v>
      </c>
      <c r="JB127" s="124" t="e">
        <f t="shared" si="1476"/>
        <v>#REF!</v>
      </c>
      <c r="JC127" s="124" t="e">
        <f t="shared" si="1476"/>
        <v>#REF!</v>
      </c>
      <c r="JD127" s="124" t="e">
        <f t="shared" si="1476"/>
        <v>#REF!</v>
      </c>
      <c r="JE127" s="124" t="e">
        <f t="shared" ref="JE127:KT127" si="1477">$D$127*JE108</f>
        <v>#REF!</v>
      </c>
      <c r="JF127" s="124" t="e">
        <f t="shared" si="1477"/>
        <v>#REF!</v>
      </c>
      <c r="JG127" s="124" t="e">
        <f t="shared" si="1477"/>
        <v>#REF!</v>
      </c>
      <c r="JH127" s="124" t="e">
        <f t="shared" si="1477"/>
        <v>#REF!</v>
      </c>
      <c r="JI127" s="124" t="e">
        <f t="shared" si="1477"/>
        <v>#REF!</v>
      </c>
      <c r="JJ127" s="124" t="e">
        <f t="shared" si="1477"/>
        <v>#REF!</v>
      </c>
      <c r="JK127" s="124" t="e">
        <f t="shared" si="1477"/>
        <v>#REF!</v>
      </c>
      <c r="JL127" s="124" t="e">
        <f t="shared" si="1477"/>
        <v>#REF!</v>
      </c>
      <c r="JM127" s="124" t="e">
        <f t="shared" si="1477"/>
        <v>#REF!</v>
      </c>
      <c r="JN127" s="124" t="e">
        <f t="shared" si="1477"/>
        <v>#REF!</v>
      </c>
      <c r="JO127" s="124" t="e">
        <f t="shared" si="1477"/>
        <v>#REF!</v>
      </c>
      <c r="JP127" s="124" t="e">
        <f t="shared" si="1477"/>
        <v>#REF!</v>
      </c>
      <c r="JQ127" s="124" t="e">
        <f t="shared" si="1477"/>
        <v>#REF!</v>
      </c>
      <c r="JR127" s="124" t="e">
        <f t="shared" si="1477"/>
        <v>#REF!</v>
      </c>
      <c r="JS127" s="124" t="e">
        <f t="shared" si="1477"/>
        <v>#REF!</v>
      </c>
      <c r="JT127" s="124" t="e">
        <f t="shared" si="1477"/>
        <v>#REF!</v>
      </c>
      <c r="JU127" s="124" t="e">
        <f t="shared" si="1477"/>
        <v>#REF!</v>
      </c>
      <c r="JV127" s="124" t="e">
        <f t="shared" si="1477"/>
        <v>#REF!</v>
      </c>
      <c r="JW127" s="124" t="e">
        <f t="shared" si="1477"/>
        <v>#REF!</v>
      </c>
      <c r="JX127" s="124" t="e">
        <f t="shared" si="1477"/>
        <v>#REF!</v>
      </c>
      <c r="JY127" s="124" t="e">
        <f t="shared" si="1477"/>
        <v>#REF!</v>
      </c>
      <c r="JZ127" s="124" t="e">
        <f t="shared" si="1477"/>
        <v>#REF!</v>
      </c>
      <c r="KA127" s="124" t="e">
        <f t="shared" si="1477"/>
        <v>#REF!</v>
      </c>
      <c r="KB127" s="124" t="e">
        <f t="shared" si="1477"/>
        <v>#REF!</v>
      </c>
      <c r="KC127" s="124" t="e">
        <f t="shared" si="1477"/>
        <v>#REF!</v>
      </c>
      <c r="KD127" s="124" t="e">
        <f t="shared" si="1477"/>
        <v>#REF!</v>
      </c>
      <c r="KE127" s="124" t="e">
        <f t="shared" si="1477"/>
        <v>#REF!</v>
      </c>
      <c r="KF127" s="124" t="e">
        <f t="shared" si="1477"/>
        <v>#REF!</v>
      </c>
      <c r="KG127" s="124" t="e">
        <f t="shared" si="1477"/>
        <v>#REF!</v>
      </c>
      <c r="KH127" s="124" t="e">
        <f t="shared" si="1477"/>
        <v>#REF!</v>
      </c>
      <c r="KI127" s="124" t="e">
        <f t="shared" si="1477"/>
        <v>#REF!</v>
      </c>
      <c r="KJ127" s="124" t="e">
        <f t="shared" si="1477"/>
        <v>#REF!</v>
      </c>
      <c r="KK127" s="124" t="e">
        <f t="shared" si="1477"/>
        <v>#REF!</v>
      </c>
      <c r="KL127" s="124" t="e">
        <f t="shared" si="1477"/>
        <v>#REF!</v>
      </c>
      <c r="KM127" s="124" t="e">
        <f t="shared" si="1477"/>
        <v>#REF!</v>
      </c>
      <c r="KN127" s="124" t="e">
        <f t="shared" si="1477"/>
        <v>#REF!</v>
      </c>
      <c r="KO127" s="124" t="e">
        <f t="shared" si="1477"/>
        <v>#REF!</v>
      </c>
      <c r="KP127" s="124" t="e">
        <f t="shared" si="1477"/>
        <v>#REF!</v>
      </c>
      <c r="KQ127" s="124" t="e">
        <f t="shared" si="1477"/>
        <v>#REF!</v>
      </c>
      <c r="KR127" s="124" t="e">
        <f t="shared" si="1477"/>
        <v>#REF!</v>
      </c>
      <c r="KS127" s="124" t="e">
        <f t="shared" si="1477"/>
        <v>#REF!</v>
      </c>
      <c r="KT127" s="124" t="e">
        <f t="shared" si="1477"/>
        <v>#REF!</v>
      </c>
      <c r="KU127" s="124" t="e">
        <f t="shared" ref="KU127:LF127" si="1478">$D$127*KU108</f>
        <v>#REF!</v>
      </c>
      <c r="KV127" s="124" t="e">
        <f t="shared" si="1478"/>
        <v>#REF!</v>
      </c>
      <c r="KW127" s="124" t="e">
        <f t="shared" si="1478"/>
        <v>#REF!</v>
      </c>
      <c r="KX127" s="124" t="e">
        <f t="shared" si="1478"/>
        <v>#REF!</v>
      </c>
      <c r="KY127" s="124" t="e">
        <f t="shared" si="1478"/>
        <v>#REF!</v>
      </c>
      <c r="KZ127" s="124" t="e">
        <f t="shared" si="1478"/>
        <v>#REF!</v>
      </c>
      <c r="LA127" s="124" t="e">
        <f t="shared" si="1478"/>
        <v>#REF!</v>
      </c>
      <c r="LB127" s="124" t="e">
        <f t="shared" si="1478"/>
        <v>#REF!</v>
      </c>
      <c r="LC127" s="124" t="e">
        <f t="shared" si="1478"/>
        <v>#REF!</v>
      </c>
      <c r="LD127" s="124" t="e">
        <f t="shared" si="1478"/>
        <v>#REF!</v>
      </c>
      <c r="LE127" s="124" t="e">
        <f t="shared" si="1478"/>
        <v>#REF!</v>
      </c>
      <c r="LF127" s="124" t="e">
        <f t="shared" si="1478"/>
        <v>#REF!</v>
      </c>
      <c r="LG127" s="124" t="e">
        <f t="shared" ref="LG127:NR127" si="1479">$D$127*LG108</f>
        <v>#REF!</v>
      </c>
      <c r="LH127" s="124" t="e">
        <f t="shared" si="1479"/>
        <v>#REF!</v>
      </c>
      <c r="LI127" s="124" t="e">
        <f t="shared" si="1479"/>
        <v>#REF!</v>
      </c>
      <c r="LJ127" s="124" t="e">
        <f t="shared" si="1479"/>
        <v>#REF!</v>
      </c>
      <c r="LK127" s="124" t="e">
        <f t="shared" si="1479"/>
        <v>#REF!</v>
      </c>
      <c r="LL127" s="124" t="e">
        <f t="shared" si="1479"/>
        <v>#REF!</v>
      </c>
      <c r="LM127" s="124" t="e">
        <f t="shared" si="1479"/>
        <v>#REF!</v>
      </c>
      <c r="LN127" s="124" t="e">
        <f t="shared" si="1479"/>
        <v>#REF!</v>
      </c>
      <c r="LO127" s="124" t="e">
        <f t="shared" si="1479"/>
        <v>#REF!</v>
      </c>
      <c r="LP127" s="124" t="e">
        <f t="shared" si="1479"/>
        <v>#REF!</v>
      </c>
      <c r="LQ127" s="124" t="e">
        <f t="shared" si="1479"/>
        <v>#REF!</v>
      </c>
      <c r="LR127" s="124" t="e">
        <f t="shared" si="1479"/>
        <v>#REF!</v>
      </c>
      <c r="LS127" s="124" t="e">
        <f t="shared" si="1479"/>
        <v>#REF!</v>
      </c>
      <c r="LT127" s="124" t="e">
        <f t="shared" si="1479"/>
        <v>#REF!</v>
      </c>
      <c r="LU127" s="124" t="e">
        <f t="shared" si="1479"/>
        <v>#REF!</v>
      </c>
      <c r="LV127" s="124" t="e">
        <f t="shared" si="1479"/>
        <v>#REF!</v>
      </c>
      <c r="LW127" s="124" t="e">
        <f t="shared" si="1479"/>
        <v>#REF!</v>
      </c>
      <c r="LX127" s="124" t="e">
        <f t="shared" si="1479"/>
        <v>#REF!</v>
      </c>
      <c r="LY127" s="124" t="e">
        <f t="shared" si="1479"/>
        <v>#REF!</v>
      </c>
      <c r="LZ127" s="124" t="e">
        <f t="shared" si="1479"/>
        <v>#REF!</v>
      </c>
      <c r="MA127" s="124" t="e">
        <f t="shared" si="1479"/>
        <v>#REF!</v>
      </c>
      <c r="MB127" s="124" t="e">
        <f t="shared" si="1479"/>
        <v>#REF!</v>
      </c>
      <c r="MC127" s="124" t="e">
        <f t="shared" si="1479"/>
        <v>#REF!</v>
      </c>
      <c r="MD127" s="124" t="e">
        <f t="shared" si="1479"/>
        <v>#REF!</v>
      </c>
      <c r="ME127" s="124" t="e">
        <f t="shared" si="1479"/>
        <v>#REF!</v>
      </c>
      <c r="MF127" s="124" t="e">
        <f t="shared" si="1479"/>
        <v>#REF!</v>
      </c>
      <c r="MG127" s="124" t="e">
        <f t="shared" si="1479"/>
        <v>#REF!</v>
      </c>
      <c r="MH127" s="124" t="e">
        <f t="shared" si="1479"/>
        <v>#REF!</v>
      </c>
      <c r="MI127" s="124" t="e">
        <f t="shared" si="1479"/>
        <v>#REF!</v>
      </c>
      <c r="MJ127" s="124" t="e">
        <f t="shared" si="1479"/>
        <v>#REF!</v>
      </c>
      <c r="MK127" s="124" t="e">
        <f t="shared" si="1479"/>
        <v>#REF!</v>
      </c>
      <c r="ML127" s="124" t="e">
        <f t="shared" si="1479"/>
        <v>#REF!</v>
      </c>
      <c r="MM127" s="124" t="e">
        <f t="shared" si="1479"/>
        <v>#REF!</v>
      </c>
      <c r="MN127" s="124" t="e">
        <f t="shared" si="1479"/>
        <v>#REF!</v>
      </c>
      <c r="MO127" s="124" t="e">
        <f t="shared" si="1479"/>
        <v>#REF!</v>
      </c>
      <c r="MP127" s="124" t="e">
        <f t="shared" si="1479"/>
        <v>#REF!</v>
      </c>
      <c r="MQ127" s="124" t="e">
        <f t="shared" si="1479"/>
        <v>#REF!</v>
      </c>
      <c r="MR127" s="124" t="e">
        <f t="shared" si="1479"/>
        <v>#REF!</v>
      </c>
      <c r="MS127" s="124" t="e">
        <f t="shared" si="1479"/>
        <v>#REF!</v>
      </c>
      <c r="MT127" s="124" t="e">
        <f t="shared" si="1479"/>
        <v>#REF!</v>
      </c>
      <c r="MU127" s="124" t="e">
        <f t="shared" si="1479"/>
        <v>#REF!</v>
      </c>
      <c r="MV127" s="124" t="e">
        <f t="shared" si="1479"/>
        <v>#REF!</v>
      </c>
      <c r="MW127" s="124" t="e">
        <f t="shared" si="1479"/>
        <v>#REF!</v>
      </c>
      <c r="MX127" s="124" t="e">
        <f t="shared" si="1479"/>
        <v>#REF!</v>
      </c>
      <c r="MY127" s="124" t="e">
        <f t="shared" si="1479"/>
        <v>#REF!</v>
      </c>
      <c r="MZ127" s="124" t="e">
        <f t="shared" si="1479"/>
        <v>#REF!</v>
      </c>
      <c r="NA127" s="124" t="e">
        <f t="shared" si="1479"/>
        <v>#REF!</v>
      </c>
      <c r="NB127" s="124" t="e">
        <f t="shared" si="1479"/>
        <v>#REF!</v>
      </c>
      <c r="NC127" s="124" t="e">
        <f t="shared" si="1479"/>
        <v>#REF!</v>
      </c>
      <c r="ND127" s="124" t="e">
        <f t="shared" si="1479"/>
        <v>#REF!</v>
      </c>
      <c r="NE127" s="124" t="e">
        <f t="shared" si="1479"/>
        <v>#REF!</v>
      </c>
      <c r="NF127" s="124" t="e">
        <f t="shared" si="1479"/>
        <v>#REF!</v>
      </c>
      <c r="NG127" s="124" t="e">
        <f t="shared" si="1479"/>
        <v>#REF!</v>
      </c>
      <c r="NH127" s="124" t="e">
        <f t="shared" si="1479"/>
        <v>#REF!</v>
      </c>
      <c r="NI127" s="124" t="e">
        <f t="shared" si="1479"/>
        <v>#REF!</v>
      </c>
      <c r="NJ127" s="124" t="e">
        <f t="shared" si="1479"/>
        <v>#REF!</v>
      </c>
      <c r="NK127" s="124" t="e">
        <f t="shared" si="1479"/>
        <v>#REF!</v>
      </c>
      <c r="NL127" s="124" t="e">
        <f t="shared" si="1479"/>
        <v>#REF!</v>
      </c>
      <c r="NM127" s="124" t="e">
        <f t="shared" si="1479"/>
        <v>#REF!</v>
      </c>
      <c r="NN127" s="124" t="e">
        <f t="shared" si="1479"/>
        <v>#REF!</v>
      </c>
      <c r="NO127" s="124" t="e">
        <f t="shared" si="1479"/>
        <v>#REF!</v>
      </c>
      <c r="NP127" s="124" t="e">
        <f t="shared" si="1479"/>
        <v>#REF!</v>
      </c>
      <c r="NQ127" s="124" t="e">
        <f t="shared" si="1479"/>
        <v>#REF!</v>
      </c>
      <c r="NR127" s="124" t="e">
        <f t="shared" si="1479"/>
        <v>#REF!</v>
      </c>
      <c r="NS127" s="124" t="e">
        <f t="shared" ref="NS127:PJ127" si="1480">$D$127*NS108</f>
        <v>#REF!</v>
      </c>
      <c r="NT127" s="124" t="e">
        <f t="shared" si="1480"/>
        <v>#REF!</v>
      </c>
      <c r="NU127" s="124" t="e">
        <f t="shared" si="1480"/>
        <v>#REF!</v>
      </c>
      <c r="NV127" s="124" t="e">
        <f t="shared" si="1480"/>
        <v>#REF!</v>
      </c>
      <c r="NW127" s="124" t="e">
        <f t="shared" si="1480"/>
        <v>#REF!</v>
      </c>
      <c r="NX127" s="124" t="e">
        <f t="shared" si="1480"/>
        <v>#REF!</v>
      </c>
      <c r="NY127" s="124" t="e">
        <f t="shared" si="1480"/>
        <v>#REF!</v>
      </c>
      <c r="NZ127" s="124" t="e">
        <f t="shared" si="1480"/>
        <v>#REF!</v>
      </c>
      <c r="OA127" s="124" t="e">
        <f t="shared" si="1480"/>
        <v>#REF!</v>
      </c>
      <c r="OB127" s="124" t="e">
        <f t="shared" si="1480"/>
        <v>#REF!</v>
      </c>
      <c r="OC127" s="124" t="e">
        <f t="shared" si="1480"/>
        <v>#REF!</v>
      </c>
      <c r="OD127" s="124" t="e">
        <f t="shared" si="1480"/>
        <v>#REF!</v>
      </c>
      <c r="OE127" s="124" t="e">
        <f t="shared" si="1480"/>
        <v>#REF!</v>
      </c>
      <c r="OF127" s="124" t="e">
        <f t="shared" si="1480"/>
        <v>#REF!</v>
      </c>
      <c r="OG127" s="124" t="e">
        <f t="shared" si="1480"/>
        <v>#REF!</v>
      </c>
      <c r="OH127" s="124" t="e">
        <f t="shared" si="1480"/>
        <v>#REF!</v>
      </c>
      <c r="OI127" s="124" t="e">
        <f t="shared" si="1480"/>
        <v>#REF!</v>
      </c>
      <c r="OJ127" s="124" t="e">
        <f t="shared" si="1480"/>
        <v>#REF!</v>
      </c>
      <c r="OK127" s="124" t="e">
        <f t="shared" si="1480"/>
        <v>#REF!</v>
      </c>
      <c r="OL127" s="124" t="e">
        <f t="shared" si="1480"/>
        <v>#REF!</v>
      </c>
      <c r="OM127" s="124" t="e">
        <f t="shared" si="1480"/>
        <v>#REF!</v>
      </c>
      <c r="ON127" s="124" t="e">
        <f t="shared" si="1480"/>
        <v>#REF!</v>
      </c>
      <c r="OO127" s="124" t="e">
        <f t="shared" si="1480"/>
        <v>#REF!</v>
      </c>
      <c r="OP127" s="124" t="e">
        <f t="shared" si="1480"/>
        <v>#REF!</v>
      </c>
      <c r="OQ127" s="124" t="e">
        <f t="shared" si="1480"/>
        <v>#REF!</v>
      </c>
      <c r="OR127" s="124" t="e">
        <f t="shared" si="1480"/>
        <v>#REF!</v>
      </c>
      <c r="OS127" s="124" t="e">
        <f t="shared" si="1480"/>
        <v>#REF!</v>
      </c>
      <c r="OT127" s="124" t="e">
        <f t="shared" si="1480"/>
        <v>#REF!</v>
      </c>
      <c r="OU127" s="124" t="e">
        <f t="shared" si="1480"/>
        <v>#REF!</v>
      </c>
      <c r="OV127" s="124" t="e">
        <f t="shared" si="1480"/>
        <v>#REF!</v>
      </c>
      <c r="OW127" s="124" t="e">
        <f t="shared" si="1480"/>
        <v>#REF!</v>
      </c>
      <c r="OX127" s="124" t="e">
        <f t="shared" si="1480"/>
        <v>#REF!</v>
      </c>
      <c r="OY127" s="124" t="e">
        <f t="shared" si="1480"/>
        <v>#REF!</v>
      </c>
      <c r="OZ127" s="124" t="e">
        <f t="shared" si="1480"/>
        <v>#REF!</v>
      </c>
      <c r="PA127" s="124" t="e">
        <f t="shared" si="1480"/>
        <v>#REF!</v>
      </c>
      <c r="PB127" s="124" t="e">
        <f t="shared" si="1480"/>
        <v>#REF!</v>
      </c>
      <c r="PC127" s="124" t="e">
        <f t="shared" si="1480"/>
        <v>#REF!</v>
      </c>
      <c r="PD127" s="124" t="e">
        <f t="shared" si="1480"/>
        <v>#REF!</v>
      </c>
      <c r="PE127" s="124" t="e">
        <f t="shared" si="1480"/>
        <v>#REF!</v>
      </c>
      <c r="PF127" s="124" t="e">
        <f t="shared" si="1480"/>
        <v>#REF!</v>
      </c>
      <c r="PG127" s="124" t="e">
        <f t="shared" si="1480"/>
        <v>#REF!</v>
      </c>
      <c r="PH127" s="124" t="e">
        <f t="shared" si="1480"/>
        <v>#REF!</v>
      </c>
      <c r="PI127" s="124" t="e">
        <f t="shared" si="1480"/>
        <v>#REF!</v>
      </c>
      <c r="PJ127" s="124" t="e">
        <f t="shared" si="1480"/>
        <v>#REF!</v>
      </c>
    </row>
    <row r="128" spans="3:426" ht="12" customHeight="1">
      <c r="C128" s="70" t="e">
        <f t="shared" si="1447"/>
        <v>#REF!</v>
      </c>
      <c r="D128" s="77" t="e">
        <f>#REF!</f>
        <v>#REF!</v>
      </c>
      <c r="G128" s="124" t="e">
        <f t="shared" si="1448"/>
        <v>#REF!</v>
      </c>
      <c r="H128" s="124" t="e">
        <f>$D$128*H109</f>
        <v>#REF!</v>
      </c>
      <c r="I128" s="124" t="e">
        <f t="shared" ref="I128:BT128" si="1481">$D$128*I109</f>
        <v>#REF!</v>
      </c>
      <c r="J128" s="124" t="e">
        <f t="shared" si="1481"/>
        <v>#REF!</v>
      </c>
      <c r="K128" s="124" t="e">
        <f t="shared" si="1481"/>
        <v>#REF!</v>
      </c>
      <c r="L128" s="124" t="e">
        <f t="shared" si="1481"/>
        <v>#REF!</v>
      </c>
      <c r="M128" s="124" t="e">
        <f t="shared" si="1481"/>
        <v>#REF!</v>
      </c>
      <c r="N128" s="124" t="e">
        <f t="shared" si="1481"/>
        <v>#REF!</v>
      </c>
      <c r="O128" s="124" t="e">
        <f t="shared" si="1481"/>
        <v>#REF!</v>
      </c>
      <c r="P128" s="124" t="e">
        <f t="shared" si="1481"/>
        <v>#REF!</v>
      </c>
      <c r="Q128" s="124" t="e">
        <f t="shared" si="1481"/>
        <v>#REF!</v>
      </c>
      <c r="R128" s="124" t="e">
        <f t="shared" si="1481"/>
        <v>#REF!</v>
      </c>
      <c r="S128" s="124" t="e">
        <f t="shared" si="1481"/>
        <v>#REF!</v>
      </c>
      <c r="T128" s="124" t="e">
        <f t="shared" si="1481"/>
        <v>#REF!</v>
      </c>
      <c r="U128" s="124" t="e">
        <f t="shared" si="1481"/>
        <v>#REF!</v>
      </c>
      <c r="V128" s="124" t="e">
        <f t="shared" si="1481"/>
        <v>#REF!</v>
      </c>
      <c r="W128" s="124" t="e">
        <f t="shared" si="1481"/>
        <v>#REF!</v>
      </c>
      <c r="X128" s="124" t="e">
        <f t="shared" si="1481"/>
        <v>#REF!</v>
      </c>
      <c r="Y128" s="124" t="e">
        <f t="shared" si="1481"/>
        <v>#REF!</v>
      </c>
      <c r="Z128" s="124" t="e">
        <f t="shared" si="1481"/>
        <v>#REF!</v>
      </c>
      <c r="AA128" s="124" t="e">
        <f t="shared" si="1481"/>
        <v>#REF!</v>
      </c>
      <c r="AB128" s="124" t="e">
        <f t="shared" si="1481"/>
        <v>#REF!</v>
      </c>
      <c r="AC128" s="124" t="e">
        <f t="shared" si="1481"/>
        <v>#REF!</v>
      </c>
      <c r="AD128" s="124" t="e">
        <f t="shared" si="1481"/>
        <v>#REF!</v>
      </c>
      <c r="AE128" s="124" t="e">
        <f t="shared" si="1481"/>
        <v>#REF!</v>
      </c>
      <c r="AF128" s="124" t="e">
        <f t="shared" si="1481"/>
        <v>#REF!</v>
      </c>
      <c r="AG128" s="124" t="e">
        <f t="shared" si="1481"/>
        <v>#REF!</v>
      </c>
      <c r="AH128" s="124" t="e">
        <f t="shared" si="1481"/>
        <v>#REF!</v>
      </c>
      <c r="AI128" s="124" t="e">
        <f t="shared" si="1481"/>
        <v>#REF!</v>
      </c>
      <c r="AJ128" s="124" t="e">
        <f t="shared" si="1481"/>
        <v>#REF!</v>
      </c>
      <c r="AK128" s="124" t="e">
        <f t="shared" si="1481"/>
        <v>#REF!</v>
      </c>
      <c r="AL128" s="124" t="e">
        <f t="shared" si="1481"/>
        <v>#REF!</v>
      </c>
      <c r="AM128" s="124" t="e">
        <f t="shared" si="1481"/>
        <v>#REF!</v>
      </c>
      <c r="AN128" s="124" t="e">
        <f t="shared" si="1481"/>
        <v>#REF!</v>
      </c>
      <c r="AO128" s="124" t="e">
        <f t="shared" si="1481"/>
        <v>#REF!</v>
      </c>
      <c r="AP128" s="124" t="e">
        <f t="shared" si="1481"/>
        <v>#REF!</v>
      </c>
      <c r="AQ128" s="124" t="e">
        <f t="shared" si="1481"/>
        <v>#REF!</v>
      </c>
      <c r="AR128" s="124" t="e">
        <f t="shared" si="1481"/>
        <v>#REF!</v>
      </c>
      <c r="AS128" s="124" t="e">
        <f t="shared" si="1481"/>
        <v>#REF!</v>
      </c>
      <c r="AT128" s="124" t="e">
        <f t="shared" si="1481"/>
        <v>#REF!</v>
      </c>
      <c r="AU128" s="124" t="e">
        <f t="shared" si="1481"/>
        <v>#REF!</v>
      </c>
      <c r="AV128" s="124" t="e">
        <f t="shared" si="1481"/>
        <v>#REF!</v>
      </c>
      <c r="AW128" s="124" t="e">
        <f t="shared" si="1481"/>
        <v>#REF!</v>
      </c>
      <c r="AX128" s="124" t="e">
        <f t="shared" si="1481"/>
        <v>#REF!</v>
      </c>
      <c r="AY128" s="124" t="e">
        <f t="shared" si="1481"/>
        <v>#REF!</v>
      </c>
      <c r="AZ128" s="124" t="e">
        <f t="shared" si="1481"/>
        <v>#REF!</v>
      </c>
      <c r="BA128" s="124" t="e">
        <f t="shared" si="1481"/>
        <v>#REF!</v>
      </c>
      <c r="BB128" s="124" t="e">
        <f t="shared" si="1481"/>
        <v>#REF!</v>
      </c>
      <c r="BC128" s="124" t="e">
        <f t="shared" si="1481"/>
        <v>#REF!</v>
      </c>
      <c r="BD128" s="124" t="e">
        <f t="shared" si="1481"/>
        <v>#REF!</v>
      </c>
      <c r="BE128" s="124" t="e">
        <f t="shared" si="1481"/>
        <v>#REF!</v>
      </c>
      <c r="BF128" s="124" t="e">
        <f t="shared" si="1481"/>
        <v>#REF!</v>
      </c>
      <c r="BG128" s="124" t="e">
        <f t="shared" si="1481"/>
        <v>#REF!</v>
      </c>
      <c r="BH128" s="124" t="e">
        <f t="shared" si="1481"/>
        <v>#REF!</v>
      </c>
      <c r="BI128" s="124" t="e">
        <f t="shared" si="1481"/>
        <v>#REF!</v>
      </c>
      <c r="BJ128" s="124" t="e">
        <f t="shared" si="1481"/>
        <v>#REF!</v>
      </c>
      <c r="BK128" s="124" t="e">
        <f t="shared" si="1481"/>
        <v>#REF!</v>
      </c>
      <c r="BL128" s="124" t="e">
        <f t="shared" si="1481"/>
        <v>#REF!</v>
      </c>
      <c r="BM128" s="124" t="e">
        <f t="shared" si="1481"/>
        <v>#REF!</v>
      </c>
      <c r="BN128" s="124" t="e">
        <f t="shared" si="1481"/>
        <v>#REF!</v>
      </c>
      <c r="BO128" s="124" t="e">
        <f t="shared" si="1481"/>
        <v>#REF!</v>
      </c>
      <c r="BP128" s="124" t="e">
        <f t="shared" si="1481"/>
        <v>#REF!</v>
      </c>
      <c r="BQ128" s="124" t="e">
        <f t="shared" si="1481"/>
        <v>#REF!</v>
      </c>
      <c r="BR128" s="124" t="e">
        <f t="shared" si="1481"/>
        <v>#REF!</v>
      </c>
      <c r="BS128" s="124" t="e">
        <f t="shared" si="1481"/>
        <v>#REF!</v>
      </c>
      <c r="BT128" s="124" t="e">
        <f t="shared" si="1481"/>
        <v>#REF!</v>
      </c>
      <c r="BU128" s="124" t="e">
        <f t="shared" ref="BU128:EF128" si="1482">$D$128*BU109</f>
        <v>#REF!</v>
      </c>
      <c r="BV128" s="124" t="e">
        <f t="shared" si="1482"/>
        <v>#REF!</v>
      </c>
      <c r="BW128" s="124" t="e">
        <f t="shared" si="1482"/>
        <v>#REF!</v>
      </c>
      <c r="BX128" s="124" t="e">
        <f t="shared" si="1482"/>
        <v>#REF!</v>
      </c>
      <c r="BY128" s="124" t="e">
        <f t="shared" si="1482"/>
        <v>#REF!</v>
      </c>
      <c r="BZ128" s="124" t="e">
        <f t="shared" si="1482"/>
        <v>#REF!</v>
      </c>
      <c r="CA128" s="124" t="e">
        <f t="shared" si="1482"/>
        <v>#REF!</v>
      </c>
      <c r="CB128" s="124" t="e">
        <f t="shared" si="1482"/>
        <v>#REF!</v>
      </c>
      <c r="CC128" s="124" t="e">
        <f t="shared" si="1482"/>
        <v>#REF!</v>
      </c>
      <c r="CD128" s="124" t="e">
        <f t="shared" si="1482"/>
        <v>#REF!</v>
      </c>
      <c r="CE128" s="124" t="e">
        <f t="shared" si="1482"/>
        <v>#REF!</v>
      </c>
      <c r="CF128" s="124" t="e">
        <f t="shared" si="1482"/>
        <v>#REF!</v>
      </c>
      <c r="CG128" s="124" t="e">
        <f t="shared" si="1482"/>
        <v>#REF!</v>
      </c>
      <c r="CH128" s="124" t="e">
        <f t="shared" si="1482"/>
        <v>#REF!</v>
      </c>
      <c r="CI128" s="124" t="e">
        <f t="shared" si="1482"/>
        <v>#REF!</v>
      </c>
      <c r="CJ128" s="124" t="e">
        <f t="shared" si="1482"/>
        <v>#REF!</v>
      </c>
      <c r="CK128" s="124" t="e">
        <f t="shared" si="1482"/>
        <v>#REF!</v>
      </c>
      <c r="CL128" s="124" t="e">
        <f t="shared" si="1482"/>
        <v>#REF!</v>
      </c>
      <c r="CM128" s="124" t="e">
        <f t="shared" si="1482"/>
        <v>#REF!</v>
      </c>
      <c r="CN128" s="124" t="e">
        <f t="shared" si="1482"/>
        <v>#REF!</v>
      </c>
      <c r="CO128" s="124" t="e">
        <f t="shared" si="1482"/>
        <v>#REF!</v>
      </c>
      <c r="CP128" s="124" t="e">
        <f t="shared" si="1482"/>
        <v>#REF!</v>
      </c>
      <c r="CQ128" s="124" t="e">
        <f t="shared" si="1482"/>
        <v>#REF!</v>
      </c>
      <c r="CR128" s="124" t="e">
        <f t="shared" si="1482"/>
        <v>#REF!</v>
      </c>
      <c r="CS128" s="124" t="e">
        <f t="shared" si="1482"/>
        <v>#REF!</v>
      </c>
      <c r="CT128" s="124" t="e">
        <f t="shared" si="1482"/>
        <v>#REF!</v>
      </c>
      <c r="CU128" s="124" t="e">
        <f t="shared" si="1482"/>
        <v>#REF!</v>
      </c>
      <c r="CV128" s="124" t="e">
        <f t="shared" si="1482"/>
        <v>#REF!</v>
      </c>
      <c r="CW128" s="124" t="e">
        <f t="shared" si="1482"/>
        <v>#REF!</v>
      </c>
      <c r="CX128" s="124" t="e">
        <f t="shared" si="1482"/>
        <v>#REF!</v>
      </c>
      <c r="CY128" s="124" t="e">
        <f t="shared" si="1482"/>
        <v>#REF!</v>
      </c>
      <c r="CZ128" s="124" t="e">
        <f t="shared" si="1482"/>
        <v>#REF!</v>
      </c>
      <c r="DA128" s="124" t="e">
        <f t="shared" si="1482"/>
        <v>#REF!</v>
      </c>
      <c r="DB128" s="124" t="e">
        <f t="shared" si="1482"/>
        <v>#REF!</v>
      </c>
      <c r="DC128" s="124" t="e">
        <f t="shared" si="1482"/>
        <v>#REF!</v>
      </c>
      <c r="DD128" s="124" t="e">
        <f t="shared" si="1482"/>
        <v>#REF!</v>
      </c>
      <c r="DE128" s="124" t="e">
        <f t="shared" si="1482"/>
        <v>#REF!</v>
      </c>
      <c r="DF128" s="124" t="e">
        <f t="shared" si="1482"/>
        <v>#REF!</v>
      </c>
      <c r="DG128" s="124" t="e">
        <f t="shared" si="1482"/>
        <v>#REF!</v>
      </c>
      <c r="DH128" s="124" t="e">
        <f t="shared" si="1482"/>
        <v>#REF!</v>
      </c>
      <c r="DI128" s="124" t="e">
        <f t="shared" si="1482"/>
        <v>#REF!</v>
      </c>
      <c r="DJ128" s="124" t="e">
        <f t="shared" si="1482"/>
        <v>#REF!</v>
      </c>
      <c r="DK128" s="124" t="e">
        <f t="shared" si="1482"/>
        <v>#REF!</v>
      </c>
      <c r="DL128" s="124" t="e">
        <f t="shared" si="1482"/>
        <v>#REF!</v>
      </c>
      <c r="DM128" s="124" t="e">
        <f t="shared" si="1482"/>
        <v>#REF!</v>
      </c>
      <c r="DN128" s="124" t="e">
        <f t="shared" si="1482"/>
        <v>#REF!</v>
      </c>
      <c r="DO128" s="124" t="e">
        <f t="shared" si="1482"/>
        <v>#REF!</v>
      </c>
      <c r="DP128" s="124" t="e">
        <f t="shared" si="1482"/>
        <v>#REF!</v>
      </c>
      <c r="DQ128" s="124" t="e">
        <f t="shared" si="1482"/>
        <v>#REF!</v>
      </c>
      <c r="DR128" s="124" t="e">
        <f t="shared" si="1482"/>
        <v>#REF!</v>
      </c>
      <c r="DS128" s="124" t="e">
        <f t="shared" si="1482"/>
        <v>#REF!</v>
      </c>
      <c r="DT128" s="124" t="e">
        <f t="shared" si="1482"/>
        <v>#REF!</v>
      </c>
      <c r="DU128" s="124" t="e">
        <f t="shared" si="1482"/>
        <v>#REF!</v>
      </c>
      <c r="DV128" s="124" t="e">
        <f t="shared" si="1482"/>
        <v>#REF!</v>
      </c>
      <c r="DW128" s="124" t="e">
        <f t="shared" si="1482"/>
        <v>#REF!</v>
      </c>
      <c r="DX128" s="124" t="e">
        <f t="shared" si="1482"/>
        <v>#REF!</v>
      </c>
      <c r="DY128" s="124" t="e">
        <f t="shared" si="1482"/>
        <v>#REF!</v>
      </c>
      <c r="DZ128" s="124" t="e">
        <f t="shared" si="1482"/>
        <v>#REF!</v>
      </c>
      <c r="EA128" s="124" t="e">
        <f t="shared" si="1482"/>
        <v>#REF!</v>
      </c>
      <c r="EB128" s="124" t="e">
        <f t="shared" si="1482"/>
        <v>#REF!</v>
      </c>
      <c r="EC128" s="124" t="e">
        <f t="shared" si="1482"/>
        <v>#REF!</v>
      </c>
      <c r="ED128" s="124" t="e">
        <f t="shared" si="1482"/>
        <v>#REF!</v>
      </c>
      <c r="EE128" s="124" t="e">
        <f t="shared" si="1482"/>
        <v>#REF!</v>
      </c>
      <c r="EF128" s="124" t="e">
        <f t="shared" si="1482"/>
        <v>#REF!</v>
      </c>
      <c r="EG128" s="124" t="e">
        <f t="shared" ref="EG128:GR128" si="1483">$D$128*EG109</f>
        <v>#REF!</v>
      </c>
      <c r="EH128" s="124" t="e">
        <f t="shared" si="1483"/>
        <v>#REF!</v>
      </c>
      <c r="EI128" s="124" t="e">
        <f t="shared" si="1483"/>
        <v>#REF!</v>
      </c>
      <c r="EJ128" s="124" t="e">
        <f t="shared" si="1483"/>
        <v>#REF!</v>
      </c>
      <c r="EK128" s="124" t="e">
        <f t="shared" si="1483"/>
        <v>#REF!</v>
      </c>
      <c r="EL128" s="124" t="e">
        <f t="shared" si="1483"/>
        <v>#REF!</v>
      </c>
      <c r="EM128" s="124" t="e">
        <f t="shared" si="1483"/>
        <v>#REF!</v>
      </c>
      <c r="EN128" s="124" t="e">
        <f t="shared" si="1483"/>
        <v>#REF!</v>
      </c>
      <c r="EO128" s="124" t="e">
        <f t="shared" si="1483"/>
        <v>#REF!</v>
      </c>
      <c r="EP128" s="124" t="e">
        <f t="shared" si="1483"/>
        <v>#REF!</v>
      </c>
      <c r="EQ128" s="124" t="e">
        <f t="shared" si="1483"/>
        <v>#REF!</v>
      </c>
      <c r="ER128" s="124" t="e">
        <f t="shared" si="1483"/>
        <v>#REF!</v>
      </c>
      <c r="ES128" s="124" t="e">
        <f t="shared" si="1483"/>
        <v>#REF!</v>
      </c>
      <c r="ET128" s="124" t="e">
        <f t="shared" si="1483"/>
        <v>#REF!</v>
      </c>
      <c r="EU128" s="124" t="e">
        <f t="shared" si="1483"/>
        <v>#REF!</v>
      </c>
      <c r="EV128" s="124" t="e">
        <f t="shared" si="1483"/>
        <v>#REF!</v>
      </c>
      <c r="EW128" s="124" t="e">
        <f t="shared" si="1483"/>
        <v>#REF!</v>
      </c>
      <c r="EX128" s="124" t="e">
        <f t="shared" si="1483"/>
        <v>#REF!</v>
      </c>
      <c r="EY128" s="124" t="e">
        <f t="shared" si="1483"/>
        <v>#REF!</v>
      </c>
      <c r="EZ128" s="124" t="e">
        <f t="shared" si="1483"/>
        <v>#REF!</v>
      </c>
      <c r="FA128" s="124" t="e">
        <f t="shared" si="1483"/>
        <v>#REF!</v>
      </c>
      <c r="FB128" s="124" t="e">
        <f t="shared" si="1483"/>
        <v>#REF!</v>
      </c>
      <c r="FC128" s="124" t="e">
        <f t="shared" si="1483"/>
        <v>#REF!</v>
      </c>
      <c r="FD128" s="124" t="e">
        <f t="shared" si="1483"/>
        <v>#REF!</v>
      </c>
      <c r="FE128" s="124" t="e">
        <f t="shared" si="1483"/>
        <v>#REF!</v>
      </c>
      <c r="FF128" s="124" t="e">
        <f t="shared" si="1483"/>
        <v>#REF!</v>
      </c>
      <c r="FG128" s="124" t="e">
        <f t="shared" si="1483"/>
        <v>#REF!</v>
      </c>
      <c r="FH128" s="124" t="e">
        <f t="shared" si="1483"/>
        <v>#REF!</v>
      </c>
      <c r="FI128" s="124" t="e">
        <f t="shared" si="1483"/>
        <v>#REF!</v>
      </c>
      <c r="FJ128" s="124" t="e">
        <f t="shared" si="1483"/>
        <v>#REF!</v>
      </c>
      <c r="FK128" s="124" t="e">
        <f t="shared" si="1483"/>
        <v>#REF!</v>
      </c>
      <c r="FL128" s="124" t="e">
        <f t="shared" si="1483"/>
        <v>#REF!</v>
      </c>
      <c r="FM128" s="124" t="e">
        <f t="shared" si="1483"/>
        <v>#REF!</v>
      </c>
      <c r="FN128" s="124" t="e">
        <f t="shared" si="1483"/>
        <v>#REF!</v>
      </c>
      <c r="FO128" s="124" t="e">
        <f t="shared" si="1483"/>
        <v>#REF!</v>
      </c>
      <c r="FP128" s="124" t="e">
        <f t="shared" si="1483"/>
        <v>#REF!</v>
      </c>
      <c r="FQ128" s="124" t="e">
        <f t="shared" si="1483"/>
        <v>#REF!</v>
      </c>
      <c r="FR128" s="124" t="e">
        <f t="shared" si="1483"/>
        <v>#REF!</v>
      </c>
      <c r="FS128" s="124" t="e">
        <f t="shared" si="1483"/>
        <v>#REF!</v>
      </c>
      <c r="FT128" s="124" t="e">
        <f t="shared" si="1483"/>
        <v>#REF!</v>
      </c>
      <c r="FU128" s="124" t="e">
        <f t="shared" si="1483"/>
        <v>#REF!</v>
      </c>
      <c r="FV128" s="124" t="e">
        <f t="shared" si="1483"/>
        <v>#REF!</v>
      </c>
      <c r="FW128" s="124" t="e">
        <f t="shared" si="1483"/>
        <v>#REF!</v>
      </c>
      <c r="FX128" s="124" t="e">
        <f t="shared" si="1483"/>
        <v>#REF!</v>
      </c>
      <c r="FY128" s="124" t="e">
        <f t="shared" si="1483"/>
        <v>#REF!</v>
      </c>
      <c r="FZ128" s="124" t="e">
        <f t="shared" si="1483"/>
        <v>#REF!</v>
      </c>
      <c r="GA128" s="124" t="e">
        <f t="shared" si="1483"/>
        <v>#REF!</v>
      </c>
      <c r="GB128" s="124" t="e">
        <f t="shared" si="1483"/>
        <v>#REF!</v>
      </c>
      <c r="GC128" s="124" t="e">
        <f t="shared" si="1483"/>
        <v>#REF!</v>
      </c>
      <c r="GD128" s="124" t="e">
        <f t="shared" si="1483"/>
        <v>#REF!</v>
      </c>
      <c r="GE128" s="124" t="e">
        <f t="shared" si="1483"/>
        <v>#REF!</v>
      </c>
      <c r="GF128" s="124" t="e">
        <f t="shared" si="1483"/>
        <v>#REF!</v>
      </c>
      <c r="GG128" s="124" t="e">
        <f t="shared" si="1483"/>
        <v>#REF!</v>
      </c>
      <c r="GH128" s="124" t="e">
        <f t="shared" si="1483"/>
        <v>#REF!</v>
      </c>
      <c r="GI128" s="124" t="e">
        <f t="shared" si="1483"/>
        <v>#REF!</v>
      </c>
      <c r="GJ128" s="124" t="e">
        <f t="shared" si="1483"/>
        <v>#REF!</v>
      </c>
      <c r="GK128" s="124" t="e">
        <f t="shared" si="1483"/>
        <v>#REF!</v>
      </c>
      <c r="GL128" s="124" t="e">
        <f t="shared" si="1483"/>
        <v>#REF!</v>
      </c>
      <c r="GM128" s="124" t="e">
        <f t="shared" si="1483"/>
        <v>#REF!</v>
      </c>
      <c r="GN128" s="124" t="e">
        <f t="shared" si="1483"/>
        <v>#REF!</v>
      </c>
      <c r="GO128" s="124" t="e">
        <f t="shared" si="1483"/>
        <v>#REF!</v>
      </c>
      <c r="GP128" s="124" t="e">
        <f t="shared" si="1483"/>
        <v>#REF!</v>
      </c>
      <c r="GQ128" s="124" t="e">
        <f t="shared" si="1483"/>
        <v>#REF!</v>
      </c>
      <c r="GR128" s="124" t="e">
        <f t="shared" si="1483"/>
        <v>#REF!</v>
      </c>
      <c r="GS128" s="124" t="e">
        <f t="shared" ref="GS128:JD128" si="1484">$D$128*GS109</f>
        <v>#REF!</v>
      </c>
      <c r="GT128" s="124" t="e">
        <f t="shared" si="1484"/>
        <v>#REF!</v>
      </c>
      <c r="GU128" s="124" t="e">
        <f t="shared" si="1484"/>
        <v>#REF!</v>
      </c>
      <c r="GV128" s="124" t="e">
        <f t="shared" si="1484"/>
        <v>#REF!</v>
      </c>
      <c r="GW128" s="124" t="e">
        <f t="shared" si="1484"/>
        <v>#REF!</v>
      </c>
      <c r="GX128" s="124" t="e">
        <f t="shared" si="1484"/>
        <v>#REF!</v>
      </c>
      <c r="GY128" s="124" t="e">
        <f t="shared" si="1484"/>
        <v>#REF!</v>
      </c>
      <c r="GZ128" s="124" t="e">
        <f t="shared" si="1484"/>
        <v>#REF!</v>
      </c>
      <c r="HA128" s="124" t="e">
        <f t="shared" si="1484"/>
        <v>#REF!</v>
      </c>
      <c r="HB128" s="124" t="e">
        <f t="shared" si="1484"/>
        <v>#REF!</v>
      </c>
      <c r="HC128" s="124" t="e">
        <f t="shared" si="1484"/>
        <v>#REF!</v>
      </c>
      <c r="HD128" s="124" t="e">
        <f t="shared" si="1484"/>
        <v>#REF!</v>
      </c>
      <c r="HE128" s="124" t="e">
        <f t="shared" si="1484"/>
        <v>#REF!</v>
      </c>
      <c r="HF128" s="124" t="e">
        <f t="shared" si="1484"/>
        <v>#REF!</v>
      </c>
      <c r="HG128" s="124" t="e">
        <f t="shared" si="1484"/>
        <v>#REF!</v>
      </c>
      <c r="HH128" s="124" t="e">
        <f t="shared" si="1484"/>
        <v>#REF!</v>
      </c>
      <c r="HI128" s="124" t="e">
        <f t="shared" si="1484"/>
        <v>#REF!</v>
      </c>
      <c r="HJ128" s="124" t="e">
        <f t="shared" si="1484"/>
        <v>#REF!</v>
      </c>
      <c r="HK128" s="124" t="e">
        <f t="shared" si="1484"/>
        <v>#REF!</v>
      </c>
      <c r="HL128" s="124" t="e">
        <f t="shared" si="1484"/>
        <v>#REF!</v>
      </c>
      <c r="HM128" s="124" t="e">
        <f t="shared" si="1484"/>
        <v>#REF!</v>
      </c>
      <c r="HN128" s="124" t="e">
        <f t="shared" si="1484"/>
        <v>#REF!</v>
      </c>
      <c r="HO128" s="124" t="e">
        <f t="shared" si="1484"/>
        <v>#REF!</v>
      </c>
      <c r="HP128" s="124" t="e">
        <f t="shared" si="1484"/>
        <v>#REF!</v>
      </c>
      <c r="HQ128" s="124" t="e">
        <f t="shared" si="1484"/>
        <v>#REF!</v>
      </c>
      <c r="HR128" s="124" t="e">
        <f t="shared" si="1484"/>
        <v>#REF!</v>
      </c>
      <c r="HS128" s="124" t="e">
        <f t="shared" si="1484"/>
        <v>#REF!</v>
      </c>
      <c r="HT128" s="124" t="e">
        <f t="shared" si="1484"/>
        <v>#REF!</v>
      </c>
      <c r="HU128" s="124" t="e">
        <f t="shared" si="1484"/>
        <v>#REF!</v>
      </c>
      <c r="HV128" s="124" t="e">
        <f t="shared" si="1484"/>
        <v>#REF!</v>
      </c>
      <c r="HW128" s="124" t="e">
        <f t="shared" si="1484"/>
        <v>#REF!</v>
      </c>
      <c r="HX128" s="124" t="e">
        <f t="shared" si="1484"/>
        <v>#REF!</v>
      </c>
      <c r="HY128" s="124" t="e">
        <f t="shared" si="1484"/>
        <v>#REF!</v>
      </c>
      <c r="HZ128" s="124" t="e">
        <f t="shared" si="1484"/>
        <v>#REF!</v>
      </c>
      <c r="IA128" s="124" t="e">
        <f t="shared" si="1484"/>
        <v>#REF!</v>
      </c>
      <c r="IB128" s="124" t="e">
        <f t="shared" si="1484"/>
        <v>#REF!</v>
      </c>
      <c r="IC128" s="124" t="e">
        <f t="shared" si="1484"/>
        <v>#REF!</v>
      </c>
      <c r="ID128" s="124" t="e">
        <f t="shared" si="1484"/>
        <v>#REF!</v>
      </c>
      <c r="IE128" s="124" t="e">
        <f t="shared" si="1484"/>
        <v>#REF!</v>
      </c>
      <c r="IF128" s="124" t="e">
        <f t="shared" si="1484"/>
        <v>#REF!</v>
      </c>
      <c r="IG128" s="124" t="e">
        <f t="shared" si="1484"/>
        <v>#REF!</v>
      </c>
      <c r="IH128" s="124" t="e">
        <f t="shared" si="1484"/>
        <v>#REF!</v>
      </c>
      <c r="II128" s="124" t="e">
        <f t="shared" si="1484"/>
        <v>#REF!</v>
      </c>
      <c r="IJ128" s="124" t="e">
        <f t="shared" si="1484"/>
        <v>#REF!</v>
      </c>
      <c r="IK128" s="124" t="e">
        <f t="shared" si="1484"/>
        <v>#REF!</v>
      </c>
      <c r="IL128" s="124" t="e">
        <f t="shared" si="1484"/>
        <v>#REF!</v>
      </c>
      <c r="IM128" s="124" t="e">
        <f t="shared" si="1484"/>
        <v>#REF!</v>
      </c>
      <c r="IN128" s="124" t="e">
        <f t="shared" si="1484"/>
        <v>#REF!</v>
      </c>
      <c r="IO128" s="124" t="e">
        <f t="shared" si="1484"/>
        <v>#REF!</v>
      </c>
      <c r="IP128" s="124" t="e">
        <f t="shared" si="1484"/>
        <v>#REF!</v>
      </c>
      <c r="IQ128" s="124" t="e">
        <f t="shared" si="1484"/>
        <v>#REF!</v>
      </c>
      <c r="IR128" s="124" t="e">
        <f t="shared" si="1484"/>
        <v>#REF!</v>
      </c>
      <c r="IS128" s="124" t="e">
        <f t="shared" si="1484"/>
        <v>#REF!</v>
      </c>
      <c r="IT128" s="124" t="e">
        <f t="shared" si="1484"/>
        <v>#REF!</v>
      </c>
      <c r="IU128" s="124" t="e">
        <f t="shared" si="1484"/>
        <v>#REF!</v>
      </c>
      <c r="IV128" s="124" t="e">
        <f t="shared" si="1484"/>
        <v>#REF!</v>
      </c>
      <c r="IW128" s="124" t="e">
        <f t="shared" si="1484"/>
        <v>#REF!</v>
      </c>
      <c r="IX128" s="124" t="e">
        <f t="shared" si="1484"/>
        <v>#REF!</v>
      </c>
      <c r="IY128" s="124" t="e">
        <f t="shared" si="1484"/>
        <v>#REF!</v>
      </c>
      <c r="IZ128" s="124" t="e">
        <f t="shared" si="1484"/>
        <v>#REF!</v>
      </c>
      <c r="JA128" s="124" t="e">
        <f t="shared" si="1484"/>
        <v>#REF!</v>
      </c>
      <c r="JB128" s="124" t="e">
        <f t="shared" si="1484"/>
        <v>#REF!</v>
      </c>
      <c r="JC128" s="124" t="e">
        <f t="shared" si="1484"/>
        <v>#REF!</v>
      </c>
      <c r="JD128" s="124" t="e">
        <f t="shared" si="1484"/>
        <v>#REF!</v>
      </c>
      <c r="JE128" s="124" t="e">
        <f t="shared" ref="JE128:KT128" si="1485">$D$128*JE109</f>
        <v>#REF!</v>
      </c>
      <c r="JF128" s="124" t="e">
        <f t="shared" si="1485"/>
        <v>#REF!</v>
      </c>
      <c r="JG128" s="124" t="e">
        <f t="shared" si="1485"/>
        <v>#REF!</v>
      </c>
      <c r="JH128" s="124" t="e">
        <f t="shared" si="1485"/>
        <v>#REF!</v>
      </c>
      <c r="JI128" s="124" t="e">
        <f t="shared" si="1485"/>
        <v>#REF!</v>
      </c>
      <c r="JJ128" s="124" t="e">
        <f t="shared" si="1485"/>
        <v>#REF!</v>
      </c>
      <c r="JK128" s="124" t="e">
        <f t="shared" si="1485"/>
        <v>#REF!</v>
      </c>
      <c r="JL128" s="124" t="e">
        <f t="shared" si="1485"/>
        <v>#REF!</v>
      </c>
      <c r="JM128" s="124" t="e">
        <f t="shared" si="1485"/>
        <v>#REF!</v>
      </c>
      <c r="JN128" s="124" t="e">
        <f t="shared" si="1485"/>
        <v>#REF!</v>
      </c>
      <c r="JO128" s="124" t="e">
        <f t="shared" si="1485"/>
        <v>#REF!</v>
      </c>
      <c r="JP128" s="124" t="e">
        <f t="shared" si="1485"/>
        <v>#REF!</v>
      </c>
      <c r="JQ128" s="124" t="e">
        <f t="shared" si="1485"/>
        <v>#REF!</v>
      </c>
      <c r="JR128" s="124" t="e">
        <f t="shared" si="1485"/>
        <v>#REF!</v>
      </c>
      <c r="JS128" s="124" t="e">
        <f t="shared" si="1485"/>
        <v>#REF!</v>
      </c>
      <c r="JT128" s="124" t="e">
        <f t="shared" si="1485"/>
        <v>#REF!</v>
      </c>
      <c r="JU128" s="124" t="e">
        <f t="shared" si="1485"/>
        <v>#REF!</v>
      </c>
      <c r="JV128" s="124" t="e">
        <f t="shared" si="1485"/>
        <v>#REF!</v>
      </c>
      <c r="JW128" s="124" t="e">
        <f t="shared" si="1485"/>
        <v>#REF!</v>
      </c>
      <c r="JX128" s="124" t="e">
        <f t="shared" si="1485"/>
        <v>#REF!</v>
      </c>
      <c r="JY128" s="124" t="e">
        <f t="shared" si="1485"/>
        <v>#REF!</v>
      </c>
      <c r="JZ128" s="124" t="e">
        <f t="shared" si="1485"/>
        <v>#REF!</v>
      </c>
      <c r="KA128" s="124" t="e">
        <f t="shared" si="1485"/>
        <v>#REF!</v>
      </c>
      <c r="KB128" s="124" t="e">
        <f t="shared" si="1485"/>
        <v>#REF!</v>
      </c>
      <c r="KC128" s="124" t="e">
        <f t="shared" si="1485"/>
        <v>#REF!</v>
      </c>
      <c r="KD128" s="124" t="e">
        <f t="shared" si="1485"/>
        <v>#REF!</v>
      </c>
      <c r="KE128" s="124" t="e">
        <f t="shared" si="1485"/>
        <v>#REF!</v>
      </c>
      <c r="KF128" s="124" t="e">
        <f t="shared" si="1485"/>
        <v>#REF!</v>
      </c>
      <c r="KG128" s="124" t="e">
        <f t="shared" si="1485"/>
        <v>#REF!</v>
      </c>
      <c r="KH128" s="124" t="e">
        <f t="shared" si="1485"/>
        <v>#REF!</v>
      </c>
      <c r="KI128" s="124" t="e">
        <f t="shared" si="1485"/>
        <v>#REF!</v>
      </c>
      <c r="KJ128" s="124" t="e">
        <f t="shared" si="1485"/>
        <v>#REF!</v>
      </c>
      <c r="KK128" s="124" t="e">
        <f t="shared" si="1485"/>
        <v>#REF!</v>
      </c>
      <c r="KL128" s="124" t="e">
        <f t="shared" si="1485"/>
        <v>#REF!</v>
      </c>
      <c r="KM128" s="124" t="e">
        <f t="shared" si="1485"/>
        <v>#REF!</v>
      </c>
      <c r="KN128" s="124" t="e">
        <f t="shared" si="1485"/>
        <v>#REF!</v>
      </c>
      <c r="KO128" s="124" t="e">
        <f t="shared" si="1485"/>
        <v>#REF!</v>
      </c>
      <c r="KP128" s="124" t="e">
        <f t="shared" si="1485"/>
        <v>#REF!</v>
      </c>
      <c r="KQ128" s="124" t="e">
        <f t="shared" si="1485"/>
        <v>#REF!</v>
      </c>
      <c r="KR128" s="124" t="e">
        <f t="shared" si="1485"/>
        <v>#REF!</v>
      </c>
      <c r="KS128" s="124" t="e">
        <f t="shared" si="1485"/>
        <v>#REF!</v>
      </c>
      <c r="KT128" s="124" t="e">
        <f t="shared" si="1485"/>
        <v>#REF!</v>
      </c>
      <c r="KU128" s="124" t="e">
        <f t="shared" ref="KU128:LF128" si="1486">$D$128*KU109</f>
        <v>#REF!</v>
      </c>
      <c r="KV128" s="124" t="e">
        <f t="shared" si="1486"/>
        <v>#REF!</v>
      </c>
      <c r="KW128" s="124" t="e">
        <f t="shared" si="1486"/>
        <v>#REF!</v>
      </c>
      <c r="KX128" s="124" t="e">
        <f t="shared" si="1486"/>
        <v>#REF!</v>
      </c>
      <c r="KY128" s="124" t="e">
        <f t="shared" si="1486"/>
        <v>#REF!</v>
      </c>
      <c r="KZ128" s="124" t="e">
        <f t="shared" si="1486"/>
        <v>#REF!</v>
      </c>
      <c r="LA128" s="124" t="e">
        <f t="shared" si="1486"/>
        <v>#REF!</v>
      </c>
      <c r="LB128" s="124" t="e">
        <f t="shared" si="1486"/>
        <v>#REF!</v>
      </c>
      <c r="LC128" s="124" t="e">
        <f t="shared" si="1486"/>
        <v>#REF!</v>
      </c>
      <c r="LD128" s="124" t="e">
        <f t="shared" si="1486"/>
        <v>#REF!</v>
      </c>
      <c r="LE128" s="124" t="e">
        <f t="shared" si="1486"/>
        <v>#REF!</v>
      </c>
      <c r="LF128" s="124" t="e">
        <f t="shared" si="1486"/>
        <v>#REF!</v>
      </c>
      <c r="LG128" s="124" t="e">
        <f t="shared" ref="LG128:NR128" si="1487">$D$128*LG109</f>
        <v>#REF!</v>
      </c>
      <c r="LH128" s="124" t="e">
        <f t="shared" si="1487"/>
        <v>#REF!</v>
      </c>
      <c r="LI128" s="124" t="e">
        <f t="shared" si="1487"/>
        <v>#REF!</v>
      </c>
      <c r="LJ128" s="124" t="e">
        <f t="shared" si="1487"/>
        <v>#REF!</v>
      </c>
      <c r="LK128" s="124" t="e">
        <f t="shared" si="1487"/>
        <v>#REF!</v>
      </c>
      <c r="LL128" s="124" t="e">
        <f t="shared" si="1487"/>
        <v>#REF!</v>
      </c>
      <c r="LM128" s="124" t="e">
        <f t="shared" si="1487"/>
        <v>#REF!</v>
      </c>
      <c r="LN128" s="124" t="e">
        <f t="shared" si="1487"/>
        <v>#REF!</v>
      </c>
      <c r="LO128" s="124" t="e">
        <f t="shared" si="1487"/>
        <v>#REF!</v>
      </c>
      <c r="LP128" s="124" t="e">
        <f t="shared" si="1487"/>
        <v>#REF!</v>
      </c>
      <c r="LQ128" s="124" t="e">
        <f t="shared" si="1487"/>
        <v>#REF!</v>
      </c>
      <c r="LR128" s="124" t="e">
        <f t="shared" si="1487"/>
        <v>#REF!</v>
      </c>
      <c r="LS128" s="124" t="e">
        <f t="shared" si="1487"/>
        <v>#REF!</v>
      </c>
      <c r="LT128" s="124" t="e">
        <f t="shared" si="1487"/>
        <v>#REF!</v>
      </c>
      <c r="LU128" s="124" t="e">
        <f t="shared" si="1487"/>
        <v>#REF!</v>
      </c>
      <c r="LV128" s="124" t="e">
        <f t="shared" si="1487"/>
        <v>#REF!</v>
      </c>
      <c r="LW128" s="124" t="e">
        <f t="shared" si="1487"/>
        <v>#REF!</v>
      </c>
      <c r="LX128" s="124" t="e">
        <f t="shared" si="1487"/>
        <v>#REF!</v>
      </c>
      <c r="LY128" s="124" t="e">
        <f t="shared" si="1487"/>
        <v>#REF!</v>
      </c>
      <c r="LZ128" s="124" t="e">
        <f t="shared" si="1487"/>
        <v>#REF!</v>
      </c>
      <c r="MA128" s="124" t="e">
        <f t="shared" si="1487"/>
        <v>#REF!</v>
      </c>
      <c r="MB128" s="124" t="e">
        <f t="shared" si="1487"/>
        <v>#REF!</v>
      </c>
      <c r="MC128" s="124" t="e">
        <f t="shared" si="1487"/>
        <v>#REF!</v>
      </c>
      <c r="MD128" s="124" t="e">
        <f t="shared" si="1487"/>
        <v>#REF!</v>
      </c>
      <c r="ME128" s="124" t="e">
        <f t="shared" si="1487"/>
        <v>#REF!</v>
      </c>
      <c r="MF128" s="124" t="e">
        <f t="shared" si="1487"/>
        <v>#REF!</v>
      </c>
      <c r="MG128" s="124" t="e">
        <f t="shared" si="1487"/>
        <v>#REF!</v>
      </c>
      <c r="MH128" s="124" t="e">
        <f t="shared" si="1487"/>
        <v>#REF!</v>
      </c>
      <c r="MI128" s="124" t="e">
        <f t="shared" si="1487"/>
        <v>#REF!</v>
      </c>
      <c r="MJ128" s="124" t="e">
        <f t="shared" si="1487"/>
        <v>#REF!</v>
      </c>
      <c r="MK128" s="124" t="e">
        <f t="shared" si="1487"/>
        <v>#REF!</v>
      </c>
      <c r="ML128" s="124" t="e">
        <f t="shared" si="1487"/>
        <v>#REF!</v>
      </c>
      <c r="MM128" s="124" t="e">
        <f t="shared" si="1487"/>
        <v>#REF!</v>
      </c>
      <c r="MN128" s="124" t="e">
        <f t="shared" si="1487"/>
        <v>#REF!</v>
      </c>
      <c r="MO128" s="124" t="e">
        <f t="shared" si="1487"/>
        <v>#REF!</v>
      </c>
      <c r="MP128" s="124" t="e">
        <f t="shared" si="1487"/>
        <v>#REF!</v>
      </c>
      <c r="MQ128" s="124" t="e">
        <f t="shared" si="1487"/>
        <v>#REF!</v>
      </c>
      <c r="MR128" s="124" t="e">
        <f t="shared" si="1487"/>
        <v>#REF!</v>
      </c>
      <c r="MS128" s="124" t="e">
        <f t="shared" si="1487"/>
        <v>#REF!</v>
      </c>
      <c r="MT128" s="124" t="e">
        <f t="shared" si="1487"/>
        <v>#REF!</v>
      </c>
      <c r="MU128" s="124" t="e">
        <f t="shared" si="1487"/>
        <v>#REF!</v>
      </c>
      <c r="MV128" s="124" t="e">
        <f t="shared" si="1487"/>
        <v>#REF!</v>
      </c>
      <c r="MW128" s="124" t="e">
        <f t="shared" si="1487"/>
        <v>#REF!</v>
      </c>
      <c r="MX128" s="124" t="e">
        <f t="shared" si="1487"/>
        <v>#REF!</v>
      </c>
      <c r="MY128" s="124" t="e">
        <f t="shared" si="1487"/>
        <v>#REF!</v>
      </c>
      <c r="MZ128" s="124" t="e">
        <f t="shared" si="1487"/>
        <v>#REF!</v>
      </c>
      <c r="NA128" s="124" t="e">
        <f t="shared" si="1487"/>
        <v>#REF!</v>
      </c>
      <c r="NB128" s="124" t="e">
        <f t="shared" si="1487"/>
        <v>#REF!</v>
      </c>
      <c r="NC128" s="124" t="e">
        <f t="shared" si="1487"/>
        <v>#REF!</v>
      </c>
      <c r="ND128" s="124" t="e">
        <f t="shared" si="1487"/>
        <v>#REF!</v>
      </c>
      <c r="NE128" s="124" t="e">
        <f t="shared" si="1487"/>
        <v>#REF!</v>
      </c>
      <c r="NF128" s="124" t="e">
        <f t="shared" si="1487"/>
        <v>#REF!</v>
      </c>
      <c r="NG128" s="124" t="e">
        <f t="shared" si="1487"/>
        <v>#REF!</v>
      </c>
      <c r="NH128" s="124" t="e">
        <f t="shared" si="1487"/>
        <v>#REF!</v>
      </c>
      <c r="NI128" s="124" t="e">
        <f t="shared" si="1487"/>
        <v>#REF!</v>
      </c>
      <c r="NJ128" s="124" t="e">
        <f t="shared" si="1487"/>
        <v>#REF!</v>
      </c>
      <c r="NK128" s="124" t="e">
        <f t="shared" si="1487"/>
        <v>#REF!</v>
      </c>
      <c r="NL128" s="124" t="e">
        <f t="shared" si="1487"/>
        <v>#REF!</v>
      </c>
      <c r="NM128" s="124" t="e">
        <f t="shared" si="1487"/>
        <v>#REF!</v>
      </c>
      <c r="NN128" s="124" t="e">
        <f t="shared" si="1487"/>
        <v>#REF!</v>
      </c>
      <c r="NO128" s="124" t="e">
        <f t="shared" si="1487"/>
        <v>#REF!</v>
      </c>
      <c r="NP128" s="124" t="e">
        <f t="shared" si="1487"/>
        <v>#REF!</v>
      </c>
      <c r="NQ128" s="124" t="e">
        <f t="shared" si="1487"/>
        <v>#REF!</v>
      </c>
      <c r="NR128" s="124" t="e">
        <f t="shared" si="1487"/>
        <v>#REF!</v>
      </c>
      <c r="NS128" s="124" t="e">
        <f t="shared" ref="NS128:PJ128" si="1488">$D$128*NS109</f>
        <v>#REF!</v>
      </c>
      <c r="NT128" s="124" t="e">
        <f t="shared" si="1488"/>
        <v>#REF!</v>
      </c>
      <c r="NU128" s="124" t="e">
        <f t="shared" si="1488"/>
        <v>#REF!</v>
      </c>
      <c r="NV128" s="124" t="e">
        <f t="shared" si="1488"/>
        <v>#REF!</v>
      </c>
      <c r="NW128" s="124" t="e">
        <f t="shared" si="1488"/>
        <v>#REF!</v>
      </c>
      <c r="NX128" s="124" t="e">
        <f t="shared" si="1488"/>
        <v>#REF!</v>
      </c>
      <c r="NY128" s="124" t="e">
        <f t="shared" si="1488"/>
        <v>#REF!</v>
      </c>
      <c r="NZ128" s="124" t="e">
        <f t="shared" si="1488"/>
        <v>#REF!</v>
      </c>
      <c r="OA128" s="124" t="e">
        <f t="shared" si="1488"/>
        <v>#REF!</v>
      </c>
      <c r="OB128" s="124" t="e">
        <f t="shared" si="1488"/>
        <v>#REF!</v>
      </c>
      <c r="OC128" s="124" t="e">
        <f t="shared" si="1488"/>
        <v>#REF!</v>
      </c>
      <c r="OD128" s="124" t="e">
        <f t="shared" si="1488"/>
        <v>#REF!</v>
      </c>
      <c r="OE128" s="124" t="e">
        <f t="shared" si="1488"/>
        <v>#REF!</v>
      </c>
      <c r="OF128" s="124" t="e">
        <f t="shared" si="1488"/>
        <v>#REF!</v>
      </c>
      <c r="OG128" s="124" t="e">
        <f t="shared" si="1488"/>
        <v>#REF!</v>
      </c>
      <c r="OH128" s="124" t="e">
        <f t="shared" si="1488"/>
        <v>#REF!</v>
      </c>
      <c r="OI128" s="124" t="e">
        <f t="shared" si="1488"/>
        <v>#REF!</v>
      </c>
      <c r="OJ128" s="124" t="e">
        <f t="shared" si="1488"/>
        <v>#REF!</v>
      </c>
      <c r="OK128" s="124" t="e">
        <f t="shared" si="1488"/>
        <v>#REF!</v>
      </c>
      <c r="OL128" s="124" t="e">
        <f t="shared" si="1488"/>
        <v>#REF!</v>
      </c>
      <c r="OM128" s="124" t="e">
        <f t="shared" si="1488"/>
        <v>#REF!</v>
      </c>
      <c r="ON128" s="124" t="e">
        <f t="shared" si="1488"/>
        <v>#REF!</v>
      </c>
      <c r="OO128" s="124" t="e">
        <f t="shared" si="1488"/>
        <v>#REF!</v>
      </c>
      <c r="OP128" s="124" t="e">
        <f t="shared" si="1488"/>
        <v>#REF!</v>
      </c>
      <c r="OQ128" s="124" t="e">
        <f t="shared" si="1488"/>
        <v>#REF!</v>
      </c>
      <c r="OR128" s="124" t="e">
        <f t="shared" si="1488"/>
        <v>#REF!</v>
      </c>
      <c r="OS128" s="124" t="e">
        <f t="shared" si="1488"/>
        <v>#REF!</v>
      </c>
      <c r="OT128" s="124" t="e">
        <f t="shared" si="1488"/>
        <v>#REF!</v>
      </c>
      <c r="OU128" s="124" t="e">
        <f t="shared" si="1488"/>
        <v>#REF!</v>
      </c>
      <c r="OV128" s="124" t="e">
        <f t="shared" si="1488"/>
        <v>#REF!</v>
      </c>
      <c r="OW128" s="124" t="e">
        <f t="shared" si="1488"/>
        <v>#REF!</v>
      </c>
      <c r="OX128" s="124" t="e">
        <f t="shared" si="1488"/>
        <v>#REF!</v>
      </c>
      <c r="OY128" s="124" t="e">
        <f t="shared" si="1488"/>
        <v>#REF!</v>
      </c>
      <c r="OZ128" s="124" t="e">
        <f t="shared" si="1488"/>
        <v>#REF!</v>
      </c>
      <c r="PA128" s="124" t="e">
        <f t="shared" si="1488"/>
        <v>#REF!</v>
      </c>
      <c r="PB128" s="124" t="e">
        <f t="shared" si="1488"/>
        <v>#REF!</v>
      </c>
      <c r="PC128" s="124" t="e">
        <f t="shared" si="1488"/>
        <v>#REF!</v>
      </c>
      <c r="PD128" s="124" t="e">
        <f t="shared" si="1488"/>
        <v>#REF!</v>
      </c>
      <c r="PE128" s="124" t="e">
        <f t="shared" si="1488"/>
        <v>#REF!</v>
      </c>
      <c r="PF128" s="124" t="e">
        <f t="shared" si="1488"/>
        <v>#REF!</v>
      </c>
      <c r="PG128" s="124" t="e">
        <f t="shared" si="1488"/>
        <v>#REF!</v>
      </c>
      <c r="PH128" s="124" t="e">
        <f t="shared" si="1488"/>
        <v>#REF!</v>
      </c>
      <c r="PI128" s="124" t="e">
        <f t="shared" si="1488"/>
        <v>#REF!</v>
      </c>
      <c r="PJ128" s="124" t="e">
        <f t="shared" si="1488"/>
        <v>#REF!</v>
      </c>
    </row>
    <row r="129" spans="3:426" ht="12" customHeight="1">
      <c r="C129" s="70" t="e">
        <f t="shared" si="1447"/>
        <v>#REF!</v>
      </c>
      <c r="D129" s="77" t="e">
        <f>#REF!</f>
        <v>#REF!</v>
      </c>
      <c r="G129" s="124" t="e">
        <f t="shared" si="1448"/>
        <v>#REF!</v>
      </c>
      <c r="H129" s="124" t="e">
        <f>$D$129*H110</f>
        <v>#REF!</v>
      </c>
      <c r="I129" s="124" t="e">
        <f t="shared" ref="I129:BT129" si="1489">$D$129*I110</f>
        <v>#REF!</v>
      </c>
      <c r="J129" s="124" t="e">
        <f t="shared" si="1489"/>
        <v>#REF!</v>
      </c>
      <c r="K129" s="124" t="e">
        <f t="shared" si="1489"/>
        <v>#REF!</v>
      </c>
      <c r="L129" s="124" t="e">
        <f t="shared" si="1489"/>
        <v>#REF!</v>
      </c>
      <c r="M129" s="124" t="e">
        <f t="shared" si="1489"/>
        <v>#REF!</v>
      </c>
      <c r="N129" s="124" t="e">
        <f t="shared" si="1489"/>
        <v>#REF!</v>
      </c>
      <c r="O129" s="124" t="e">
        <f t="shared" si="1489"/>
        <v>#REF!</v>
      </c>
      <c r="P129" s="124" t="e">
        <f t="shared" si="1489"/>
        <v>#REF!</v>
      </c>
      <c r="Q129" s="124" t="e">
        <f t="shared" si="1489"/>
        <v>#REF!</v>
      </c>
      <c r="R129" s="124" t="e">
        <f t="shared" si="1489"/>
        <v>#REF!</v>
      </c>
      <c r="S129" s="124" t="e">
        <f t="shared" si="1489"/>
        <v>#REF!</v>
      </c>
      <c r="T129" s="124" t="e">
        <f t="shared" si="1489"/>
        <v>#REF!</v>
      </c>
      <c r="U129" s="124" t="e">
        <f t="shared" si="1489"/>
        <v>#REF!</v>
      </c>
      <c r="V129" s="124" t="e">
        <f t="shared" si="1489"/>
        <v>#REF!</v>
      </c>
      <c r="W129" s="124" t="e">
        <f t="shared" si="1489"/>
        <v>#REF!</v>
      </c>
      <c r="X129" s="124" t="e">
        <f t="shared" si="1489"/>
        <v>#REF!</v>
      </c>
      <c r="Y129" s="124" t="e">
        <f t="shared" si="1489"/>
        <v>#REF!</v>
      </c>
      <c r="Z129" s="124" t="e">
        <f t="shared" si="1489"/>
        <v>#REF!</v>
      </c>
      <c r="AA129" s="124" t="e">
        <f t="shared" si="1489"/>
        <v>#REF!</v>
      </c>
      <c r="AB129" s="124" t="e">
        <f t="shared" si="1489"/>
        <v>#REF!</v>
      </c>
      <c r="AC129" s="124" t="e">
        <f t="shared" si="1489"/>
        <v>#REF!</v>
      </c>
      <c r="AD129" s="124" t="e">
        <f t="shared" si="1489"/>
        <v>#REF!</v>
      </c>
      <c r="AE129" s="124" t="e">
        <f t="shared" si="1489"/>
        <v>#REF!</v>
      </c>
      <c r="AF129" s="124" t="e">
        <f t="shared" si="1489"/>
        <v>#REF!</v>
      </c>
      <c r="AG129" s="124" t="e">
        <f t="shared" si="1489"/>
        <v>#REF!</v>
      </c>
      <c r="AH129" s="124" t="e">
        <f t="shared" si="1489"/>
        <v>#REF!</v>
      </c>
      <c r="AI129" s="124" t="e">
        <f t="shared" si="1489"/>
        <v>#REF!</v>
      </c>
      <c r="AJ129" s="124" t="e">
        <f t="shared" si="1489"/>
        <v>#REF!</v>
      </c>
      <c r="AK129" s="124" t="e">
        <f t="shared" si="1489"/>
        <v>#REF!</v>
      </c>
      <c r="AL129" s="124" t="e">
        <f t="shared" si="1489"/>
        <v>#REF!</v>
      </c>
      <c r="AM129" s="124" t="e">
        <f t="shared" si="1489"/>
        <v>#REF!</v>
      </c>
      <c r="AN129" s="124" t="e">
        <f t="shared" si="1489"/>
        <v>#REF!</v>
      </c>
      <c r="AO129" s="124" t="e">
        <f t="shared" si="1489"/>
        <v>#REF!</v>
      </c>
      <c r="AP129" s="124" t="e">
        <f t="shared" si="1489"/>
        <v>#REF!</v>
      </c>
      <c r="AQ129" s="124" t="e">
        <f t="shared" si="1489"/>
        <v>#REF!</v>
      </c>
      <c r="AR129" s="124" t="e">
        <f t="shared" si="1489"/>
        <v>#REF!</v>
      </c>
      <c r="AS129" s="124" t="e">
        <f t="shared" si="1489"/>
        <v>#REF!</v>
      </c>
      <c r="AT129" s="124" t="e">
        <f t="shared" si="1489"/>
        <v>#REF!</v>
      </c>
      <c r="AU129" s="124" t="e">
        <f t="shared" si="1489"/>
        <v>#REF!</v>
      </c>
      <c r="AV129" s="124" t="e">
        <f t="shared" si="1489"/>
        <v>#REF!</v>
      </c>
      <c r="AW129" s="124" t="e">
        <f t="shared" si="1489"/>
        <v>#REF!</v>
      </c>
      <c r="AX129" s="124" t="e">
        <f t="shared" si="1489"/>
        <v>#REF!</v>
      </c>
      <c r="AY129" s="124" t="e">
        <f t="shared" si="1489"/>
        <v>#REF!</v>
      </c>
      <c r="AZ129" s="124" t="e">
        <f t="shared" si="1489"/>
        <v>#REF!</v>
      </c>
      <c r="BA129" s="124" t="e">
        <f t="shared" si="1489"/>
        <v>#REF!</v>
      </c>
      <c r="BB129" s="124" t="e">
        <f t="shared" si="1489"/>
        <v>#REF!</v>
      </c>
      <c r="BC129" s="124" t="e">
        <f t="shared" si="1489"/>
        <v>#REF!</v>
      </c>
      <c r="BD129" s="124" t="e">
        <f t="shared" si="1489"/>
        <v>#REF!</v>
      </c>
      <c r="BE129" s="124" t="e">
        <f t="shared" si="1489"/>
        <v>#REF!</v>
      </c>
      <c r="BF129" s="124" t="e">
        <f t="shared" si="1489"/>
        <v>#REF!</v>
      </c>
      <c r="BG129" s="124" t="e">
        <f t="shared" si="1489"/>
        <v>#REF!</v>
      </c>
      <c r="BH129" s="124" t="e">
        <f t="shared" si="1489"/>
        <v>#REF!</v>
      </c>
      <c r="BI129" s="124" t="e">
        <f t="shared" si="1489"/>
        <v>#REF!</v>
      </c>
      <c r="BJ129" s="124" t="e">
        <f t="shared" si="1489"/>
        <v>#REF!</v>
      </c>
      <c r="BK129" s="124" t="e">
        <f t="shared" si="1489"/>
        <v>#REF!</v>
      </c>
      <c r="BL129" s="124" t="e">
        <f t="shared" si="1489"/>
        <v>#REF!</v>
      </c>
      <c r="BM129" s="124" t="e">
        <f t="shared" si="1489"/>
        <v>#REF!</v>
      </c>
      <c r="BN129" s="124" t="e">
        <f t="shared" si="1489"/>
        <v>#REF!</v>
      </c>
      <c r="BO129" s="124" t="e">
        <f t="shared" si="1489"/>
        <v>#REF!</v>
      </c>
      <c r="BP129" s="124" t="e">
        <f t="shared" si="1489"/>
        <v>#REF!</v>
      </c>
      <c r="BQ129" s="124" t="e">
        <f t="shared" si="1489"/>
        <v>#REF!</v>
      </c>
      <c r="BR129" s="124" t="e">
        <f t="shared" si="1489"/>
        <v>#REF!</v>
      </c>
      <c r="BS129" s="124" t="e">
        <f t="shared" si="1489"/>
        <v>#REF!</v>
      </c>
      <c r="BT129" s="124" t="e">
        <f t="shared" si="1489"/>
        <v>#REF!</v>
      </c>
      <c r="BU129" s="124" t="e">
        <f t="shared" ref="BU129:EF129" si="1490">$D$129*BU110</f>
        <v>#REF!</v>
      </c>
      <c r="BV129" s="124" t="e">
        <f t="shared" si="1490"/>
        <v>#REF!</v>
      </c>
      <c r="BW129" s="124" t="e">
        <f t="shared" si="1490"/>
        <v>#REF!</v>
      </c>
      <c r="BX129" s="124" t="e">
        <f t="shared" si="1490"/>
        <v>#REF!</v>
      </c>
      <c r="BY129" s="124" t="e">
        <f t="shared" si="1490"/>
        <v>#REF!</v>
      </c>
      <c r="BZ129" s="124" t="e">
        <f t="shared" si="1490"/>
        <v>#REF!</v>
      </c>
      <c r="CA129" s="124" t="e">
        <f t="shared" si="1490"/>
        <v>#REF!</v>
      </c>
      <c r="CB129" s="124" t="e">
        <f t="shared" si="1490"/>
        <v>#REF!</v>
      </c>
      <c r="CC129" s="124" t="e">
        <f t="shared" si="1490"/>
        <v>#REF!</v>
      </c>
      <c r="CD129" s="124" t="e">
        <f t="shared" si="1490"/>
        <v>#REF!</v>
      </c>
      <c r="CE129" s="124" t="e">
        <f t="shared" si="1490"/>
        <v>#REF!</v>
      </c>
      <c r="CF129" s="124" t="e">
        <f t="shared" si="1490"/>
        <v>#REF!</v>
      </c>
      <c r="CG129" s="124" t="e">
        <f t="shared" si="1490"/>
        <v>#REF!</v>
      </c>
      <c r="CH129" s="124" t="e">
        <f t="shared" si="1490"/>
        <v>#REF!</v>
      </c>
      <c r="CI129" s="124" t="e">
        <f t="shared" si="1490"/>
        <v>#REF!</v>
      </c>
      <c r="CJ129" s="124" t="e">
        <f t="shared" si="1490"/>
        <v>#REF!</v>
      </c>
      <c r="CK129" s="124" t="e">
        <f t="shared" si="1490"/>
        <v>#REF!</v>
      </c>
      <c r="CL129" s="124" t="e">
        <f t="shared" si="1490"/>
        <v>#REF!</v>
      </c>
      <c r="CM129" s="124" t="e">
        <f t="shared" si="1490"/>
        <v>#REF!</v>
      </c>
      <c r="CN129" s="124" t="e">
        <f t="shared" si="1490"/>
        <v>#REF!</v>
      </c>
      <c r="CO129" s="124" t="e">
        <f t="shared" si="1490"/>
        <v>#REF!</v>
      </c>
      <c r="CP129" s="124" t="e">
        <f t="shared" si="1490"/>
        <v>#REF!</v>
      </c>
      <c r="CQ129" s="124" t="e">
        <f t="shared" si="1490"/>
        <v>#REF!</v>
      </c>
      <c r="CR129" s="124" t="e">
        <f t="shared" si="1490"/>
        <v>#REF!</v>
      </c>
      <c r="CS129" s="124" t="e">
        <f t="shared" si="1490"/>
        <v>#REF!</v>
      </c>
      <c r="CT129" s="124" t="e">
        <f t="shared" si="1490"/>
        <v>#REF!</v>
      </c>
      <c r="CU129" s="124" t="e">
        <f t="shared" si="1490"/>
        <v>#REF!</v>
      </c>
      <c r="CV129" s="124" t="e">
        <f t="shared" si="1490"/>
        <v>#REF!</v>
      </c>
      <c r="CW129" s="124" t="e">
        <f t="shared" si="1490"/>
        <v>#REF!</v>
      </c>
      <c r="CX129" s="124" t="e">
        <f t="shared" si="1490"/>
        <v>#REF!</v>
      </c>
      <c r="CY129" s="124" t="e">
        <f t="shared" si="1490"/>
        <v>#REF!</v>
      </c>
      <c r="CZ129" s="124" t="e">
        <f t="shared" si="1490"/>
        <v>#REF!</v>
      </c>
      <c r="DA129" s="124" t="e">
        <f t="shared" si="1490"/>
        <v>#REF!</v>
      </c>
      <c r="DB129" s="124" t="e">
        <f t="shared" si="1490"/>
        <v>#REF!</v>
      </c>
      <c r="DC129" s="124" t="e">
        <f t="shared" si="1490"/>
        <v>#REF!</v>
      </c>
      <c r="DD129" s="124" t="e">
        <f t="shared" si="1490"/>
        <v>#REF!</v>
      </c>
      <c r="DE129" s="124" t="e">
        <f t="shared" si="1490"/>
        <v>#REF!</v>
      </c>
      <c r="DF129" s="124" t="e">
        <f t="shared" si="1490"/>
        <v>#REF!</v>
      </c>
      <c r="DG129" s="124" t="e">
        <f t="shared" si="1490"/>
        <v>#REF!</v>
      </c>
      <c r="DH129" s="124" t="e">
        <f t="shared" si="1490"/>
        <v>#REF!</v>
      </c>
      <c r="DI129" s="124" t="e">
        <f t="shared" si="1490"/>
        <v>#REF!</v>
      </c>
      <c r="DJ129" s="124" t="e">
        <f t="shared" si="1490"/>
        <v>#REF!</v>
      </c>
      <c r="DK129" s="124" t="e">
        <f t="shared" si="1490"/>
        <v>#REF!</v>
      </c>
      <c r="DL129" s="124" t="e">
        <f t="shared" si="1490"/>
        <v>#REF!</v>
      </c>
      <c r="DM129" s="124" t="e">
        <f t="shared" si="1490"/>
        <v>#REF!</v>
      </c>
      <c r="DN129" s="124" t="e">
        <f t="shared" si="1490"/>
        <v>#REF!</v>
      </c>
      <c r="DO129" s="124" t="e">
        <f t="shared" si="1490"/>
        <v>#REF!</v>
      </c>
      <c r="DP129" s="124" t="e">
        <f t="shared" si="1490"/>
        <v>#REF!</v>
      </c>
      <c r="DQ129" s="124" t="e">
        <f t="shared" si="1490"/>
        <v>#REF!</v>
      </c>
      <c r="DR129" s="124" t="e">
        <f t="shared" si="1490"/>
        <v>#REF!</v>
      </c>
      <c r="DS129" s="124" t="e">
        <f t="shared" si="1490"/>
        <v>#REF!</v>
      </c>
      <c r="DT129" s="124" t="e">
        <f t="shared" si="1490"/>
        <v>#REF!</v>
      </c>
      <c r="DU129" s="124" t="e">
        <f t="shared" si="1490"/>
        <v>#REF!</v>
      </c>
      <c r="DV129" s="124" t="e">
        <f t="shared" si="1490"/>
        <v>#REF!</v>
      </c>
      <c r="DW129" s="124" t="e">
        <f t="shared" si="1490"/>
        <v>#REF!</v>
      </c>
      <c r="DX129" s="124" t="e">
        <f t="shared" si="1490"/>
        <v>#REF!</v>
      </c>
      <c r="DY129" s="124" t="e">
        <f t="shared" si="1490"/>
        <v>#REF!</v>
      </c>
      <c r="DZ129" s="124" t="e">
        <f t="shared" si="1490"/>
        <v>#REF!</v>
      </c>
      <c r="EA129" s="124" t="e">
        <f t="shared" si="1490"/>
        <v>#REF!</v>
      </c>
      <c r="EB129" s="124" t="e">
        <f t="shared" si="1490"/>
        <v>#REF!</v>
      </c>
      <c r="EC129" s="124" t="e">
        <f t="shared" si="1490"/>
        <v>#REF!</v>
      </c>
      <c r="ED129" s="124" t="e">
        <f t="shared" si="1490"/>
        <v>#REF!</v>
      </c>
      <c r="EE129" s="124" t="e">
        <f t="shared" si="1490"/>
        <v>#REF!</v>
      </c>
      <c r="EF129" s="124" t="e">
        <f t="shared" si="1490"/>
        <v>#REF!</v>
      </c>
      <c r="EG129" s="124" t="e">
        <f t="shared" ref="EG129:GR129" si="1491">$D$129*EG110</f>
        <v>#REF!</v>
      </c>
      <c r="EH129" s="124" t="e">
        <f t="shared" si="1491"/>
        <v>#REF!</v>
      </c>
      <c r="EI129" s="124" t="e">
        <f t="shared" si="1491"/>
        <v>#REF!</v>
      </c>
      <c r="EJ129" s="124" t="e">
        <f t="shared" si="1491"/>
        <v>#REF!</v>
      </c>
      <c r="EK129" s="124" t="e">
        <f t="shared" si="1491"/>
        <v>#REF!</v>
      </c>
      <c r="EL129" s="124" t="e">
        <f t="shared" si="1491"/>
        <v>#REF!</v>
      </c>
      <c r="EM129" s="124" t="e">
        <f t="shared" si="1491"/>
        <v>#REF!</v>
      </c>
      <c r="EN129" s="124" t="e">
        <f t="shared" si="1491"/>
        <v>#REF!</v>
      </c>
      <c r="EO129" s="124" t="e">
        <f t="shared" si="1491"/>
        <v>#REF!</v>
      </c>
      <c r="EP129" s="124" t="e">
        <f t="shared" si="1491"/>
        <v>#REF!</v>
      </c>
      <c r="EQ129" s="124" t="e">
        <f t="shared" si="1491"/>
        <v>#REF!</v>
      </c>
      <c r="ER129" s="124" t="e">
        <f t="shared" si="1491"/>
        <v>#REF!</v>
      </c>
      <c r="ES129" s="124" t="e">
        <f t="shared" si="1491"/>
        <v>#REF!</v>
      </c>
      <c r="ET129" s="124" t="e">
        <f t="shared" si="1491"/>
        <v>#REF!</v>
      </c>
      <c r="EU129" s="124" t="e">
        <f t="shared" si="1491"/>
        <v>#REF!</v>
      </c>
      <c r="EV129" s="124" t="e">
        <f t="shared" si="1491"/>
        <v>#REF!</v>
      </c>
      <c r="EW129" s="124" t="e">
        <f t="shared" si="1491"/>
        <v>#REF!</v>
      </c>
      <c r="EX129" s="124" t="e">
        <f t="shared" si="1491"/>
        <v>#REF!</v>
      </c>
      <c r="EY129" s="124" t="e">
        <f t="shared" si="1491"/>
        <v>#REF!</v>
      </c>
      <c r="EZ129" s="124" t="e">
        <f t="shared" si="1491"/>
        <v>#REF!</v>
      </c>
      <c r="FA129" s="124" t="e">
        <f t="shared" si="1491"/>
        <v>#REF!</v>
      </c>
      <c r="FB129" s="124" t="e">
        <f t="shared" si="1491"/>
        <v>#REF!</v>
      </c>
      <c r="FC129" s="124" t="e">
        <f t="shared" si="1491"/>
        <v>#REF!</v>
      </c>
      <c r="FD129" s="124" t="e">
        <f t="shared" si="1491"/>
        <v>#REF!</v>
      </c>
      <c r="FE129" s="124" t="e">
        <f t="shared" si="1491"/>
        <v>#REF!</v>
      </c>
      <c r="FF129" s="124" t="e">
        <f t="shared" si="1491"/>
        <v>#REF!</v>
      </c>
      <c r="FG129" s="124" t="e">
        <f t="shared" si="1491"/>
        <v>#REF!</v>
      </c>
      <c r="FH129" s="124" t="e">
        <f t="shared" si="1491"/>
        <v>#REF!</v>
      </c>
      <c r="FI129" s="124" t="e">
        <f t="shared" si="1491"/>
        <v>#REF!</v>
      </c>
      <c r="FJ129" s="124" t="e">
        <f t="shared" si="1491"/>
        <v>#REF!</v>
      </c>
      <c r="FK129" s="124" t="e">
        <f t="shared" si="1491"/>
        <v>#REF!</v>
      </c>
      <c r="FL129" s="124" t="e">
        <f t="shared" si="1491"/>
        <v>#REF!</v>
      </c>
      <c r="FM129" s="124" t="e">
        <f t="shared" si="1491"/>
        <v>#REF!</v>
      </c>
      <c r="FN129" s="124" t="e">
        <f t="shared" si="1491"/>
        <v>#REF!</v>
      </c>
      <c r="FO129" s="124" t="e">
        <f t="shared" si="1491"/>
        <v>#REF!</v>
      </c>
      <c r="FP129" s="124" t="e">
        <f t="shared" si="1491"/>
        <v>#REF!</v>
      </c>
      <c r="FQ129" s="124" t="e">
        <f t="shared" si="1491"/>
        <v>#REF!</v>
      </c>
      <c r="FR129" s="124" t="e">
        <f t="shared" si="1491"/>
        <v>#REF!</v>
      </c>
      <c r="FS129" s="124" t="e">
        <f t="shared" si="1491"/>
        <v>#REF!</v>
      </c>
      <c r="FT129" s="124" t="e">
        <f t="shared" si="1491"/>
        <v>#REF!</v>
      </c>
      <c r="FU129" s="124" t="e">
        <f t="shared" si="1491"/>
        <v>#REF!</v>
      </c>
      <c r="FV129" s="124" t="e">
        <f t="shared" si="1491"/>
        <v>#REF!</v>
      </c>
      <c r="FW129" s="124" t="e">
        <f t="shared" si="1491"/>
        <v>#REF!</v>
      </c>
      <c r="FX129" s="124" t="e">
        <f t="shared" si="1491"/>
        <v>#REF!</v>
      </c>
      <c r="FY129" s="124" t="e">
        <f t="shared" si="1491"/>
        <v>#REF!</v>
      </c>
      <c r="FZ129" s="124" t="e">
        <f t="shared" si="1491"/>
        <v>#REF!</v>
      </c>
      <c r="GA129" s="124" t="e">
        <f t="shared" si="1491"/>
        <v>#REF!</v>
      </c>
      <c r="GB129" s="124" t="e">
        <f t="shared" si="1491"/>
        <v>#REF!</v>
      </c>
      <c r="GC129" s="124" t="e">
        <f t="shared" si="1491"/>
        <v>#REF!</v>
      </c>
      <c r="GD129" s="124" t="e">
        <f t="shared" si="1491"/>
        <v>#REF!</v>
      </c>
      <c r="GE129" s="124" t="e">
        <f t="shared" si="1491"/>
        <v>#REF!</v>
      </c>
      <c r="GF129" s="124" t="e">
        <f t="shared" si="1491"/>
        <v>#REF!</v>
      </c>
      <c r="GG129" s="124" t="e">
        <f t="shared" si="1491"/>
        <v>#REF!</v>
      </c>
      <c r="GH129" s="124" t="e">
        <f t="shared" si="1491"/>
        <v>#REF!</v>
      </c>
      <c r="GI129" s="124" t="e">
        <f t="shared" si="1491"/>
        <v>#REF!</v>
      </c>
      <c r="GJ129" s="124" t="e">
        <f t="shared" si="1491"/>
        <v>#REF!</v>
      </c>
      <c r="GK129" s="124" t="e">
        <f t="shared" si="1491"/>
        <v>#REF!</v>
      </c>
      <c r="GL129" s="124" t="e">
        <f t="shared" si="1491"/>
        <v>#REF!</v>
      </c>
      <c r="GM129" s="124" t="e">
        <f t="shared" si="1491"/>
        <v>#REF!</v>
      </c>
      <c r="GN129" s="124" t="e">
        <f t="shared" si="1491"/>
        <v>#REF!</v>
      </c>
      <c r="GO129" s="124" t="e">
        <f t="shared" si="1491"/>
        <v>#REF!</v>
      </c>
      <c r="GP129" s="124" t="e">
        <f t="shared" si="1491"/>
        <v>#REF!</v>
      </c>
      <c r="GQ129" s="124" t="e">
        <f t="shared" si="1491"/>
        <v>#REF!</v>
      </c>
      <c r="GR129" s="124" t="e">
        <f t="shared" si="1491"/>
        <v>#REF!</v>
      </c>
      <c r="GS129" s="124" t="e">
        <f t="shared" ref="GS129:JD129" si="1492">$D$129*GS110</f>
        <v>#REF!</v>
      </c>
      <c r="GT129" s="124" t="e">
        <f t="shared" si="1492"/>
        <v>#REF!</v>
      </c>
      <c r="GU129" s="124" t="e">
        <f t="shared" si="1492"/>
        <v>#REF!</v>
      </c>
      <c r="GV129" s="124" t="e">
        <f t="shared" si="1492"/>
        <v>#REF!</v>
      </c>
      <c r="GW129" s="124" t="e">
        <f t="shared" si="1492"/>
        <v>#REF!</v>
      </c>
      <c r="GX129" s="124" t="e">
        <f t="shared" si="1492"/>
        <v>#REF!</v>
      </c>
      <c r="GY129" s="124" t="e">
        <f t="shared" si="1492"/>
        <v>#REF!</v>
      </c>
      <c r="GZ129" s="124" t="e">
        <f t="shared" si="1492"/>
        <v>#REF!</v>
      </c>
      <c r="HA129" s="124" t="e">
        <f t="shared" si="1492"/>
        <v>#REF!</v>
      </c>
      <c r="HB129" s="124" t="e">
        <f t="shared" si="1492"/>
        <v>#REF!</v>
      </c>
      <c r="HC129" s="124" t="e">
        <f t="shared" si="1492"/>
        <v>#REF!</v>
      </c>
      <c r="HD129" s="124" t="e">
        <f t="shared" si="1492"/>
        <v>#REF!</v>
      </c>
      <c r="HE129" s="124" t="e">
        <f t="shared" si="1492"/>
        <v>#REF!</v>
      </c>
      <c r="HF129" s="124" t="e">
        <f t="shared" si="1492"/>
        <v>#REF!</v>
      </c>
      <c r="HG129" s="124" t="e">
        <f t="shared" si="1492"/>
        <v>#REF!</v>
      </c>
      <c r="HH129" s="124" t="e">
        <f t="shared" si="1492"/>
        <v>#REF!</v>
      </c>
      <c r="HI129" s="124" t="e">
        <f t="shared" si="1492"/>
        <v>#REF!</v>
      </c>
      <c r="HJ129" s="124" t="e">
        <f t="shared" si="1492"/>
        <v>#REF!</v>
      </c>
      <c r="HK129" s="124" t="e">
        <f t="shared" si="1492"/>
        <v>#REF!</v>
      </c>
      <c r="HL129" s="124" t="e">
        <f t="shared" si="1492"/>
        <v>#REF!</v>
      </c>
      <c r="HM129" s="124" t="e">
        <f t="shared" si="1492"/>
        <v>#REF!</v>
      </c>
      <c r="HN129" s="124" t="e">
        <f t="shared" si="1492"/>
        <v>#REF!</v>
      </c>
      <c r="HO129" s="124" t="e">
        <f t="shared" si="1492"/>
        <v>#REF!</v>
      </c>
      <c r="HP129" s="124" t="e">
        <f t="shared" si="1492"/>
        <v>#REF!</v>
      </c>
      <c r="HQ129" s="124" t="e">
        <f t="shared" si="1492"/>
        <v>#REF!</v>
      </c>
      <c r="HR129" s="124" t="e">
        <f t="shared" si="1492"/>
        <v>#REF!</v>
      </c>
      <c r="HS129" s="124" t="e">
        <f t="shared" si="1492"/>
        <v>#REF!</v>
      </c>
      <c r="HT129" s="124" t="e">
        <f t="shared" si="1492"/>
        <v>#REF!</v>
      </c>
      <c r="HU129" s="124" t="e">
        <f t="shared" si="1492"/>
        <v>#REF!</v>
      </c>
      <c r="HV129" s="124" t="e">
        <f t="shared" si="1492"/>
        <v>#REF!</v>
      </c>
      <c r="HW129" s="124" t="e">
        <f t="shared" si="1492"/>
        <v>#REF!</v>
      </c>
      <c r="HX129" s="124" t="e">
        <f t="shared" si="1492"/>
        <v>#REF!</v>
      </c>
      <c r="HY129" s="124" t="e">
        <f t="shared" si="1492"/>
        <v>#REF!</v>
      </c>
      <c r="HZ129" s="124" t="e">
        <f t="shared" si="1492"/>
        <v>#REF!</v>
      </c>
      <c r="IA129" s="124" t="e">
        <f t="shared" si="1492"/>
        <v>#REF!</v>
      </c>
      <c r="IB129" s="124" t="e">
        <f t="shared" si="1492"/>
        <v>#REF!</v>
      </c>
      <c r="IC129" s="124" t="e">
        <f t="shared" si="1492"/>
        <v>#REF!</v>
      </c>
      <c r="ID129" s="124" t="e">
        <f t="shared" si="1492"/>
        <v>#REF!</v>
      </c>
      <c r="IE129" s="124" t="e">
        <f t="shared" si="1492"/>
        <v>#REF!</v>
      </c>
      <c r="IF129" s="124" t="e">
        <f t="shared" si="1492"/>
        <v>#REF!</v>
      </c>
      <c r="IG129" s="124" t="e">
        <f t="shared" si="1492"/>
        <v>#REF!</v>
      </c>
      <c r="IH129" s="124" t="e">
        <f t="shared" si="1492"/>
        <v>#REF!</v>
      </c>
      <c r="II129" s="124" t="e">
        <f t="shared" si="1492"/>
        <v>#REF!</v>
      </c>
      <c r="IJ129" s="124" t="e">
        <f t="shared" si="1492"/>
        <v>#REF!</v>
      </c>
      <c r="IK129" s="124" t="e">
        <f t="shared" si="1492"/>
        <v>#REF!</v>
      </c>
      <c r="IL129" s="124" t="e">
        <f t="shared" si="1492"/>
        <v>#REF!</v>
      </c>
      <c r="IM129" s="124" t="e">
        <f t="shared" si="1492"/>
        <v>#REF!</v>
      </c>
      <c r="IN129" s="124" t="e">
        <f t="shared" si="1492"/>
        <v>#REF!</v>
      </c>
      <c r="IO129" s="124" t="e">
        <f t="shared" si="1492"/>
        <v>#REF!</v>
      </c>
      <c r="IP129" s="124" t="e">
        <f t="shared" si="1492"/>
        <v>#REF!</v>
      </c>
      <c r="IQ129" s="124" t="e">
        <f t="shared" si="1492"/>
        <v>#REF!</v>
      </c>
      <c r="IR129" s="124" t="e">
        <f t="shared" si="1492"/>
        <v>#REF!</v>
      </c>
      <c r="IS129" s="124" t="e">
        <f t="shared" si="1492"/>
        <v>#REF!</v>
      </c>
      <c r="IT129" s="124" t="e">
        <f t="shared" si="1492"/>
        <v>#REF!</v>
      </c>
      <c r="IU129" s="124" t="e">
        <f t="shared" si="1492"/>
        <v>#REF!</v>
      </c>
      <c r="IV129" s="124" t="e">
        <f t="shared" si="1492"/>
        <v>#REF!</v>
      </c>
      <c r="IW129" s="124" t="e">
        <f t="shared" si="1492"/>
        <v>#REF!</v>
      </c>
      <c r="IX129" s="124" t="e">
        <f t="shared" si="1492"/>
        <v>#REF!</v>
      </c>
      <c r="IY129" s="124" t="e">
        <f t="shared" si="1492"/>
        <v>#REF!</v>
      </c>
      <c r="IZ129" s="124" t="e">
        <f t="shared" si="1492"/>
        <v>#REF!</v>
      </c>
      <c r="JA129" s="124" t="e">
        <f t="shared" si="1492"/>
        <v>#REF!</v>
      </c>
      <c r="JB129" s="124" t="e">
        <f t="shared" si="1492"/>
        <v>#REF!</v>
      </c>
      <c r="JC129" s="124" t="e">
        <f t="shared" si="1492"/>
        <v>#REF!</v>
      </c>
      <c r="JD129" s="124" t="e">
        <f t="shared" si="1492"/>
        <v>#REF!</v>
      </c>
      <c r="JE129" s="124" t="e">
        <f t="shared" ref="JE129:KT129" si="1493">$D$129*JE110</f>
        <v>#REF!</v>
      </c>
      <c r="JF129" s="124" t="e">
        <f t="shared" si="1493"/>
        <v>#REF!</v>
      </c>
      <c r="JG129" s="124" t="e">
        <f t="shared" si="1493"/>
        <v>#REF!</v>
      </c>
      <c r="JH129" s="124" t="e">
        <f t="shared" si="1493"/>
        <v>#REF!</v>
      </c>
      <c r="JI129" s="124" t="e">
        <f t="shared" si="1493"/>
        <v>#REF!</v>
      </c>
      <c r="JJ129" s="124" t="e">
        <f t="shared" si="1493"/>
        <v>#REF!</v>
      </c>
      <c r="JK129" s="124" t="e">
        <f t="shared" si="1493"/>
        <v>#REF!</v>
      </c>
      <c r="JL129" s="124" t="e">
        <f t="shared" si="1493"/>
        <v>#REF!</v>
      </c>
      <c r="JM129" s="124" t="e">
        <f t="shared" si="1493"/>
        <v>#REF!</v>
      </c>
      <c r="JN129" s="124" t="e">
        <f t="shared" si="1493"/>
        <v>#REF!</v>
      </c>
      <c r="JO129" s="124" t="e">
        <f t="shared" si="1493"/>
        <v>#REF!</v>
      </c>
      <c r="JP129" s="124" t="e">
        <f t="shared" si="1493"/>
        <v>#REF!</v>
      </c>
      <c r="JQ129" s="124" t="e">
        <f t="shared" si="1493"/>
        <v>#REF!</v>
      </c>
      <c r="JR129" s="124" t="e">
        <f t="shared" si="1493"/>
        <v>#REF!</v>
      </c>
      <c r="JS129" s="124" t="e">
        <f t="shared" si="1493"/>
        <v>#REF!</v>
      </c>
      <c r="JT129" s="124" t="e">
        <f t="shared" si="1493"/>
        <v>#REF!</v>
      </c>
      <c r="JU129" s="124" t="e">
        <f t="shared" si="1493"/>
        <v>#REF!</v>
      </c>
      <c r="JV129" s="124" t="e">
        <f t="shared" si="1493"/>
        <v>#REF!</v>
      </c>
      <c r="JW129" s="124" t="e">
        <f t="shared" si="1493"/>
        <v>#REF!</v>
      </c>
      <c r="JX129" s="124" t="e">
        <f t="shared" si="1493"/>
        <v>#REF!</v>
      </c>
      <c r="JY129" s="124" t="e">
        <f t="shared" si="1493"/>
        <v>#REF!</v>
      </c>
      <c r="JZ129" s="124" t="e">
        <f t="shared" si="1493"/>
        <v>#REF!</v>
      </c>
      <c r="KA129" s="124" t="e">
        <f t="shared" si="1493"/>
        <v>#REF!</v>
      </c>
      <c r="KB129" s="124" t="e">
        <f t="shared" si="1493"/>
        <v>#REF!</v>
      </c>
      <c r="KC129" s="124" t="e">
        <f t="shared" si="1493"/>
        <v>#REF!</v>
      </c>
      <c r="KD129" s="124" t="e">
        <f t="shared" si="1493"/>
        <v>#REF!</v>
      </c>
      <c r="KE129" s="124" t="e">
        <f t="shared" si="1493"/>
        <v>#REF!</v>
      </c>
      <c r="KF129" s="124" t="e">
        <f t="shared" si="1493"/>
        <v>#REF!</v>
      </c>
      <c r="KG129" s="124" t="e">
        <f t="shared" si="1493"/>
        <v>#REF!</v>
      </c>
      <c r="KH129" s="124" t="e">
        <f t="shared" si="1493"/>
        <v>#REF!</v>
      </c>
      <c r="KI129" s="124" t="e">
        <f t="shared" si="1493"/>
        <v>#REF!</v>
      </c>
      <c r="KJ129" s="124" t="e">
        <f t="shared" si="1493"/>
        <v>#REF!</v>
      </c>
      <c r="KK129" s="124" t="e">
        <f t="shared" si="1493"/>
        <v>#REF!</v>
      </c>
      <c r="KL129" s="124" t="e">
        <f t="shared" si="1493"/>
        <v>#REF!</v>
      </c>
      <c r="KM129" s="124" t="e">
        <f t="shared" si="1493"/>
        <v>#REF!</v>
      </c>
      <c r="KN129" s="124" t="e">
        <f t="shared" si="1493"/>
        <v>#REF!</v>
      </c>
      <c r="KO129" s="124" t="e">
        <f t="shared" si="1493"/>
        <v>#REF!</v>
      </c>
      <c r="KP129" s="124" t="e">
        <f t="shared" si="1493"/>
        <v>#REF!</v>
      </c>
      <c r="KQ129" s="124" t="e">
        <f t="shared" si="1493"/>
        <v>#REF!</v>
      </c>
      <c r="KR129" s="124" t="e">
        <f t="shared" si="1493"/>
        <v>#REF!</v>
      </c>
      <c r="KS129" s="124" t="e">
        <f t="shared" si="1493"/>
        <v>#REF!</v>
      </c>
      <c r="KT129" s="124" t="e">
        <f t="shared" si="1493"/>
        <v>#REF!</v>
      </c>
      <c r="KU129" s="124" t="e">
        <f t="shared" ref="KU129:LF129" si="1494">$D$129*KU110</f>
        <v>#REF!</v>
      </c>
      <c r="KV129" s="124" t="e">
        <f t="shared" si="1494"/>
        <v>#REF!</v>
      </c>
      <c r="KW129" s="124" t="e">
        <f t="shared" si="1494"/>
        <v>#REF!</v>
      </c>
      <c r="KX129" s="124" t="e">
        <f t="shared" si="1494"/>
        <v>#REF!</v>
      </c>
      <c r="KY129" s="124" t="e">
        <f t="shared" si="1494"/>
        <v>#REF!</v>
      </c>
      <c r="KZ129" s="124" t="e">
        <f t="shared" si="1494"/>
        <v>#REF!</v>
      </c>
      <c r="LA129" s="124" t="e">
        <f t="shared" si="1494"/>
        <v>#REF!</v>
      </c>
      <c r="LB129" s="124" t="e">
        <f t="shared" si="1494"/>
        <v>#REF!</v>
      </c>
      <c r="LC129" s="124" t="e">
        <f t="shared" si="1494"/>
        <v>#REF!</v>
      </c>
      <c r="LD129" s="124" t="e">
        <f t="shared" si="1494"/>
        <v>#REF!</v>
      </c>
      <c r="LE129" s="124" t="e">
        <f t="shared" si="1494"/>
        <v>#REF!</v>
      </c>
      <c r="LF129" s="124" t="e">
        <f t="shared" si="1494"/>
        <v>#REF!</v>
      </c>
      <c r="LG129" s="124" t="e">
        <f t="shared" ref="LG129:NR129" si="1495">$D$129*LG110</f>
        <v>#REF!</v>
      </c>
      <c r="LH129" s="124" t="e">
        <f t="shared" si="1495"/>
        <v>#REF!</v>
      </c>
      <c r="LI129" s="124" t="e">
        <f t="shared" si="1495"/>
        <v>#REF!</v>
      </c>
      <c r="LJ129" s="124" t="e">
        <f t="shared" si="1495"/>
        <v>#REF!</v>
      </c>
      <c r="LK129" s="124" t="e">
        <f t="shared" si="1495"/>
        <v>#REF!</v>
      </c>
      <c r="LL129" s="124" t="e">
        <f t="shared" si="1495"/>
        <v>#REF!</v>
      </c>
      <c r="LM129" s="124" t="e">
        <f t="shared" si="1495"/>
        <v>#REF!</v>
      </c>
      <c r="LN129" s="124" t="e">
        <f t="shared" si="1495"/>
        <v>#REF!</v>
      </c>
      <c r="LO129" s="124" t="e">
        <f t="shared" si="1495"/>
        <v>#REF!</v>
      </c>
      <c r="LP129" s="124" t="e">
        <f t="shared" si="1495"/>
        <v>#REF!</v>
      </c>
      <c r="LQ129" s="124" t="e">
        <f t="shared" si="1495"/>
        <v>#REF!</v>
      </c>
      <c r="LR129" s="124" t="e">
        <f t="shared" si="1495"/>
        <v>#REF!</v>
      </c>
      <c r="LS129" s="124" t="e">
        <f t="shared" si="1495"/>
        <v>#REF!</v>
      </c>
      <c r="LT129" s="124" t="e">
        <f t="shared" si="1495"/>
        <v>#REF!</v>
      </c>
      <c r="LU129" s="124" t="e">
        <f t="shared" si="1495"/>
        <v>#REF!</v>
      </c>
      <c r="LV129" s="124" t="e">
        <f t="shared" si="1495"/>
        <v>#REF!</v>
      </c>
      <c r="LW129" s="124" t="e">
        <f t="shared" si="1495"/>
        <v>#REF!</v>
      </c>
      <c r="LX129" s="124" t="e">
        <f t="shared" si="1495"/>
        <v>#REF!</v>
      </c>
      <c r="LY129" s="124" t="e">
        <f t="shared" si="1495"/>
        <v>#REF!</v>
      </c>
      <c r="LZ129" s="124" t="e">
        <f t="shared" si="1495"/>
        <v>#REF!</v>
      </c>
      <c r="MA129" s="124" t="e">
        <f t="shared" si="1495"/>
        <v>#REF!</v>
      </c>
      <c r="MB129" s="124" t="e">
        <f t="shared" si="1495"/>
        <v>#REF!</v>
      </c>
      <c r="MC129" s="124" t="e">
        <f t="shared" si="1495"/>
        <v>#REF!</v>
      </c>
      <c r="MD129" s="124" t="e">
        <f t="shared" si="1495"/>
        <v>#REF!</v>
      </c>
      <c r="ME129" s="124" t="e">
        <f t="shared" si="1495"/>
        <v>#REF!</v>
      </c>
      <c r="MF129" s="124" t="e">
        <f t="shared" si="1495"/>
        <v>#REF!</v>
      </c>
      <c r="MG129" s="124" t="e">
        <f t="shared" si="1495"/>
        <v>#REF!</v>
      </c>
      <c r="MH129" s="124" t="e">
        <f t="shared" si="1495"/>
        <v>#REF!</v>
      </c>
      <c r="MI129" s="124" t="e">
        <f t="shared" si="1495"/>
        <v>#REF!</v>
      </c>
      <c r="MJ129" s="124" t="e">
        <f t="shared" si="1495"/>
        <v>#REF!</v>
      </c>
      <c r="MK129" s="124" t="e">
        <f t="shared" si="1495"/>
        <v>#REF!</v>
      </c>
      <c r="ML129" s="124" t="e">
        <f t="shared" si="1495"/>
        <v>#REF!</v>
      </c>
      <c r="MM129" s="124" t="e">
        <f t="shared" si="1495"/>
        <v>#REF!</v>
      </c>
      <c r="MN129" s="124" t="e">
        <f t="shared" si="1495"/>
        <v>#REF!</v>
      </c>
      <c r="MO129" s="124" t="e">
        <f t="shared" si="1495"/>
        <v>#REF!</v>
      </c>
      <c r="MP129" s="124" t="e">
        <f t="shared" si="1495"/>
        <v>#REF!</v>
      </c>
      <c r="MQ129" s="124" t="e">
        <f t="shared" si="1495"/>
        <v>#REF!</v>
      </c>
      <c r="MR129" s="124" t="e">
        <f t="shared" si="1495"/>
        <v>#REF!</v>
      </c>
      <c r="MS129" s="124" t="e">
        <f t="shared" si="1495"/>
        <v>#REF!</v>
      </c>
      <c r="MT129" s="124" t="e">
        <f t="shared" si="1495"/>
        <v>#REF!</v>
      </c>
      <c r="MU129" s="124" t="e">
        <f t="shared" si="1495"/>
        <v>#REF!</v>
      </c>
      <c r="MV129" s="124" t="e">
        <f t="shared" si="1495"/>
        <v>#REF!</v>
      </c>
      <c r="MW129" s="124" t="e">
        <f t="shared" si="1495"/>
        <v>#REF!</v>
      </c>
      <c r="MX129" s="124" t="e">
        <f t="shared" si="1495"/>
        <v>#REF!</v>
      </c>
      <c r="MY129" s="124" t="e">
        <f t="shared" si="1495"/>
        <v>#REF!</v>
      </c>
      <c r="MZ129" s="124" t="e">
        <f t="shared" si="1495"/>
        <v>#REF!</v>
      </c>
      <c r="NA129" s="124" t="e">
        <f t="shared" si="1495"/>
        <v>#REF!</v>
      </c>
      <c r="NB129" s="124" t="e">
        <f t="shared" si="1495"/>
        <v>#REF!</v>
      </c>
      <c r="NC129" s="124" t="e">
        <f t="shared" si="1495"/>
        <v>#REF!</v>
      </c>
      <c r="ND129" s="124" t="e">
        <f t="shared" si="1495"/>
        <v>#REF!</v>
      </c>
      <c r="NE129" s="124" t="e">
        <f t="shared" si="1495"/>
        <v>#REF!</v>
      </c>
      <c r="NF129" s="124" t="e">
        <f t="shared" si="1495"/>
        <v>#REF!</v>
      </c>
      <c r="NG129" s="124" t="e">
        <f t="shared" si="1495"/>
        <v>#REF!</v>
      </c>
      <c r="NH129" s="124" t="e">
        <f t="shared" si="1495"/>
        <v>#REF!</v>
      </c>
      <c r="NI129" s="124" t="e">
        <f t="shared" si="1495"/>
        <v>#REF!</v>
      </c>
      <c r="NJ129" s="124" t="e">
        <f t="shared" si="1495"/>
        <v>#REF!</v>
      </c>
      <c r="NK129" s="124" t="e">
        <f t="shared" si="1495"/>
        <v>#REF!</v>
      </c>
      <c r="NL129" s="124" t="e">
        <f t="shared" si="1495"/>
        <v>#REF!</v>
      </c>
      <c r="NM129" s="124" t="e">
        <f t="shared" si="1495"/>
        <v>#REF!</v>
      </c>
      <c r="NN129" s="124" t="e">
        <f t="shared" si="1495"/>
        <v>#REF!</v>
      </c>
      <c r="NO129" s="124" t="e">
        <f t="shared" si="1495"/>
        <v>#REF!</v>
      </c>
      <c r="NP129" s="124" t="e">
        <f t="shared" si="1495"/>
        <v>#REF!</v>
      </c>
      <c r="NQ129" s="124" t="e">
        <f t="shared" si="1495"/>
        <v>#REF!</v>
      </c>
      <c r="NR129" s="124" t="e">
        <f t="shared" si="1495"/>
        <v>#REF!</v>
      </c>
      <c r="NS129" s="124" t="e">
        <f t="shared" ref="NS129:PJ129" si="1496">$D$129*NS110</f>
        <v>#REF!</v>
      </c>
      <c r="NT129" s="124" t="e">
        <f t="shared" si="1496"/>
        <v>#REF!</v>
      </c>
      <c r="NU129" s="124" t="e">
        <f t="shared" si="1496"/>
        <v>#REF!</v>
      </c>
      <c r="NV129" s="124" t="e">
        <f t="shared" si="1496"/>
        <v>#REF!</v>
      </c>
      <c r="NW129" s="124" t="e">
        <f t="shared" si="1496"/>
        <v>#REF!</v>
      </c>
      <c r="NX129" s="124" t="e">
        <f t="shared" si="1496"/>
        <v>#REF!</v>
      </c>
      <c r="NY129" s="124" t="e">
        <f t="shared" si="1496"/>
        <v>#REF!</v>
      </c>
      <c r="NZ129" s="124" t="e">
        <f t="shared" si="1496"/>
        <v>#REF!</v>
      </c>
      <c r="OA129" s="124" t="e">
        <f t="shared" si="1496"/>
        <v>#REF!</v>
      </c>
      <c r="OB129" s="124" t="e">
        <f t="shared" si="1496"/>
        <v>#REF!</v>
      </c>
      <c r="OC129" s="124" t="e">
        <f t="shared" si="1496"/>
        <v>#REF!</v>
      </c>
      <c r="OD129" s="124" t="e">
        <f t="shared" si="1496"/>
        <v>#REF!</v>
      </c>
      <c r="OE129" s="124" t="e">
        <f t="shared" si="1496"/>
        <v>#REF!</v>
      </c>
      <c r="OF129" s="124" t="e">
        <f t="shared" si="1496"/>
        <v>#REF!</v>
      </c>
      <c r="OG129" s="124" t="e">
        <f t="shared" si="1496"/>
        <v>#REF!</v>
      </c>
      <c r="OH129" s="124" t="e">
        <f t="shared" si="1496"/>
        <v>#REF!</v>
      </c>
      <c r="OI129" s="124" t="e">
        <f t="shared" si="1496"/>
        <v>#REF!</v>
      </c>
      <c r="OJ129" s="124" t="e">
        <f t="shared" si="1496"/>
        <v>#REF!</v>
      </c>
      <c r="OK129" s="124" t="e">
        <f t="shared" si="1496"/>
        <v>#REF!</v>
      </c>
      <c r="OL129" s="124" t="e">
        <f t="shared" si="1496"/>
        <v>#REF!</v>
      </c>
      <c r="OM129" s="124" t="e">
        <f t="shared" si="1496"/>
        <v>#REF!</v>
      </c>
      <c r="ON129" s="124" t="e">
        <f t="shared" si="1496"/>
        <v>#REF!</v>
      </c>
      <c r="OO129" s="124" t="e">
        <f t="shared" si="1496"/>
        <v>#REF!</v>
      </c>
      <c r="OP129" s="124" t="e">
        <f t="shared" si="1496"/>
        <v>#REF!</v>
      </c>
      <c r="OQ129" s="124" t="e">
        <f t="shared" si="1496"/>
        <v>#REF!</v>
      </c>
      <c r="OR129" s="124" t="e">
        <f t="shared" si="1496"/>
        <v>#REF!</v>
      </c>
      <c r="OS129" s="124" t="e">
        <f t="shared" si="1496"/>
        <v>#REF!</v>
      </c>
      <c r="OT129" s="124" t="e">
        <f t="shared" si="1496"/>
        <v>#REF!</v>
      </c>
      <c r="OU129" s="124" t="e">
        <f t="shared" si="1496"/>
        <v>#REF!</v>
      </c>
      <c r="OV129" s="124" t="e">
        <f t="shared" si="1496"/>
        <v>#REF!</v>
      </c>
      <c r="OW129" s="124" t="e">
        <f t="shared" si="1496"/>
        <v>#REF!</v>
      </c>
      <c r="OX129" s="124" t="e">
        <f t="shared" si="1496"/>
        <v>#REF!</v>
      </c>
      <c r="OY129" s="124" t="e">
        <f t="shared" si="1496"/>
        <v>#REF!</v>
      </c>
      <c r="OZ129" s="124" t="e">
        <f t="shared" si="1496"/>
        <v>#REF!</v>
      </c>
      <c r="PA129" s="124" t="e">
        <f t="shared" si="1496"/>
        <v>#REF!</v>
      </c>
      <c r="PB129" s="124" t="e">
        <f t="shared" si="1496"/>
        <v>#REF!</v>
      </c>
      <c r="PC129" s="124" t="e">
        <f t="shared" si="1496"/>
        <v>#REF!</v>
      </c>
      <c r="PD129" s="124" t="e">
        <f t="shared" si="1496"/>
        <v>#REF!</v>
      </c>
      <c r="PE129" s="124" t="e">
        <f t="shared" si="1496"/>
        <v>#REF!</v>
      </c>
      <c r="PF129" s="124" t="e">
        <f t="shared" si="1496"/>
        <v>#REF!</v>
      </c>
      <c r="PG129" s="124" t="e">
        <f t="shared" si="1496"/>
        <v>#REF!</v>
      </c>
      <c r="PH129" s="124" t="e">
        <f t="shared" si="1496"/>
        <v>#REF!</v>
      </c>
      <c r="PI129" s="124" t="e">
        <f t="shared" si="1496"/>
        <v>#REF!</v>
      </c>
      <c r="PJ129" s="124" t="e">
        <f t="shared" si="1496"/>
        <v>#REF!</v>
      </c>
    </row>
    <row r="130" spans="3:426" ht="12" customHeight="1">
      <c r="C130" s="70" t="e">
        <f t="shared" si="1447"/>
        <v>#REF!</v>
      </c>
      <c r="D130" s="77" t="e">
        <f>#REF!</f>
        <v>#REF!</v>
      </c>
      <c r="G130" s="124" t="e">
        <f t="shared" si="1448"/>
        <v>#REF!</v>
      </c>
      <c r="H130" s="124" t="e">
        <f>$D$130*H111</f>
        <v>#REF!</v>
      </c>
      <c r="I130" s="124" t="e">
        <f t="shared" ref="I130:BT130" si="1497">$D$130*I111</f>
        <v>#REF!</v>
      </c>
      <c r="J130" s="124" t="e">
        <f t="shared" si="1497"/>
        <v>#REF!</v>
      </c>
      <c r="K130" s="124" t="e">
        <f t="shared" si="1497"/>
        <v>#REF!</v>
      </c>
      <c r="L130" s="124" t="e">
        <f t="shared" si="1497"/>
        <v>#REF!</v>
      </c>
      <c r="M130" s="124" t="e">
        <f t="shared" si="1497"/>
        <v>#REF!</v>
      </c>
      <c r="N130" s="124" t="e">
        <f t="shared" si="1497"/>
        <v>#REF!</v>
      </c>
      <c r="O130" s="124" t="e">
        <f t="shared" si="1497"/>
        <v>#REF!</v>
      </c>
      <c r="P130" s="124" t="e">
        <f t="shared" si="1497"/>
        <v>#REF!</v>
      </c>
      <c r="Q130" s="124" t="e">
        <f t="shared" si="1497"/>
        <v>#REF!</v>
      </c>
      <c r="R130" s="124" t="e">
        <f t="shared" si="1497"/>
        <v>#REF!</v>
      </c>
      <c r="S130" s="124" t="e">
        <f t="shared" si="1497"/>
        <v>#REF!</v>
      </c>
      <c r="T130" s="124" t="e">
        <f t="shared" si="1497"/>
        <v>#REF!</v>
      </c>
      <c r="U130" s="124" t="e">
        <f t="shared" si="1497"/>
        <v>#REF!</v>
      </c>
      <c r="V130" s="124" t="e">
        <f t="shared" si="1497"/>
        <v>#REF!</v>
      </c>
      <c r="W130" s="124" t="e">
        <f t="shared" si="1497"/>
        <v>#REF!</v>
      </c>
      <c r="X130" s="124" t="e">
        <f t="shared" si="1497"/>
        <v>#REF!</v>
      </c>
      <c r="Y130" s="124" t="e">
        <f t="shared" si="1497"/>
        <v>#REF!</v>
      </c>
      <c r="Z130" s="124" t="e">
        <f t="shared" si="1497"/>
        <v>#REF!</v>
      </c>
      <c r="AA130" s="124" t="e">
        <f t="shared" si="1497"/>
        <v>#REF!</v>
      </c>
      <c r="AB130" s="124" t="e">
        <f t="shared" si="1497"/>
        <v>#REF!</v>
      </c>
      <c r="AC130" s="124" t="e">
        <f t="shared" si="1497"/>
        <v>#REF!</v>
      </c>
      <c r="AD130" s="124" t="e">
        <f t="shared" si="1497"/>
        <v>#REF!</v>
      </c>
      <c r="AE130" s="124" t="e">
        <f t="shared" si="1497"/>
        <v>#REF!</v>
      </c>
      <c r="AF130" s="124" t="e">
        <f t="shared" si="1497"/>
        <v>#REF!</v>
      </c>
      <c r="AG130" s="124" t="e">
        <f t="shared" si="1497"/>
        <v>#REF!</v>
      </c>
      <c r="AH130" s="124" t="e">
        <f t="shared" si="1497"/>
        <v>#REF!</v>
      </c>
      <c r="AI130" s="124" t="e">
        <f t="shared" si="1497"/>
        <v>#REF!</v>
      </c>
      <c r="AJ130" s="124" t="e">
        <f t="shared" si="1497"/>
        <v>#REF!</v>
      </c>
      <c r="AK130" s="124" t="e">
        <f t="shared" si="1497"/>
        <v>#REF!</v>
      </c>
      <c r="AL130" s="124" t="e">
        <f t="shared" si="1497"/>
        <v>#REF!</v>
      </c>
      <c r="AM130" s="124" t="e">
        <f t="shared" si="1497"/>
        <v>#REF!</v>
      </c>
      <c r="AN130" s="124" t="e">
        <f t="shared" si="1497"/>
        <v>#REF!</v>
      </c>
      <c r="AO130" s="124" t="e">
        <f t="shared" si="1497"/>
        <v>#REF!</v>
      </c>
      <c r="AP130" s="124" t="e">
        <f t="shared" si="1497"/>
        <v>#REF!</v>
      </c>
      <c r="AQ130" s="124" t="e">
        <f t="shared" si="1497"/>
        <v>#REF!</v>
      </c>
      <c r="AR130" s="124" t="e">
        <f t="shared" si="1497"/>
        <v>#REF!</v>
      </c>
      <c r="AS130" s="124" t="e">
        <f t="shared" si="1497"/>
        <v>#REF!</v>
      </c>
      <c r="AT130" s="124" t="e">
        <f t="shared" si="1497"/>
        <v>#REF!</v>
      </c>
      <c r="AU130" s="124" t="e">
        <f t="shared" si="1497"/>
        <v>#REF!</v>
      </c>
      <c r="AV130" s="124" t="e">
        <f t="shared" si="1497"/>
        <v>#REF!</v>
      </c>
      <c r="AW130" s="124" t="e">
        <f t="shared" si="1497"/>
        <v>#REF!</v>
      </c>
      <c r="AX130" s="124" t="e">
        <f t="shared" si="1497"/>
        <v>#REF!</v>
      </c>
      <c r="AY130" s="124" t="e">
        <f t="shared" si="1497"/>
        <v>#REF!</v>
      </c>
      <c r="AZ130" s="124" t="e">
        <f t="shared" si="1497"/>
        <v>#REF!</v>
      </c>
      <c r="BA130" s="124" t="e">
        <f t="shared" si="1497"/>
        <v>#REF!</v>
      </c>
      <c r="BB130" s="124" t="e">
        <f t="shared" si="1497"/>
        <v>#REF!</v>
      </c>
      <c r="BC130" s="124" t="e">
        <f t="shared" si="1497"/>
        <v>#REF!</v>
      </c>
      <c r="BD130" s="124" t="e">
        <f t="shared" si="1497"/>
        <v>#REF!</v>
      </c>
      <c r="BE130" s="124" t="e">
        <f t="shared" si="1497"/>
        <v>#REF!</v>
      </c>
      <c r="BF130" s="124" t="e">
        <f t="shared" si="1497"/>
        <v>#REF!</v>
      </c>
      <c r="BG130" s="124" t="e">
        <f t="shared" si="1497"/>
        <v>#REF!</v>
      </c>
      <c r="BH130" s="124" t="e">
        <f t="shared" si="1497"/>
        <v>#REF!</v>
      </c>
      <c r="BI130" s="124" t="e">
        <f t="shared" si="1497"/>
        <v>#REF!</v>
      </c>
      <c r="BJ130" s="124" t="e">
        <f t="shared" si="1497"/>
        <v>#REF!</v>
      </c>
      <c r="BK130" s="124" t="e">
        <f t="shared" si="1497"/>
        <v>#REF!</v>
      </c>
      <c r="BL130" s="124" t="e">
        <f t="shared" si="1497"/>
        <v>#REF!</v>
      </c>
      <c r="BM130" s="124" t="e">
        <f t="shared" si="1497"/>
        <v>#REF!</v>
      </c>
      <c r="BN130" s="124" t="e">
        <f t="shared" si="1497"/>
        <v>#REF!</v>
      </c>
      <c r="BO130" s="124" t="e">
        <f t="shared" si="1497"/>
        <v>#REF!</v>
      </c>
      <c r="BP130" s="124" t="e">
        <f t="shared" si="1497"/>
        <v>#REF!</v>
      </c>
      <c r="BQ130" s="124" t="e">
        <f t="shared" si="1497"/>
        <v>#REF!</v>
      </c>
      <c r="BR130" s="124" t="e">
        <f t="shared" si="1497"/>
        <v>#REF!</v>
      </c>
      <c r="BS130" s="124" t="e">
        <f t="shared" si="1497"/>
        <v>#REF!</v>
      </c>
      <c r="BT130" s="124" t="e">
        <f t="shared" si="1497"/>
        <v>#REF!</v>
      </c>
      <c r="BU130" s="124" t="e">
        <f t="shared" ref="BU130:EF130" si="1498">$D$130*BU111</f>
        <v>#REF!</v>
      </c>
      <c r="BV130" s="124" t="e">
        <f t="shared" si="1498"/>
        <v>#REF!</v>
      </c>
      <c r="BW130" s="124" t="e">
        <f t="shared" si="1498"/>
        <v>#REF!</v>
      </c>
      <c r="BX130" s="124" t="e">
        <f t="shared" si="1498"/>
        <v>#REF!</v>
      </c>
      <c r="BY130" s="124" t="e">
        <f t="shared" si="1498"/>
        <v>#REF!</v>
      </c>
      <c r="BZ130" s="124" t="e">
        <f t="shared" si="1498"/>
        <v>#REF!</v>
      </c>
      <c r="CA130" s="124" t="e">
        <f t="shared" si="1498"/>
        <v>#REF!</v>
      </c>
      <c r="CB130" s="124" t="e">
        <f t="shared" si="1498"/>
        <v>#REF!</v>
      </c>
      <c r="CC130" s="124" t="e">
        <f t="shared" si="1498"/>
        <v>#REF!</v>
      </c>
      <c r="CD130" s="124" t="e">
        <f t="shared" si="1498"/>
        <v>#REF!</v>
      </c>
      <c r="CE130" s="124" t="e">
        <f t="shared" si="1498"/>
        <v>#REF!</v>
      </c>
      <c r="CF130" s="124" t="e">
        <f t="shared" si="1498"/>
        <v>#REF!</v>
      </c>
      <c r="CG130" s="124" t="e">
        <f t="shared" si="1498"/>
        <v>#REF!</v>
      </c>
      <c r="CH130" s="124" t="e">
        <f t="shared" si="1498"/>
        <v>#REF!</v>
      </c>
      <c r="CI130" s="124" t="e">
        <f t="shared" si="1498"/>
        <v>#REF!</v>
      </c>
      <c r="CJ130" s="124" t="e">
        <f t="shared" si="1498"/>
        <v>#REF!</v>
      </c>
      <c r="CK130" s="124" t="e">
        <f t="shared" si="1498"/>
        <v>#REF!</v>
      </c>
      <c r="CL130" s="124" t="e">
        <f t="shared" si="1498"/>
        <v>#REF!</v>
      </c>
      <c r="CM130" s="124" t="e">
        <f t="shared" si="1498"/>
        <v>#REF!</v>
      </c>
      <c r="CN130" s="124" t="e">
        <f t="shared" si="1498"/>
        <v>#REF!</v>
      </c>
      <c r="CO130" s="124" t="e">
        <f t="shared" si="1498"/>
        <v>#REF!</v>
      </c>
      <c r="CP130" s="124" t="e">
        <f t="shared" si="1498"/>
        <v>#REF!</v>
      </c>
      <c r="CQ130" s="124" t="e">
        <f t="shared" si="1498"/>
        <v>#REF!</v>
      </c>
      <c r="CR130" s="124" t="e">
        <f t="shared" si="1498"/>
        <v>#REF!</v>
      </c>
      <c r="CS130" s="124" t="e">
        <f t="shared" si="1498"/>
        <v>#REF!</v>
      </c>
      <c r="CT130" s="124" t="e">
        <f t="shared" si="1498"/>
        <v>#REF!</v>
      </c>
      <c r="CU130" s="124" t="e">
        <f t="shared" si="1498"/>
        <v>#REF!</v>
      </c>
      <c r="CV130" s="124" t="e">
        <f t="shared" si="1498"/>
        <v>#REF!</v>
      </c>
      <c r="CW130" s="124" t="e">
        <f t="shared" si="1498"/>
        <v>#REF!</v>
      </c>
      <c r="CX130" s="124" t="e">
        <f t="shared" si="1498"/>
        <v>#REF!</v>
      </c>
      <c r="CY130" s="124" t="e">
        <f t="shared" si="1498"/>
        <v>#REF!</v>
      </c>
      <c r="CZ130" s="124" t="e">
        <f t="shared" si="1498"/>
        <v>#REF!</v>
      </c>
      <c r="DA130" s="124" t="e">
        <f t="shared" si="1498"/>
        <v>#REF!</v>
      </c>
      <c r="DB130" s="124" t="e">
        <f t="shared" si="1498"/>
        <v>#REF!</v>
      </c>
      <c r="DC130" s="124" t="e">
        <f t="shared" si="1498"/>
        <v>#REF!</v>
      </c>
      <c r="DD130" s="124" t="e">
        <f t="shared" si="1498"/>
        <v>#REF!</v>
      </c>
      <c r="DE130" s="124" t="e">
        <f t="shared" si="1498"/>
        <v>#REF!</v>
      </c>
      <c r="DF130" s="124" t="e">
        <f t="shared" si="1498"/>
        <v>#REF!</v>
      </c>
      <c r="DG130" s="124" t="e">
        <f t="shared" si="1498"/>
        <v>#REF!</v>
      </c>
      <c r="DH130" s="124" t="e">
        <f t="shared" si="1498"/>
        <v>#REF!</v>
      </c>
      <c r="DI130" s="124" t="e">
        <f t="shared" si="1498"/>
        <v>#REF!</v>
      </c>
      <c r="DJ130" s="124" t="e">
        <f t="shared" si="1498"/>
        <v>#REF!</v>
      </c>
      <c r="DK130" s="124" t="e">
        <f t="shared" si="1498"/>
        <v>#REF!</v>
      </c>
      <c r="DL130" s="124" t="e">
        <f t="shared" si="1498"/>
        <v>#REF!</v>
      </c>
      <c r="DM130" s="124" t="e">
        <f t="shared" si="1498"/>
        <v>#REF!</v>
      </c>
      <c r="DN130" s="124" t="e">
        <f t="shared" si="1498"/>
        <v>#REF!</v>
      </c>
      <c r="DO130" s="124" t="e">
        <f t="shared" si="1498"/>
        <v>#REF!</v>
      </c>
      <c r="DP130" s="124" t="e">
        <f t="shared" si="1498"/>
        <v>#REF!</v>
      </c>
      <c r="DQ130" s="124" t="e">
        <f t="shared" si="1498"/>
        <v>#REF!</v>
      </c>
      <c r="DR130" s="124" t="e">
        <f t="shared" si="1498"/>
        <v>#REF!</v>
      </c>
      <c r="DS130" s="124" t="e">
        <f t="shared" si="1498"/>
        <v>#REF!</v>
      </c>
      <c r="DT130" s="124" t="e">
        <f t="shared" si="1498"/>
        <v>#REF!</v>
      </c>
      <c r="DU130" s="124" t="e">
        <f t="shared" si="1498"/>
        <v>#REF!</v>
      </c>
      <c r="DV130" s="124" t="e">
        <f t="shared" si="1498"/>
        <v>#REF!</v>
      </c>
      <c r="DW130" s="124" t="e">
        <f t="shared" si="1498"/>
        <v>#REF!</v>
      </c>
      <c r="DX130" s="124" t="e">
        <f t="shared" si="1498"/>
        <v>#REF!</v>
      </c>
      <c r="DY130" s="124" t="e">
        <f t="shared" si="1498"/>
        <v>#REF!</v>
      </c>
      <c r="DZ130" s="124" t="e">
        <f t="shared" si="1498"/>
        <v>#REF!</v>
      </c>
      <c r="EA130" s="124" t="e">
        <f t="shared" si="1498"/>
        <v>#REF!</v>
      </c>
      <c r="EB130" s="124" t="e">
        <f t="shared" si="1498"/>
        <v>#REF!</v>
      </c>
      <c r="EC130" s="124" t="e">
        <f t="shared" si="1498"/>
        <v>#REF!</v>
      </c>
      <c r="ED130" s="124" t="e">
        <f t="shared" si="1498"/>
        <v>#REF!</v>
      </c>
      <c r="EE130" s="124" t="e">
        <f t="shared" si="1498"/>
        <v>#REF!</v>
      </c>
      <c r="EF130" s="124" t="e">
        <f t="shared" si="1498"/>
        <v>#REF!</v>
      </c>
      <c r="EG130" s="124" t="e">
        <f t="shared" ref="EG130:GR130" si="1499">$D$130*EG111</f>
        <v>#REF!</v>
      </c>
      <c r="EH130" s="124" t="e">
        <f t="shared" si="1499"/>
        <v>#REF!</v>
      </c>
      <c r="EI130" s="124" t="e">
        <f t="shared" si="1499"/>
        <v>#REF!</v>
      </c>
      <c r="EJ130" s="124" t="e">
        <f t="shared" si="1499"/>
        <v>#REF!</v>
      </c>
      <c r="EK130" s="124" t="e">
        <f t="shared" si="1499"/>
        <v>#REF!</v>
      </c>
      <c r="EL130" s="124" t="e">
        <f t="shared" si="1499"/>
        <v>#REF!</v>
      </c>
      <c r="EM130" s="124" t="e">
        <f t="shared" si="1499"/>
        <v>#REF!</v>
      </c>
      <c r="EN130" s="124" t="e">
        <f t="shared" si="1499"/>
        <v>#REF!</v>
      </c>
      <c r="EO130" s="124" t="e">
        <f t="shared" si="1499"/>
        <v>#REF!</v>
      </c>
      <c r="EP130" s="124" t="e">
        <f t="shared" si="1499"/>
        <v>#REF!</v>
      </c>
      <c r="EQ130" s="124" t="e">
        <f t="shared" si="1499"/>
        <v>#REF!</v>
      </c>
      <c r="ER130" s="124" t="e">
        <f t="shared" si="1499"/>
        <v>#REF!</v>
      </c>
      <c r="ES130" s="124" t="e">
        <f t="shared" si="1499"/>
        <v>#REF!</v>
      </c>
      <c r="ET130" s="124" t="e">
        <f t="shared" si="1499"/>
        <v>#REF!</v>
      </c>
      <c r="EU130" s="124" t="e">
        <f t="shared" si="1499"/>
        <v>#REF!</v>
      </c>
      <c r="EV130" s="124" t="e">
        <f t="shared" si="1499"/>
        <v>#REF!</v>
      </c>
      <c r="EW130" s="124" t="e">
        <f t="shared" si="1499"/>
        <v>#REF!</v>
      </c>
      <c r="EX130" s="124" t="e">
        <f t="shared" si="1499"/>
        <v>#REF!</v>
      </c>
      <c r="EY130" s="124" t="e">
        <f t="shared" si="1499"/>
        <v>#REF!</v>
      </c>
      <c r="EZ130" s="124" t="e">
        <f t="shared" si="1499"/>
        <v>#REF!</v>
      </c>
      <c r="FA130" s="124" t="e">
        <f t="shared" si="1499"/>
        <v>#REF!</v>
      </c>
      <c r="FB130" s="124" t="e">
        <f t="shared" si="1499"/>
        <v>#REF!</v>
      </c>
      <c r="FC130" s="124" t="e">
        <f t="shared" si="1499"/>
        <v>#REF!</v>
      </c>
      <c r="FD130" s="124" t="e">
        <f t="shared" si="1499"/>
        <v>#REF!</v>
      </c>
      <c r="FE130" s="124" t="e">
        <f t="shared" si="1499"/>
        <v>#REF!</v>
      </c>
      <c r="FF130" s="124" t="e">
        <f t="shared" si="1499"/>
        <v>#REF!</v>
      </c>
      <c r="FG130" s="124" t="e">
        <f t="shared" si="1499"/>
        <v>#REF!</v>
      </c>
      <c r="FH130" s="124" t="e">
        <f t="shared" si="1499"/>
        <v>#REF!</v>
      </c>
      <c r="FI130" s="124" t="e">
        <f t="shared" si="1499"/>
        <v>#REF!</v>
      </c>
      <c r="FJ130" s="124" t="e">
        <f t="shared" si="1499"/>
        <v>#REF!</v>
      </c>
      <c r="FK130" s="124" t="e">
        <f t="shared" si="1499"/>
        <v>#REF!</v>
      </c>
      <c r="FL130" s="124" t="e">
        <f t="shared" si="1499"/>
        <v>#REF!</v>
      </c>
      <c r="FM130" s="124" t="e">
        <f t="shared" si="1499"/>
        <v>#REF!</v>
      </c>
      <c r="FN130" s="124" t="e">
        <f t="shared" si="1499"/>
        <v>#REF!</v>
      </c>
      <c r="FO130" s="124" t="e">
        <f t="shared" si="1499"/>
        <v>#REF!</v>
      </c>
      <c r="FP130" s="124" t="e">
        <f t="shared" si="1499"/>
        <v>#REF!</v>
      </c>
      <c r="FQ130" s="124" t="e">
        <f t="shared" si="1499"/>
        <v>#REF!</v>
      </c>
      <c r="FR130" s="124" t="e">
        <f t="shared" si="1499"/>
        <v>#REF!</v>
      </c>
      <c r="FS130" s="124" t="e">
        <f t="shared" si="1499"/>
        <v>#REF!</v>
      </c>
      <c r="FT130" s="124" t="e">
        <f t="shared" si="1499"/>
        <v>#REF!</v>
      </c>
      <c r="FU130" s="124" t="e">
        <f t="shared" si="1499"/>
        <v>#REF!</v>
      </c>
      <c r="FV130" s="124" t="e">
        <f t="shared" si="1499"/>
        <v>#REF!</v>
      </c>
      <c r="FW130" s="124" t="e">
        <f t="shared" si="1499"/>
        <v>#REF!</v>
      </c>
      <c r="FX130" s="124" t="e">
        <f t="shared" si="1499"/>
        <v>#REF!</v>
      </c>
      <c r="FY130" s="124" t="e">
        <f t="shared" si="1499"/>
        <v>#REF!</v>
      </c>
      <c r="FZ130" s="124" t="e">
        <f t="shared" si="1499"/>
        <v>#REF!</v>
      </c>
      <c r="GA130" s="124" t="e">
        <f t="shared" si="1499"/>
        <v>#REF!</v>
      </c>
      <c r="GB130" s="124" t="e">
        <f t="shared" si="1499"/>
        <v>#REF!</v>
      </c>
      <c r="GC130" s="124" t="e">
        <f t="shared" si="1499"/>
        <v>#REF!</v>
      </c>
      <c r="GD130" s="124" t="e">
        <f t="shared" si="1499"/>
        <v>#REF!</v>
      </c>
      <c r="GE130" s="124" t="e">
        <f t="shared" si="1499"/>
        <v>#REF!</v>
      </c>
      <c r="GF130" s="124" t="e">
        <f t="shared" si="1499"/>
        <v>#REF!</v>
      </c>
      <c r="GG130" s="124" t="e">
        <f t="shared" si="1499"/>
        <v>#REF!</v>
      </c>
      <c r="GH130" s="124" t="e">
        <f t="shared" si="1499"/>
        <v>#REF!</v>
      </c>
      <c r="GI130" s="124" t="e">
        <f t="shared" si="1499"/>
        <v>#REF!</v>
      </c>
      <c r="GJ130" s="124" t="e">
        <f t="shared" si="1499"/>
        <v>#REF!</v>
      </c>
      <c r="GK130" s="124" t="e">
        <f t="shared" si="1499"/>
        <v>#REF!</v>
      </c>
      <c r="GL130" s="124" t="e">
        <f t="shared" si="1499"/>
        <v>#REF!</v>
      </c>
      <c r="GM130" s="124" t="e">
        <f t="shared" si="1499"/>
        <v>#REF!</v>
      </c>
      <c r="GN130" s="124" t="e">
        <f t="shared" si="1499"/>
        <v>#REF!</v>
      </c>
      <c r="GO130" s="124" t="e">
        <f t="shared" si="1499"/>
        <v>#REF!</v>
      </c>
      <c r="GP130" s="124" t="e">
        <f t="shared" si="1499"/>
        <v>#REF!</v>
      </c>
      <c r="GQ130" s="124" t="e">
        <f t="shared" si="1499"/>
        <v>#REF!</v>
      </c>
      <c r="GR130" s="124" t="e">
        <f t="shared" si="1499"/>
        <v>#REF!</v>
      </c>
      <c r="GS130" s="124" t="e">
        <f t="shared" ref="GS130:JD130" si="1500">$D$130*GS111</f>
        <v>#REF!</v>
      </c>
      <c r="GT130" s="124" t="e">
        <f t="shared" si="1500"/>
        <v>#REF!</v>
      </c>
      <c r="GU130" s="124" t="e">
        <f t="shared" si="1500"/>
        <v>#REF!</v>
      </c>
      <c r="GV130" s="124" t="e">
        <f t="shared" si="1500"/>
        <v>#REF!</v>
      </c>
      <c r="GW130" s="124" t="e">
        <f t="shared" si="1500"/>
        <v>#REF!</v>
      </c>
      <c r="GX130" s="124" t="e">
        <f t="shared" si="1500"/>
        <v>#REF!</v>
      </c>
      <c r="GY130" s="124" t="e">
        <f t="shared" si="1500"/>
        <v>#REF!</v>
      </c>
      <c r="GZ130" s="124" t="e">
        <f t="shared" si="1500"/>
        <v>#REF!</v>
      </c>
      <c r="HA130" s="124" t="e">
        <f t="shared" si="1500"/>
        <v>#REF!</v>
      </c>
      <c r="HB130" s="124" t="e">
        <f t="shared" si="1500"/>
        <v>#REF!</v>
      </c>
      <c r="HC130" s="124" t="e">
        <f t="shared" si="1500"/>
        <v>#REF!</v>
      </c>
      <c r="HD130" s="124" t="e">
        <f t="shared" si="1500"/>
        <v>#REF!</v>
      </c>
      <c r="HE130" s="124" t="e">
        <f t="shared" si="1500"/>
        <v>#REF!</v>
      </c>
      <c r="HF130" s="124" t="e">
        <f t="shared" si="1500"/>
        <v>#REF!</v>
      </c>
      <c r="HG130" s="124" t="e">
        <f t="shared" si="1500"/>
        <v>#REF!</v>
      </c>
      <c r="HH130" s="124" t="e">
        <f t="shared" si="1500"/>
        <v>#REF!</v>
      </c>
      <c r="HI130" s="124" t="e">
        <f t="shared" si="1500"/>
        <v>#REF!</v>
      </c>
      <c r="HJ130" s="124" t="e">
        <f t="shared" si="1500"/>
        <v>#REF!</v>
      </c>
      <c r="HK130" s="124" t="e">
        <f t="shared" si="1500"/>
        <v>#REF!</v>
      </c>
      <c r="HL130" s="124" t="e">
        <f t="shared" si="1500"/>
        <v>#REF!</v>
      </c>
      <c r="HM130" s="124" t="e">
        <f t="shared" si="1500"/>
        <v>#REF!</v>
      </c>
      <c r="HN130" s="124" t="e">
        <f t="shared" si="1500"/>
        <v>#REF!</v>
      </c>
      <c r="HO130" s="124" t="e">
        <f t="shared" si="1500"/>
        <v>#REF!</v>
      </c>
      <c r="HP130" s="124" t="e">
        <f t="shared" si="1500"/>
        <v>#REF!</v>
      </c>
      <c r="HQ130" s="124" t="e">
        <f t="shared" si="1500"/>
        <v>#REF!</v>
      </c>
      <c r="HR130" s="124" t="e">
        <f t="shared" si="1500"/>
        <v>#REF!</v>
      </c>
      <c r="HS130" s="124" t="e">
        <f t="shared" si="1500"/>
        <v>#REF!</v>
      </c>
      <c r="HT130" s="124" t="e">
        <f t="shared" si="1500"/>
        <v>#REF!</v>
      </c>
      <c r="HU130" s="124" t="e">
        <f t="shared" si="1500"/>
        <v>#REF!</v>
      </c>
      <c r="HV130" s="124" t="e">
        <f t="shared" si="1500"/>
        <v>#REF!</v>
      </c>
      <c r="HW130" s="124" t="e">
        <f t="shared" si="1500"/>
        <v>#REF!</v>
      </c>
      <c r="HX130" s="124" t="e">
        <f t="shared" si="1500"/>
        <v>#REF!</v>
      </c>
      <c r="HY130" s="124" t="e">
        <f t="shared" si="1500"/>
        <v>#REF!</v>
      </c>
      <c r="HZ130" s="124" t="e">
        <f t="shared" si="1500"/>
        <v>#REF!</v>
      </c>
      <c r="IA130" s="124" t="e">
        <f t="shared" si="1500"/>
        <v>#REF!</v>
      </c>
      <c r="IB130" s="124" t="e">
        <f t="shared" si="1500"/>
        <v>#REF!</v>
      </c>
      <c r="IC130" s="124" t="e">
        <f t="shared" si="1500"/>
        <v>#REF!</v>
      </c>
      <c r="ID130" s="124" t="e">
        <f t="shared" si="1500"/>
        <v>#REF!</v>
      </c>
      <c r="IE130" s="124" t="e">
        <f t="shared" si="1500"/>
        <v>#REF!</v>
      </c>
      <c r="IF130" s="124" t="e">
        <f t="shared" si="1500"/>
        <v>#REF!</v>
      </c>
      <c r="IG130" s="124" t="e">
        <f t="shared" si="1500"/>
        <v>#REF!</v>
      </c>
      <c r="IH130" s="124" t="e">
        <f t="shared" si="1500"/>
        <v>#REF!</v>
      </c>
      <c r="II130" s="124" t="e">
        <f t="shared" si="1500"/>
        <v>#REF!</v>
      </c>
      <c r="IJ130" s="124" t="e">
        <f t="shared" si="1500"/>
        <v>#REF!</v>
      </c>
      <c r="IK130" s="124" t="e">
        <f t="shared" si="1500"/>
        <v>#REF!</v>
      </c>
      <c r="IL130" s="124" t="e">
        <f t="shared" si="1500"/>
        <v>#REF!</v>
      </c>
      <c r="IM130" s="124" t="e">
        <f t="shared" si="1500"/>
        <v>#REF!</v>
      </c>
      <c r="IN130" s="124" t="e">
        <f t="shared" si="1500"/>
        <v>#REF!</v>
      </c>
      <c r="IO130" s="124" t="e">
        <f t="shared" si="1500"/>
        <v>#REF!</v>
      </c>
      <c r="IP130" s="124" t="e">
        <f t="shared" si="1500"/>
        <v>#REF!</v>
      </c>
      <c r="IQ130" s="124" t="e">
        <f t="shared" si="1500"/>
        <v>#REF!</v>
      </c>
      <c r="IR130" s="124" t="e">
        <f t="shared" si="1500"/>
        <v>#REF!</v>
      </c>
      <c r="IS130" s="124" t="e">
        <f t="shared" si="1500"/>
        <v>#REF!</v>
      </c>
      <c r="IT130" s="124" t="e">
        <f t="shared" si="1500"/>
        <v>#REF!</v>
      </c>
      <c r="IU130" s="124" t="e">
        <f t="shared" si="1500"/>
        <v>#REF!</v>
      </c>
      <c r="IV130" s="124" t="e">
        <f t="shared" si="1500"/>
        <v>#REF!</v>
      </c>
      <c r="IW130" s="124" t="e">
        <f t="shared" si="1500"/>
        <v>#REF!</v>
      </c>
      <c r="IX130" s="124" t="e">
        <f t="shared" si="1500"/>
        <v>#REF!</v>
      </c>
      <c r="IY130" s="124" t="e">
        <f t="shared" si="1500"/>
        <v>#REF!</v>
      </c>
      <c r="IZ130" s="124" t="e">
        <f t="shared" si="1500"/>
        <v>#REF!</v>
      </c>
      <c r="JA130" s="124" t="e">
        <f t="shared" si="1500"/>
        <v>#REF!</v>
      </c>
      <c r="JB130" s="124" t="e">
        <f t="shared" si="1500"/>
        <v>#REF!</v>
      </c>
      <c r="JC130" s="124" t="e">
        <f t="shared" si="1500"/>
        <v>#REF!</v>
      </c>
      <c r="JD130" s="124" t="e">
        <f t="shared" si="1500"/>
        <v>#REF!</v>
      </c>
      <c r="JE130" s="124" t="e">
        <f t="shared" ref="JE130:KT130" si="1501">$D$130*JE111</f>
        <v>#REF!</v>
      </c>
      <c r="JF130" s="124" t="e">
        <f t="shared" si="1501"/>
        <v>#REF!</v>
      </c>
      <c r="JG130" s="124" t="e">
        <f t="shared" si="1501"/>
        <v>#REF!</v>
      </c>
      <c r="JH130" s="124" t="e">
        <f t="shared" si="1501"/>
        <v>#REF!</v>
      </c>
      <c r="JI130" s="124" t="e">
        <f t="shared" si="1501"/>
        <v>#REF!</v>
      </c>
      <c r="JJ130" s="124" t="e">
        <f t="shared" si="1501"/>
        <v>#REF!</v>
      </c>
      <c r="JK130" s="124" t="e">
        <f t="shared" si="1501"/>
        <v>#REF!</v>
      </c>
      <c r="JL130" s="124" t="e">
        <f t="shared" si="1501"/>
        <v>#REF!</v>
      </c>
      <c r="JM130" s="124" t="e">
        <f t="shared" si="1501"/>
        <v>#REF!</v>
      </c>
      <c r="JN130" s="124" t="e">
        <f t="shared" si="1501"/>
        <v>#REF!</v>
      </c>
      <c r="JO130" s="124" t="e">
        <f t="shared" si="1501"/>
        <v>#REF!</v>
      </c>
      <c r="JP130" s="124" t="e">
        <f t="shared" si="1501"/>
        <v>#REF!</v>
      </c>
      <c r="JQ130" s="124" t="e">
        <f t="shared" si="1501"/>
        <v>#REF!</v>
      </c>
      <c r="JR130" s="124" t="e">
        <f t="shared" si="1501"/>
        <v>#REF!</v>
      </c>
      <c r="JS130" s="124" t="e">
        <f t="shared" si="1501"/>
        <v>#REF!</v>
      </c>
      <c r="JT130" s="124" t="e">
        <f t="shared" si="1501"/>
        <v>#REF!</v>
      </c>
      <c r="JU130" s="124" t="e">
        <f t="shared" si="1501"/>
        <v>#REF!</v>
      </c>
      <c r="JV130" s="124" t="e">
        <f t="shared" si="1501"/>
        <v>#REF!</v>
      </c>
      <c r="JW130" s="124" t="e">
        <f t="shared" si="1501"/>
        <v>#REF!</v>
      </c>
      <c r="JX130" s="124" t="e">
        <f t="shared" si="1501"/>
        <v>#REF!</v>
      </c>
      <c r="JY130" s="124" t="e">
        <f t="shared" si="1501"/>
        <v>#REF!</v>
      </c>
      <c r="JZ130" s="124" t="e">
        <f t="shared" si="1501"/>
        <v>#REF!</v>
      </c>
      <c r="KA130" s="124" t="e">
        <f t="shared" si="1501"/>
        <v>#REF!</v>
      </c>
      <c r="KB130" s="124" t="e">
        <f t="shared" si="1501"/>
        <v>#REF!</v>
      </c>
      <c r="KC130" s="124" t="e">
        <f t="shared" si="1501"/>
        <v>#REF!</v>
      </c>
      <c r="KD130" s="124" t="e">
        <f t="shared" si="1501"/>
        <v>#REF!</v>
      </c>
      <c r="KE130" s="124" t="e">
        <f t="shared" si="1501"/>
        <v>#REF!</v>
      </c>
      <c r="KF130" s="124" t="e">
        <f t="shared" si="1501"/>
        <v>#REF!</v>
      </c>
      <c r="KG130" s="124" t="e">
        <f t="shared" si="1501"/>
        <v>#REF!</v>
      </c>
      <c r="KH130" s="124" t="e">
        <f t="shared" si="1501"/>
        <v>#REF!</v>
      </c>
      <c r="KI130" s="124" t="e">
        <f t="shared" si="1501"/>
        <v>#REF!</v>
      </c>
      <c r="KJ130" s="124" t="e">
        <f t="shared" si="1501"/>
        <v>#REF!</v>
      </c>
      <c r="KK130" s="124" t="e">
        <f t="shared" si="1501"/>
        <v>#REF!</v>
      </c>
      <c r="KL130" s="124" t="e">
        <f t="shared" si="1501"/>
        <v>#REF!</v>
      </c>
      <c r="KM130" s="124" t="e">
        <f t="shared" si="1501"/>
        <v>#REF!</v>
      </c>
      <c r="KN130" s="124" t="e">
        <f t="shared" si="1501"/>
        <v>#REF!</v>
      </c>
      <c r="KO130" s="124" t="e">
        <f t="shared" si="1501"/>
        <v>#REF!</v>
      </c>
      <c r="KP130" s="124" t="e">
        <f t="shared" si="1501"/>
        <v>#REF!</v>
      </c>
      <c r="KQ130" s="124" t="e">
        <f t="shared" si="1501"/>
        <v>#REF!</v>
      </c>
      <c r="KR130" s="124" t="e">
        <f t="shared" si="1501"/>
        <v>#REF!</v>
      </c>
      <c r="KS130" s="124" t="e">
        <f t="shared" si="1501"/>
        <v>#REF!</v>
      </c>
      <c r="KT130" s="124" t="e">
        <f t="shared" si="1501"/>
        <v>#REF!</v>
      </c>
      <c r="KU130" s="124" t="e">
        <f t="shared" ref="KU130:LF130" si="1502">$D$130*KU111</f>
        <v>#REF!</v>
      </c>
      <c r="KV130" s="124" t="e">
        <f t="shared" si="1502"/>
        <v>#REF!</v>
      </c>
      <c r="KW130" s="124" t="e">
        <f t="shared" si="1502"/>
        <v>#REF!</v>
      </c>
      <c r="KX130" s="124" t="e">
        <f t="shared" si="1502"/>
        <v>#REF!</v>
      </c>
      <c r="KY130" s="124" t="e">
        <f t="shared" si="1502"/>
        <v>#REF!</v>
      </c>
      <c r="KZ130" s="124" t="e">
        <f t="shared" si="1502"/>
        <v>#REF!</v>
      </c>
      <c r="LA130" s="124" t="e">
        <f t="shared" si="1502"/>
        <v>#REF!</v>
      </c>
      <c r="LB130" s="124" t="e">
        <f t="shared" si="1502"/>
        <v>#REF!</v>
      </c>
      <c r="LC130" s="124" t="e">
        <f t="shared" si="1502"/>
        <v>#REF!</v>
      </c>
      <c r="LD130" s="124" t="e">
        <f t="shared" si="1502"/>
        <v>#REF!</v>
      </c>
      <c r="LE130" s="124" t="e">
        <f t="shared" si="1502"/>
        <v>#REF!</v>
      </c>
      <c r="LF130" s="124" t="e">
        <f t="shared" si="1502"/>
        <v>#REF!</v>
      </c>
      <c r="LG130" s="124" t="e">
        <f t="shared" ref="LG130:NR130" si="1503">$D$130*LG111</f>
        <v>#REF!</v>
      </c>
      <c r="LH130" s="124" t="e">
        <f t="shared" si="1503"/>
        <v>#REF!</v>
      </c>
      <c r="LI130" s="124" t="e">
        <f t="shared" si="1503"/>
        <v>#REF!</v>
      </c>
      <c r="LJ130" s="124" t="e">
        <f t="shared" si="1503"/>
        <v>#REF!</v>
      </c>
      <c r="LK130" s="124" t="e">
        <f t="shared" si="1503"/>
        <v>#REF!</v>
      </c>
      <c r="LL130" s="124" t="e">
        <f t="shared" si="1503"/>
        <v>#REF!</v>
      </c>
      <c r="LM130" s="124" t="e">
        <f t="shared" si="1503"/>
        <v>#REF!</v>
      </c>
      <c r="LN130" s="124" t="e">
        <f t="shared" si="1503"/>
        <v>#REF!</v>
      </c>
      <c r="LO130" s="124" t="e">
        <f t="shared" si="1503"/>
        <v>#REF!</v>
      </c>
      <c r="LP130" s="124" t="e">
        <f t="shared" si="1503"/>
        <v>#REF!</v>
      </c>
      <c r="LQ130" s="124" t="e">
        <f t="shared" si="1503"/>
        <v>#REF!</v>
      </c>
      <c r="LR130" s="124" t="e">
        <f t="shared" si="1503"/>
        <v>#REF!</v>
      </c>
      <c r="LS130" s="124" t="e">
        <f t="shared" si="1503"/>
        <v>#REF!</v>
      </c>
      <c r="LT130" s="124" t="e">
        <f t="shared" si="1503"/>
        <v>#REF!</v>
      </c>
      <c r="LU130" s="124" t="e">
        <f t="shared" si="1503"/>
        <v>#REF!</v>
      </c>
      <c r="LV130" s="124" t="e">
        <f t="shared" si="1503"/>
        <v>#REF!</v>
      </c>
      <c r="LW130" s="124" t="e">
        <f t="shared" si="1503"/>
        <v>#REF!</v>
      </c>
      <c r="LX130" s="124" t="e">
        <f t="shared" si="1503"/>
        <v>#REF!</v>
      </c>
      <c r="LY130" s="124" t="e">
        <f t="shared" si="1503"/>
        <v>#REF!</v>
      </c>
      <c r="LZ130" s="124" t="e">
        <f t="shared" si="1503"/>
        <v>#REF!</v>
      </c>
      <c r="MA130" s="124" t="e">
        <f t="shared" si="1503"/>
        <v>#REF!</v>
      </c>
      <c r="MB130" s="124" t="e">
        <f t="shared" si="1503"/>
        <v>#REF!</v>
      </c>
      <c r="MC130" s="124" t="e">
        <f t="shared" si="1503"/>
        <v>#REF!</v>
      </c>
      <c r="MD130" s="124" t="e">
        <f t="shared" si="1503"/>
        <v>#REF!</v>
      </c>
      <c r="ME130" s="124" t="e">
        <f t="shared" si="1503"/>
        <v>#REF!</v>
      </c>
      <c r="MF130" s="124" t="e">
        <f t="shared" si="1503"/>
        <v>#REF!</v>
      </c>
      <c r="MG130" s="124" t="e">
        <f t="shared" si="1503"/>
        <v>#REF!</v>
      </c>
      <c r="MH130" s="124" t="e">
        <f t="shared" si="1503"/>
        <v>#REF!</v>
      </c>
      <c r="MI130" s="124" t="e">
        <f t="shared" si="1503"/>
        <v>#REF!</v>
      </c>
      <c r="MJ130" s="124" t="e">
        <f t="shared" si="1503"/>
        <v>#REF!</v>
      </c>
      <c r="MK130" s="124" t="e">
        <f t="shared" si="1503"/>
        <v>#REF!</v>
      </c>
      <c r="ML130" s="124" t="e">
        <f t="shared" si="1503"/>
        <v>#REF!</v>
      </c>
      <c r="MM130" s="124" t="e">
        <f t="shared" si="1503"/>
        <v>#REF!</v>
      </c>
      <c r="MN130" s="124" t="e">
        <f t="shared" si="1503"/>
        <v>#REF!</v>
      </c>
      <c r="MO130" s="124" t="e">
        <f t="shared" si="1503"/>
        <v>#REF!</v>
      </c>
      <c r="MP130" s="124" t="e">
        <f t="shared" si="1503"/>
        <v>#REF!</v>
      </c>
      <c r="MQ130" s="124" t="e">
        <f t="shared" si="1503"/>
        <v>#REF!</v>
      </c>
      <c r="MR130" s="124" t="e">
        <f t="shared" si="1503"/>
        <v>#REF!</v>
      </c>
      <c r="MS130" s="124" t="e">
        <f t="shared" si="1503"/>
        <v>#REF!</v>
      </c>
      <c r="MT130" s="124" t="e">
        <f t="shared" si="1503"/>
        <v>#REF!</v>
      </c>
      <c r="MU130" s="124" t="e">
        <f t="shared" si="1503"/>
        <v>#REF!</v>
      </c>
      <c r="MV130" s="124" t="e">
        <f t="shared" si="1503"/>
        <v>#REF!</v>
      </c>
      <c r="MW130" s="124" t="e">
        <f t="shared" si="1503"/>
        <v>#REF!</v>
      </c>
      <c r="MX130" s="124" t="e">
        <f t="shared" si="1503"/>
        <v>#REF!</v>
      </c>
      <c r="MY130" s="124" t="e">
        <f t="shared" si="1503"/>
        <v>#REF!</v>
      </c>
      <c r="MZ130" s="124" t="e">
        <f t="shared" si="1503"/>
        <v>#REF!</v>
      </c>
      <c r="NA130" s="124" t="e">
        <f t="shared" si="1503"/>
        <v>#REF!</v>
      </c>
      <c r="NB130" s="124" t="e">
        <f t="shared" si="1503"/>
        <v>#REF!</v>
      </c>
      <c r="NC130" s="124" t="e">
        <f t="shared" si="1503"/>
        <v>#REF!</v>
      </c>
      <c r="ND130" s="124" t="e">
        <f t="shared" si="1503"/>
        <v>#REF!</v>
      </c>
      <c r="NE130" s="124" t="e">
        <f t="shared" si="1503"/>
        <v>#REF!</v>
      </c>
      <c r="NF130" s="124" t="e">
        <f t="shared" si="1503"/>
        <v>#REF!</v>
      </c>
      <c r="NG130" s="124" t="e">
        <f t="shared" si="1503"/>
        <v>#REF!</v>
      </c>
      <c r="NH130" s="124" t="e">
        <f t="shared" si="1503"/>
        <v>#REF!</v>
      </c>
      <c r="NI130" s="124" t="e">
        <f t="shared" si="1503"/>
        <v>#REF!</v>
      </c>
      <c r="NJ130" s="124" t="e">
        <f t="shared" si="1503"/>
        <v>#REF!</v>
      </c>
      <c r="NK130" s="124" t="e">
        <f t="shared" si="1503"/>
        <v>#REF!</v>
      </c>
      <c r="NL130" s="124" t="e">
        <f t="shared" si="1503"/>
        <v>#REF!</v>
      </c>
      <c r="NM130" s="124" t="e">
        <f t="shared" si="1503"/>
        <v>#REF!</v>
      </c>
      <c r="NN130" s="124" t="e">
        <f t="shared" si="1503"/>
        <v>#REF!</v>
      </c>
      <c r="NO130" s="124" t="e">
        <f t="shared" si="1503"/>
        <v>#REF!</v>
      </c>
      <c r="NP130" s="124" t="e">
        <f t="shared" si="1503"/>
        <v>#REF!</v>
      </c>
      <c r="NQ130" s="124" t="e">
        <f t="shared" si="1503"/>
        <v>#REF!</v>
      </c>
      <c r="NR130" s="124" t="e">
        <f t="shared" si="1503"/>
        <v>#REF!</v>
      </c>
      <c r="NS130" s="124" t="e">
        <f t="shared" ref="NS130:PJ130" si="1504">$D$130*NS111</f>
        <v>#REF!</v>
      </c>
      <c r="NT130" s="124" t="e">
        <f t="shared" si="1504"/>
        <v>#REF!</v>
      </c>
      <c r="NU130" s="124" t="e">
        <f t="shared" si="1504"/>
        <v>#REF!</v>
      </c>
      <c r="NV130" s="124" t="e">
        <f t="shared" si="1504"/>
        <v>#REF!</v>
      </c>
      <c r="NW130" s="124" t="e">
        <f t="shared" si="1504"/>
        <v>#REF!</v>
      </c>
      <c r="NX130" s="124" t="e">
        <f t="shared" si="1504"/>
        <v>#REF!</v>
      </c>
      <c r="NY130" s="124" t="e">
        <f t="shared" si="1504"/>
        <v>#REF!</v>
      </c>
      <c r="NZ130" s="124" t="e">
        <f t="shared" si="1504"/>
        <v>#REF!</v>
      </c>
      <c r="OA130" s="124" t="e">
        <f t="shared" si="1504"/>
        <v>#REF!</v>
      </c>
      <c r="OB130" s="124" t="e">
        <f t="shared" si="1504"/>
        <v>#REF!</v>
      </c>
      <c r="OC130" s="124" t="e">
        <f t="shared" si="1504"/>
        <v>#REF!</v>
      </c>
      <c r="OD130" s="124" t="e">
        <f t="shared" si="1504"/>
        <v>#REF!</v>
      </c>
      <c r="OE130" s="124" t="e">
        <f t="shared" si="1504"/>
        <v>#REF!</v>
      </c>
      <c r="OF130" s="124" t="e">
        <f t="shared" si="1504"/>
        <v>#REF!</v>
      </c>
      <c r="OG130" s="124" t="e">
        <f t="shared" si="1504"/>
        <v>#REF!</v>
      </c>
      <c r="OH130" s="124" t="e">
        <f t="shared" si="1504"/>
        <v>#REF!</v>
      </c>
      <c r="OI130" s="124" t="e">
        <f t="shared" si="1504"/>
        <v>#REF!</v>
      </c>
      <c r="OJ130" s="124" t="e">
        <f t="shared" si="1504"/>
        <v>#REF!</v>
      </c>
      <c r="OK130" s="124" t="e">
        <f t="shared" si="1504"/>
        <v>#REF!</v>
      </c>
      <c r="OL130" s="124" t="e">
        <f t="shared" si="1504"/>
        <v>#REF!</v>
      </c>
      <c r="OM130" s="124" t="e">
        <f t="shared" si="1504"/>
        <v>#REF!</v>
      </c>
      <c r="ON130" s="124" t="e">
        <f t="shared" si="1504"/>
        <v>#REF!</v>
      </c>
      <c r="OO130" s="124" t="e">
        <f t="shared" si="1504"/>
        <v>#REF!</v>
      </c>
      <c r="OP130" s="124" t="e">
        <f t="shared" si="1504"/>
        <v>#REF!</v>
      </c>
      <c r="OQ130" s="124" t="e">
        <f t="shared" si="1504"/>
        <v>#REF!</v>
      </c>
      <c r="OR130" s="124" t="e">
        <f t="shared" si="1504"/>
        <v>#REF!</v>
      </c>
      <c r="OS130" s="124" t="e">
        <f t="shared" si="1504"/>
        <v>#REF!</v>
      </c>
      <c r="OT130" s="124" t="e">
        <f t="shared" si="1504"/>
        <v>#REF!</v>
      </c>
      <c r="OU130" s="124" t="e">
        <f t="shared" si="1504"/>
        <v>#REF!</v>
      </c>
      <c r="OV130" s="124" t="e">
        <f t="shared" si="1504"/>
        <v>#REF!</v>
      </c>
      <c r="OW130" s="124" t="e">
        <f t="shared" si="1504"/>
        <v>#REF!</v>
      </c>
      <c r="OX130" s="124" t="e">
        <f t="shared" si="1504"/>
        <v>#REF!</v>
      </c>
      <c r="OY130" s="124" t="e">
        <f t="shared" si="1504"/>
        <v>#REF!</v>
      </c>
      <c r="OZ130" s="124" t="e">
        <f t="shared" si="1504"/>
        <v>#REF!</v>
      </c>
      <c r="PA130" s="124" t="e">
        <f t="shared" si="1504"/>
        <v>#REF!</v>
      </c>
      <c r="PB130" s="124" t="e">
        <f t="shared" si="1504"/>
        <v>#REF!</v>
      </c>
      <c r="PC130" s="124" t="e">
        <f t="shared" si="1504"/>
        <v>#REF!</v>
      </c>
      <c r="PD130" s="124" t="e">
        <f t="shared" si="1504"/>
        <v>#REF!</v>
      </c>
      <c r="PE130" s="124" t="e">
        <f t="shared" si="1504"/>
        <v>#REF!</v>
      </c>
      <c r="PF130" s="124" t="e">
        <f t="shared" si="1504"/>
        <v>#REF!</v>
      </c>
      <c r="PG130" s="124" t="e">
        <f t="shared" si="1504"/>
        <v>#REF!</v>
      </c>
      <c r="PH130" s="124" t="e">
        <f t="shared" si="1504"/>
        <v>#REF!</v>
      </c>
      <c r="PI130" s="124" t="e">
        <f t="shared" si="1504"/>
        <v>#REF!</v>
      </c>
      <c r="PJ130" s="124" t="e">
        <f t="shared" si="1504"/>
        <v>#REF!</v>
      </c>
    </row>
    <row r="131" spans="3:426" ht="12" customHeight="1">
      <c r="C131" s="70" t="e">
        <f t="shared" si="1447"/>
        <v>#REF!</v>
      </c>
      <c r="D131" s="77" t="e">
        <f>#REF!</f>
        <v>#REF!</v>
      </c>
      <c r="G131" s="124" t="e">
        <f t="shared" si="1448"/>
        <v>#REF!</v>
      </c>
      <c r="H131" s="124" t="e">
        <f>$D$131*H112</f>
        <v>#REF!</v>
      </c>
      <c r="I131" s="124" t="e">
        <f t="shared" ref="I131:BT131" si="1505">$D$131*I112</f>
        <v>#REF!</v>
      </c>
      <c r="J131" s="124" t="e">
        <f t="shared" si="1505"/>
        <v>#REF!</v>
      </c>
      <c r="K131" s="124" t="e">
        <f t="shared" si="1505"/>
        <v>#REF!</v>
      </c>
      <c r="L131" s="124" t="e">
        <f t="shared" si="1505"/>
        <v>#REF!</v>
      </c>
      <c r="M131" s="124" t="e">
        <f t="shared" si="1505"/>
        <v>#REF!</v>
      </c>
      <c r="N131" s="124" t="e">
        <f t="shared" si="1505"/>
        <v>#REF!</v>
      </c>
      <c r="O131" s="124" t="e">
        <f t="shared" si="1505"/>
        <v>#REF!</v>
      </c>
      <c r="P131" s="124" t="e">
        <f t="shared" si="1505"/>
        <v>#REF!</v>
      </c>
      <c r="Q131" s="124" t="e">
        <f t="shared" si="1505"/>
        <v>#REF!</v>
      </c>
      <c r="R131" s="124" t="e">
        <f t="shared" si="1505"/>
        <v>#REF!</v>
      </c>
      <c r="S131" s="124" t="e">
        <f t="shared" si="1505"/>
        <v>#REF!</v>
      </c>
      <c r="T131" s="124" t="e">
        <f t="shared" si="1505"/>
        <v>#REF!</v>
      </c>
      <c r="U131" s="124" t="e">
        <f t="shared" si="1505"/>
        <v>#REF!</v>
      </c>
      <c r="V131" s="124" t="e">
        <f t="shared" si="1505"/>
        <v>#REF!</v>
      </c>
      <c r="W131" s="124" t="e">
        <f t="shared" si="1505"/>
        <v>#REF!</v>
      </c>
      <c r="X131" s="124" t="e">
        <f t="shared" si="1505"/>
        <v>#REF!</v>
      </c>
      <c r="Y131" s="124" t="e">
        <f t="shared" si="1505"/>
        <v>#REF!</v>
      </c>
      <c r="Z131" s="124" t="e">
        <f t="shared" si="1505"/>
        <v>#REF!</v>
      </c>
      <c r="AA131" s="124" t="e">
        <f t="shared" si="1505"/>
        <v>#REF!</v>
      </c>
      <c r="AB131" s="124" t="e">
        <f t="shared" si="1505"/>
        <v>#REF!</v>
      </c>
      <c r="AC131" s="124" t="e">
        <f t="shared" si="1505"/>
        <v>#REF!</v>
      </c>
      <c r="AD131" s="124" t="e">
        <f t="shared" si="1505"/>
        <v>#REF!</v>
      </c>
      <c r="AE131" s="124" t="e">
        <f t="shared" si="1505"/>
        <v>#REF!</v>
      </c>
      <c r="AF131" s="124" t="e">
        <f t="shared" si="1505"/>
        <v>#REF!</v>
      </c>
      <c r="AG131" s="124" t="e">
        <f t="shared" si="1505"/>
        <v>#REF!</v>
      </c>
      <c r="AH131" s="124" t="e">
        <f t="shared" si="1505"/>
        <v>#REF!</v>
      </c>
      <c r="AI131" s="124" t="e">
        <f t="shared" si="1505"/>
        <v>#REF!</v>
      </c>
      <c r="AJ131" s="124" t="e">
        <f t="shared" si="1505"/>
        <v>#REF!</v>
      </c>
      <c r="AK131" s="124" t="e">
        <f t="shared" si="1505"/>
        <v>#REF!</v>
      </c>
      <c r="AL131" s="124" t="e">
        <f t="shared" si="1505"/>
        <v>#REF!</v>
      </c>
      <c r="AM131" s="124" t="e">
        <f t="shared" si="1505"/>
        <v>#REF!</v>
      </c>
      <c r="AN131" s="124" t="e">
        <f t="shared" si="1505"/>
        <v>#REF!</v>
      </c>
      <c r="AO131" s="124" t="e">
        <f t="shared" si="1505"/>
        <v>#REF!</v>
      </c>
      <c r="AP131" s="124" t="e">
        <f t="shared" si="1505"/>
        <v>#REF!</v>
      </c>
      <c r="AQ131" s="124" t="e">
        <f t="shared" si="1505"/>
        <v>#REF!</v>
      </c>
      <c r="AR131" s="124" t="e">
        <f t="shared" si="1505"/>
        <v>#REF!</v>
      </c>
      <c r="AS131" s="124" t="e">
        <f t="shared" si="1505"/>
        <v>#REF!</v>
      </c>
      <c r="AT131" s="124" t="e">
        <f t="shared" si="1505"/>
        <v>#REF!</v>
      </c>
      <c r="AU131" s="124" t="e">
        <f t="shared" si="1505"/>
        <v>#REF!</v>
      </c>
      <c r="AV131" s="124" t="e">
        <f t="shared" si="1505"/>
        <v>#REF!</v>
      </c>
      <c r="AW131" s="124" t="e">
        <f t="shared" si="1505"/>
        <v>#REF!</v>
      </c>
      <c r="AX131" s="124" t="e">
        <f t="shared" si="1505"/>
        <v>#REF!</v>
      </c>
      <c r="AY131" s="124" t="e">
        <f t="shared" si="1505"/>
        <v>#REF!</v>
      </c>
      <c r="AZ131" s="124" t="e">
        <f t="shared" si="1505"/>
        <v>#REF!</v>
      </c>
      <c r="BA131" s="124" t="e">
        <f t="shared" si="1505"/>
        <v>#REF!</v>
      </c>
      <c r="BB131" s="124" t="e">
        <f t="shared" si="1505"/>
        <v>#REF!</v>
      </c>
      <c r="BC131" s="124" t="e">
        <f t="shared" si="1505"/>
        <v>#REF!</v>
      </c>
      <c r="BD131" s="124" t="e">
        <f t="shared" si="1505"/>
        <v>#REF!</v>
      </c>
      <c r="BE131" s="124" t="e">
        <f t="shared" si="1505"/>
        <v>#REF!</v>
      </c>
      <c r="BF131" s="124" t="e">
        <f t="shared" si="1505"/>
        <v>#REF!</v>
      </c>
      <c r="BG131" s="124" t="e">
        <f t="shared" si="1505"/>
        <v>#REF!</v>
      </c>
      <c r="BH131" s="124" t="e">
        <f t="shared" si="1505"/>
        <v>#REF!</v>
      </c>
      <c r="BI131" s="124" t="e">
        <f t="shared" si="1505"/>
        <v>#REF!</v>
      </c>
      <c r="BJ131" s="124" t="e">
        <f t="shared" si="1505"/>
        <v>#REF!</v>
      </c>
      <c r="BK131" s="124" t="e">
        <f t="shared" si="1505"/>
        <v>#REF!</v>
      </c>
      <c r="BL131" s="124" t="e">
        <f t="shared" si="1505"/>
        <v>#REF!</v>
      </c>
      <c r="BM131" s="124" t="e">
        <f t="shared" si="1505"/>
        <v>#REF!</v>
      </c>
      <c r="BN131" s="124" t="e">
        <f t="shared" si="1505"/>
        <v>#REF!</v>
      </c>
      <c r="BO131" s="124" t="e">
        <f t="shared" si="1505"/>
        <v>#REF!</v>
      </c>
      <c r="BP131" s="124" t="e">
        <f t="shared" si="1505"/>
        <v>#REF!</v>
      </c>
      <c r="BQ131" s="124" t="e">
        <f t="shared" si="1505"/>
        <v>#REF!</v>
      </c>
      <c r="BR131" s="124" t="e">
        <f t="shared" si="1505"/>
        <v>#REF!</v>
      </c>
      <c r="BS131" s="124" t="e">
        <f t="shared" si="1505"/>
        <v>#REF!</v>
      </c>
      <c r="BT131" s="124" t="e">
        <f t="shared" si="1505"/>
        <v>#REF!</v>
      </c>
      <c r="BU131" s="124" t="e">
        <f t="shared" ref="BU131:EF131" si="1506">$D$131*BU112</f>
        <v>#REF!</v>
      </c>
      <c r="BV131" s="124" t="e">
        <f t="shared" si="1506"/>
        <v>#REF!</v>
      </c>
      <c r="BW131" s="124" t="e">
        <f t="shared" si="1506"/>
        <v>#REF!</v>
      </c>
      <c r="BX131" s="124" t="e">
        <f t="shared" si="1506"/>
        <v>#REF!</v>
      </c>
      <c r="BY131" s="124" t="e">
        <f t="shared" si="1506"/>
        <v>#REF!</v>
      </c>
      <c r="BZ131" s="124" t="e">
        <f t="shared" si="1506"/>
        <v>#REF!</v>
      </c>
      <c r="CA131" s="124" t="e">
        <f t="shared" si="1506"/>
        <v>#REF!</v>
      </c>
      <c r="CB131" s="124" t="e">
        <f t="shared" si="1506"/>
        <v>#REF!</v>
      </c>
      <c r="CC131" s="124" t="e">
        <f t="shared" si="1506"/>
        <v>#REF!</v>
      </c>
      <c r="CD131" s="124" t="e">
        <f t="shared" si="1506"/>
        <v>#REF!</v>
      </c>
      <c r="CE131" s="124" t="e">
        <f t="shared" si="1506"/>
        <v>#REF!</v>
      </c>
      <c r="CF131" s="124" t="e">
        <f t="shared" si="1506"/>
        <v>#REF!</v>
      </c>
      <c r="CG131" s="124" t="e">
        <f t="shared" si="1506"/>
        <v>#REF!</v>
      </c>
      <c r="CH131" s="124" t="e">
        <f t="shared" si="1506"/>
        <v>#REF!</v>
      </c>
      <c r="CI131" s="124" t="e">
        <f t="shared" si="1506"/>
        <v>#REF!</v>
      </c>
      <c r="CJ131" s="124" t="e">
        <f t="shared" si="1506"/>
        <v>#REF!</v>
      </c>
      <c r="CK131" s="124" t="e">
        <f t="shared" si="1506"/>
        <v>#REF!</v>
      </c>
      <c r="CL131" s="124" t="e">
        <f t="shared" si="1506"/>
        <v>#REF!</v>
      </c>
      <c r="CM131" s="124" t="e">
        <f t="shared" si="1506"/>
        <v>#REF!</v>
      </c>
      <c r="CN131" s="124" t="e">
        <f t="shared" si="1506"/>
        <v>#REF!</v>
      </c>
      <c r="CO131" s="124" t="e">
        <f t="shared" si="1506"/>
        <v>#REF!</v>
      </c>
      <c r="CP131" s="124" t="e">
        <f t="shared" si="1506"/>
        <v>#REF!</v>
      </c>
      <c r="CQ131" s="124" t="e">
        <f t="shared" si="1506"/>
        <v>#REF!</v>
      </c>
      <c r="CR131" s="124" t="e">
        <f t="shared" si="1506"/>
        <v>#REF!</v>
      </c>
      <c r="CS131" s="124" t="e">
        <f t="shared" si="1506"/>
        <v>#REF!</v>
      </c>
      <c r="CT131" s="124" t="e">
        <f t="shared" si="1506"/>
        <v>#REF!</v>
      </c>
      <c r="CU131" s="124" t="e">
        <f t="shared" si="1506"/>
        <v>#REF!</v>
      </c>
      <c r="CV131" s="124" t="e">
        <f t="shared" si="1506"/>
        <v>#REF!</v>
      </c>
      <c r="CW131" s="124" t="e">
        <f t="shared" si="1506"/>
        <v>#REF!</v>
      </c>
      <c r="CX131" s="124" t="e">
        <f t="shared" si="1506"/>
        <v>#REF!</v>
      </c>
      <c r="CY131" s="124" t="e">
        <f t="shared" si="1506"/>
        <v>#REF!</v>
      </c>
      <c r="CZ131" s="124" t="e">
        <f t="shared" si="1506"/>
        <v>#REF!</v>
      </c>
      <c r="DA131" s="124" t="e">
        <f t="shared" si="1506"/>
        <v>#REF!</v>
      </c>
      <c r="DB131" s="124" t="e">
        <f t="shared" si="1506"/>
        <v>#REF!</v>
      </c>
      <c r="DC131" s="124" t="e">
        <f t="shared" si="1506"/>
        <v>#REF!</v>
      </c>
      <c r="DD131" s="124" t="e">
        <f t="shared" si="1506"/>
        <v>#REF!</v>
      </c>
      <c r="DE131" s="124" t="e">
        <f t="shared" si="1506"/>
        <v>#REF!</v>
      </c>
      <c r="DF131" s="124" t="e">
        <f t="shared" si="1506"/>
        <v>#REF!</v>
      </c>
      <c r="DG131" s="124" t="e">
        <f t="shared" si="1506"/>
        <v>#REF!</v>
      </c>
      <c r="DH131" s="124" t="e">
        <f t="shared" si="1506"/>
        <v>#REF!</v>
      </c>
      <c r="DI131" s="124" t="e">
        <f t="shared" si="1506"/>
        <v>#REF!</v>
      </c>
      <c r="DJ131" s="124" t="e">
        <f t="shared" si="1506"/>
        <v>#REF!</v>
      </c>
      <c r="DK131" s="124" t="e">
        <f t="shared" si="1506"/>
        <v>#REF!</v>
      </c>
      <c r="DL131" s="124" t="e">
        <f t="shared" si="1506"/>
        <v>#REF!</v>
      </c>
      <c r="DM131" s="124" t="e">
        <f t="shared" si="1506"/>
        <v>#REF!</v>
      </c>
      <c r="DN131" s="124" t="e">
        <f t="shared" si="1506"/>
        <v>#REF!</v>
      </c>
      <c r="DO131" s="124" t="e">
        <f t="shared" si="1506"/>
        <v>#REF!</v>
      </c>
      <c r="DP131" s="124" t="e">
        <f t="shared" si="1506"/>
        <v>#REF!</v>
      </c>
      <c r="DQ131" s="124" t="e">
        <f t="shared" si="1506"/>
        <v>#REF!</v>
      </c>
      <c r="DR131" s="124" t="e">
        <f t="shared" si="1506"/>
        <v>#REF!</v>
      </c>
      <c r="DS131" s="124" t="e">
        <f t="shared" si="1506"/>
        <v>#REF!</v>
      </c>
      <c r="DT131" s="124" t="e">
        <f t="shared" si="1506"/>
        <v>#REF!</v>
      </c>
      <c r="DU131" s="124" t="e">
        <f t="shared" si="1506"/>
        <v>#REF!</v>
      </c>
      <c r="DV131" s="124" t="e">
        <f t="shared" si="1506"/>
        <v>#REF!</v>
      </c>
      <c r="DW131" s="124" t="e">
        <f t="shared" si="1506"/>
        <v>#REF!</v>
      </c>
      <c r="DX131" s="124" t="e">
        <f t="shared" si="1506"/>
        <v>#REF!</v>
      </c>
      <c r="DY131" s="124" t="e">
        <f t="shared" si="1506"/>
        <v>#REF!</v>
      </c>
      <c r="DZ131" s="124" t="e">
        <f t="shared" si="1506"/>
        <v>#REF!</v>
      </c>
      <c r="EA131" s="124" t="e">
        <f t="shared" si="1506"/>
        <v>#REF!</v>
      </c>
      <c r="EB131" s="124" t="e">
        <f t="shared" si="1506"/>
        <v>#REF!</v>
      </c>
      <c r="EC131" s="124" t="e">
        <f t="shared" si="1506"/>
        <v>#REF!</v>
      </c>
      <c r="ED131" s="124" t="e">
        <f t="shared" si="1506"/>
        <v>#REF!</v>
      </c>
      <c r="EE131" s="124" t="e">
        <f t="shared" si="1506"/>
        <v>#REF!</v>
      </c>
      <c r="EF131" s="124" t="e">
        <f t="shared" si="1506"/>
        <v>#REF!</v>
      </c>
      <c r="EG131" s="124" t="e">
        <f t="shared" ref="EG131:GR131" si="1507">$D$131*EG112</f>
        <v>#REF!</v>
      </c>
      <c r="EH131" s="124" t="e">
        <f t="shared" si="1507"/>
        <v>#REF!</v>
      </c>
      <c r="EI131" s="124" t="e">
        <f t="shared" si="1507"/>
        <v>#REF!</v>
      </c>
      <c r="EJ131" s="124" t="e">
        <f t="shared" si="1507"/>
        <v>#REF!</v>
      </c>
      <c r="EK131" s="124" t="e">
        <f t="shared" si="1507"/>
        <v>#REF!</v>
      </c>
      <c r="EL131" s="124" t="e">
        <f t="shared" si="1507"/>
        <v>#REF!</v>
      </c>
      <c r="EM131" s="124" t="e">
        <f t="shared" si="1507"/>
        <v>#REF!</v>
      </c>
      <c r="EN131" s="124" t="e">
        <f t="shared" si="1507"/>
        <v>#REF!</v>
      </c>
      <c r="EO131" s="124" t="e">
        <f t="shared" si="1507"/>
        <v>#REF!</v>
      </c>
      <c r="EP131" s="124" t="e">
        <f t="shared" si="1507"/>
        <v>#REF!</v>
      </c>
      <c r="EQ131" s="124" t="e">
        <f t="shared" si="1507"/>
        <v>#REF!</v>
      </c>
      <c r="ER131" s="124" t="e">
        <f t="shared" si="1507"/>
        <v>#REF!</v>
      </c>
      <c r="ES131" s="124" t="e">
        <f t="shared" si="1507"/>
        <v>#REF!</v>
      </c>
      <c r="ET131" s="124" t="e">
        <f t="shared" si="1507"/>
        <v>#REF!</v>
      </c>
      <c r="EU131" s="124" t="e">
        <f t="shared" si="1507"/>
        <v>#REF!</v>
      </c>
      <c r="EV131" s="124" t="e">
        <f t="shared" si="1507"/>
        <v>#REF!</v>
      </c>
      <c r="EW131" s="124" t="e">
        <f t="shared" si="1507"/>
        <v>#REF!</v>
      </c>
      <c r="EX131" s="124" t="e">
        <f t="shared" si="1507"/>
        <v>#REF!</v>
      </c>
      <c r="EY131" s="124" t="e">
        <f t="shared" si="1507"/>
        <v>#REF!</v>
      </c>
      <c r="EZ131" s="124" t="e">
        <f t="shared" si="1507"/>
        <v>#REF!</v>
      </c>
      <c r="FA131" s="124" t="e">
        <f t="shared" si="1507"/>
        <v>#REF!</v>
      </c>
      <c r="FB131" s="124" t="e">
        <f t="shared" si="1507"/>
        <v>#REF!</v>
      </c>
      <c r="FC131" s="124" t="e">
        <f t="shared" si="1507"/>
        <v>#REF!</v>
      </c>
      <c r="FD131" s="124" t="e">
        <f t="shared" si="1507"/>
        <v>#REF!</v>
      </c>
      <c r="FE131" s="124" t="e">
        <f t="shared" si="1507"/>
        <v>#REF!</v>
      </c>
      <c r="FF131" s="124" t="e">
        <f t="shared" si="1507"/>
        <v>#REF!</v>
      </c>
      <c r="FG131" s="124" t="e">
        <f t="shared" si="1507"/>
        <v>#REF!</v>
      </c>
      <c r="FH131" s="124" t="e">
        <f t="shared" si="1507"/>
        <v>#REF!</v>
      </c>
      <c r="FI131" s="124" t="e">
        <f t="shared" si="1507"/>
        <v>#REF!</v>
      </c>
      <c r="FJ131" s="124" t="e">
        <f t="shared" si="1507"/>
        <v>#REF!</v>
      </c>
      <c r="FK131" s="124" t="e">
        <f t="shared" si="1507"/>
        <v>#REF!</v>
      </c>
      <c r="FL131" s="124" t="e">
        <f t="shared" si="1507"/>
        <v>#REF!</v>
      </c>
      <c r="FM131" s="124" t="e">
        <f t="shared" si="1507"/>
        <v>#REF!</v>
      </c>
      <c r="FN131" s="124" t="e">
        <f t="shared" si="1507"/>
        <v>#REF!</v>
      </c>
      <c r="FO131" s="124" t="e">
        <f t="shared" si="1507"/>
        <v>#REF!</v>
      </c>
      <c r="FP131" s="124" t="e">
        <f t="shared" si="1507"/>
        <v>#REF!</v>
      </c>
      <c r="FQ131" s="124" t="e">
        <f t="shared" si="1507"/>
        <v>#REF!</v>
      </c>
      <c r="FR131" s="124" t="e">
        <f t="shared" si="1507"/>
        <v>#REF!</v>
      </c>
      <c r="FS131" s="124" t="e">
        <f t="shared" si="1507"/>
        <v>#REF!</v>
      </c>
      <c r="FT131" s="124" t="e">
        <f t="shared" si="1507"/>
        <v>#REF!</v>
      </c>
      <c r="FU131" s="124" t="e">
        <f t="shared" si="1507"/>
        <v>#REF!</v>
      </c>
      <c r="FV131" s="124" t="e">
        <f t="shared" si="1507"/>
        <v>#REF!</v>
      </c>
      <c r="FW131" s="124" t="e">
        <f t="shared" si="1507"/>
        <v>#REF!</v>
      </c>
      <c r="FX131" s="124" t="e">
        <f t="shared" si="1507"/>
        <v>#REF!</v>
      </c>
      <c r="FY131" s="124" t="e">
        <f t="shared" si="1507"/>
        <v>#REF!</v>
      </c>
      <c r="FZ131" s="124" t="e">
        <f t="shared" si="1507"/>
        <v>#REF!</v>
      </c>
      <c r="GA131" s="124" t="e">
        <f t="shared" si="1507"/>
        <v>#REF!</v>
      </c>
      <c r="GB131" s="124" t="e">
        <f t="shared" si="1507"/>
        <v>#REF!</v>
      </c>
      <c r="GC131" s="124" t="e">
        <f t="shared" si="1507"/>
        <v>#REF!</v>
      </c>
      <c r="GD131" s="124" t="e">
        <f t="shared" si="1507"/>
        <v>#REF!</v>
      </c>
      <c r="GE131" s="124" t="e">
        <f t="shared" si="1507"/>
        <v>#REF!</v>
      </c>
      <c r="GF131" s="124" t="e">
        <f t="shared" si="1507"/>
        <v>#REF!</v>
      </c>
      <c r="GG131" s="124" t="e">
        <f t="shared" si="1507"/>
        <v>#REF!</v>
      </c>
      <c r="GH131" s="124" t="e">
        <f t="shared" si="1507"/>
        <v>#REF!</v>
      </c>
      <c r="GI131" s="124" t="e">
        <f t="shared" si="1507"/>
        <v>#REF!</v>
      </c>
      <c r="GJ131" s="124" t="e">
        <f t="shared" si="1507"/>
        <v>#REF!</v>
      </c>
      <c r="GK131" s="124" t="e">
        <f t="shared" si="1507"/>
        <v>#REF!</v>
      </c>
      <c r="GL131" s="124" t="e">
        <f t="shared" si="1507"/>
        <v>#REF!</v>
      </c>
      <c r="GM131" s="124" t="e">
        <f t="shared" si="1507"/>
        <v>#REF!</v>
      </c>
      <c r="GN131" s="124" t="e">
        <f t="shared" si="1507"/>
        <v>#REF!</v>
      </c>
      <c r="GO131" s="124" t="e">
        <f t="shared" si="1507"/>
        <v>#REF!</v>
      </c>
      <c r="GP131" s="124" t="e">
        <f t="shared" si="1507"/>
        <v>#REF!</v>
      </c>
      <c r="GQ131" s="124" t="e">
        <f t="shared" si="1507"/>
        <v>#REF!</v>
      </c>
      <c r="GR131" s="124" t="e">
        <f t="shared" si="1507"/>
        <v>#REF!</v>
      </c>
      <c r="GS131" s="124" t="e">
        <f t="shared" ref="GS131:JD131" si="1508">$D$131*GS112</f>
        <v>#REF!</v>
      </c>
      <c r="GT131" s="124" t="e">
        <f t="shared" si="1508"/>
        <v>#REF!</v>
      </c>
      <c r="GU131" s="124" t="e">
        <f t="shared" si="1508"/>
        <v>#REF!</v>
      </c>
      <c r="GV131" s="124" t="e">
        <f t="shared" si="1508"/>
        <v>#REF!</v>
      </c>
      <c r="GW131" s="124" t="e">
        <f t="shared" si="1508"/>
        <v>#REF!</v>
      </c>
      <c r="GX131" s="124" t="e">
        <f t="shared" si="1508"/>
        <v>#REF!</v>
      </c>
      <c r="GY131" s="124" t="e">
        <f t="shared" si="1508"/>
        <v>#REF!</v>
      </c>
      <c r="GZ131" s="124" t="e">
        <f t="shared" si="1508"/>
        <v>#REF!</v>
      </c>
      <c r="HA131" s="124" t="e">
        <f t="shared" si="1508"/>
        <v>#REF!</v>
      </c>
      <c r="HB131" s="124" t="e">
        <f t="shared" si="1508"/>
        <v>#REF!</v>
      </c>
      <c r="HC131" s="124" t="e">
        <f t="shared" si="1508"/>
        <v>#REF!</v>
      </c>
      <c r="HD131" s="124" t="e">
        <f t="shared" si="1508"/>
        <v>#REF!</v>
      </c>
      <c r="HE131" s="124" t="e">
        <f t="shared" si="1508"/>
        <v>#REF!</v>
      </c>
      <c r="HF131" s="124" t="e">
        <f t="shared" si="1508"/>
        <v>#REF!</v>
      </c>
      <c r="HG131" s="124" t="e">
        <f t="shared" si="1508"/>
        <v>#REF!</v>
      </c>
      <c r="HH131" s="124" t="e">
        <f t="shared" si="1508"/>
        <v>#REF!</v>
      </c>
      <c r="HI131" s="124" t="e">
        <f t="shared" si="1508"/>
        <v>#REF!</v>
      </c>
      <c r="HJ131" s="124" t="e">
        <f t="shared" si="1508"/>
        <v>#REF!</v>
      </c>
      <c r="HK131" s="124" t="e">
        <f t="shared" si="1508"/>
        <v>#REF!</v>
      </c>
      <c r="HL131" s="124" t="e">
        <f t="shared" si="1508"/>
        <v>#REF!</v>
      </c>
      <c r="HM131" s="124" t="e">
        <f t="shared" si="1508"/>
        <v>#REF!</v>
      </c>
      <c r="HN131" s="124" t="e">
        <f t="shared" si="1508"/>
        <v>#REF!</v>
      </c>
      <c r="HO131" s="124" t="e">
        <f t="shared" si="1508"/>
        <v>#REF!</v>
      </c>
      <c r="HP131" s="124" t="e">
        <f t="shared" si="1508"/>
        <v>#REF!</v>
      </c>
      <c r="HQ131" s="124" t="e">
        <f t="shared" si="1508"/>
        <v>#REF!</v>
      </c>
      <c r="HR131" s="124" t="e">
        <f t="shared" si="1508"/>
        <v>#REF!</v>
      </c>
      <c r="HS131" s="124" t="e">
        <f t="shared" si="1508"/>
        <v>#REF!</v>
      </c>
      <c r="HT131" s="124" t="e">
        <f t="shared" si="1508"/>
        <v>#REF!</v>
      </c>
      <c r="HU131" s="124" t="e">
        <f t="shared" si="1508"/>
        <v>#REF!</v>
      </c>
      <c r="HV131" s="124" t="e">
        <f t="shared" si="1508"/>
        <v>#REF!</v>
      </c>
      <c r="HW131" s="124" t="e">
        <f t="shared" si="1508"/>
        <v>#REF!</v>
      </c>
      <c r="HX131" s="124" t="e">
        <f t="shared" si="1508"/>
        <v>#REF!</v>
      </c>
      <c r="HY131" s="124" t="e">
        <f t="shared" si="1508"/>
        <v>#REF!</v>
      </c>
      <c r="HZ131" s="124" t="e">
        <f t="shared" si="1508"/>
        <v>#REF!</v>
      </c>
      <c r="IA131" s="124" t="e">
        <f t="shared" si="1508"/>
        <v>#REF!</v>
      </c>
      <c r="IB131" s="124" t="e">
        <f t="shared" si="1508"/>
        <v>#REF!</v>
      </c>
      <c r="IC131" s="124" t="e">
        <f t="shared" si="1508"/>
        <v>#REF!</v>
      </c>
      <c r="ID131" s="124" t="e">
        <f t="shared" si="1508"/>
        <v>#REF!</v>
      </c>
      <c r="IE131" s="124" t="e">
        <f t="shared" si="1508"/>
        <v>#REF!</v>
      </c>
      <c r="IF131" s="124" t="e">
        <f t="shared" si="1508"/>
        <v>#REF!</v>
      </c>
      <c r="IG131" s="124" t="e">
        <f t="shared" si="1508"/>
        <v>#REF!</v>
      </c>
      <c r="IH131" s="124" t="e">
        <f t="shared" si="1508"/>
        <v>#REF!</v>
      </c>
      <c r="II131" s="124" t="e">
        <f t="shared" si="1508"/>
        <v>#REF!</v>
      </c>
      <c r="IJ131" s="124" t="e">
        <f t="shared" si="1508"/>
        <v>#REF!</v>
      </c>
      <c r="IK131" s="124" t="e">
        <f t="shared" si="1508"/>
        <v>#REF!</v>
      </c>
      <c r="IL131" s="124" t="e">
        <f t="shared" si="1508"/>
        <v>#REF!</v>
      </c>
      <c r="IM131" s="124" t="e">
        <f t="shared" si="1508"/>
        <v>#REF!</v>
      </c>
      <c r="IN131" s="124" t="e">
        <f t="shared" si="1508"/>
        <v>#REF!</v>
      </c>
      <c r="IO131" s="124" t="e">
        <f t="shared" si="1508"/>
        <v>#REF!</v>
      </c>
      <c r="IP131" s="124" t="e">
        <f t="shared" si="1508"/>
        <v>#REF!</v>
      </c>
      <c r="IQ131" s="124" t="e">
        <f t="shared" si="1508"/>
        <v>#REF!</v>
      </c>
      <c r="IR131" s="124" t="e">
        <f t="shared" si="1508"/>
        <v>#REF!</v>
      </c>
      <c r="IS131" s="124" t="e">
        <f t="shared" si="1508"/>
        <v>#REF!</v>
      </c>
      <c r="IT131" s="124" t="e">
        <f t="shared" si="1508"/>
        <v>#REF!</v>
      </c>
      <c r="IU131" s="124" t="e">
        <f t="shared" si="1508"/>
        <v>#REF!</v>
      </c>
      <c r="IV131" s="124" t="e">
        <f t="shared" si="1508"/>
        <v>#REF!</v>
      </c>
      <c r="IW131" s="124" t="e">
        <f t="shared" si="1508"/>
        <v>#REF!</v>
      </c>
      <c r="IX131" s="124" t="e">
        <f t="shared" si="1508"/>
        <v>#REF!</v>
      </c>
      <c r="IY131" s="124" t="e">
        <f t="shared" si="1508"/>
        <v>#REF!</v>
      </c>
      <c r="IZ131" s="124" t="e">
        <f t="shared" si="1508"/>
        <v>#REF!</v>
      </c>
      <c r="JA131" s="124" t="e">
        <f t="shared" si="1508"/>
        <v>#REF!</v>
      </c>
      <c r="JB131" s="124" t="e">
        <f t="shared" si="1508"/>
        <v>#REF!</v>
      </c>
      <c r="JC131" s="124" t="e">
        <f t="shared" si="1508"/>
        <v>#REF!</v>
      </c>
      <c r="JD131" s="124" t="e">
        <f t="shared" si="1508"/>
        <v>#REF!</v>
      </c>
      <c r="JE131" s="124" t="e">
        <f t="shared" ref="JE131:KT131" si="1509">$D$131*JE112</f>
        <v>#REF!</v>
      </c>
      <c r="JF131" s="124" t="e">
        <f t="shared" si="1509"/>
        <v>#REF!</v>
      </c>
      <c r="JG131" s="124" t="e">
        <f t="shared" si="1509"/>
        <v>#REF!</v>
      </c>
      <c r="JH131" s="124" t="e">
        <f t="shared" si="1509"/>
        <v>#REF!</v>
      </c>
      <c r="JI131" s="124" t="e">
        <f t="shared" si="1509"/>
        <v>#REF!</v>
      </c>
      <c r="JJ131" s="124" t="e">
        <f t="shared" si="1509"/>
        <v>#REF!</v>
      </c>
      <c r="JK131" s="124" t="e">
        <f t="shared" si="1509"/>
        <v>#REF!</v>
      </c>
      <c r="JL131" s="124" t="e">
        <f t="shared" si="1509"/>
        <v>#REF!</v>
      </c>
      <c r="JM131" s="124" t="e">
        <f t="shared" si="1509"/>
        <v>#REF!</v>
      </c>
      <c r="JN131" s="124" t="e">
        <f t="shared" si="1509"/>
        <v>#REF!</v>
      </c>
      <c r="JO131" s="124" t="e">
        <f t="shared" si="1509"/>
        <v>#REF!</v>
      </c>
      <c r="JP131" s="124" t="e">
        <f t="shared" si="1509"/>
        <v>#REF!</v>
      </c>
      <c r="JQ131" s="124" t="e">
        <f t="shared" si="1509"/>
        <v>#REF!</v>
      </c>
      <c r="JR131" s="124" t="e">
        <f t="shared" si="1509"/>
        <v>#REF!</v>
      </c>
      <c r="JS131" s="124" t="e">
        <f t="shared" si="1509"/>
        <v>#REF!</v>
      </c>
      <c r="JT131" s="124" t="e">
        <f t="shared" si="1509"/>
        <v>#REF!</v>
      </c>
      <c r="JU131" s="124" t="e">
        <f t="shared" si="1509"/>
        <v>#REF!</v>
      </c>
      <c r="JV131" s="124" t="e">
        <f t="shared" si="1509"/>
        <v>#REF!</v>
      </c>
      <c r="JW131" s="124" t="e">
        <f t="shared" si="1509"/>
        <v>#REF!</v>
      </c>
      <c r="JX131" s="124" t="e">
        <f t="shared" si="1509"/>
        <v>#REF!</v>
      </c>
      <c r="JY131" s="124" t="e">
        <f t="shared" si="1509"/>
        <v>#REF!</v>
      </c>
      <c r="JZ131" s="124" t="e">
        <f t="shared" si="1509"/>
        <v>#REF!</v>
      </c>
      <c r="KA131" s="124" t="e">
        <f t="shared" si="1509"/>
        <v>#REF!</v>
      </c>
      <c r="KB131" s="124" t="e">
        <f t="shared" si="1509"/>
        <v>#REF!</v>
      </c>
      <c r="KC131" s="124" t="e">
        <f t="shared" si="1509"/>
        <v>#REF!</v>
      </c>
      <c r="KD131" s="124" t="e">
        <f t="shared" si="1509"/>
        <v>#REF!</v>
      </c>
      <c r="KE131" s="124" t="e">
        <f t="shared" si="1509"/>
        <v>#REF!</v>
      </c>
      <c r="KF131" s="124" t="e">
        <f t="shared" si="1509"/>
        <v>#REF!</v>
      </c>
      <c r="KG131" s="124" t="e">
        <f t="shared" si="1509"/>
        <v>#REF!</v>
      </c>
      <c r="KH131" s="124" t="e">
        <f t="shared" si="1509"/>
        <v>#REF!</v>
      </c>
      <c r="KI131" s="124" t="e">
        <f t="shared" si="1509"/>
        <v>#REF!</v>
      </c>
      <c r="KJ131" s="124" t="e">
        <f t="shared" si="1509"/>
        <v>#REF!</v>
      </c>
      <c r="KK131" s="124" t="e">
        <f t="shared" si="1509"/>
        <v>#REF!</v>
      </c>
      <c r="KL131" s="124" t="e">
        <f t="shared" si="1509"/>
        <v>#REF!</v>
      </c>
      <c r="KM131" s="124" t="e">
        <f t="shared" si="1509"/>
        <v>#REF!</v>
      </c>
      <c r="KN131" s="124" t="e">
        <f t="shared" si="1509"/>
        <v>#REF!</v>
      </c>
      <c r="KO131" s="124" t="e">
        <f t="shared" si="1509"/>
        <v>#REF!</v>
      </c>
      <c r="KP131" s="124" t="e">
        <f t="shared" si="1509"/>
        <v>#REF!</v>
      </c>
      <c r="KQ131" s="124" t="e">
        <f t="shared" si="1509"/>
        <v>#REF!</v>
      </c>
      <c r="KR131" s="124" t="e">
        <f t="shared" si="1509"/>
        <v>#REF!</v>
      </c>
      <c r="KS131" s="124" t="e">
        <f t="shared" si="1509"/>
        <v>#REF!</v>
      </c>
      <c r="KT131" s="124" t="e">
        <f t="shared" si="1509"/>
        <v>#REF!</v>
      </c>
      <c r="KU131" s="124" t="e">
        <f t="shared" ref="KU131:LF131" si="1510">$D$131*KU112</f>
        <v>#REF!</v>
      </c>
      <c r="KV131" s="124" t="e">
        <f t="shared" si="1510"/>
        <v>#REF!</v>
      </c>
      <c r="KW131" s="124" t="e">
        <f t="shared" si="1510"/>
        <v>#REF!</v>
      </c>
      <c r="KX131" s="124" t="e">
        <f t="shared" si="1510"/>
        <v>#REF!</v>
      </c>
      <c r="KY131" s="124" t="e">
        <f t="shared" si="1510"/>
        <v>#REF!</v>
      </c>
      <c r="KZ131" s="124" t="e">
        <f t="shared" si="1510"/>
        <v>#REF!</v>
      </c>
      <c r="LA131" s="124" t="e">
        <f t="shared" si="1510"/>
        <v>#REF!</v>
      </c>
      <c r="LB131" s="124" t="e">
        <f t="shared" si="1510"/>
        <v>#REF!</v>
      </c>
      <c r="LC131" s="124" t="e">
        <f t="shared" si="1510"/>
        <v>#REF!</v>
      </c>
      <c r="LD131" s="124" t="e">
        <f t="shared" si="1510"/>
        <v>#REF!</v>
      </c>
      <c r="LE131" s="124" t="e">
        <f t="shared" si="1510"/>
        <v>#REF!</v>
      </c>
      <c r="LF131" s="124" t="e">
        <f t="shared" si="1510"/>
        <v>#REF!</v>
      </c>
      <c r="LG131" s="124" t="e">
        <f t="shared" ref="LG131:NR131" si="1511">$D$131*LG112</f>
        <v>#REF!</v>
      </c>
      <c r="LH131" s="124" t="e">
        <f t="shared" si="1511"/>
        <v>#REF!</v>
      </c>
      <c r="LI131" s="124" t="e">
        <f t="shared" si="1511"/>
        <v>#REF!</v>
      </c>
      <c r="LJ131" s="124" t="e">
        <f t="shared" si="1511"/>
        <v>#REF!</v>
      </c>
      <c r="LK131" s="124" t="e">
        <f t="shared" si="1511"/>
        <v>#REF!</v>
      </c>
      <c r="LL131" s="124" t="e">
        <f t="shared" si="1511"/>
        <v>#REF!</v>
      </c>
      <c r="LM131" s="124" t="e">
        <f t="shared" si="1511"/>
        <v>#REF!</v>
      </c>
      <c r="LN131" s="124" t="e">
        <f t="shared" si="1511"/>
        <v>#REF!</v>
      </c>
      <c r="LO131" s="124" t="e">
        <f t="shared" si="1511"/>
        <v>#REF!</v>
      </c>
      <c r="LP131" s="124" t="e">
        <f t="shared" si="1511"/>
        <v>#REF!</v>
      </c>
      <c r="LQ131" s="124" t="e">
        <f t="shared" si="1511"/>
        <v>#REF!</v>
      </c>
      <c r="LR131" s="124" t="e">
        <f t="shared" si="1511"/>
        <v>#REF!</v>
      </c>
      <c r="LS131" s="124" t="e">
        <f t="shared" si="1511"/>
        <v>#REF!</v>
      </c>
      <c r="LT131" s="124" t="e">
        <f t="shared" si="1511"/>
        <v>#REF!</v>
      </c>
      <c r="LU131" s="124" t="e">
        <f t="shared" si="1511"/>
        <v>#REF!</v>
      </c>
      <c r="LV131" s="124" t="e">
        <f t="shared" si="1511"/>
        <v>#REF!</v>
      </c>
      <c r="LW131" s="124" t="e">
        <f t="shared" si="1511"/>
        <v>#REF!</v>
      </c>
      <c r="LX131" s="124" t="e">
        <f t="shared" si="1511"/>
        <v>#REF!</v>
      </c>
      <c r="LY131" s="124" t="e">
        <f t="shared" si="1511"/>
        <v>#REF!</v>
      </c>
      <c r="LZ131" s="124" t="e">
        <f t="shared" si="1511"/>
        <v>#REF!</v>
      </c>
      <c r="MA131" s="124" t="e">
        <f t="shared" si="1511"/>
        <v>#REF!</v>
      </c>
      <c r="MB131" s="124" t="e">
        <f t="shared" si="1511"/>
        <v>#REF!</v>
      </c>
      <c r="MC131" s="124" t="e">
        <f t="shared" si="1511"/>
        <v>#REF!</v>
      </c>
      <c r="MD131" s="124" t="e">
        <f t="shared" si="1511"/>
        <v>#REF!</v>
      </c>
      <c r="ME131" s="124" t="e">
        <f t="shared" si="1511"/>
        <v>#REF!</v>
      </c>
      <c r="MF131" s="124" t="e">
        <f t="shared" si="1511"/>
        <v>#REF!</v>
      </c>
      <c r="MG131" s="124" t="e">
        <f t="shared" si="1511"/>
        <v>#REF!</v>
      </c>
      <c r="MH131" s="124" t="e">
        <f t="shared" si="1511"/>
        <v>#REF!</v>
      </c>
      <c r="MI131" s="124" t="e">
        <f t="shared" si="1511"/>
        <v>#REF!</v>
      </c>
      <c r="MJ131" s="124" t="e">
        <f t="shared" si="1511"/>
        <v>#REF!</v>
      </c>
      <c r="MK131" s="124" t="e">
        <f t="shared" si="1511"/>
        <v>#REF!</v>
      </c>
      <c r="ML131" s="124" t="e">
        <f t="shared" si="1511"/>
        <v>#REF!</v>
      </c>
      <c r="MM131" s="124" t="e">
        <f t="shared" si="1511"/>
        <v>#REF!</v>
      </c>
      <c r="MN131" s="124" t="e">
        <f t="shared" si="1511"/>
        <v>#REF!</v>
      </c>
      <c r="MO131" s="124" t="e">
        <f t="shared" si="1511"/>
        <v>#REF!</v>
      </c>
      <c r="MP131" s="124" t="e">
        <f t="shared" si="1511"/>
        <v>#REF!</v>
      </c>
      <c r="MQ131" s="124" t="e">
        <f t="shared" si="1511"/>
        <v>#REF!</v>
      </c>
      <c r="MR131" s="124" t="e">
        <f t="shared" si="1511"/>
        <v>#REF!</v>
      </c>
      <c r="MS131" s="124" t="e">
        <f t="shared" si="1511"/>
        <v>#REF!</v>
      </c>
      <c r="MT131" s="124" t="e">
        <f t="shared" si="1511"/>
        <v>#REF!</v>
      </c>
      <c r="MU131" s="124" t="e">
        <f t="shared" si="1511"/>
        <v>#REF!</v>
      </c>
      <c r="MV131" s="124" t="e">
        <f t="shared" si="1511"/>
        <v>#REF!</v>
      </c>
      <c r="MW131" s="124" t="e">
        <f t="shared" si="1511"/>
        <v>#REF!</v>
      </c>
      <c r="MX131" s="124" t="e">
        <f t="shared" si="1511"/>
        <v>#REF!</v>
      </c>
      <c r="MY131" s="124" t="e">
        <f t="shared" si="1511"/>
        <v>#REF!</v>
      </c>
      <c r="MZ131" s="124" t="e">
        <f t="shared" si="1511"/>
        <v>#REF!</v>
      </c>
      <c r="NA131" s="124" t="e">
        <f t="shared" si="1511"/>
        <v>#REF!</v>
      </c>
      <c r="NB131" s="124" t="e">
        <f t="shared" si="1511"/>
        <v>#REF!</v>
      </c>
      <c r="NC131" s="124" t="e">
        <f t="shared" si="1511"/>
        <v>#REF!</v>
      </c>
      <c r="ND131" s="124" t="e">
        <f t="shared" si="1511"/>
        <v>#REF!</v>
      </c>
      <c r="NE131" s="124" t="e">
        <f t="shared" si="1511"/>
        <v>#REF!</v>
      </c>
      <c r="NF131" s="124" t="e">
        <f t="shared" si="1511"/>
        <v>#REF!</v>
      </c>
      <c r="NG131" s="124" t="e">
        <f t="shared" si="1511"/>
        <v>#REF!</v>
      </c>
      <c r="NH131" s="124" t="e">
        <f t="shared" si="1511"/>
        <v>#REF!</v>
      </c>
      <c r="NI131" s="124" t="e">
        <f t="shared" si="1511"/>
        <v>#REF!</v>
      </c>
      <c r="NJ131" s="124" t="e">
        <f t="shared" si="1511"/>
        <v>#REF!</v>
      </c>
      <c r="NK131" s="124" t="e">
        <f t="shared" si="1511"/>
        <v>#REF!</v>
      </c>
      <c r="NL131" s="124" t="e">
        <f t="shared" si="1511"/>
        <v>#REF!</v>
      </c>
      <c r="NM131" s="124" t="e">
        <f t="shared" si="1511"/>
        <v>#REF!</v>
      </c>
      <c r="NN131" s="124" t="e">
        <f t="shared" si="1511"/>
        <v>#REF!</v>
      </c>
      <c r="NO131" s="124" t="e">
        <f t="shared" si="1511"/>
        <v>#REF!</v>
      </c>
      <c r="NP131" s="124" t="e">
        <f t="shared" si="1511"/>
        <v>#REF!</v>
      </c>
      <c r="NQ131" s="124" t="e">
        <f t="shared" si="1511"/>
        <v>#REF!</v>
      </c>
      <c r="NR131" s="124" t="e">
        <f t="shared" si="1511"/>
        <v>#REF!</v>
      </c>
      <c r="NS131" s="124" t="e">
        <f t="shared" ref="NS131:PJ131" si="1512">$D$131*NS112</f>
        <v>#REF!</v>
      </c>
      <c r="NT131" s="124" t="e">
        <f t="shared" si="1512"/>
        <v>#REF!</v>
      </c>
      <c r="NU131" s="124" t="e">
        <f t="shared" si="1512"/>
        <v>#REF!</v>
      </c>
      <c r="NV131" s="124" t="e">
        <f t="shared" si="1512"/>
        <v>#REF!</v>
      </c>
      <c r="NW131" s="124" t="e">
        <f t="shared" si="1512"/>
        <v>#REF!</v>
      </c>
      <c r="NX131" s="124" t="e">
        <f t="shared" si="1512"/>
        <v>#REF!</v>
      </c>
      <c r="NY131" s="124" t="e">
        <f t="shared" si="1512"/>
        <v>#REF!</v>
      </c>
      <c r="NZ131" s="124" t="e">
        <f t="shared" si="1512"/>
        <v>#REF!</v>
      </c>
      <c r="OA131" s="124" t="e">
        <f t="shared" si="1512"/>
        <v>#REF!</v>
      </c>
      <c r="OB131" s="124" t="e">
        <f t="shared" si="1512"/>
        <v>#REF!</v>
      </c>
      <c r="OC131" s="124" t="e">
        <f t="shared" si="1512"/>
        <v>#REF!</v>
      </c>
      <c r="OD131" s="124" t="e">
        <f t="shared" si="1512"/>
        <v>#REF!</v>
      </c>
      <c r="OE131" s="124" t="e">
        <f t="shared" si="1512"/>
        <v>#REF!</v>
      </c>
      <c r="OF131" s="124" t="e">
        <f t="shared" si="1512"/>
        <v>#REF!</v>
      </c>
      <c r="OG131" s="124" t="e">
        <f t="shared" si="1512"/>
        <v>#REF!</v>
      </c>
      <c r="OH131" s="124" t="e">
        <f t="shared" si="1512"/>
        <v>#REF!</v>
      </c>
      <c r="OI131" s="124" t="e">
        <f t="shared" si="1512"/>
        <v>#REF!</v>
      </c>
      <c r="OJ131" s="124" t="e">
        <f t="shared" si="1512"/>
        <v>#REF!</v>
      </c>
      <c r="OK131" s="124" t="e">
        <f t="shared" si="1512"/>
        <v>#REF!</v>
      </c>
      <c r="OL131" s="124" t="e">
        <f t="shared" si="1512"/>
        <v>#REF!</v>
      </c>
      <c r="OM131" s="124" t="e">
        <f t="shared" si="1512"/>
        <v>#REF!</v>
      </c>
      <c r="ON131" s="124" t="e">
        <f t="shared" si="1512"/>
        <v>#REF!</v>
      </c>
      <c r="OO131" s="124" t="e">
        <f t="shared" si="1512"/>
        <v>#REF!</v>
      </c>
      <c r="OP131" s="124" t="e">
        <f t="shared" si="1512"/>
        <v>#REF!</v>
      </c>
      <c r="OQ131" s="124" t="e">
        <f t="shared" si="1512"/>
        <v>#REF!</v>
      </c>
      <c r="OR131" s="124" t="e">
        <f t="shared" si="1512"/>
        <v>#REF!</v>
      </c>
      <c r="OS131" s="124" t="e">
        <f t="shared" si="1512"/>
        <v>#REF!</v>
      </c>
      <c r="OT131" s="124" t="e">
        <f t="shared" si="1512"/>
        <v>#REF!</v>
      </c>
      <c r="OU131" s="124" t="e">
        <f t="shared" si="1512"/>
        <v>#REF!</v>
      </c>
      <c r="OV131" s="124" t="e">
        <f t="shared" si="1512"/>
        <v>#REF!</v>
      </c>
      <c r="OW131" s="124" t="e">
        <f t="shared" si="1512"/>
        <v>#REF!</v>
      </c>
      <c r="OX131" s="124" t="e">
        <f t="shared" si="1512"/>
        <v>#REF!</v>
      </c>
      <c r="OY131" s="124" t="e">
        <f t="shared" si="1512"/>
        <v>#REF!</v>
      </c>
      <c r="OZ131" s="124" t="e">
        <f t="shared" si="1512"/>
        <v>#REF!</v>
      </c>
      <c r="PA131" s="124" t="e">
        <f t="shared" si="1512"/>
        <v>#REF!</v>
      </c>
      <c r="PB131" s="124" t="e">
        <f t="shared" si="1512"/>
        <v>#REF!</v>
      </c>
      <c r="PC131" s="124" t="e">
        <f t="shared" si="1512"/>
        <v>#REF!</v>
      </c>
      <c r="PD131" s="124" t="e">
        <f t="shared" si="1512"/>
        <v>#REF!</v>
      </c>
      <c r="PE131" s="124" t="e">
        <f t="shared" si="1512"/>
        <v>#REF!</v>
      </c>
      <c r="PF131" s="124" t="e">
        <f t="shared" si="1512"/>
        <v>#REF!</v>
      </c>
      <c r="PG131" s="124" t="e">
        <f t="shared" si="1512"/>
        <v>#REF!</v>
      </c>
      <c r="PH131" s="124" t="e">
        <f t="shared" si="1512"/>
        <v>#REF!</v>
      </c>
      <c r="PI131" s="124" t="e">
        <f t="shared" si="1512"/>
        <v>#REF!</v>
      </c>
      <c r="PJ131" s="124" t="e">
        <f t="shared" si="1512"/>
        <v>#REF!</v>
      </c>
    </row>
    <row r="132" spans="3:426" ht="12" customHeight="1">
      <c r="C132" s="70" t="e">
        <f t="shared" si="1447"/>
        <v>#REF!</v>
      </c>
      <c r="D132" s="77" t="e">
        <f>#REF!</f>
        <v>#REF!</v>
      </c>
      <c r="G132" s="124" t="e">
        <f t="shared" si="1448"/>
        <v>#REF!</v>
      </c>
      <c r="H132" s="124" t="e">
        <f>$D$132*H113</f>
        <v>#REF!</v>
      </c>
      <c r="I132" s="124" t="e">
        <f t="shared" ref="I132:BT132" si="1513">$D$132*I113</f>
        <v>#REF!</v>
      </c>
      <c r="J132" s="124" t="e">
        <f t="shared" si="1513"/>
        <v>#REF!</v>
      </c>
      <c r="K132" s="124" t="e">
        <f t="shared" si="1513"/>
        <v>#REF!</v>
      </c>
      <c r="L132" s="124" t="e">
        <f t="shared" si="1513"/>
        <v>#REF!</v>
      </c>
      <c r="M132" s="124" t="e">
        <f t="shared" si="1513"/>
        <v>#REF!</v>
      </c>
      <c r="N132" s="124" t="e">
        <f t="shared" si="1513"/>
        <v>#REF!</v>
      </c>
      <c r="O132" s="124" t="e">
        <f t="shared" si="1513"/>
        <v>#REF!</v>
      </c>
      <c r="P132" s="124" t="e">
        <f t="shared" si="1513"/>
        <v>#REF!</v>
      </c>
      <c r="Q132" s="124" t="e">
        <f t="shared" si="1513"/>
        <v>#REF!</v>
      </c>
      <c r="R132" s="124" t="e">
        <f t="shared" si="1513"/>
        <v>#REF!</v>
      </c>
      <c r="S132" s="124" t="e">
        <f t="shared" si="1513"/>
        <v>#REF!</v>
      </c>
      <c r="T132" s="124" t="e">
        <f t="shared" si="1513"/>
        <v>#REF!</v>
      </c>
      <c r="U132" s="124" t="e">
        <f t="shared" si="1513"/>
        <v>#REF!</v>
      </c>
      <c r="V132" s="124" t="e">
        <f t="shared" si="1513"/>
        <v>#REF!</v>
      </c>
      <c r="W132" s="124" t="e">
        <f t="shared" si="1513"/>
        <v>#REF!</v>
      </c>
      <c r="X132" s="124" t="e">
        <f t="shared" si="1513"/>
        <v>#REF!</v>
      </c>
      <c r="Y132" s="124" t="e">
        <f t="shared" si="1513"/>
        <v>#REF!</v>
      </c>
      <c r="Z132" s="124" t="e">
        <f t="shared" si="1513"/>
        <v>#REF!</v>
      </c>
      <c r="AA132" s="124" t="e">
        <f t="shared" si="1513"/>
        <v>#REF!</v>
      </c>
      <c r="AB132" s="124" t="e">
        <f t="shared" si="1513"/>
        <v>#REF!</v>
      </c>
      <c r="AC132" s="124" t="e">
        <f t="shared" si="1513"/>
        <v>#REF!</v>
      </c>
      <c r="AD132" s="124" t="e">
        <f t="shared" si="1513"/>
        <v>#REF!</v>
      </c>
      <c r="AE132" s="124" t="e">
        <f t="shared" si="1513"/>
        <v>#REF!</v>
      </c>
      <c r="AF132" s="124" t="e">
        <f t="shared" si="1513"/>
        <v>#REF!</v>
      </c>
      <c r="AG132" s="124" t="e">
        <f t="shared" si="1513"/>
        <v>#REF!</v>
      </c>
      <c r="AH132" s="124" t="e">
        <f t="shared" si="1513"/>
        <v>#REF!</v>
      </c>
      <c r="AI132" s="124" t="e">
        <f t="shared" si="1513"/>
        <v>#REF!</v>
      </c>
      <c r="AJ132" s="124" t="e">
        <f t="shared" si="1513"/>
        <v>#REF!</v>
      </c>
      <c r="AK132" s="124" t="e">
        <f t="shared" si="1513"/>
        <v>#REF!</v>
      </c>
      <c r="AL132" s="124" t="e">
        <f t="shared" si="1513"/>
        <v>#REF!</v>
      </c>
      <c r="AM132" s="124" t="e">
        <f t="shared" si="1513"/>
        <v>#REF!</v>
      </c>
      <c r="AN132" s="124" t="e">
        <f t="shared" si="1513"/>
        <v>#REF!</v>
      </c>
      <c r="AO132" s="124" t="e">
        <f t="shared" si="1513"/>
        <v>#REF!</v>
      </c>
      <c r="AP132" s="124" t="e">
        <f t="shared" si="1513"/>
        <v>#REF!</v>
      </c>
      <c r="AQ132" s="124" t="e">
        <f t="shared" si="1513"/>
        <v>#REF!</v>
      </c>
      <c r="AR132" s="124" t="e">
        <f t="shared" si="1513"/>
        <v>#REF!</v>
      </c>
      <c r="AS132" s="124" t="e">
        <f t="shared" si="1513"/>
        <v>#REF!</v>
      </c>
      <c r="AT132" s="124" t="e">
        <f t="shared" si="1513"/>
        <v>#REF!</v>
      </c>
      <c r="AU132" s="124" t="e">
        <f t="shared" si="1513"/>
        <v>#REF!</v>
      </c>
      <c r="AV132" s="124" t="e">
        <f t="shared" si="1513"/>
        <v>#REF!</v>
      </c>
      <c r="AW132" s="124" t="e">
        <f t="shared" si="1513"/>
        <v>#REF!</v>
      </c>
      <c r="AX132" s="124" t="e">
        <f t="shared" si="1513"/>
        <v>#REF!</v>
      </c>
      <c r="AY132" s="124" t="e">
        <f t="shared" si="1513"/>
        <v>#REF!</v>
      </c>
      <c r="AZ132" s="124" t="e">
        <f t="shared" si="1513"/>
        <v>#REF!</v>
      </c>
      <c r="BA132" s="124" t="e">
        <f t="shared" si="1513"/>
        <v>#REF!</v>
      </c>
      <c r="BB132" s="124" t="e">
        <f t="shared" si="1513"/>
        <v>#REF!</v>
      </c>
      <c r="BC132" s="124" t="e">
        <f t="shared" si="1513"/>
        <v>#REF!</v>
      </c>
      <c r="BD132" s="124" t="e">
        <f t="shared" si="1513"/>
        <v>#REF!</v>
      </c>
      <c r="BE132" s="124" t="e">
        <f t="shared" si="1513"/>
        <v>#REF!</v>
      </c>
      <c r="BF132" s="124" t="e">
        <f t="shared" si="1513"/>
        <v>#REF!</v>
      </c>
      <c r="BG132" s="124" t="e">
        <f t="shared" si="1513"/>
        <v>#REF!</v>
      </c>
      <c r="BH132" s="124" t="e">
        <f t="shared" si="1513"/>
        <v>#REF!</v>
      </c>
      <c r="BI132" s="124" t="e">
        <f t="shared" si="1513"/>
        <v>#REF!</v>
      </c>
      <c r="BJ132" s="124" t="e">
        <f t="shared" si="1513"/>
        <v>#REF!</v>
      </c>
      <c r="BK132" s="124" t="e">
        <f t="shared" si="1513"/>
        <v>#REF!</v>
      </c>
      <c r="BL132" s="124" t="e">
        <f t="shared" si="1513"/>
        <v>#REF!</v>
      </c>
      <c r="BM132" s="124" t="e">
        <f t="shared" si="1513"/>
        <v>#REF!</v>
      </c>
      <c r="BN132" s="124" t="e">
        <f t="shared" si="1513"/>
        <v>#REF!</v>
      </c>
      <c r="BO132" s="124" t="e">
        <f t="shared" si="1513"/>
        <v>#REF!</v>
      </c>
      <c r="BP132" s="124" t="e">
        <f t="shared" si="1513"/>
        <v>#REF!</v>
      </c>
      <c r="BQ132" s="124" t="e">
        <f t="shared" si="1513"/>
        <v>#REF!</v>
      </c>
      <c r="BR132" s="124" t="e">
        <f t="shared" si="1513"/>
        <v>#REF!</v>
      </c>
      <c r="BS132" s="124" t="e">
        <f t="shared" si="1513"/>
        <v>#REF!</v>
      </c>
      <c r="BT132" s="124" t="e">
        <f t="shared" si="1513"/>
        <v>#REF!</v>
      </c>
      <c r="BU132" s="124" t="e">
        <f t="shared" ref="BU132:EF132" si="1514">$D$132*BU113</f>
        <v>#REF!</v>
      </c>
      <c r="BV132" s="124" t="e">
        <f t="shared" si="1514"/>
        <v>#REF!</v>
      </c>
      <c r="BW132" s="124" t="e">
        <f t="shared" si="1514"/>
        <v>#REF!</v>
      </c>
      <c r="BX132" s="124" t="e">
        <f t="shared" si="1514"/>
        <v>#REF!</v>
      </c>
      <c r="BY132" s="124" t="e">
        <f t="shared" si="1514"/>
        <v>#REF!</v>
      </c>
      <c r="BZ132" s="124" t="e">
        <f t="shared" si="1514"/>
        <v>#REF!</v>
      </c>
      <c r="CA132" s="124" t="e">
        <f t="shared" si="1514"/>
        <v>#REF!</v>
      </c>
      <c r="CB132" s="124" t="e">
        <f t="shared" si="1514"/>
        <v>#REF!</v>
      </c>
      <c r="CC132" s="124" t="e">
        <f t="shared" si="1514"/>
        <v>#REF!</v>
      </c>
      <c r="CD132" s="124" t="e">
        <f t="shared" si="1514"/>
        <v>#REF!</v>
      </c>
      <c r="CE132" s="124" t="e">
        <f t="shared" si="1514"/>
        <v>#REF!</v>
      </c>
      <c r="CF132" s="124" t="e">
        <f t="shared" si="1514"/>
        <v>#REF!</v>
      </c>
      <c r="CG132" s="124" t="e">
        <f t="shared" si="1514"/>
        <v>#REF!</v>
      </c>
      <c r="CH132" s="124" t="e">
        <f t="shared" si="1514"/>
        <v>#REF!</v>
      </c>
      <c r="CI132" s="124" t="e">
        <f t="shared" si="1514"/>
        <v>#REF!</v>
      </c>
      <c r="CJ132" s="124" t="e">
        <f t="shared" si="1514"/>
        <v>#REF!</v>
      </c>
      <c r="CK132" s="124" t="e">
        <f t="shared" si="1514"/>
        <v>#REF!</v>
      </c>
      <c r="CL132" s="124" t="e">
        <f t="shared" si="1514"/>
        <v>#REF!</v>
      </c>
      <c r="CM132" s="124" t="e">
        <f t="shared" si="1514"/>
        <v>#REF!</v>
      </c>
      <c r="CN132" s="124" t="e">
        <f t="shared" si="1514"/>
        <v>#REF!</v>
      </c>
      <c r="CO132" s="124" t="e">
        <f t="shared" si="1514"/>
        <v>#REF!</v>
      </c>
      <c r="CP132" s="124" t="e">
        <f t="shared" si="1514"/>
        <v>#REF!</v>
      </c>
      <c r="CQ132" s="124" t="e">
        <f t="shared" si="1514"/>
        <v>#REF!</v>
      </c>
      <c r="CR132" s="124" t="e">
        <f t="shared" si="1514"/>
        <v>#REF!</v>
      </c>
      <c r="CS132" s="124" t="e">
        <f t="shared" si="1514"/>
        <v>#REF!</v>
      </c>
      <c r="CT132" s="124" t="e">
        <f t="shared" si="1514"/>
        <v>#REF!</v>
      </c>
      <c r="CU132" s="124" t="e">
        <f t="shared" si="1514"/>
        <v>#REF!</v>
      </c>
      <c r="CV132" s="124" t="e">
        <f t="shared" si="1514"/>
        <v>#REF!</v>
      </c>
      <c r="CW132" s="124" t="e">
        <f t="shared" si="1514"/>
        <v>#REF!</v>
      </c>
      <c r="CX132" s="124" t="e">
        <f t="shared" si="1514"/>
        <v>#REF!</v>
      </c>
      <c r="CY132" s="124" t="e">
        <f t="shared" si="1514"/>
        <v>#REF!</v>
      </c>
      <c r="CZ132" s="124" t="e">
        <f t="shared" si="1514"/>
        <v>#REF!</v>
      </c>
      <c r="DA132" s="124" t="e">
        <f t="shared" si="1514"/>
        <v>#REF!</v>
      </c>
      <c r="DB132" s="124" t="e">
        <f t="shared" si="1514"/>
        <v>#REF!</v>
      </c>
      <c r="DC132" s="124" t="e">
        <f t="shared" si="1514"/>
        <v>#REF!</v>
      </c>
      <c r="DD132" s="124" t="e">
        <f t="shared" si="1514"/>
        <v>#REF!</v>
      </c>
      <c r="DE132" s="124" t="e">
        <f t="shared" si="1514"/>
        <v>#REF!</v>
      </c>
      <c r="DF132" s="124" t="e">
        <f t="shared" si="1514"/>
        <v>#REF!</v>
      </c>
      <c r="DG132" s="124" t="e">
        <f t="shared" si="1514"/>
        <v>#REF!</v>
      </c>
      <c r="DH132" s="124" t="e">
        <f t="shared" si="1514"/>
        <v>#REF!</v>
      </c>
      <c r="DI132" s="124" t="e">
        <f t="shared" si="1514"/>
        <v>#REF!</v>
      </c>
      <c r="DJ132" s="124" t="e">
        <f t="shared" si="1514"/>
        <v>#REF!</v>
      </c>
      <c r="DK132" s="124" t="e">
        <f t="shared" si="1514"/>
        <v>#REF!</v>
      </c>
      <c r="DL132" s="124" t="e">
        <f t="shared" si="1514"/>
        <v>#REF!</v>
      </c>
      <c r="DM132" s="124" t="e">
        <f t="shared" si="1514"/>
        <v>#REF!</v>
      </c>
      <c r="DN132" s="124" t="e">
        <f t="shared" si="1514"/>
        <v>#REF!</v>
      </c>
      <c r="DO132" s="124" t="e">
        <f t="shared" si="1514"/>
        <v>#REF!</v>
      </c>
      <c r="DP132" s="124" t="e">
        <f t="shared" si="1514"/>
        <v>#REF!</v>
      </c>
      <c r="DQ132" s="124" t="e">
        <f t="shared" si="1514"/>
        <v>#REF!</v>
      </c>
      <c r="DR132" s="124" t="e">
        <f t="shared" si="1514"/>
        <v>#REF!</v>
      </c>
      <c r="DS132" s="124" t="e">
        <f t="shared" si="1514"/>
        <v>#REF!</v>
      </c>
      <c r="DT132" s="124" t="e">
        <f t="shared" si="1514"/>
        <v>#REF!</v>
      </c>
      <c r="DU132" s="124" t="e">
        <f t="shared" si="1514"/>
        <v>#REF!</v>
      </c>
      <c r="DV132" s="124" t="e">
        <f t="shared" si="1514"/>
        <v>#REF!</v>
      </c>
      <c r="DW132" s="124" t="e">
        <f t="shared" si="1514"/>
        <v>#REF!</v>
      </c>
      <c r="DX132" s="124" t="e">
        <f t="shared" si="1514"/>
        <v>#REF!</v>
      </c>
      <c r="DY132" s="124" t="e">
        <f t="shared" si="1514"/>
        <v>#REF!</v>
      </c>
      <c r="DZ132" s="124" t="e">
        <f t="shared" si="1514"/>
        <v>#REF!</v>
      </c>
      <c r="EA132" s="124" t="e">
        <f t="shared" si="1514"/>
        <v>#REF!</v>
      </c>
      <c r="EB132" s="124" t="e">
        <f t="shared" si="1514"/>
        <v>#REF!</v>
      </c>
      <c r="EC132" s="124" t="e">
        <f t="shared" si="1514"/>
        <v>#REF!</v>
      </c>
      <c r="ED132" s="124" t="e">
        <f t="shared" si="1514"/>
        <v>#REF!</v>
      </c>
      <c r="EE132" s="124" t="e">
        <f t="shared" si="1514"/>
        <v>#REF!</v>
      </c>
      <c r="EF132" s="124" t="e">
        <f t="shared" si="1514"/>
        <v>#REF!</v>
      </c>
      <c r="EG132" s="124" t="e">
        <f t="shared" ref="EG132:GR132" si="1515">$D$132*EG113</f>
        <v>#REF!</v>
      </c>
      <c r="EH132" s="124" t="e">
        <f t="shared" si="1515"/>
        <v>#REF!</v>
      </c>
      <c r="EI132" s="124" t="e">
        <f t="shared" si="1515"/>
        <v>#REF!</v>
      </c>
      <c r="EJ132" s="124" t="e">
        <f t="shared" si="1515"/>
        <v>#REF!</v>
      </c>
      <c r="EK132" s="124" t="e">
        <f t="shared" si="1515"/>
        <v>#REF!</v>
      </c>
      <c r="EL132" s="124" t="e">
        <f t="shared" si="1515"/>
        <v>#REF!</v>
      </c>
      <c r="EM132" s="124" t="e">
        <f t="shared" si="1515"/>
        <v>#REF!</v>
      </c>
      <c r="EN132" s="124" t="e">
        <f t="shared" si="1515"/>
        <v>#REF!</v>
      </c>
      <c r="EO132" s="124" t="e">
        <f t="shared" si="1515"/>
        <v>#REF!</v>
      </c>
      <c r="EP132" s="124" t="e">
        <f t="shared" si="1515"/>
        <v>#REF!</v>
      </c>
      <c r="EQ132" s="124" t="e">
        <f t="shared" si="1515"/>
        <v>#REF!</v>
      </c>
      <c r="ER132" s="124" t="e">
        <f t="shared" si="1515"/>
        <v>#REF!</v>
      </c>
      <c r="ES132" s="124" t="e">
        <f t="shared" si="1515"/>
        <v>#REF!</v>
      </c>
      <c r="ET132" s="124" t="e">
        <f t="shared" si="1515"/>
        <v>#REF!</v>
      </c>
      <c r="EU132" s="124" t="e">
        <f t="shared" si="1515"/>
        <v>#REF!</v>
      </c>
      <c r="EV132" s="124" t="e">
        <f t="shared" si="1515"/>
        <v>#REF!</v>
      </c>
      <c r="EW132" s="124" t="e">
        <f t="shared" si="1515"/>
        <v>#REF!</v>
      </c>
      <c r="EX132" s="124" t="e">
        <f t="shared" si="1515"/>
        <v>#REF!</v>
      </c>
      <c r="EY132" s="124" t="e">
        <f t="shared" si="1515"/>
        <v>#REF!</v>
      </c>
      <c r="EZ132" s="124" t="e">
        <f t="shared" si="1515"/>
        <v>#REF!</v>
      </c>
      <c r="FA132" s="124" t="e">
        <f t="shared" si="1515"/>
        <v>#REF!</v>
      </c>
      <c r="FB132" s="124" t="e">
        <f t="shared" si="1515"/>
        <v>#REF!</v>
      </c>
      <c r="FC132" s="124" t="e">
        <f t="shared" si="1515"/>
        <v>#REF!</v>
      </c>
      <c r="FD132" s="124" t="e">
        <f t="shared" si="1515"/>
        <v>#REF!</v>
      </c>
      <c r="FE132" s="124" t="e">
        <f t="shared" si="1515"/>
        <v>#REF!</v>
      </c>
      <c r="FF132" s="124" t="e">
        <f t="shared" si="1515"/>
        <v>#REF!</v>
      </c>
      <c r="FG132" s="124" t="e">
        <f t="shared" si="1515"/>
        <v>#REF!</v>
      </c>
      <c r="FH132" s="124" t="e">
        <f t="shared" si="1515"/>
        <v>#REF!</v>
      </c>
      <c r="FI132" s="124" t="e">
        <f t="shared" si="1515"/>
        <v>#REF!</v>
      </c>
      <c r="FJ132" s="124" t="e">
        <f t="shared" si="1515"/>
        <v>#REF!</v>
      </c>
      <c r="FK132" s="124" t="e">
        <f t="shared" si="1515"/>
        <v>#REF!</v>
      </c>
      <c r="FL132" s="124" t="e">
        <f t="shared" si="1515"/>
        <v>#REF!</v>
      </c>
      <c r="FM132" s="124" t="e">
        <f t="shared" si="1515"/>
        <v>#REF!</v>
      </c>
      <c r="FN132" s="124" t="e">
        <f t="shared" si="1515"/>
        <v>#REF!</v>
      </c>
      <c r="FO132" s="124" t="e">
        <f t="shared" si="1515"/>
        <v>#REF!</v>
      </c>
      <c r="FP132" s="124" t="e">
        <f t="shared" si="1515"/>
        <v>#REF!</v>
      </c>
      <c r="FQ132" s="124" t="e">
        <f t="shared" si="1515"/>
        <v>#REF!</v>
      </c>
      <c r="FR132" s="124" t="e">
        <f t="shared" si="1515"/>
        <v>#REF!</v>
      </c>
      <c r="FS132" s="124" t="e">
        <f t="shared" si="1515"/>
        <v>#REF!</v>
      </c>
      <c r="FT132" s="124" t="e">
        <f t="shared" si="1515"/>
        <v>#REF!</v>
      </c>
      <c r="FU132" s="124" t="e">
        <f t="shared" si="1515"/>
        <v>#REF!</v>
      </c>
      <c r="FV132" s="124" t="e">
        <f t="shared" si="1515"/>
        <v>#REF!</v>
      </c>
      <c r="FW132" s="124" t="e">
        <f t="shared" si="1515"/>
        <v>#REF!</v>
      </c>
      <c r="FX132" s="124" t="e">
        <f t="shared" si="1515"/>
        <v>#REF!</v>
      </c>
      <c r="FY132" s="124" t="e">
        <f t="shared" si="1515"/>
        <v>#REF!</v>
      </c>
      <c r="FZ132" s="124" t="e">
        <f t="shared" si="1515"/>
        <v>#REF!</v>
      </c>
      <c r="GA132" s="124" t="e">
        <f t="shared" si="1515"/>
        <v>#REF!</v>
      </c>
      <c r="GB132" s="124" t="e">
        <f t="shared" si="1515"/>
        <v>#REF!</v>
      </c>
      <c r="GC132" s="124" t="e">
        <f t="shared" si="1515"/>
        <v>#REF!</v>
      </c>
      <c r="GD132" s="124" t="e">
        <f t="shared" si="1515"/>
        <v>#REF!</v>
      </c>
      <c r="GE132" s="124" t="e">
        <f t="shared" si="1515"/>
        <v>#REF!</v>
      </c>
      <c r="GF132" s="124" t="e">
        <f t="shared" si="1515"/>
        <v>#REF!</v>
      </c>
      <c r="GG132" s="124" t="e">
        <f t="shared" si="1515"/>
        <v>#REF!</v>
      </c>
      <c r="GH132" s="124" t="e">
        <f t="shared" si="1515"/>
        <v>#REF!</v>
      </c>
      <c r="GI132" s="124" t="e">
        <f t="shared" si="1515"/>
        <v>#REF!</v>
      </c>
      <c r="GJ132" s="124" t="e">
        <f t="shared" si="1515"/>
        <v>#REF!</v>
      </c>
      <c r="GK132" s="124" t="e">
        <f t="shared" si="1515"/>
        <v>#REF!</v>
      </c>
      <c r="GL132" s="124" t="e">
        <f t="shared" si="1515"/>
        <v>#REF!</v>
      </c>
      <c r="GM132" s="124" t="e">
        <f t="shared" si="1515"/>
        <v>#REF!</v>
      </c>
      <c r="GN132" s="124" t="e">
        <f t="shared" si="1515"/>
        <v>#REF!</v>
      </c>
      <c r="GO132" s="124" t="e">
        <f t="shared" si="1515"/>
        <v>#REF!</v>
      </c>
      <c r="GP132" s="124" t="e">
        <f t="shared" si="1515"/>
        <v>#REF!</v>
      </c>
      <c r="GQ132" s="124" t="e">
        <f t="shared" si="1515"/>
        <v>#REF!</v>
      </c>
      <c r="GR132" s="124" t="e">
        <f t="shared" si="1515"/>
        <v>#REF!</v>
      </c>
      <c r="GS132" s="124" t="e">
        <f t="shared" ref="GS132:JD132" si="1516">$D$132*GS113</f>
        <v>#REF!</v>
      </c>
      <c r="GT132" s="124" t="e">
        <f t="shared" si="1516"/>
        <v>#REF!</v>
      </c>
      <c r="GU132" s="124" t="e">
        <f t="shared" si="1516"/>
        <v>#REF!</v>
      </c>
      <c r="GV132" s="124" t="e">
        <f t="shared" si="1516"/>
        <v>#REF!</v>
      </c>
      <c r="GW132" s="124" t="e">
        <f t="shared" si="1516"/>
        <v>#REF!</v>
      </c>
      <c r="GX132" s="124" t="e">
        <f t="shared" si="1516"/>
        <v>#REF!</v>
      </c>
      <c r="GY132" s="124" t="e">
        <f t="shared" si="1516"/>
        <v>#REF!</v>
      </c>
      <c r="GZ132" s="124" t="e">
        <f t="shared" si="1516"/>
        <v>#REF!</v>
      </c>
      <c r="HA132" s="124" t="e">
        <f t="shared" si="1516"/>
        <v>#REF!</v>
      </c>
      <c r="HB132" s="124" t="e">
        <f t="shared" si="1516"/>
        <v>#REF!</v>
      </c>
      <c r="HC132" s="124" t="e">
        <f t="shared" si="1516"/>
        <v>#REF!</v>
      </c>
      <c r="HD132" s="124" t="e">
        <f t="shared" si="1516"/>
        <v>#REF!</v>
      </c>
      <c r="HE132" s="124" t="e">
        <f t="shared" si="1516"/>
        <v>#REF!</v>
      </c>
      <c r="HF132" s="124" t="e">
        <f t="shared" si="1516"/>
        <v>#REF!</v>
      </c>
      <c r="HG132" s="124" t="e">
        <f t="shared" si="1516"/>
        <v>#REF!</v>
      </c>
      <c r="HH132" s="124" t="e">
        <f t="shared" si="1516"/>
        <v>#REF!</v>
      </c>
      <c r="HI132" s="124" t="e">
        <f t="shared" si="1516"/>
        <v>#REF!</v>
      </c>
      <c r="HJ132" s="124" t="e">
        <f t="shared" si="1516"/>
        <v>#REF!</v>
      </c>
      <c r="HK132" s="124" t="e">
        <f t="shared" si="1516"/>
        <v>#REF!</v>
      </c>
      <c r="HL132" s="124" t="e">
        <f t="shared" si="1516"/>
        <v>#REF!</v>
      </c>
      <c r="HM132" s="124" t="e">
        <f t="shared" si="1516"/>
        <v>#REF!</v>
      </c>
      <c r="HN132" s="124" t="e">
        <f t="shared" si="1516"/>
        <v>#REF!</v>
      </c>
      <c r="HO132" s="124" t="e">
        <f t="shared" si="1516"/>
        <v>#REF!</v>
      </c>
      <c r="HP132" s="124" t="e">
        <f t="shared" si="1516"/>
        <v>#REF!</v>
      </c>
      <c r="HQ132" s="124" t="e">
        <f t="shared" si="1516"/>
        <v>#REF!</v>
      </c>
      <c r="HR132" s="124" t="e">
        <f t="shared" si="1516"/>
        <v>#REF!</v>
      </c>
      <c r="HS132" s="124" t="e">
        <f t="shared" si="1516"/>
        <v>#REF!</v>
      </c>
      <c r="HT132" s="124" t="e">
        <f t="shared" si="1516"/>
        <v>#REF!</v>
      </c>
      <c r="HU132" s="124" t="e">
        <f t="shared" si="1516"/>
        <v>#REF!</v>
      </c>
      <c r="HV132" s="124" t="e">
        <f t="shared" si="1516"/>
        <v>#REF!</v>
      </c>
      <c r="HW132" s="124" t="e">
        <f t="shared" si="1516"/>
        <v>#REF!</v>
      </c>
      <c r="HX132" s="124" t="e">
        <f t="shared" si="1516"/>
        <v>#REF!</v>
      </c>
      <c r="HY132" s="124" t="e">
        <f t="shared" si="1516"/>
        <v>#REF!</v>
      </c>
      <c r="HZ132" s="124" t="e">
        <f t="shared" si="1516"/>
        <v>#REF!</v>
      </c>
      <c r="IA132" s="124" t="e">
        <f t="shared" si="1516"/>
        <v>#REF!</v>
      </c>
      <c r="IB132" s="124" t="e">
        <f t="shared" si="1516"/>
        <v>#REF!</v>
      </c>
      <c r="IC132" s="124" t="e">
        <f t="shared" si="1516"/>
        <v>#REF!</v>
      </c>
      <c r="ID132" s="124" t="e">
        <f t="shared" si="1516"/>
        <v>#REF!</v>
      </c>
      <c r="IE132" s="124" t="e">
        <f t="shared" si="1516"/>
        <v>#REF!</v>
      </c>
      <c r="IF132" s="124" t="e">
        <f t="shared" si="1516"/>
        <v>#REF!</v>
      </c>
      <c r="IG132" s="124" t="e">
        <f t="shared" si="1516"/>
        <v>#REF!</v>
      </c>
      <c r="IH132" s="124" t="e">
        <f t="shared" si="1516"/>
        <v>#REF!</v>
      </c>
      <c r="II132" s="124" t="e">
        <f t="shared" si="1516"/>
        <v>#REF!</v>
      </c>
      <c r="IJ132" s="124" t="e">
        <f t="shared" si="1516"/>
        <v>#REF!</v>
      </c>
      <c r="IK132" s="124" t="e">
        <f t="shared" si="1516"/>
        <v>#REF!</v>
      </c>
      <c r="IL132" s="124" t="e">
        <f t="shared" si="1516"/>
        <v>#REF!</v>
      </c>
      <c r="IM132" s="124" t="e">
        <f t="shared" si="1516"/>
        <v>#REF!</v>
      </c>
      <c r="IN132" s="124" t="e">
        <f t="shared" si="1516"/>
        <v>#REF!</v>
      </c>
      <c r="IO132" s="124" t="e">
        <f t="shared" si="1516"/>
        <v>#REF!</v>
      </c>
      <c r="IP132" s="124" t="e">
        <f t="shared" si="1516"/>
        <v>#REF!</v>
      </c>
      <c r="IQ132" s="124" t="e">
        <f t="shared" si="1516"/>
        <v>#REF!</v>
      </c>
      <c r="IR132" s="124" t="e">
        <f t="shared" si="1516"/>
        <v>#REF!</v>
      </c>
      <c r="IS132" s="124" t="e">
        <f t="shared" si="1516"/>
        <v>#REF!</v>
      </c>
      <c r="IT132" s="124" t="e">
        <f t="shared" si="1516"/>
        <v>#REF!</v>
      </c>
      <c r="IU132" s="124" t="e">
        <f t="shared" si="1516"/>
        <v>#REF!</v>
      </c>
      <c r="IV132" s="124" t="e">
        <f t="shared" si="1516"/>
        <v>#REF!</v>
      </c>
      <c r="IW132" s="124" t="e">
        <f t="shared" si="1516"/>
        <v>#REF!</v>
      </c>
      <c r="IX132" s="124" t="e">
        <f t="shared" si="1516"/>
        <v>#REF!</v>
      </c>
      <c r="IY132" s="124" t="e">
        <f t="shared" si="1516"/>
        <v>#REF!</v>
      </c>
      <c r="IZ132" s="124" t="e">
        <f t="shared" si="1516"/>
        <v>#REF!</v>
      </c>
      <c r="JA132" s="124" t="e">
        <f t="shared" si="1516"/>
        <v>#REF!</v>
      </c>
      <c r="JB132" s="124" t="e">
        <f t="shared" si="1516"/>
        <v>#REF!</v>
      </c>
      <c r="JC132" s="124" t="e">
        <f t="shared" si="1516"/>
        <v>#REF!</v>
      </c>
      <c r="JD132" s="124" t="e">
        <f t="shared" si="1516"/>
        <v>#REF!</v>
      </c>
      <c r="JE132" s="124" t="e">
        <f t="shared" ref="JE132:KT132" si="1517">$D$132*JE113</f>
        <v>#REF!</v>
      </c>
      <c r="JF132" s="124" t="e">
        <f t="shared" si="1517"/>
        <v>#REF!</v>
      </c>
      <c r="JG132" s="124" t="e">
        <f t="shared" si="1517"/>
        <v>#REF!</v>
      </c>
      <c r="JH132" s="124" t="e">
        <f t="shared" si="1517"/>
        <v>#REF!</v>
      </c>
      <c r="JI132" s="124" t="e">
        <f t="shared" si="1517"/>
        <v>#REF!</v>
      </c>
      <c r="JJ132" s="124" t="e">
        <f t="shared" si="1517"/>
        <v>#REF!</v>
      </c>
      <c r="JK132" s="124" t="e">
        <f t="shared" si="1517"/>
        <v>#REF!</v>
      </c>
      <c r="JL132" s="124" t="e">
        <f t="shared" si="1517"/>
        <v>#REF!</v>
      </c>
      <c r="JM132" s="124" t="e">
        <f t="shared" si="1517"/>
        <v>#REF!</v>
      </c>
      <c r="JN132" s="124" t="e">
        <f t="shared" si="1517"/>
        <v>#REF!</v>
      </c>
      <c r="JO132" s="124" t="e">
        <f t="shared" si="1517"/>
        <v>#REF!</v>
      </c>
      <c r="JP132" s="124" t="e">
        <f t="shared" si="1517"/>
        <v>#REF!</v>
      </c>
      <c r="JQ132" s="124" t="e">
        <f t="shared" si="1517"/>
        <v>#REF!</v>
      </c>
      <c r="JR132" s="124" t="e">
        <f t="shared" si="1517"/>
        <v>#REF!</v>
      </c>
      <c r="JS132" s="124" t="e">
        <f t="shared" si="1517"/>
        <v>#REF!</v>
      </c>
      <c r="JT132" s="124" t="e">
        <f t="shared" si="1517"/>
        <v>#REF!</v>
      </c>
      <c r="JU132" s="124" t="e">
        <f t="shared" si="1517"/>
        <v>#REF!</v>
      </c>
      <c r="JV132" s="124" t="e">
        <f t="shared" si="1517"/>
        <v>#REF!</v>
      </c>
      <c r="JW132" s="124" t="e">
        <f t="shared" si="1517"/>
        <v>#REF!</v>
      </c>
      <c r="JX132" s="124" t="e">
        <f t="shared" si="1517"/>
        <v>#REF!</v>
      </c>
      <c r="JY132" s="124" t="e">
        <f t="shared" si="1517"/>
        <v>#REF!</v>
      </c>
      <c r="JZ132" s="124" t="e">
        <f t="shared" si="1517"/>
        <v>#REF!</v>
      </c>
      <c r="KA132" s="124" t="e">
        <f t="shared" si="1517"/>
        <v>#REF!</v>
      </c>
      <c r="KB132" s="124" t="e">
        <f t="shared" si="1517"/>
        <v>#REF!</v>
      </c>
      <c r="KC132" s="124" t="e">
        <f t="shared" si="1517"/>
        <v>#REF!</v>
      </c>
      <c r="KD132" s="124" t="e">
        <f t="shared" si="1517"/>
        <v>#REF!</v>
      </c>
      <c r="KE132" s="124" t="e">
        <f t="shared" si="1517"/>
        <v>#REF!</v>
      </c>
      <c r="KF132" s="124" t="e">
        <f t="shared" si="1517"/>
        <v>#REF!</v>
      </c>
      <c r="KG132" s="124" t="e">
        <f t="shared" si="1517"/>
        <v>#REF!</v>
      </c>
      <c r="KH132" s="124" t="e">
        <f t="shared" si="1517"/>
        <v>#REF!</v>
      </c>
      <c r="KI132" s="124" t="e">
        <f t="shared" si="1517"/>
        <v>#REF!</v>
      </c>
      <c r="KJ132" s="124" t="e">
        <f t="shared" si="1517"/>
        <v>#REF!</v>
      </c>
      <c r="KK132" s="124" t="e">
        <f t="shared" si="1517"/>
        <v>#REF!</v>
      </c>
      <c r="KL132" s="124" t="e">
        <f t="shared" si="1517"/>
        <v>#REF!</v>
      </c>
      <c r="KM132" s="124" t="e">
        <f t="shared" si="1517"/>
        <v>#REF!</v>
      </c>
      <c r="KN132" s="124" t="e">
        <f t="shared" si="1517"/>
        <v>#REF!</v>
      </c>
      <c r="KO132" s="124" t="e">
        <f t="shared" si="1517"/>
        <v>#REF!</v>
      </c>
      <c r="KP132" s="124" t="e">
        <f t="shared" si="1517"/>
        <v>#REF!</v>
      </c>
      <c r="KQ132" s="124" t="e">
        <f t="shared" si="1517"/>
        <v>#REF!</v>
      </c>
      <c r="KR132" s="124" t="e">
        <f t="shared" si="1517"/>
        <v>#REF!</v>
      </c>
      <c r="KS132" s="124" t="e">
        <f t="shared" si="1517"/>
        <v>#REF!</v>
      </c>
      <c r="KT132" s="124" t="e">
        <f t="shared" si="1517"/>
        <v>#REF!</v>
      </c>
      <c r="KU132" s="124" t="e">
        <f t="shared" ref="KU132:LF132" si="1518">$D$132*KU113</f>
        <v>#REF!</v>
      </c>
      <c r="KV132" s="124" t="e">
        <f t="shared" si="1518"/>
        <v>#REF!</v>
      </c>
      <c r="KW132" s="124" t="e">
        <f t="shared" si="1518"/>
        <v>#REF!</v>
      </c>
      <c r="KX132" s="124" t="e">
        <f t="shared" si="1518"/>
        <v>#REF!</v>
      </c>
      <c r="KY132" s="124" t="e">
        <f t="shared" si="1518"/>
        <v>#REF!</v>
      </c>
      <c r="KZ132" s="124" t="e">
        <f t="shared" si="1518"/>
        <v>#REF!</v>
      </c>
      <c r="LA132" s="124" t="e">
        <f t="shared" si="1518"/>
        <v>#REF!</v>
      </c>
      <c r="LB132" s="124" t="e">
        <f t="shared" si="1518"/>
        <v>#REF!</v>
      </c>
      <c r="LC132" s="124" t="e">
        <f t="shared" si="1518"/>
        <v>#REF!</v>
      </c>
      <c r="LD132" s="124" t="e">
        <f t="shared" si="1518"/>
        <v>#REF!</v>
      </c>
      <c r="LE132" s="124" t="e">
        <f t="shared" si="1518"/>
        <v>#REF!</v>
      </c>
      <c r="LF132" s="124" t="e">
        <f t="shared" si="1518"/>
        <v>#REF!</v>
      </c>
      <c r="LG132" s="124" t="e">
        <f t="shared" ref="LG132:NR132" si="1519">$D$132*LG113</f>
        <v>#REF!</v>
      </c>
      <c r="LH132" s="124" t="e">
        <f t="shared" si="1519"/>
        <v>#REF!</v>
      </c>
      <c r="LI132" s="124" t="e">
        <f t="shared" si="1519"/>
        <v>#REF!</v>
      </c>
      <c r="LJ132" s="124" t="e">
        <f t="shared" si="1519"/>
        <v>#REF!</v>
      </c>
      <c r="LK132" s="124" t="e">
        <f t="shared" si="1519"/>
        <v>#REF!</v>
      </c>
      <c r="LL132" s="124" t="e">
        <f t="shared" si="1519"/>
        <v>#REF!</v>
      </c>
      <c r="LM132" s="124" t="e">
        <f t="shared" si="1519"/>
        <v>#REF!</v>
      </c>
      <c r="LN132" s="124" t="e">
        <f t="shared" si="1519"/>
        <v>#REF!</v>
      </c>
      <c r="LO132" s="124" t="e">
        <f t="shared" si="1519"/>
        <v>#REF!</v>
      </c>
      <c r="LP132" s="124" t="e">
        <f t="shared" si="1519"/>
        <v>#REF!</v>
      </c>
      <c r="LQ132" s="124" t="e">
        <f t="shared" si="1519"/>
        <v>#REF!</v>
      </c>
      <c r="LR132" s="124" t="e">
        <f t="shared" si="1519"/>
        <v>#REF!</v>
      </c>
      <c r="LS132" s="124" t="e">
        <f t="shared" si="1519"/>
        <v>#REF!</v>
      </c>
      <c r="LT132" s="124" t="e">
        <f t="shared" si="1519"/>
        <v>#REF!</v>
      </c>
      <c r="LU132" s="124" t="e">
        <f t="shared" si="1519"/>
        <v>#REF!</v>
      </c>
      <c r="LV132" s="124" t="e">
        <f t="shared" si="1519"/>
        <v>#REF!</v>
      </c>
      <c r="LW132" s="124" t="e">
        <f t="shared" si="1519"/>
        <v>#REF!</v>
      </c>
      <c r="LX132" s="124" t="e">
        <f t="shared" si="1519"/>
        <v>#REF!</v>
      </c>
      <c r="LY132" s="124" t="e">
        <f t="shared" si="1519"/>
        <v>#REF!</v>
      </c>
      <c r="LZ132" s="124" t="e">
        <f t="shared" si="1519"/>
        <v>#REF!</v>
      </c>
      <c r="MA132" s="124" t="e">
        <f t="shared" si="1519"/>
        <v>#REF!</v>
      </c>
      <c r="MB132" s="124" t="e">
        <f t="shared" si="1519"/>
        <v>#REF!</v>
      </c>
      <c r="MC132" s="124" t="e">
        <f t="shared" si="1519"/>
        <v>#REF!</v>
      </c>
      <c r="MD132" s="124" t="e">
        <f t="shared" si="1519"/>
        <v>#REF!</v>
      </c>
      <c r="ME132" s="124" t="e">
        <f t="shared" si="1519"/>
        <v>#REF!</v>
      </c>
      <c r="MF132" s="124" t="e">
        <f t="shared" si="1519"/>
        <v>#REF!</v>
      </c>
      <c r="MG132" s="124" t="e">
        <f t="shared" si="1519"/>
        <v>#REF!</v>
      </c>
      <c r="MH132" s="124" t="e">
        <f t="shared" si="1519"/>
        <v>#REF!</v>
      </c>
      <c r="MI132" s="124" t="e">
        <f t="shared" si="1519"/>
        <v>#REF!</v>
      </c>
      <c r="MJ132" s="124" t="e">
        <f t="shared" si="1519"/>
        <v>#REF!</v>
      </c>
      <c r="MK132" s="124" t="e">
        <f t="shared" si="1519"/>
        <v>#REF!</v>
      </c>
      <c r="ML132" s="124" t="e">
        <f t="shared" si="1519"/>
        <v>#REF!</v>
      </c>
      <c r="MM132" s="124" t="e">
        <f t="shared" si="1519"/>
        <v>#REF!</v>
      </c>
      <c r="MN132" s="124" t="e">
        <f t="shared" si="1519"/>
        <v>#REF!</v>
      </c>
      <c r="MO132" s="124" t="e">
        <f t="shared" si="1519"/>
        <v>#REF!</v>
      </c>
      <c r="MP132" s="124" t="e">
        <f t="shared" si="1519"/>
        <v>#REF!</v>
      </c>
      <c r="MQ132" s="124" t="e">
        <f t="shared" si="1519"/>
        <v>#REF!</v>
      </c>
      <c r="MR132" s="124" t="e">
        <f t="shared" si="1519"/>
        <v>#REF!</v>
      </c>
      <c r="MS132" s="124" t="e">
        <f t="shared" si="1519"/>
        <v>#REF!</v>
      </c>
      <c r="MT132" s="124" t="e">
        <f t="shared" si="1519"/>
        <v>#REF!</v>
      </c>
      <c r="MU132" s="124" t="e">
        <f t="shared" si="1519"/>
        <v>#REF!</v>
      </c>
      <c r="MV132" s="124" t="e">
        <f t="shared" si="1519"/>
        <v>#REF!</v>
      </c>
      <c r="MW132" s="124" t="e">
        <f t="shared" si="1519"/>
        <v>#REF!</v>
      </c>
      <c r="MX132" s="124" t="e">
        <f t="shared" si="1519"/>
        <v>#REF!</v>
      </c>
      <c r="MY132" s="124" t="e">
        <f t="shared" si="1519"/>
        <v>#REF!</v>
      </c>
      <c r="MZ132" s="124" t="e">
        <f t="shared" si="1519"/>
        <v>#REF!</v>
      </c>
      <c r="NA132" s="124" t="e">
        <f t="shared" si="1519"/>
        <v>#REF!</v>
      </c>
      <c r="NB132" s="124" t="e">
        <f t="shared" si="1519"/>
        <v>#REF!</v>
      </c>
      <c r="NC132" s="124" t="e">
        <f t="shared" si="1519"/>
        <v>#REF!</v>
      </c>
      <c r="ND132" s="124" t="e">
        <f t="shared" si="1519"/>
        <v>#REF!</v>
      </c>
      <c r="NE132" s="124" t="e">
        <f t="shared" si="1519"/>
        <v>#REF!</v>
      </c>
      <c r="NF132" s="124" t="e">
        <f t="shared" si="1519"/>
        <v>#REF!</v>
      </c>
      <c r="NG132" s="124" t="e">
        <f t="shared" si="1519"/>
        <v>#REF!</v>
      </c>
      <c r="NH132" s="124" t="e">
        <f t="shared" si="1519"/>
        <v>#REF!</v>
      </c>
      <c r="NI132" s="124" t="e">
        <f t="shared" si="1519"/>
        <v>#REF!</v>
      </c>
      <c r="NJ132" s="124" t="e">
        <f t="shared" si="1519"/>
        <v>#REF!</v>
      </c>
      <c r="NK132" s="124" t="e">
        <f t="shared" si="1519"/>
        <v>#REF!</v>
      </c>
      <c r="NL132" s="124" t="e">
        <f t="shared" si="1519"/>
        <v>#REF!</v>
      </c>
      <c r="NM132" s="124" t="e">
        <f t="shared" si="1519"/>
        <v>#REF!</v>
      </c>
      <c r="NN132" s="124" t="e">
        <f t="shared" si="1519"/>
        <v>#REF!</v>
      </c>
      <c r="NO132" s="124" t="e">
        <f t="shared" si="1519"/>
        <v>#REF!</v>
      </c>
      <c r="NP132" s="124" t="e">
        <f t="shared" si="1519"/>
        <v>#REF!</v>
      </c>
      <c r="NQ132" s="124" t="e">
        <f t="shared" si="1519"/>
        <v>#REF!</v>
      </c>
      <c r="NR132" s="124" t="e">
        <f t="shared" si="1519"/>
        <v>#REF!</v>
      </c>
      <c r="NS132" s="124" t="e">
        <f t="shared" ref="NS132:PJ132" si="1520">$D$132*NS113</f>
        <v>#REF!</v>
      </c>
      <c r="NT132" s="124" t="e">
        <f t="shared" si="1520"/>
        <v>#REF!</v>
      </c>
      <c r="NU132" s="124" t="e">
        <f t="shared" si="1520"/>
        <v>#REF!</v>
      </c>
      <c r="NV132" s="124" t="e">
        <f t="shared" si="1520"/>
        <v>#REF!</v>
      </c>
      <c r="NW132" s="124" t="e">
        <f t="shared" si="1520"/>
        <v>#REF!</v>
      </c>
      <c r="NX132" s="124" t="e">
        <f t="shared" si="1520"/>
        <v>#REF!</v>
      </c>
      <c r="NY132" s="124" t="e">
        <f t="shared" si="1520"/>
        <v>#REF!</v>
      </c>
      <c r="NZ132" s="124" t="e">
        <f t="shared" si="1520"/>
        <v>#REF!</v>
      </c>
      <c r="OA132" s="124" t="e">
        <f t="shared" si="1520"/>
        <v>#REF!</v>
      </c>
      <c r="OB132" s="124" t="e">
        <f t="shared" si="1520"/>
        <v>#REF!</v>
      </c>
      <c r="OC132" s="124" t="e">
        <f t="shared" si="1520"/>
        <v>#REF!</v>
      </c>
      <c r="OD132" s="124" t="e">
        <f t="shared" si="1520"/>
        <v>#REF!</v>
      </c>
      <c r="OE132" s="124" t="e">
        <f t="shared" si="1520"/>
        <v>#REF!</v>
      </c>
      <c r="OF132" s="124" t="e">
        <f t="shared" si="1520"/>
        <v>#REF!</v>
      </c>
      <c r="OG132" s="124" t="e">
        <f t="shared" si="1520"/>
        <v>#REF!</v>
      </c>
      <c r="OH132" s="124" t="e">
        <f t="shared" si="1520"/>
        <v>#REF!</v>
      </c>
      <c r="OI132" s="124" t="e">
        <f t="shared" si="1520"/>
        <v>#REF!</v>
      </c>
      <c r="OJ132" s="124" t="e">
        <f t="shared" si="1520"/>
        <v>#REF!</v>
      </c>
      <c r="OK132" s="124" t="e">
        <f t="shared" si="1520"/>
        <v>#REF!</v>
      </c>
      <c r="OL132" s="124" t="e">
        <f t="shared" si="1520"/>
        <v>#REF!</v>
      </c>
      <c r="OM132" s="124" t="e">
        <f t="shared" si="1520"/>
        <v>#REF!</v>
      </c>
      <c r="ON132" s="124" t="e">
        <f t="shared" si="1520"/>
        <v>#REF!</v>
      </c>
      <c r="OO132" s="124" t="e">
        <f t="shared" si="1520"/>
        <v>#REF!</v>
      </c>
      <c r="OP132" s="124" t="e">
        <f t="shared" si="1520"/>
        <v>#REF!</v>
      </c>
      <c r="OQ132" s="124" t="e">
        <f t="shared" si="1520"/>
        <v>#REF!</v>
      </c>
      <c r="OR132" s="124" t="e">
        <f t="shared" si="1520"/>
        <v>#REF!</v>
      </c>
      <c r="OS132" s="124" t="e">
        <f t="shared" si="1520"/>
        <v>#REF!</v>
      </c>
      <c r="OT132" s="124" t="e">
        <f t="shared" si="1520"/>
        <v>#REF!</v>
      </c>
      <c r="OU132" s="124" t="e">
        <f t="shared" si="1520"/>
        <v>#REF!</v>
      </c>
      <c r="OV132" s="124" t="e">
        <f t="shared" si="1520"/>
        <v>#REF!</v>
      </c>
      <c r="OW132" s="124" t="e">
        <f t="shared" si="1520"/>
        <v>#REF!</v>
      </c>
      <c r="OX132" s="124" t="e">
        <f t="shared" si="1520"/>
        <v>#REF!</v>
      </c>
      <c r="OY132" s="124" t="e">
        <f t="shared" si="1520"/>
        <v>#REF!</v>
      </c>
      <c r="OZ132" s="124" t="e">
        <f t="shared" si="1520"/>
        <v>#REF!</v>
      </c>
      <c r="PA132" s="124" t="e">
        <f t="shared" si="1520"/>
        <v>#REF!</v>
      </c>
      <c r="PB132" s="124" t="e">
        <f t="shared" si="1520"/>
        <v>#REF!</v>
      </c>
      <c r="PC132" s="124" t="e">
        <f t="shared" si="1520"/>
        <v>#REF!</v>
      </c>
      <c r="PD132" s="124" t="e">
        <f t="shared" si="1520"/>
        <v>#REF!</v>
      </c>
      <c r="PE132" s="124" t="e">
        <f t="shared" si="1520"/>
        <v>#REF!</v>
      </c>
      <c r="PF132" s="124" t="e">
        <f t="shared" si="1520"/>
        <v>#REF!</v>
      </c>
      <c r="PG132" s="124" t="e">
        <f t="shared" si="1520"/>
        <v>#REF!</v>
      </c>
      <c r="PH132" s="124" t="e">
        <f t="shared" si="1520"/>
        <v>#REF!</v>
      </c>
      <c r="PI132" s="124" t="e">
        <f t="shared" si="1520"/>
        <v>#REF!</v>
      </c>
      <c r="PJ132" s="124" t="e">
        <f t="shared" si="1520"/>
        <v>#REF!</v>
      </c>
    </row>
    <row r="133" spans="3:426" ht="12" customHeight="1">
      <c r="C133" s="70" t="e">
        <f t="shared" si="1447"/>
        <v>#REF!</v>
      </c>
      <c r="D133" s="77" t="e">
        <f>#REF!</f>
        <v>#REF!</v>
      </c>
      <c r="G133" s="124" t="e">
        <f t="shared" si="1448"/>
        <v>#REF!</v>
      </c>
      <c r="H133" s="124" t="e">
        <f>$D$133*H114</f>
        <v>#REF!</v>
      </c>
      <c r="I133" s="124" t="e">
        <f t="shared" ref="I133:BT133" si="1521">$D$133*I114</f>
        <v>#REF!</v>
      </c>
      <c r="J133" s="124" t="e">
        <f t="shared" si="1521"/>
        <v>#REF!</v>
      </c>
      <c r="K133" s="124" t="e">
        <f t="shared" si="1521"/>
        <v>#REF!</v>
      </c>
      <c r="L133" s="124" t="e">
        <f t="shared" si="1521"/>
        <v>#REF!</v>
      </c>
      <c r="M133" s="124" t="e">
        <f t="shared" si="1521"/>
        <v>#REF!</v>
      </c>
      <c r="N133" s="124" t="e">
        <f t="shared" si="1521"/>
        <v>#REF!</v>
      </c>
      <c r="O133" s="124" t="e">
        <f t="shared" si="1521"/>
        <v>#REF!</v>
      </c>
      <c r="P133" s="124" t="e">
        <f t="shared" si="1521"/>
        <v>#REF!</v>
      </c>
      <c r="Q133" s="124" t="e">
        <f t="shared" si="1521"/>
        <v>#REF!</v>
      </c>
      <c r="R133" s="124" t="e">
        <f t="shared" si="1521"/>
        <v>#REF!</v>
      </c>
      <c r="S133" s="124" t="e">
        <f t="shared" si="1521"/>
        <v>#REF!</v>
      </c>
      <c r="T133" s="124" t="e">
        <f t="shared" si="1521"/>
        <v>#REF!</v>
      </c>
      <c r="U133" s="124" t="e">
        <f t="shared" si="1521"/>
        <v>#REF!</v>
      </c>
      <c r="V133" s="124" t="e">
        <f t="shared" si="1521"/>
        <v>#REF!</v>
      </c>
      <c r="W133" s="124" t="e">
        <f t="shared" si="1521"/>
        <v>#REF!</v>
      </c>
      <c r="X133" s="124" t="e">
        <f t="shared" si="1521"/>
        <v>#REF!</v>
      </c>
      <c r="Y133" s="124" t="e">
        <f t="shared" si="1521"/>
        <v>#REF!</v>
      </c>
      <c r="Z133" s="124" t="e">
        <f t="shared" si="1521"/>
        <v>#REF!</v>
      </c>
      <c r="AA133" s="124" t="e">
        <f t="shared" si="1521"/>
        <v>#REF!</v>
      </c>
      <c r="AB133" s="124" t="e">
        <f t="shared" si="1521"/>
        <v>#REF!</v>
      </c>
      <c r="AC133" s="124" t="e">
        <f t="shared" si="1521"/>
        <v>#REF!</v>
      </c>
      <c r="AD133" s="124" t="e">
        <f t="shared" si="1521"/>
        <v>#REF!</v>
      </c>
      <c r="AE133" s="124" t="e">
        <f t="shared" si="1521"/>
        <v>#REF!</v>
      </c>
      <c r="AF133" s="124" t="e">
        <f t="shared" si="1521"/>
        <v>#REF!</v>
      </c>
      <c r="AG133" s="124" t="e">
        <f t="shared" si="1521"/>
        <v>#REF!</v>
      </c>
      <c r="AH133" s="124" t="e">
        <f t="shared" si="1521"/>
        <v>#REF!</v>
      </c>
      <c r="AI133" s="124" t="e">
        <f t="shared" si="1521"/>
        <v>#REF!</v>
      </c>
      <c r="AJ133" s="124" t="e">
        <f t="shared" si="1521"/>
        <v>#REF!</v>
      </c>
      <c r="AK133" s="124" t="e">
        <f t="shared" si="1521"/>
        <v>#REF!</v>
      </c>
      <c r="AL133" s="124" t="e">
        <f t="shared" si="1521"/>
        <v>#REF!</v>
      </c>
      <c r="AM133" s="124" t="e">
        <f t="shared" si="1521"/>
        <v>#REF!</v>
      </c>
      <c r="AN133" s="124" t="e">
        <f t="shared" si="1521"/>
        <v>#REF!</v>
      </c>
      <c r="AO133" s="124" t="e">
        <f t="shared" si="1521"/>
        <v>#REF!</v>
      </c>
      <c r="AP133" s="124" t="e">
        <f t="shared" si="1521"/>
        <v>#REF!</v>
      </c>
      <c r="AQ133" s="124" t="e">
        <f t="shared" si="1521"/>
        <v>#REF!</v>
      </c>
      <c r="AR133" s="124" t="e">
        <f t="shared" si="1521"/>
        <v>#REF!</v>
      </c>
      <c r="AS133" s="124" t="e">
        <f t="shared" si="1521"/>
        <v>#REF!</v>
      </c>
      <c r="AT133" s="124" t="e">
        <f t="shared" si="1521"/>
        <v>#REF!</v>
      </c>
      <c r="AU133" s="124" t="e">
        <f t="shared" si="1521"/>
        <v>#REF!</v>
      </c>
      <c r="AV133" s="124" t="e">
        <f t="shared" si="1521"/>
        <v>#REF!</v>
      </c>
      <c r="AW133" s="124" t="e">
        <f t="shared" si="1521"/>
        <v>#REF!</v>
      </c>
      <c r="AX133" s="124" t="e">
        <f t="shared" si="1521"/>
        <v>#REF!</v>
      </c>
      <c r="AY133" s="124" t="e">
        <f t="shared" si="1521"/>
        <v>#REF!</v>
      </c>
      <c r="AZ133" s="124" t="e">
        <f t="shared" si="1521"/>
        <v>#REF!</v>
      </c>
      <c r="BA133" s="124" t="e">
        <f t="shared" si="1521"/>
        <v>#REF!</v>
      </c>
      <c r="BB133" s="124" t="e">
        <f t="shared" si="1521"/>
        <v>#REF!</v>
      </c>
      <c r="BC133" s="124" t="e">
        <f t="shared" si="1521"/>
        <v>#REF!</v>
      </c>
      <c r="BD133" s="124" t="e">
        <f t="shared" si="1521"/>
        <v>#REF!</v>
      </c>
      <c r="BE133" s="124" t="e">
        <f t="shared" si="1521"/>
        <v>#REF!</v>
      </c>
      <c r="BF133" s="124" t="e">
        <f t="shared" si="1521"/>
        <v>#REF!</v>
      </c>
      <c r="BG133" s="124" t="e">
        <f t="shared" si="1521"/>
        <v>#REF!</v>
      </c>
      <c r="BH133" s="124" t="e">
        <f t="shared" si="1521"/>
        <v>#REF!</v>
      </c>
      <c r="BI133" s="124" t="e">
        <f t="shared" si="1521"/>
        <v>#REF!</v>
      </c>
      <c r="BJ133" s="124" t="e">
        <f t="shared" si="1521"/>
        <v>#REF!</v>
      </c>
      <c r="BK133" s="124" t="e">
        <f t="shared" si="1521"/>
        <v>#REF!</v>
      </c>
      <c r="BL133" s="124" t="e">
        <f t="shared" si="1521"/>
        <v>#REF!</v>
      </c>
      <c r="BM133" s="124" t="e">
        <f t="shared" si="1521"/>
        <v>#REF!</v>
      </c>
      <c r="BN133" s="124" t="e">
        <f t="shared" si="1521"/>
        <v>#REF!</v>
      </c>
      <c r="BO133" s="124" t="e">
        <f t="shared" si="1521"/>
        <v>#REF!</v>
      </c>
      <c r="BP133" s="124" t="e">
        <f t="shared" si="1521"/>
        <v>#REF!</v>
      </c>
      <c r="BQ133" s="124" t="e">
        <f t="shared" si="1521"/>
        <v>#REF!</v>
      </c>
      <c r="BR133" s="124" t="e">
        <f t="shared" si="1521"/>
        <v>#REF!</v>
      </c>
      <c r="BS133" s="124" t="e">
        <f t="shared" si="1521"/>
        <v>#REF!</v>
      </c>
      <c r="BT133" s="124" t="e">
        <f t="shared" si="1521"/>
        <v>#REF!</v>
      </c>
      <c r="BU133" s="124" t="e">
        <f t="shared" ref="BU133:EF133" si="1522">$D$133*BU114</f>
        <v>#REF!</v>
      </c>
      <c r="BV133" s="124" t="e">
        <f t="shared" si="1522"/>
        <v>#REF!</v>
      </c>
      <c r="BW133" s="124" t="e">
        <f t="shared" si="1522"/>
        <v>#REF!</v>
      </c>
      <c r="BX133" s="124" t="e">
        <f t="shared" si="1522"/>
        <v>#REF!</v>
      </c>
      <c r="BY133" s="124" t="e">
        <f t="shared" si="1522"/>
        <v>#REF!</v>
      </c>
      <c r="BZ133" s="124" t="e">
        <f t="shared" si="1522"/>
        <v>#REF!</v>
      </c>
      <c r="CA133" s="124" t="e">
        <f t="shared" si="1522"/>
        <v>#REF!</v>
      </c>
      <c r="CB133" s="124" t="e">
        <f t="shared" si="1522"/>
        <v>#REF!</v>
      </c>
      <c r="CC133" s="124" t="e">
        <f t="shared" si="1522"/>
        <v>#REF!</v>
      </c>
      <c r="CD133" s="124" t="e">
        <f t="shared" si="1522"/>
        <v>#REF!</v>
      </c>
      <c r="CE133" s="124" t="e">
        <f t="shared" si="1522"/>
        <v>#REF!</v>
      </c>
      <c r="CF133" s="124" t="e">
        <f t="shared" si="1522"/>
        <v>#REF!</v>
      </c>
      <c r="CG133" s="124" t="e">
        <f t="shared" si="1522"/>
        <v>#REF!</v>
      </c>
      <c r="CH133" s="124" t="e">
        <f t="shared" si="1522"/>
        <v>#REF!</v>
      </c>
      <c r="CI133" s="124" t="e">
        <f t="shared" si="1522"/>
        <v>#REF!</v>
      </c>
      <c r="CJ133" s="124" t="e">
        <f t="shared" si="1522"/>
        <v>#REF!</v>
      </c>
      <c r="CK133" s="124" t="e">
        <f t="shared" si="1522"/>
        <v>#REF!</v>
      </c>
      <c r="CL133" s="124" t="e">
        <f t="shared" si="1522"/>
        <v>#REF!</v>
      </c>
      <c r="CM133" s="124" t="e">
        <f t="shared" si="1522"/>
        <v>#REF!</v>
      </c>
      <c r="CN133" s="124" t="e">
        <f t="shared" si="1522"/>
        <v>#REF!</v>
      </c>
      <c r="CO133" s="124" t="e">
        <f t="shared" si="1522"/>
        <v>#REF!</v>
      </c>
      <c r="CP133" s="124" t="e">
        <f t="shared" si="1522"/>
        <v>#REF!</v>
      </c>
      <c r="CQ133" s="124" t="e">
        <f t="shared" si="1522"/>
        <v>#REF!</v>
      </c>
      <c r="CR133" s="124" t="e">
        <f t="shared" si="1522"/>
        <v>#REF!</v>
      </c>
      <c r="CS133" s="124" t="e">
        <f t="shared" si="1522"/>
        <v>#REF!</v>
      </c>
      <c r="CT133" s="124" t="e">
        <f t="shared" si="1522"/>
        <v>#REF!</v>
      </c>
      <c r="CU133" s="124" t="e">
        <f t="shared" si="1522"/>
        <v>#REF!</v>
      </c>
      <c r="CV133" s="124" t="e">
        <f t="shared" si="1522"/>
        <v>#REF!</v>
      </c>
      <c r="CW133" s="124" t="e">
        <f t="shared" si="1522"/>
        <v>#REF!</v>
      </c>
      <c r="CX133" s="124" t="e">
        <f t="shared" si="1522"/>
        <v>#REF!</v>
      </c>
      <c r="CY133" s="124" t="e">
        <f t="shared" si="1522"/>
        <v>#REF!</v>
      </c>
      <c r="CZ133" s="124" t="e">
        <f t="shared" si="1522"/>
        <v>#REF!</v>
      </c>
      <c r="DA133" s="124" t="e">
        <f t="shared" si="1522"/>
        <v>#REF!</v>
      </c>
      <c r="DB133" s="124" t="e">
        <f t="shared" si="1522"/>
        <v>#REF!</v>
      </c>
      <c r="DC133" s="124" t="e">
        <f t="shared" si="1522"/>
        <v>#REF!</v>
      </c>
      <c r="DD133" s="124" t="e">
        <f t="shared" si="1522"/>
        <v>#REF!</v>
      </c>
      <c r="DE133" s="124" t="e">
        <f t="shared" si="1522"/>
        <v>#REF!</v>
      </c>
      <c r="DF133" s="124" t="e">
        <f t="shared" si="1522"/>
        <v>#REF!</v>
      </c>
      <c r="DG133" s="124" t="e">
        <f t="shared" si="1522"/>
        <v>#REF!</v>
      </c>
      <c r="DH133" s="124" t="e">
        <f t="shared" si="1522"/>
        <v>#REF!</v>
      </c>
      <c r="DI133" s="124" t="e">
        <f t="shared" si="1522"/>
        <v>#REF!</v>
      </c>
      <c r="DJ133" s="124" t="e">
        <f t="shared" si="1522"/>
        <v>#REF!</v>
      </c>
      <c r="DK133" s="124" t="e">
        <f t="shared" si="1522"/>
        <v>#REF!</v>
      </c>
      <c r="DL133" s="124" t="e">
        <f t="shared" si="1522"/>
        <v>#REF!</v>
      </c>
      <c r="DM133" s="124" t="e">
        <f t="shared" si="1522"/>
        <v>#REF!</v>
      </c>
      <c r="DN133" s="124" t="e">
        <f t="shared" si="1522"/>
        <v>#REF!</v>
      </c>
      <c r="DO133" s="124" t="e">
        <f t="shared" si="1522"/>
        <v>#REF!</v>
      </c>
      <c r="DP133" s="124" t="e">
        <f t="shared" si="1522"/>
        <v>#REF!</v>
      </c>
      <c r="DQ133" s="124" t="e">
        <f t="shared" si="1522"/>
        <v>#REF!</v>
      </c>
      <c r="DR133" s="124" t="e">
        <f t="shared" si="1522"/>
        <v>#REF!</v>
      </c>
      <c r="DS133" s="124" t="e">
        <f t="shared" si="1522"/>
        <v>#REF!</v>
      </c>
      <c r="DT133" s="124" t="e">
        <f t="shared" si="1522"/>
        <v>#REF!</v>
      </c>
      <c r="DU133" s="124" t="e">
        <f t="shared" si="1522"/>
        <v>#REF!</v>
      </c>
      <c r="DV133" s="124" t="e">
        <f t="shared" si="1522"/>
        <v>#REF!</v>
      </c>
      <c r="DW133" s="124" t="e">
        <f t="shared" si="1522"/>
        <v>#REF!</v>
      </c>
      <c r="DX133" s="124" t="e">
        <f t="shared" si="1522"/>
        <v>#REF!</v>
      </c>
      <c r="DY133" s="124" t="e">
        <f t="shared" si="1522"/>
        <v>#REF!</v>
      </c>
      <c r="DZ133" s="124" t="e">
        <f t="shared" si="1522"/>
        <v>#REF!</v>
      </c>
      <c r="EA133" s="124" t="e">
        <f t="shared" si="1522"/>
        <v>#REF!</v>
      </c>
      <c r="EB133" s="124" t="e">
        <f t="shared" si="1522"/>
        <v>#REF!</v>
      </c>
      <c r="EC133" s="124" t="e">
        <f t="shared" si="1522"/>
        <v>#REF!</v>
      </c>
      <c r="ED133" s="124" t="e">
        <f t="shared" si="1522"/>
        <v>#REF!</v>
      </c>
      <c r="EE133" s="124" t="e">
        <f t="shared" si="1522"/>
        <v>#REF!</v>
      </c>
      <c r="EF133" s="124" t="e">
        <f t="shared" si="1522"/>
        <v>#REF!</v>
      </c>
      <c r="EG133" s="124" t="e">
        <f t="shared" ref="EG133:GR133" si="1523">$D$133*EG114</f>
        <v>#REF!</v>
      </c>
      <c r="EH133" s="124" t="e">
        <f t="shared" si="1523"/>
        <v>#REF!</v>
      </c>
      <c r="EI133" s="124" t="e">
        <f t="shared" si="1523"/>
        <v>#REF!</v>
      </c>
      <c r="EJ133" s="124" t="e">
        <f t="shared" si="1523"/>
        <v>#REF!</v>
      </c>
      <c r="EK133" s="124" t="e">
        <f t="shared" si="1523"/>
        <v>#REF!</v>
      </c>
      <c r="EL133" s="124" t="e">
        <f t="shared" si="1523"/>
        <v>#REF!</v>
      </c>
      <c r="EM133" s="124" t="e">
        <f t="shared" si="1523"/>
        <v>#REF!</v>
      </c>
      <c r="EN133" s="124" t="e">
        <f t="shared" si="1523"/>
        <v>#REF!</v>
      </c>
      <c r="EO133" s="124" t="e">
        <f t="shared" si="1523"/>
        <v>#REF!</v>
      </c>
      <c r="EP133" s="124" t="e">
        <f t="shared" si="1523"/>
        <v>#REF!</v>
      </c>
      <c r="EQ133" s="124" t="e">
        <f t="shared" si="1523"/>
        <v>#REF!</v>
      </c>
      <c r="ER133" s="124" t="e">
        <f t="shared" si="1523"/>
        <v>#REF!</v>
      </c>
      <c r="ES133" s="124" t="e">
        <f t="shared" si="1523"/>
        <v>#REF!</v>
      </c>
      <c r="ET133" s="124" t="e">
        <f t="shared" si="1523"/>
        <v>#REF!</v>
      </c>
      <c r="EU133" s="124" t="e">
        <f t="shared" si="1523"/>
        <v>#REF!</v>
      </c>
      <c r="EV133" s="124" t="e">
        <f t="shared" si="1523"/>
        <v>#REF!</v>
      </c>
      <c r="EW133" s="124" t="e">
        <f t="shared" si="1523"/>
        <v>#REF!</v>
      </c>
      <c r="EX133" s="124" t="e">
        <f t="shared" si="1523"/>
        <v>#REF!</v>
      </c>
      <c r="EY133" s="124" t="e">
        <f t="shared" si="1523"/>
        <v>#REF!</v>
      </c>
      <c r="EZ133" s="124" t="e">
        <f t="shared" si="1523"/>
        <v>#REF!</v>
      </c>
      <c r="FA133" s="124" t="e">
        <f t="shared" si="1523"/>
        <v>#REF!</v>
      </c>
      <c r="FB133" s="124" t="e">
        <f t="shared" si="1523"/>
        <v>#REF!</v>
      </c>
      <c r="FC133" s="124" t="e">
        <f t="shared" si="1523"/>
        <v>#REF!</v>
      </c>
      <c r="FD133" s="124" t="e">
        <f t="shared" si="1523"/>
        <v>#REF!</v>
      </c>
      <c r="FE133" s="124" t="e">
        <f t="shared" si="1523"/>
        <v>#REF!</v>
      </c>
      <c r="FF133" s="124" t="e">
        <f t="shared" si="1523"/>
        <v>#REF!</v>
      </c>
      <c r="FG133" s="124" t="e">
        <f t="shared" si="1523"/>
        <v>#REF!</v>
      </c>
      <c r="FH133" s="124" t="e">
        <f t="shared" si="1523"/>
        <v>#REF!</v>
      </c>
      <c r="FI133" s="124" t="e">
        <f t="shared" si="1523"/>
        <v>#REF!</v>
      </c>
      <c r="FJ133" s="124" t="e">
        <f t="shared" si="1523"/>
        <v>#REF!</v>
      </c>
      <c r="FK133" s="124" t="e">
        <f t="shared" si="1523"/>
        <v>#REF!</v>
      </c>
      <c r="FL133" s="124" t="e">
        <f t="shared" si="1523"/>
        <v>#REF!</v>
      </c>
      <c r="FM133" s="124" t="e">
        <f t="shared" si="1523"/>
        <v>#REF!</v>
      </c>
      <c r="FN133" s="124" t="e">
        <f t="shared" si="1523"/>
        <v>#REF!</v>
      </c>
      <c r="FO133" s="124" t="e">
        <f t="shared" si="1523"/>
        <v>#REF!</v>
      </c>
      <c r="FP133" s="124" t="e">
        <f t="shared" si="1523"/>
        <v>#REF!</v>
      </c>
      <c r="FQ133" s="124" t="e">
        <f t="shared" si="1523"/>
        <v>#REF!</v>
      </c>
      <c r="FR133" s="124" t="e">
        <f t="shared" si="1523"/>
        <v>#REF!</v>
      </c>
      <c r="FS133" s="124" t="e">
        <f t="shared" si="1523"/>
        <v>#REF!</v>
      </c>
      <c r="FT133" s="124" t="e">
        <f t="shared" si="1523"/>
        <v>#REF!</v>
      </c>
      <c r="FU133" s="124" t="e">
        <f t="shared" si="1523"/>
        <v>#REF!</v>
      </c>
      <c r="FV133" s="124" t="e">
        <f t="shared" si="1523"/>
        <v>#REF!</v>
      </c>
      <c r="FW133" s="124" t="e">
        <f t="shared" si="1523"/>
        <v>#REF!</v>
      </c>
      <c r="FX133" s="124" t="e">
        <f t="shared" si="1523"/>
        <v>#REF!</v>
      </c>
      <c r="FY133" s="124" t="e">
        <f t="shared" si="1523"/>
        <v>#REF!</v>
      </c>
      <c r="FZ133" s="124" t="e">
        <f t="shared" si="1523"/>
        <v>#REF!</v>
      </c>
      <c r="GA133" s="124" t="e">
        <f t="shared" si="1523"/>
        <v>#REF!</v>
      </c>
      <c r="GB133" s="124" t="e">
        <f t="shared" si="1523"/>
        <v>#REF!</v>
      </c>
      <c r="GC133" s="124" t="e">
        <f t="shared" si="1523"/>
        <v>#REF!</v>
      </c>
      <c r="GD133" s="124" t="e">
        <f t="shared" si="1523"/>
        <v>#REF!</v>
      </c>
      <c r="GE133" s="124" t="e">
        <f t="shared" si="1523"/>
        <v>#REF!</v>
      </c>
      <c r="GF133" s="124" t="e">
        <f t="shared" si="1523"/>
        <v>#REF!</v>
      </c>
      <c r="GG133" s="124" t="e">
        <f t="shared" si="1523"/>
        <v>#REF!</v>
      </c>
      <c r="GH133" s="124" t="e">
        <f t="shared" si="1523"/>
        <v>#REF!</v>
      </c>
      <c r="GI133" s="124" t="e">
        <f t="shared" si="1523"/>
        <v>#REF!</v>
      </c>
      <c r="GJ133" s="124" t="e">
        <f t="shared" si="1523"/>
        <v>#REF!</v>
      </c>
      <c r="GK133" s="124" t="e">
        <f t="shared" si="1523"/>
        <v>#REF!</v>
      </c>
      <c r="GL133" s="124" t="e">
        <f t="shared" si="1523"/>
        <v>#REF!</v>
      </c>
      <c r="GM133" s="124" t="e">
        <f t="shared" si="1523"/>
        <v>#REF!</v>
      </c>
      <c r="GN133" s="124" t="e">
        <f t="shared" si="1523"/>
        <v>#REF!</v>
      </c>
      <c r="GO133" s="124" t="e">
        <f t="shared" si="1523"/>
        <v>#REF!</v>
      </c>
      <c r="GP133" s="124" t="e">
        <f t="shared" si="1523"/>
        <v>#REF!</v>
      </c>
      <c r="GQ133" s="124" t="e">
        <f t="shared" si="1523"/>
        <v>#REF!</v>
      </c>
      <c r="GR133" s="124" t="e">
        <f t="shared" si="1523"/>
        <v>#REF!</v>
      </c>
      <c r="GS133" s="124" t="e">
        <f t="shared" ref="GS133:JD133" si="1524">$D$133*GS114</f>
        <v>#REF!</v>
      </c>
      <c r="GT133" s="124" t="e">
        <f t="shared" si="1524"/>
        <v>#REF!</v>
      </c>
      <c r="GU133" s="124" t="e">
        <f t="shared" si="1524"/>
        <v>#REF!</v>
      </c>
      <c r="GV133" s="124" t="e">
        <f t="shared" si="1524"/>
        <v>#REF!</v>
      </c>
      <c r="GW133" s="124" t="e">
        <f t="shared" si="1524"/>
        <v>#REF!</v>
      </c>
      <c r="GX133" s="124" t="e">
        <f t="shared" si="1524"/>
        <v>#REF!</v>
      </c>
      <c r="GY133" s="124" t="e">
        <f t="shared" si="1524"/>
        <v>#REF!</v>
      </c>
      <c r="GZ133" s="124" t="e">
        <f t="shared" si="1524"/>
        <v>#REF!</v>
      </c>
      <c r="HA133" s="124" t="e">
        <f t="shared" si="1524"/>
        <v>#REF!</v>
      </c>
      <c r="HB133" s="124" t="e">
        <f t="shared" si="1524"/>
        <v>#REF!</v>
      </c>
      <c r="HC133" s="124" t="e">
        <f t="shared" si="1524"/>
        <v>#REF!</v>
      </c>
      <c r="HD133" s="124" t="e">
        <f t="shared" si="1524"/>
        <v>#REF!</v>
      </c>
      <c r="HE133" s="124" t="e">
        <f t="shared" si="1524"/>
        <v>#REF!</v>
      </c>
      <c r="HF133" s="124" t="e">
        <f t="shared" si="1524"/>
        <v>#REF!</v>
      </c>
      <c r="HG133" s="124" t="e">
        <f t="shared" si="1524"/>
        <v>#REF!</v>
      </c>
      <c r="HH133" s="124" t="e">
        <f t="shared" si="1524"/>
        <v>#REF!</v>
      </c>
      <c r="HI133" s="124" t="e">
        <f t="shared" si="1524"/>
        <v>#REF!</v>
      </c>
      <c r="HJ133" s="124" t="e">
        <f t="shared" si="1524"/>
        <v>#REF!</v>
      </c>
      <c r="HK133" s="124" t="e">
        <f t="shared" si="1524"/>
        <v>#REF!</v>
      </c>
      <c r="HL133" s="124" t="e">
        <f t="shared" si="1524"/>
        <v>#REF!</v>
      </c>
      <c r="HM133" s="124" t="e">
        <f t="shared" si="1524"/>
        <v>#REF!</v>
      </c>
      <c r="HN133" s="124" t="e">
        <f t="shared" si="1524"/>
        <v>#REF!</v>
      </c>
      <c r="HO133" s="124" t="e">
        <f t="shared" si="1524"/>
        <v>#REF!</v>
      </c>
      <c r="HP133" s="124" t="e">
        <f t="shared" si="1524"/>
        <v>#REF!</v>
      </c>
      <c r="HQ133" s="124" t="e">
        <f t="shared" si="1524"/>
        <v>#REF!</v>
      </c>
      <c r="HR133" s="124" t="e">
        <f t="shared" si="1524"/>
        <v>#REF!</v>
      </c>
      <c r="HS133" s="124" t="e">
        <f t="shared" si="1524"/>
        <v>#REF!</v>
      </c>
      <c r="HT133" s="124" t="e">
        <f t="shared" si="1524"/>
        <v>#REF!</v>
      </c>
      <c r="HU133" s="124" t="e">
        <f t="shared" si="1524"/>
        <v>#REF!</v>
      </c>
      <c r="HV133" s="124" t="e">
        <f t="shared" si="1524"/>
        <v>#REF!</v>
      </c>
      <c r="HW133" s="124" t="e">
        <f t="shared" si="1524"/>
        <v>#REF!</v>
      </c>
      <c r="HX133" s="124" t="e">
        <f t="shared" si="1524"/>
        <v>#REF!</v>
      </c>
      <c r="HY133" s="124" t="e">
        <f t="shared" si="1524"/>
        <v>#REF!</v>
      </c>
      <c r="HZ133" s="124" t="e">
        <f t="shared" si="1524"/>
        <v>#REF!</v>
      </c>
      <c r="IA133" s="124" t="e">
        <f t="shared" si="1524"/>
        <v>#REF!</v>
      </c>
      <c r="IB133" s="124" t="e">
        <f t="shared" si="1524"/>
        <v>#REF!</v>
      </c>
      <c r="IC133" s="124" t="e">
        <f t="shared" si="1524"/>
        <v>#REF!</v>
      </c>
      <c r="ID133" s="124" t="e">
        <f t="shared" si="1524"/>
        <v>#REF!</v>
      </c>
      <c r="IE133" s="124" t="e">
        <f t="shared" si="1524"/>
        <v>#REF!</v>
      </c>
      <c r="IF133" s="124" t="e">
        <f t="shared" si="1524"/>
        <v>#REF!</v>
      </c>
      <c r="IG133" s="124" t="e">
        <f t="shared" si="1524"/>
        <v>#REF!</v>
      </c>
      <c r="IH133" s="124" t="e">
        <f t="shared" si="1524"/>
        <v>#REF!</v>
      </c>
      <c r="II133" s="124" t="e">
        <f t="shared" si="1524"/>
        <v>#REF!</v>
      </c>
      <c r="IJ133" s="124" t="e">
        <f t="shared" si="1524"/>
        <v>#REF!</v>
      </c>
      <c r="IK133" s="124" t="e">
        <f t="shared" si="1524"/>
        <v>#REF!</v>
      </c>
      <c r="IL133" s="124" t="e">
        <f t="shared" si="1524"/>
        <v>#REF!</v>
      </c>
      <c r="IM133" s="124" t="e">
        <f t="shared" si="1524"/>
        <v>#REF!</v>
      </c>
      <c r="IN133" s="124" t="e">
        <f t="shared" si="1524"/>
        <v>#REF!</v>
      </c>
      <c r="IO133" s="124" t="e">
        <f t="shared" si="1524"/>
        <v>#REF!</v>
      </c>
      <c r="IP133" s="124" t="e">
        <f t="shared" si="1524"/>
        <v>#REF!</v>
      </c>
      <c r="IQ133" s="124" t="e">
        <f t="shared" si="1524"/>
        <v>#REF!</v>
      </c>
      <c r="IR133" s="124" t="e">
        <f t="shared" si="1524"/>
        <v>#REF!</v>
      </c>
      <c r="IS133" s="124" t="e">
        <f t="shared" si="1524"/>
        <v>#REF!</v>
      </c>
      <c r="IT133" s="124" t="e">
        <f t="shared" si="1524"/>
        <v>#REF!</v>
      </c>
      <c r="IU133" s="124" t="e">
        <f t="shared" si="1524"/>
        <v>#REF!</v>
      </c>
      <c r="IV133" s="124" t="e">
        <f t="shared" si="1524"/>
        <v>#REF!</v>
      </c>
      <c r="IW133" s="124" t="e">
        <f t="shared" si="1524"/>
        <v>#REF!</v>
      </c>
      <c r="IX133" s="124" t="e">
        <f t="shared" si="1524"/>
        <v>#REF!</v>
      </c>
      <c r="IY133" s="124" t="e">
        <f t="shared" si="1524"/>
        <v>#REF!</v>
      </c>
      <c r="IZ133" s="124" t="e">
        <f t="shared" si="1524"/>
        <v>#REF!</v>
      </c>
      <c r="JA133" s="124" t="e">
        <f t="shared" si="1524"/>
        <v>#REF!</v>
      </c>
      <c r="JB133" s="124" t="e">
        <f t="shared" si="1524"/>
        <v>#REF!</v>
      </c>
      <c r="JC133" s="124" t="e">
        <f t="shared" si="1524"/>
        <v>#REF!</v>
      </c>
      <c r="JD133" s="124" t="e">
        <f t="shared" si="1524"/>
        <v>#REF!</v>
      </c>
      <c r="JE133" s="124" t="e">
        <f t="shared" ref="JE133:KT133" si="1525">$D$133*JE114</f>
        <v>#REF!</v>
      </c>
      <c r="JF133" s="124" t="e">
        <f t="shared" si="1525"/>
        <v>#REF!</v>
      </c>
      <c r="JG133" s="124" t="e">
        <f t="shared" si="1525"/>
        <v>#REF!</v>
      </c>
      <c r="JH133" s="124" t="e">
        <f t="shared" si="1525"/>
        <v>#REF!</v>
      </c>
      <c r="JI133" s="124" t="e">
        <f t="shared" si="1525"/>
        <v>#REF!</v>
      </c>
      <c r="JJ133" s="124" t="e">
        <f t="shared" si="1525"/>
        <v>#REF!</v>
      </c>
      <c r="JK133" s="124" t="e">
        <f t="shared" si="1525"/>
        <v>#REF!</v>
      </c>
      <c r="JL133" s="124" t="e">
        <f t="shared" si="1525"/>
        <v>#REF!</v>
      </c>
      <c r="JM133" s="124" t="e">
        <f t="shared" si="1525"/>
        <v>#REF!</v>
      </c>
      <c r="JN133" s="124" t="e">
        <f t="shared" si="1525"/>
        <v>#REF!</v>
      </c>
      <c r="JO133" s="124" t="e">
        <f t="shared" si="1525"/>
        <v>#REF!</v>
      </c>
      <c r="JP133" s="124" t="e">
        <f t="shared" si="1525"/>
        <v>#REF!</v>
      </c>
      <c r="JQ133" s="124" t="e">
        <f t="shared" si="1525"/>
        <v>#REF!</v>
      </c>
      <c r="JR133" s="124" t="e">
        <f t="shared" si="1525"/>
        <v>#REF!</v>
      </c>
      <c r="JS133" s="124" t="e">
        <f t="shared" si="1525"/>
        <v>#REF!</v>
      </c>
      <c r="JT133" s="124" t="e">
        <f t="shared" si="1525"/>
        <v>#REF!</v>
      </c>
      <c r="JU133" s="124" t="e">
        <f t="shared" si="1525"/>
        <v>#REF!</v>
      </c>
      <c r="JV133" s="124" t="e">
        <f t="shared" si="1525"/>
        <v>#REF!</v>
      </c>
      <c r="JW133" s="124" t="e">
        <f t="shared" si="1525"/>
        <v>#REF!</v>
      </c>
      <c r="JX133" s="124" t="e">
        <f t="shared" si="1525"/>
        <v>#REF!</v>
      </c>
      <c r="JY133" s="124" t="e">
        <f t="shared" si="1525"/>
        <v>#REF!</v>
      </c>
      <c r="JZ133" s="124" t="e">
        <f t="shared" si="1525"/>
        <v>#REF!</v>
      </c>
      <c r="KA133" s="124" t="e">
        <f t="shared" si="1525"/>
        <v>#REF!</v>
      </c>
      <c r="KB133" s="124" t="e">
        <f t="shared" si="1525"/>
        <v>#REF!</v>
      </c>
      <c r="KC133" s="124" t="e">
        <f t="shared" si="1525"/>
        <v>#REF!</v>
      </c>
      <c r="KD133" s="124" t="e">
        <f t="shared" si="1525"/>
        <v>#REF!</v>
      </c>
      <c r="KE133" s="124" t="e">
        <f t="shared" si="1525"/>
        <v>#REF!</v>
      </c>
      <c r="KF133" s="124" t="e">
        <f t="shared" si="1525"/>
        <v>#REF!</v>
      </c>
      <c r="KG133" s="124" t="e">
        <f t="shared" si="1525"/>
        <v>#REF!</v>
      </c>
      <c r="KH133" s="124" t="e">
        <f t="shared" si="1525"/>
        <v>#REF!</v>
      </c>
      <c r="KI133" s="124" t="e">
        <f t="shared" si="1525"/>
        <v>#REF!</v>
      </c>
      <c r="KJ133" s="124" t="e">
        <f t="shared" si="1525"/>
        <v>#REF!</v>
      </c>
      <c r="KK133" s="124" t="e">
        <f t="shared" si="1525"/>
        <v>#REF!</v>
      </c>
      <c r="KL133" s="124" t="e">
        <f t="shared" si="1525"/>
        <v>#REF!</v>
      </c>
      <c r="KM133" s="124" t="e">
        <f t="shared" si="1525"/>
        <v>#REF!</v>
      </c>
      <c r="KN133" s="124" t="e">
        <f t="shared" si="1525"/>
        <v>#REF!</v>
      </c>
      <c r="KO133" s="124" t="e">
        <f t="shared" si="1525"/>
        <v>#REF!</v>
      </c>
      <c r="KP133" s="124" t="e">
        <f t="shared" si="1525"/>
        <v>#REF!</v>
      </c>
      <c r="KQ133" s="124" t="e">
        <f t="shared" si="1525"/>
        <v>#REF!</v>
      </c>
      <c r="KR133" s="124" t="e">
        <f t="shared" si="1525"/>
        <v>#REF!</v>
      </c>
      <c r="KS133" s="124" t="e">
        <f t="shared" si="1525"/>
        <v>#REF!</v>
      </c>
      <c r="KT133" s="124" t="e">
        <f t="shared" si="1525"/>
        <v>#REF!</v>
      </c>
      <c r="KU133" s="124" t="e">
        <f t="shared" ref="KU133:LF133" si="1526">$D$133*KU114</f>
        <v>#REF!</v>
      </c>
      <c r="KV133" s="124" t="e">
        <f t="shared" si="1526"/>
        <v>#REF!</v>
      </c>
      <c r="KW133" s="124" t="e">
        <f t="shared" si="1526"/>
        <v>#REF!</v>
      </c>
      <c r="KX133" s="124" t="e">
        <f t="shared" si="1526"/>
        <v>#REF!</v>
      </c>
      <c r="KY133" s="124" t="e">
        <f t="shared" si="1526"/>
        <v>#REF!</v>
      </c>
      <c r="KZ133" s="124" t="e">
        <f t="shared" si="1526"/>
        <v>#REF!</v>
      </c>
      <c r="LA133" s="124" t="e">
        <f t="shared" si="1526"/>
        <v>#REF!</v>
      </c>
      <c r="LB133" s="124" t="e">
        <f t="shared" si="1526"/>
        <v>#REF!</v>
      </c>
      <c r="LC133" s="124" t="e">
        <f t="shared" si="1526"/>
        <v>#REF!</v>
      </c>
      <c r="LD133" s="124" t="e">
        <f t="shared" si="1526"/>
        <v>#REF!</v>
      </c>
      <c r="LE133" s="124" t="e">
        <f t="shared" si="1526"/>
        <v>#REF!</v>
      </c>
      <c r="LF133" s="124" t="e">
        <f t="shared" si="1526"/>
        <v>#REF!</v>
      </c>
      <c r="LG133" s="124" t="e">
        <f t="shared" ref="LG133:NR133" si="1527">$D$133*LG114</f>
        <v>#REF!</v>
      </c>
      <c r="LH133" s="124" t="e">
        <f t="shared" si="1527"/>
        <v>#REF!</v>
      </c>
      <c r="LI133" s="124" t="e">
        <f t="shared" si="1527"/>
        <v>#REF!</v>
      </c>
      <c r="LJ133" s="124" t="e">
        <f t="shared" si="1527"/>
        <v>#REF!</v>
      </c>
      <c r="LK133" s="124" t="e">
        <f t="shared" si="1527"/>
        <v>#REF!</v>
      </c>
      <c r="LL133" s="124" t="e">
        <f t="shared" si="1527"/>
        <v>#REF!</v>
      </c>
      <c r="LM133" s="124" t="e">
        <f t="shared" si="1527"/>
        <v>#REF!</v>
      </c>
      <c r="LN133" s="124" t="e">
        <f t="shared" si="1527"/>
        <v>#REF!</v>
      </c>
      <c r="LO133" s="124" t="e">
        <f t="shared" si="1527"/>
        <v>#REF!</v>
      </c>
      <c r="LP133" s="124" t="e">
        <f t="shared" si="1527"/>
        <v>#REF!</v>
      </c>
      <c r="LQ133" s="124" t="e">
        <f t="shared" si="1527"/>
        <v>#REF!</v>
      </c>
      <c r="LR133" s="124" t="e">
        <f t="shared" si="1527"/>
        <v>#REF!</v>
      </c>
      <c r="LS133" s="124" t="e">
        <f t="shared" si="1527"/>
        <v>#REF!</v>
      </c>
      <c r="LT133" s="124" t="e">
        <f t="shared" si="1527"/>
        <v>#REF!</v>
      </c>
      <c r="LU133" s="124" t="e">
        <f t="shared" si="1527"/>
        <v>#REF!</v>
      </c>
      <c r="LV133" s="124" t="e">
        <f t="shared" si="1527"/>
        <v>#REF!</v>
      </c>
      <c r="LW133" s="124" t="e">
        <f t="shared" si="1527"/>
        <v>#REF!</v>
      </c>
      <c r="LX133" s="124" t="e">
        <f t="shared" si="1527"/>
        <v>#REF!</v>
      </c>
      <c r="LY133" s="124" t="e">
        <f t="shared" si="1527"/>
        <v>#REF!</v>
      </c>
      <c r="LZ133" s="124" t="e">
        <f t="shared" si="1527"/>
        <v>#REF!</v>
      </c>
      <c r="MA133" s="124" t="e">
        <f t="shared" si="1527"/>
        <v>#REF!</v>
      </c>
      <c r="MB133" s="124" t="e">
        <f t="shared" si="1527"/>
        <v>#REF!</v>
      </c>
      <c r="MC133" s="124" t="e">
        <f t="shared" si="1527"/>
        <v>#REF!</v>
      </c>
      <c r="MD133" s="124" t="e">
        <f t="shared" si="1527"/>
        <v>#REF!</v>
      </c>
      <c r="ME133" s="124" t="e">
        <f t="shared" si="1527"/>
        <v>#REF!</v>
      </c>
      <c r="MF133" s="124" t="e">
        <f t="shared" si="1527"/>
        <v>#REF!</v>
      </c>
      <c r="MG133" s="124" t="e">
        <f t="shared" si="1527"/>
        <v>#REF!</v>
      </c>
      <c r="MH133" s="124" t="e">
        <f t="shared" si="1527"/>
        <v>#REF!</v>
      </c>
      <c r="MI133" s="124" t="e">
        <f t="shared" si="1527"/>
        <v>#REF!</v>
      </c>
      <c r="MJ133" s="124" t="e">
        <f t="shared" si="1527"/>
        <v>#REF!</v>
      </c>
      <c r="MK133" s="124" t="e">
        <f t="shared" si="1527"/>
        <v>#REF!</v>
      </c>
      <c r="ML133" s="124" t="e">
        <f t="shared" si="1527"/>
        <v>#REF!</v>
      </c>
      <c r="MM133" s="124" t="e">
        <f t="shared" si="1527"/>
        <v>#REF!</v>
      </c>
      <c r="MN133" s="124" t="e">
        <f t="shared" si="1527"/>
        <v>#REF!</v>
      </c>
      <c r="MO133" s="124" t="e">
        <f t="shared" si="1527"/>
        <v>#REF!</v>
      </c>
      <c r="MP133" s="124" t="e">
        <f t="shared" si="1527"/>
        <v>#REF!</v>
      </c>
      <c r="MQ133" s="124" t="e">
        <f t="shared" si="1527"/>
        <v>#REF!</v>
      </c>
      <c r="MR133" s="124" t="e">
        <f t="shared" si="1527"/>
        <v>#REF!</v>
      </c>
      <c r="MS133" s="124" t="e">
        <f t="shared" si="1527"/>
        <v>#REF!</v>
      </c>
      <c r="MT133" s="124" t="e">
        <f t="shared" si="1527"/>
        <v>#REF!</v>
      </c>
      <c r="MU133" s="124" t="e">
        <f t="shared" si="1527"/>
        <v>#REF!</v>
      </c>
      <c r="MV133" s="124" t="e">
        <f t="shared" si="1527"/>
        <v>#REF!</v>
      </c>
      <c r="MW133" s="124" t="e">
        <f t="shared" si="1527"/>
        <v>#REF!</v>
      </c>
      <c r="MX133" s="124" t="e">
        <f t="shared" si="1527"/>
        <v>#REF!</v>
      </c>
      <c r="MY133" s="124" t="e">
        <f t="shared" si="1527"/>
        <v>#REF!</v>
      </c>
      <c r="MZ133" s="124" t="e">
        <f t="shared" si="1527"/>
        <v>#REF!</v>
      </c>
      <c r="NA133" s="124" t="e">
        <f t="shared" si="1527"/>
        <v>#REF!</v>
      </c>
      <c r="NB133" s="124" t="e">
        <f t="shared" si="1527"/>
        <v>#REF!</v>
      </c>
      <c r="NC133" s="124" t="e">
        <f t="shared" si="1527"/>
        <v>#REF!</v>
      </c>
      <c r="ND133" s="124" t="e">
        <f t="shared" si="1527"/>
        <v>#REF!</v>
      </c>
      <c r="NE133" s="124" t="e">
        <f t="shared" si="1527"/>
        <v>#REF!</v>
      </c>
      <c r="NF133" s="124" t="e">
        <f t="shared" si="1527"/>
        <v>#REF!</v>
      </c>
      <c r="NG133" s="124" t="e">
        <f t="shared" si="1527"/>
        <v>#REF!</v>
      </c>
      <c r="NH133" s="124" t="e">
        <f t="shared" si="1527"/>
        <v>#REF!</v>
      </c>
      <c r="NI133" s="124" t="e">
        <f t="shared" si="1527"/>
        <v>#REF!</v>
      </c>
      <c r="NJ133" s="124" t="e">
        <f t="shared" si="1527"/>
        <v>#REF!</v>
      </c>
      <c r="NK133" s="124" t="e">
        <f t="shared" si="1527"/>
        <v>#REF!</v>
      </c>
      <c r="NL133" s="124" t="e">
        <f t="shared" si="1527"/>
        <v>#REF!</v>
      </c>
      <c r="NM133" s="124" t="e">
        <f t="shared" si="1527"/>
        <v>#REF!</v>
      </c>
      <c r="NN133" s="124" t="e">
        <f t="shared" si="1527"/>
        <v>#REF!</v>
      </c>
      <c r="NO133" s="124" t="e">
        <f t="shared" si="1527"/>
        <v>#REF!</v>
      </c>
      <c r="NP133" s="124" t="e">
        <f t="shared" si="1527"/>
        <v>#REF!</v>
      </c>
      <c r="NQ133" s="124" t="e">
        <f t="shared" si="1527"/>
        <v>#REF!</v>
      </c>
      <c r="NR133" s="124" t="e">
        <f t="shared" si="1527"/>
        <v>#REF!</v>
      </c>
      <c r="NS133" s="124" t="e">
        <f t="shared" ref="NS133:PJ133" si="1528">$D$133*NS114</f>
        <v>#REF!</v>
      </c>
      <c r="NT133" s="124" t="e">
        <f t="shared" si="1528"/>
        <v>#REF!</v>
      </c>
      <c r="NU133" s="124" t="e">
        <f t="shared" si="1528"/>
        <v>#REF!</v>
      </c>
      <c r="NV133" s="124" t="e">
        <f t="shared" si="1528"/>
        <v>#REF!</v>
      </c>
      <c r="NW133" s="124" t="e">
        <f t="shared" si="1528"/>
        <v>#REF!</v>
      </c>
      <c r="NX133" s="124" t="e">
        <f t="shared" si="1528"/>
        <v>#REF!</v>
      </c>
      <c r="NY133" s="124" t="e">
        <f t="shared" si="1528"/>
        <v>#REF!</v>
      </c>
      <c r="NZ133" s="124" t="e">
        <f t="shared" si="1528"/>
        <v>#REF!</v>
      </c>
      <c r="OA133" s="124" t="e">
        <f t="shared" si="1528"/>
        <v>#REF!</v>
      </c>
      <c r="OB133" s="124" t="e">
        <f t="shared" si="1528"/>
        <v>#REF!</v>
      </c>
      <c r="OC133" s="124" t="e">
        <f t="shared" si="1528"/>
        <v>#REF!</v>
      </c>
      <c r="OD133" s="124" t="e">
        <f t="shared" si="1528"/>
        <v>#REF!</v>
      </c>
      <c r="OE133" s="124" t="e">
        <f t="shared" si="1528"/>
        <v>#REF!</v>
      </c>
      <c r="OF133" s="124" t="e">
        <f t="shared" si="1528"/>
        <v>#REF!</v>
      </c>
      <c r="OG133" s="124" t="e">
        <f t="shared" si="1528"/>
        <v>#REF!</v>
      </c>
      <c r="OH133" s="124" t="e">
        <f t="shared" si="1528"/>
        <v>#REF!</v>
      </c>
      <c r="OI133" s="124" t="e">
        <f t="shared" si="1528"/>
        <v>#REF!</v>
      </c>
      <c r="OJ133" s="124" t="e">
        <f t="shared" si="1528"/>
        <v>#REF!</v>
      </c>
      <c r="OK133" s="124" t="e">
        <f t="shared" si="1528"/>
        <v>#REF!</v>
      </c>
      <c r="OL133" s="124" t="e">
        <f t="shared" si="1528"/>
        <v>#REF!</v>
      </c>
      <c r="OM133" s="124" t="e">
        <f t="shared" si="1528"/>
        <v>#REF!</v>
      </c>
      <c r="ON133" s="124" t="e">
        <f t="shared" si="1528"/>
        <v>#REF!</v>
      </c>
      <c r="OO133" s="124" t="e">
        <f t="shared" si="1528"/>
        <v>#REF!</v>
      </c>
      <c r="OP133" s="124" t="e">
        <f t="shared" si="1528"/>
        <v>#REF!</v>
      </c>
      <c r="OQ133" s="124" t="e">
        <f t="shared" si="1528"/>
        <v>#REF!</v>
      </c>
      <c r="OR133" s="124" t="e">
        <f t="shared" si="1528"/>
        <v>#REF!</v>
      </c>
      <c r="OS133" s="124" t="e">
        <f t="shared" si="1528"/>
        <v>#REF!</v>
      </c>
      <c r="OT133" s="124" t="e">
        <f t="shared" si="1528"/>
        <v>#REF!</v>
      </c>
      <c r="OU133" s="124" t="e">
        <f t="shared" si="1528"/>
        <v>#REF!</v>
      </c>
      <c r="OV133" s="124" t="e">
        <f t="shared" si="1528"/>
        <v>#REF!</v>
      </c>
      <c r="OW133" s="124" t="e">
        <f t="shared" si="1528"/>
        <v>#REF!</v>
      </c>
      <c r="OX133" s="124" t="e">
        <f t="shared" si="1528"/>
        <v>#REF!</v>
      </c>
      <c r="OY133" s="124" t="e">
        <f t="shared" si="1528"/>
        <v>#REF!</v>
      </c>
      <c r="OZ133" s="124" t="e">
        <f t="shared" si="1528"/>
        <v>#REF!</v>
      </c>
      <c r="PA133" s="124" t="e">
        <f t="shared" si="1528"/>
        <v>#REF!</v>
      </c>
      <c r="PB133" s="124" t="e">
        <f t="shared" si="1528"/>
        <v>#REF!</v>
      </c>
      <c r="PC133" s="124" t="e">
        <f t="shared" si="1528"/>
        <v>#REF!</v>
      </c>
      <c r="PD133" s="124" t="e">
        <f t="shared" si="1528"/>
        <v>#REF!</v>
      </c>
      <c r="PE133" s="124" t="e">
        <f t="shared" si="1528"/>
        <v>#REF!</v>
      </c>
      <c r="PF133" s="124" t="e">
        <f t="shared" si="1528"/>
        <v>#REF!</v>
      </c>
      <c r="PG133" s="124" t="e">
        <f t="shared" si="1528"/>
        <v>#REF!</v>
      </c>
      <c r="PH133" s="124" t="e">
        <f t="shared" si="1528"/>
        <v>#REF!</v>
      </c>
      <c r="PI133" s="124" t="e">
        <f t="shared" si="1528"/>
        <v>#REF!</v>
      </c>
      <c r="PJ133" s="124" t="e">
        <f t="shared" si="1528"/>
        <v>#REF!</v>
      </c>
    </row>
    <row r="134" spans="3:426" ht="12" customHeight="1">
      <c r="C134" s="70" t="e">
        <f t="shared" si="1447"/>
        <v>#REF!</v>
      </c>
      <c r="D134" s="77" t="e">
        <f>#REF!</f>
        <v>#REF!</v>
      </c>
      <c r="G134" s="124" t="e">
        <f t="shared" si="1448"/>
        <v>#REF!</v>
      </c>
      <c r="H134" s="124" t="e">
        <f>$D$134*H115</f>
        <v>#REF!</v>
      </c>
      <c r="I134" s="124" t="e">
        <f t="shared" ref="I134:BT134" si="1529">$D$134*I115</f>
        <v>#REF!</v>
      </c>
      <c r="J134" s="124" t="e">
        <f t="shared" si="1529"/>
        <v>#REF!</v>
      </c>
      <c r="K134" s="124" t="e">
        <f t="shared" si="1529"/>
        <v>#REF!</v>
      </c>
      <c r="L134" s="124" t="e">
        <f t="shared" si="1529"/>
        <v>#REF!</v>
      </c>
      <c r="M134" s="124" t="e">
        <f t="shared" si="1529"/>
        <v>#REF!</v>
      </c>
      <c r="N134" s="124" t="e">
        <f t="shared" si="1529"/>
        <v>#REF!</v>
      </c>
      <c r="O134" s="124" t="e">
        <f t="shared" si="1529"/>
        <v>#REF!</v>
      </c>
      <c r="P134" s="124" t="e">
        <f t="shared" si="1529"/>
        <v>#REF!</v>
      </c>
      <c r="Q134" s="124" t="e">
        <f t="shared" si="1529"/>
        <v>#REF!</v>
      </c>
      <c r="R134" s="124" t="e">
        <f t="shared" si="1529"/>
        <v>#REF!</v>
      </c>
      <c r="S134" s="124" t="e">
        <f t="shared" si="1529"/>
        <v>#REF!</v>
      </c>
      <c r="T134" s="124" t="e">
        <f t="shared" si="1529"/>
        <v>#REF!</v>
      </c>
      <c r="U134" s="124" t="e">
        <f t="shared" si="1529"/>
        <v>#REF!</v>
      </c>
      <c r="V134" s="124" t="e">
        <f t="shared" si="1529"/>
        <v>#REF!</v>
      </c>
      <c r="W134" s="124" t="e">
        <f t="shared" si="1529"/>
        <v>#REF!</v>
      </c>
      <c r="X134" s="124" t="e">
        <f t="shared" si="1529"/>
        <v>#REF!</v>
      </c>
      <c r="Y134" s="124" t="e">
        <f t="shared" si="1529"/>
        <v>#REF!</v>
      </c>
      <c r="Z134" s="124" t="e">
        <f t="shared" si="1529"/>
        <v>#REF!</v>
      </c>
      <c r="AA134" s="124" t="e">
        <f t="shared" si="1529"/>
        <v>#REF!</v>
      </c>
      <c r="AB134" s="124" t="e">
        <f t="shared" si="1529"/>
        <v>#REF!</v>
      </c>
      <c r="AC134" s="124" t="e">
        <f t="shared" si="1529"/>
        <v>#REF!</v>
      </c>
      <c r="AD134" s="124" t="e">
        <f t="shared" si="1529"/>
        <v>#REF!</v>
      </c>
      <c r="AE134" s="124" t="e">
        <f t="shared" si="1529"/>
        <v>#REF!</v>
      </c>
      <c r="AF134" s="124" t="e">
        <f t="shared" si="1529"/>
        <v>#REF!</v>
      </c>
      <c r="AG134" s="124" t="e">
        <f t="shared" si="1529"/>
        <v>#REF!</v>
      </c>
      <c r="AH134" s="124" t="e">
        <f t="shared" si="1529"/>
        <v>#REF!</v>
      </c>
      <c r="AI134" s="124" t="e">
        <f t="shared" si="1529"/>
        <v>#REF!</v>
      </c>
      <c r="AJ134" s="124" t="e">
        <f t="shared" si="1529"/>
        <v>#REF!</v>
      </c>
      <c r="AK134" s="124" t="e">
        <f t="shared" si="1529"/>
        <v>#REF!</v>
      </c>
      <c r="AL134" s="124" t="e">
        <f t="shared" si="1529"/>
        <v>#REF!</v>
      </c>
      <c r="AM134" s="124" t="e">
        <f t="shared" si="1529"/>
        <v>#REF!</v>
      </c>
      <c r="AN134" s="124" t="e">
        <f t="shared" si="1529"/>
        <v>#REF!</v>
      </c>
      <c r="AO134" s="124" t="e">
        <f t="shared" si="1529"/>
        <v>#REF!</v>
      </c>
      <c r="AP134" s="124" t="e">
        <f t="shared" si="1529"/>
        <v>#REF!</v>
      </c>
      <c r="AQ134" s="124" t="e">
        <f t="shared" si="1529"/>
        <v>#REF!</v>
      </c>
      <c r="AR134" s="124" t="e">
        <f t="shared" si="1529"/>
        <v>#REF!</v>
      </c>
      <c r="AS134" s="124" t="e">
        <f t="shared" si="1529"/>
        <v>#REF!</v>
      </c>
      <c r="AT134" s="124" t="e">
        <f t="shared" si="1529"/>
        <v>#REF!</v>
      </c>
      <c r="AU134" s="124" t="e">
        <f t="shared" si="1529"/>
        <v>#REF!</v>
      </c>
      <c r="AV134" s="124" t="e">
        <f t="shared" si="1529"/>
        <v>#REF!</v>
      </c>
      <c r="AW134" s="124" t="e">
        <f t="shared" si="1529"/>
        <v>#REF!</v>
      </c>
      <c r="AX134" s="124" t="e">
        <f t="shared" si="1529"/>
        <v>#REF!</v>
      </c>
      <c r="AY134" s="124" t="e">
        <f t="shared" si="1529"/>
        <v>#REF!</v>
      </c>
      <c r="AZ134" s="124" t="e">
        <f t="shared" si="1529"/>
        <v>#REF!</v>
      </c>
      <c r="BA134" s="124" t="e">
        <f t="shared" si="1529"/>
        <v>#REF!</v>
      </c>
      <c r="BB134" s="124" t="e">
        <f t="shared" si="1529"/>
        <v>#REF!</v>
      </c>
      <c r="BC134" s="124" t="e">
        <f t="shared" si="1529"/>
        <v>#REF!</v>
      </c>
      <c r="BD134" s="124" t="e">
        <f t="shared" si="1529"/>
        <v>#REF!</v>
      </c>
      <c r="BE134" s="124" t="e">
        <f t="shared" si="1529"/>
        <v>#REF!</v>
      </c>
      <c r="BF134" s="124" t="e">
        <f t="shared" si="1529"/>
        <v>#REF!</v>
      </c>
      <c r="BG134" s="124" t="e">
        <f t="shared" si="1529"/>
        <v>#REF!</v>
      </c>
      <c r="BH134" s="124" t="e">
        <f t="shared" si="1529"/>
        <v>#REF!</v>
      </c>
      <c r="BI134" s="124" t="e">
        <f t="shared" si="1529"/>
        <v>#REF!</v>
      </c>
      <c r="BJ134" s="124" t="e">
        <f t="shared" si="1529"/>
        <v>#REF!</v>
      </c>
      <c r="BK134" s="124" t="e">
        <f t="shared" si="1529"/>
        <v>#REF!</v>
      </c>
      <c r="BL134" s="124" t="e">
        <f t="shared" si="1529"/>
        <v>#REF!</v>
      </c>
      <c r="BM134" s="124" t="e">
        <f t="shared" si="1529"/>
        <v>#REF!</v>
      </c>
      <c r="BN134" s="124" t="e">
        <f t="shared" si="1529"/>
        <v>#REF!</v>
      </c>
      <c r="BO134" s="124" t="e">
        <f t="shared" si="1529"/>
        <v>#REF!</v>
      </c>
      <c r="BP134" s="124" t="e">
        <f t="shared" si="1529"/>
        <v>#REF!</v>
      </c>
      <c r="BQ134" s="124" t="e">
        <f t="shared" si="1529"/>
        <v>#REF!</v>
      </c>
      <c r="BR134" s="124" t="e">
        <f t="shared" si="1529"/>
        <v>#REF!</v>
      </c>
      <c r="BS134" s="124" t="e">
        <f t="shared" si="1529"/>
        <v>#REF!</v>
      </c>
      <c r="BT134" s="124" t="e">
        <f t="shared" si="1529"/>
        <v>#REF!</v>
      </c>
      <c r="BU134" s="124" t="e">
        <f t="shared" ref="BU134:EF134" si="1530">$D$134*BU115</f>
        <v>#REF!</v>
      </c>
      <c r="BV134" s="124" t="e">
        <f t="shared" si="1530"/>
        <v>#REF!</v>
      </c>
      <c r="BW134" s="124" t="e">
        <f t="shared" si="1530"/>
        <v>#REF!</v>
      </c>
      <c r="BX134" s="124" t="e">
        <f t="shared" si="1530"/>
        <v>#REF!</v>
      </c>
      <c r="BY134" s="124" t="e">
        <f t="shared" si="1530"/>
        <v>#REF!</v>
      </c>
      <c r="BZ134" s="124" t="e">
        <f t="shared" si="1530"/>
        <v>#REF!</v>
      </c>
      <c r="CA134" s="124" t="e">
        <f t="shared" si="1530"/>
        <v>#REF!</v>
      </c>
      <c r="CB134" s="124" t="e">
        <f t="shared" si="1530"/>
        <v>#REF!</v>
      </c>
      <c r="CC134" s="124" t="e">
        <f t="shared" si="1530"/>
        <v>#REF!</v>
      </c>
      <c r="CD134" s="124" t="e">
        <f t="shared" si="1530"/>
        <v>#REF!</v>
      </c>
      <c r="CE134" s="124" t="e">
        <f t="shared" si="1530"/>
        <v>#REF!</v>
      </c>
      <c r="CF134" s="124" t="e">
        <f t="shared" si="1530"/>
        <v>#REF!</v>
      </c>
      <c r="CG134" s="124" t="e">
        <f t="shared" si="1530"/>
        <v>#REF!</v>
      </c>
      <c r="CH134" s="124" t="e">
        <f t="shared" si="1530"/>
        <v>#REF!</v>
      </c>
      <c r="CI134" s="124" t="e">
        <f t="shared" si="1530"/>
        <v>#REF!</v>
      </c>
      <c r="CJ134" s="124" t="e">
        <f t="shared" si="1530"/>
        <v>#REF!</v>
      </c>
      <c r="CK134" s="124" t="e">
        <f t="shared" si="1530"/>
        <v>#REF!</v>
      </c>
      <c r="CL134" s="124" t="e">
        <f t="shared" si="1530"/>
        <v>#REF!</v>
      </c>
      <c r="CM134" s="124" t="e">
        <f t="shared" si="1530"/>
        <v>#REF!</v>
      </c>
      <c r="CN134" s="124" t="e">
        <f t="shared" si="1530"/>
        <v>#REF!</v>
      </c>
      <c r="CO134" s="124" t="e">
        <f t="shared" si="1530"/>
        <v>#REF!</v>
      </c>
      <c r="CP134" s="124" t="e">
        <f t="shared" si="1530"/>
        <v>#REF!</v>
      </c>
      <c r="CQ134" s="124" t="e">
        <f t="shared" si="1530"/>
        <v>#REF!</v>
      </c>
      <c r="CR134" s="124" t="e">
        <f t="shared" si="1530"/>
        <v>#REF!</v>
      </c>
      <c r="CS134" s="124" t="e">
        <f t="shared" si="1530"/>
        <v>#REF!</v>
      </c>
      <c r="CT134" s="124" t="e">
        <f t="shared" si="1530"/>
        <v>#REF!</v>
      </c>
      <c r="CU134" s="124" t="e">
        <f t="shared" si="1530"/>
        <v>#REF!</v>
      </c>
      <c r="CV134" s="124" t="e">
        <f t="shared" si="1530"/>
        <v>#REF!</v>
      </c>
      <c r="CW134" s="124" t="e">
        <f t="shared" si="1530"/>
        <v>#REF!</v>
      </c>
      <c r="CX134" s="124" t="e">
        <f t="shared" si="1530"/>
        <v>#REF!</v>
      </c>
      <c r="CY134" s="124" t="e">
        <f t="shared" si="1530"/>
        <v>#REF!</v>
      </c>
      <c r="CZ134" s="124" t="e">
        <f t="shared" si="1530"/>
        <v>#REF!</v>
      </c>
      <c r="DA134" s="124" t="e">
        <f t="shared" si="1530"/>
        <v>#REF!</v>
      </c>
      <c r="DB134" s="124" t="e">
        <f t="shared" si="1530"/>
        <v>#REF!</v>
      </c>
      <c r="DC134" s="124" t="e">
        <f t="shared" si="1530"/>
        <v>#REF!</v>
      </c>
      <c r="DD134" s="124" t="e">
        <f t="shared" si="1530"/>
        <v>#REF!</v>
      </c>
      <c r="DE134" s="124" t="e">
        <f t="shared" si="1530"/>
        <v>#REF!</v>
      </c>
      <c r="DF134" s="124" t="e">
        <f t="shared" si="1530"/>
        <v>#REF!</v>
      </c>
      <c r="DG134" s="124" t="e">
        <f t="shared" si="1530"/>
        <v>#REF!</v>
      </c>
      <c r="DH134" s="124" t="e">
        <f t="shared" si="1530"/>
        <v>#REF!</v>
      </c>
      <c r="DI134" s="124" t="e">
        <f t="shared" si="1530"/>
        <v>#REF!</v>
      </c>
      <c r="DJ134" s="124" t="e">
        <f t="shared" si="1530"/>
        <v>#REF!</v>
      </c>
      <c r="DK134" s="124" t="e">
        <f t="shared" si="1530"/>
        <v>#REF!</v>
      </c>
      <c r="DL134" s="124" t="e">
        <f t="shared" si="1530"/>
        <v>#REF!</v>
      </c>
      <c r="DM134" s="124" t="e">
        <f t="shared" si="1530"/>
        <v>#REF!</v>
      </c>
      <c r="DN134" s="124" t="e">
        <f t="shared" si="1530"/>
        <v>#REF!</v>
      </c>
      <c r="DO134" s="124" t="e">
        <f t="shared" si="1530"/>
        <v>#REF!</v>
      </c>
      <c r="DP134" s="124" t="e">
        <f t="shared" si="1530"/>
        <v>#REF!</v>
      </c>
      <c r="DQ134" s="124" t="e">
        <f t="shared" si="1530"/>
        <v>#REF!</v>
      </c>
      <c r="DR134" s="124" t="e">
        <f t="shared" si="1530"/>
        <v>#REF!</v>
      </c>
      <c r="DS134" s="124" t="e">
        <f t="shared" si="1530"/>
        <v>#REF!</v>
      </c>
      <c r="DT134" s="124" t="e">
        <f t="shared" si="1530"/>
        <v>#REF!</v>
      </c>
      <c r="DU134" s="124" t="e">
        <f t="shared" si="1530"/>
        <v>#REF!</v>
      </c>
      <c r="DV134" s="124" t="e">
        <f t="shared" si="1530"/>
        <v>#REF!</v>
      </c>
      <c r="DW134" s="124" t="e">
        <f t="shared" si="1530"/>
        <v>#REF!</v>
      </c>
      <c r="DX134" s="124" t="e">
        <f t="shared" si="1530"/>
        <v>#REF!</v>
      </c>
      <c r="DY134" s="124" t="e">
        <f t="shared" si="1530"/>
        <v>#REF!</v>
      </c>
      <c r="DZ134" s="124" t="e">
        <f t="shared" si="1530"/>
        <v>#REF!</v>
      </c>
      <c r="EA134" s="124" t="e">
        <f t="shared" si="1530"/>
        <v>#REF!</v>
      </c>
      <c r="EB134" s="124" t="e">
        <f t="shared" si="1530"/>
        <v>#REF!</v>
      </c>
      <c r="EC134" s="124" t="e">
        <f t="shared" si="1530"/>
        <v>#REF!</v>
      </c>
      <c r="ED134" s="124" t="e">
        <f t="shared" si="1530"/>
        <v>#REF!</v>
      </c>
      <c r="EE134" s="124" t="e">
        <f t="shared" si="1530"/>
        <v>#REF!</v>
      </c>
      <c r="EF134" s="124" t="e">
        <f t="shared" si="1530"/>
        <v>#REF!</v>
      </c>
      <c r="EG134" s="124" t="e">
        <f t="shared" ref="EG134:GR134" si="1531">$D$134*EG115</f>
        <v>#REF!</v>
      </c>
      <c r="EH134" s="124" t="e">
        <f t="shared" si="1531"/>
        <v>#REF!</v>
      </c>
      <c r="EI134" s="124" t="e">
        <f t="shared" si="1531"/>
        <v>#REF!</v>
      </c>
      <c r="EJ134" s="124" t="e">
        <f t="shared" si="1531"/>
        <v>#REF!</v>
      </c>
      <c r="EK134" s="124" t="e">
        <f t="shared" si="1531"/>
        <v>#REF!</v>
      </c>
      <c r="EL134" s="124" t="e">
        <f t="shared" si="1531"/>
        <v>#REF!</v>
      </c>
      <c r="EM134" s="124" t="e">
        <f t="shared" si="1531"/>
        <v>#REF!</v>
      </c>
      <c r="EN134" s="124" t="e">
        <f t="shared" si="1531"/>
        <v>#REF!</v>
      </c>
      <c r="EO134" s="124" t="e">
        <f t="shared" si="1531"/>
        <v>#REF!</v>
      </c>
      <c r="EP134" s="124" t="e">
        <f t="shared" si="1531"/>
        <v>#REF!</v>
      </c>
      <c r="EQ134" s="124" t="e">
        <f t="shared" si="1531"/>
        <v>#REF!</v>
      </c>
      <c r="ER134" s="124" t="e">
        <f t="shared" si="1531"/>
        <v>#REF!</v>
      </c>
      <c r="ES134" s="124" t="e">
        <f t="shared" si="1531"/>
        <v>#REF!</v>
      </c>
      <c r="ET134" s="124" t="e">
        <f t="shared" si="1531"/>
        <v>#REF!</v>
      </c>
      <c r="EU134" s="124" t="e">
        <f t="shared" si="1531"/>
        <v>#REF!</v>
      </c>
      <c r="EV134" s="124" t="e">
        <f t="shared" si="1531"/>
        <v>#REF!</v>
      </c>
      <c r="EW134" s="124" t="e">
        <f t="shared" si="1531"/>
        <v>#REF!</v>
      </c>
      <c r="EX134" s="124" t="e">
        <f t="shared" si="1531"/>
        <v>#REF!</v>
      </c>
      <c r="EY134" s="124" t="e">
        <f t="shared" si="1531"/>
        <v>#REF!</v>
      </c>
      <c r="EZ134" s="124" t="e">
        <f t="shared" si="1531"/>
        <v>#REF!</v>
      </c>
      <c r="FA134" s="124" t="e">
        <f t="shared" si="1531"/>
        <v>#REF!</v>
      </c>
      <c r="FB134" s="124" t="e">
        <f t="shared" si="1531"/>
        <v>#REF!</v>
      </c>
      <c r="FC134" s="124" t="e">
        <f t="shared" si="1531"/>
        <v>#REF!</v>
      </c>
      <c r="FD134" s="124" t="e">
        <f t="shared" si="1531"/>
        <v>#REF!</v>
      </c>
      <c r="FE134" s="124" t="e">
        <f t="shared" si="1531"/>
        <v>#REF!</v>
      </c>
      <c r="FF134" s="124" t="e">
        <f t="shared" si="1531"/>
        <v>#REF!</v>
      </c>
      <c r="FG134" s="124" t="e">
        <f t="shared" si="1531"/>
        <v>#REF!</v>
      </c>
      <c r="FH134" s="124" t="e">
        <f t="shared" si="1531"/>
        <v>#REF!</v>
      </c>
      <c r="FI134" s="124" t="e">
        <f t="shared" si="1531"/>
        <v>#REF!</v>
      </c>
      <c r="FJ134" s="124" t="e">
        <f t="shared" si="1531"/>
        <v>#REF!</v>
      </c>
      <c r="FK134" s="124" t="e">
        <f t="shared" si="1531"/>
        <v>#REF!</v>
      </c>
      <c r="FL134" s="124" t="e">
        <f t="shared" si="1531"/>
        <v>#REF!</v>
      </c>
      <c r="FM134" s="124" t="e">
        <f t="shared" si="1531"/>
        <v>#REF!</v>
      </c>
      <c r="FN134" s="124" t="e">
        <f t="shared" si="1531"/>
        <v>#REF!</v>
      </c>
      <c r="FO134" s="124" t="e">
        <f t="shared" si="1531"/>
        <v>#REF!</v>
      </c>
      <c r="FP134" s="124" t="e">
        <f t="shared" si="1531"/>
        <v>#REF!</v>
      </c>
      <c r="FQ134" s="124" t="e">
        <f t="shared" si="1531"/>
        <v>#REF!</v>
      </c>
      <c r="FR134" s="124" t="e">
        <f t="shared" si="1531"/>
        <v>#REF!</v>
      </c>
      <c r="FS134" s="124" t="e">
        <f t="shared" si="1531"/>
        <v>#REF!</v>
      </c>
      <c r="FT134" s="124" t="e">
        <f t="shared" si="1531"/>
        <v>#REF!</v>
      </c>
      <c r="FU134" s="124" t="e">
        <f t="shared" si="1531"/>
        <v>#REF!</v>
      </c>
      <c r="FV134" s="124" t="e">
        <f t="shared" si="1531"/>
        <v>#REF!</v>
      </c>
      <c r="FW134" s="124" t="e">
        <f t="shared" si="1531"/>
        <v>#REF!</v>
      </c>
      <c r="FX134" s="124" t="e">
        <f t="shared" si="1531"/>
        <v>#REF!</v>
      </c>
      <c r="FY134" s="124" t="e">
        <f t="shared" si="1531"/>
        <v>#REF!</v>
      </c>
      <c r="FZ134" s="124" t="e">
        <f t="shared" si="1531"/>
        <v>#REF!</v>
      </c>
      <c r="GA134" s="124" t="e">
        <f t="shared" si="1531"/>
        <v>#REF!</v>
      </c>
      <c r="GB134" s="124" t="e">
        <f t="shared" si="1531"/>
        <v>#REF!</v>
      </c>
      <c r="GC134" s="124" t="e">
        <f t="shared" si="1531"/>
        <v>#REF!</v>
      </c>
      <c r="GD134" s="124" t="e">
        <f t="shared" si="1531"/>
        <v>#REF!</v>
      </c>
      <c r="GE134" s="124" t="e">
        <f t="shared" si="1531"/>
        <v>#REF!</v>
      </c>
      <c r="GF134" s="124" t="e">
        <f t="shared" si="1531"/>
        <v>#REF!</v>
      </c>
      <c r="GG134" s="124" t="e">
        <f t="shared" si="1531"/>
        <v>#REF!</v>
      </c>
      <c r="GH134" s="124" t="e">
        <f t="shared" si="1531"/>
        <v>#REF!</v>
      </c>
      <c r="GI134" s="124" t="e">
        <f t="shared" si="1531"/>
        <v>#REF!</v>
      </c>
      <c r="GJ134" s="124" t="e">
        <f t="shared" si="1531"/>
        <v>#REF!</v>
      </c>
      <c r="GK134" s="124" t="e">
        <f t="shared" si="1531"/>
        <v>#REF!</v>
      </c>
      <c r="GL134" s="124" t="e">
        <f t="shared" si="1531"/>
        <v>#REF!</v>
      </c>
      <c r="GM134" s="124" t="e">
        <f t="shared" si="1531"/>
        <v>#REF!</v>
      </c>
      <c r="GN134" s="124" t="e">
        <f t="shared" si="1531"/>
        <v>#REF!</v>
      </c>
      <c r="GO134" s="124" t="e">
        <f t="shared" si="1531"/>
        <v>#REF!</v>
      </c>
      <c r="GP134" s="124" t="e">
        <f t="shared" si="1531"/>
        <v>#REF!</v>
      </c>
      <c r="GQ134" s="124" t="e">
        <f t="shared" si="1531"/>
        <v>#REF!</v>
      </c>
      <c r="GR134" s="124" t="e">
        <f t="shared" si="1531"/>
        <v>#REF!</v>
      </c>
      <c r="GS134" s="124" t="e">
        <f t="shared" ref="GS134:JD134" si="1532">$D$134*GS115</f>
        <v>#REF!</v>
      </c>
      <c r="GT134" s="124" t="e">
        <f t="shared" si="1532"/>
        <v>#REF!</v>
      </c>
      <c r="GU134" s="124" t="e">
        <f t="shared" si="1532"/>
        <v>#REF!</v>
      </c>
      <c r="GV134" s="124" t="e">
        <f t="shared" si="1532"/>
        <v>#REF!</v>
      </c>
      <c r="GW134" s="124" t="e">
        <f t="shared" si="1532"/>
        <v>#REF!</v>
      </c>
      <c r="GX134" s="124" t="e">
        <f t="shared" si="1532"/>
        <v>#REF!</v>
      </c>
      <c r="GY134" s="124" t="e">
        <f t="shared" si="1532"/>
        <v>#REF!</v>
      </c>
      <c r="GZ134" s="124" t="e">
        <f t="shared" si="1532"/>
        <v>#REF!</v>
      </c>
      <c r="HA134" s="124" t="e">
        <f t="shared" si="1532"/>
        <v>#REF!</v>
      </c>
      <c r="HB134" s="124" t="e">
        <f t="shared" si="1532"/>
        <v>#REF!</v>
      </c>
      <c r="HC134" s="124" t="e">
        <f t="shared" si="1532"/>
        <v>#REF!</v>
      </c>
      <c r="HD134" s="124" t="e">
        <f t="shared" si="1532"/>
        <v>#REF!</v>
      </c>
      <c r="HE134" s="124" t="e">
        <f t="shared" si="1532"/>
        <v>#REF!</v>
      </c>
      <c r="HF134" s="124" t="e">
        <f t="shared" si="1532"/>
        <v>#REF!</v>
      </c>
      <c r="HG134" s="124" t="e">
        <f t="shared" si="1532"/>
        <v>#REF!</v>
      </c>
      <c r="HH134" s="124" t="e">
        <f t="shared" si="1532"/>
        <v>#REF!</v>
      </c>
      <c r="HI134" s="124" t="e">
        <f t="shared" si="1532"/>
        <v>#REF!</v>
      </c>
      <c r="HJ134" s="124" t="e">
        <f t="shared" si="1532"/>
        <v>#REF!</v>
      </c>
      <c r="HK134" s="124" t="e">
        <f t="shared" si="1532"/>
        <v>#REF!</v>
      </c>
      <c r="HL134" s="124" t="e">
        <f t="shared" si="1532"/>
        <v>#REF!</v>
      </c>
      <c r="HM134" s="124" t="e">
        <f t="shared" si="1532"/>
        <v>#REF!</v>
      </c>
      <c r="HN134" s="124" t="e">
        <f t="shared" si="1532"/>
        <v>#REF!</v>
      </c>
      <c r="HO134" s="124" t="e">
        <f t="shared" si="1532"/>
        <v>#REF!</v>
      </c>
      <c r="HP134" s="124" t="e">
        <f t="shared" si="1532"/>
        <v>#REF!</v>
      </c>
      <c r="HQ134" s="124" t="e">
        <f t="shared" si="1532"/>
        <v>#REF!</v>
      </c>
      <c r="HR134" s="124" t="e">
        <f t="shared" si="1532"/>
        <v>#REF!</v>
      </c>
      <c r="HS134" s="124" t="e">
        <f t="shared" si="1532"/>
        <v>#REF!</v>
      </c>
      <c r="HT134" s="124" t="e">
        <f t="shared" si="1532"/>
        <v>#REF!</v>
      </c>
      <c r="HU134" s="124" t="e">
        <f t="shared" si="1532"/>
        <v>#REF!</v>
      </c>
      <c r="HV134" s="124" t="e">
        <f t="shared" si="1532"/>
        <v>#REF!</v>
      </c>
      <c r="HW134" s="124" t="e">
        <f t="shared" si="1532"/>
        <v>#REF!</v>
      </c>
      <c r="HX134" s="124" t="e">
        <f t="shared" si="1532"/>
        <v>#REF!</v>
      </c>
      <c r="HY134" s="124" t="e">
        <f t="shared" si="1532"/>
        <v>#REF!</v>
      </c>
      <c r="HZ134" s="124" t="e">
        <f t="shared" si="1532"/>
        <v>#REF!</v>
      </c>
      <c r="IA134" s="124" t="e">
        <f t="shared" si="1532"/>
        <v>#REF!</v>
      </c>
      <c r="IB134" s="124" t="e">
        <f t="shared" si="1532"/>
        <v>#REF!</v>
      </c>
      <c r="IC134" s="124" t="e">
        <f t="shared" si="1532"/>
        <v>#REF!</v>
      </c>
      <c r="ID134" s="124" t="e">
        <f t="shared" si="1532"/>
        <v>#REF!</v>
      </c>
      <c r="IE134" s="124" t="e">
        <f t="shared" si="1532"/>
        <v>#REF!</v>
      </c>
      <c r="IF134" s="124" t="e">
        <f t="shared" si="1532"/>
        <v>#REF!</v>
      </c>
      <c r="IG134" s="124" t="e">
        <f t="shared" si="1532"/>
        <v>#REF!</v>
      </c>
      <c r="IH134" s="124" t="e">
        <f t="shared" si="1532"/>
        <v>#REF!</v>
      </c>
      <c r="II134" s="124" t="e">
        <f t="shared" si="1532"/>
        <v>#REF!</v>
      </c>
      <c r="IJ134" s="124" t="e">
        <f t="shared" si="1532"/>
        <v>#REF!</v>
      </c>
      <c r="IK134" s="124" t="e">
        <f t="shared" si="1532"/>
        <v>#REF!</v>
      </c>
      <c r="IL134" s="124" t="e">
        <f t="shared" si="1532"/>
        <v>#REF!</v>
      </c>
      <c r="IM134" s="124" t="e">
        <f t="shared" si="1532"/>
        <v>#REF!</v>
      </c>
      <c r="IN134" s="124" t="e">
        <f t="shared" si="1532"/>
        <v>#REF!</v>
      </c>
      <c r="IO134" s="124" t="e">
        <f t="shared" si="1532"/>
        <v>#REF!</v>
      </c>
      <c r="IP134" s="124" t="e">
        <f t="shared" si="1532"/>
        <v>#REF!</v>
      </c>
      <c r="IQ134" s="124" t="e">
        <f t="shared" si="1532"/>
        <v>#REF!</v>
      </c>
      <c r="IR134" s="124" t="e">
        <f t="shared" si="1532"/>
        <v>#REF!</v>
      </c>
      <c r="IS134" s="124" t="e">
        <f t="shared" si="1532"/>
        <v>#REF!</v>
      </c>
      <c r="IT134" s="124" t="e">
        <f t="shared" si="1532"/>
        <v>#REF!</v>
      </c>
      <c r="IU134" s="124" t="e">
        <f t="shared" si="1532"/>
        <v>#REF!</v>
      </c>
      <c r="IV134" s="124" t="e">
        <f t="shared" si="1532"/>
        <v>#REF!</v>
      </c>
      <c r="IW134" s="124" t="e">
        <f t="shared" si="1532"/>
        <v>#REF!</v>
      </c>
      <c r="IX134" s="124" t="e">
        <f t="shared" si="1532"/>
        <v>#REF!</v>
      </c>
      <c r="IY134" s="124" t="e">
        <f t="shared" si="1532"/>
        <v>#REF!</v>
      </c>
      <c r="IZ134" s="124" t="e">
        <f t="shared" si="1532"/>
        <v>#REF!</v>
      </c>
      <c r="JA134" s="124" t="e">
        <f t="shared" si="1532"/>
        <v>#REF!</v>
      </c>
      <c r="JB134" s="124" t="e">
        <f t="shared" si="1532"/>
        <v>#REF!</v>
      </c>
      <c r="JC134" s="124" t="e">
        <f t="shared" si="1532"/>
        <v>#REF!</v>
      </c>
      <c r="JD134" s="124" t="e">
        <f t="shared" si="1532"/>
        <v>#REF!</v>
      </c>
      <c r="JE134" s="124" t="e">
        <f t="shared" ref="JE134:KT134" si="1533">$D$134*JE115</f>
        <v>#REF!</v>
      </c>
      <c r="JF134" s="124" t="e">
        <f t="shared" si="1533"/>
        <v>#REF!</v>
      </c>
      <c r="JG134" s="124" t="e">
        <f t="shared" si="1533"/>
        <v>#REF!</v>
      </c>
      <c r="JH134" s="124" t="e">
        <f t="shared" si="1533"/>
        <v>#REF!</v>
      </c>
      <c r="JI134" s="124" t="e">
        <f t="shared" si="1533"/>
        <v>#REF!</v>
      </c>
      <c r="JJ134" s="124" t="e">
        <f t="shared" si="1533"/>
        <v>#REF!</v>
      </c>
      <c r="JK134" s="124" t="e">
        <f t="shared" si="1533"/>
        <v>#REF!</v>
      </c>
      <c r="JL134" s="124" t="e">
        <f t="shared" si="1533"/>
        <v>#REF!</v>
      </c>
      <c r="JM134" s="124" t="e">
        <f t="shared" si="1533"/>
        <v>#REF!</v>
      </c>
      <c r="JN134" s="124" t="e">
        <f t="shared" si="1533"/>
        <v>#REF!</v>
      </c>
      <c r="JO134" s="124" t="e">
        <f t="shared" si="1533"/>
        <v>#REF!</v>
      </c>
      <c r="JP134" s="124" t="e">
        <f t="shared" si="1533"/>
        <v>#REF!</v>
      </c>
      <c r="JQ134" s="124" t="e">
        <f t="shared" si="1533"/>
        <v>#REF!</v>
      </c>
      <c r="JR134" s="124" t="e">
        <f t="shared" si="1533"/>
        <v>#REF!</v>
      </c>
      <c r="JS134" s="124" t="e">
        <f t="shared" si="1533"/>
        <v>#REF!</v>
      </c>
      <c r="JT134" s="124" t="e">
        <f t="shared" si="1533"/>
        <v>#REF!</v>
      </c>
      <c r="JU134" s="124" t="e">
        <f t="shared" si="1533"/>
        <v>#REF!</v>
      </c>
      <c r="JV134" s="124" t="e">
        <f t="shared" si="1533"/>
        <v>#REF!</v>
      </c>
      <c r="JW134" s="124" t="e">
        <f t="shared" si="1533"/>
        <v>#REF!</v>
      </c>
      <c r="JX134" s="124" t="e">
        <f t="shared" si="1533"/>
        <v>#REF!</v>
      </c>
      <c r="JY134" s="124" t="e">
        <f t="shared" si="1533"/>
        <v>#REF!</v>
      </c>
      <c r="JZ134" s="124" t="e">
        <f t="shared" si="1533"/>
        <v>#REF!</v>
      </c>
      <c r="KA134" s="124" t="e">
        <f t="shared" si="1533"/>
        <v>#REF!</v>
      </c>
      <c r="KB134" s="124" t="e">
        <f t="shared" si="1533"/>
        <v>#REF!</v>
      </c>
      <c r="KC134" s="124" t="e">
        <f t="shared" si="1533"/>
        <v>#REF!</v>
      </c>
      <c r="KD134" s="124" t="e">
        <f t="shared" si="1533"/>
        <v>#REF!</v>
      </c>
      <c r="KE134" s="124" t="e">
        <f t="shared" si="1533"/>
        <v>#REF!</v>
      </c>
      <c r="KF134" s="124" t="e">
        <f t="shared" si="1533"/>
        <v>#REF!</v>
      </c>
      <c r="KG134" s="124" t="e">
        <f t="shared" si="1533"/>
        <v>#REF!</v>
      </c>
      <c r="KH134" s="124" t="e">
        <f t="shared" si="1533"/>
        <v>#REF!</v>
      </c>
      <c r="KI134" s="124" t="e">
        <f t="shared" si="1533"/>
        <v>#REF!</v>
      </c>
      <c r="KJ134" s="124" t="e">
        <f t="shared" si="1533"/>
        <v>#REF!</v>
      </c>
      <c r="KK134" s="124" t="e">
        <f t="shared" si="1533"/>
        <v>#REF!</v>
      </c>
      <c r="KL134" s="124" t="e">
        <f t="shared" si="1533"/>
        <v>#REF!</v>
      </c>
      <c r="KM134" s="124" t="e">
        <f t="shared" si="1533"/>
        <v>#REF!</v>
      </c>
      <c r="KN134" s="124" t="e">
        <f t="shared" si="1533"/>
        <v>#REF!</v>
      </c>
      <c r="KO134" s="124" t="e">
        <f t="shared" si="1533"/>
        <v>#REF!</v>
      </c>
      <c r="KP134" s="124" t="e">
        <f t="shared" si="1533"/>
        <v>#REF!</v>
      </c>
      <c r="KQ134" s="124" t="e">
        <f t="shared" si="1533"/>
        <v>#REF!</v>
      </c>
      <c r="KR134" s="124" t="e">
        <f t="shared" si="1533"/>
        <v>#REF!</v>
      </c>
      <c r="KS134" s="124" t="e">
        <f t="shared" si="1533"/>
        <v>#REF!</v>
      </c>
      <c r="KT134" s="124" t="e">
        <f t="shared" si="1533"/>
        <v>#REF!</v>
      </c>
      <c r="KU134" s="124" t="e">
        <f t="shared" ref="KU134:LF134" si="1534">$D$134*KU115</f>
        <v>#REF!</v>
      </c>
      <c r="KV134" s="124" t="e">
        <f t="shared" si="1534"/>
        <v>#REF!</v>
      </c>
      <c r="KW134" s="124" t="e">
        <f t="shared" si="1534"/>
        <v>#REF!</v>
      </c>
      <c r="KX134" s="124" t="e">
        <f t="shared" si="1534"/>
        <v>#REF!</v>
      </c>
      <c r="KY134" s="124" t="e">
        <f t="shared" si="1534"/>
        <v>#REF!</v>
      </c>
      <c r="KZ134" s="124" t="e">
        <f t="shared" si="1534"/>
        <v>#REF!</v>
      </c>
      <c r="LA134" s="124" t="e">
        <f t="shared" si="1534"/>
        <v>#REF!</v>
      </c>
      <c r="LB134" s="124" t="e">
        <f t="shared" si="1534"/>
        <v>#REF!</v>
      </c>
      <c r="LC134" s="124" t="e">
        <f t="shared" si="1534"/>
        <v>#REF!</v>
      </c>
      <c r="LD134" s="124" t="e">
        <f t="shared" si="1534"/>
        <v>#REF!</v>
      </c>
      <c r="LE134" s="124" t="e">
        <f t="shared" si="1534"/>
        <v>#REF!</v>
      </c>
      <c r="LF134" s="124" t="e">
        <f t="shared" si="1534"/>
        <v>#REF!</v>
      </c>
      <c r="LG134" s="124" t="e">
        <f t="shared" ref="LG134:NR134" si="1535">$D$134*LG115</f>
        <v>#REF!</v>
      </c>
      <c r="LH134" s="124" t="e">
        <f t="shared" si="1535"/>
        <v>#REF!</v>
      </c>
      <c r="LI134" s="124" t="e">
        <f t="shared" si="1535"/>
        <v>#REF!</v>
      </c>
      <c r="LJ134" s="124" t="e">
        <f t="shared" si="1535"/>
        <v>#REF!</v>
      </c>
      <c r="LK134" s="124" t="e">
        <f t="shared" si="1535"/>
        <v>#REF!</v>
      </c>
      <c r="LL134" s="124" t="e">
        <f t="shared" si="1535"/>
        <v>#REF!</v>
      </c>
      <c r="LM134" s="124" t="e">
        <f t="shared" si="1535"/>
        <v>#REF!</v>
      </c>
      <c r="LN134" s="124" t="e">
        <f t="shared" si="1535"/>
        <v>#REF!</v>
      </c>
      <c r="LO134" s="124" t="e">
        <f t="shared" si="1535"/>
        <v>#REF!</v>
      </c>
      <c r="LP134" s="124" t="e">
        <f t="shared" si="1535"/>
        <v>#REF!</v>
      </c>
      <c r="LQ134" s="124" t="e">
        <f t="shared" si="1535"/>
        <v>#REF!</v>
      </c>
      <c r="LR134" s="124" t="e">
        <f t="shared" si="1535"/>
        <v>#REF!</v>
      </c>
      <c r="LS134" s="124" t="e">
        <f t="shared" si="1535"/>
        <v>#REF!</v>
      </c>
      <c r="LT134" s="124" t="e">
        <f t="shared" si="1535"/>
        <v>#REF!</v>
      </c>
      <c r="LU134" s="124" t="e">
        <f t="shared" si="1535"/>
        <v>#REF!</v>
      </c>
      <c r="LV134" s="124" t="e">
        <f t="shared" si="1535"/>
        <v>#REF!</v>
      </c>
      <c r="LW134" s="124" t="e">
        <f t="shared" si="1535"/>
        <v>#REF!</v>
      </c>
      <c r="LX134" s="124" t="e">
        <f t="shared" si="1535"/>
        <v>#REF!</v>
      </c>
      <c r="LY134" s="124" t="e">
        <f t="shared" si="1535"/>
        <v>#REF!</v>
      </c>
      <c r="LZ134" s="124" t="e">
        <f t="shared" si="1535"/>
        <v>#REF!</v>
      </c>
      <c r="MA134" s="124" t="e">
        <f t="shared" si="1535"/>
        <v>#REF!</v>
      </c>
      <c r="MB134" s="124" t="e">
        <f t="shared" si="1535"/>
        <v>#REF!</v>
      </c>
      <c r="MC134" s="124" t="e">
        <f t="shared" si="1535"/>
        <v>#REF!</v>
      </c>
      <c r="MD134" s="124" t="e">
        <f t="shared" si="1535"/>
        <v>#REF!</v>
      </c>
      <c r="ME134" s="124" t="e">
        <f t="shared" si="1535"/>
        <v>#REF!</v>
      </c>
      <c r="MF134" s="124" t="e">
        <f t="shared" si="1535"/>
        <v>#REF!</v>
      </c>
      <c r="MG134" s="124" t="e">
        <f t="shared" si="1535"/>
        <v>#REF!</v>
      </c>
      <c r="MH134" s="124" t="e">
        <f t="shared" si="1535"/>
        <v>#REF!</v>
      </c>
      <c r="MI134" s="124" t="e">
        <f t="shared" si="1535"/>
        <v>#REF!</v>
      </c>
      <c r="MJ134" s="124" t="e">
        <f t="shared" si="1535"/>
        <v>#REF!</v>
      </c>
      <c r="MK134" s="124" t="e">
        <f t="shared" si="1535"/>
        <v>#REF!</v>
      </c>
      <c r="ML134" s="124" t="e">
        <f t="shared" si="1535"/>
        <v>#REF!</v>
      </c>
      <c r="MM134" s="124" t="e">
        <f t="shared" si="1535"/>
        <v>#REF!</v>
      </c>
      <c r="MN134" s="124" t="e">
        <f t="shared" si="1535"/>
        <v>#REF!</v>
      </c>
      <c r="MO134" s="124" t="e">
        <f t="shared" si="1535"/>
        <v>#REF!</v>
      </c>
      <c r="MP134" s="124" t="e">
        <f t="shared" si="1535"/>
        <v>#REF!</v>
      </c>
      <c r="MQ134" s="124" t="e">
        <f t="shared" si="1535"/>
        <v>#REF!</v>
      </c>
      <c r="MR134" s="124" t="e">
        <f t="shared" si="1535"/>
        <v>#REF!</v>
      </c>
      <c r="MS134" s="124" t="e">
        <f t="shared" si="1535"/>
        <v>#REF!</v>
      </c>
      <c r="MT134" s="124" t="e">
        <f t="shared" si="1535"/>
        <v>#REF!</v>
      </c>
      <c r="MU134" s="124" t="e">
        <f t="shared" si="1535"/>
        <v>#REF!</v>
      </c>
      <c r="MV134" s="124" t="e">
        <f t="shared" si="1535"/>
        <v>#REF!</v>
      </c>
      <c r="MW134" s="124" t="e">
        <f t="shared" si="1535"/>
        <v>#REF!</v>
      </c>
      <c r="MX134" s="124" t="e">
        <f t="shared" si="1535"/>
        <v>#REF!</v>
      </c>
      <c r="MY134" s="124" t="e">
        <f t="shared" si="1535"/>
        <v>#REF!</v>
      </c>
      <c r="MZ134" s="124" t="e">
        <f t="shared" si="1535"/>
        <v>#REF!</v>
      </c>
      <c r="NA134" s="124" t="e">
        <f t="shared" si="1535"/>
        <v>#REF!</v>
      </c>
      <c r="NB134" s="124" t="e">
        <f t="shared" si="1535"/>
        <v>#REF!</v>
      </c>
      <c r="NC134" s="124" t="e">
        <f t="shared" si="1535"/>
        <v>#REF!</v>
      </c>
      <c r="ND134" s="124" t="e">
        <f t="shared" si="1535"/>
        <v>#REF!</v>
      </c>
      <c r="NE134" s="124" t="e">
        <f t="shared" si="1535"/>
        <v>#REF!</v>
      </c>
      <c r="NF134" s="124" t="e">
        <f t="shared" si="1535"/>
        <v>#REF!</v>
      </c>
      <c r="NG134" s="124" t="e">
        <f t="shared" si="1535"/>
        <v>#REF!</v>
      </c>
      <c r="NH134" s="124" t="e">
        <f t="shared" si="1535"/>
        <v>#REF!</v>
      </c>
      <c r="NI134" s="124" t="e">
        <f t="shared" si="1535"/>
        <v>#REF!</v>
      </c>
      <c r="NJ134" s="124" t="e">
        <f t="shared" si="1535"/>
        <v>#REF!</v>
      </c>
      <c r="NK134" s="124" t="e">
        <f t="shared" si="1535"/>
        <v>#REF!</v>
      </c>
      <c r="NL134" s="124" t="e">
        <f t="shared" si="1535"/>
        <v>#REF!</v>
      </c>
      <c r="NM134" s="124" t="e">
        <f t="shared" si="1535"/>
        <v>#REF!</v>
      </c>
      <c r="NN134" s="124" t="e">
        <f t="shared" si="1535"/>
        <v>#REF!</v>
      </c>
      <c r="NO134" s="124" t="e">
        <f t="shared" si="1535"/>
        <v>#REF!</v>
      </c>
      <c r="NP134" s="124" t="e">
        <f t="shared" si="1535"/>
        <v>#REF!</v>
      </c>
      <c r="NQ134" s="124" t="e">
        <f t="shared" si="1535"/>
        <v>#REF!</v>
      </c>
      <c r="NR134" s="124" t="e">
        <f t="shared" si="1535"/>
        <v>#REF!</v>
      </c>
      <c r="NS134" s="124" t="e">
        <f t="shared" ref="NS134:PJ134" si="1536">$D$134*NS115</f>
        <v>#REF!</v>
      </c>
      <c r="NT134" s="124" t="e">
        <f t="shared" si="1536"/>
        <v>#REF!</v>
      </c>
      <c r="NU134" s="124" t="e">
        <f t="shared" si="1536"/>
        <v>#REF!</v>
      </c>
      <c r="NV134" s="124" t="e">
        <f t="shared" si="1536"/>
        <v>#REF!</v>
      </c>
      <c r="NW134" s="124" t="e">
        <f t="shared" si="1536"/>
        <v>#REF!</v>
      </c>
      <c r="NX134" s="124" t="e">
        <f t="shared" si="1536"/>
        <v>#REF!</v>
      </c>
      <c r="NY134" s="124" t="e">
        <f t="shared" si="1536"/>
        <v>#REF!</v>
      </c>
      <c r="NZ134" s="124" t="e">
        <f t="shared" si="1536"/>
        <v>#REF!</v>
      </c>
      <c r="OA134" s="124" t="e">
        <f t="shared" si="1536"/>
        <v>#REF!</v>
      </c>
      <c r="OB134" s="124" t="e">
        <f t="shared" si="1536"/>
        <v>#REF!</v>
      </c>
      <c r="OC134" s="124" t="e">
        <f t="shared" si="1536"/>
        <v>#REF!</v>
      </c>
      <c r="OD134" s="124" t="e">
        <f t="shared" si="1536"/>
        <v>#REF!</v>
      </c>
      <c r="OE134" s="124" t="e">
        <f t="shared" si="1536"/>
        <v>#REF!</v>
      </c>
      <c r="OF134" s="124" t="e">
        <f t="shared" si="1536"/>
        <v>#REF!</v>
      </c>
      <c r="OG134" s="124" t="e">
        <f t="shared" si="1536"/>
        <v>#REF!</v>
      </c>
      <c r="OH134" s="124" t="e">
        <f t="shared" si="1536"/>
        <v>#REF!</v>
      </c>
      <c r="OI134" s="124" t="e">
        <f t="shared" si="1536"/>
        <v>#REF!</v>
      </c>
      <c r="OJ134" s="124" t="e">
        <f t="shared" si="1536"/>
        <v>#REF!</v>
      </c>
      <c r="OK134" s="124" t="e">
        <f t="shared" si="1536"/>
        <v>#REF!</v>
      </c>
      <c r="OL134" s="124" t="e">
        <f t="shared" si="1536"/>
        <v>#REF!</v>
      </c>
      <c r="OM134" s="124" t="e">
        <f t="shared" si="1536"/>
        <v>#REF!</v>
      </c>
      <c r="ON134" s="124" t="e">
        <f t="shared" si="1536"/>
        <v>#REF!</v>
      </c>
      <c r="OO134" s="124" t="e">
        <f t="shared" si="1536"/>
        <v>#REF!</v>
      </c>
      <c r="OP134" s="124" t="e">
        <f t="shared" si="1536"/>
        <v>#REF!</v>
      </c>
      <c r="OQ134" s="124" t="e">
        <f t="shared" si="1536"/>
        <v>#REF!</v>
      </c>
      <c r="OR134" s="124" t="e">
        <f t="shared" si="1536"/>
        <v>#REF!</v>
      </c>
      <c r="OS134" s="124" t="e">
        <f t="shared" si="1536"/>
        <v>#REF!</v>
      </c>
      <c r="OT134" s="124" t="e">
        <f t="shared" si="1536"/>
        <v>#REF!</v>
      </c>
      <c r="OU134" s="124" t="e">
        <f t="shared" si="1536"/>
        <v>#REF!</v>
      </c>
      <c r="OV134" s="124" t="e">
        <f t="shared" si="1536"/>
        <v>#REF!</v>
      </c>
      <c r="OW134" s="124" t="e">
        <f t="shared" si="1536"/>
        <v>#REF!</v>
      </c>
      <c r="OX134" s="124" t="e">
        <f t="shared" si="1536"/>
        <v>#REF!</v>
      </c>
      <c r="OY134" s="124" t="e">
        <f t="shared" si="1536"/>
        <v>#REF!</v>
      </c>
      <c r="OZ134" s="124" t="e">
        <f t="shared" si="1536"/>
        <v>#REF!</v>
      </c>
      <c r="PA134" s="124" t="e">
        <f t="shared" si="1536"/>
        <v>#REF!</v>
      </c>
      <c r="PB134" s="124" t="e">
        <f t="shared" si="1536"/>
        <v>#REF!</v>
      </c>
      <c r="PC134" s="124" t="e">
        <f t="shared" si="1536"/>
        <v>#REF!</v>
      </c>
      <c r="PD134" s="124" t="e">
        <f t="shared" si="1536"/>
        <v>#REF!</v>
      </c>
      <c r="PE134" s="124" t="e">
        <f t="shared" si="1536"/>
        <v>#REF!</v>
      </c>
      <c r="PF134" s="124" t="e">
        <f t="shared" si="1536"/>
        <v>#REF!</v>
      </c>
      <c r="PG134" s="124" t="e">
        <f t="shared" si="1536"/>
        <v>#REF!</v>
      </c>
      <c r="PH134" s="124" t="e">
        <f t="shared" si="1536"/>
        <v>#REF!</v>
      </c>
      <c r="PI134" s="124" t="e">
        <f t="shared" si="1536"/>
        <v>#REF!</v>
      </c>
      <c r="PJ134" s="124" t="e">
        <f t="shared" si="1536"/>
        <v>#REF!</v>
      </c>
    </row>
    <row r="135" spans="3:426" ht="12" customHeight="1">
      <c r="C135" s="70" t="e">
        <f t="shared" si="1447"/>
        <v>#REF!</v>
      </c>
      <c r="D135" s="77" t="e">
        <f>#REF!</f>
        <v>#REF!</v>
      </c>
      <c r="G135" s="124" t="e">
        <f t="shared" si="1448"/>
        <v>#REF!</v>
      </c>
      <c r="H135" s="124" t="e">
        <f>$D$135*H116</f>
        <v>#REF!</v>
      </c>
      <c r="I135" s="124" t="e">
        <f t="shared" ref="I135:BT135" si="1537">$D$135*I116</f>
        <v>#REF!</v>
      </c>
      <c r="J135" s="124" t="e">
        <f t="shared" si="1537"/>
        <v>#REF!</v>
      </c>
      <c r="K135" s="124" t="e">
        <f t="shared" si="1537"/>
        <v>#REF!</v>
      </c>
      <c r="L135" s="124" t="e">
        <f t="shared" si="1537"/>
        <v>#REF!</v>
      </c>
      <c r="M135" s="124" t="e">
        <f t="shared" si="1537"/>
        <v>#REF!</v>
      </c>
      <c r="N135" s="124" t="e">
        <f t="shared" si="1537"/>
        <v>#REF!</v>
      </c>
      <c r="O135" s="124" t="e">
        <f t="shared" si="1537"/>
        <v>#REF!</v>
      </c>
      <c r="P135" s="124" t="e">
        <f t="shared" si="1537"/>
        <v>#REF!</v>
      </c>
      <c r="Q135" s="124" t="e">
        <f t="shared" si="1537"/>
        <v>#REF!</v>
      </c>
      <c r="R135" s="124" t="e">
        <f t="shared" si="1537"/>
        <v>#REF!</v>
      </c>
      <c r="S135" s="124" t="e">
        <f t="shared" si="1537"/>
        <v>#REF!</v>
      </c>
      <c r="T135" s="124" t="e">
        <f t="shared" si="1537"/>
        <v>#REF!</v>
      </c>
      <c r="U135" s="124" t="e">
        <f t="shared" si="1537"/>
        <v>#REF!</v>
      </c>
      <c r="V135" s="124" t="e">
        <f t="shared" si="1537"/>
        <v>#REF!</v>
      </c>
      <c r="W135" s="124" t="e">
        <f t="shared" si="1537"/>
        <v>#REF!</v>
      </c>
      <c r="X135" s="124" t="e">
        <f t="shared" si="1537"/>
        <v>#REF!</v>
      </c>
      <c r="Y135" s="124" t="e">
        <f t="shared" si="1537"/>
        <v>#REF!</v>
      </c>
      <c r="Z135" s="124" t="e">
        <f t="shared" si="1537"/>
        <v>#REF!</v>
      </c>
      <c r="AA135" s="124" t="e">
        <f t="shared" si="1537"/>
        <v>#REF!</v>
      </c>
      <c r="AB135" s="124" t="e">
        <f t="shared" si="1537"/>
        <v>#REF!</v>
      </c>
      <c r="AC135" s="124" t="e">
        <f t="shared" si="1537"/>
        <v>#REF!</v>
      </c>
      <c r="AD135" s="124" t="e">
        <f t="shared" si="1537"/>
        <v>#REF!</v>
      </c>
      <c r="AE135" s="124" t="e">
        <f t="shared" si="1537"/>
        <v>#REF!</v>
      </c>
      <c r="AF135" s="124" t="e">
        <f t="shared" si="1537"/>
        <v>#REF!</v>
      </c>
      <c r="AG135" s="124" t="e">
        <f t="shared" si="1537"/>
        <v>#REF!</v>
      </c>
      <c r="AH135" s="124" t="e">
        <f t="shared" si="1537"/>
        <v>#REF!</v>
      </c>
      <c r="AI135" s="124" t="e">
        <f t="shared" si="1537"/>
        <v>#REF!</v>
      </c>
      <c r="AJ135" s="124" t="e">
        <f t="shared" si="1537"/>
        <v>#REF!</v>
      </c>
      <c r="AK135" s="124" t="e">
        <f t="shared" si="1537"/>
        <v>#REF!</v>
      </c>
      <c r="AL135" s="124" t="e">
        <f t="shared" si="1537"/>
        <v>#REF!</v>
      </c>
      <c r="AM135" s="124" t="e">
        <f t="shared" si="1537"/>
        <v>#REF!</v>
      </c>
      <c r="AN135" s="124" t="e">
        <f t="shared" si="1537"/>
        <v>#REF!</v>
      </c>
      <c r="AO135" s="124" t="e">
        <f t="shared" si="1537"/>
        <v>#REF!</v>
      </c>
      <c r="AP135" s="124" t="e">
        <f t="shared" si="1537"/>
        <v>#REF!</v>
      </c>
      <c r="AQ135" s="124" t="e">
        <f t="shared" si="1537"/>
        <v>#REF!</v>
      </c>
      <c r="AR135" s="124" t="e">
        <f t="shared" si="1537"/>
        <v>#REF!</v>
      </c>
      <c r="AS135" s="124" t="e">
        <f t="shared" si="1537"/>
        <v>#REF!</v>
      </c>
      <c r="AT135" s="124" t="e">
        <f t="shared" si="1537"/>
        <v>#REF!</v>
      </c>
      <c r="AU135" s="124" t="e">
        <f t="shared" si="1537"/>
        <v>#REF!</v>
      </c>
      <c r="AV135" s="124" t="e">
        <f t="shared" si="1537"/>
        <v>#REF!</v>
      </c>
      <c r="AW135" s="124" t="e">
        <f t="shared" si="1537"/>
        <v>#REF!</v>
      </c>
      <c r="AX135" s="124" t="e">
        <f t="shared" si="1537"/>
        <v>#REF!</v>
      </c>
      <c r="AY135" s="124" t="e">
        <f t="shared" si="1537"/>
        <v>#REF!</v>
      </c>
      <c r="AZ135" s="124" t="e">
        <f t="shared" si="1537"/>
        <v>#REF!</v>
      </c>
      <c r="BA135" s="124" t="e">
        <f t="shared" si="1537"/>
        <v>#REF!</v>
      </c>
      <c r="BB135" s="124" t="e">
        <f t="shared" si="1537"/>
        <v>#REF!</v>
      </c>
      <c r="BC135" s="124" t="e">
        <f t="shared" si="1537"/>
        <v>#REF!</v>
      </c>
      <c r="BD135" s="124" t="e">
        <f t="shared" si="1537"/>
        <v>#REF!</v>
      </c>
      <c r="BE135" s="124" t="e">
        <f t="shared" si="1537"/>
        <v>#REF!</v>
      </c>
      <c r="BF135" s="124" t="e">
        <f t="shared" si="1537"/>
        <v>#REF!</v>
      </c>
      <c r="BG135" s="124" t="e">
        <f t="shared" si="1537"/>
        <v>#REF!</v>
      </c>
      <c r="BH135" s="124" t="e">
        <f t="shared" si="1537"/>
        <v>#REF!</v>
      </c>
      <c r="BI135" s="124" t="e">
        <f t="shared" si="1537"/>
        <v>#REF!</v>
      </c>
      <c r="BJ135" s="124" t="e">
        <f t="shared" si="1537"/>
        <v>#REF!</v>
      </c>
      <c r="BK135" s="124" t="e">
        <f t="shared" si="1537"/>
        <v>#REF!</v>
      </c>
      <c r="BL135" s="124" t="e">
        <f t="shared" si="1537"/>
        <v>#REF!</v>
      </c>
      <c r="BM135" s="124" t="e">
        <f t="shared" si="1537"/>
        <v>#REF!</v>
      </c>
      <c r="BN135" s="124" t="e">
        <f t="shared" si="1537"/>
        <v>#REF!</v>
      </c>
      <c r="BO135" s="124" t="e">
        <f t="shared" si="1537"/>
        <v>#REF!</v>
      </c>
      <c r="BP135" s="124" t="e">
        <f t="shared" si="1537"/>
        <v>#REF!</v>
      </c>
      <c r="BQ135" s="124" t="e">
        <f t="shared" si="1537"/>
        <v>#REF!</v>
      </c>
      <c r="BR135" s="124" t="e">
        <f t="shared" si="1537"/>
        <v>#REF!</v>
      </c>
      <c r="BS135" s="124" t="e">
        <f t="shared" si="1537"/>
        <v>#REF!</v>
      </c>
      <c r="BT135" s="124" t="e">
        <f t="shared" si="1537"/>
        <v>#REF!</v>
      </c>
      <c r="BU135" s="124" t="e">
        <f t="shared" ref="BU135:EF135" si="1538">$D$135*BU116</f>
        <v>#REF!</v>
      </c>
      <c r="BV135" s="124" t="e">
        <f t="shared" si="1538"/>
        <v>#REF!</v>
      </c>
      <c r="BW135" s="124" t="e">
        <f t="shared" si="1538"/>
        <v>#REF!</v>
      </c>
      <c r="BX135" s="124" t="e">
        <f t="shared" si="1538"/>
        <v>#REF!</v>
      </c>
      <c r="BY135" s="124" t="e">
        <f t="shared" si="1538"/>
        <v>#REF!</v>
      </c>
      <c r="BZ135" s="124" t="e">
        <f t="shared" si="1538"/>
        <v>#REF!</v>
      </c>
      <c r="CA135" s="124" t="e">
        <f t="shared" si="1538"/>
        <v>#REF!</v>
      </c>
      <c r="CB135" s="124" t="e">
        <f t="shared" si="1538"/>
        <v>#REF!</v>
      </c>
      <c r="CC135" s="124" t="e">
        <f t="shared" si="1538"/>
        <v>#REF!</v>
      </c>
      <c r="CD135" s="124" t="e">
        <f t="shared" si="1538"/>
        <v>#REF!</v>
      </c>
      <c r="CE135" s="124" t="e">
        <f t="shared" si="1538"/>
        <v>#REF!</v>
      </c>
      <c r="CF135" s="124" t="e">
        <f t="shared" si="1538"/>
        <v>#REF!</v>
      </c>
      <c r="CG135" s="124" t="e">
        <f t="shared" si="1538"/>
        <v>#REF!</v>
      </c>
      <c r="CH135" s="124" t="e">
        <f t="shared" si="1538"/>
        <v>#REF!</v>
      </c>
      <c r="CI135" s="124" t="e">
        <f t="shared" si="1538"/>
        <v>#REF!</v>
      </c>
      <c r="CJ135" s="124" t="e">
        <f t="shared" si="1538"/>
        <v>#REF!</v>
      </c>
      <c r="CK135" s="124" t="e">
        <f t="shared" si="1538"/>
        <v>#REF!</v>
      </c>
      <c r="CL135" s="124" t="e">
        <f t="shared" si="1538"/>
        <v>#REF!</v>
      </c>
      <c r="CM135" s="124" t="e">
        <f t="shared" si="1538"/>
        <v>#REF!</v>
      </c>
      <c r="CN135" s="124" t="e">
        <f t="shared" si="1538"/>
        <v>#REF!</v>
      </c>
      <c r="CO135" s="124" t="e">
        <f t="shared" si="1538"/>
        <v>#REF!</v>
      </c>
      <c r="CP135" s="124" t="e">
        <f t="shared" si="1538"/>
        <v>#REF!</v>
      </c>
      <c r="CQ135" s="124" t="e">
        <f t="shared" si="1538"/>
        <v>#REF!</v>
      </c>
      <c r="CR135" s="124" t="e">
        <f t="shared" si="1538"/>
        <v>#REF!</v>
      </c>
      <c r="CS135" s="124" t="e">
        <f t="shared" si="1538"/>
        <v>#REF!</v>
      </c>
      <c r="CT135" s="124" t="e">
        <f t="shared" si="1538"/>
        <v>#REF!</v>
      </c>
      <c r="CU135" s="124" t="e">
        <f t="shared" si="1538"/>
        <v>#REF!</v>
      </c>
      <c r="CV135" s="124" t="e">
        <f t="shared" si="1538"/>
        <v>#REF!</v>
      </c>
      <c r="CW135" s="124" t="e">
        <f t="shared" si="1538"/>
        <v>#REF!</v>
      </c>
      <c r="CX135" s="124" t="e">
        <f t="shared" si="1538"/>
        <v>#REF!</v>
      </c>
      <c r="CY135" s="124" t="e">
        <f t="shared" si="1538"/>
        <v>#REF!</v>
      </c>
      <c r="CZ135" s="124" t="e">
        <f t="shared" si="1538"/>
        <v>#REF!</v>
      </c>
      <c r="DA135" s="124" t="e">
        <f t="shared" si="1538"/>
        <v>#REF!</v>
      </c>
      <c r="DB135" s="124" t="e">
        <f t="shared" si="1538"/>
        <v>#REF!</v>
      </c>
      <c r="DC135" s="124" t="e">
        <f t="shared" si="1538"/>
        <v>#REF!</v>
      </c>
      <c r="DD135" s="124" t="e">
        <f t="shared" si="1538"/>
        <v>#REF!</v>
      </c>
      <c r="DE135" s="124" t="e">
        <f t="shared" si="1538"/>
        <v>#REF!</v>
      </c>
      <c r="DF135" s="124" t="e">
        <f t="shared" si="1538"/>
        <v>#REF!</v>
      </c>
      <c r="DG135" s="124" t="e">
        <f t="shared" si="1538"/>
        <v>#REF!</v>
      </c>
      <c r="DH135" s="124" t="e">
        <f t="shared" si="1538"/>
        <v>#REF!</v>
      </c>
      <c r="DI135" s="124" t="e">
        <f t="shared" si="1538"/>
        <v>#REF!</v>
      </c>
      <c r="DJ135" s="124" t="e">
        <f t="shared" si="1538"/>
        <v>#REF!</v>
      </c>
      <c r="DK135" s="124" t="e">
        <f t="shared" si="1538"/>
        <v>#REF!</v>
      </c>
      <c r="DL135" s="124" t="e">
        <f t="shared" si="1538"/>
        <v>#REF!</v>
      </c>
      <c r="DM135" s="124" t="e">
        <f t="shared" si="1538"/>
        <v>#REF!</v>
      </c>
      <c r="DN135" s="124" t="e">
        <f t="shared" si="1538"/>
        <v>#REF!</v>
      </c>
      <c r="DO135" s="124" t="e">
        <f t="shared" si="1538"/>
        <v>#REF!</v>
      </c>
      <c r="DP135" s="124" t="e">
        <f t="shared" si="1538"/>
        <v>#REF!</v>
      </c>
      <c r="DQ135" s="124" t="e">
        <f t="shared" si="1538"/>
        <v>#REF!</v>
      </c>
      <c r="DR135" s="124" t="e">
        <f t="shared" si="1538"/>
        <v>#REF!</v>
      </c>
      <c r="DS135" s="124" t="e">
        <f t="shared" si="1538"/>
        <v>#REF!</v>
      </c>
      <c r="DT135" s="124" t="e">
        <f t="shared" si="1538"/>
        <v>#REF!</v>
      </c>
      <c r="DU135" s="124" t="e">
        <f t="shared" si="1538"/>
        <v>#REF!</v>
      </c>
      <c r="DV135" s="124" t="e">
        <f t="shared" si="1538"/>
        <v>#REF!</v>
      </c>
      <c r="DW135" s="124" t="e">
        <f t="shared" si="1538"/>
        <v>#REF!</v>
      </c>
      <c r="DX135" s="124" t="e">
        <f t="shared" si="1538"/>
        <v>#REF!</v>
      </c>
      <c r="DY135" s="124" t="e">
        <f t="shared" si="1538"/>
        <v>#REF!</v>
      </c>
      <c r="DZ135" s="124" t="e">
        <f t="shared" si="1538"/>
        <v>#REF!</v>
      </c>
      <c r="EA135" s="124" t="e">
        <f t="shared" si="1538"/>
        <v>#REF!</v>
      </c>
      <c r="EB135" s="124" t="e">
        <f t="shared" si="1538"/>
        <v>#REF!</v>
      </c>
      <c r="EC135" s="124" t="e">
        <f t="shared" si="1538"/>
        <v>#REF!</v>
      </c>
      <c r="ED135" s="124" t="e">
        <f t="shared" si="1538"/>
        <v>#REF!</v>
      </c>
      <c r="EE135" s="124" t="e">
        <f t="shared" si="1538"/>
        <v>#REF!</v>
      </c>
      <c r="EF135" s="124" t="e">
        <f t="shared" si="1538"/>
        <v>#REF!</v>
      </c>
      <c r="EG135" s="124" t="e">
        <f t="shared" ref="EG135:GR135" si="1539">$D$135*EG116</f>
        <v>#REF!</v>
      </c>
      <c r="EH135" s="124" t="e">
        <f t="shared" si="1539"/>
        <v>#REF!</v>
      </c>
      <c r="EI135" s="124" t="e">
        <f t="shared" si="1539"/>
        <v>#REF!</v>
      </c>
      <c r="EJ135" s="124" t="e">
        <f t="shared" si="1539"/>
        <v>#REF!</v>
      </c>
      <c r="EK135" s="124" t="e">
        <f t="shared" si="1539"/>
        <v>#REF!</v>
      </c>
      <c r="EL135" s="124" t="e">
        <f t="shared" si="1539"/>
        <v>#REF!</v>
      </c>
      <c r="EM135" s="124" t="e">
        <f t="shared" si="1539"/>
        <v>#REF!</v>
      </c>
      <c r="EN135" s="124" t="e">
        <f t="shared" si="1539"/>
        <v>#REF!</v>
      </c>
      <c r="EO135" s="124" t="e">
        <f t="shared" si="1539"/>
        <v>#REF!</v>
      </c>
      <c r="EP135" s="124" t="e">
        <f t="shared" si="1539"/>
        <v>#REF!</v>
      </c>
      <c r="EQ135" s="124" t="e">
        <f t="shared" si="1539"/>
        <v>#REF!</v>
      </c>
      <c r="ER135" s="124" t="e">
        <f t="shared" si="1539"/>
        <v>#REF!</v>
      </c>
      <c r="ES135" s="124" t="e">
        <f t="shared" si="1539"/>
        <v>#REF!</v>
      </c>
      <c r="ET135" s="124" t="e">
        <f t="shared" si="1539"/>
        <v>#REF!</v>
      </c>
      <c r="EU135" s="124" t="e">
        <f t="shared" si="1539"/>
        <v>#REF!</v>
      </c>
      <c r="EV135" s="124" t="e">
        <f t="shared" si="1539"/>
        <v>#REF!</v>
      </c>
      <c r="EW135" s="124" t="e">
        <f t="shared" si="1539"/>
        <v>#REF!</v>
      </c>
      <c r="EX135" s="124" t="e">
        <f t="shared" si="1539"/>
        <v>#REF!</v>
      </c>
      <c r="EY135" s="124" t="e">
        <f t="shared" si="1539"/>
        <v>#REF!</v>
      </c>
      <c r="EZ135" s="124" t="e">
        <f t="shared" si="1539"/>
        <v>#REF!</v>
      </c>
      <c r="FA135" s="124" t="e">
        <f t="shared" si="1539"/>
        <v>#REF!</v>
      </c>
      <c r="FB135" s="124" t="e">
        <f t="shared" si="1539"/>
        <v>#REF!</v>
      </c>
      <c r="FC135" s="124" t="e">
        <f t="shared" si="1539"/>
        <v>#REF!</v>
      </c>
      <c r="FD135" s="124" t="e">
        <f t="shared" si="1539"/>
        <v>#REF!</v>
      </c>
      <c r="FE135" s="124" t="e">
        <f t="shared" si="1539"/>
        <v>#REF!</v>
      </c>
      <c r="FF135" s="124" t="e">
        <f t="shared" si="1539"/>
        <v>#REF!</v>
      </c>
      <c r="FG135" s="124" t="e">
        <f t="shared" si="1539"/>
        <v>#REF!</v>
      </c>
      <c r="FH135" s="124" t="e">
        <f t="shared" si="1539"/>
        <v>#REF!</v>
      </c>
      <c r="FI135" s="124" t="e">
        <f t="shared" si="1539"/>
        <v>#REF!</v>
      </c>
      <c r="FJ135" s="124" t="e">
        <f t="shared" si="1539"/>
        <v>#REF!</v>
      </c>
      <c r="FK135" s="124" t="e">
        <f t="shared" si="1539"/>
        <v>#REF!</v>
      </c>
      <c r="FL135" s="124" t="e">
        <f t="shared" si="1539"/>
        <v>#REF!</v>
      </c>
      <c r="FM135" s="124" t="e">
        <f t="shared" si="1539"/>
        <v>#REF!</v>
      </c>
      <c r="FN135" s="124" t="e">
        <f t="shared" si="1539"/>
        <v>#REF!</v>
      </c>
      <c r="FO135" s="124" t="e">
        <f t="shared" si="1539"/>
        <v>#REF!</v>
      </c>
      <c r="FP135" s="124" t="e">
        <f t="shared" si="1539"/>
        <v>#REF!</v>
      </c>
      <c r="FQ135" s="124" t="e">
        <f t="shared" si="1539"/>
        <v>#REF!</v>
      </c>
      <c r="FR135" s="124" t="e">
        <f t="shared" si="1539"/>
        <v>#REF!</v>
      </c>
      <c r="FS135" s="124" t="e">
        <f t="shared" si="1539"/>
        <v>#REF!</v>
      </c>
      <c r="FT135" s="124" t="e">
        <f t="shared" si="1539"/>
        <v>#REF!</v>
      </c>
      <c r="FU135" s="124" t="e">
        <f t="shared" si="1539"/>
        <v>#REF!</v>
      </c>
      <c r="FV135" s="124" t="e">
        <f t="shared" si="1539"/>
        <v>#REF!</v>
      </c>
      <c r="FW135" s="124" t="e">
        <f t="shared" si="1539"/>
        <v>#REF!</v>
      </c>
      <c r="FX135" s="124" t="e">
        <f t="shared" si="1539"/>
        <v>#REF!</v>
      </c>
      <c r="FY135" s="124" t="e">
        <f t="shared" si="1539"/>
        <v>#REF!</v>
      </c>
      <c r="FZ135" s="124" t="e">
        <f t="shared" si="1539"/>
        <v>#REF!</v>
      </c>
      <c r="GA135" s="124" t="e">
        <f t="shared" si="1539"/>
        <v>#REF!</v>
      </c>
      <c r="GB135" s="124" t="e">
        <f t="shared" si="1539"/>
        <v>#REF!</v>
      </c>
      <c r="GC135" s="124" t="e">
        <f t="shared" si="1539"/>
        <v>#REF!</v>
      </c>
      <c r="GD135" s="124" t="e">
        <f t="shared" si="1539"/>
        <v>#REF!</v>
      </c>
      <c r="GE135" s="124" t="e">
        <f t="shared" si="1539"/>
        <v>#REF!</v>
      </c>
      <c r="GF135" s="124" t="e">
        <f t="shared" si="1539"/>
        <v>#REF!</v>
      </c>
      <c r="GG135" s="124" t="e">
        <f t="shared" si="1539"/>
        <v>#REF!</v>
      </c>
      <c r="GH135" s="124" t="e">
        <f t="shared" si="1539"/>
        <v>#REF!</v>
      </c>
      <c r="GI135" s="124" t="e">
        <f t="shared" si="1539"/>
        <v>#REF!</v>
      </c>
      <c r="GJ135" s="124" t="e">
        <f t="shared" si="1539"/>
        <v>#REF!</v>
      </c>
      <c r="GK135" s="124" t="e">
        <f t="shared" si="1539"/>
        <v>#REF!</v>
      </c>
      <c r="GL135" s="124" t="e">
        <f t="shared" si="1539"/>
        <v>#REF!</v>
      </c>
      <c r="GM135" s="124" t="e">
        <f t="shared" si="1539"/>
        <v>#REF!</v>
      </c>
      <c r="GN135" s="124" t="e">
        <f t="shared" si="1539"/>
        <v>#REF!</v>
      </c>
      <c r="GO135" s="124" t="e">
        <f t="shared" si="1539"/>
        <v>#REF!</v>
      </c>
      <c r="GP135" s="124" t="e">
        <f t="shared" si="1539"/>
        <v>#REF!</v>
      </c>
      <c r="GQ135" s="124" t="e">
        <f t="shared" si="1539"/>
        <v>#REF!</v>
      </c>
      <c r="GR135" s="124" t="e">
        <f t="shared" si="1539"/>
        <v>#REF!</v>
      </c>
      <c r="GS135" s="124" t="e">
        <f t="shared" ref="GS135:JD135" si="1540">$D$135*GS116</f>
        <v>#REF!</v>
      </c>
      <c r="GT135" s="124" t="e">
        <f t="shared" si="1540"/>
        <v>#REF!</v>
      </c>
      <c r="GU135" s="124" t="e">
        <f t="shared" si="1540"/>
        <v>#REF!</v>
      </c>
      <c r="GV135" s="124" t="e">
        <f t="shared" si="1540"/>
        <v>#REF!</v>
      </c>
      <c r="GW135" s="124" t="e">
        <f t="shared" si="1540"/>
        <v>#REF!</v>
      </c>
      <c r="GX135" s="124" t="e">
        <f t="shared" si="1540"/>
        <v>#REF!</v>
      </c>
      <c r="GY135" s="124" t="e">
        <f t="shared" si="1540"/>
        <v>#REF!</v>
      </c>
      <c r="GZ135" s="124" t="e">
        <f t="shared" si="1540"/>
        <v>#REF!</v>
      </c>
      <c r="HA135" s="124" t="e">
        <f t="shared" si="1540"/>
        <v>#REF!</v>
      </c>
      <c r="HB135" s="124" t="e">
        <f t="shared" si="1540"/>
        <v>#REF!</v>
      </c>
      <c r="HC135" s="124" t="e">
        <f t="shared" si="1540"/>
        <v>#REF!</v>
      </c>
      <c r="HD135" s="124" t="e">
        <f t="shared" si="1540"/>
        <v>#REF!</v>
      </c>
      <c r="HE135" s="124" t="e">
        <f t="shared" si="1540"/>
        <v>#REF!</v>
      </c>
      <c r="HF135" s="124" t="e">
        <f t="shared" si="1540"/>
        <v>#REF!</v>
      </c>
      <c r="HG135" s="124" t="e">
        <f t="shared" si="1540"/>
        <v>#REF!</v>
      </c>
      <c r="HH135" s="124" t="e">
        <f t="shared" si="1540"/>
        <v>#REF!</v>
      </c>
      <c r="HI135" s="124" t="e">
        <f t="shared" si="1540"/>
        <v>#REF!</v>
      </c>
      <c r="HJ135" s="124" t="e">
        <f t="shared" si="1540"/>
        <v>#REF!</v>
      </c>
      <c r="HK135" s="124" t="e">
        <f t="shared" si="1540"/>
        <v>#REF!</v>
      </c>
      <c r="HL135" s="124" t="e">
        <f t="shared" si="1540"/>
        <v>#REF!</v>
      </c>
      <c r="HM135" s="124" t="e">
        <f t="shared" si="1540"/>
        <v>#REF!</v>
      </c>
      <c r="HN135" s="124" t="e">
        <f t="shared" si="1540"/>
        <v>#REF!</v>
      </c>
      <c r="HO135" s="124" t="e">
        <f t="shared" si="1540"/>
        <v>#REF!</v>
      </c>
      <c r="HP135" s="124" t="e">
        <f t="shared" si="1540"/>
        <v>#REF!</v>
      </c>
      <c r="HQ135" s="124" t="e">
        <f t="shared" si="1540"/>
        <v>#REF!</v>
      </c>
      <c r="HR135" s="124" t="e">
        <f t="shared" si="1540"/>
        <v>#REF!</v>
      </c>
      <c r="HS135" s="124" t="e">
        <f t="shared" si="1540"/>
        <v>#REF!</v>
      </c>
      <c r="HT135" s="124" t="e">
        <f t="shared" si="1540"/>
        <v>#REF!</v>
      </c>
      <c r="HU135" s="124" t="e">
        <f t="shared" si="1540"/>
        <v>#REF!</v>
      </c>
      <c r="HV135" s="124" t="e">
        <f t="shared" si="1540"/>
        <v>#REF!</v>
      </c>
      <c r="HW135" s="124" t="e">
        <f t="shared" si="1540"/>
        <v>#REF!</v>
      </c>
      <c r="HX135" s="124" t="e">
        <f t="shared" si="1540"/>
        <v>#REF!</v>
      </c>
      <c r="HY135" s="124" t="e">
        <f t="shared" si="1540"/>
        <v>#REF!</v>
      </c>
      <c r="HZ135" s="124" t="e">
        <f t="shared" si="1540"/>
        <v>#REF!</v>
      </c>
      <c r="IA135" s="124" t="e">
        <f t="shared" si="1540"/>
        <v>#REF!</v>
      </c>
      <c r="IB135" s="124" t="e">
        <f t="shared" si="1540"/>
        <v>#REF!</v>
      </c>
      <c r="IC135" s="124" t="e">
        <f t="shared" si="1540"/>
        <v>#REF!</v>
      </c>
      <c r="ID135" s="124" t="e">
        <f t="shared" si="1540"/>
        <v>#REF!</v>
      </c>
      <c r="IE135" s="124" t="e">
        <f t="shared" si="1540"/>
        <v>#REF!</v>
      </c>
      <c r="IF135" s="124" t="e">
        <f t="shared" si="1540"/>
        <v>#REF!</v>
      </c>
      <c r="IG135" s="124" t="e">
        <f t="shared" si="1540"/>
        <v>#REF!</v>
      </c>
      <c r="IH135" s="124" t="e">
        <f t="shared" si="1540"/>
        <v>#REF!</v>
      </c>
      <c r="II135" s="124" t="e">
        <f t="shared" si="1540"/>
        <v>#REF!</v>
      </c>
      <c r="IJ135" s="124" t="e">
        <f t="shared" si="1540"/>
        <v>#REF!</v>
      </c>
      <c r="IK135" s="124" t="e">
        <f t="shared" si="1540"/>
        <v>#REF!</v>
      </c>
      <c r="IL135" s="124" t="e">
        <f t="shared" si="1540"/>
        <v>#REF!</v>
      </c>
      <c r="IM135" s="124" t="e">
        <f t="shared" si="1540"/>
        <v>#REF!</v>
      </c>
      <c r="IN135" s="124" t="e">
        <f t="shared" si="1540"/>
        <v>#REF!</v>
      </c>
      <c r="IO135" s="124" t="e">
        <f t="shared" si="1540"/>
        <v>#REF!</v>
      </c>
      <c r="IP135" s="124" t="e">
        <f t="shared" si="1540"/>
        <v>#REF!</v>
      </c>
      <c r="IQ135" s="124" t="e">
        <f t="shared" si="1540"/>
        <v>#REF!</v>
      </c>
      <c r="IR135" s="124" t="e">
        <f t="shared" si="1540"/>
        <v>#REF!</v>
      </c>
      <c r="IS135" s="124" t="e">
        <f t="shared" si="1540"/>
        <v>#REF!</v>
      </c>
      <c r="IT135" s="124" t="e">
        <f t="shared" si="1540"/>
        <v>#REF!</v>
      </c>
      <c r="IU135" s="124" t="e">
        <f t="shared" si="1540"/>
        <v>#REF!</v>
      </c>
      <c r="IV135" s="124" t="e">
        <f t="shared" si="1540"/>
        <v>#REF!</v>
      </c>
      <c r="IW135" s="124" t="e">
        <f t="shared" si="1540"/>
        <v>#REF!</v>
      </c>
      <c r="IX135" s="124" t="e">
        <f t="shared" si="1540"/>
        <v>#REF!</v>
      </c>
      <c r="IY135" s="124" t="e">
        <f t="shared" si="1540"/>
        <v>#REF!</v>
      </c>
      <c r="IZ135" s="124" t="e">
        <f t="shared" si="1540"/>
        <v>#REF!</v>
      </c>
      <c r="JA135" s="124" t="e">
        <f t="shared" si="1540"/>
        <v>#REF!</v>
      </c>
      <c r="JB135" s="124" t="e">
        <f t="shared" si="1540"/>
        <v>#REF!</v>
      </c>
      <c r="JC135" s="124" t="e">
        <f t="shared" si="1540"/>
        <v>#REF!</v>
      </c>
      <c r="JD135" s="124" t="e">
        <f t="shared" si="1540"/>
        <v>#REF!</v>
      </c>
      <c r="JE135" s="124" t="e">
        <f t="shared" ref="JE135:KT135" si="1541">$D$135*JE116</f>
        <v>#REF!</v>
      </c>
      <c r="JF135" s="124" t="e">
        <f t="shared" si="1541"/>
        <v>#REF!</v>
      </c>
      <c r="JG135" s="124" t="e">
        <f t="shared" si="1541"/>
        <v>#REF!</v>
      </c>
      <c r="JH135" s="124" t="e">
        <f t="shared" si="1541"/>
        <v>#REF!</v>
      </c>
      <c r="JI135" s="124" t="e">
        <f t="shared" si="1541"/>
        <v>#REF!</v>
      </c>
      <c r="JJ135" s="124" t="e">
        <f t="shared" si="1541"/>
        <v>#REF!</v>
      </c>
      <c r="JK135" s="124" t="e">
        <f t="shared" si="1541"/>
        <v>#REF!</v>
      </c>
      <c r="JL135" s="124" t="e">
        <f t="shared" si="1541"/>
        <v>#REF!</v>
      </c>
      <c r="JM135" s="124" t="e">
        <f t="shared" si="1541"/>
        <v>#REF!</v>
      </c>
      <c r="JN135" s="124" t="e">
        <f t="shared" si="1541"/>
        <v>#REF!</v>
      </c>
      <c r="JO135" s="124" t="e">
        <f t="shared" si="1541"/>
        <v>#REF!</v>
      </c>
      <c r="JP135" s="124" t="e">
        <f t="shared" si="1541"/>
        <v>#REF!</v>
      </c>
      <c r="JQ135" s="124" t="e">
        <f t="shared" si="1541"/>
        <v>#REF!</v>
      </c>
      <c r="JR135" s="124" t="e">
        <f t="shared" si="1541"/>
        <v>#REF!</v>
      </c>
      <c r="JS135" s="124" t="e">
        <f t="shared" si="1541"/>
        <v>#REF!</v>
      </c>
      <c r="JT135" s="124" t="e">
        <f t="shared" si="1541"/>
        <v>#REF!</v>
      </c>
      <c r="JU135" s="124" t="e">
        <f t="shared" si="1541"/>
        <v>#REF!</v>
      </c>
      <c r="JV135" s="124" t="e">
        <f t="shared" si="1541"/>
        <v>#REF!</v>
      </c>
      <c r="JW135" s="124" t="e">
        <f t="shared" si="1541"/>
        <v>#REF!</v>
      </c>
      <c r="JX135" s="124" t="e">
        <f t="shared" si="1541"/>
        <v>#REF!</v>
      </c>
      <c r="JY135" s="124" t="e">
        <f t="shared" si="1541"/>
        <v>#REF!</v>
      </c>
      <c r="JZ135" s="124" t="e">
        <f t="shared" si="1541"/>
        <v>#REF!</v>
      </c>
      <c r="KA135" s="124" t="e">
        <f t="shared" si="1541"/>
        <v>#REF!</v>
      </c>
      <c r="KB135" s="124" t="e">
        <f t="shared" si="1541"/>
        <v>#REF!</v>
      </c>
      <c r="KC135" s="124" t="e">
        <f t="shared" si="1541"/>
        <v>#REF!</v>
      </c>
      <c r="KD135" s="124" t="e">
        <f t="shared" si="1541"/>
        <v>#REF!</v>
      </c>
      <c r="KE135" s="124" t="e">
        <f t="shared" si="1541"/>
        <v>#REF!</v>
      </c>
      <c r="KF135" s="124" t="e">
        <f t="shared" si="1541"/>
        <v>#REF!</v>
      </c>
      <c r="KG135" s="124" t="e">
        <f t="shared" si="1541"/>
        <v>#REF!</v>
      </c>
      <c r="KH135" s="124" t="e">
        <f t="shared" si="1541"/>
        <v>#REF!</v>
      </c>
      <c r="KI135" s="124" t="e">
        <f t="shared" si="1541"/>
        <v>#REF!</v>
      </c>
      <c r="KJ135" s="124" t="e">
        <f t="shared" si="1541"/>
        <v>#REF!</v>
      </c>
      <c r="KK135" s="124" t="e">
        <f t="shared" si="1541"/>
        <v>#REF!</v>
      </c>
      <c r="KL135" s="124" t="e">
        <f t="shared" si="1541"/>
        <v>#REF!</v>
      </c>
      <c r="KM135" s="124" t="e">
        <f t="shared" si="1541"/>
        <v>#REF!</v>
      </c>
      <c r="KN135" s="124" t="e">
        <f t="shared" si="1541"/>
        <v>#REF!</v>
      </c>
      <c r="KO135" s="124" t="e">
        <f t="shared" si="1541"/>
        <v>#REF!</v>
      </c>
      <c r="KP135" s="124" t="e">
        <f t="shared" si="1541"/>
        <v>#REF!</v>
      </c>
      <c r="KQ135" s="124" t="e">
        <f t="shared" si="1541"/>
        <v>#REF!</v>
      </c>
      <c r="KR135" s="124" t="e">
        <f t="shared" si="1541"/>
        <v>#REF!</v>
      </c>
      <c r="KS135" s="124" t="e">
        <f t="shared" si="1541"/>
        <v>#REF!</v>
      </c>
      <c r="KT135" s="124" t="e">
        <f t="shared" si="1541"/>
        <v>#REF!</v>
      </c>
      <c r="KU135" s="124" t="e">
        <f t="shared" ref="KU135:LF135" si="1542">$D$135*KU116</f>
        <v>#REF!</v>
      </c>
      <c r="KV135" s="124" t="e">
        <f t="shared" si="1542"/>
        <v>#REF!</v>
      </c>
      <c r="KW135" s="124" t="e">
        <f t="shared" si="1542"/>
        <v>#REF!</v>
      </c>
      <c r="KX135" s="124" t="e">
        <f t="shared" si="1542"/>
        <v>#REF!</v>
      </c>
      <c r="KY135" s="124" t="e">
        <f t="shared" si="1542"/>
        <v>#REF!</v>
      </c>
      <c r="KZ135" s="124" t="e">
        <f t="shared" si="1542"/>
        <v>#REF!</v>
      </c>
      <c r="LA135" s="124" t="e">
        <f t="shared" si="1542"/>
        <v>#REF!</v>
      </c>
      <c r="LB135" s="124" t="e">
        <f t="shared" si="1542"/>
        <v>#REF!</v>
      </c>
      <c r="LC135" s="124" t="e">
        <f t="shared" si="1542"/>
        <v>#REF!</v>
      </c>
      <c r="LD135" s="124" t="e">
        <f t="shared" si="1542"/>
        <v>#REF!</v>
      </c>
      <c r="LE135" s="124" t="e">
        <f t="shared" si="1542"/>
        <v>#REF!</v>
      </c>
      <c r="LF135" s="124" t="e">
        <f t="shared" si="1542"/>
        <v>#REF!</v>
      </c>
      <c r="LG135" s="124" t="e">
        <f t="shared" ref="LG135:NR135" si="1543">$D$135*LG116</f>
        <v>#REF!</v>
      </c>
      <c r="LH135" s="124" t="e">
        <f t="shared" si="1543"/>
        <v>#REF!</v>
      </c>
      <c r="LI135" s="124" t="e">
        <f t="shared" si="1543"/>
        <v>#REF!</v>
      </c>
      <c r="LJ135" s="124" t="e">
        <f t="shared" si="1543"/>
        <v>#REF!</v>
      </c>
      <c r="LK135" s="124" t="e">
        <f t="shared" si="1543"/>
        <v>#REF!</v>
      </c>
      <c r="LL135" s="124" t="e">
        <f t="shared" si="1543"/>
        <v>#REF!</v>
      </c>
      <c r="LM135" s="124" t="e">
        <f t="shared" si="1543"/>
        <v>#REF!</v>
      </c>
      <c r="LN135" s="124" t="e">
        <f t="shared" si="1543"/>
        <v>#REF!</v>
      </c>
      <c r="LO135" s="124" t="e">
        <f t="shared" si="1543"/>
        <v>#REF!</v>
      </c>
      <c r="LP135" s="124" t="e">
        <f t="shared" si="1543"/>
        <v>#REF!</v>
      </c>
      <c r="LQ135" s="124" t="e">
        <f t="shared" si="1543"/>
        <v>#REF!</v>
      </c>
      <c r="LR135" s="124" t="e">
        <f t="shared" si="1543"/>
        <v>#REF!</v>
      </c>
      <c r="LS135" s="124" t="e">
        <f t="shared" si="1543"/>
        <v>#REF!</v>
      </c>
      <c r="LT135" s="124" t="e">
        <f t="shared" si="1543"/>
        <v>#REF!</v>
      </c>
      <c r="LU135" s="124" t="e">
        <f t="shared" si="1543"/>
        <v>#REF!</v>
      </c>
      <c r="LV135" s="124" t="e">
        <f t="shared" si="1543"/>
        <v>#REF!</v>
      </c>
      <c r="LW135" s="124" t="e">
        <f t="shared" si="1543"/>
        <v>#REF!</v>
      </c>
      <c r="LX135" s="124" t="e">
        <f t="shared" si="1543"/>
        <v>#REF!</v>
      </c>
      <c r="LY135" s="124" t="e">
        <f t="shared" si="1543"/>
        <v>#REF!</v>
      </c>
      <c r="LZ135" s="124" t="e">
        <f t="shared" si="1543"/>
        <v>#REF!</v>
      </c>
      <c r="MA135" s="124" t="e">
        <f t="shared" si="1543"/>
        <v>#REF!</v>
      </c>
      <c r="MB135" s="124" t="e">
        <f t="shared" si="1543"/>
        <v>#REF!</v>
      </c>
      <c r="MC135" s="124" t="e">
        <f t="shared" si="1543"/>
        <v>#REF!</v>
      </c>
      <c r="MD135" s="124" t="e">
        <f t="shared" si="1543"/>
        <v>#REF!</v>
      </c>
      <c r="ME135" s="124" t="e">
        <f t="shared" si="1543"/>
        <v>#REF!</v>
      </c>
      <c r="MF135" s="124" t="e">
        <f t="shared" si="1543"/>
        <v>#REF!</v>
      </c>
      <c r="MG135" s="124" t="e">
        <f t="shared" si="1543"/>
        <v>#REF!</v>
      </c>
      <c r="MH135" s="124" t="e">
        <f t="shared" si="1543"/>
        <v>#REF!</v>
      </c>
      <c r="MI135" s="124" t="e">
        <f t="shared" si="1543"/>
        <v>#REF!</v>
      </c>
      <c r="MJ135" s="124" t="e">
        <f t="shared" si="1543"/>
        <v>#REF!</v>
      </c>
      <c r="MK135" s="124" t="e">
        <f t="shared" si="1543"/>
        <v>#REF!</v>
      </c>
      <c r="ML135" s="124" t="e">
        <f t="shared" si="1543"/>
        <v>#REF!</v>
      </c>
      <c r="MM135" s="124" t="e">
        <f t="shared" si="1543"/>
        <v>#REF!</v>
      </c>
      <c r="MN135" s="124" t="e">
        <f t="shared" si="1543"/>
        <v>#REF!</v>
      </c>
      <c r="MO135" s="124" t="e">
        <f t="shared" si="1543"/>
        <v>#REF!</v>
      </c>
      <c r="MP135" s="124" t="e">
        <f t="shared" si="1543"/>
        <v>#REF!</v>
      </c>
      <c r="MQ135" s="124" t="e">
        <f t="shared" si="1543"/>
        <v>#REF!</v>
      </c>
      <c r="MR135" s="124" t="e">
        <f t="shared" si="1543"/>
        <v>#REF!</v>
      </c>
      <c r="MS135" s="124" t="e">
        <f t="shared" si="1543"/>
        <v>#REF!</v>
      </c>
      <c r="MT135" s="124" t="e">
        <f t="shared" si="1543"/>
        <v>#REF!</v>
      </c>
      <c r="MU135" s="124" t="e">
        <f t="shared" si="1543"/>
        <v>#REF!</v>
      </c>
      <c r="MV135" s="124" t="e">
        <f t="shared" si="1543"/>
        <v>#REF!</v>
      </c>
      <c r="MW135" s="124" t="e">
        <f t="shared" si="1543"/>
        <v>#REF!</v>
      </c>
      <c r="MX135" s="124" t="e">
        <f t="shared" si="1543"/>
        <v>#REF!</v>
      </c>
      <c r="MY135" s="124" t="e">
        <f t="shared" si="1543"/>
        <v>#REF!</v>
      </c>
      <c r="MZ135" s="124" t="e">
        <f t="shared" si="1543"/>
        <v>#REF!</v>
      </c>
      <c r="NA135" s="124" t="e">
        <f t="shared" si="1543"/>
        <v>#REF!</v>
      </c>
      <c r="NB135" s="124" t="e">
        <f t="shared" si="1543"/>
        <v>#REF!</v>
      </c>
      <c r="NC135" s="124" t="e">
        <f t="shared" si="1543"/>
        <v>#REF!</v>
      </c>
      <c r="ND135" s="124" t="e">
        <f t="shared" si="1543"/>
        <v>#REF!</v>
      </c>
      <c r="NE135" s="124" t="e">
        <f t="shared" si="1543"/>
        <v>#REF!</v>
      </c>
      <c r="NF135" s="124" t="e">
        <f t="shared" si="1543"/>
        <v>#REF!</v>
      </c>
      <c r="NG135" s="124" t="e">
        <f t="shared" si="1543"/>
        <v>#REF!</v>
      </c>
      <c r="NH135" s="124" t="e">
        <f t="shared" si="1543"/>
        <v>#REF!</v>
      </c>
      <c r="NI135" s="124" t="e">
        <f t="shared" si="1543"/>
        <v>#REF!</v>
      </c>
      <c r="NJ135" s="124" t="e">
        <f t="shared" si="1543"/>
        <v>#REF!</v>
      </c>
      <c r="NK135" s="124" t="e">
        <f t="shared" si="1543"/>
        <v>#REF!</v>
      </c>
      <c r="NL135" s="124" t="e">
        <f t="shared" si="1543"/>
        <v>#REF!</v>
      </c>
      <c r="NM135" s="124" t="e">
        <f t="shared" si="1543"/>
        <v>#REF!</v>
      </c>
      <c r="NN135" s="124" t="e">
        <f t="shared" si="1543"/>
        <v>#REF!</v>
      </c>
      <c r="NO135" s="124" t="e">
        <f t="shared" si="1543"/>
        <v>#REF!</v>
      </c>
      <c r="NP135" s="124" t="e">
        <f t="shared" si="1543"/>
        <v>#REF!</v>
      </c>
      <c r="NQ135" s="124" t="e">
        <f t="shared" si="1543"/>
        <v>#REF!</v>
      </c>
      <c r="NR135" s="124" t="e">
        <f t="shared" si="1543"/>
        <v>#REF!</v>
      </c>
      <c r="NS135" s="124" t="e">
        <f t="shared" ref="NS135:PJ135" si="1544">$D$135*NS116</f>
        <v>#REF!</v>
      </c>
      <c r="NT135" s="124" t="e">
        <f t="shared" si="1544"/>
        <v>#REF!</v>
      </c>
      <c r="NU135" s="124" t="e">
        <f t="shared" si="1544"/>
        <v>#REF!</v>
      </c>
      <c r="NV135" s="124" t="e">
        <f t="shared" si="1544"/>
        <v>#REF!</v>
      </c>
      <c r="NW135" s="124" t="e">
        <f t="shared" si="1544"/>
        <v>#REF!</v>
      </c>
      <c r="NX135" s="124" t="e">
        <f t="shared" si="1544"/>
        <v>#REF!</v>
      </c>
      <c r="NY135" s="124" t="e">
        <f t="shared" si="1544"/>
        <v>#REF!</v>
      </c>
      <c r="NZ135" s="124" t="e">
        <f t="shared" si="1544"/>
        <v>#REF!</v>
      </c>
      <c r="OA135" s="124" t="e">
        <f t="shared" si="1544"/>
        <v>#REF!</v>
      </c>
      <c r="OB135" s="124" t="e">
        <f t="shared" si="1544"/>
        <v>#REF!</v>
      </c>
      <c r="OC135" s="124" t="e">
        <f t="shared" si="1544"/>
        <v>#REF!</v>
      </c>
      <c r="OD135" s="124" t="e">
        <f t="shared" si="1544"/>
        <v>#REF!</v>
      </c>
      <c r="OE135" s="124" t="e">
        <f t="shared" si="1544"/>
        <v>#REF!</v>
      </c>
      <c r="OF135" s="124" t="e">
        <f t="shared" si="1544"/>
        <v>#REF!</v>
      </c>
      <c r="OG135" s="124" t="e">
        <f t="shared" si="1544"/>
        <v>#REF!</v>
      </c>
      <c r="OH135" s="124" t="e">
        <f t="shared" si="1544"/>
        <v>#REF!</v>
      </c>
      <c r="OI135" s="124" t="e">
        <f t="shared" si="1544"/>
        <v>#REF!</v>
      </c>
      <c r="OJ135" s="124" t="e">
        <f t="shared" si="1544"/>
        <v>#REF!</v>
      </c>
      <c r="OK135" s="124" t="e">
        <f t="shared" si="1544"/>
        <v>#REF!</v>
      </c>
      <c r="OL135" s="124" t="e">
        <f t="shared" si="1544"/>
        <v>#REF!</v>
      </c>
      <c r="OM135" s="124" t="e">
        <f t="shared" si="1544"/>
        <v>#REF!</v>
      </c>
      <c r="ON135" s="124" t="e">
        <f t="shared" si="1544"/>
        <v>#REF!</v>
      </c>
      <c r="OO135" s="124" t="e">
        <f t="shared" si="1544"/>
        <v>#REF!</v>
      </c>
      <c r="OP135" s="124" t="e">
        <f t="shared" si="1544"/>
        <v>#REF!</v>
      </c>
      <c r="OQ135" s="124" t="e">
        <f t="shared" si="1544"/>
        <v>#REF!</v>
      </c>
      <c r="OR135" s="124" t="e">
        <f t="shared" si="1544"/>
        <v>#REF!</v>
      </c>
      <c r="OS135" s="124" t="e">
        <f t="shared" si="1544"/>
        <v>#REF!</v>
      </c>
      <c r="OT135" s="124" t="e">
        <f t="shared" si="1544"/>
        <v>#REF!</v>
      </c>
      <c r="OU135" s="124" t="e">
        <f t="shared" si="1544"/>
        <v>#REF!</v>
      </c>
      <c r="OV135" s="124" t="e">
        <f t="shared" si="1544"/>
        <v>#REF!</v>
      </c>
      <c r="OW135" s="124" t="e">
        <f t="shared" si="1544"/>
        <v>#REF!</v>
      </c>
      <c r="OX135" s="124" t="e">
        <f t="shared" si="1544"/>
        <v>#REF!</v>
      </c>
      <c r="OY135" s="124" t="e">
        <f t="shared" si="1544"/>
        <v>#REF!</v>
      </c>
      <c r="OZ135" s="124" t="e">
        <f t="shared" si="1544"/>
        <v>#REF!</v>
      </c>
      <c r="PA135" s="124" t="e">
        <f t="shared" si="1544"/>
        <v>#REF!</v>
      </c>
      <c r="PB135" s="124" t="e">
        <f t="shared" si="1544"/>
        <v>#REF!</v>
      </c>
      <c r="PC135" s="124" t="e">
        <f t="shared" si="1544"/>
        <v>#REF!</v>
      </c>
      <c r="PD135" s="124" t="e">
        <f t="shared" si="1544"/>
        <v>#REF!</v>
      </c>
      <c r="PE135" s="124" t="e">
        <f t="shared" si="1544"/>
        <v>#REF!</v>
      </c>
      <c r="PF135" s="124" t="e">
        <f t="shared" si="1544"/>
        <v>#REF!</v>
      </c>
      <c r="PG135" s="124" t="e">
        <f t="shared" si="1544"/>
        <v>#REF!</v>
      </c>
      <c r="PH135" s="124" t="e">
        <f t="shared" si="1544"/>
        <v>#REF!</v>
      </c>
      <c r="PI135" s="124" t="e">
        <f t="shared" si="1544"/>
        <v>#REF!</v>
      </c>
      <c r="PJ135" s="124" t="e">
        <f t="shared" si="1544"/>
        <v>#REF!</v>
      </c>
    </row>
    <row r="136" spans="3:426" ht="12" customHeight="1">
      <c r="C136" s="70">
        <f t="shared" si="1447"/>
        <v>0</v>
      </c>
      <c r="D136" s="77" t="e">
        <f>#REF!</f>
        <v>#REF!</v>
      </c>
      <c r="G136" s="124" t="e">
        <f t="shared" si="1448"/>
        <v>#REF!</v>
      </c>
      <c r="H136" s="124" t="e">
        <f>$D$136*H117</f>
        <v>#REF!</v>
      </c>
      <c r="I136" s="124" t="e">
        <f t="shared" ref="I136:BT136" si="1545">$D$136*I117</f>
        <v>#REF!</v>
      </c>
      <c r="J136" s="124" t="e">
        <f t="shared" si="1545"/>
        <v>#REF!</v>
      </c>
      <c r="K136" s="124" t="e">
        <f t="shared" si="1545"/>
        <v>#REF!</v>
      </c>
      <c r="L136" s="124" t="e">
        <f t="shared" si="1545"/>
        <v>#REF!</v>
      </c>
      <c r="M136" s="124" t="e">
        <f t="shared" si="1545"/>
        <v>#REF!</v>
      </c>
      <c r="N136" s="124" t="e">
        <f t="shared" si="1545"/>
        <v>#REF!</v>
      </c>
      <c r="O136" s="124" t="e">
        <f t="shared" si="1545"/>
        <v>#REF!</v>
      </c>
      <c r="P136" s="124" t="e">
        <f t="shared" si="1545"/>
        <v>#REF!</v>
      </c>
      <c r="Q136" s="124" t="e">
        <f t="shared" si="1545"/>
        <v>#REF!</v>
      </c>
      <c r="R136" s="124" t="e">
        <f t="shared" si="1545"/>
        <v>#REF!</v>
      </c>
      <c r="S136" s="124" t="e">
        <f t="shared" si="1545"/>
        <v>#REF!</v>
      </c>
      <c r="T136" s="124" t="e">
        <f t="shared" si="1545"/>
        <v>#REF!</v>
      </c>
      <c r="U136" s="124" t="e">
        <f t="shared" si="1545"/>
        <v>#REF!</v>
      </c>
      <c r="V136" s="124" t="e">
        <f t="shared" si="1545"/>
        <v>#REF!</v>
      </c>
      <c r="W136" s="124" t="e">
        <f t="shared" si="1545"/>
        <v>#REF!</v>
      </c>
      <c r="X136" s="124" t="e">
        <f t="shared" si="1545"/>
        <v>#REF!</v>
      </c>
      <c r="Y136" s="124" t="e">
        <f t="shared" si="1545"/>
        <v>#REF!</v>
      </c>
      <c r="Z136" s="124" t="e">
        <f t="shared" si="1545"/>
        <v>#REF!</v>
      </c>
      <c r="AA136" s="124" t="e">
        <f t="shared" si="1545"/>
        <v>#REF!</v>
      </c>
      <c r="AB136" s="124" t="e">
        <f t="shared" si="1545"/>
        <v>#REF!</v>
      </c>
      <c r="AC136" s="124" t="e">
        <f t="shared" si="1545"/>
        <v>#REF!</v>
      </c>
      <c r="AD136" s="124" t="e">
        <f t="shared" si="1545"/>
        <v>#REF!</v>
      </c>
      <c r="AE136" s="124" t="e">
        <f t="shared" si="1545"/>
        <v>#REF!</v>
      </c>
      <c r="AF136" s="124" t="e">
        <f t="shared" si="1545"/>
        <v>#REF!</v>
      </c>
      <c r="AG136" s="124" t="e">
        <f t="shared" si="1545"/>
        <v>#REF!</v>
      </c>
      <c r="AH136" s="124" t="e">
        <f t="shared" si="1545"/>
        <v>#REF!</v>
      </c>
      <c r="AI136" s="124" t="e">
        <f t="shared" si="1545"/>
        <v>#REF!</v>
      </c>
      <c r="AJ136" s="124" t="e">
        <f t="shared" si="1545"/>
        <v>#REF!</v>
      </c>
      <c r="AK136" s="124" t="e">
        <f t="shared" si="1545"/>
        <v>#REF!</v>
      </c>
      <c r="AL136" s="124" t="e">
        <f t="shared" si="1545"/>
        <v>#REF!</v>
      </c>
      <c r="AM136" s="124" t="e">
        <f t="shared" si="1545"/>
        <v>#REF!</v>
      </c>
      <c r="AN136" s="124" t="e">
        <f t="shared" si="1545"/>
        <v>#REF!</v>
      </c>
      <c r="AO136" s="124" t="e">
        <f t="shared" si="1545"/>
        <v>#REF!</v>
      </c>
      <c r="AP136" s="124" t="e">
        <f t="shared" si="1545"/>
        <v>#REF!</v>
      </c>
      <c r="AQ136" s="124" t="e">
        <f t="shared" si="1545"/>
        <v>#REF!</v>
      </c>
      <c r="AR136" s="124" t="e">
        <f t="shared" si="1545"/>
        <v>#REF!</v>
      </c>
      <c r="AS136" s="124" t="e">
        <f t="shared" si="1545"/>
        <v>#REF!</v>
      </c>
      <c r="AT136" s="124" t="e">
        <f t="shared" si="1545"/>
        <v>#REF!</v>
      </c>
      <c r="AU136" s="124" t="e">
        <f t="shared" si="1545"/>
        <v>#REF!</v>
      </c>
      <c r="AV136" s="124" t="e">
        <f t="shared" si="1545"/>
        <v>#REF!</v>
      </c>
      <c r="AW136" s="124" t="e">
        <f t="shared" si="1545"/>
        <v>#REF!</v>
      </c>
      <c r="AX136" s="124" t="e">
        <f t="shared" si="1545"/>
        <v>#REF!</v>
      </c>
      <c r="AY136" s="124" t="e">
        <f t="shared" si="1545"/>
        <v>#REF!</v>
      </c>
      <c r="AZ136" s="124" t="e">
        <f t="shared" si="1545"/>
        <v>#REF!</v>
      </c>
      <c r="BA136" s="124" t="e">
        <f t="shared" si="1545"/>
        <v>#REF!</v>
      </c>
      <c r="BB136" s="124" t="e">
        <f t="shared" si="1545"/>
        <v>#REF!</v>
      </c>
      <c r="BC136" s="124" t="e">
        <f t="shared" si="1545"/>
        <v>#REF!</v>
      </c>
      <c r="BD136" s="124" t="e">
        <f t="shared" si="1545"/>
        <v>#REF!</v>
      </c>
      <c r="BE136" s="124" t="e">
        <f t="shared" si="1545"/>
        <v>#REF!</v>
      </c>
      <c r="BF136" s="124" t="e">
        <f t="shared" si="1545"/>
        <v>#REF!</v>
      </c>
      <c r="BG136" s="124" t="e">
        <f t="shared" si="1545"/>
        <v>#REF!</v>
      </c>
      <c r="BH136" s="124" t="e">
        <f t="shared" si="1545"/>
        <v>#REF!</v>
      </c>
      <c r="BI136" s="124" t="e">
        <f t="shared" si="1545"/>
        <v>#REF!</v>
      </c>
      <c r="BJ136" s="124" t="e">
        <f t="shared" si="1545"/>
        <v>#REF!</v>
      </c>
      <c r="BK136" s="124" t="e">
        <f t="shared" si="1545"/>
        <v>#REF!</v>
      </c>
      <c r="BL136" s="124" t="e">
        <f t="shared" si="1545"/>
        <v>#REF!</v>
      </c>
      <c r="BM136" s="124" t="e">
        <f t="shared" si="1545"/>
        <v>#REF!</v>
      </c>
      <c r="BN136" s="124" t="e">
        <f t="shared" si="1545"/>
        <v>#REF!</v>
      </c>
      <c r="BO136" s="124" t="e">
        <f t="shared" si="1545"/>
        <v>#REF!</v>
      </c>
      <c r="BP136" s="124" t="e">
        <f t="shared" si="1545"/>
        <v>#REF!</v>
      </c>
      <c r="BQ136" s="124" t="e">
        <f t="shared" si="1545"/>
        <v>#REF!</v>
      </c>
      <c r="BR136" s="124" t="e">
        <f t="shared" si="1545"/>
        <v>#REF!</v>
      </c>
      <c r="BS136" s="124" t="e">
        <f t="shared" si="1545"/>
        <v>#REF!</v>
      </c>
      <c r="BT136" s="124" t="e">
        <f t="shared" si="1545"/>
        <v>#REF!</v>
      </c>
      <c r="BU136" s="124" t="e">
        <f t="shared" ref="BU136:EF136" si="1546">$D$136*BU117</f>
        <v>#REF!</v>
      </c>
      <c r="BV136" s="124" t="e">
        <f t="shared" si="1546"/>
        <v>#REF!</v>
      </c>
      <c r="BW136" s="124" t="e">
        <f t="shared" si="1546"/>
        <v>#REF!</v>
      </c>
      <c r="BX136" s="124" t="e">
        <f t="shared" si="1546"/>
        <v>#REF!</v>
      </c>
      <c r="BY136" s="124" t="e">
        <f t="shared" si="1546"/>
        <v>#REF!</v>
      </c>
      <c r="BZ136" s="124" t="e">
        <f t="shared" si="1546"/>
        <v>#REF!</v>
      </c>
      <c r="CA136" s="124" t="e">
        <f t="shared" si="1546"/>
        <v>#REF!</v>
      </c>
      <c r="CB136" s="124" t="e">
        <f t="shared" si="1546"/>
        <v>#REF!</v>
      </c>
      <c r="CC136" s="124" t="e">
        <f t="shared" si="1546"/>
        <v>#REF!</v>
      </c>
      <c r="CD136" s="124" t="e">
        <f t="shared" si="1546"/>
        <v>#REF!</v>
      </c>
      <c r="CE136" s="124" t="e">
        <f t="shared" si="1546"/>
        <v>#REF!</v>
      </c>
      <c r="CF136" s="124" t="e">
        <f t="shared" si="1546"/>
        <v>#REF!</v>
      </c>
      <c r="CG136" s="124" t="e">
        <f t="shared" si="1546"/>
        <v>#REF!</v>
      </c>
      <c r="CH136" s="124" t="e">
        <f t="shared" si="1546"/>
        <v>#REF!</v>
      </c>
      <c r="CI136" s="124" t="e">
        <f t="shared" si="1546"/>
        <v>#REF!</v>
      </c>
      <c r="CJ136" s="124" t="e">
        <f t="shared" si="1546"/>
        <v>#REF!</v>
      </c>
      <c r="CK136" s="124" t="e">
        <f t="shared" si="1546"/>
        <v>#REF!</v>
      </c>
      <c r="CL136" s="124" t="e">
        <f t="shared" si="1546"/>
        <v>#REF!</v>
      </c>
      <c r="CM136" s="124" t="e">
        <f t="shared" si="1546"/>
        <v>#REF!</v>
      </c>
      <c r="CN136" s="124" t="e">
        <f t="shared" si="1546"/>
        <v>#REF!</v>
      </c>
      <c r="CO136" s="124" t="e">
        <f t="shared" si="1546"/>
        <v>#REF!</v>
      </c>
      <c r="CP136" s="124" t="e">
        <f t="shared" si="1546"/>
        <v>#REF!</v>
      </c>
      <c r="CQ136" s="124" t="e">
        <f t="shared" si="1546"/>
        <v>#REF!</v>
      </c>
      <c r="CR136" s="124" t="e">
        <f t="shared" si="1546"/>
        <v>#REF!</v>
      </c>
      <c r="CS136" s="124" t="e">
        <f t="shared" si="1546"/>
        <v>#REF!</v>
      </c>
      <c r="CT136" s="124" t="e">
        <f t="shared" si="1546"/>
        <v>#REF!</v>
      </c>
      <c r="CU136" s="124" t="e">
        <f t="shared" si="1546"/>
        <v>#REF!</v>
      </c>
      <c r="CV136" s="124" t="e">
        <f t="shared" si="1546"/>
        <v>#REF!</v>
      </c>
      <c r="CW136" s="124" t="e">
        <f t="shared" si="1546"/>
        <v>#REF!</v>
      </c>
      <c r="CX136" s="124" t="e">
        <f t="shared" si="1546"/>
        <v>#REF!</v>
      </c>
      <c r="CY136" s="124" t="e">
        <f t="shared" si="1546"/>
        <v>#REF!</v>
      </c>
      <c r="CZ136" s="124" t="e">
        <f t="shared" si="1546"/>
        <v>#REF!</v>
      </c>
      <c r="DA136" s="124" t="e">
        <f t="shared" si="1546"/>
        <v>#REF!</v>
      </c>
      <c r="DB136" s="124" t="e">
        <f t="shared" si="1546"/>
        <v>#REF!</v>
      </c>
      <c r="DC136" s="124" t="e">
        <f t="shared" si="1546"/>
        <v>#REF!</v>
      </c>
      <c r="DD136" s="124" t="e">
        <f t="shared" si="1546"/>
        <v>#REF!</v>
      </c>
      <c r="DE136" s="124" t="e">
        <f t="shared" si="1546"/>
        <v>#REF!</v>
      </c>
      <c r="DF136" s="124" t="e">
        <f t="shared" si="1546"/>
        <v>#REF!</v>
      </c>
      <c r="DG136" s="124" t="e">
        <f t="shared" si="1546"/>
        <v>#REF!</v>
      </c>
      <c r="DH136" s="124" t="e">
        <f t="shared" si="1546"/>
        <v>#REF!</v>
      </c>
      <c r="DI136" s="124" t="e">
        <f t="shared" si="1546"/>
        <v>#REF!</v>
      </c>
      <c r="DJ136" s="124" t="e">
        <f t="shared" si="1546"/>
        <v>#REF!</v>
      </c>
      <c r="DK136" s="124" t="e">
        <f t="shared" si="1546"/>
        <v>#REF!</v>
      </c>
      <c r="DL136" s="124" t="e">
        <f t="shared" si="1546"/>
        <v>#REF!</v>
      </c>
      <c r="DM136" s="124" t="e">
        <f t="shared" si="1546"/>
        <v>#REF!</v>
      </c>
      <c r="DN136" s="124" t="e">
        <f t="shared" si="1546"/>
        <v>#REF!</v>
      </c>
      <c r="DO136" s="124" t="e">
        <f t="shared" si="1546"/>
        <v>#REF!</v>
      </c>
      <c r="DP136" s="124" t="e">
        <f t="shared" si="1546"/>
        <v>#REF!</v>
      </c>
      <c r="DQ136" s="124" t="e">
        <f t="shared" si="1546"/>
        <v>#REF!</v>
      </c>
      <c r="DR136" s="124" t="e">
        <f t="shared" si="1546"/>
        <v>#REF!</v>
      </c>
      <c r="DS136" s="124" t="e">
        <f t="shared" si="1546"/>
        <v>#REF!</v>
      </c>
      <c r="DT136" s="124" t="e">
        <f t="shared" si="1546"/>
        <v>#REF!</v>
      </c>
      <c r="DU136" s="124" t="e">
        <f t="shared" si="1546"/>
        <v>#REF!</v>
      </c>
      <c r="DV136" s="124" t="e">
        <f t="shared" si="1546"/>
        <v>#REF!</v>
      </c>
      <c r="DW136" s="124" t="e">
        <f t="shared" si="1546"/>
        <v>#REF!</v>
      </c>
      <c r="DX136" s="124" t="e">
        <f t="shared" si="1546"/>
        <v>#REF!</v>
      </c>
      <c r="DY136" s="124" t="e">
        <f t="shared" si="1546"/>
        <v>#REF!</v>
      </c>
      <c r="DZ136" s="124" t="e">
        <f t="shared" si="1546"/>
        <v>#REF!</v>
      </c>
      <c r="EA136" s="124" t="e">
        <f t="shared" si="1546"/>
        <v>#REF!</v>
      </c>
      <c r="EB136" s="124" t="e">
        <f t="shared" si="1546"/>
        <v>#REF!</v>
      </c>
      <c r="EC136" s="124" t="e">
        <f t="shared" si="1546"/>
        <v>#REF!</v>
      </c>
      <c r="ED136" s="124" t="e">
        <f t="shared" si="1546"/>
        <v>#REF!</v>
      </c>
      <c r="EE136" s="124" t="e">
        <f t="shared" si="1546"/>
        <v>#REF!</v>
      </c>
      <c r="EF136" s="124" t="e">
        <f t="shared" si="1546"/>
        <v>#REF!</v>
      </c>
      <c r="EG136" s="124" t="e">
        <f t="shared" ref="EG136:GR136" si="1547">$D$136*EG117</f>
        <v>#REF!</v>
      </c>
      <c r="EH136" s="124" t="e">
        <f t="shared" si="1547"/>
        <v>#REF!</v>
      </c>
      <c r="EI136" s="124" t="e">
        <f t="shared" si="1547"/>
        <v>#REF!</v>
      </c>
      <c r="EJ136" s="124" t="e">
        <f t="shared" si="1547"/>
        <v>#REF!</v>
      </c>
      <c r="EK136" s="124" t="e">
        <f t="shared" si="1547"/>
        <v>#REF!</v>
      </c>
      <c r="EL136" s="124" t="e">
        <f t="shared" si="1547"/>
        <v>#REF!</v>
      </c>
      <c r="EM136" s="124" t="e">
        <f t="shared" si="1547"/>
        <v>#REF!</v>
      </c>
      <c r="EN136" s="124" t="e">
        <f t="shared" si="1547"/>
        <v>#REF!</v>
      </c>
      <c r="EO136" s="124" t="e">
        <f t="shared" si="1547"/>
        <v>#REF!</v>
      </c>
      <c r="EP136" s="124" t="e">
        <f t="shared" si="1547"/>
        <v>#REF!</v>
      </c>
      <c r="EQ136" s="124" t="e">
        <f t="shared" si="1547"/>
        <v>#REF!</v>
      </c>
      <c r="ER136" s="124" t="e">
        <f t="shared" si="1547"/>
        <v>#REF!</v>
      </c>
      <c r="ES136" s="124" t="e">
        <f t="shared" si="1547"/>
        <v>#REF!</v>
      </c>
      <c r="ET136" s="124" t="e">
        <f t="shared" si="1547"/>
        <v>#REF!</v>
      </c>
      <c r="EU136" s="124" t="e">
        <f t="shared" si="1547"/>
        <v>#REF!</v>
      </c>
      <c r="EV136" s="124" t="e">
        <f t="shared" si="1547"/>
        <v>#REF!</v>
      </c>
      <c r="EW136" s="124" t="e">
        <f t="shared" si="1547"/>
        <v>#REF!</v>
      </c>
      <c r="EX136" s="124" t="e">
        <f t="shared" si="1547"/>
        <v>#REF!</v>
      </c>
      <c r="EY136" s="124" t="e">
        <f t="shared" si="1547"/>
        <v>#REF!</v>
      </c>
      <c r="EZ136" s="124" t="e">
        <f t="shared" si="1547"/>
        <v>#REF!</v>
      </c>
      <c r="FA136" s="124" t="e">
        <f t="shared" si="1547"/>
        <v>#REF!</v>
      </c>
      <c r="FB136" s="124" t="e">
        <f t="shared" si="1547"/>
        <v>#REF!</v>
      </c>
      <c r="FC136" s="124" t="e">
        <f t="shared" si="1547"/>
        <v>#REF!</v>
      </c>
      <c r="FD136" s="124" t="e">
        <f t="shared" si="1547"/>
        <v>#REF!</v>
      </c>
      <c r="FE136" s="124" t="e">
        <f t="shared" si="1547"/>
        <v>#REF!</v>
      </c>
      <c r="FF136" s="124" t="e">
        <f t="shared" si="1547"/>
        <v>#REF!</v>
      </c>
      <c r="FG136" s="124" t="e">
        <f t="shared" si="1547"/>
        <v>#REF!</v>
      </c>
      <c r="FH136" s="124" t="e">
        <f t="shared" si="1547"/>
        <v>#REF!</v>
      </c>
      <c r="FI136" s="124" t="e">
        <f t="shared" si="1547"/>
        <v>#REF!</v>
      </c>
      <c r="FJ136" s="124" t="e">
        <f t="shared" si="1547"/>
        <v>#REF!</v>
      </c>
      <c r="FK136" s="124" t="e">
        <f t="shared" si="1547"/>
        <v>#REF!</v>
      </c>
      <c r="FL136" s="124" t="e">
        <f t="shared" si="1547"/>
        <v>#REF!</v>
      </c>
      <c r="FM136" s="124" t="e">
        <f t="shared" si="1547"/>
        <v>#REF!</v>
      </c>
      <c r="FN136" s="124" t="e">
        <f t="shared" si="1547"/>
        <v>#REF!</v>
      </c>
      <c r="FO136" s="124" t="e">
        <f t="shared" si="1547"/>
        <v>#REF!</v>
      </c>
      <c r="FP136" s="124" t="e">
        <f t="shared" si="1547"/>
        <v>#REF!</v>
      </c>
      <c r="FQ136" s="124" t="e">
        <f t="shared" si="1547"/>
        <v>#REF!</v>
      </c>
      <c r="FR136" s="124" t="e">
        <f t="shared" si="1547"/>
        <v>#REF!</v>
      </c>
      <c r="FS136" s="124" t="e">
        <f t="shared" si="1547"/>
        <v>#REF!</v>
      </c>
      <c r="FT136" s="124" t="e">
        <f t="shared" si="1547"/>
        <v>#REF!</v>
      </c>
      <c r="FU136" s="124" t="e">
        <f t="shared" si="1547"/>
        <v>#REF!</v>
      </c>
      <c r="FV136" s="124" t="e">
        <f t="shared" si="1547"/>
        <v>#REF!</v>
      </c>
      <c r="FW136" s="124" t="e">
        <f t="shared" si="1547"/>
        <v>#REF!</v>
      </c>
      <c r="FX136" s="124" t="e">
        <f t="shared" si="1547"/>
        <v>#REF!</v>
      </c>
      <c r="FY136" s="124" t="e">
        <f t="shared" si="1547"/>
        <v>#REF!</v>
      </c>
      <c r="FZ136" s="124" t="e">
        <f t="shared" si="1547"/>
        <v>#REF!</v>
      </c>
      <c r="GA136" s="124" t="e">
        <f t="shared" si="1547"/>
        <v>#REF!</v>
      </c>
      <c r="GB136" s="124" t="e">
        <f t="shared" si="1547"/>
        <v>#REF!</v>
      </c>
      <c r="GC136" s="124" t="e">
        <f t="shared" si="1547"/>
        <v>#REF!</v>
      </c>
      <c r="GD136" s="124" t="e">
        <f t="shared" si="1547"/>
        <v>#REF!</v>
      </c>
      <c r="GE136" s="124" t="e">
        <f t="shared" si="1547"/>
        <v>#REF!</v>
      </c>
      <c r="GF136" s="124" t="e">
        <f t="shared" si="1547"/>
        <v>#REF!</v>
      </c>
      <c r="GG136" s="124" t="e">
        <f t="shared" si="1547"/>
        <v>#REF!</v>
      </c>
      <c r="GH136" s="124" t="e">
        <f t="shared" si="1547"/>
        <v>#REF!</v>
      </c>
      <c r="GI136" s="124" t="e">
        <f t="shared" si="1547"/>
        <v>#REF!</v>
      </c>
      <c r="GJ136" s="124" t="e">
        <f t="shared" si="1547"/>
        <v>#REF!</v>
      </c>
      <c r="GK136" s="124" t="e">
        <f t="shared" si="1547"/>
        <v>#REF!</v>
      </c>
      <c r="GL136" s="124" t="e">
        <f t="shared" si="1547"/>
        <v>#REF!</v>
      </c>
      <c r="GM136" s="124" t="e">
        <f t="shared" si="1547"/>
        <v>#REF!</v>
      </c>
      <c r="GN136" s="124" t="e">
        <f t="shared" si="1547"/>
        <v>#REF!</v>
      </c>
      <c r="GO136" s="124" t="e">
        <f t="shared" si="1547"/>
        <v>#REF!</v>
      </c>
      <c r="GP136" s="124" t="e">
        <f t="shared" si="1547"/>
        <v>#REF!</v>
      </c>
      <c r="GQ136" s="124" t="e">
        <f t="shared" si="1547"/>
        <v>#REF!</v>
      </c>
      <c r="GR136" s="124" t="e">
        <f t="shared" si="1547"/>
        <v>#REF!</v>
      </c>
      <c r="GS136" s="124" t="e">
        <f t="shared" ref="GS136:JD136" si="1548">$D$136*GS117</f>
        <v>#REF!</v>
      </c>
      <c r="GT136" s="124" t="e">
        <f t="shared" si="1548"/>
        <v>#REF!</v>
      </c>
      <c r="GU136" s="124" t="e">
        <f t="shared" si="1548"/>
        <v>#REF!</v>
      </c>
      <c r="GV136" s="124" t="e">
        <f t="shared" si="1548"/>
        <v>#REF!</v>
      </c>
      <c r="GW136" s="124" t="e">
        <f t="shared" si="1548"/>
        <v>#REF!</v>
      </c>
      <c r="GX136" s="124" t="e">
        <f t="shared" si="1548"/>
        <v>#REF!</v>
      </c>
      <c r="GY136" s="124" t="e">
        <f t="shared" si="1548"/>
        <v>#REF!</v>
      </c>
      <c r="GZ136" s="124" t="e">
        <f t="shared" si="1548"/>
        <v>#REF!</v>
      </c>
      <c r="HA136" s="124" t="e">
        <f t="shared" si="1548"/>
        <v>#REF!</v>
      </c>
      <c r="HB136" s="124" t="e">
        <f t="shared" si="1548"/>
        <v>#REF!</v>
      </c>
      <c r="HC136" s="124" t="e">
        <f t="shared" si="1548"/>
        <v>#REF!</v>
      </c>
      <c r="HD136" s="124" t="e">
        <f t="shared" si="1548"/>
        <v>#REF!</v>
      </c>
      <c r="HE136" s="124" t="e">
        <f t="shared" si="1548"/>
        <v>#REF!</v>
      </c>
      <c r="HF136" s="124" t="e">
        <f t="shared" si="1548"/>
        <v>#REF!</v>
      </c>
      <c r="HG136" s="124" t="e">
        <f t="shared" si="1548"/>
        <v>#REF!</v>
      </c>
      <c r="HH136" s="124" t="e">
        <f t="shared" si="1548"/>
        <v>#REF!</v>
      </c>
      <c r="HI136" s="124" t="e">
        <f t="shared" si="1548"/>
        <v>#REF!</v>
      </c>
      <c r="HJ136" s="124" t="e">
        <f t="shared" si="1548"/>
        <v>#REF!</v>
      </c>
      <c r="HK136" s="124" t="e">
        <f t="shared" si="1548"/>
        <v>#REF!</v>
      </c>
      <c r="HL136" s="124" t="e">
        <f t="shared" si="1548"/>
        <v>#REF!</v>
      </c>
      <c r="HM136" s="124" t="e">
        <f t="shared" si="1548"/>
        <v>#REF!</v>
      </c>
      <c r="HN136" s="124" t="e">
        <f t="shared" si="1548"/>
        <v>#REF!</v>
      </c>
      <c r="HO136" s="124" t="e">
        <f t="shared" si="1548"/>
        <v>#REF!</v>
      </c>
      <c r="HP136" s="124" t="e">
        <f t="shared" si="1548"/>
        <v>#REF!</v>
      </c>
      <c r="HQ136" s="124" t="e">
        <f t="shared" si="1548"/>
        <v>#REF!</v>
      </c>
      <c r="HR136" s="124" t="e">
        <f t="shared" si="1548"/>
        <v>#REF!</v>
      </c>
      <c r="HS136" s="124" t="e">
        <f t="shared" si="1548"/>
        <v>#REF!</v>
      </c>
      <c r="HT136" s="124" t="e">
        <f t="shared" si="1548"/>
        <v>#REF!</v>
      </c>
      <c r="HU136" s="124" t="e">
        <f t="shared" si="1548"/>
        <v>#REF!</v>
      </c>
      <c r="HV136" s="124" t="e">
        <f t="shared" si="1548"/>
        <v>#REF!</v>
      </c>
      <c r="HW136" s="124" t="e">
        <f t="shared" si="1548"/>
        <v>#REF!</v>
      </c>
      <c r="HX136" s="124" t="e">
        <f t="shared" si="1548"/>
        <v>#REF!</v>
      </c>
      <c r="HY136" s="124" t="e">
        <f t="shared" si="1548"/>
        <v>#REF!</v>
      </c>
      <c r="HZ136" s="124" t="e">
        <f t="shared" si="1548"/>
        <v>#REF!</v>
      </c>
      <c r="IA136" s="124" t="e">
        <f t="shared" si="1548"/>
        <v>#REF!</v>
      </c>
      <c r="IB136" s="124" t="e">
        <f t="shared" si="1548"/>
        <v>#REF!</v>
      </c>
      <c r="IC136" s="124" t="e">
        <f t="shared" si="1548"/>
        <v>#REF!</v>
      </c>
      <c r="ID136" s="124" t="e">
        <f t="shared" si="1548"/>
        <v>#REF!</v>
      </c>
      <c r="IE136" s="124" t="e">
        <f t="shared" si="1548"/>
        <v>#REF!</v>
      </c>
      <c r="IF136" s="124" t="e">
        <f t="shared" si="1548"/>
        <v>#REF!</v>
      </c>
      <c r="IG136" s="124" t="e">
        <f t="shared" si="1548"/>
        <v>#REF!</v>
      </c>
      <c r="IH136" s="124" t="e">
        <f t="shared" si="1548"/>
        <v>#REF!</v>
      </c>
      <c r="II136" s="124" t="e">
        <f t="shared" si="1548"/>
        <v>#REF!</v>
      </c>
      <c r="IJ136" s="124" t="e">
        <f t="shared" si="1548"/>
        <v>#REF!</v>
      </c>
      <c r="IK136" s="124" t="e">
        <f t="shared" si="1548"/>
        <v>#REF!</v>
      </c>
      <c r="IL136" s="124" t="e">
        <f t="shared" si="1548"/>
        <v>#REF!</v>
      </c>
      <c r="IM136" s="124" t="e">
        <f t="shared" si="1548"/>
        <v>#REF!</v>
      </c>
      <c r="IN136" s="124" t="e">
        <f t="shared" si="1548"/>
        <v>#REF!</v>
      </c>
      <c r="IO136" s="124" t="e">
        <f t="shared" si="1548"/>
        <v>#REF!</v>
      </c>
      <c r="IP136" s="124" t="e">
        <f t="shared" si="1548"/>
        <v>#REF!</v>
      </c>
      <c r="IQ136" s="124" t="e">
        <f t="shared" si="1548"/>
        <v>#REF!</v>
      </c>
      <c r="IR136" s="124" t="e">
        <f t="shared" si="1548"/>
        <v>#REF!</v>
      </c>
      <c r="IS136" s="124" t="e">
        <f t="shared" si="1548"/>
        <v>#REF!</v>
      </c>
      <c r="IT136" s="124" t="e">
        <f t="shared" si="1548"/>
        <v>#REF!</v>
      </c>
      <c r="IU136" s="124" t="e">
        <f t="shared" si="1548"/>
        <v>#REF!</v>
      </c>
      <c r="IV136" s="124" t="e">
        <f t="shared" si="1548"/>
        <v>#REF!</v>
      </c>
      <c r="IW136" s="124" t="e">
        <f t="shared" si="1548"/>
        <v>#REF!</v>
      </c>
      <c r="IX136" s="124" t="e">
        <f t="shared" si="1548"/>
        <v>#REF!</v>
      </c>
      <c r="IY136" s="124" t="e">
        <f t="shared" si="1548"/>
        <v>#REF!</v>
      </c>
      <c r="IZ136" s="124" t="e">
        <f t="shared" si="1548"/>
        <v>#REF!</v>
      </c>
      <c r="JA136" s="124" t="e">
        <f t="shared" si="1548"/>
        <v>#REF!</v>
      </c>
      <c r="JB136" s="124" t="e">
        <f t="shared" si="1548"/>
        <v>#REF!</v>
      </c>
      <c r="JC136" s="124" t="e">
        <f t="shared" si="1548"/>
        <v>#REF!</v>
      </c>
      <c r="JD136" s="124" t="e">
        <f t="shared" si="1548"/>
        <v>#REF!</v>
      </c>
      <c r="JE136" s="124" t="e">
        <f t="shared" ref="JE136:KT136" si="1549">$D$136*JE117</f>
        <v>#REF!</v>
      </c>
      <c r="JF136" s="124" t="e">
        <f t="shared" si="1549"/>
        <v>#REF!</v>
      </c>
      <c r="JG136" s="124" t="e">
        <f t="shared" si="1549"/>
        <v>#REF!</v>
      </c>
      <c r="JH136" s="124" t="e">
        <f t="shared" si="1549"/>
        <v>#REF!</v>
      </c>
      <c r="JI136" s="124" t="e">
        <f t="shared" si="1549"/>
        <v>#REF!</v>
      </c>
      <c r="JJ136" s="124" t="e">
        <f t="shared" si="1549"/>
        <v>#REF!</v>
      </c>
      <c r="JK136" s="124" t="e">
        <f t="shared" si="1549"/>
        <v>#REF!</v>
      </c>
      <c r="JL136" s="124" t="e">
        <f t="shared" si="1549"/>
        <v>#REF!</v>
      </c>
      <c r="JM136" s="124" t="e">
        <f t="shared" si="1549"/>
        <v>#REF!</v>
      </c>
      <c r="JN136" s="124" t="e">
        <f t="shared" si="1549"/>
        <v>#REF!</v>
      </c>
      <c r="JO136" s="124" t="e">
        <f t="shared" si="1549"/>
        <v>#REF!</v>
      </c>
      <c r="JP136" s="124" t="e">
        <f t="shared" si="1549"/>
        <v>#REF!</v>
      </c>
      <c r="JQ136" s="124" t="e">
        <f t="shared" si="1549"/>
        <v>#REF!</v>
      </c>
      <c r="JR136" s="124" t="e">
        <f t="shared" si="1549"/>
        <v>#REF!</v>
      </c>
      <c r="JS136" s="124" t="e">
        <f t="shared" si="1549"/>
        <v>#REF!</v>
      </c>
      <c r="JT136" s="124" t="e">
        <f t="shared" si="1549"/>
        <v>#REF!</v>
      </c>
      <c r="JU136" s="124" t="e">
        <f t="shared" si="1549"/>
        <v>#REF!</v>
      </c>
      <c r="JV136" s="124" t="e">
        <f t="shared" si="1549"/>
        <v>#REF!</v>
      </c>
      <c r="JW136" s="124" t="e">
        <f t="shared" si="1549"/>
        <v>#REF!</v>
      </c>
      <c r="JX136" s="124" t="e">
        <f t="shared" si="1549"/>
        <v>#REF!</v>
      </c>
      <c r="JY136" s="124" t="e">
        <f t="shared" si="1549"/>
        <v>#REF!</v>
      </c>
      <c r="JZ136" s="124" t="e">
        <f t="shared" si="1549"/>
        <v>#REF!</v>
      </c>
      <c r="KA136" s="124" t="e">
        <f t="shared" si="1549"/>
        <v>#REF!</v>
      </c>
      <c r="KB136" s="124" t="e">
        <f t="shared" si="1549"/>
        <v>#REF!</v>
      </c>
      <c r="KC136" s="124" t="e">
        <f t="shared" si="1549"/>
        <v>#REF!</v>
      </c>
      <c r="KD136" s="124" t="e">
        <f t="shared" si="1549"/>
        <v>#REF!</v>
      </c>
      <c r="KE136" s="124" t="e">
        <f t="shared" si="1549"/>
        <v>#REF!</v>
      </c>
      <c r="KF136" s="124" t="e">
        <f t="shared" si="1549"/>
        <v>#REF!</v>
      </c>
      <c r="KG136" s="124" t="e">
        <f t="shared" si="1549"/>
        <v>#REF!</v>
      </c>
      <c r="KH136" s="124" t="e">
        <f t="shared" si="1549"/>
        <v>#REF!</v>
      </c>
      <c r="KI136" s="124" t="e">
        <f t="shared" si="1549"/>
        <v>#REF!</v>
      </c>
      <c r="KJ136" s="124" t="e">
        <f t="shared" si="1549"/>
        <v>#REF!</v>
      </c>
      <c r="KK136" s="124" t="e">
        <f t="shared" si="1549"/>
        <v>#REF!</v>
      </c>
      <c r="KL136" s="124" t="e">
        <f t="shared" si="1549"/>
        <v>#REF!</v>
      </c>
      <c r="KM136" s="124" t="e">
        <f t="shared" si="1549"/>
        <v>#REF!</v>
      </c>
      <c r="KN136" s="124" t="e">
        <f t="shared" si="1549"/>
        <v>#REF!</v>
      </c>
      <c r="KO136" s="124" t="e">
        <f t="shared" si="1549"/>
        <v>#REF!</v>
      </c>
      <c r="KP136" s="124" t="e">
        <f t="shared" si="1549"/>
        <v>#REF!</v>
      </c>
      <c r="KQ136" s="124" t="e">
        <f t="shared" si="1549"/>
        <v>#REF!</v>
      </c>
      <c r="KR136" s="124" t="e">
        <f t="shared" si="1549"/>
        <v>#REF!</v>
      </c>
      <c r="KS136" s="124" t="e">
        <f t="shared" si="1549"/>
        <v>#REF!</v>
      </c>
      <c r="KT136" s="124" t="e">
        <f t="shared" si="1549"/>
        <v>#REF!</v>
      </c>
      <c r="KU136" s="124" t="e">
        <f t="shared" ref="KU136:LF136" si="1550">$D$136*KU117</f>
        <v>#REF!</v>
      </c>
      <c r="KV136" s="124" t="e">
        <f t="shared" si="1550"/>
        <v>#REF!</v>
      </c>
      <c r="KW136" s="124" t="e">
        <f t="shared" si="1550"/>
        <v>#REF!</v>
      </c>
      <c r="KX136" s="124" t="e">
        <f t="shared" si="1550"/>
        <v>#REF!</v>
      </c>
      <c r="KY136" s="124" t="e">
        <f t="shared" si="1550"/>
        <v>#REF!</v>
      </c>
      <c r="KZ136" s="124" t="e">
        <f t="shared" si="1550"/>
        <v>#REF!</v>
      </c>
      <c r="LA136" s="124" t="e">
        <f t="shared" si="1550"/>
        <v>#REF!</v>
      </c>
      <c r="LB136" s="124" t="e">
        <f t="shared" si="1550"/>
        <v>#REF!</v>
      </c>
      <c r="LC136" s="124" t="e">
        <f t="shared" si="1550"/>
        <v>#REF!</v>
      </c>
      <c r="LD136" s="124" t="e">
        <f t="shared" si="1550"/>
        <v>#REF!</v>
      </c>
      <c r="LE136" s="124" t="e">
        <f t="shared" si="1550"/>
        <v>#REF!</v>
      </c>
      <c r="LF136" s="124" t="e">
        <f t="shared" si="1550"/>
        <v>#REF!</v>
      </c>
      <c r="LG136" s="124" t="e">
        <f t="shared" ref="LG136:NR136" si="1551">$D$136*LG117</f>
        <v>#REF!</v>
      </c>
      <c r="LH136" s="124" t="e">
        <f t="shared" si="1551"/>
        <v>#REF!</v>
      </c>
      <c r="LI136" s="124" t="e">
        <f t="shared" si="1551"/>
        <v>#REF!</v>
      </c>
      <c r="LJ136" s="124" t="e">
        <f t="shared" si="1551"/>
        <v>#REF!</v>
      </c>
      <c r="LK136" s="124" t="e">
        <f t="shared" si="1551"/>
        <v>#REF!</v>
      </c>
      <c r="LL136" s="124" t="e">
        <f t="shared" si="1551"/>
        <v>#REF!</v>
      </c>
      <c r="LM136" s="124" t="e">
        <f t="shared" si="1551"/>
        <v>#REF!</v>
      </c>
      <c r="LN136" s="124" t="e">
        <f t="shared" si="1551"/>
        <v>#REF!</v>
      </c>
      <c r="LO136" s="124" t="e">
        <f t="shared" si="1551"/>
        <v>#REF!</v>
      </c>
      <c r="LP136" s="124" t="e">
        <f t="shared" si="1551"/>
        <v>#REF!</v>
      </c>
      <c r="LQ136" s="124" t="e">
        <f t="shared" si="1551"/>
        <v>#REF!</v>
      </c>
      <c r="LR136" s="124" t="e">
        <f t="shared" si="1551"/>
        <v>#REF!</v>
      </c>
      <c r="LS136" s="124" t="e">
        <f t="shared" si="1551"/>
        <v>#REF!</v>
      </c>
      <c r="LT136" s="124" t="e">
        <f t="shared" si="1551"/>
        <v>#REF!</v>
      </c>
      <c r="LU136" s="124" t="e">
        <f t="shared" si="1551"/>
        <v>#REF!</v>
      </c>
      <c r="LV136" s="124" t="e">
        <f t="shared" si="1551"/>
        <v>#REF!</v>
      </c>
      <c r="LW136" s="124" t="e">
        <f t="shared" si="1551"/>
        <v>#REF!</v>
      </c>
      <c r="LX136" s="124" t="e">
        <f t="shared" si="1551"/>
        <v>#REF!</v>
      </c>
      <c r="LY136" s="124" t="e">
        <f t="shared" si="1551"/>
        <v>#REF!</v>
      </c>
      <c r="LZ136" s="124" t="e">
        <f t="shared" si="1551"/>
        <v>#REF!</v>
      </c>
      <c r="MA136" s="124" t="e">
        <f t="shared" si="1551"/>
        <v>#REF!</v>
      </c>
      <c r="MB136" s="124" t="e">
        <f t="shared" si="1551"/>
        <v>#REF!</v>
      </c>
      <c r="MC136" s="124" t="e">
        <f t="shared" si="1551"/>
        <v>#REF!</v>
      </c>
      <c r="MD136" s="124" t="e">
        <f t="shared" si="1551"/>
        <v>#REF!</v>
      </c>
      <c r="ME136" s="124" t="e">
        <f t="shared" si="1551"/>
        <v>#REF!</v>
      </c>
      <c r="MF136" s="124" t="e">
        <f t="shared" si="1551"/>
        <v>#REF!</v>
      </c>
      <c r="MG136" s="124" t="e">
        <f t="shared" si="1551"/>
        <v>#REF!</v>
      </c>
      <c r="MH136" s="124" t="e">
        <f t="shared" si="1551"/>
        <v>#REF!</v>
      </c>
      <c r="MI136" s="124" t="e">
        <f t="shared" si="1551"/>
        <v>#REF!</v>
      </c>
      <c r="MJ136" s="124" t="e">
        <f t="shared" si="1551"/>
        <v>#REF!</v>
      </c>
      <c r="MK136" s="124" t="e">
        <f t="shared" si="1551"/>
        <v>#REF!</v>
      </c>
      <c r="ML136" s="124" t="e">
        <f t="shared" si="1551"/>
        <v>#REF!</v>
      </c>
      <c r="MM136" s="124" t="e">
        <f t="shared" si="1551"/>
        <v>#REF!</v>
      </c>
      <c r="MN136" s="124" t="e">
        <f t="shared" si="1551"/>
        <v>#REF!</v>
      </c>
      <c r="MO136" s="124" t="e">
        <f t="shared" si="1551"/>
        <v>#REF!</v>
      </c>
      <c r="MP136" s="124" t="e">
        <f t="shared" si="1551"/>
        <v>#REF!</v>
      </c>
      <c r="MQ136" s="124" t="e">
        <f t="shared" si="1551"/>
        <v>#REF!</v>
      </c>
      <c r="MR136" s="124" t="e">
        <f t="shared" si="1551"/>
        <v>#REF!</v>
      </c>
      <c r="MS136" s="124" t="e">
        <f t="shared" si="1551"/>
        <v>#REF!</v>
      </c>
      <c r="MT136" s="124" t="e">
        <f t="shared" si="1551"/>
        <v>#REF!</v>
      </c>
      <c r="MU136" s="124" t="e">
        <f t="shared" si="1551"/>
        <v>#REF!</v>
      </c>
      <c r="MV136" s="124" t="e">
        <f t="shared" si="1551"/>
        <v>#REF!</v>
      </c>
      <c r="MW136" s="124" t="e">
        <f t="shared" si="1551"/>
        <v>#REF!</v>
      </c>
      <c r="MX136" s="124" t="e">
        <f t="shared" si="1551"/>
        <v>#REF!</v>
      </c>
      <c r="MY136" s="124" t="e">
        <f t="shared" si="1551"/>
        <v>#REF!</v>
      </c>
      <c r="MZ136" s="124" t="e">
        <f t="shared" si="1551"/>
        <v>#REF!</v>
      </c>
      <c r="NA136" s="124" t="e">
        <f t="shared" si="1551"/>
        <v>#REF!</v>
      </c>
      <c r="NB136" s="124" t="e">
        <f t="shared" si="1551"/>
        <v>#REF!</v>
      </c>
      <c r="NC136" s="124" t="e">
        <f t="shared" si="1551"/>
        <v>#REF!</v>
      </c>
      <c r="ND136" s="124" t="e">
        <f t="shared" si="1551"/>
        <v>#REF!</v>
      </c>
      <c r="NE136" s="124" t="e">
        <f t="shared" si="1551"/>
        <v>#REF!</v>
      </c>
      <c r="NF136" s="124" t="e">
        <f t="shared" si="1551"/>
        <v>#REF!</v>
      </c>
      <c r="NG136" s="124" t="e">
        <f t="shared" si="1551"/>
        <v>#REF!</v>
      </c>
      <c r="NH136" s="124" t="e">
        <f t="shared" si="1551"/>
        <v>#REF!</v>
      </c>
      <c r="NI136" s="124" t="e">
        <f t="shared" si="1551"/>
        <v>#REF!</v>
      </c>
      <c r="NJ136" s="124" t="e">
        <f t="shared" si="1551"/>
        <v>#REF!</v>
      </c>
      <c r="NK136" s="124" t="e">
        <f t="shared" si="1551"/>
        <v>#REF!</v>
      </c>
      <c r="NL136" s="124" t="e">
        <f t="shared" si="1551"/>
        <v>#REF!</v>
      </c>
      <c r="NM136" s="124" t="e">
        <f t="shared" si="1551"/>
        <v>#REF!</v>
      </c>
      <c r="NN136" s="124" t="e">
        <f t="shared" si="1551"/>
        <v>#REF!</v>
      </c>
      <c r="NO136" s="124" t="e">
        <f t="shared" si="1551"/>
        <v>#REF!</v>
      </c>
      <c r="NP136" s="124" t="e">
        <f t="shared" si="1551"/>
        <v>#REF!</v>
      </c>
      <c r="NQ136" s="124" t="e">
        <f t="shared" si="1551"/>
        <v>#REF!</v>
      </c>
      <c r="NR136" s="124" t="e">
        <f t="shared" si="1551"/>
        <v>#REF!</v>
      </c>
      <c r="NS136" s="124" t="e">
        <f t="shared" ref="NS136:PJ136" si="1552">$D$136*NS117</f>
        <v>#REF!</v>
      </c>
      <c r="NT136" s="124" t="e">
        <f t="shared" si="1552"/>
        <v>#REF!</v>
      </c>
      <c r="NU136" s="124" t="e">
        <f t="shared" si="1552"/>
        <v>#REF!</v>
      </c>
      <c r="NV136" s="124" t="e">
        <f t="shared" si="1552"/>
        <v>#REF!</v>
      </c>
      <c r="NW136" s="124" t="e">
        <f t="shared" si="1552"/>
        <v>#REF!</v>
      </c>
      <c r="NX136" s="124" t="e">
        <f t="shared" si="1552"/>
        <v>#REF!</v>
      </c>
      <c r="NY136" s="124" t="e">
        <f t="shared" si="1552"/>
        <v>#REF!</v>
      </c>
      <c r="NZ136" s="124" t="e">
        <f t="shared" si="1552"/>
        <v>#REF!</v>
      </c>
      <c r="OA136" s="124" t="e">
        <f t="shared" si="1552"/>
        <v>#REF!</v>
      </c>
      <c r="OB136" s="124" t="e">
        <f t="shared" si="1552"/>
        <v>#REF!</v>
      </c>
      <c r="OC136" s="124" t="e">
        <f t="shared" si="1552"/>
        <v>#REF!</v>
      </c>
      <c r="OD136" s="124" t="e">
        <f t="shared" si="1552"/>
        <v>#REF!</v>
      </c>
      <c r="OE136" s="124" t="e">
        <f t="shared" si="1552"/>
        <v>#REF!</v>
      </c>
      <c r="OF136" s="124" t="e">
        <f t="shared" si="1552"/>
        <v>#REF!</v>
      </c>
      <c r="OG136" s="124" t="e">
        <f t="shared" si="1552"/>
        <v>#REF!</v>
      </c>
      <c r="OH136" s="124" t="e">
        <f t="shared" si="1552"/>
        <v>#REF!</v>
      </c>
      <c r="OI136" s="124" t="e">
        <f t="shared" si="1552"/>
        <v>#REF!</v>
      </c>
      <c r="OJ136" s="124" t="e">
        <f t="shared" si="1552"/>
        <v>#REF!</v>
      </c>
      <c r="OK136" s="124" t="e">
        <f t="shared" si="1552"/>
        <v>#REF!</v>
      </c>
      <c r="OL136" s="124" t="e">
        <f t="shared" si="1552"/>
        <v>#REF!</v>
      </c>
      <c r="OM136" s="124" t="e">
        <f t="shared" si="1552"/>
        <v>#REF!</v>
      </c>
      <c r="ON136" s="124" t="e">
        <f t="shared" si="1552"/>
        <v>#REF!</v>
      </c>
      <c r="OO136" s="124" t="e">
        <f t="shared" si="1552"/>
        <v>#REF!</v>
      </c>
      <c r="OP136" s="124" t="e">
        <f t="shared" si="1552"/>
        <v>#REF!</v>
      </c>
      <c r="OQ136" s="124" t="e">
        <f t="shared" si="1552"/>
        <v>#REF!</v>
      </c>
      <c r="OR136" s="124" t="e">
        <f t="shared" si="1552"/>
        <v>#REF!</v>
      </c>
      <c r="OS136" s="124" t="e">
        <f t="shared" si="1552"/>
        <v>#REF!</v>
      </c>
      <c r="OT136" s="124" t="e">
        <f t="shared" si="1552"/>
        <v>#REF!</v>
      </c>
      <c r="OU136" s="124" t="e">
        <f t="shared" si="1552"/>
        <v>#REF!</v>
      </c>
      <c r="OV136" s="124" t="e">
        <f t="shared" si="1552"/>
        <v>#REF!</v>
      </c>
      <c r="OW136" s="124" t="e">
        <f t="shared" si="1552"/>
        <v>#REF!</v>
      </c>
      <c r="OX136" s="124" t="e">
        <f t="shared" si="1552"/>
        <v>#REF!</v>
      </c>
      <c r="OY136" s="124" t="e">
        <f t="shared" si="1552"/>
        <v>#REF!</v>
      </c>
      <c r="OZ136" s="124" t="e">
        <f t="shared" si="1552"/>
        <v>#REF!</v>
      </c>
      <c r="PA136" s="124" t="e">
        <f t="shared" si="1552"/>
        <v>#REF!</v>
      </c>
      <c r="PB136" s="124" t="e">
        <f t="shared" si="1552"/>
        <v>#REF!</v>
      </c>
      <c r="PC136" s="124" t="e">
        <f t="shared" si="1552"/>
        <v>#REF!</v>
      </c>
      <c r="PD136" s="124" t="e">
        <f t="shared" si="1552"/>
        <v>#REF!</v>
      </c>
      <c r="PE136" s="124" t="e">
        <f t="shared" si="1552"/>
        <v>#REF!</v>
      </c>
      <c r="PF136" s="124" t="e">
        <f t="shared" si="1552"/>
        <v>#REF!</v>
      </c>
      <c r="PG136" s="124" t="e">
        <f t="shared" si="1552"/>
        <v>#REF!</v>
      </c>
      <c r="PH136" s="124" t="e">
        <f t="shared" si="1552"/>
        <v>#REF!</v>
      </c>
      <c r="PI136" s="124" t="e">
        <f t="shared" si="1552"/>
        <v>#REF!</v>
      </c>
      <c r="PJ136" s="124" t="e">
        <f t="shared" si="1552"/>
        <v>#REF!</v>
      </c>
    </row>
    <row r="137" spans="3:426" ht="12" customHeight="1">
      <c r="C137" s="70">
        <f t="shared" si="1447"/>
        <v>0</v>
      </c>
      <c r="D137" s="77" t="e">
        <f>#REF!</f>
        <v>#REF!</v>
      </c>
      <c r="G137" s="124" t="e">
        <f t="shared" si="1448"/>
        <v>#REF!</v>
      </c>
      <c r="H137" s="124" t="e">
        <f>$D$137*H118</f>
        <v>#REF!</v>
      </c>
      <c r="I137" s="124" t="e">
        <f t="shared" ref="I137:BT137" si="1553">$D$137*I118</f>
        <v>#REF!</v>
      </c>
      <c r="J137" s="124" t="e">
        <f t="shared" si="1553"/>
        <v>#REF!</v>
      </c>
      <c r="K137" s="124" t="e">
        <f t="shared" si="1553"/>
        <v>#REF!</v>
      </c>
      <c r="L137" s="124" t="e">
        <f t="shared" si="1553"/>
        <v>#REF!</v>
      </c>
      <c r="M137" s="124" t="e">
        <f t="shared" si="1553"/>
        <v>#REF!</v>
      </c>
      <c r="N137" s="124" t="e">
        <f t="shared" si="1553"/>
        <v>#REF!</v>
      </c>
      <c r="O137" s="124" t="e">
        <f t="shared" si="1553"/>
        <v>#REF!</v>
      </c>
      <c r="P137" s="124" t="e">
        <f t="shared" si="1553"/>
        <v>#REF!</v>
      </c>
      <c r="Q137" s="124" t="e">
        <f t="shared" si="1553"/>
        <v>#REF!</v>
      </c>
      <c r="R137" s="124" t="e">
        <f t="shared" si="1553"/>
        <v>#REF!</v>
      </c>
      <c r="S137" s="124" t="e">
        <f t="shared" si="1553"/>
        <v>#REF!</v>
      </c>
      <c r="T137" s="124" t="e">
        <f t="shared" si="1553"/>
        <v>#REF!</v>
      </c>
      <c r="U137" s="124" t="e">
        <f t="shared" si="1553"/>
        <v>#REF!</v>
      </c>
      <c r="V137" s="124" t="e">
        <f t="shared" si="1553"/>
        <v>#REF!</v>
      </c>
      <c r="W137" s="124" t="e">
        <f t="shared" si="1553"/>
        <v>#REF!</v>
      </c>
      <c r="X137" s="124" t="e">
        <f t="shared" si="1553"/>
        <v>#REF!</v>
      </c>
      <c r="Y137" s="124" t="e">
        <f t="shared" si="1553"/>
        <v>#REF!</v>
      </c>
      <c r="Z137" s="124" t="e">
        <f t="shared" si="1553"/>
        <v>#REF!</v>
      </c>
      <c r="AA137" s="124" t="e">
        <f t="shared" si="1553"/>
        <v>#REF!</v>
      </c>
      <c r="AB137" s="124" t="e">
        <f t="shared" si="1553"/>
        <v>#REF!</v>
      </c>
      <c r="AC137" s="124" t="e">
        <f t="shared" si="1553"/>
        <v>#REF!</v>
      </c>
      <c r="AD137" s="124" t="e">
        <f t="shared" si="1553"/>
        <v>#REF!</v>
      </c>
      <c r="AE137" s="124" t="e">
        <f t="shared" si="1553"/>
        <v>#REF!</v>
      </c>
      <c r="AF137" s="124" t="e">
        <f t="shared" si="1553"/>
        <v>#REF!</v>
      </c>
      <c r="AG137" s="124" t="e">
        <f t="shared" si="1553"/>
        <v>#REF!</v>
      </c>
      <c r="AH137" s="124" t="e">
        <f t="shared" si="1553"/>
        <v>#REF!</v>
      </c>
      <c r="AI137" s="124" t="e">
        <f t="shared" si="1553"/>
        <v>#REF!</v>
      </c>
      <c r="AJ137" s="124" t="e">
        <f t="shared" si="1553"/>
        <v>#REF!</v>
      </c>
      <c r="AK137" s="124" t="e">
        <f t="shared" si="1553"/>
        <v>#REF!</v>
      </c>
      <c r="AL137" s="124" t="e">
        <f t="shared" si="1553"/>
        <v>#REF!</v>
      </c>
      <c r="AM137" s="124" t="e">
        <f t="shared" si="1553"/>
        <v>#REF!</v>
      </c>
      <c r="AN137" s="124" t="e">
        <f t="shared" si="1553"/>
        <v>#REF!</v>
      </c>
      <c r="AO137" s="124" t="e">
        <f t="shared" si="1553"/>
        <v>#REF!</v>
      </c>
      <c r="AP137" s="124" t="e">
        <f t="shared" si="1553"/>
        <v>#REF!</v>
      </c>
      <c r="AQ137" s="124" t="e">
        <f t="shared" si="1553"/>
        <v>#REF!</v>
      </c>
      <c r="AR137" s="124" t="e">
        <f t="shared" si="1553"/>
        <v>#REF!</v>
      </c>
      <c r="AS137" s="124" t="e">
        <f t="shared" si="1553"/>
        <v>#REF!</v>
      </c>
      <c r="AT137" s="124" t="e">
        <f t="shared" si="1553"/>
        <v>#REF!</v>
      </c>
      <c r="AU137" s="124" t="e">
        <f t="shared" si="1553"/>
        <v>#REF!</v>
      </c>
      <c r="AV137" s="124" t="e">
        <f t="shared" si="1553"/>
        <v>#REF!</v>
      </c>
      <c r="AW137" s="124" t="e">
        <f t="shared" si="1553"/>
        <v>#REF!</v>
      </c>
      <c r="AX137" s="124" t="e">
        <f t="shared" si="1553"/>
        <v>#REF!</v>
      </c>
      <c r="AY137" s="124" t="e">
        <f t="shared" si="1553"/>
        <v>#REF!</v>
      </c>
      <c r="AZ137" s="124" t="e">
        <f t="shared" si="1553"/>
        <v>#REF!</v>
      </c>
      <c r="BA137" s="124" t="e">
        <f t="shared" si="1553"/>
        <v>#REF!</v>
      </c>
      <c r="BB137" s="124" t="e">
        <f t="shared" si="1553"/>
        <v>#REF!</v>
      </c>
      <c r="BC137" s="124" t="e">
        <f t="shared" si="1553"/>
        <v>#REF!</v>
      </c>
      <c r="BD137" s="124" t="e">
        <f t="shared" si="1553"/>
        <v>#REF!</v>
      </c>
      <c r="BE137" s="124" t="e">
        <f t="shared" si="1553"/>
        <v>#REF!</v>
      </c>
      <c r="BF137" s="124" t="e">
        <f t="shared" si="1553"/>
        <v>#REF!</v>
      </c>
      <c r="BG137" s="124" t="e">
        <f t="shared" si="1553"/>
        <v>#REF!</v>
      </c>
      <c r="BH137" s="124" t="e">
        <f t="shared" si="1553"/>
        <v>#REF!</v>
      </c>
      <c r="BI137" s="124" t="e">
        <f t="shared" si="1553"/>
        <v>#REF!</v>
      </c>
      <c r="BJ137" s="124" t="e">
        <f t="shared" si="1553"/>
        <v>#REF!</v>
      </c>
      <c r="BK137" s="124" t="e">
        <f t="shared" si="1553"/>
        <v>#REF!</v>
      </c>
      <c r="BL137" s="124" t="e">
        <f t="shared" si="1553"/>
        <v>#REF!</v>
      </c>
      <c r="BM137" s="124" t="e">
        <f t="shared" si="1553"/>
        <v>#REF!</v>
      </c>
      <c r="BN137" s="124" t="e">
        <f t="shared" si="1553"/>
        <v>#REF!</v>
      </c>
      <c r="BO137" s="124" t="e">
        <f t="shared" si="1553"/>
        <v>#REF!</v>
      </c>
      <c r="BP137" s="124" t="e">
        <f t="shared" si="1553"/>
        <v>#REF!</v>
      </c>
      <c r="BQ137" s="124" t="e">
        <f t="shared" si="1553"/>
        <v>#REF!</v>
      </c>
      <c r="BR137" s="124" t="e">
        <f t="shared" si="1553"/>
        <v>#REF!</v>
      </c>
      <c r="BS137" s="124" t="e">
        <f t="shared" si="1553"/>
        <v>#REF!</v>
      </c>
      <c r="BT137" s="124" t="e">
        <f t="shared" si="1553"/>
        <v>#REF!</v>
      </c>
      <c r="BU137" s="124" t="e">
        <f t="shared" ref="BU137:EF137" si="1554">$D$137*BU118</f>
        <v>#REF!</v>
      </c>
      <c r="BV137" s="124" t="e">
        <f t="shared" si="1554"/>
        <v>#REF!</v>
      </c>
      <c r="BW137" s="124" t="e">
        <f t="shared" si="1554"/>
        <v>#REF!</v>
      </c>
      <c r="BX137" s="124" t="e">
        <f t="shared" si="1554"/>
        <v>#REF!</v>
      </c>
      <c r="BY137" s="124" t="e">
        <f t="shared" si="1554"/>
        <v>#REF!</v>
      </c>
      <c r="BZ137" s="124" t="e">
        <f t="shared" si="1554"/>
        <v>#REF!</v>
      </c>
      <c r="CA137" s="124" t="e">
        <f t="shared" si="1554"/>
        <v>#REF!</v>
      </c>
      <c r="CB137" s="124" t="e">
        <f t="shared" si="1554"/>
        <v>#REF!</v>
      </c>
      <c r="CC137" s="124" t="e">
        <f t="shared" si="1554"/>
        <v>#REF!</v>
      </c>
      <c r="CD137" s="124" t="e">
        <f t="shared" si="1554"/>
        <v>#REF!</v>
      </c>
      <c r="CE137" s="124" t="e">
        <f t="shared" si="1554"/>
        <v>#REF!</v>
      </c>
      <c r="CF137" s="124" t="e">
        <f t="shared" si="1554"/>
        <v>#REF!</v>
      </c>
      <c r="CG137" s="124" t="e">
        <f t="shared" si="1554"/>
        <v>#REF!</v>
      </c>
      <c r="CH137" s="124" t="e">
        <f t="shared" si="1554"/>
        <v>#REF!</v>
      </c>
      <c r="CI137" s="124" t="e">
        <f t="shared" si="1554"/>
        <v>#REF!</v>
      </c>
      <c r="CJ137" s="124" t="e">
        <f t="shared" si="1554"/>
        <v>#REF!</v>
      </c>
      <c r="CK137" s="124" t="e">
        <f t="shared" si="1554"/>
        <v>#REF!</v>
      </c>
      <c r="CL137" s="124" t="e">
        <f t="shared" si="1554"/>
        <v>#REF!</v>
      </c>
      <c r="CM137" s="124" t="e">
        <f t="shared" si="1554"/>
        <v>#REF!</v>
      </c>
      <c r="CN137" s="124" t="e">
        <f t="shared" si="1554"/>
        <v>#REF!</v>
      </c>
      <c r="CO137" s="124" t="e">
        <f t="shared" si="1554"/>
        <v>#REF!</v>
      </c>
      <c r="CP137" s="124" t="e">
        <f t="shared" si="1554"/>
        <v>#REF!</v>
      </c>
      <c r="CQ137" s="124" t="e">
        <f t="shared" si="1554"/>
        <v>#REF!</v>
      </c>
      <c r="CR137" s="124" t="e">
        <f t="shared" si="1554"/>
        <v>#REF!</v>
      </c>
      <c r="CS137" s="124" t="e">
        <f t="shared" si="1554"/>
        <v>#REF!</v>
      </c>
      <c r="CT137" s="124" t="e">
        <f t="shared" si="1554"/>
        <v>#REF!</v>
      </c>
      <c r="CU137" s="124" t="e">
        <f t="shared" si="1554"/>
        <v>#REF!</v>
      </c>
      <c r="CV137" s="124" t="e">
        <f t="shared" si="1554"/>
        <v>#REF!</v>
      </c>
      <c r="CW137" s="124" t="e">
        <f t="shared" si="1554"/>
        <v>#REF!</v>
      </c>
      <c r="CX137" s="124" t="e">
        <f t="shared" si="1554"/>
        <v>#REF!</v>
      </c>
      <c r="CY137" s="124" t="e">
        <f t="shared" si="1554"/>
        <v>#REF!</v>
      </c>
      <c r="CZ137" s="124" t="e">
        <f t="shared" si="1554"/>
        <v>#REF!</v>
      </c>
      <c r="DA137" s="124" t="e">
        <f t="shared" si="1554"/>
        <v>#REF!</v>
      </c>
      <c r="DB137" s="124" t="e">
        <f t="shared" si="1554"/>
        <v>#REF!</v>
      </c>
      <c r="DC137" s="124" t="e">
        <f t="shared" si="1554"/>
        <v>#REF!</v>
      </c>
      <c r="DD137" s="124" t="e">
        <f t="shared" si="1554"/>
        <v>#REF!</v>
      </c>
      <c r="DE137" s="124" t="e">
        <f t="shared" si="1554"/>
        <v>#REF!</v>
      </c>
      <c r="DF137" s="124" t="e">
        <f t="shared" si="1554"/>
        <v>#REF!</v>
      </c>
      <c r="DG137" s="124" t="e">
        <f t="shared" si="1554"/>
        <v>#REF!</v>
      </c>
      <c r="DH137" s="124" t="e">
        <f t="shared" si="1554"/>
        <v>#REF!</v>
      </c>
      <c r="DI137" s="124" t="e">
        <f t="shared" si="1554"/>
        <v>#REF!</v>
      </c>
      <c r="DJ137" s="124" t="e">
        <f t="shared" si="1554"/>
        <v>#REF!</v>
      </c>
      <c r="DK137" s="124" t="e">
        <f t="shared" si="1554"/>
        <v>#REF!</v>
      </c>
      <c r="DL137" s="124" t="e">
        <f t="shared" si="1554"/>
        <v>#REF!</v>
      </c>
      <c r="DM137" s="124" t="e">
        <f t="shared" si="1554"/>
        <v>#REF!</v>
      </c>
      <c r="DN137" s="124" t="e">
        <f t="shared" si="1554"/>
        <v>#REF!</v>
      </c>
      <c r="DO137" s="124" t="e">
        <f t="shared" si="1554"/>
        <v>#REF!</v>
      </c>
      <c r="DP137" s="124" t="e">
        <f t="shared" si="1554"/>
        <v>#REF!</v>
      </c>
      <c r="DQ137" s="124" t="e">
        <f t="shared" si="1554"/>
        <v>#REF!</v>
      </c>
      <c r="DR137" s="124" t="e">
        <f t="shared" si="1554"/>
        <v>#REF!</v>
      </c>
      <c r="DS137" s="124" t="e">
        <f t="shared" si="1554"/>
        <v>#REF!</v>
      </c>
      <c r="DT137" s="124" t="e">
        <f t="shared" si="1554"/>
        <v>#REF!</v>
      </c>
      <c r="DU137" s="124" t="e">
        <f t="shared" si="1554"/>
        <v>#REF!</v>
      </c>
      <c r="DV137" s="124" t="e">
        <f t="shared" si="1554"/>
        <v>#REF!</v>
      </c>
      <c r="DW137" s="124" t="e">
        <f t="shared" si="1554"/>
        <v>#REF!</v>
      </c>
      <c r="DX137" s="124" t="e">
        <f t="shared" si="1554"/>
        <v>#REF!</v>
      </c>
      <c r="DY137" s="124" t="e">
        <f t="shared" si="1554"/>
        <v>#REF!</v>
      </c>
      <c r="DZ137" s="124" t="e">
        <f t="shared" si="1554"/>
        <v>#REF!</v>
      </c>
      <c r="EA137" s="124" t="e">
        <f t="shared" si="1554"/>
        <v>#REF!</v>
      </c>
      <c r="EB137" s="124" t="e">
        <f t="shared" si="1554"/>
        <v>#REF!</v>
      </c>
      <c r="EC137" s="124" t="e">
        <f t="shared" si="1554"/>
        <v>#REF!</v>
      </c>
      <c r="ED137" s="124" t="e">
        <f t="shared" si="1554"/>
        <v>#REF!</v>
      </c>
      <c r="EE137" s="124" t="e">
        <f t="shared" si="1554"/>
        <v>#REF!</v>
      </c>
      <c r="EF137" s="124" t="e">
        <f t="shared" si="1554"/>
        <v>#REF!</v>
      </c>
      <c r="EG137" s="124" t="e">
        <f t="shared" ref="EG137:GR137" si="1555">$D$137*EG118</f>
        <v>#REF!</v>
      </c>
      <c r="EH137" s="124" t="e">
        <f t="shared" si="1555"/>
        <v>#REF!</v>
      </c>
      <c r="EI137" s="124" t="e">
        <f t="shared" si="1555"/>
        <v>#REF!</v>
      </c>
      <c r="EJ137" s="124" t="e">
        <f t="shared" si="1555"/>
        <v>#REF!</v>
      </c>
      <c r="EK137" s="124" t="e">
        <f t="shared" si="1555"/>
        <v>#REF!</v>
      </c>
      <c r="EL137" s="124" t="e">
        <f t="shared" si="1555"/>
        <v>#REF!</v>
      </c>
      <c r="EM137" s="124" t="e">
        <f t="shared" si="1555"/>
        <v>#REF!</v>
      </c>
      <c r="EN137" s="124" t="e">
        <f t="shared" si="1555"/>
        <v>#REF!</v>
      </c>
      <c r="EO137" s="124" t="e">
        <f t="shared" si="1555"/>
        <v>#REF!</v>
      </c>
      <c r="EP137" s="124" t="e">
        <f t="shared" si="1555"/>
        <v>#REF!</v>
      </c>
      <c r="EQ137" s="124" t="e">
        <f t="shared" si="1555"/>
        <v>#REF!</v>
      </c>
      <c r="ER137" s="124" t="e">
        <f t="shared" si="1555"/>
        <v>#REF!</v>
      </c>
      <c r="ES137" s="124" t="e">
        <f t="shared" si="1555"/>
        <v>#REF!</v>
      </c>
      <c r="ET137" s="124" t="e">
        <f t="shared" si="1555"/>
        <v>#REF!</v>
      </c>
      <c r="EU137" s="124" t="e">
        <f t="shared" si="1555"/>
        <v>#REF!</v>
      </c>
      <c r="EV137" s="124" t="e">
        <f t="shared" si="1555"/>
        <v>#REF!</v>
      </c>
      <c r="EW137" s="124" t="e">
        <f t="shared" si="1555"/>
        <v>#REF!</v>
      </c>
      <c r="EX137" s="124" t="e">
        <f t="shared" si="1555"/>
        <v>#REF!</v>
      </c>
      <c r="EY137" s="124" t="e">
        <f t="shared" si="1555"/>
        <v>#REF!</v>
      </c>
      <c r="EZ137" s="124" t="e">
        <f t="shared" si="1555"/>
        <v>#REF!</v>
      </c>
      <c r="FA137" s="124" t="e">
        <f t="shared" si="1555"/>
        <v>#REF!</v>
      </c>
      <c r="FB137" s="124" t="e">
        <f t="shared" si="1555"/>
        <v>#REF!</v>
      </c>
      <c r="FC137" s="124" t="e">
        <f t="shared" si="1555"/>
        <v>#REF!</v>
      </c>
      <c r="FD137" s="124" t="e">
        <f t="shared" si="1555"/>
        <v>#REF!</v>
      </c>
      <c r="FE137" s="124" t="e">
        <f t="shared" si="1555"/>
        <v>#REF!</v>
      </c>
      <c r="FF137" s="124" t="e">
        <f t="shared" si="1555"/>
        <v>#REF!</v>
      </c>
      <c r="FG137" s="124" t="e">
        <f t="shared" si="1555"/>
        <v>#REF!</v>
      </c>
      <c r="FH137" s="124" t="e">
        <f t="shared" si="1555"/>
        <v>#REF!</v>
      </c>
      <c r="FI137" s="124" t="e">
        <f t="shared" si="1555"/>
        <v>#REF!</v>
      </c>
      <c r="FJ137" s="124" t="e">
        <f t="shared" si="1555"/>
        <v>#REF!</v>
      </c>
      <c r="FK137" s="124" t="e">
        <f t="shared" si="1555"/>
        <v>#REF!</v>
      </c>
      <c r="FL137" s="124" t="e">
        <f t="shared" si="1555"/>
        <v>#REF!</v>
      </c>
      <c r="FM137" s="124" t="e">
        <f t="shared" si="1555"/>
        <v>#REF!</v>
      </c>
      <c r="FN137" s="124" t="e">
        <f t="shared" si="1555"/>
        <v>#REF!</v>
      </c>
      <c r="FO137" s="124" t="e">
        <f t="shared" si="1555"/>
        <v>#REF!</v>
      </c>
      <c r="FP137" s="124" t="e">
        <f t="shared" si="1555"/>
        <v>#REF!</v>
      </c>
      <c r="FQ137" s="124" t="e">
        <f t="shared" si="1555"/>
        <v>#REF!</v>
      </c>
      <c r="FR137" s="124" t="e">
        <f t="shared" si="1555"/>
        <v>#REF!</v>
      </c>
      <c r="FS137" s="124" t="e">
        <f t="shared" si="1555"/>
        <v>#REF!</v>
      </c>
      <c r="FT137" s="124" t="e">
        <f t="shared" si="1555"/>
        <v>#REF!</v>
      </c>
      <c r="FU137" s="124" t="e">
        <f t="shared" si="1555"/>
        <v>#REF!</v>
      </c>
      <c r="FV137" s="124" t="e">
        <f t="shared" si="1555"/>
        <v>#REF!</v>
      </c>
      <c r="FW137" s="124" t="e">
        <f t="shared" si="1555"/>
        <v>#REF!</v>
      </c>
      <c r="FX137" s="124" t="e">
        <f t="shared" si="1555"/>
        <v>#REF!</v>
      </c>
      <c r="FY137" s="124" t="e">
        <f t="shared" si="1555"/>
        <v>#REF!</v>
      </c>
      <c r="FZ137" s="124" t="e">
        <f t="shared" si="1555"/>
        <v>#REF!</v>
      </c>
      <c r="GA137" s="124" t="e">
        <f t="shared" si="1555"/>
        <v>#REF!</v>
      </c>
      <c r="GB137" s="124" t="e">
        <f t="shared" si="1555"/>
        <v>#REF!</v>
      </c>
      <c r="GC137" s="124" t="e">
        <f t="shared" si="1555"/>
        <v>#REF!</v>
      </c>
      <c r="GD137" s="124" t="e">
        <f t="shared" si="1555"/>
        <v>#REF!</v>
      </c>
      <c r="GE137" s="124" t="e">
        <f t="shared" si="1555"/>
        <v>#REF!</v>
      </c>
      <c r="GF137" s="124" t="e">
        <f t="shared" si="1555"/>
        <v>#REF!</v>
      </c>
      <c r="GG137" s="124" t="e">
        <f t="shared" si="1555"/>
        <v>#REF!</v>
      </c>
      <c r="GH137" s="124" t="e">
        <f t="shared" si="1555"/>
        <v>#REF!</v>
      </c>
      <c r="GI137" s="124" t="e">
        <f t="shared" si="1555"/>
        <v>#REF!</v>
      </c>
      <c r="GJ137" s="124" t="e">
        <f t="shared" si="1555"/>
        <v>#REF!</v>
      </c>
      <c r="GK137" s="124" t="e">
        <f t="shared" si="1555"/>
        <v>#REF!</v>
      </c>
      <c r="GL137" s="124" t="e">
        <f t="shared" si="1555"/>
        <v>#REF!</v>
      </c>
      <c r="GM137" s="124" t="e">
        <f t="shared" si="1555"/>
        <v>#REF!</v>
      </c>
      <c r="GN137" s="124" t="e">
        <f t="shared" si="1555"/>
        <v>#REF!</v>
      </c>
      <c r="GO137" s="124" t="e">
        <f t="shared" si="1555"/>
        <v>#REF!</v>
      </c>
      <c r="GP137" s="124" t="e">
        <f t="shared" si="1555"/>
        <v>#REF!</v>
      </c>
      <c r="GQ137" s="124" t="e">
        <f t="shared" si="1555"/>
        <v>#REF!</v>
      </c>
      <c r="GR137" s="124" t="e">
        <f t="shared" si="1555"/>
        <v>#REF!</v>
      </c>
      <c r="GS137" s="124" t="e">
        <f t="shared" ref="GS137:JD137" si="1556">$D$137*GS118</f>
        <v>#REF!</v>
      </c>
      <c r="GT137" s="124" t="e">
        <f t="shared" si="1556"/>
        <v>#REF!</v>
      </c>
      <c r="GU137" s="124" t="e">
        <f t="shared" si="1556"/>
        <v>#REF!</v>
      </c>
      <c r="GV137" s="124" t="e">
        <f t="shared" si="1556"/>
        <v>#REF!</v>
      </c>
      <c r="GW137" s="124" t="e">
        <f t="shared" si="1556"/>
        <v>#REF!</v>
      </c>
      <c r="GX137" s="124" t="e">
        <f t="shared" si="1556"/>
        <v>#REF!</v>
      </c>
      <c r="GY137" s="124" t="e">
        <f t="shared" si="1556"/>
        <v>#REF!</v>
      </c>
      <c r="GZ137" s="124" t="e">
        <f t="shared" si="1556"/>
        <v>#REF!</v>
      </c>
      <c r="HA137" s="124" t="e">
        <f t="shared" si="1556"/>
        <v>#REF!</v>
      </c>
      <c r="HB137" s="124" t="e">
        <f t="shared" si="1556"/>
        <v>#REF!</v>
      </c>
      <c r="HC137" s="124" t="e">
        <f t="shared" si="1556"/>
        <v>#REF!</v>
      </c>
      <c r="HD137" s="124" t="e">
        <f t="shared" si="1556"/>
        <v>#REF!</v>
      </c>
      <c r="HE137" s="124" t="e">
        <f t="shared" si="1556"/>
        <v>#REF!</v>
      </c>
      <c r="HF137" s="124" t="e">
        <f t="shared" si="1556"/>
        <v>#REF!</v>
      </c>
      <c r="HG137" s="124" t="e">
        <f t="shared" si="1556"/>
        <v>#REF!</v>
      </c>
      <c r="HH137" s="124" t="e">
        <f t="shared" si="1556"/>
        <v>#REF!</v>
      </c>
      <c r="HI137" s="124" t="e">
        <f t="shared" si="1556"/>
        <v>#REF!</v>
      </c>
      <c r="HJ137" s="124" t="e">
        <f t="shared" si="1556"/>
        <v>#REF!</v>
      </c>
      <c r="HK137" s="124" t="e">
        <f t="shared" si="1556"/>
        <v>#REF!</v>
      </c>
      <c r="HL137" s="124" t="e">
        <f t="shared" si="1556"/>
        <v>#REF!</v>
      </c>
      <c r="HM137" s="124" t="e">
        <f t="shared" si="1556"/>
        <v>#REF!</v>
      </c>
      <c r="HN137" s="124" t="e">
        <f t="shared" si="1556"/>
        <v>#REF!</v>
      </c>
      <c r="HO137" s="124" t="e">
        <f t="shared" si="1556"/>
        <v>#REF!</v>
      </c>
      <c r="HP137" s="124" t="e">
        <f t="shared" si="1556"/>
        <v>#REF!</v>
      </c>
      <c r="HQ137" s="124" t="e">
        <f t="shared" si="1556"/>
        <v>#REF!</v>
      </c>
      <c r="HR137" s="124" t="e">
        <f t="shared" si="1556"/>
        <v>#REF!</v>
      </c>
      <c r="HS137" s="124" t="e">
        <f t="shared" si="1556"/>
        <v>#REF!</v>
      </c>
      <c r="HT137" s="124" t="e">
        <f t="shared" si="1556"/>
        <v>#REF!</v>
      </c>
      <c r="HU137" s="124" t="e">
        <f t="shared" si="1556"/>
        <v>#REF!</v>
      </c>
      <c r="HV137" s="124" t="e">
        <f t="shared" si="1556"/>
        <v>#REF!</v>
      </c>
      <c r="HW137" s="124" t="e">
        <f t="shared" si="1556"/>
        <v>#REF!</v>
      </c>
      <c r="HX137" s="124" t="e">
        <f t="shared" si="1556"/>
        <v>#REF!</v>
      </c>
      <c r="HY137" s="124" t="e">
        <f t="shared" si="1556"/>
        <v>#REF!</v>
      </c>
      <c r="HZ137" s="124" t="e">
        <f t="shared" si="1556"/>
        <v>#REF!</v>
      </c>
      <c r="IA137" s="124" t="e">
        <f t="shared" si="1556"/>
        <v>#REF!</v>
      </c>
      <c r="IB137" s="124" t="e">
        <f t="shared" si="1556"/>
        <v>#REF!</v>
      </c>
      <c r="IC137" s="124" t="e">
        <f t="shared" si="1556"/>
        <v>#REF!</v>
      </c>
      <c r="ID137" s="124" t="e">
        <f t="shared" si="1556"/>
        <v>#REF!</v>
      </c>
      <c r="IE137" s="124" t="e">
        <f t="shared" si="1556"/>
        <v>#REF!</v>
      </c>
      <c r="IF137" s="124" t="e">
        <f t="shared" si="1556"/>
        <v>#REF!</v>
      </c>
      <c r="IG137" s="124" t="e">
        <f t="shared" si="1556"/>
        <v>#REF!</v>
      </c>
      <c r="IH137" s="124" t="e">
        <f t="shared" si="1556"/>
        <v>#REF!</v>
      </c>
      <c r="II137" s="124" t="e">
        <f t="shared" si="1556"/>
        <v>#REF!</v>
      </c>
      <c r="IJ137" s="124" t="e">
        <f t="shared" si="1556"/>
        <v>#REF!</v>
      </c>
      <c r="IK137" s="124" t="e">
        <f t="shared" si="1556"/>
        <v>#REF!</v>
      </c>
      <c r="IL137" s="124" t="e">
        <f t="shared" si="1556"/>
        <v>#REF!</v>
      </c>
      <c r="IM137" s="124" t="e">
        <f t="shared" si="1556"/>
        <v>#REF!</v>
      </c>
      <c r="IN137" s="124" t="e">
        <f t="shared" si="1556"/>
        <v>#REF!</v>
      </c>
      <c r="IO137" s="124" t="e">
        <f t="shared" si="1556"/>
        <v>#REF!</v>
      </c>
      <c r="IP137" s="124" t="e">
        <f t="shared" si="1556"/>
        <v>#REF!</v>
      </c>
      <c r="IQ137" s="124" t="e">
        <f t="shared" si="1556"/>
        <v>#REF!</v>
      </c>
      <c r="IR137" s="124" t="e">
        <f t="shared" si="1556"/>
        <v>#REF!</v>
      </c>
      <c r="IS137" s="124" t="e">
        <f t="shared" si="1556"/>
        <v>#REF!</v>
      </c>
      <c r="IT137" s="124" t="e">
        <f t="shared" si="1556"/>
        <v>#REF!</v>
      </c>
      <c r="IU137" s="124" t="e">
        <f t="shared" si="1556"/>
        <v>#REF!</v>
      </c>
      <c r="IV137" s="124" t="e">
        <f t="shared" si="1556"/>
        <v>#REF!</v>
      </c>
      <c r="IW137" s="124" t="e">
        <f t="shared" si="1556"/>
        <v>#REF!</v>
      </c>
      <c r="IX137" s="124" t="e">
        <f t="shared" si="1556"/>
        <v>#REF!</v>
      </c>
      <c r="IY137" s="124" t="e">
        <f t="shared" si="1556"/>
        <v>#REF!</v>
      </c>
      <c r="IZ137" s="124" t="e">
        <f t="shared" si="1556"/>
        <v>#REF!</v>
      </c>
      <c r="JA137" s="124" t="e">
        <f t="shared" si="1556"/>
        <v>#REF!</v>
      </c>
      <c r="JB137" s="124" t="e">
        <f t="shared" si="1556"/>
        <v>#REF!</v>
      </c>
      <c r="JC137" s="124" t="e">
        <f t="shared" si="1556"/>
        <v>#REF!</v>
      </c>
      <c r="JD137" s="124" t="e">
        <f t="shared" si="1556"/>
        <v>#REF!</v>
      </c>
      <c r="JE137" s="124" t="e">
        <f t="shared" ref="JE137:KT137" si="1557">$D$137*JE118</f>
        <v>#REF!</v>
      </c>
      <c r="JF137" s="124" t="e">
        <f t="shared" si="1557"/>
        <v>#REF!</v>
      </c>
      <c r="JG137" s="124" t="e">
        <f t="shared" si="1557"/>
        <v>#REF!</v>
      </c>
      <c r="JH137" s="124" t="e">
        <f t="shared" si="1557"/>
        <v>#REF!</v>
      </c>
      <c r="JI137" s="124" t="e">
        <f t="shared" si="1557"/>
        <v>#REF!</v>
      </c>
      <c r="JJ137" s="124" t="e">
        <f t="shared" si="1557"/>
        <v>#REF!</v>
      </c>
      <c r="JK137" s="124" t="e">
        <f t="shared" si="1557"/>
        <v>#REF!</v>
      </c>
      <c r="JL137" s="124" t="e">
        <f t="shared" si="1557"/>
        <v>#REF!</v>
      </c>
      <c r="JM137" s="124" t="e">
        <f t="shared" si="1557"/>
        <v>#REF!</v>
      </c>
      <c r="JN137" s="124" t="e">
        <f t="shared" si="1557"/>
        <v>#REF!</v>
      </c>
      <c r="JO137" s="124" t="e">
        <f t="shared" si="1557"/>
        <v>#REF!</v>
      </c>
      <c r="JP137" s="124" t="e">
        <f t="shared" si="1557"/>
        <v>#REF!</v>
      </c>
      <c r="JQ137" s="124" t="e">
        <f t="shared" si="1557"/>
        <v>#REF!</v>
      </c>
      <c r="JR137" s="124" t="e">
        <f t="shared" si="1557"/>
        <v>#REF!</v>
      </c>
      <c r="JS137" s="124" t="e">
        <f t="shared" si="1557"/>
        <v>#REF!</v>
      </c>
      <c r="JT137" s="124" t="e">
        <f t="shared" si="1557"/>
        <v>#REF!</v>
      </c>
      <c r="JU137" s="124" t="e">
        <f t="shared" si="1557"/>
        <v>#REF!</v>
      </c>
      <c r="JV137" s="124" t="e">
        <f t="shared" si="1557"/>
        <v>#REF!</v>
      </c>
      <c r="JW137" s="124" t="e">
        <f t="shared" si="1557"/>
        <v>#REF!</v>
      </c>
      <c r="JX137" s="124" t="e">
        <f t="shared" si="1557"/>
        <v>#REF!</v>
      </c>
      <c r="JY137" s="124" t="e">
        <f t="shared" si="1557"/>
        <v>#REF!</v>
      </c>
      <c r="JZ137" s="124" t="e">
        <f t="shared" si="1557"/>
        <v>#REF!</v>
      </c>
      <c r="KA137" s="124" t="e">
        <f t="shared" si="1557"/>
        <v>#REF!</v>
      </c>
      <c r="KB137" s="124" t="e">
        <f t="shared" si="1557"/>
        <v>#REF!</v>
      </c>
      <c r="KC137" s="124" t="e">
        <f t="shared" si="1557"/>
        <v>#REF!</v>
      </c>
      <c r="KD137" s="124" t="e">
        <f t="shared" si="1557"/>
        <v>#REF!</v>
      </c>
      <c r="KE137" s="124" t="e">
        <f t="shared" si="1557"/>
        <v>#REF!</v>
      </c>
      <c r="KF137" s="124" t="e">
        <f t="shared" si="1557"/>
        <v>#REF!</v>
      </c>
      <c r="KG137" s="124" t="e">
        <f t="shared" si="1557"/>
        <v>#REF!</v>
      </c>
      <c r="KH137" s="124" t="e">
        <f t="shared" si="1557"/>
        <v>#REF!</v>
      </c>
      <c r="KI137" s="124" t="e">
        <f t="shared" si="1557"/>
        <v>#REF!</v>
      </c>
      <c r="KJ137" s="124" t="e">
        <f t="shared" si="1557"/>
        <v>#REF!</v>
      </c>
      <c r="KK137" s="124" t="e">
        <f t="shared" si="1557"/>
        <v>#REF!</v>
      </c>
      <c r="KL137" s="124" t="e">
        <f t="shared" si="1557"/>
        <v>#REF!</v>
      </c>
      <c r="KM137" s="124" t="e">
        <f t="shared" si="1557"/>
        <v>#REF!</v>
      </c>
      <c r="KN137" s="124" t="e">
        <f t="shared" si="1557"/>
        <v>#REF!</v>
      </c>
      <c r="KO137" s="124" t="e">
        <f t="shared" si="1557"/>
        <v>#REF!</v>
      </c>
      <c r="KP137" s="124" t="e">
        <f t="shared" si="1557"/>
        <v>#REF!</v>
      </c>
      <c r="KQ137" s="124" t="e">
        <f t="shared" si="1557"/>
        <v>#REF!</v>
      </c>
      <c r="KR137" s="124" t="e">
        <f t="shared" si="1557"/>
        <v>#REF!</v>
      </c>
      <c r="KS137" s="124" t="e">
        <f t="shared" si="1557"/>
        <v>#REF!</v>
      </c>
      <c r="KT137" s="124" t="e">
        <f t="shared" si="1557"/>
        <v>#REF!</v>
      </c>
      <c r="KU137" s="124" t="e">
        <f t="shared" ref="KU137:LF137" si="1558">$D$137*KU118</f>
        <v>#REF!</v>
      </c>
      <c r="KV137" s="124" t="e">
        <f t="shared" si="1558"/>
        <v>#REF!</v>
      </c>
      <c r="KW137" s="124" t="e">
        <f t="shared" si="1558"/>
        <v>#REF!</v>
      </c>
      <c r="KX137" s="124" t="e">
        <f t="shared" si="1558"/>
        <v>#REF!</v>
      </c>
      <c r="KY137" s="124" t="e">
        <f t="shared" si="1558"/>
        <v>#REF!</v>
      </c>
      <c r="KZ137" s="124" t="e">
        <f t="shared" si="1558"/>
        <v>#REF!</v>
      </c>
      <c r="LA137" s="124" t="e">
        <f t="shared" si="1558"/>
        <v>#REF!</v>
      </c>
      <c r="LB137" s="124" t="e">
        <f t="shared" si="1558"/>
        <v>#REF!</v>
      </c>
      <c r="LC137" s="124" t="e">
        <f t="shared" si="1558"/>
        <v>#REF!</v>
      </c>
      <c r="LD137" s="124" t="e">
        <f t="shared" si="1558"/>
        <v>#REF!</v>
      </c>
      <c r="LE137" s="124" t="e">
        <f t="shared" si="1558"/>
        <v>#REF!</v>
      </c>
      <c r="LF137" s="124" t="e">
        <f t="shared" si="1558"/>
        <v>#REF!</v>
      </c>
      <c r="LG137" s="124" t="e">
        <f t="shared" ref="LG137:NR137" si="1559">$D$137*LG118</f>
        <v>#REF!</v>
      </c>
      <c r="LH137" s="124" t="e">
        <f t="shared" si="1559"/>
        <v>#REF!</v>
      </c>
      <c r="LI137" s="124" t="e">
        <f t="shared" si="1559"/>
        <v>#REF!</v>
      </c>
      <c r="LJ137" s="124" t="e">
        <f t="shared" si="1559"/>
        <v>#REF!</v>
      </c>
      <c r="LK137" s="124" t="e">
        <f t="shared" si="1559"/>
        <v>#REF!</v>
      </c>
      <c r="LL137" s="124" t="e">
        <f t="shared" si="1559"/>
        <v>#REF!</v>
      </c>
      <c r="LM137" s="124" t="e">
        <f t="shared" si="1559"/>
        <v>#REF!</v>
      </c>
      <c r="LN137" s="124" t="e">
        <f t="shared" si="1559"/>
        <v>#REF!</v>
      </c>
      <c r="LO137" s="124" t="e">
        <f t="shared" si="1559"/>
        <v>#REF!</v>
      </c>
      <c r="LP137" s="124" t="e">
        <f t="shared" si="1559"/>
        <v>#REF!</v>
      </c>
      <c r="LQ137" s="124" t="e">
        <f t="shared" si="1559"/>
        <v>#REF!</v>
      </c>
      <c r="LR137" s="124" t="e">
        <f t="shared" si="1559"/>
        <v>#REF!</v>
      </c>
      <c r="LS137" s="124" t="e">
        <f t="shared" si="1559"/>
        <v>#REF!</v>
      </c>
      <c r="LT137" s="124" t="e">
        <f t="shared" si="1559"/>
        <v>#REF!</v>
      </c>
      <c r="LU137" s="124" t="e">
        <f t="shared" si="1559"/>
        <v>#REF!</v>
      </c>
      <c r="LV137" s="124" t="e">
        <f t="shared" si="1559"/>
        <v>#REF!</v>
      </c>
      <c r="LW137" s="124" t="e">
        <f t="shared" si="1559"/>
        <v>#REF!</v>
      </c>
      <c r="LX137" s="124" t="e">
        <f t="shared" si="1559"/>
        <v>#REF!</v>
      </c>
      <c r="LY137" s="124" t="e">
        <f t="shared" si="1559"/>
        <v>#REF!</v>
      </c>
      <c r="LZ137" s="124" t="e">
        <f t="shared" si="1559"/>
        <v>#REF!</v>
      </c>
      <c r="MA137" s="124" t="e">
        <f t="shared" si="1559"/>
        <v>#REF!</v>
      </c>
      <c r="MB137" s="124" t="e">
        <f t="shared" si="1559"/>
        <v>#REF!</v>
      </c>
      <c r="MC137" s="124" t="e">
        <f t="shared" si="1559"/>
        <v>#REF!</v>
      </c>
      <c r="MD137" s="124" t="e">
        <f t="shared" si="1559"/>
        <v>#REF!</v>
      </c>
      <c r="ME137" s="124" t="e">
        <f t="shared" si="1559"/>
        <v>#REF!</v>
      </c>
      <c r="MF137" s="124" t="e">
        <f t="shared" si="1559"/>
        <v>#REF!</v>
      </c>
      <c r="MG137" s="124" t="e">
        <f t="shared" si="1559"/>
        <v>#REF!</v>
      </c>
      <c r="MH137" s="124" t="e">
        <f t="shared" si="1559"/>
        <v>#REF!</v>
      </c>
      <c r="MI137" s="124" t="e">
        <f t="shared" si="1559"/>
        <v>#REF!</v>
      </c>
      <c r="MJ137" s="124" t="e">
        <f t="shared" si="1559"/>
        <v>#REF!</v>
      </c>
      <c r="MK137" s="124" t="e">
        <f t="shared" si="1559"/>
        <v>#REF!</v>
      </c>
      <c r="ML137" s="124" t="e">
        <f t="shared" si="1559"/>
        <v>#REF!</v>
      </c>
      <c r="MM137" s="124" t="e">
        <f t="shared" si="1559"/>
        <v>#REF!</v>
      </c>
      <c r="MN137" s="124" t="e">
        <f t="shared" si="1559"/>
        <v>#REF!</v>
      </c>
      <c r="MO137" s="124" t="e">
        <f t="shared" si="1559"/>
        <v>#REF!</v>
      </c>
      <c r="MP137" s="124" t="e">
        <f t="shared" si="1559"/>
        <v>#REF!</v>
      </c>
      <c r="MQ137" s="124" t="e">
        <f t="shared" si="1559"/>
        <v>#REF!</v>
      </c>
      <c r="MR137" s="124" t="e">
        <f t="shared" si="1559"/>
        <v>#REF!</v>
      </c>
      <c r="MS137" s="124" t="e">
        <f t="shared" si="1559"/>
        <v>#REF!</v>
      </c>
      <c r="MT137" s="124" t="e">
        <f t="shared" si="1559"/>
        <v>#REF!</v>
      </c>
      <c r="MU137" s="124" t="e">
        <f t="shared" si="1559"/>
        <v>#REF!</v>
      </c>
      <c r="MV137" s="124" t="e">
        <f t="shared" si="1559"/>
        <v>#REF!</v>
      </c>
      <c r="MW137" s="124" t="e">
        <f t="shared" si="1559"/>
        <v>#REF!</v>
      </c>
      <c r="MX137" s="124" t="e">
        <f t="shared" si="1559"/>
        <v>#REF!</v>
      </c>
      <c r="MY137" s="124" t="e">
        <f t="shared" si="1559"/>
        <v>#REF!</v>
      </c>
      <c r="MZ137" s="124" t="e">
        <f t="shared" si="1559"/>
        <v>#REF!</v>
      </c>
      <c r="NA137" s="124" t="e">
        <f t="shared" si="1559"/>
        <v>#REF!</v>
      </c>
      <c r="NB137" s="124" t="e">
        <f t="shared" si="1559"/>
        <v>#REF!</v>
      </c>
      <c r="NC137" s="124" t="e">
        <f t="shared" si="1559"/>
        <v>#REF!</v>
      </c>
      <c r="ND137" s="124" t="e">
        <f t="shared" si="1559"/>
        <v>#REF!</v>
      </c>
      <c r="NE137" s="124" t="e">
        <f t="shared" si="1559"/>
        <v>#REF!</v>
      </c>
      <c r="NF137" s="124" t="e">
        <f t="shared" si="1559"/>
        <v>#REF!</v>
      </c>
      <c r="NG137" s="124" t="e">
        <f t="shared" si="1559"/>
        <v>#REF!</v>
      </c>
      <c r="NH137" s="124" t="e">
        <f t="shared" si="1559"/>
        <v>#REF!</v>
      </c>
      <c r="NI137" s="124" t="e">
        <f t="shared" si="1559"/>
        <v>#REF!</v>
      </c>
      <c r="NJ137" s="124" t="e">
        <f t="shared" si="1559"/>
        <v>#REF!</v>
      </c>
      <c r="NK137" s="124" t="e">
        <f t="shared" si="1559"/>
        <v>#REF!</v>
      </c>
      <c r="NL137" s="124" t="e">
        <f t="shared" si="1559"/>
        <v>#REF!</v>
      </c>
      <c r="NM137" s="124" t="e">
        <f t="shared" si="1559"/>
        <v>#REF!</v>
      </c>
      <c r="NN137" s="124" t="e">
        <f t="shared" si="1559"/>
        <v>#REF!</v>
      </c>
      <c r="NO137" s="124" t="e">
        <f t="shared" si="1559"/>
        <v>#REF!</v>
      </c>
      <c r="NP137" s="124" t="e">
        <f t="shared" si="1559"/>
        <v>#REF!</v>
      </c>
      <c r="NQ137" s="124" t="e">
        <f t="shared" si="1559"/>
        <v>#REF!</v>
      </c>
      <c r="NR137" s="124" t="e">
        <f t="shared" si="1559"/>
        <v>#REF!</v>
      </c>
      <c r="NS137" s="124" t="e">
        <f t="shared" ref="NS137:PJ137" si="1560">$D$137*NS118</f>
        <v>#REF!</v>
      </c>
      <c r="NT137" s="124" t="e">
        <f t="shared" si="1560"/>
        <v>#REF!</v>
      </c>
      <c r="NU137" s="124" t="e">
        <f t="shared" si="1560"/>
        <v>#REF!</v>
      </c>
      <c r="NV137" s="124" t="e">
        <f t="shared" si="1560"/>
        <v>#REF!</v>
      </c>
      <c r="NW137" s="124" t="e">
        <f t="shared" si="1560"/>
        <v>#REF!</v>
      </c>
      <c r="NX137" s="124" t="e">
        <f t="shared" si="1560"/>
        <v>#REF!</v>
      </c>
      <c r="NY137" s="124" t="e">
        <f t="shared" si="1560"/>
        <v>#REF!</v>
      </c>
      <c r="NZ137" s="124" t="e">
        <f t="shared" si="1560"/>
        <v>#REF!</v>
      </c>
      <c r="OA137" s="124" t="e">
        <f t="shared" si="1560"/>
        <v>#REF!</v>
      </c>
      <c r="OB137" s="124" t="e">
        <f t="shared" si="1560"/>
        <v>#REF!</v>
      </c>
      <c r="OC137" s="124" t="e">
        <f t="shared" si="1560"/>
        <v>#REF!</v>
      </c>
      <c r="OD137" s="124" t="e">
        <f t="shared" si="1560"/>
        <v>#REF!</v>
      </c>
      <c r="OE137" s="124" t="e">
        <f t="shared" si="1560"/>
        <v>#REF!</v>
      </c>
      <c r="OF137" s="124" t="e">
        <f t="shared" si="1560"/>
        <v>#REF!</v>
      </c>
      <c r="OG137" s="124" t="e">
        <f t="shared" si="1560"/>
        <v>#REF!</v>
      </c>
      <c r="OH137" s="124" t="e">
        <f t="shared" si="1560"/>
        <v>#REF!</v>
      </c>
      <c r="OI137" s="124" t="e">
        <f t="shared" si="1560"/>
        <v>#REF!</v>
      </c>
      <c r="OJ137" s="124" t="e">
        <f t="shared" si="1560"/>
        <v>#REF!</v>
      </c>
      <c r="OK137" s="124" t="e">
        <f t="shared" si="1560"/>
        <v>#REF!</v>
      </c>
      <c r="OL137" s="124" t="e">
        <f t="shared" si="1560"/>
        <v>#REF!</v>
      </c>
      <c r="OM137" s="124" t="e">
        <f t="shared" si="1560"/>
        <v>#REF!</v>
      </c>
      <c r="ON137" s="124" t="e">
        <f t="shared" si="1560"/>
        <v>#REF!</v>
      </c>
      <c r="OO137" s="124" t="e">
        <f t="shared" si="1560"/>
        <v>#REF!</v>
      </c>
      <c r="OP137" s="124" t="e">
        <f t="shared" si="1560"/>
        <v>#REF!</v>
      </c>
      <c r="OQ137" s="124" t="e">
        <f t="shared" si="1560"/>
        <v>#REF!</v>
      </c>
      <c r="OR137" s="124" t="e">
        <f t="shared" si="1560"/>
        <v>#REF!</v>
      </c>
      <c r="OS137" s="124" t="e">
        <f t="shared" si="1560"/>
        <v>#REF!</v>
      </c>
      <c r="OT137" s="124" t="e">
        <f t="shared" si="1560"/>
        <v>#REF!</v>
      </c>
      <c r="OU137" s="124" t="e">
        <f t="shared" si="1560"/>
        <v>#REF!</v>
      </c>
      <c r="OV137" s="124" t="e">
        <f t="shared" si="1560"/>
        <v>#REF!</v>
      </c>
      <c r="OW137" s="124" t="e">
        <f t="shared" si="1560"/>
        <v>#REF!</v>
      </c>
      <c r="OX137" s="124" t="e">
        <f t="shared" si="1560"/>
        <v>#REF!</v>
      </c>
      <c r="OY137" s="124" t="e">
        <f t="shared" si="1560"/>
        <v>#REF!</v>
      </c>
      <c r="OZ137" s="124" t="e">
        <f t="shared" si="1560"/>
        <v>#REF!</v>
      </c>
      <c r="PA137" s="124" t="e">
        <f t="shared" si="1560"/>
        <v>#REF!</v>
      </c>
      <c r="PB137" s="124" t="e">
        <f t="shared" si="1560"/>
        <v>#REF!</v>
      </c>
      <c r="PC137" s="124" t="e">
        <f t="shared" si="1560"/>
        <v>#REF!</v>
      </c>
      <c r="PD137" s="124" t="e">
        <f t="shared" si="1560"/>
        <v>#REF!</v>
      </c>
      <c r="PE137" s="124" t="e">
        <f t="shared" si="1560"/>
        <v>#REF!</v>
      </c>
      <c r="PF137" s="124" t="e">
        <f t="shared" si="1560"/>
        <v>#REF!</v>
      </c>
      <c r="PG137" s="124" t="e">
        <f t="shared" si="1560"/>
        <v>#REF!</v>
      </c>
      <c r="PH137" s="124" t="e">
        <f t="shared" si="1560"/>
        <v>#REF!</v>
      </c>
      <c r="PI137" s="124" t="e">
        <f t="shared" si="1560"/>
        <v>#REF!</v>
      </c>
      <c r="PJ137" s="124" t="e">
        <f t="shared" si="1560"/>
        <v>#REF!</v>
      </c>
    </row>
    <row r="138" spans="3:426" ht="12" customHeight="1">
      <c r="C138" s="70">
        <f t="shared" si="1447"/>
        <v>0</v>
      </c>
      <c r="D138" s="77" t="e">
        <f>#REF!</f>
        <v>#REF!</v>
      </c>
      <c r="G138" s="124" t="e">
        <f t="shared" si="1448"/>
        <v>#REF!</v>
      </c>
      <c r="H138" s="124" t="e">
        <f>$D$138*H119</f>
        <v>#REF!</v>
      </c>
      <c r="I138" s="124" t="e">
        <f t="shared" ref="I138:BT138" si="1561">$D$138*I119</f>
        <v>#REF!</v>
      </c>
      <c r="J138" s="124" t="e">
        <f t="shared" si="1561"/>
        <v>#REF!</v>
      </c>
      <c r="K138" s="124" t="e">
        <f t="shared" si="1561"/>
        <v>#REF!</v>
      </c>
      <c r="L138" s="124" t="e">
        <f t="shared" si="1561"/>
        <v>#REF!</v>
      </c>
      <c r="M138" s="124" t="e">
        <f t="shared" si="1561"/>
        <v>#REF!</v>
      </c>
      <c r="N138" s="124" t="e">
        <f t="shared" si="1561"/>
        <v>#REF!</v>
      </c>
      <c r="O138" s="124" t="e">
        <f t="shared" si="1561"/>
        <v>#REF!</v>
      </c>
      <c r="P138" s="124" t="e">
        <f t="shared" si="1561"/>
        <v>#REF!</v>
      </c>
      <c r="Q138" s="124" t="e">
        <f t="shared" si="1561"/>
        <v>#REF!</v>
      </c>
      <c r="R138" s="124" t="e">
        <f t="shared" si="1561"/>
        <v>#REF!</v>
      </c>
      <c r="S138" s="124" t="e">
        <f t="shared" si="1561"/>
        <v>#REF!</v>
      </c>
      <c r="T138" s="124" t="e">
        <f t="shared" si="1561"/>
        <v>#REF!</v>
      </c>
      <c r="U138" s="124" t="e">
        <f t="shared" si="1561"/>
        <v>#REF!</v>
      </c>
      <c r="V138" s="124" t="e">
        <f t="shared" si="1561"/>
        <v>#REF!</v>
      </c>
      <c r="W138" s="124" t="e">
        <f t="shared" si="1561"/>
        <v>#REF!</v>
      </c>
      <c r="X138" s="124" t="e">
        <f t="shared" si="1561"/>
        <v>#REF!</v>
      </c>
      <c r="Y138" s="124" t="e">
        <f t="shared" si="1561"/>
        <v>#REF!</v>
      </c>
      <c r="Z138" s="124" t="e">
        <f t="shared" si="1561"/>
        <v>#REF!</v>
      </c>
      <c r="AA138" s="124" t="e">
        <f t="shared" si="1561"/>
        <v>#REF!</v>
      </c>
      <c r="AB138" s="124" t="e">
        <f t="shared" si="1561"/>
        <v>#REF!</v>
      </c>
      <c r="AC138" s="124" t="e">
        <f t="shared" si="1561"/>
        <v>#REF!</v>
      </c>
      <c r="AD138" s="124" t="e">
        <f t="shared" si="1561"/>
        <v>#REF!</v>
      </c>
      <c r="AE138" s="124" t="e">
        <f t="shared" si="1561"/>
        <v>#REF!</v>
      </c>
      <c r="AF138" s="124" t="e">
        <f t="shared" si="1561"/>
        <v>#REF!</v>
      </c>
      <c r="AG138" s="124" t="e">
        <f t="shared" si="1561"/>
        <v>#REF!</v>
      </c>
      <c r="AH138" s="124" t="e">
        <f t="shared" si="1561"/>
        <v>#REF!</v>
      </c>
      <c r="AI138" s="124" t="e">
        <f t="shared" si="1561"/>
        <v>#REF!</v>
      </c>
      <c r="AJ138" s="124" t="e">
        <f t="shared" si="1561"/>
        <v>#REF!</v>
      </c>
      <c r="AK138" s="124" t="e">
        <f t="shared" si="1561"/>
        <v>#REF!</v>
      </c>
      <c r="AL138" s="124" t="e">
        <f t="shared" si="1561"/>
        <v>#REF!</v>
      </c>
      <c r="AM138" s="124" t="e">
        <f t="shared" si="1561"/>
        <v>#REF!</v>
      </c>
      <c r="AN138" s="124" t="e">
        <f t="shared" si="1561"/>
        <v>#REF!</v>
      </c>
      <c r="AO138" s="124" t="e">
        <f t="shared" si="1561"/>
        <v>#REF!</v>
      </c>
      <c r="AP138" s="124" t="e">
        <f t="shared" si="1561"/>
        <v>#REF!</v>
      </c>
      <c r="AQ138" s="124" t="e">
        <f t="shared" si="1561"/>
        <v>#REF!</v>
      </c>
      <c r="AR138" s="124" t="e">
        <f t="shared" si="1561"/>
        <v>#REF!</v>
      </c>
      <c r="AS138" s="124" t="e">
        <f t="shared" si="1561"/>
        <v>#REF!</v>
      </c>
      <c r="AT138" s="124" t="e">
        <f t="shared" si="1561"/>
        <v>#REF!</v>
      </c>
      <c r="AU138" s="124" t="e">
        <f t="shared" si="1561"/>
        <v>#REF!</v>
      </c>
      <c r="AV138" s="124" t="e">
        <f t="shared" si="1561"/>
        <v>#REF!</v>
      </c>
      <c r="AW138" s="124" t="e">
        <f t="shared" si="1561"/>
        <v>#REF!</v>
      </c>
      <c r="AX138" s="124" t="e">
        <f t="shared" si="1561"/>
        <v>#REF!</v>
      </c>
      <c r="AY138" s="124" t="e">
        <f t="shared" si="1561"/>
        <v>#REF!</v>
      </c>
      <c r="AZ138" s="124" t="e">
        <f t="shared" si="1561"/>
        <v>#REF!</v>
      </c>
      <c r="BA138" s="124" t="e">
        <f t="shared" si="1561"/>
        <v>#REF!</v>
      </c>
      <c r="BB138" s="124" t="e">
        <f t="shared" si="1561"/>
        <v>#REF!</v>
      </c>
      <c r="BC138" s="124" t="e">
        <f t="shared" si="1561"/>
        <v>#REF!</v>
      </c>
      <c r="BD138" s="124" t="e">
        <f t="shared" si="1561"/>
        <v>#REF!</v>
      </c>
      <c r="BE138" s="124" t="e">
        <f t="shared" si="1561"/>
        <v>#REF!</v>
      </c>
      <c r="BF138" s="124" t="e">
        <f t="shared" si="1561"/>
        <v>#REF!</v>
      </c>
      <c r="BG138" s="124" t="e">
        <f t="shared" si="1561"/>
        <v>#REF!</v>
      </c>
      <c r="BH138" s="124" t="e">
        <f t="shared" si="1561"/>
        <v>#REF!</v>
      </c>
      <c r="BI138" s="124" t="e">
        <f t="shared" si="1561"/>
        <v>#REF!</v>
      </c>
      <c r="BJ138" s="124" t="e">
        <f t="shared" si="1561"/>
        <v>#REF!</v>
      </c>
      <c r="BK138" s="124" t="e">
        <f t="shared" si="1561"/>
        <v>#REF!</v>
      </c>
      <c r="BL138" s="124" t="e">
        <f t="shared" si="1561"/>
        <v>#REF!</v>
      </c>
      <c r="BM138" s="124" t="e">
        <f t="shared" si="1561"/>
        <v>#REF!</v>
      </c>
      <c r="BN138" s="124" t="e">
        <f t="shared" si="1561"/>
        <v>#REF!</v>
      </c>
      <c r="BO138" s="124" t="e">
        <f t="shared" si="1561"/>
        <v>#REF!</v>
      </c>
      <c r="BP138" s="124" t="e">
        <f t="shared" si="1561"/>
        <v>#REF!</v>
      </c>
      <c r="BQ138" s="124" t="e">
        <f t="shared" si="1561"/>
        <v>#REF!</v>
      </c>
      <c r="BR138" s="124" t="e">
        <f t="shared" si="1561"/>
        <v>#REF!</v>
      </c>
      <c r="BS138" s="124" t="e">
        <f t="shared" si="1561"/>
        <v>#REF!</v>
      </c>
      <c r="BT138" s="124" t="e">
        <f t="shared" si="1561"/>
        <v>#REF!</v>
      </c>
      <c r="BU138" s="124" t="e">
        <f t="shared" ref="BU138:EF138" si="1562">$D$138*BU119</f>
        <v>#REF!</v>
      </c>
      <c r="BV138" s="124" t="e">
        <f t="shared" si="1562"/>
        <v>#REF!</v>
      </c>
      <c r="BW138" s="124" t="e">
        <f t="shared" si="1562"/>
        <v>#REF!</v>
      </c>
      <c r="BX138" s="124" t="e">
        <f t="shared" si="1562"/>
        <v>#REF!</v>
      </c>
      <c r="BY138" s="124" t="e">
        <f t="shared" si="1562"/>
        <v>#REF!</v>
      </c>
      <c r="BZ138" s="124" t="e">
        <f t="shared" si="1562"/>
        <v>#REF!</v>
      </c>
      <c r="CA138" s="124" t="e">
        <f t="shared" si="1562"/>
        <v>#REF!</v>
      </c>
      <c r="CB138" s="124" t="e">
        <f t="shared" si="1562"/>
        <v>#REF!</v>
      </c>
      <c r="CC138" s="124" t="e">
        <f t="shared" si="1562"/>
        <v>#REF!</v>
      </c>
      <c r="CD138" s="124" t="e">
        <f t="shared" si="1562"/>
        <v>#REF!</v>
      </c>
      <c r="CE138" s="124" t="e">
        <f t="shared" si="1562"/>
        <v>#REF!</v>
      </c>
      <c r="CF138" s="124" t="e">
        <f t="shared" si="1562"/>
        <v>#REF!</v>
      </c>
      <c r="CG138" s="124" t="e">
        <f t="shared" si="1562"/>
        <v>#REF!</v>
      </c>
      <c r="CH138" s="124" t="e">
        <f t="shared" si="1562"/>
        <v>#REF!</v>
      </c>
      <c r="CI138" s="124" t="e">
        <f t="shared" si="1562"/>
        <v>#REF!</v>
      </c>
      <c r="CJ138" s="124" t="e">
        <f t="shared" si="1562"/>
        <v>#REF!</v>
      </c>
      <c r="CK138" s="124" t="e">
        <f t="shared" si="1562"/>
        <v>#REF!</v>
      </c>
      <c r="CL138" s="124" t="e">
        <f t="shared" si="1562"/>
        <v>#REF!</v>
      </c>
      <c r="CM138" s="124" t="e">
        <f t="shared" si="1562"/>
        <v>#REF!</v>
      </c>
      <c r="CN138" s="124" t="e">
        <f t="shared" si="1562"/>
        <v>#REF!</v>
      </c>
      <c r="CO138" s="124" t="e">
        <f t="shared" si="1562"/>
        <v>#REF!</v>
      </c>
      <c r="CP138" s="124" t="e">
        <f t="shared" si="1562"/>
        <v>#REF!</v>
      </c>
      <c r="CQ138" s="124" t="e">
        <f t="shared" si="1562"/>
        <v>#REF!</v>
      </c>
      <c r="CR138" s="124" t="e">
        <f t="shared" si="1562"/>
        <v>#REF!</v>
      </c>
      <c r="CS138" s="124" t="e">
        <f t="shared" si="1562"/>
        <v>#REF!</v>
      </c>
      <c r="CT138" s="124" t="e">
        <f t="shared" si="1562"/>
        <v>#REF!</v>
      </c>
      <c r="CU138" s="124" t="e">
        <f t="shared" si="1562"/>
        <v>#REF!</v>
      </c>
      <c r="CV138" s="124" t="e">
        <f t="shared" si="1562"/>
        <v>#REF!</v>
      </c>
      <c r="CW138" s="124" t="e">
        <f t="shared" si="1562"/>
        <v>#REF!</v>
      </c>
      <c r="CX138" s="124" t="e">
        <f t="shared" si="1562"/>
        <v>#REF!</v>
      </c>
      <c r="CY138" s="124" t="e">
        <f t="shared" si="1562"/>
        <v>#REF!</v>
      </c>
      <c r="CZ138" s="124" t="e">
        <f t="shared" si="1562"/>
        <v>#REF!</v>
      </c>
      <c r="DA138" s="124" t="e">
        <f t="shared" si="1562"/>
        <v>#REF!</v>
      </c>
      <c r="DB138" s="124" t="e">
        <f t="shared" si="1562"/>
        <v>#REF!</v>
      </c>
      <c r="DC138" s="124" t="e">
        <f t="shared" si="1562"/>
        <v>#REF!</v>
      </c>
      <c r="DD138" s="124" t="e">
        <f t="shared" si="1562"/>
        <v>#REF!</v>
      </c>
      <c r="DE138" s="124" t="e">
        <f t="shared" si="1562"/>
        <v>#REF!</v>
      </c>
      <c r="DF138" s="124" t="e">
        <f t="shared" si="1562"/>
        <v>#REF!</v>
      </c>
      <c r="DG138" s="124" t="e">
        <f t="shared" si="1562"/>
        <v>#REF!</v>
      </c>
      <c r="DH138" s="124" t="e">
        <f t="shared" si="1562"/>
        <v>#REF!</v>
      </c>
      <c r="DI138" s="124" t="e">
        <f t="shared" si="1562"/>
        <v>#REF!</v>
      </c>
      <c r="DJ138" s="124" t="e">
        <f t="shared" si="1562"/>
        <v>#REF!</v>
      </c>
      <c r="DK138" s="124" t="e">
        <f t="shared" si="1562"/>
        <v>#REF!</v>
      </c>
      <c r="DL138" s="124" t="e">
        <f t="shared" si="1562"/>
        <v>#REF!</v>
      </c>
      <c r="DM138" s="124" t="e">
        <f t="shared" si="1562"/>
        <v>#REF!</v>
      </c>
      <c r="DN138" s="124" t="e">
        <f t="shared" si="1562"/>
        <v>#REF!</v>
      </c>
      <c r="DO138" s="124" t="e">
        <f t="shared" si="1562"/>
        <v>#REF!</v>
      </c>
      <c r="DP138" s="124" t="e">
        <f t="shared" si="1562"/>
        <v>#REF!</v>
      </c>
      <c r="DQ138" s="124" t="e">
        <f t="shared" si="1562"/>
        <v>#REF!</v>
      </c>
      <c r="DR138" s="124" t="e">
        <f t="shared" si="1562"/>
        <v>#REF!</v>
      </c>
      <c r="DS138" s="124" t="e">
        <f t="shared" si="1562"/>
        <v>#REF!</v>
      </c>
      <c r="DT138" s="124" t="e">
        <f t="shared" si="1562"/>
        <v>#REF!</v>
      </c>
      <c r="DU138" s="124" t="e">
        <f t="shared" si="1562"/>
        <v>#REF!</v>
      </c>
      <c r="DV138" s="124" t="e">
        <f t="shared" si="1562"/>
        <v>#REF!</v>
      </c>
      <c r="DW138" s="124" t="e">
        <f t="shared" si="1562"/>
        <v>#REF!</v>
      </c>
      <c r="DX138" s="124" t="e">
        <f t="shared" si="1562"/>
        <v>#REF!</v>
      </c>
      <c r="DY138" s="124" t="e">
        <f t="shared" si="1562"/>
        <v>#REF!</v>
      </c>
      <c r="DZ138" s="124" t="e">
        <f t="shared" si="1562"/>
        <v>#REF!</v>
      </c>
      <c r="EA138" s="124" t="e">
        <f t="shared" si="1562"/>
        <v>#REF!</v>
      </c>
      <c r="EB138" s="124" t="e">
        <f t="shared" si="1562"/>
        <v>#REF!</v>
      </c>
      <c r="EC138" s="124" t="e">
        <f t="shared" si="1562"/>
        <v>#REF!</v>
      </c>
      <c r="ED138" s="124" t="e">
        <f t="shared" si="1562"/>
        <v>#REF!</v>
      </c>
      <c r="EE138" s="124" t="e">
        <f t="shared" si="1562"/>
        <v>#REF!</v>
      </c>
      <c r="EF138" s="124" t="e">
        <f t="shared" si="1562"/>
        <v>#REF!</v>
      </c>
      <c r="EG138" s="124" t="e">
        <f t="shared" ref="EG138:GR138" si="1563">$D$138*EG119</f>
        <v>#REF!</v>
      </c>
      <c r="EH138" s="124" t="e">
        <f t="shared" si="1563"/>
        <v>#REF!</v>
      </c>
      <c r="EI138" s="124" t="e">
        <f t="shared" si="1563"/>
        <v>#REF!</v>
      </c>
      <c r="EJ138" s="124" t="e">
        <f t="shared" si="1563"/>
        <v>#REF!</v>
      </c>
      <c r="EK138" s="124" t="e">
        <f t="shared" si="1563"/>
        <v>#REF!</v>
      </c>
      <c r="EL138" s="124" t="e">
        <f t="shared" si="1563"/>
        <v>#REF!</v>
      </c>
      <c r="EM138" s="124" t="e">
        <f t="shared" si="1563"/>
        <v>#REF!</v>
      </c>
      <c r="EN138" s="124" t="e">
        <f t="shared" si="1563"/>
        <v>#REF!</v>
      </c>
      <c r="EO138" s="124" t="e">
        <f t="shared" si="1563"/>
        <v>#REF!</v>
      </c>
      <c r="EP138" s="124" t="e">
        <f t="shared" si="1563"/>
        <v>#REF!</v>
      </c>
      <c r="EQ138" s="124" t="e">
        <f t="shared" si="1563"/>
        <v>#REF!</v>
      </c>
      <c r="ER138" s="124" t="e">
        <f t="shared" si="1563"/>
        <v>#REF!</v>
      </c>
      <c r="ES138" s="124" t="e">
        <f t="shared" si="1563"/>
        <v>#REF!</v>
      </c>
      <c r="ET138" s="124" t="e">
        <f t="shared" si="1563"/>
        <v>#REF!</v>
      </c>
      <c r="EU138" s="124" t="e">
        <f t="shared" si="1563"/>
        <v>#REF!</v>
      </c>
      <c r="EV138" s="124" t="e">
        <f t="shared" si="1563"/>
        <v>#REF!</v>
      </c>
      <c r="EW138" s="124" t="e">
        <f t="shared" si="1563"/>
        <v>#REF!</v>
      </c>
      <c r="EX138" s="124" t="e">
        <f t="shared" si="1563"/>
        <v>#REF!</v>
      </c>
      <c r="EY138" s="124" t="e">
        <f t="shared" si="1563"/>
        <v>#REF!</v>
      </c>
      <c r="EZ138" s="124" t="e">
        <f t="shared" si="1563"/>
        <v>#REF!</v>
      </c>
      <c r="FA138" s="124" t="e">
        <f t="shared" si="1563"/>
        <v>#REF!</v>
      </c>
      <c r="FB138" s="124" t="e">
        <f t="shared" si="1563"/>
        <v>#REF!</v>
      </c>
      <c r="FC138" s="124" t="e">
        <f t="shared" si="1563"/>
        <v>#REF!</v>
      </c>
      <c r="FD138" s="124" t="e">
        <f t="shared" si="1563"/>
        <v>#REF!</v>
      </c>
      <c r="FE138" s="124" t="e">
        <f t="shared" si="1563"/>
        <v>#REF!</v>
      </c>
      <c r="FF138" s="124" t="e">
        <f t="shared" si="1563"/>
        <v>#REF!</v>
      </c>
      <c r="FG138" s="124" t="e">
        <f t="shared" si="1563"/>
        <v>#REF!</v>
      </c>
      <c r="FH138" s="124" t="e">
        <f t="shared" si="1563"/>
        <v>#REF!</v>
      </c>
      <c r="FI138" s="124" t="e">
        <f t="shared" si="1563"/>
        <v>#REF!</v>
      </c>
      <c r="FJ138" s="124" t="e">
        <f t="shared" si="1563"/>
        <v>#REF!</v>
      </c>
      <c r="FK138" s="124" t="e">
        <f t="shared" si="1563"/>
        <v>#REF!</v>
      </c>
      <c r="FL138" s="124" t="e">
        <f t="shared" si="1563"/>
        <v>#REF!</v>
      </c>
      <c r="FM138" s="124" t="e">
        <f t="shared" si="1563"/>
        <v>#REF!</v>
      </c>
      <c r="FN138" s="124" t="e">
        <f t="shared" si="1563"/>
        <v>#REF!</v>
      </c>
      <c r="FO138" s="124" t="e">
        <f t="shared" si="1563"/>
        <v>#REF!</v>
      </c>
      <c r="FP138" s="124" t="e">
        <f t="shared" si="1563"/>
        <v>#REF!</v>
      </c>
      <c r="FQ138" s="124" t="e">
        <f t="shared" si="1563"/>
        <v>#REF!</v>
      </c>
      <c r="FR138" s="124" t="e">
        <f t="shared" si="1563"/>
        <v>#REF!</v>
      </c>
      <c r="FS138" s="124" t="e">
        <f t="shared" si="1563"/>
        <v>#REF!</v>
      </c>
      <c r="FT138" s="124" t="e">
        <f t="shared" si="1563"/>
        <v>#REF!</v>
      </c>
      <c r="FU138" s="124" t="e">
        <f t="shared" si="1563"/>
        <v>#REF!</v>
      </c>
      <c r="FV138" s="124" t="e">
        <f t="shared" si="1563"/>
        <v>#REF!</v>
      </c>
      <c r="FW138" s="124" t="e">
        <f t="shared" si="1563"/>
        <v>#REF!</v>
      </c>
      <c r="FX138" s="124" t="e">
        <f t="shared" si="1563"/>
        <v>#REF!</v>
      </c>
      <c r="FY138" s="124" t="e">
        <f t="shared" si="1563"/>
        <v>#REF!</v>
      </c>
      <c r="FZ138" s="124" t="e">
        <f t="shared" si="1563"/>
        <v>#REF!</v>
      </c>
      <c r="GA138" s="124" t="e">
        <f t="shared" si="1563"/>
        <v>#REF!</v>
      </c>
      <c r="GB138" s="124" t="e">
        <f t="shared" si="1563"/>
        <v>#REF!</v>
      </c>
      <c r="GC138" s="124" t="e">
        <f t="shared" si="1563"/>
        <v>#REF!</v>
      </c>
      <c r="GD138" s="124" t="e">
        <f t="shared" si="1563"/>
        <v>#REF!</v>
      </c>
      <c r="GE138" s="124" t="e">
        <f t="shared" si="1563"/>
        <v>#REF!</v>
      </c>
      <c r="GF138" s="124" t="e">
        <f t="shared" si="1563"/>
        <v>#REF!</v>
      </c>
      <c r="GG138" s="124" t="e">
        <f t="shared" si="1563"/>
        <v>#REF!</v>
      </c>
      <c r="GH138" s="124" t="e">
        <f t="shared" si="1563"/>
        <v>#REF!</v>
      </c>
      <c r="GI138" s="124" t="e">
        <f t="shared" si="1563"/>
        <v>#REF!</v>
      </c>
      <c r="GJ138" s="124" t="e">
        <f t="shared" si="1563"/>
        <v>#REF!</v>
      </c>
      <c r="GK138" s="124" t="e">
        <f t="shared" si="1563"/>
        <v>#REF!</v>
      </c>
      <c r="GL138" s="124" t="e">
        <f t="shared" si="1563"/>
        <v>#REF!</v>
      </c>
      <c r="GM138" s="124" t="e">
        <f t="shared" si="1563"/>
        <v>#REF!</v>
      </c>
      <c r="GN138" s="124" t="e">
        <f t="shared" si="1563"/>
        <v>#REF!</v>
      </c>
      <c r="GO138" s="124" t="e">
        <f t="shared" si="1563"/>
        <v>#REF!</v>
      </c>
      <c r="GP138" s="124" t="e">
        <f t="shared" si="1563"/>
        <v>#REF!</v>
      </c>
      <c r="GQ138" s="124" t="e">
        <f t="shared" si="1563"/>
        <v>#REF!</v>
      </c>
      <c r="GR138" s="124" t="e">
        <f t="shared" si="1563"/>
        <v>#REF!</v>
      </c>
      <c r="GS138" s="124" t="e">
        <f t="shared" ref="GS138:JD138" si="1564">$D$138*GS119</f>
        <v>#REF!</v>
      </c>
      <c r="GT138" s="124" t="e">
        <f t="shared" si="1564"/>
        <v>#REF!</v>
      </c>
      <c r="GU138" s="124" t="e">
        <f t="shared" si="1564"/>
        <v>#REF!</v>
      </c>
      <c r="GV138" s="124" t="e">
        <f t="shared" si="1564"/>
        <v>#REF!</v>
      </c>
      <c r="GW138" s="124" t="e">
        <f t="shared" si="1564"/>
        <v>#REF!</v>
      </c>
      <c r="GX138" s="124" t="e">
        <f t="shared" si="1564"/>
        <v>#REF!</v>
      </c>
      <c r="GY138" s="124" t="e">
        <f t="shared" si="1564"/>
        <v>#REF!</v>
      </c>
      <c r="GZ138" s="124" t="e">
        <f t="shared" si="1564"/>
        <v>#REF!</v>
      </c>
      <c r="HA138" s="124" t="e">
        <f t="shared" si="1564"/>
        <v>#REF!</v>
      </c>
      <c r="HB138" s="124" t="e">
        <f t="shared" si="1564"/>
        <v>#REF!</v>
      </c>
      <c r="HC138" s="124" t="e">
        <f t="shared" si="1564"/>
        <v>#REF!</v>
      </c>
      <c r="HD138" s="124" t="e">
        <f t="shared" si="1564"/>
        <v>#REF!</v>
      </c>
      <c r="HE138" s="124" t="e">
        <f t="shared" si="1564"/>
        <v>#REF!</v>
      </c>
      <c r="HF138" s="124" t="e">
        <f t="shared" si="1564"/>
        <v>#REF!</v>
      </c>
      <c r="HG138" s="124" t="e">
        <f t="shared" si="1564"/>
        <v>#REF!</v>
      </c>
      <c r="HH138" s="124" t="e">
        <f t="shared" si="1564"/>
        <v>#REF!</v>
      </c>
      <c r="HI138" s="124" t="e">
        <f t="shared" si="1564"/>
        <v>#REF!</v>
      </c>
      <c r="HJ138" s="124" t="e">
        <f t="shared" si="1564"/>
        <v>#REF!</v>
      </c>
      <c r="HK138" s="124" t="e">
        <f t="shared" si="1564"/>
        <v>#REF!</v>
      </c>
      <c r="HL138" s="124" t="e">
        <f t="shared" si="1564"/>
        <v>#REF!</v>
      </c>
      <c r="HM138" s="124" t="e">
        <f t="shared" si="1564"/>
        <v>#REF!</v>
      </c>
      <c r="HN138" s="124" t="e">
        <f t="shared" si="1564"/>
        <v>#REF!</v>
      </c>
      <c r="HO138" s="124" t="e">
        <f t="shared" si="1564"/>
        <v>#REF!</v>
      </c>
      <c r="HP138" s="124" t="e">
        <f t="shared" si="1564"/>
        <v>#REF!</v>
      </c>
      <c r="HQ138" s="124" t="e">
        <f t="shared" si="1564"/>
        <v>#REF!</v>
      </c>
      <c r="HR138" s="124" t="e">
        <f t="shared" si="1564"/>
        <v>#REF!</v>
      </c>
      <c r="HS138" s="124" t="e">
        <f t="shared" si="1564"/>
        <v>#REF!</v>
      </c>
      <c r="HT138" s="124" t="e">
        <f t="shared" si="1564"/>
        <v>#REF!</v>
      </c>
      <c r="HU138" s="124" t="e">
        <f t="shared" si="1564"/>
        <v>#REF!</v>
      </c>
      <c r="HV138" s="124" t="e">
        <f t="shared" si="1564"/>
        <v>#REF!</v>
      </c>
      <c r="HW138" s="124" t="e">
        <f t="shared" si="1564"/>
        <v>#REF!</v>
      </c>
      <c r="HX138" s="124" t="e">
        <f t="shared" si="1564"/>
        <v>#REF!</v>
      </c>
      <c r="HY138" s="124" t="e">
        <f t="shared" si="1564"/>
        <v>#REF!</v>
      </c>
      <c r="HZ138" s="124" t="e">
        <f t="shared" si="1564"/>
        <v>#REF!</v>
      </c>
      <c r="IA138" s="124" t="e">
        <f t="shared" si="1564"/>
        <v>#REF!</v>
      </c>
      <c r="IB138" s="124" t="e">
        <f t="shared" si="1564"/>
        <v>#REF!</v>
      </c>
      <c r="IC138" s="124" t="e">
        <f t="shared" si="1564"/>
        <v>#REF!</v>
      </c>
      <c r="ID138" s="124" t="e">
        <f t="shared" si="1564"/>
        <v>#REF!</v>
      </c>
      <c r="IE138" s="124" t="e">
        <f t="shared" si="1564"/>
        <v>#REF!</v>
      </c>
      <c r="IF138" s="124" t="e">
        <f t="shared" si="1564"/>
        <v>#REF!</v>
      </c>
      <c r="IG138" s="124" t="e">
        <f t="shared" si="1564"/>
        <v>#REF!</v>
      </c>
      <c r="IH138" s="124" t="e">
        <f t="shared" si="1564"/>
        <v>#REF!</v>
      </c>
      <c r="II138" s="124" t="e">
        <f t="shared" si="1564"/>
        <v>#REF!</v>
      </c>
      <c r="IJ138" s="124" t="e">
        <f t="shared" si="1564"/>
        <v>#REF!</v>
      </c>
      <c r="IK138" s="124" t="e">
        <f t="shared" si="1564"/>
        <v>#REF!</v>
      </c>
      <c r="IL138" s="124" t="e">
        <f t="shared" si="1564"/>
        <v>#REF!</v>
      </c>
      <c r="IM138" s="124" t="e">
        <f t="shared" si="1564"/>
        <v>#REF!</v>
      </c>
      <c r="IN138" s="124" t="e">
        <f t="shared" si="1564"/>
        <v>#REF!</v>
      </c>
      <c r="IO138" s="124" t="e">
        <f t="shared" si="1564"/>
        <v>#REF!</v>
      </c>
      <c r="IP138" s="124" t="e">
        <f t="shared" si="1564"/>
        <v>#REF!</v>
      </c>
      <c r="IQ138" s="124" t="e">
        <f t="shared" si="1564"/>
        <v>#REF!</v>
      </c>
      <c r="IR138" s="124" t="e">
        <f t="shared" si="1564"/>
        <v>#REF!</v>
      </c>
      <c r="IS138" s="124" t="e">
        <f t="shared" si="1564"/>
        <v>#REF!</v>
      </c>
      <c r="IT138" s="124" t="e">
        <f t="shared" si="1564"/>
        <v>#REF!</v>
      </c>
      <c r="IU138" s="124" t="e">
        <f t="shared" si="1564"/>
        <v>#REF!</v>
      </c>
      <c r="IV138" s="124" t="e">
        <f t="shared" si="1564"/>
        <v>#REF!</v>
      </c>
      <c r="IW138" s="124" t="e">
        <f t="shared" si="1564"/>
        <v>#REF!</v>
      </c>
      <c r="IX138" s="124" t="e">
        <f t="shared" si="1564"/>
        <v>#REF!</v>
      </c>
      <c r="IY138" s="124" t="e">
        <f t="shared" si="1564"/>
        <v>#REF!</v>
      </c>
      <c r="IZ138" s="124" t="e">
        <f t="shared" si="1564"/>
        <v>#REF!</v>
      </c>
      <c r="JA138" s="124" t="e">
        <f t="shared" si="1564"/>
        <v>#REF!</v>
      </c>
      <c r="JB138" s="124" t="e">
        <f t="shared" si="1564"/>
        <v>#REF!</v>
      </c>
      <c r="JC138" s="124" t="e">
        <f t="shared" si="1564"/>
        <v>#REF!</v>
      </c>
      <c r="JD138" s="124" t="e">
        <f t="shared" si="1564"/>
        <v>#REF!</v>
      </c>
      <c r="JE138" s="124" t="e">
        <f t="shared" ref="JE138:KT138" si="1565">$D$138*JE119</f>
        <v>#REF!</v>
      </c>
      <c r="JF138" s="124" t="e">
        <f t="shared" si="1565"/>
        <v>#REF!</v>
      </c>
      <c r="JG138" s="124" t="e">
        <f t="shared" si="1565"/>
        <v>#REF!</v>
      </c>
      <c r="JH138" s="124" t="e">
        <f t="shared" si="1565"/>
        <v>#REF!</v>
      </c>
      <c r="JI138" s="124" t="e">
        <f t="shared" si="1565"/>
        <v>#REF!</v>
      </c>
      <c r="JJ138" s="124" t="e">
        <f t="shared" si="1565"/>
        <v>#REF!</v>
      </c>
      <c r="JK138" s="124" t="e">
        <f t="shared" si="1565"/>
        <v>#REF!</v>
      </c>
      <c r="JL138" s="124" t="e">
        <f t="shared" si="1565"/>
        <v>#REF!</v>
      </c>
      <c r="JM138" s="124" t="e">
        <f t="shared" si="1565"/>
        <v>#REF!</v>
      </c>
      <c r="JN138" s="124" t="e">
        <f t="shared" si="1565"/>
        <v>#REF!</v>
      </c>
      <c r="JO138" s="124" t="e">
        <f t="shared" si="1565"/>
        <v>#REF!</v>
      </c>
      <c r="JP138" s="124" t="e">
        <f t="shared" si="1565"/>
        <v>#REF!</v>
      </c>
      <c r="JQ138" s="124" t="e">
        <f t="shared" si="1565"/>
        <v>#REF!</v>
      </c>
      <c r="JR138" s="124" t="e">
        <f t="shared" si="1565"/>
        <v>#REF!</v>
      </c>
      <c r="JS138" s="124" t="e">
        <f t="shared" si="1565"/>
        <v>#REF!</v>
      </c>
      <c r="JT138" s="124" t="e">
        <f t="shared" si="1565"/>
        <v>#REF!</v>
      </c>
      <c r="JU138" s="124" t="e">
        <f t="shared" si="1565"/>
        <v>#REF!</v>
      </c>
      <c r="JV138" s="124" t="e">
        <f t="shared" si="1565"/>
        <v>#REF!</v>
      </c>
      <c r="JW138" s="124" t="e">
        <f t="shared" si="1565"/>
        <v>#REF!</v>
      </c>
      <c r="JX138" s="124" t="e">
        <f t="shared" si="1565"/>
        <v>#REF!</v>
      </c>
      <c r="JY138" s="124" t="e">
        <f t="shared" si="1565"/>
        <v>#REF!</v>
      </c>
      <c r="JZ138" s="124" t="e">
        <f t="shared" si="1565"/>
        <v>#REF!</v>
      </c>
      <c r="KA138" s="124" t="e">
        <f t="shared" si="1565"/>
        <v>#REF!</v>
      </c>
      <c r="KB138" s="124" t="e">
        <f t="shared" si="1565"/>
        <v>#REF!</v>
      </c>
      <c r="KC138" s="124" t="e">
        <f t="shared" si="1565"/>
        <v>#REF!</v>
      </c>
      <c r="KD138" s="124" t="e">
        <f t="shared" si="1565"/>
        <v>#REF!</v>
      </c>
      <c r="KE138" s="124" t="e">
        <f t="shared" si="1565"/>
        <v>#REF!</v>
      </c>
      <c r="KF138" s="124" t="e">
        <f t="shared" si="1565"/>
        <v>#REF!</v>
      </c>
      <c r="KG138" s="124" t="e">
        <f t="shared" si="1565"/>
        <v>#REF!</v>
      </c>
      <c r="KH138" s="124" t="e">
        <f t="shared" si="1565"/>
        <v>#REF!</v>
      </c>
      <c r="KI138" s="124" t="e">
        <f t="shared" si="1565"/>
        <v>#REF!</v>
      </c>
      <c r="KJ138" s="124" t="e">
        <f t="shared" si="1565"/>
        <v>#REF!</v>
      </c>
      <c r="KK138" s="124" t="e">
        <f t="shared" si="1565"/>
        <v>#REF!</v>
      </c>
      <c r="KL138" s="124" t="e">
        <f t="shared" si="1565"/>
        <v>#REF!</v>
      </c>
      <c r="KM138" s="124" t="e">
        <f t="shared" si="1565"/>
        <v>#REF!</v>
      </c>
      <c r="KN138" s="124" t="e">
        <f t="shared" si="1565"/>
        <v>#REF!</v>
      </c>
      <c r="KO138" s="124" t="e">
        <f t="shared" si="1565"/>
        <v>#REF!</v>
      </c>
      <c r="KP138" s="124" t="e">
        <f t="shared" si="1565"/>
        <v>#REF!</v>
      </c>
      <c r="KQ138" s="124" t="e">
        <f t="shared" si="1565"/>
        <v>#REF!</v>
      </c>
      <c r="KR138" s="124" t="e">
        <f t="shared" si="1565"/>
        <v>#REF!</v>
      </c>
      <c r="KS138" s="124" t="e">
        <f t="shared" si="1565"/>
        <v>#REF!</v>
      </c>
      <c r="KT138" s="124" t="e">
        <f t="shared" si="1565"/>
        <v>#REF!</v>
      </c>
      <c r="KU138" s="124" t="e">
        <f t="shared" ref="KU138:LF138" si="1566">$D$138*KU119</f>
        <v>#REF!</v>
      </c>
      <c r="KV138" s="124" t="e">
        <f t="shared" si="1566"/>
        <v>#REF!</v>
      </c>
      <c r="KW138" s="124" t="e">
        <f t="shared" si="1566"/>
        <v>#REF!</v>
      </c>
      <c r="KX138" s="124" t="e">
        <f t="shared" si="1566"/>
        <v>#REF!</v>
      </c>
      <c r="KY138" s="124" t="e">
        <f t="shared" si="1566"/>
        <v>#REF!</v>
      </c>
      <c r="KZ138" s="124" t="e">
        <f t="shared" si="1566"/>
        <v>#REF!</v>
      </c>
      <c r="LA138" s="124" t="e">
        <f t="shared" si="1566"/>
        <v>#REF!</v>
      </c>
      <c r="LB138" s="124" t="e">
        <f t="shared" si="1566"/>
        <v>#REF!</v>
      </c>
      <c r="LC138" s="124" t="e">
        <f t="shared" si="1566"/>
        <v>#REF!</v>
      </c>
      <c r="LD138" s="124" t="e">
        <f t="shared" si="1566"/>
        <v>#REF!</v>
      </c>
      <c r="LE138" s="124" t="e">
        <f t="shared" si="1566"/>
        <v>#REF!</v>
      </c>
      <c r="LF138" s="124" t="e">
        <f t="shared" si="1566"/>
        <v>#REF!</v>
      </c>
      <c r="LG138" s="124" t="e">
        <f t="shared" ref="LG138:NR138" si="1567">$D$138*LG119</f>
        <v>#REF!</v>
      </c>
      <c r="LH138" s="124" t="e">
        <f t="shared" si="1567"/>
        <v>#REF!</v>
      </c>
      <c r="LI138" s="124" t="e">
        <f t="shared" si="1567"/>
        <v>#REF!</v>
      </c>
      <c r="LJ138" s="124" t="e">
        <f t="shared" si="1567"/>
        <v>#REF!</v>
      </c>
      <c r="LK138" s="124" t="e">
        <f t="shared" si="1567"/>
        <v>#REF!</v>
      </c>
      <c r="LL138" s="124" t="e">
        <f t="shared" si="1567"/>
        <v>#REF!</v>
      </c>
      <c r="LM138" s="124" t="e">
        <f t="shared" si="1567"/>
        <v>#REF!</v>
      </c>
      <c r="LN138" s="124" t="e">
        <f t="shared" si="1567"/>
        <v>#REF!</v>
      </c>
      <c r="LO138" s="124" t="e">
        <f t="shared" si="1567"/>
        <v>#REF!</v>
      </c>
      <c r="LP138" s="124" t="e">
        <f t="shared" si="1567"/>
        <v>#REF!</v>
      </c>
      <c r="LQ138" s="124" t="e">
        <f t="shared" si="1567"/>
        <v>#REF!</v>
      </c>
      <c r="LR138" s="124" t="e">
        <f t="shared" si="1567"/>
        <v>#REF!</v>
      </c>
      <c r="LS138" s="124" t="e">
        <f t="shared" si="1567"/>
        <v>#REF!</v>
      </c>
      <c r="LT138" s="124" t="e">
        <f t="shared" si="1567"/>
        <v>#REF!</v>
      </c>
      <c r="LU138" s="124" t="e">
        <f t="shared" si="1567"/>
        <v>#REF!</v>
      </c>
      <c r="LV138" s="124" t="e">
        <f t="shared" si="1567"/>
        <v>#REF!</v>
      </c>
      <c r="LW138" s="124" t="e">
        <f t="shared" si="1567"/>
        <v>#REF!</v>
      </c>
      <c r="LX138" s="124" t="e">
        <f t="shared" si="1567"/>
        <v>#REF!</v>
      </c>
      <c r="LY138" s="124" t="e">
        <f t="shared" si="1567"/>
        <v>#REF!</v>
      </c>
      <c r="LZ138" s="124" t="e">
        <f t="shared" si="1567"/>
        <v>#REF!</v>
      </c>
      <c r="MA138" s="124" t="e">
        <f t="shared" si="1567"/>
        <v>#REF!</v>
      </c>
      <c r="MB138" s="124" t="e">
        <f t="shared" si="1567"/>
        <v>#REF!</v>
      </c>
      <c r="MC138" s="124" t="e">
        <f t="shared" si="1567"/>
        <v>#REF!</v>
      </c>
      <c r="MD138" s="124" t="e">
        <f t="shared" si="1567"/>
        <v>#REF!</v>
      </c>
      <c r="ME138" s="124" t="e">
        <f t="shared" si="1567"/>
        <v>#REF!</v>
      </c>
      <c r="MF138" s="124" t="e">
        <f t="shared" si="1567"/>
        <v>#REF!</v>
      </c>
      <c r="MG138" s="124" t="e">
        <f t="shared" si="1567"/>
        <v>#REF!</v>
      </c>
      <c r="MH138" s="124" t="e">
        <f t="shared" si="1567"/>
        <v>#REF!</v>
      </c>
      <c r="MI138" s="124" t="e">
        <f t="shared" si="1567"/>
        <v>#REF!</v>
      </c>
      <c r="MJ138" s="124" t="e">
        <f t="shared" si="1567"/>
        <v>#REF!</v>
      </c>
      <c r="MK138" s="124" t="e">
        <f t="shared" si="1567"/>
        <v>#REF!</v>
      </c>
      <c r="ML138" s="124" t="e">
        <f t="shared" si="1567"/>
        <v>#REF!</v>
      </c>
      <c r="MM138" s="124" t="e">
        <f t="shared" si="1567"/>
        <v>#REF!</v>
      </c>
      <c r="MN138" s="124" t="e">
        <f t="shared" si="1567"/>
        <v>#REF!</v>
      </c>
      <c r="MO138" s="124" t="e">
        <f t="shared" si="1567"/>
        <v>#REF!</v>
      </c>
      <c r="MP138" s="124" t="e">
        <f t="shared" si="1567"/>
        <v>#REF!</v>
      </c>
      <c r="MQ138" s="124" t="e">
        <f t="shared" si="1567"/>
        <v>#REF!</v>
      </c>
      <c r="MR138" s="124" t="e">
        <f t="shared" si="1567"/>
        <v>#REF!</v>
      </c>
      <c r="MS138" s="124" t="e">
        <f t="shared" si="1567"/>
        <v>#REF!</v>
      </c>
      <c r="MT138" s="124" t="e">
        <f t="shared" si="1567"/>
        <v>#REF!</v>
      </c>
      <c r="MU138" s="124" t="e">
        <f t="shared" si="1567"/>
        <v>#REF!</v>
      </c>
      <c r="MV138" s="124" t="e">
        <f t="shared" si="1567"/>
        <v>#REF!</v>
      </c>
      <c r="MW138" s="124" t="e">
        <f t="shared" si="1567"/>
        <v>#REF!</v>
      </c>
      <c r="MX138" s="124" t="e">
        <f t="shared" si="1567"/>
        <v>#REF!</v>
      </c>
      <c r="MY138" s="124" t="e">
        <f t="shared" si="1567"/>
        <v>#REF!</v>
      </c>
      <c r="MZ138" s="124" t="e">
        <f t="shared" si="1567"/>
        <v>#REF!</v>
      </c>
      <c r="NA138" s="124" t="e">
        <f t="shared" si="1567"/>
        <v>#REF!</v>
      </c>
      <c r="NB138" s="124" t="e">
        <f t="shared" si="1567"/>
        <v>#REF!</v>
      </c>
      <c r="NC138" s="124" t="e">
        <f t="shared" si="1567"/>
        <v>#REF!</v>
      </c>
      <c r="ND138" s="124" t="e">
        <f t="shared" si="1567"/>
        <v>#REF!</v>
      </c>
      <c r="NE138" s="124" t="e">
        <f t="shared" si="1567"/>
        <v>#REF!</v>
      </c>
      <c r="NF138" s="124" t="e">
        <f t="shared" si="1567"/>
        <v>#REF!</v>
      </c>
      <c r="NG138" s="124" t="e">
        <f t="shared" si="1567"/>
        <v>#REF!</v>
      </c>
      <c r="NH138" s="124" t="e">
        <f t="shared" si="1567"/>
        <v>#REF!</v>
      </c>
      <c r="NI138" s="124" t="e">
        <f t="shared" si="1567"/>
        <v>#REF!</v>
      </c>
      <c r="NJ138" s="124" t="e">
        <f t="shared" si="1567"/>
        <v>#REF!</v>
      </c>
      <c r="NK138" s="124" t="e">
        <f t="shared" si="1567"/>
        <v>#REF!</v>
      </c>
      <c r="NL138" s="124" t="e">
        <f t="shared" si="1567"/>
        <v>#REF!</v>
      </c>
      <c r="NM138" s="124" t="e">
        <f t="shared" si="1567"/>
        <v>#REF!</v>
      </c>
      <c r="NN138" s="124" t="e">
        <f t="shared" si="1567"/>
        <v>#REF!</v>
      </c>
      <c r="NO138" s="124" t="e">
        <f t="shared" si="1567"/>
        <v>#REF!</v>
      </c>
      <c r="NP138" s="124" t="e">
        <f t="shared" si="1567"/>
        <v>#REF!</v>
      </c>
      <c r="NQ138" s="124" t="e">
        <f t="shared" si="1567"/>
        <v>#REF!</v>
      </c>
      <c r="NR138" s="124" t="e">
        <f t="shared" si="1567"/>
        <v>#REF!</v>
      </c>
      <c r="NS138" s="124" t="e">
        <f t="shared" ref="NS138:PJ138" si="1568">$D$138*NS119</f>
        <v>#REF!</v>
      </c>
      <c r="NT138" s="124" t="e">
        <f t="shared" si="1568"/>
        <v>#REF!</v>
      </c>
      <c r="NU138" s="124" t="e">
        <f t="shared" si="1568"/>
        <v>#REF!</v>
      </c>
      <c r="NV138" s="124" t="e">
        <f t="shared" si="1568"/>
        <v>#REF!</v>
      </c>
      <c r="NW138" s="124" t="e">
        <f t="shared" si="1568"/>
        <v>#REF!</v>
      </c>
      <c r="NX138" s="124" t="e">
        <f t="shared" si="1568"/>
        <v>#REF!</v>
      </c>
      <c r="NY138" s="124" t="e">
        <f t="shared" si="1568"/>
        <v>#REF!</v>
      </c>
      <c r="NZ138" s="124" t="e">
        <f t="shared" si="1568"/>
        <v>#REF!</v>
      </c>
      <c r="OA138" s="124" t="e">
        <f t="shared" si="1568"/>
        <v>#REF!</v>
      </c>
      <c r="OB138" s="124" t="e">
        <f t="shared" si="1568"/>
        <v>#REF!</v>
      </c>
      <c r="OC138" s="124" t="e">
        <f t="shared" si="1568"/>
        <v>#REF!</v>
      </c>
      <c r="OD138" s="124" t="e">
        <f t="shared" si="1568"/>
        <v>#REF!</v>
      </c>
      <c r="OE138" s="124" t="e">
        <f t="shared" si="1568"/>
        <v>#REF!</v>
      </c>
      <c r="OF138" s="124" t="e">
        <f t="shared" si="1568"/>
        <v>#REF!</v>
      </c>
      <c r="OG138" s="124" t="e">
        <f t="shared" si="1568"/>
        <v>#REF!</v>
      </c>
      <c r="OH138" s="124" t="e">
        <f t="shared" si="1568"/>
        <v>#REF!</v>
      </c>
      <c r="OI138" s="124" t="e">
        <f t="shared" si="1568"/>
        <v>#REF!</v>
      </c>
      <c r="OJ138" s="124" t="e">
        <f t="shared" si="1568"/>
        <v>#REF!</v>
      </c>
      <c r="OK138" s="124" t="e">
        <f t="shared" si="1568"/>
        <v>#REF!</v>
      </c>
      <c r="OL138" s="124" t="e">
        <f t="shared" si="1568"/>
        <v>#REF!</v>
      </c>
      <c r="OM138" s="124" t="e">
        <f t="shared" si="1568"/>
        <v>#REF!</v>
      </c>
      <c r="ON138" s="124" t="e">
        <f t="shared" si="1568"/>
        <v>#REF!</v>
      </c>
      <c r="OO138" s="124" t="e">
        <f t="shared" si="1568"/>
        <v>#REF!</v>
      </c>
      <c r="OP138" s="124" t="e">
        <f t="shared" si="1568"/>
        <v>#REF!</v>
      </c>
      <c r="OQ138" s="124" t="e">
        <f t="shared" si="1568"/>
        <v>#REF!</v>
      </c>
      <c r="OR138" s="124" t="e">
        <f t="shared" si="1568"/>
        <v>#REF!</v>
      </c>
      <c r="OS138" s="124" t="e">
        <f t="shared" si="1568"/>
        <v>#REF!</v>
      </c>
      <c r="OT138" s="124" t="e">
        <f t="shared" si="1568"/>
        <v>#REF!</v>
      </c>
      <c r="OU138" s="124" t="e">
        <f t="shared" si="1568"/>
        <v>#REF!</v>
      </c>
      <c r="OV138" s="124" t="e">
        <f t="shared" si="1568"/>
        <v>#REF!</v>
      </c>
      <c r="OW138" s="124" t="e">
        <f t="shared" si="1568"/>
        <v>#REF!</v>
      </c>
      <c r="OX138" s="124" t="e">
        <f t="shared" si="1568"/>
        <v>#REF!</v>
      </c>
      <c r="OY138" s="124" t="e">
        <f t="shared" si="1568"/>
        <v>#REF!</v>
      </c>
      <c r="OZ138" s="124" t="e">
        <f t="shared" si="1568"/>
        <v>#REF!</v>
      </c>
      <c r="PA138" s="124" t="e">
        <f t="shared" si="1568"/>
        <v>#REF!</v>
      </c>
      <c r="PB138" s="124" t="e">
        <f t="shared" si="1568"/>
        <v>#REF!</v>
      </c>
      <c r="PC138" s="124" t="e">
        <f t="shared" si="1568"/>
        <v>#REF!</v>
      </c>
      <c r="PD138" s="124" t="e">
        <f t="shared" si="1568"/>
        <v>#REF!</v>
      </c>
      <c r="PE138" s="124" t="e">
        <f t="shared" si="1568"/>
        <v>#REF!</v>
      </c>
      <c r="PF138" s="124" t="e">
        <f t="shared" si="1568"/>
        <v>#REF!</v>
      </c>
      <c r="PG138" s="124" t="e">
        <f t="shared" si="1568"/>
        <v>#REF!</v>
      </c>
      <c r="PH138" s="124" t="e">
        <f t="shared" si="1568"/>
        <v>#REF!</v>
      </c>
      <c r="PI138" s="124" t="e">
        <f t="shared" si="1568"/>
        <v>#REF!</v>
      </c>
      <c r="PJ138" s="124" t="e">
        <f t="shared" si="1568"/>
        <v>#REF!</v>
      </c>
    </row>
    <row r="139" spans="3:426" ht="12" customHeight="1"/>
    <row r="140" spans="3:426" ht="12" customHeight="1"/>
    <row r="141" spans="3:426" ht="12" customHeight="1"/>
    <row r="142" spans="3:426" ht="12" customHeight="1"/>
    <row r="143" spans="3:426" ht="12" customHeight="1"/>
    <row r="144" spans="3:426" ht="12" customHeight="1"/>
  </sheetData>
  <sheetProtection algorithmName="SHA-512" hashValue="osLMJP0htCo3inTfia9iF6uhRh19bSySZE2b7lCXMYqjpMlQgWIT8oWSZdPi5Oyw9sPM6A6Om5SWEfzTrsS8Gw==" saltValue="H7uXbaYWqXj0OQ2Cn8p+zA==" spinCount="100000" sheet="1" formatCells="0" formatColumns="0" formatRows="0" insertColumns="0" insertRows="0" insertHyperlinks="0" deleteColumns="0" deleteRows="0" sort="0" autoFilter="0" pivotTables="0"/>
  <mergeCells count="449">
    <mergeCell ref="NO98:NZ98"/>
    <mergeCell ref="OA98:OL98"/>
    <mergeCell ref="OM98:OX98"/>
    <mergeCell ref="OY98:PJ98"/>
    <mergeCell ref="NO99:NZ99"/>
    <mergeCell ref="OA99:OL99"/>
    <mergeCell ref="OM99:OX99"/>
    <mergeCell ref="OY99:PJ99"/>
    <mergeCell ref="NO41:NZ41"/>
    <mergeCell ref="OA41:OL41"/>
    <mergeCell ref="OM41:OX41"/>
    <mergeCell ref="OY41:PJ41"/>
    <mergeCell ref="NO44:NZ44"/>
    <mergeCell ref="OA44:OL44"/>
    <mergeCell ref="OM44:OX44"/>
    <mergeCell ref="OY44:PJ44"/>
    <mergeCell ref="NO37:NZ37"/>
    <mergeCell ref="OA37:OL37"/>
    <mergeCell ref="OM37:OX37"/>
    <mergeCell ref="OY37:PJ37"/>
    <mergeCell ref="NO38:NZ38"/>
    <mergeCell ref="OA38:OL38"/>
    <mergeCell ref="OM38:OX38"/>
    <mergeCell ref="OY38:PJ38"/>
    <mergeCell ref="NO16:NZ16"/>
    <mergeCell ref="OA16:OL16"/>
    <mergeCell ref="OM16:OX16"/>
    <mergeCell ref="OY16:PJ16"/>
    <mergeCell ref="NO35:NZ35"/>
    <mergeCell ref="OA35:OL35"/>
    <mergeCell ref="OM35:OX35"/>
    <mergeCell ref="OY35:PJ35"/>
    <mergeCell ref="LG99:LR99"/>
    <mergeCell ref="LS99:MD99"/>
    <mergeCell ref="ME99:MP99"/>
    <mergeCell ref="MQ99:NB99"/>
    <mergeCell ref="NC99:NN99"/>
    <mergeCell ref="NO2:NZ2"/>
    <mergeCell ref="OA2:OL2"/>
    <mergeCell ref="OM2:OX2"/>
    <mergeCell ref="OY2:PJ2"/>
    <mergeCell ref="NO36:NZ36"/>
    <mergeCell ref="OA36:OL36"/>
    <mergeCell ref="OM36:OX36"/>
    <mergeCell ref="OY36:PJ36"/>
    <mergeCell ref="NO39:NZ39"/>
    <mergeCell ref="OA39:OL39"/>
    <mergeCell ref="OM39:OX39"/>
    <mergeCell ref="OY39:PJ39"/>
    <mergeCell ref="NO54:NZ54"/>
    <mergeCell ref="OA54:OL54"/>
    <mergeCell ref="OM54:OX54"/>
    <mergeCell ref="OY54:PJ54"/>
    <mergeCell ref="LG54:LR54"/>
    <mergeCell ref="LS54:MD54"/>
    <mergeCell ref="ME54:MP54"/>
    <mergeCell ref="MQ54:NB54"/>
    <mergeCell ref="NC54:NN54"/>
    <mergeCell ref="LG98:LR98"/>
    <mergeCell ref="LS98:MD98"/>
    <mergeCell ref="ME98:MP98"/>
    <mergeCell ref="MQ98:NB98"/>
    <mergeCell ref="NC98:NN98"/>
    <mergeCell ref="LG41:LR41"/>
    <mergeCell ref="LS41:MD41"/>
    <mergeCell ref="ME41:MP41"/>
    <mergeCell ref="MQ41:NB41"/>
    <mergeCell ref="NC41:NN41"/>
    <mergeCell ref="LG44:LR44"/>
    <mergeCell ref="LS44:MD44"/>
    <mergeCell ref="ME44:MP44"/>
    <mergeCell ref="MQ44:NB44"/>
    <mergeCell ref="NC44:NN44"/>
    <mergeCell ref="ME37:MP37"/>
    <mergeCell ref="MQ37:NB37"/>
    <mergeCell ref="NC37:NN37"/>
    <mergeCell ref="LG38:LR38"/>
    <mergeCell ref="LS38:MD38"/>
    <mergeCell ref="ME38:MP38"/>
    <mergeCell ref="MQ38:NB38"/>
    <mergeCell ref="NC38:NN38"/>
    <mergeCell ref="LG39:LR39"/>
    <mergeCell ref="LS39:MD39"/>
    <mergeCell ref="ME39:MP39"/>
    <mergeCell ref="MQ39:NB39"/>
    <mergeCell ref="NC39:NN39"/>
    <mergeCell ref="KU98:LF98"/>
    <mergeCell ref="KU99:LF99"/>
    <mergeCell ref="LG2:LR2"/>
    <mergeCell ref="LS2:MD2"/>
    <mergeCell ref="ME2:MP2"/>
    <mergeCell ref="MQ2:NB2"/>
    <mergeCell ref="NC2:NN2"/>
    <mergeCell ref="LG16:LR16"/>
    <mergeCell ref="LS16:MD16"/>
    <mergeCell ref="ME16:MP16"/>
    <mergeCell ref="MQ16:NB16"/>
    <mergeCell ref="NC16:NN16"/>
    <mergeCell ref="LG35:LR35"/>
    <mergeCell ref="LS35:MD35"/>
    <mergeCell ref="ME35:MP35"/>
    <mergeCell ref="MQ35:NB35"/>
    <mergeCell ref="NC35:NN35"/>
    <mergeCell ref="LG36:LR36"/>
    <mergeCell ref="LS36:MD36"/>
    <mergeCell ref="ME36:MP36"/>
    <mergeCell ref="MQ36:NB36"/>
    <mergeCell ref="NC36:NN36"/>
    <mergeCell ref="LG37:LR37"/>
    <mergeCell ref="LS37:MD37"/>
    <mergeCell ref="KU2:LF2"/>
    <mergeCell ref="KU16:LF16"/>
    <mergeCell ref="KU35:LF35"/>
    <mergeCell ref="KU36:LF36"/>
    <mergeCell ref="KU37:LF37"/>
    <mergeCell ref="KU38:LF38"/>
    <mergeCell ref="KU39:LF39"/>
    <mergeCell ref="KU41:LF41"/>
    <mergeCell ref="KU44:LF44"/>
    <mergeCell ref="CY54:DJ54"/>
    <mergeCell ref="DK54:DV54"/>
    <mergeCell ref="DW54:EH54"/>
    <mergeCell ref="EI54:ET54"/>
    <mergeCell ref="EU54:FF54"/>
    <mergeCell ref="FG54:FR54"/>
    <mergeCell ref="IA41:IL41"/>
    <mergeCell ref="JK41:JV41"/>
    <mergeCell ref="JW41:KH41"/>
    <mergeCell ref="FS41:GD41"/>
    <mergeCell ref="GE41:GP41"/>
    <mergeCell ref="GQ41:HB41"/>
    <mergeCell ref="HC41:HN41"/>
    <mergeCell ref="HO41:HZ41"/>
    <mergeCell ref="GQ54:HB54"/>
    <mergeCell ref="KU54:LF54"/>
    <mergeCell ref="B4:B15"/>
    <mergeCell ref="B17:B28"/>
    <mergeCell ref="IM54:IX54"/>
    <mergeCell ref="IY54:JJ54"/>
    <mergeCell ref="JK54:JV54"/>
    <mergeCell ref="JW54:KH54"/>
    <mergeCell ref="KI54:KT54"/>
    <mergeCell ref="KI41:KT41"/>
    <mergeCell ref="G54:R54"/>
    <mergeCell ref="S54:AD54"/>
    <mergeCell ref="AE54:AP54"/>
    <mergeCell ref="AQ54:BB54"/>
    <mergeCell ref="BC54:BN54"/>
    <mergeCell ref="BO54:BZ54"/>
    <mergeCell ref="CA54:CL54"/>
    <mergeCell ref="CM54:CX54"/>
    <mergeCell ref="KI39:KT39"/>
    <mergeCell ref="A41:E41"/>
    <mergeCell ref="G41:R41"/>
    <mergeCell ref="S41:AD41"/>
    <mergeCell ref="AE41:AP41"/>
    <mergeCell ref="AQ41:BB41"/>
    <mergeCell ref="BC41:BN41"/>
    <mergeCell ref="EI39:ET39"/>
    <mergeCell ref="EU39:FF39"/>
    <mergeCell ref="IM41:IX41"/>
    <mergeCell ref="IY41:JJ41"/>
    <mergeCell ref="GQ37:HB37"/>
    <mergeCell ref="HC37:HN37"/>
    <mergeCell ref="HO37:HZ37"/>
    <mergeCell ref="IA37:IL37"/>
    <mergeCell ref="IM37:IX37"/>
    <mergeCell ref="IY37:JJ37"/>
    <mergeCell ref="EI41:ET41"/>
    <mergeCell ref="HC39:HN39"/>
    <mergeCell ref="HO39:HZ39"/>
    <mergeCell ref="JK37:JV37"/>
    <mergeCell ref="JK39:JV39"/>
    <mergeCell ref="JW39:KH39"/>
    <mergeCell ref="GQ38:HB38"/>
    <mergeCell ref="HC38:HN38"/>
    <mergeCell ref="HO38:HZ38"/>
    <mergeCell ref="IA38:IL38"/>
    <mergeCell ref="IM38:IX38"/>
    <mergeCell ref="IY38:JJ38"/>
    <mergeCell ref="JK38:JV38"/>
    <mergeCell ref="JW38:KH38"/>
    <mergeCell ref="IA39:IL39"/>
    <mergeCell ref="IM39:IX39"/>
    <mergeCell ref="IY39:JJ39"/>
    <mergeCell ref="KI38:KT38"/>
    <mergeCell ref="JW16:KH16"/>
    <mergeCell ref="KI16:KT16"/>
    <mergeCell ref="CM16:CX16"/>
    <mergeCell ref="CY16:DJ16"/>
    <mergeCell ref="DK16:DV16"/>
    <mergeCell ref="DW16:EH16"/>
    <mergeCell ref="EI16:ET16"/>
    <mergeCell ref="JK36:JV36"/>
    <mergeCell ref="JW36:KH36"/>
    <mergeCell ref="KI36:KT36"/>
    <mergeCell ref="HC36:HN36"/>
    <mergeCell ref="HO36:HZ36"/>
    <mergeCell ref="IA36:IL36"/>
    <mergeCell ref="IM36:IX36"/>
    <mergeCell ref="IY36:JJ36"/>
    <mergeCell ref="GE35:GP35"/>
    <mergeCell ref="GE37:GP37"/>
    <mergeCell ref="JW37:KH37"/>
    <mergeCell ref="KI37:KT37"/>
    <mergeCell ref="DW35:EH35"/>
    <mergeCell ref="EI35:ET35"/>
    <mergeCell ref="EU35:FF35"/>
    <mergeCell ref="FG35:FR35"/>
    <mergeCell ref="JK99:JV99"/>
    <mergeCell ref="JW99:KH99"/>
    <mergeCell ref="KI99:KT99"/>
    <mergeCell ref="HC99:HN99"/>
    <mergeCell ref="HO99:HZ99"/>
    <mergeCell ref="IA99:IL99"/>
    <mergeCell ref="IM99:IX99"/>
    <mergeCell ref="IY99:JJ99"/>
    <mergeCell ref="JK44:JV44"/>
    <mergeCell ref="JW44:KH44"/>
    <mergeCell ref="KI44:KT44"/>
    <mergeCell ref="HC54:HN54"/>
    <mergeCell ref="HO54:HZ54"/>
    <mergeCell ref="IA54:IL54"/>
    <mergeCell ref="HC44:HN44"/>
    <mergeCell ref="HO44:HZ44"/>
    <mergeCell ref="IA44:IL44"/>
    <mergeCell ref="IM44:IX44"/>
    <mergeCell ref="IY44:JJ44"/>
    <mergeCell ref="GQ98:HB98"/>
    <mergeCell ref="HC98:HN98"/>
    <mergeCell ref="HO98:HZ98"/>
    <mergeCell ref="IA98:IL98"/>
    <mergeCell ref="IM98:IX98"/>
    <mergeCell ref="IY98:JJ98"/>
    <mergeCell ref="JK98:JV98"/>
    <mergeCell ref="JW98:KH98"/>
    <mergeCell ref="KI98:KT98"/>
    <mergeCell ref="JK2:JV2"/>
    <mergeCell ref="JW2:KH2"/>
    <mergeCell ref="KI2:KT2"/>
    <mergeCell ref="GQ35:HB35"/>
    <mergeCell ref="HC35:HN35"/>
    <mergeCell ref="HO35:HZ35"/>
    <mergeCell ref="IA35:IL35"/>
    <mergeCell ref="IM35:IX35"/>
    <mergeCell ref="IY35:JJ35"/>
    <mergeCell ref="JK35:JV35"/>
    <mergeCell ref="JW35:KH35"/>
    <mergeCell ref="KI35:KT35"/>
    <mergeCell ref="GQ16:HB16"/>
    <mergeCell ref="HC16:HN16"/>
    <mergeCell ref="HO16:HZ16"/>
    <mergeCell ref="IA16:IL16"/>
    <mergeCell ref="HC2:HN2"/>
    <mergeCell ref="HO2:HZ2"/>
    <mergeCell ref="IA2:IL2"/>
    <mergeCell ref="IM2:IX2"/>
    <mergeCell ref="IY2:JJ2"/>
    <mergeCell ref="IM16:IX16"/>
    <mergeCell ref="IY16:JJ16"/>
    <mergeCell ref="JK16:JV16"/>
    <mergeCell ref="EU99:FF99"/>
    <mergeCell ref="FG99:FR99"/>
    <mergeCell ref="FS99:GD99"/>
    <mergeCell ref="GE99:GP99"/>
    <mergeCell ref="GQ2:HB2"/>
    <mergeCell ref="GQ36:HB36"/>
    <mergeCell ref="GQ44:HB44"/>
    <mergeCell ref="GQ99:HB99"/>
    <mergeCell ref="EU16:FF16"/>
    <mergeCell ref="FG16:FR16"/>
    <mergeCell ref="FS16:GD16"/>
    <mergeCell ref="GE16:GP16"/>
    <mergeCell ref="GE39:GP39"/>
    <mergeCell ref="GQ39:HB39"/>
    <mergeCell ref="EU41:FF41"/>
    <mergeCell ref="FG41:FR41"/>
    <mergeCell ref="EU44:FF44"/>
    <mergeCell ref="FG44:FR44"/>
    <mergeCell ref="FS44:GD44"/>
    <mergeCell ref="GE44:GP44"/>
    <mergeCell ref="EU2:FF2"/>
    <mergeCell ref="FG2:FR2"/>
    <mergeCell ref="FS2:GD2"/>
    <mergeCell ref="GE2:GP2"/>
    <mergeCell ref="DW98:EH98"/>
    <mergeCell ref="EI98:ET98"/>
    <mergeCell ref="EU98:FF98"/>
    <mergeCell ref="FG98:FR98"/>
    <mergeCell ref="FS98:GD98"/>
    <mergeCell ref="GE98:GP98"/>
    <mergeCell ref="FS54:GD54"/>
    <mergeCell ref="GE54:GP54"/>
    <mergeCell ref="EU36:FF36"/>
    <mergeCell ref="FG36:FR36"/>
    <mergeCell ref="FS36:GD36"/>
    <mergeCell ref="GE36:GP36"/>
    <mergeCell ref="DW38:EH38"/>
    <mergeCell ref="EI38:ET38"/>
    <mergeCell ref="EU38:FF38"/>
    <mergeCell ref="FG38:FR38"/>
    <mergeCell ref="FS38:GD38"/>
    <mergeCell ref="GE38:GP38"/>
    <mergeCell ref="FG39:FR39"/>
    <mergeCell ref="FS39:GD39"/>
    <mergeCell ref="EI37:ET37"/>
    <mergeCell ref="EU37:FF37"/>
    <mergeCell ref="FG37:FR37"/>
    <mergeCell ref="FS37:GD37"/>
    <mergeCell ref="A49:F49"/>
    <mergeCell ref="CA39:CL39"/>
    <mergeCell ref="CM39:CX39"/>
    <mergeCell ref="CY39:DJ39"/>
    <mergeCell ref="DK39:DV39"/>
    <mergeCell ref="C45:F45"/>
    <mergeCell ref="C46:F46"/>
    <mergeCell ref="C47:F47"/>
    <mergeCell ref="DW37:EH37"/>
    <mergeCell ref="DW39:EH39"/>
    <mergeCell ref="BO41:BZ41"/>
    <mergeCell ref="CA41:CL41"/>
    <mergeCell ref="CM41:CX41"/>
    <mergeCell ref="CY41:DJ41"/>
    <mergeCell ref="DK41:DV41"/>
    <mergeCell ref="DW41:EH41"/>
    <mergeCell ref="B30:B31"/>
    <mergeCell ref="B32:C32"/>
    <mergeCell ref="A40:D40"/>
    <mergeCell ref="DK44:DV44"/>
    <mergeCell ref="BC44:BN44"/>
    <mergeCell ref="BO44:BZ44"/>
    <mergeCell ref="CA44:CL44"/>
    <mergeCell ref="CM44:CX44"/>
    <mergeCell ref="CY44:DJ44"/>
    <mergeCell ref="A44:E44"/>
    <mergeCell ref="AQ35:BB35"/>
    <mergeCell ref="BC35:BN35"/>
    <mergeCell ref="BO35:BZ35"/>
    <mergeCell ref="C38:E38"/>
    <mergeCell ref="A43:F43"/>
    <mergeCell ref="C37:E37"/>
    <mergeCell ref="C98:E99"/>
    <mergeCell ref="DW2:EH2"/>
    <mergeCell ref="EI2:ET2"/>
    <mergeCell ref="DW36:EH36"/>
    <mergeCell ref="EI36:ET36"/>
    <mergeCell ref="DW44:EH44"/>
    <mergeCell ref="EI44:ET44"/>
    <mergeCell ref="DW99:EH99"/>
    <mergeCell ref="EI99:ET99"/>
    <mergeCell ref="B16:E16"/>
    <mergeCell ref="G16:R16"/>
    <mergeCell ref="S16:AD16"/>
    <mergeCell ref="AE16:AP16"/>
    <mergeCell ref="AQ16:BB16"/>
    <mergeCell ref="A42:D42"/>
    <mergeCell ref="A45:B47"/>
    <mergeCell ref="A48:F48"/>
    <mergeCell ref="A39:E39"/>
    <mergeCell ref="G39:R39"/>
    <mergeCell ref="S39:AD39"/>
    <mergeCell ref="AE39:AP39"/>
    <mergeCell ref="AQ39:BB39"/>
    <mergeCell ref="BC39:BN39"/>
    <mergeCell ref="BO39:BZ39"/>
    <mergeCell ref="BO99:BZ99"/>
    <mergeCell ref="CA99:CL99"/>
    <mergeCell ref="CM99:CX99"/>
    <mergeCell ref="CY99:DJ99"/>
    <mergeCell ref="DK99:DV99"/>
    <mergeCell ref="G99:R99"/>
    <mergeCell ref="S99:AD99"/>
    <mergeCell ref="AE99:AP99"/>
    <mergeCell ref="AQ99:BB99"/>
    <mergeCell ref="BC99:BN99"/>
    <mergeCell ref="DK98:DV98"/>
    <mergeCell ref="G38:R38"/>
    <mergeCell ref="S38:AD38"/>
    <mergeCell ref="AE38:AP38"/>
    <mergeCell ref="AE36:AP36"/>
    <mergeCell ref="AQ36:BB36"/>
    <mergeCell ref="BC36:BN36"/>
    <mergeCell ref="BO36:BZ36"/>
    <mergeCell ref="CA36:CL36"/>
    <mergeCell ref="G44:R44"/>
    <mergeCell ref="S44:AD44"/>
    <mergeCell ref="AE44:AP44"/>
    <mergeCell ref="AQ44:BB44"/>
    <mergeCell ref="CY38:DJ38"/>
    <mergeCell ref="DK38:DV38"/>
    <mergeCell ref="AQ38:BB38"/>
    <mergeCell ref="BC38:BN38"/>
    <mergeCell ref="BO38:BZ38"/>
    <mergeCell ref="CA38:CL38"/>
    <mergeCell ref="CM38:CX38"/>
    <mergeCell ref="CM36:CX36"/>
    <mergeCell ref="CY36:DJ36"/>
    <mergeCell ref="G98:R98"/>
    <mergeCell ref="S98:AD98"/>
    <mergeCell ref="AE98:AP98"/>
    <mergeCell ref="AQ98:BB98"/>
    <mergeCell ref="BC98:BN98"/>
    <mergeCell ref="BO98:BZ98"/>
    <mergeCell ref="CA98:CL98"/>
    <mergeCell ref="CM98:CX98"/>
    <mergeCell ref="CY98:DJ98"/>
    <mergeCell ref="A1:F1"/>
    <mergeCell ref="F34:F38"/>
    <mergeCell ref="G36:R36"/>
    <mergeCell ref="S36:AD36"/>
    <mergeCell ref="G35:R35"/>
    <mergeCell ref="S35:AD35"/>
    <mergeCell ref="A4:A29"/>
    <mergeCell ref="F2:F3"/>
    <mergeCell ref="BO2:BZ2"/>
    <mergeCell ref="B29:C29"/>
    <mergeCell ref="BC16:BN16"/>
    <mergeCell ref="BO16:BZ16"/>
    <mergeCell ref="A30:A32"/>
    <mergeCell ref="A33:F33"/>
    <mergeCell ref="C34:E35"/>
    <mergeCell ref="C36:E36"/>
    <mergeCell ref="AE35:AP35"/>
    <mergeCell ref="CY2:DJ2"/>
    <mergeCell ref="BC2:BN2"/>
    <mergeCell ref="DK2:DV2"/>
    <mergeCell ref="G2:R2"/>
    <mergeCell ref="S2:AD2"/>
    <mergeCell ref="AE2:AP2"/>
    <mergeCell ref="AQ2:BB2"/>
    <mergeCell ref="CM2:CX2"/>
    <mergeCell ref="CA2:CL2"/>
    <mergeCell ref="FS35:GD35"/>
    <mergeCell ref="CA16:CL16"/>
    <mergeCell ref="DK36:DV36"/>
    <mergeCell ref="CM35:CX35"/>
    <mergeCell ref="CY35:DJ35"/>
    <mergeCell ref="DK35:DV35"/>
    <mergeCell ref="CA35:CL35"/>
    <mergeCell ref="G37:R37"/>
    <mergeCell ref="S37:AD37"/>
    <mergeCell ref="AE37:AP37"/>
    <mergeCell ref="AQ37:BB37"/>
    <mergeCell ref="BC37:BN37"/>
    <mergeCell ref="BO37:BZ37"/>
    <mergeCell ref="CA37:CL37"/>
    <mergeCell ref="CM37:CX37"/>
    <mergeCell ref="CY37:DJ37"/>
    <mergeCell ref="DK37:DV37"/>
  </mergeCells>
  <phoneticPr fontId="4"/>
  <conditionalFormatting sqref="A1:XFD1048576">
    <cfRule type="cellIs" dxfId="0" priority="1" operator="between">
      <formula>-10000000</formula>
      <formula>10000000</formula>
    </cfRule>
  </conditionalFormatting>
  <pageMargins left="0.39370078740157483" right="0.39370078740157483" top="0.59055118110236227" bottom="0.39370078740157483" header="0.31496062992125984" footer="0.31496062992125984"/>
  <pageSetup paperSize="8" scale="77" orientation="landscape" r:id="rId1"/>
  <rowBreaks count="1" manualBreakCount="1">
    <brk id="99" max="16383" man="1"/>
  </rowBreaks>
  <colBreaks count="1" manualBreakCount="1">
    <brk id="57" max="1048575" man="1"/>
  </colBreak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3A9FADE-B909-4BA6-BAC0-F520A91CFDC2}">
  <sheetPr>
    <tabColor theme="0"/>
  </sheetPr>
  <dimension ref="B1:BH541"/>
  <sheetViews>
    <sheetView zoomScale="85" zoomScaleNormal="85" workbookViewId="0">
      <selection activeCell="Q29" sqref="Q29"/>
    </sheetView>
  </sheetViews>
  <sheetFormatPr defaultRowHeight="20.25" customHeight="1"/>
  <cols>
    <col min="1" max="1" width="1.5" style="83" customWidth="1"/>
    <col min="2" max="6" width="3.75" style="83" customWidth="1"/>
    <col min="7" max="7" width="14.375" style="83" customWidth="1"/>
    <col min="8" max="12" width="3.75" style="83" customWidth="1"/>
    <col min="13" max="13" width="6.5" style="83" customWidth="1"/>
    <col min="14" max="15" width="10" style="83" customWidth="1"/>
    <col min="16" max="16" width="10.75" style="83" customWidth="1"/>
    <col min="17" max="17" width="13.375" style="83" customWidth="1"/>
    <col min="18" max="18" width="4" style="83" customWidth="1"/>
    <col min="19" max="19" width="3.75" style="83" customWidth="1"/>
    <col min="20" max="20" width="6.5" style="83" customWidth="1"/>
    <col min="21" max="24" width="10.75" style="83" customWidth="1"/>
    <col min="25" max="25" width="1.25" style="83" customWidth="1"/>
    <col min="26" max="31" width="3.75" style="83" customWidth="1"/>
    <col min="32" max="34" width="3.625" style="83" customWidth="1"/>
    <col min="35" max="35" width="9.5" style="83" customWidth="1"/>
    <col min="36" max="39" width="9" style="83"/>
    <col min="40" max="40" width="11.625" style="83" customWidth="1"/>
    <col min="41" max="41" width="9" style="83"/>
    <col min="42" max="42" width="9.25" style="83" customWidth="1"/>
    <col min="43" max="43" width="11.375" style="83" customWidth="1"/>
    <col min="44" max="44" width="9" style="83"/>
    <col min="45" max="45" width="9.25" style="83" customWidth="1"/>
    <col min="46" max="46" width="10.5" style="83" customWidth="1"/>
    <col min="47" max="50" width="0" style="83" hidden="1" customWidth="1"/>
    <col min="51" max="51" width="13.375" style="83" hidden="1" customWidth="1"/>
    <col min="52" max="53" width="0" style="83" hidden="1" customWidth="1"/>
    <col min="54" max="54" width="10.5" style="83" hidden="1" customWidth="1"/>
    <col min="55" max="55" width="9.75" style="83" hidden="1" customWidth="1"/>
    <col min="56" max="57" width="9.625" style="83" hidden="1" customWidth="1"/>
    <col min="58" max="58" width="10.5" style="83" hidden="1" customWidth="1"/>
    <col min="59" max="59" width="9.5" style="83" hidden="1" customWidth="1"/>
    <col min="60" max="60" width="9.125" style="83" hidden="1" customWidth="1"/>
    <col min="61" max="65" width="0" style="83" hidden="1" customWidth="1"/>
    <col min="66" max="256" width="9" style="83"/>
    <col min="257" max="257" width="1.5" style="83" customWidth="1"/>
    <col min="258" max="268" width="3.75" style="83" customWidth="1"/>
    <col min="269" max="269" width="6.5" style="83" customWidth="1"/>
    <col min="270" max="271" width="10" style="83" customWidth="1"/>
    <col min="272" max="272" width="10.75" style="83" customWidth="1"/>
    <col min="273" max="273" width="13.375" style="83" customWidth="1"/>
    <col min="274" max="274" width="4" style="83" customWidth="1"/>
    <col min="275" max="275" width="3.75" style="83" customWidth="1"/>
    <col min="276" max="276" width="6.5" style="83" customWidth="1"/>
    <col min="277" max="280" width="10.75" style="83" customWidth="1"/>
    <col min="281" max="281" width="1.25" style="83" customWidth="1"/>
    <col min="282" max="287" width="3.75" style="83" customWidth="1"/>
    <col min="288" max="290" width="3.625" style="83" customWidth="1"/>
    <col min="291" max="291" width="9.5" style="83" customWidth="1"/>
    <col min="292" max="295" width="9" style="83"/>
    <col min="296" max="296" width="11.625" style="83" customWidth="1"/>
    <col min="297" max="297" width="9" style="83"/>
    <col min="298" max="298" width="9.25" style="83" customWidth="1"/>
    <col min="299" max="299" width="11.375" style="83" customWidth="1"/>
    <col min="300" max="300" width="9" style="83"/>
    <col min="301" max="301" width="9.25" style="83" customWidth="1"/>
    <col min="302" max="302" width="10.5" style="83" customWidth="1"/>
    <col min="303" max="321" width="0" style="83" hidden="1" customWidth="1"/>
    <col min="322" max="512" width="9" style="83"/>
    <col min="513" max="513" width="1.5" style="83" customWidth="1"/>
    <col min="514" max="524" width="3.75" style="83" customWidth="1"/>
    <col min="525" max="525" width="6.5" style="83" customWidth="1"/>
    <col min="526" max="527" width="10" style="83" customWidth="1"/>
    <col min="528" max="528" width="10.75" style="83" customWidth="1"/>
    <col min="529" max="529" width="13.375" style="83" customWidth="1"/>
    <col min="530" max="530" width="4" style="83" customWidth="1"/>
    <col min="531" max="531" width="3.75" style="83" customWidth="1"/>
    <col min="532" max="532" width="6.5" style="83" customWidth="1"/>
    <col min="533" max="536" width="10.75" style="83" customWidth="1"/>
    <col min="537" max="537" width="1.25" style="83" customWidth="1"/>
    <col min="538" max="543" width="3.75" style="83" customWidth="1"/>
    <col min="544" max="546" width="3.625" style="83" customWidth="1"/>
    <col min="547" max="547" width="9.5" style="83" customWidth="1"/>
    <col min="548" max="551" width="9" style="83"/>
    <col min="552" max="552" width="11.625" style="83" customWidth="1"/>
    <col min="553" max="553" width="9" style="83"/>
    <col min="554" max="554" width="9.25" style="83" customWidth="1"/>
    <col min="555" max="555" width="11.375" style="83" customWidth="1"/>
    <col min="556" max="556" width="9" style="83"/>
    <col min="557" max="557" width="9.25" style="83" customWidth="1"/>
    <col min="558" max="558" width="10.5" style="83" customWidth="1"/>
    <col min="559" max="577" width="0" style="83" hidden="1" customWidth="1"/>
    <col min="578" max="768" width="9" style="83"/>
    <col min="769" max="769" width="1.5" style="83" customWidth="1"/>
    <col min="770" max="780" width="3.75" style="83" customWidth="1"/>
    <col min="781" max="781" width="6.5" style="83" customWidth="1"/>
    <col min="782" max="783" width="10" style="83" customWidth="1"/>
    <col min="784" max="784" width="10.75" style="83" customWidth="1"/>
    <col min="785" max="785" width="13.375" style="83" customWidth="1"/>
    <col min="786" max="786" width="4" style="83" customWidth="1"/>
    <col min="787" max="787" width="3.75" style="83" customWidth="1"/>
    <col min="788" max="788" width="6.5" style="83" customWidth="1"/>
    <col min="789" max="792" width="10.75" style="83" customWidth="1"/>
    <col min="793" max="793" width="1.25" style="83" customWidth="1"/>
    <col min="794" max="799" width="3.75" style="83" customWidth="1"/>
    <col min="800" max="802" width="3.625" style="83" customWidth="1"/>
    <col min="803" max="803" width="9.5" style="83" customWidth="1"/>
    <col min="804" max="807" width="9" style="83"/>
    <col min="808" max="808" width="11.625" style="83" customWidth="1"/>
    <col min="809" max="809" width="9" style="83"/>
    <col min="810" max="810" width="9.25" style="83" customWidth="1"/>
    <col min="811" max="811" width="11.375" style="83" customWidth="1"/>
    <col min="812" max="812" width="9" style="83"/>
    <col min="813" max="813" width="9.25" style="83" customWidth="1"/>
    <col min="814" max="814" width="10.5" style="83" customWidth="1"/>
    <col min="815" max="833" width="0" style="83" hidden="1" customWidth="1"/>
    <col min="834" max="1024" width="9" style="83"/>
    <col min="1025" max="1025" width="1.5" style="83" customWidth="1"/>
    <col min="1026" max="1036" width="3.75" style="83" customWidth="1"/>
    <col min="1037" max="1037" width="6.5" style="83" customWidth="1"/>
    <col min="1038" max="1039" width="10" style="83" customWidth="1"/>
    <col min="1040" max="1040" width="10.75" style="83" customWidth="1"/>
    <col min="1041" max="1041" width="13.375" style="83" customWidth="1"/>
    <col min="1042" max="1042" width="4" style="83" customWidth="1"/>
    <col min="1043" max="1043" width="3.75" style="83" customWidth="1"/>
    <col min="1044" max="1044" width="6.5" style="83" customWidth="1"/>
    <col min="1045" max="1048" width="10.75" style="83" customWidth="1"/>
    <col min="1049" max="1049" width="1.25" style="83" customWidth="1"/>
    <col min="1050" max="1055" width="3.75" style="83" customWidth="1"/>
    <col min="1056" max="1058" width="3.625" style="83" customWidth="1"/>
    <col min="1059" max="1059" width="9.5" style="83" customWidth="1"/>
    <col min="1060" max="1063" width="9" style="83"/>
    <col min="1064" max="1064" width="11.625" style="83" customWidth="1"/>
    <col min="1065" max="1065" width="9" style="83"/>
    <col min="1066" max="1066" width="9.25" style="83" customWidth="1"/>
    <col min="1067" max="1067" width="11.375" style="83" customWidth="1"/>
    <col min="1068" max="1068" width="9" style="83"/>
    <col min="1069" max="1069" width="9.25" style="83" customWidth="1"/>
    <col min="1070" max="1070" width="10.5" style="83" customWidth="1"/>
    <col min="1071" max="1089" width="0" style="83" hidden="1" customWidth="1"/>
    <col min="1090" max="1280" width="9" style="83"/>
    <col min="1281" max="1281" width="1.5" style="83" customWidth="1"/>
    <col min="1282" max="1292" width="3.75" style="83" customWidth="1"/>
    <col min="1293" max="1293" width="6.5" style="83" customWidth="1"/>
    <col min="1294" max="1295" width="10" style="83" customWidth="1"/>
    <col min="1296" max="1296" width="10.75" style="83" customWidth="1"/>
    <col min="1297" max="1297" width="13.375" style="83" customWidth="1"/>
    <col min="1298" max="1298" width="4" style="83" customWidth="1"/>
    <col min="1299" max="1299" width="3.75" style="83" customWidth="1"/>
    <col min="1300" max="1300" width="6.5" style="83" customWidth="1"/>
    <col min="1301" max="1304" width="10.75" style="83" customWidth="1"/>
    <col min="1305" max="1305" width="1.25" style="83" customWidth="1"/>
    <col min="1306" max="1311" width="3.75" style="83" customWidth="1"/>
    <col min="1312" max="1314" width="3.625" style="83" customWidth="1"/>
    <col min="1315" max="1315" width="9.5" style="83" customWidth="1"/>
    <col min="1316" max="1319" width="9" style="83"/>
    <col min="1320" max="1320" width="11.625" style="83" customWidth="1"/>
    <col min="1321" max="1321" width="9" style="83"/>
    <col min="1322" max="1322" width="9.25" style="83" customWidth="1"/>
    <col min="1323" max="1323" width="11.375" style="83" customWidth="1"/>
    <col min="1324" max="1324" width="9" style="83"/>
    <col min="1325" max="1325" width="9.25" style="83" customWidth="1"/>
    <col min="1326" max="1326" width="10.5" style="83" customWidth="1"/>
    <col min="1327" max="1345" width="0" style="83" hidden="1" customWidth="1"/>
    <col min="1346" max="1536" width="9" style="83"/>
    <col min="1537" max="1537" width="1.5" style="83" customWidth="1"/>
    <col min="1538" max="1548" width="3.75" style="83" customWidth="1"/>
    <col min="1549" max="1549" width="6.5" style="83" customWidth="1"/>
    <col min="1550" max="1551" width="10" style="83" customWidth="1"/>
    <col min="1552" max="1552" width="10.75" style="83" customWidth="1"/>
    <col min="1553" max="1553" width="13.375" style="83" customWidth="1"/>
    <col min="1554" max="1554" width="4" style="83" customWidth="1"/>
    <col min="1555" max="1555" width="3.75" style="83" customWidth="1"/>
    <col min="1556" max="1556" width="6.5" style="83" customWidth="1"/>
    <col min="1557" max="1560" width="10.75" style="83" customWidth="1"/>
    <col min="1561" max="1561" width="1.25" style="83" customWidth="1"/>
    <col min="1562" max="1567" width="3.75" style="83" customWidth="1"/>
    <col min="1568" max="1570" width="3.625" style="83" customWidth="1"/>
    <col min="1571" max="1571" width="9.5" style="83" customWidth="1"/>
    <col min="1572" max="1575" width="9" style="83"/>
    <col min="1576" max="1576" width="11.625" style="83" customWidth="1"/>
    <col min="1577" max="1577" width="9" style="83"/>
    <col min="1578" max="1578" width="9.25" style="83" customWidth="1"/>
    <col min="1579" max="1579" width="11.375" style="83" customWidth="1"/>
    <col min="1580" max="1580" width="9" style="83"/>
    <col min="1581" max="1581" width="9.25" style="83" customWidth="1"/>
    <col min="1582" max="1582" width="10.5" style="83" customWidth="1"/>
    <col min="1583" max="1601" width="0" style="83" hidden="1" customWidth="1"/>
    <col min="1602" max="1792" width="9" style="83"/>
    <col min="1793" max="1793" width="1.5" style="83" customWidth="1"/>
    <col min="1794" max="1804" width="3.75" style="83" customWidth="1"/>
    <col min="1805" max="1805" width="6.5" style="83" customWidth="1"/>
    <col min="1806" max="1807" width="10" style="83" customWidth="1"/>
    <col min="1808" max="1808" width="10.75" style="83" customWidth="1"/>
    <col min="1809" max="1809" width="13.375" style="83" customWidth="1"/>
    <col min="1810" max="1810" width="4" style="83" customWidth="1"/>
    <col min="1811" max="1811" width="3.75" style="83" customWidth="1"/>
    <col min="1812" max="1812" width="6.5" style="83" customWidth="1"/>
    <col min="1813" max="1816" width="10.75" style="83" customWidth="1"/>
    <col min="1817" max="1817" width="1.25" style="83" customWidth="1"/>
    <col min="1818" max="1823" width="3.75" style="83" customWidth="1"/>
    <col min="1824" max="1826" width="3.625" style="83" customWidth="1"/>
    <col min="1827" max="1827" width="9.5" style="83" customWidth="1"/>
    <col min="1828" max="1831" width="9" style="83"/>
    <col min="1832" max="1832" width="11.625" style="83" customWidth="1"/>
    <col min="1833" max="1833" width="9" style="83"/>
    <col min="1834" max="1834" width="9.25" style="83" customWidth="1"/>
    <col min="1835" max="1835" width="11.375" style="83" customWidth="1"/>
    <col min="1836" max="1836" width="9" style="83"/>
    <col min="1837" max="1837" width="9.25" style="83" customWidth="1"/>
    <col min="1838" max="1838" width="10.5" style="83" customWidth="1"/>
    <col min="1839" max="1857" width="0" style="83" hidden="1" customWidth="1"/>
    <col min="1858" max="2048" width="9" style="83"/>
    <col min="2049" max="2049" width="1.5" style="83" customWidth="1"/>
    <col min="2050" max="2060" width="3.75" style="83" customWidth="1"/>
    <col min="2061" max="2061" width="6.5" style="83" customWidth="1"/>
    <col min="2062" max="2063" width="10" style="83" customWidth="1"/>
    <col min="2064" max="2064" width="10.75" style="83" customWidth="1"/>
    <col min="2065" max="2065" width="13.375" style="83" customWidth="1"/>
    <col min="2066" max="2066" width="4" style="83" customWidth="1"/>
    <col min="2067" max="2067" width="3.75" style="83" customWidth="1"/>
    <col min="2068" max="2068" width="6.5" style="83" customWidth="1"/>
    <col min="2069" max="2072" width="10.75" style="83" customWidth="1"/>
    <col min="2073" max="2073" width="1.25" style="83" customWidth="1"/>
    <col min="2074" max="2079" width="3.75" style="83" customWidth="1"/>
    <col min="2080" max="2082" width="3.625" style="83" customWidth="1"/>
    <col min="2083" max="2083" width="9.5" style="83" customWidth="1"/>
    <col min="2084" max="2087" width="9" style="83"/>
    <col min="2088" max="2088" width="11.625" style="83" customWidth="1"/>
    <col min="2089" max="2089" width="9" style="83"/>
    <col min="2090" max="2090" width="9.25" style="83" customWidth="1"/>
    <col min="2091" max="2091" width="11.375" style="83" customWidth="1"/>
    <col min="2092" max="2092" width="9" style="83"/>
    <col min="2093" max="2093" width="9.25" style="83" customWidth="1"/>
    <col min="2094" max="2094" width="10.5" style="83" customWidth="1"/>
    <col min="2095" max="2113" width="0" style="83" hidden="1" customWidth="1"/>
    <col min="2114" max="2304" width="9" style="83"/>
    <col min="2305" max="2305" width="1.5" style="83" customWidth="1"/>
    <col min="2306" max="2316" width="3.75" style="83" customWidth="1"/>
    <col min="2317" max="2317" width="6.5" style="83" customWidth="1"/>
    <col min="2318" max="2319" width="10" style="83" customWidth="1"/>
    <col min="2320" max="2320" width="10.75" style="83" customWidth="1"/>
    <col min="2321" max="2321" width="13.375" style="83" customWidth="1"/>
    <col min="2322" max="2322" width="4" style="83" customWidth="1"/>
    <col min="2323" max="2323" width="3.75" style="83" customWidth="1"/>
    <col min="2324" max="2324" width="6.5" style="83" customWidth="1"/>
    <col min="2325" max="2328" width="10.75" style="83" customWidth="1"/>
    <col min="2329" max="2329" width="1.25" style="83" customWidth="1"/>
    <col min="2330" max="2335" width="3.75" style="83" customWidth="1"/>
    <col min="2336" max="2338" width="3.625" style="83" customWidth="1"/>
    <col min="2339" max="2339" width="9.5" style="83" customWidth="1"/>
    <col min="2340" max="2343" width="9" style="83"/>
    <col min="2344" max="2344" width="11.625" style="83" customWidth="1"/>
    <col min="2345" max="2345" width="9" style="83"/>
    <col min="2346" max="2346" width="9.25" style="83" customWidth="1"/>
    <col min="2347" max="2347" width="11.375" style="83" customWidth="1"/>
    <col min="2348" max="2348" width="9" style="83"/>
    <col min="2349" max="2349" width="9.25" style="83" customWidth="1"/>
    <col min="2350" max="2350" width="10.5" style="83" customWidth="1"/>
    <col min="2351" max="2369" width="0" style="83" hidden="1" customWidth="1"/>
    <col min="2370" max="2560" width="9" style="83"/>
    <col min="2561" max="2561" width="1.5" style="83" customWidth="1"/>
    <col min="2562" max="2572" width="3.75" style="83" customWidth="1"/>
    <col min="2573" max="2573" width="6.5" style="83" customWidth="1"/>
    <col min="2574" max="2575" width="10" style="83" customWidth="1"/>
    <col min="2576" max="2576" width="10.75" style="83" customWidth="1"/>
    <col min="2577" max="2577" width="13.375" style="83" customWidth="1"/>
    <col min="2578" max="2578" width="4" style="83" customWidth="1"/>
    <col min="2579" max="2579" width="3.75" style="83" customWidth="1"/>
    <col min="2580" max="2580" width="6.5" style="83" customWidth="1"/>
    <col min="2581" max="2584" width="10.75" style="83" customWidth="1"/>
    <col min="2585" max="2585" width="1.25" style="83" customWidth="1"/>
    <col min="2586" max="2591" width="3.75" style="83" customWidth="1"/>
    <col min="2592" max="2594" width="3.625" style="83" customWidth="1"/>
    <col min="2595" max="2595" width="9.5" style="83" customWidth="1"/>
    <col min="2596" max="2599" width="9" style="83"/>
    <col min="2600" max="2600" width="11.625" style="83" customWidth="1"/>
    <col min="2601" max="2601" width="9" style="83"/>
    <col min="2602" max="2602" width="9.25" style="83" customWidth="1"/>
    <col min="2603" max="2603" width="11.375" style="83" customWidth="1"/>
    <col min="2604" max="2604" width="9" style="83"/>
    <col min="2605" max="2605" width="9.25" style="83" customWidth="1"/>
    <col min="2606" max="2606" width="10.5" style="83" customWidth="1"/>
    <col min="2607" max="2625" width="0" style="83" hidden="1" customWidth="1"/>
    <col min="2626" max="2816" width="9" style="83"/>
    <col min="2817" max="2817" width="1.5" style="83" customWidth="1"/>
    <col min="2818" max="2828" width="3.75" style="83" customWidth="1"/>
    <col min="2829" max="2829" width="6.5" style="83" customWidth="1"/>
    <col min="2830" max="2831" width="10" style="83" customWidth="1"/>
    <col min="2832" max="2832" width="10.75" style="83" customWidth="1"/>
    <col min="2833" max="2833" width="13.375" style="83" customWidth="1"/>
    <col min="2834" max="2834" width="4" style="83" customWidth="1"/>
    <col min="2835" max="2835" width="3.75" style="83" customWidth="1"/>
    <col min="2836" max="2836" width="6.5" style="83" customWidth="1"/>
    <col min="2837" max="2840" width="10.75" style="83" customWidth="1"/>
    <col min="2841" max="2841" width="1.25" style="83" customWidth="1"/>
    <col min="2842" max="2847" width="3.75" style="83" customWidth="1"/>
    <col min="2848" max="2850" width="3.625" style="83" customWidth="1"/>
    <col min="2851" max="2851" width="9.5" style="83" customWidth="1"/>
    <col min="2852" max="2855" width="9" style="83"/>
    <col min="2856" max="2856" width="11.625" style="83" customWidth="1"/>
    <col min="2857" max="2857" width="9" style="83"/>
    <col min="2858" max="2858" width="9.25" style="83" customWidth="1"/>
    <col min="2859" max="2859" width="11.375" style="83" customWidth="1"/>
    <col min="2860" max="2860" width="9" style="83"/>
    <col min="2861" max="2861" width="9.25" style="83" customWidth="1"/>
    <col min="2862" max="2862" width="10.5" style="83" customWidth="1"/>
    <col min="2863" max="2881" width="0" style="83" hidden="1" customWidth="1"/>
    <col min="2882" max="3072" width="9" style="83"/>
    <col min="3073" max="3073" width="1.5" style="83" customWidth="1"/>
    <col min="3074" max="3084" width="3.75" style="83" customWidth="1"/>
    <col min="3085" max="3085" width="6.5" style="83" customWidth="1"/>
    <col min="3086" max="3087" width="10" style="83" customWidth="1"/>
    <col min="3088" max="3088" width="10.75" style="83" customWidth="1"/>
    <col min="3089" max="3089" width="13.375" style="83" customWidth="1"/>
    <col min="3090" max="3090" width="4" style="83" customWidth="1"/>
    <col min="3091" max="3091" width="3.75" style="83" customWidth="1"/>
    <col min="3092" max="3092" width="6.5" style="83" customWidth="1"/>
    <col min="3093" max="3096" width="10.75" style="83" customWidth="1"/>
    <col min="3097" max="3097" width="1.25" style="83" customWidth="1"/>
    <col min="3098" max="3103" width="3.75" style="83" customWidth="1"/>
    <col min="3104" max="3106" width="3.625" style="83" customWidth="1"/>
    <col min="3107" max="3107" width="9.5" style="83" customWidth="1"/>
    <col min="3108" max="3111" width="9" style="83"/>
    <col min="3112" max="3112" width="11.625" style="83" customWidth="1"/>
    <col min="3113" max="3113" width="9" style="83"/>
    <col min="3114" max="3114" width="9.25" style="83" customWidth="1"/>
    <col min="3115" max="3115" width="11.375" style="83" customWidth="1"/>
    <col min="3116" max="3116" width="9" style="83"/>
    <col min="3117" max="3117" width="9.25" style="83" customWidth="1"/>
    <col min="3118" max="3118" width="10.5" style="83" customWidth="1"/>
    <col min="3119" max="3137" width="0" style="83" hidden="1" customWidth="1"/>
    <col min="3138" max="3328" width="9" style="83"/>
    <col min="3329" max="3329" width="1.5" style="83" customWidth="1"/>
    <col min="3330" max="3340" width="3.75" style="83" customWidth="1"/>
    <col min="3341" max="3341" width="6.5" style="83" customWidth="1"/>
    <col min="3342" max="3343" width="10" style="83" customWidth="1"/>
    <col min="3344" max="3344" width="10.75" style="83" customWidth="1"/>
    <col min="3345" max="3345" width="13.375" style="83" customWidth="1"/>
    <col min="3346" max="3346" width="4" style="83" customWidth="1"/>
    <col min="3347" max="3347" width="3.75" style="83" customWidth="1"/>
    <col min="3348" max="3348" width="6.5" style="83" customWidth="1"/>
    <col min="3349" max="3352" width="10.75" style="83" customWidth="1"/>
    <col min="3353" max="3353" width="1.25" style="83" customWidth="1"/>
    <col min="3354" max="3359" width="3.75" style="83" customWidth="1"/>
    <col min="3360" max="3362" width="3.625" style="83" customWidth="1"/>
    <col min="3363" max="3363" width="9.5" style="83" customWidth="1"/>
    <col min="3364" max="3367" width="9" style="83"/>
    <col min="3368" max="3368" width="11.625" style="83" customWidth="1"/>
    <col min="3369" max="3369" width="9" style="83"/>
    <col min="3370" max="3370" width="9.25" style="83" customWidth="1"/>
    <col min="3371" max="3371" width="11.375" style="83" customWidth="1"/>
    <col min="3372" max="3372" width="9" style="83"/>
    <col min="3373" max="3373" width="9.25" style="83" customWidth="1"/>
    <col min="3374" max="3374" width="10.5" style="83" customWidth="1"/>
    <col min="3375" max="3393" width="0" style="83" hidden="1" customWidth="1"/>
    <col min="3394" max="3584" width="9" style="83"/>
    <col min="3585" max="3585" width="1.5" style="83" customWidth="1"/>
    <col min="3586" max="3596" width="3.75" style="83" customWidth="1"/>
    <col min="3597" max="3597" width="6.5" style="83" customWidth="1"/>
    <col min="3598" max="3599" width="10" style="83" customWidth="1"/>
    <col min="3600" max="3600" width="10.75" style="83" customWidth="1"/>
    <col min="3601" max="3601" width="13.375" style="83" customWidth="1"/>
    <col min="3602" max="3602" width="4" style="83" customWidth="1"/>
    <col min="3603" max="3603" width="3.75" style="83" customWidth="1"/>
    <col min="3604" max="3604" width="6.5" style="83" customWidth="1"/>
    <col min="3605" max="3608" width="10.75" style="83" customWidth="1"/>
    <col min="3609" max="3609" width="1.25" style="83" customWidth="1"/>
    <col min="3610" max="3615" width="3.75" style="83" customWidth="1"/>
    <col min="3616" max="3618" width="3.625" style="83" customWidth="1"/>
    <col min="3619" max="3619" width="9.5" style="83" customWidth="1"/>
    <col min="3620" max="3623" width="9" style="83"/>
    <col min="3624" max="3624" width="11.625" style="83" customWidth="1"/>
    <col min="3625" max="3625" width="9" style="83"/>
    <col min="3626" max="3626" width="9.25" style="83" customWidth="1"/>
    <col min="3627" max="3627" width="11.375" style="83" customWidth="1"/>
    <col min="3628" max="3628" width="9" style="83"/>
    <col min="3629" max="3629" width="9.25" style="83" customWidth="1"/>
    <col min="3630" max="3630" width="10.5" style="83" customWidth="1"/>
    <col min="3631" max="3649" width="0" style="83" hidden="1" customWidth="1"/>
    <col min="3650" max="3840" width="9" style="83"/>
    <col min="3841" max="3841" width="1.5" style="83" customWidth="1"/>
    <col min="3842" max="3852" width="3.75" style="83" customWidth="1"/>
    <col min="3853" max="3853" width="6.5" style="83" customWidth="1"/>
    <col min="3854" max="3855" width="10" style="83" customWidth="1"/>
    <col min="3856" max="3856" width="10.75" style="83" customWidth="1"/>
    <col min="3857" max="3857" width="13.375" style="83" customWidth="1"/>
    <col min="3858" max="3858" width="4" style="83" customWidth="1"/>
    <col min="3859" max="3859" width="3.75" style="83" customWidth="1"/>
    <col min="3860" max="3860" width="6.5" style="83" customWidth="1"/>
    <col min="3861" max="3864" width="10.75" style="83" customWidth="1"/>
    <col min="3865" max="3865" width="1.25" style="83" customWidth="1"/>
    <col min="3866" max="3871" width="3.75" style="83" customWidth="1"/>
    <col min="3872" max="3874" width="3.625" style="83" customWidth="1"/>
    <col min="3875" max="3875" width="9.5" style="83" customWidth="1"/>
    <col min="3876" max="3879" width="9" style="83"/>
    <col min="3880" max="3880" width="11.625" style="83" customWidth="1"/>
    <col min="3881" max="3881" width="9" style="83"/>
    <col min="3882" max="3882" width="9.25" style="83" customWidth="1"/>
    <col min="3883" max="3883" width="11.375" style="83" customWidth="1"/>
    <col min="3884" max="3884" width="9" style="83"/>
    <col min="3885" max="3885" width="9.25" style="83" customWidth="1"/>
    <col min="3886" max="3886" width="10.5" style="83" customWidth="1"/>
    <col min="3887" max="3905" width="0" style="83" hidden="1" customWidth="1"/>
    <col min="3906" max="4096" width="9" style="83"/>
    <col min="4097" max="4097" width="1.5" style="83" customWidth="1"/>
    <col min="4098" max="4108" width="3.75" style="83" customWidth="1"/>
    <col min="4109" max="4109" width="6.5" style="83" customWidth="1"/>
    <col min="4110" max="4111" width="10" style="83" customWidth="1"/>
    <col min="4112" max="4112" width="10.75" style="83" customWidth="1"/>
    <col min="4113" max="4113" width="13.375" style="83" customWidth="1"/>
    <col min="4114" max="4114" width="4" style="83" customWidth="1"/>
    <col min="4115" max="4115" width="3.75" style="83" customWidth="1"/>
    <col min="4116" max="4116" width="6.5" style="83" customWidth="1"/>
    <col min="4117" max="4120" width="10.75" style="83" customWidth="1"/>
    <col min="4121" max="4121" width="1.25" style="83" customWidth="1"/>
    <col min="4122" max="4127" width="3.75" style="83" customWidth="1"/>
    <col min="4128" max="4130" width="3.625" style="83" customWidth="1"/>
    <col min="4131" max="4131" width="9.5" style="83" customWidth="1"/>
    <col min="4132" max="4135" width="9" style="83"/>
    <col min="4136" max="4136" width="11.625" style="83" customWidth="1"/>
    <col min="4137" max="4137" width="9" style="83"/>
    <col min="4138" max="4138" width="9.25" style="83" customWidth="1"/>
    <col min="4139" max="4139" width="11.375" style="83" customWidth="1"/>
    <col min="4140" max="4140" width="9" style="83"/>
    <col min="4141" max="4141" width="9.25" style="83" customWidth="1"/>
    <col min="4142" max="4142" width="10.5" style="83" customWidth="1"/>
    <col min="4143" max="4161" width="0" style="83" hidden="1" customWidth="1"/>
    <col min="4162" max="4352" width="9" style="83"/>
    <col min="4353" max="4353" width="1.5" style="83" customWidth="1"/>
    <col min="4354" max="4364" width="3.75" style="83" customWidth="1"/>
    <col min="4365" max="4365" width="6.5" style="83" customWidth="1"/>
    <col min="4366" max="4367" width="10" style="83" customWidth="1"/>
    <col min="4368" max="4368" width="10.75" style="83" customWidth="1"/>
    <col min="4369" max="4369" width="13.375" style="83" customWidth="1"/>
    <col min="4370" max="4370" width="4" style="83" customWidth="1"/>
    <col min="4371" max="4371" width="3.75" style="83" customWidth="1"/>
    <col min="4372" max="4372" width="6.5" style="83" customWidth="1"/>
    <col min="4373" max="4376" width="10.75" style="83" customWidth="1"/>
    <col min="4377" max="4377" width="1.25" style="83" customWidth="1"/>
    <col min="4378" max="4383" width="3.75" style="83" customWidth="1"/>
    <col min="4384" max="4386" width="3.625" style="83" customWidth="1"/>
    <col min="4387" max="4387" width="9.5" style="83" customWidth="1"/>
    <col min="4388" max="4391" width="9" style="83"/>
    <col min="4392" max="4392" width="11.625" style="83" customWidth="1"/>
    <col min="4393" max="4393" width="9" style="83"/>
    <col min="4394" max="4394" width="9.25" style="83" customWidth="1"/>
    <col min="4395" max="4395" width="11.375" style="83" customWidth="1"/>
    <col min="4396" max="4396" width="9" style="83"/>
    <col min="4397" max="4397" width="9.25" style="83" customWidth="1"/>
    <col min="4398" max="4398" width="10.5" style="83" customWidth="1"/>
    <col min="4399" max="4417" width="0" style="83" hidden="1" customWidth="1"/>
    <col min="4418" max="4608" width="9" style="83"/>
    <col min="4609" max="4609" width="1.5" style="83" customWidth="1"/>
    <col min="4610" max="4620" width="3.75" style="83" customWidth="1"/>
    <col min="4621" max="4621" width="6.5" style="83" customWidth="1"/>
    <col min="4622" max="4623" width="10" style="83" customWidth="1"/>
    <col min="4624" max="4624" width="10.75" style="83" customWidth="1"/>
    <col min="4625" max="4625" width="13.375" style="83" customWidth="1"/>
    <col min="4626" max="4626" width="4" style="83" customWidth="1"/>
    <col min="4627" max="4627" width="3.75" style="83" customWidth="1"/>
    <col min="4628" max="4628" width="6.5" style="83" customWidth="1"/>
    <col min="4629" max="4632" width="10.75" style="83" customWidth="1"/>
    <col min="4633" max="4633" width="1.25" style="83" customWidth="1"/>
    <col min="4634" max="4639" width="3.75" style="83" customWidth="1"/>
    <col min="4640" max="4642" width="3.625" style="83" customWidth="1"/>
    <col min="4643" max="4643" width="9.5" style="83" customWidth="1"/>
    <col min="4644" max="4647" width="9" style="83"/>
    <col min="4648" max="4648" width="11.625" style="83" customWidth="1"/>
    <col min="4649" max="4649" width="9" style="83"/>
    <col min="4650" max="4650" width="9.25" style="83" customWidth="1"/>
    <col min="4651" max="4651" width="11.375" style="83" customWidth="1"/>
    <col min="4652" max="4652" width="9" style="83"/>
    <col min="4653" max="4653" width="9.25" style="83" customWidth="1"/>
    <col min="4654" max="4654" width="10.5" style="83" customWidth="1"/>
    <col min="4655" max="4673" width="0" style="83" hidden="1" customWidth="1"/>
    <col min="4674" max="4864" width="9" style="83"/>
    <col min="4865" max="4865" width="1.5" style="83" customWidth="1"/>
    <col min="4866" max="4876" width="3.75" style="83" customWidth="1"/>
    <col min="4877" max="4877" width="6.5" style="83" customWidth="1"/>
    <col min="4878" max="4879" width="10" style="83" customWidth="1"/>
    <col min="4880" max="4880" width="10.75" style="83" customWidth="1"/>
    <col min="4881" max="4881" width="13.375" style="83" customWidth="1"/>
    <col min="4882" max="4882" width="4" style="83" customWidth="1"/>
    <col min="4883" max="4883" width="3.75" style="83" customWidth="1"/>
    <col min="4884" max="4884" width="6.5" style="83" customWidth="1"/>
    <col min="4885" max="4888" width="10.75" style="83" customWidth="1"/>
    <col min="4889" max="4889" width="1.25" style="83" customWidth="1"/>
    <col min="4890" max="4895" width="3.75" style="83" customWidth="1"/>
    <col min="4896" max="4898" width="3.625" style="83" customWidth="1"/>
    <col min="4899" max="4899" width="9.5" style="83" customWidth="1"/>
    <col min="4900" max="4903" width="9" style="83"/>
    <col min="4904" max="4904" width="11.625" style="83" customWidth="1"/>
    <col min="4905" max="4905" width="9" style="83"/>
    <col min="4906" max="4906" width="9.25" style="83" customWidth="1"/>
    <col min="4907" max="4907" width="11.375" style="83" customWidth="1"/>
    <col min="4908" max="4908" width="9" style="83"/>
    <col min="4909" max="4909" width="9.25" style="83" customWidth="1"/>
    <col min="4910" max="4910" width="10.5" style="83" customWidth="1"/>
    <col min="4911" max="4929" width="0" style="83" hidden="1" customWidth="1"/>
    <col min="4930" max="5120" width="9" style="83"/>
    <col min="5121" max="5121" width="1.5" style="83" customWidth="1"/>
    <col min="5122" max="5132" width="3.75" style="83" customWidth="1"/>
    <col min="5133" max="5133" width="6.5" style="83" customWidth="1"/>
    <col min="5134" max="5135" width="10" style="83" customWidth="1"/>
    <col min="5136" max="5136" width="10.75" style="83" customWidth="1"/>
    <col min="5137" max="5137" width="13.375" style="83" customWidth="1"/>
    <col min="5138" max="5138" width="4" style="83" customWidth="1"/>
    <col min="5139" max="5139" width="3.75" style="83" customWidth="1"/>
    <col min="5140" max="5140" width="6.5" style="83" customWidth="1"/>
    <col min="5141" max="5144" width="10.75" style="83" customWidth="1"/>
    <col min="5145" max="5145" width="1.25" style="83" customWidth="1"/>
    <col min="5146" max="5151" width="3.75" style="83" customWidth="1"/>
    <col min="5152" max="5154" width="3.625" style="83" customWidth="1"/>
    <col min="5155" max="5155" width="9.5" style="83" customWidth="1"/>
    <col min="5156" max="5159" width="9" style="83"/>
    <col min="5160" max="5160" width="11.625" style="83" customWidth="1"/>
    <col min="5161" max="5161" width="9" style="83"/>
    <col min="5162" max="5162" width="9.25" style="83" customWidth="1"/>
    <col min="5163" max="5163" width="11.375" style="83" customWidth="1"/>
    <col min="5164" max="5164" width="9" style="83"/>
    <col min="5165" max="5165" width="9.25" style="83" customWidth="1"/>
    <col min="5166" max="5166" width="10.5" style="83" customWidth="1"/>
    <col min="5167" max="5185" width="0" style="83" hidden="1" customWidth="1"/>
    <col min="5186" max="5376" width="9" style="83"/>
    <col min="5377" max="5377" width="1.5" style="83" customWidth="1"/>
    <col min="5378" max="5388" width="3.75" style="83" customWidth="1"/>
    <col min="5389" max="5389" width="6.5" style="83" customWidth="1"/>
    <col min="5390" max="5391" width="10" style="83" customWidth="1"/>
    <col min="5392" max="5392" width="10.75" style="83" customWidth="1"/>
    <col min="5393" max="5393" width="13.375" style="83" customWidth="1"/>
    <col min="5394" max="5394" width="4" style="83" customWidth="1"/>
    <col min="5395" max="5395" width="3.75" style="83" customWidth="1"/>
    <col min="5396" max="5396" width="6.5" style="83" customWidth="1"/>
    <col min="5397" max="5400" width="10.75" style="83" customWidth="1"/>
    <col min="5401" max="5401" width="1.25" style="83" customWidth="1"/>
    <col min="5402" max="5407" width="3.75" style="83" customWidth="1"/>
    <col min="5408" max="5410" width="3.625" style="83" customWidth="1"/>
    <col min="5411" max="5411" width="9.5" style="83" customWidth="1"/>
    <col min="5412" max="5415" width="9" style="83"/>
    <col min="5416" max="5416" width="11.625" style="83" customWidth="1"/>
    <col min="5417" max="5417" width="9" style="83"/>
    <col min="5418" max="5418" width="9.25" style="83" customWidth="1"/>
    <col min="5419" max="5419" width="11.375" style="83" customWidth="1"/>
    <col min="5420" max="5420" width="9" style="83"/>
    <col min="5421" max="5421" width="9.25" style="83" customWidth="1"/>
    <col min="5422" max="5422" width="10.5" style="83" customWidth="1"/>
    <col min="5423" max="5441" width="0" style="83" hidden="1" customWidth="1"/>
    <col min="5442" max="5632" width="9" style="83"/>
    <col min="5633" max="5633" width="1.5" style="83" customWidth="1"/>
    <col min="5634" max="5644" width="3.75" style="83" customWidth="1"/>
    <col min="5645" max="5645" width="6.5" style="83" customWidth="1"/>
    <col min="5646" max="5647" width="10" style="83" customWidth="1"/>
    <col min="5648" max="5648" width="10.75" style="83" customWidth="1"/>
    <col min="5649" max="5649" width="13.375" style="83" customWidth="1"/>
    <col min="5650" max="5650" width="4" style="83" customWidth="1"/>
    <col min="5651" max="5651" width="3.75" style="83" customWidth="1"/>
    <col min="5652" max="5652" width="6.5" style="83" customWidth="1"/>
    <col min="5653" max="5656" width="10.75" style="83" customWidth="1"/>
    <col min="5657" max="5657" width="1.25" style="83" customWidth="1"/>
    <col min="5658" max="5663" width="3.75" style="83" customWidth="1"/>
    <col min="5664" max="5666" width="3.625" style="83" customWidth="1"/>
    <col min="5667" max="5667" width="9.5" style="83" customWidth="1"/>
    <col min="5668" max="5671" width="9" style="83"/>
    <col min="5672" max="5672" width="11.625" style="83" customWidth="1"/>
    <col min="5673" max="5673" width="9" style="83"/>
    <col min="5674" max="5674" width="9.25" style="83" customWidth="1"/>
    <col min="5675" max="5675" width="11.375" style="83" customWidth="1"/>
    <col min="5676" max="5676" width="9" style="83"/>
    <col min="5677" max="5677" width="9.25" style="83" customWidth="1"/>
    <col min="5678" max="5678" width="10.5" style="83" customWidth="1"/>
    <col min="5679" max="5697" width="0" style="83" hidden="1" customWidth="1"/>
    <col min="5698" max="5888" width="9" style="83"/>
    <col min="5889" max="5889" width="1.5" style="83" customWidth="1"/>
    <col min="5890" max="5900" width="3.75" style="83" customWidth="1"/>
    <col min="5901" max="5901" width="6.5" style="83" customWidth="1"/>
    <col min="5902" max="5903" width="10" style="83" customWidth="1"/>
    <col min="5904" max="5904" width="10.75" style="83" customWidth="1"/>
    <col min="5905" max="5905" width="13.375" style="83" customWidth="1"/>
    <col min="5906" max="5906" width="4" style="83" customWidth="1"/>
    <col min="5907" max="5907" width="3.75" style="83" customWidth="1"/>
    <col min="5908" max="5908" width="6.5" style="83" customWidth="1"/>
    <col min="5909" max="5912" width="10.75" style="83" customWidth="1"/>
    <col min="5913" max="5913" width="1.25" style="83" customWidth="1"/>
    <col min="5914" max="5919" width="3.75" style="83" customWidth="1"/>
    <col min="5920" max="5922" width="3.625" style="83" customWidth="1"/>
    <col min="5923" max="5923" width="9.5" style="83" customWidth="1"/>
    <col min="5924" max="5927" width="9" style="83"/>
    <col min="5928" max="5928" width="11.625" style="83" customWidth="1"/>
    <col min="5929" max="5929" width="9" style="83"/>
    <col min="5930" max="5930" width="9.25" style="83" customWidth="1"/>
    <col min="5931" max="5931" width="11.375" style="83" customWidth="1"/>
    <col min="5932" max="5932" width="9" style="83"/>
    <col min="5933" max="5933" width="9.25" style="83" customWidth="1"/>
    <col min="5934" max="5934" width="10.5" style="83" customWidth="1"/>
    <col min="5935" max="5953" width="0" style="83" hidden="1" customWidth="1"/>
    <col min="5954" max="6144" width="9" style="83"/>
    <col min="6145" max="6145" width="1.5" style="83" customWidth="1"/>
    <col min="6146" max="6156" width="3.75" style="83" customWidth="1"/>
    <col min="6157" max="6157" width="6.5" style="83" customWidth="1"/>
    <col min="6158" max="6159" width="10" style="83" customWidth="1"/>
    <col min="6160" max="6160" width="10.75" style="83" customWidth="1"/>
    <col min="6161" max="6161" width="13.375" style="83" customWidth="1"/>
    <col min="6162" max="6162" width="4" style="83" customWidth="1"/>
    <col min="6163" max="6163" width="3.75" style="83" customWidth="1"/>
    <col min="6164" max="6164" width="6.5" style="83" customWidth="1"/>
    <col min="6165" max="6168" width="10.75" style="83" customWidth="1"/>
    <col min="6169" max="6169" width="1.25" style="83" customWidth="1"/>
    <col min="6170" max="6175" width="3.75" style="83" customWidth="1"/>
    <col min="6176" max="6178" width="3.625" style="83" customWidth="1"/>
    <col min="6179" max="6179" width="9.5" style="83" customWidth="1"/>
    <col min="6180" max="6183" width="9" style="83"/>
    <col min="6184" max="6184" width="11.625" style="83" customWidth="1"/>
    <col min="6185" max="6185" width="9" style="83"/>
    <col min="6186" max="6186" width="9.25" style="83" customWidth="1"/>
    <col min="6187" max="6187" width="11.375" style="83" customWidth="1"/>
    <col min="6188" max="6188" width="9" style="83"/>
    <col min="6189" max="6189" width="9.25" style="83" customWidth="1"/>
    <col min="6190" max="6190" width="10.5" style="83" customWidth="1"/>
    <col min="6191" max="6209" width="0" style="83" hidden="1" customWidth="1"/>
    <col min="6210" max="6400" width="9" style="83"/>
    <col min="6401" max="6401" width="1.5" style="83" customWidth="1"/>
    <col min="6402" max="6412" width="3.75" style="83" customWidth="1"/>
    <col min="6413" max="6413" width="6.5" style="83" customWidth="1"/>
    <col min="6414" max="6415" width="10" style="83" customWidth="1"/>
    <col min="6416" max="6416" width="10.75" style="83" customWidth="1"/>
    <col min="6417" max="6417" width="13.375" style="83" customWidth="1"/>
    <col min="6418" max="6418" width="4" style="83" customWidth="1"/>
    <col min="6419" max="6419" width="3.75" style="83" customWidth="1"/>
    <col min="6420" max="6420" width="6.5" style="83" customWidth="1"/>
    <col min="6421" max="6424" width="10.75" style="83" customWidth="1"/>
    <col min="6425" max="6425" width="1.25" style="83" customWidth="1"/>
    <col min="6426" max="6431" width="3.75" style="83" customWidth="1"/>
    <col min="6432" max="6434" width="3.625" style="83" customWidth="1"/>
    <col min="6435" max="6435" width="9.5" style="83" customWidth="1"/>
    <col min="6436" max="6439" width="9" style="83"/>
    <col min="6440" max="6440" width="11.625" style="83" customWidth="1"/>
    <col min="6441" max="6441" width="9" style="83"/>
    <col min="6442" max="6442" width="9.25" style="83" customWidth="1"/>
    <col min="6443" max="6443" width="11.375" style="83" customWidth="1"/>
    <col min="6444" max="6444" width="9" style="83"/>
    <col min="6445" max="6445" width="9.25" style="83" customWidth="1"/>
    <col min="6446" max="6446" width="10.5" style="83" customWidth="1"/>
    <col min="6447" max="6465" width="0" style="83" hidden="1" customWidth="1"/>
    <col min="6466" max="6656" width="9" style="83"/>
    <col min="6657" max="6657" width="1.5" style="83" customWidth="1"/>
    <col min="6658" max="6668" width="3.75" style="83" customWidth="1"/>
    <col min="6669" max="6669" width="6.5" style="83" customWidth="1"/>
    <col min="6670" max="6671" width="10" style="83" customWidth="1"/>
    <col min="6672" max="6672" width="10.75" style="83" customWidth="1"/>
    <col min="6673" max="6673" width="13.375" style="83" customWidth="1"/>
    <col min="6674" max="6674" width="4" style="83" customWidth="1"/>
    <col min="6675" max="6675" width="3.75" style="83" customWidth="1"/>
    <col min="6676" max="6676" width="6.5" style="83" customWidth="1"/>
    <col min="6677" max="6680" width="10.75" style="83" customWidth="1"/>
    <col min="6681" max="6681" width="1.25" style="83" customWidth="1"/>
    <col min="6682" max="6687" width="3.75" style="83" customWidth="1"/>
    <col min="6688" max="6690" width="3.625" style="83" customWidth="1"/>
    <col min="6691" max="6691" width="9.5" style="83" customWidth="1"/>
    <col min="6692" max="6695" width="9" style="83"/>
    <col min="6696" max="6696" width="11.625" style="83" customWidth="1"/>
    <col min="6697" max="6697" width="9" style="83"/>
    <col min="6698" max="6698" width="9.25" style="83" customWidth="1"/>
    <col min="6699" max="6699" width="11.375" style="83" customWidth="1"/>
    <col min="6700" max="6700" width="9" style="83"/>
    <col min="6701" max="6701" width="9.25" style="83" customWidth="1"/>
    <col min="6702" max="6702" width="10.5" style="83" customWidth="1"/>
    <col min="6703" max="6721" width="0" style="83" hidden="1" customWidth="1"/>
    <col min="6722" max="6912" width="9" style="83"/>
    <col min="6913" max="6913" width="1.5" style="83" customWidth="1"/>
    <col min="6914" max="6924" width="3.75" style="83" customWidth="1"/>
    <col min="6925" max="6925" width="6.5" style="83" customWidth="1"/>
    <col min="6926" max="6927" width="10" style="83" customWidth="1"/>
    <col min="6928" max="6928" width="10.75" style="83" customWidth="1"/>
    <col min="6929" max="6929" width="13.375" style="83" customWidth="1"/>
    <col min="6930" max="6930" width="4" style="83" customWidth="1"/>
    <col min="6931" max="6931" width="3.75" style="83" customWidth="1"/>
    <col min="6932" max="6932" width="6.5" style="83" customWidth="1"/>
    <col min="6933" max="6936" width="10.75" style="83" customWidth="1"/>
    <col min="6937" max="6937" width="1.25" style="83" customWidth="1"/>
    <col min="6938" max="6943" width="3.75" style="83" customWidth="1"/>
    <col min="6944" max="6946" width="3.625" style="83" customWidth="1"/>
    <col min="6947" max="6947" width="9.5" style="83" customWidth="1"/>
    <col min="6948" max="6951" width="9" style="83"/>
    <col min="6952" max="6952" width="11.625" style="83" customWidth="1"/>
    <col min="6953" max="6953" width="9" style="83"/>
    <col min="6954" max="6954" width="9.25" style="83" customWidth="1"/>
    <col min="6955" max="6955" width="11.375" style="83" customWidth="1"/>
    <col min="6956" max="6956" width="9" style="83"/>
    <col min="6957" max="6957" width="9.25" style="83" customWidth="1"/>
    <col min="6958" max="6958" width="10.5" style="83" customWidth="1"/>
    <col min="6959" max="6977" width="0" style="83" hidden="1" customWidth="1"/>
    <col min="6978" max="7168" width="9" style="83"/>
    <col min="7169" max="7169" width="1.5" style="83" customWidth="1"/>
    <col min="7170" max="7180" width="3.75" style="83" customWidth="1"/>
    <col min="7181" max="7181" width="6.5" style="83" customWidth="1"/>
    <col min="7182" max="7183" width="10" style="83" customWidth="1"/>
    <col min="7184" max="7184" width="10.75" style="83" customWidth="1"/>
    <col min="7185" max="7185" width="13.375" style="83" customWidth="1"/>
    <col min="7186" max="7186" width="4" style="83" customWidth="1"/>
    <col min="7187" max="7187" width="3.75" style="83" customWidth="1"/>
    <col min="7188" max="7188" width="6.5" style="83" customWidth="1"/>
    <col min="7189" max="7192" width="10.75" style="83" customWidth="1"/>
    <col min="7193" max="7193" width="1.25" style="83" customWidth="1"/>
    <col min="7194" max="7199" width="3.75" style="83" customWidth="1"/>
    <col min="7200" max="7202" width="3.625" style="83" customWidth="1"/>
    <col min="7203" max="7203" width="9.5" style="83" customWidth="1"/>
    <col min="7204" max="7207" width="9" style="83"/>
    <col min="7208" max="7208" width="11.625" style="83" customWidth="1"/>
    <col min="7209" max="7209" width="9" style="83"/>
    <col min="7210" max="7210" width="9.25" style="83" customWidth="1"/>
    <col min="7211" max="7211" width="11.375" style="83" customWidth="1"/>
    <col min="7212" max="7212" width="9" style="83"/>
    <col min="7213" max="7213" width="9.25" style="83" customWidth="1"/>
    <col min="7214" max="7214" width="10.5" style="83" customWidth="1"/>
    <col min="7215" max="7233" width="0" style="83" hidden="1" customWidth="1"/>
    <col min="7234" max="7424" width="9" style="83"/>
    <col min="7425" max="7425" width="1.5" style="83" customWidth="1"/>
    <col min="7426" max="7436" width="3.75" style="83" customWidth="1"/>
    <col min="7437" max="7437" width="6.5" style="83" customWidth="1"/>
    <col min="7438" max="7439" width="10" style="83" customWidth="1"/>
    <col min="7440" max="7440" width="10.75" style="83" customWidth="1"/>
    <col min="7441" max="7441" width="13.375" style="83" customWidth="1"/>
    <col min="7442" max="7442" width="4" style="83" customWidth="1"/>
    <col min="7443" max="7443" width="3.75" style="83" customWidth="1"/>
    <col min="7444" max="7444" width="6.5" style="83" customWidth="1"/>
    <col min="7445" max="7448" width="10.75" style="83" customWidth="1"/>
    <col min="7449" max="7449" width="1.25" style="83" customWidth="1"/>
    <col min="7450" max="7455" width="3.75" style="83" customWidth="1"/>
    <col min="7456" max="7458" width="3.625" style="83" customWidth="1"/>
    <col min="7459" max="7459" width="9.5" style="83" customWidth="1"/>
    <col min="7460" max="7463" width="9" style="83"/>
    <col min="7464" max="7464" width="11.625" style="83" customWidth="1"/>
    <col min="7465" max="7465" width="9" style="83"/>
    <col min="7466" max="7466" width="9.25" style="83" customWidth="1"/>
    <col min="7467" max="7467" width="11.375" style="83" customWidth="1"/>
    <col min="7468" max="7468" width="9" style="83"/>
    <col min="7469" max="7469" width="9.25" style="83" customWidth="1"/>
    <col min="7470" max="7470" width="10.5" style="83" customWidth="1"/>
    <col min="7471" max="7489" width="0" style="83" hidden="1" customWidth="1"/>
    <col min="7490" max="7680" width="9" style="83"/>
    <col min="7681" max="7681" width="1.5" style="83" customWidth="1"/>
    <col min="7682" max="7692" width="3.75" style="83" customWidth="1"/>
    <col min="7693" max="7693" width="6.5" style="83" customWidth="1"/>
    <col min="7694" max="7695" width="10" style="83" customWidth="1"/>
    <col min="7696" max="7696" width="10.75" style="83" customWidth="1"/>
    <col min="7697" max="7697" width="13.375" style="83" customWidth="1"/>
    <col min="7698" max="7698" width="4" style="83" customWidth="1"/>
    <col min="7699" max="7699" width="3.75" style="83" customWidth="1"/>
    <col min="7700" max="7700" width="6.5" style="83" customWidth="1"/>
    <col min="7701" max="7704" width="10.75" style="83" customWidth="1"/>
    <col min="7705" max="7705" width="1.25" style="83" customWidth="1"/>
    <col min="7706" max="7711" width="3.75" style="83" customWidth="1"/>
    <col min="7712" max="7714" width="3.625" style="83" customWidth="1"/>
    <col min="7715" max="7715" width="9.5" style="83" customWidth="1"/>
    <col min="7716" max="7719" width="9" style="83"/>
    <col min="7720" max="7720" width="11.625" style="83" customWidth="1"/>
    <col min="7721" max="7721" width="9" style="83"/>
    <col min="7722" max="7722" width="9.25" style="83" customWidth="1"/>
    <col min="7723" max="7723" width="11.375" style="83" customWidth="1"/>
    <col min="7724" max="7724" width="9" style="83"/>
    <col min="7725" max="7725" width="9.25" style="83" customWidth="1"/>
    <col min="7726" max="7726" width="10.5" style="83" customWidth="1"/>
    <col min="7727" max="7745" width="0" style="83" hidden="1" customWidth="1"/>
    <col min="7746" max="7936" width="9" style="83"/>
    <col min="7937" max="7937" width="1.5" style="83" customWidth="1"/>
    <col min="7938" max="7948" width="3.75" style="83" customWidth="1"/>
    <col min="7949" max="7949" width="6.5" style="83" customWidth="1"/>
    <col min="7950" max="7951" width="10" style="83" customWidth="1"/>
    <col min="7952" max="7952" width="10.75" style="83" customWidth="1"/>
    <col min="7953" max="7953" width="13.375" style="83" customWidth="1"/>
    <col min="7954" max="7954" width="4" style="83" customWidth="1"/>
    <col min="7955" max="7955" width="3.75" style="83" customWidth="1"/>
    <col min="7956" max="7956" width="6.5" style="83" customWidth="1"/>
    <col min="7957" max="7960" width="10.75" style="83" customWidth="1"/>
    <col min="7961" max="7961" width="1.25" style="83" customWidth="1"/>
    <col min="7962" max="7967" width="3.75" style="83" customWidth="1"/>
    <col min="7968" max="7970" width="3.625" style="83" customWidth="1"/>
    <col min="7971" max="7971" width="9.5" style="83" customWidth="1"/>
    <col min="7972" max="7975" width="9" style="83"/>
    <col min="7976" max="7976" width="11.625" style="83" customWidth="1"/>
    <col min="7977" max="7977" width="9" style="83"/>
    <col min="7978" max="7978" width="9.25" style="83" customWidth="1"/>
    <col min="7979" max="7979" width="11.375" style="83" customWidth="1"/>
    <col min="7980" max="7980" width="9" style="83"/>
    <col min="7981" max="7981" width="9.25" style="83" customWidth="1"/>
    <col min="7982" max="7982" width="10.5" style="83" customWidth="1"/>
    <col min="7983" max="8001" width="0" style="83" hidden="1" customWidth="1"/>
    <col min="8002" max="8192" width="9" style="83"/>
    <col min="8193" max="8193" width="1.5" style="83" customWidth="1"/>
    <col min="8194" max="8204" width="3.75" style="83" customWidth="1"/>
    <col min="8205" max="8205" width="6.5" style="83" customWidth="1"/>
    <col min="8206" max="8207" width="10" style="83" customWidth="1"/>
    <col min="8208" max="8208" width="10.75" style="83" customWidth="1"/>
    <col min="8209" max="8209" width="13.375" style="83" customWidth="1"/>
    <col min="8210" max="8210" width="4" style="83" customWidth="1"/>
    <col min="8211" max="8211" width="3.75" style="83" customWidth="1"/>
    <col min="8212" max="8212" width="6.5" style="83" customWidth="1"/>
    <col min="8213" max="8216" width="10.75" style="83" customWidth="1"/>
    <col min="8217" max="8217" width="1.25" style="83" customWidth="1"/>
    <col min="8218" max="8223" width="3.75" style="83" customWidth="1"/>
    <col min="8224" max="8226" width="3.625" style="83" customWidth="1"/>
    <col min="8227" max="8227" width="9.5" style="83" customWidth="1"/>
    <col min="8228" max="8231" width="9" style="83"/>
    <col min="8232" max="8232" width="11.625" style="83" customWidth="1"/>
    <col min="8233" max="8233" width="9" style="83"/>
    <col min="8234" max="8234" width="9.25" style="83" customWidth="1"/>
    <col min="8235" max="8235" width="11.375" style="83" customWidth="1"/>
    <col min="8236" max="8236" width="9" style="83"/>
    <col min="8237" max="8237" width="9.25" style="83" customWidth="1"/>
    <col min="8238" max="8238" width="10.5" style="83" customWidth="1"/>
    <col min="8239" max="8257" width="0" style="83" hidden="1" customWidth="1"/>
    <col min="8258" max="8448" width="9" style="83"/>
    <col min="8449" max="8449" width="1.5" style="83" customWidth="1"/>
    <col min="8450" max="8460" width="3.75" style="83" customWidth="1"/>
    <col min="8461" max="8461" width="6.5" style="83" customWidth="1"/>
    <col min="8462" max="8463" width="10" style="83" customWidth="1"/>
    <col min="8464" max="8464" width="10.75" style="83" customWidth="1"/>
    <col min="8465" max="8465" width="13.375" style="83" customWidth="1"/>
    <col min="8466" max="8466" width="4" style="83" customWidth="1"/>
    <col min="8467" max="8467" width="3.75" style="83" customWidth="1"/>
    <col min="8468" max="8468" width="6.5" style="83" customWidth="1"/>
    <col min="8469" max="8472" width="10.75" style="83" customWidth="1"/>
    <col min="8473" max="8473" width="1.25" style="83" customWidth="1"/>
    <col min="8474" max="8479" width="3.75" style="83" customWidth="1"/>
    <col min="8480" max="8482" width="3.625" style="83" customWidth="1"/>
    <col min="8483" max="8483" width="9.5" style="83" customWidth="1"/>
    <col min="8484" max="8487" width="9" style="83"/>
    <col min="8488" max="8488" width="11.625" style="83" customWidth="1"/>
    <col min="8489" max="8489" width="9" style="83"/>
    <col min="8490" max="8490" width="9.25" style="83" customWidth="1"/>
    <col min="8491" max="8491" width="11.375" style="83" customWidth="1"/>
    <col min="8492" max="8492" width="9" style="83"/>
    <col min="8493" max="8493" width="9.25" style="83" customWidth="1"/>
    <col min="8494" max="8494" width="10.5" style="83" customWidth="1"/>
    <col min="8495" max="8513" width="0" style="83" hidden="1" customWidth="1"/>
    <col min="8514" max="8704" width="9" style="83"/>
    <col min="8705" max="8705" width="1.5" style="83" customWidth="1"/>
    <col min="8706" max="8716" width="3.75" style="83" customWidth="1"/>
    <col min="8717" max="8717" width="6.5" style="83" customWidth="1"/>
    <col min="8718" max="8719" width="10" style="83" customWidth="1"/>
    <col min="8720" max="8720" width="10.75" style="83" customWidth="1"/>
    <col min="8721" max="8721" width="13.375" style="83" customWidth="1"/>
    <col min="8722" max="8722" width="4" style="83" customWidth="1"/>
    <col min="8723" max="8723" width="3.75" style="83" customWidth="1"/>
    <col min="8724" max="8724" width="6.5" style="83" customWidth="1"/>
    <col min="8725" max="8728" width="10.75" style="83" customWidth="1"/>
    <col min="8729" max="8729" width="1.25" style="83" customWidth="1"/>
    <col min="8730" max="8735" width="3.75" style="83" customWidth="1"/>
    <col min="8736" max="8738" width="3.625" style="83" customWidth="1"/>
    <col min="8739" max="8739" width="9.5" style="83" customWidth="1"/>
    <col min="8740" max="8743" width="9" style="83"/>
    <col min="8744" max="8744" width="11.625" style="83" customWidth="1"/>
    <col min="8745" max="8745" width="9" style="83"/>
    <col min="8746" max="8746" width="9.25" style="83" customWidth="1"/>
    <col min="8747" max="8747" width="11.375" style="83" customWidth="1"/>
    <col min="8748" max="8748" width="9" style="83"/>
    <col min="8749" max="8749" width="9.25" style="83" customWidth="1"/>
    <col min="8750" max="8750" width="10.5" style="83" customWidth="1"/>
    <col min="8751" max="8769" width="0" style="83" hidden="1" customWidth="1"/>
    <col min="8770" max="8960" width="9" style="83"/>
    <col min="8961" max="8961" width="1.5" style="83" customWidth="1"/>
    <col min="8962" max="8972" width="3.75" style="83" customWidth="1"/>
    <col min="8973" max="8973" width="6.5" style="83" customWidth="1"/>
    <col min="8974" max="8975" width="10" style="83" customWidth="1"/>
    <col min="8976" max="8976" width="10.75" style="83" customWidth="1"/>
    <col min="8977" max="8977" width="13.375" style="83" customWidth="1"/>
    <col min="8978" max="8978" width="4" style="83" customWidth="1"/>
    <col min="8979" max="8979" width="3.75" style="83" customWidth="1"/>
    <col min="8980" max="8980" width="6.5" style="83" customWidth="1"/>
    <col min="8981" max="8984" width="10.75" style="83" customWidth="1"/>
    <col min="8985" max="8985" width="1.25" style="83" customWidth="1"/>
    <col min="8986" max="8991" width="3.75" style="83" customWidth="1"/>
    <col min="8992" max="8994" width="3.625" style="83" customWidth="1"/>
    <col min="8995" max="8995" width="9.5" style="83" customWidth="1"/>
    <col min="8996" max="8999" width="9" style="83"/>
    <col min="9000" max="9000" width="11.625" style="83" customWidth="1"/>
    <col min="9001" max="9001" width="9" style="83"/>
    <col min="9002" max="9002" width="9.25" style="83" customWidth="1"/>
    <col min="9003" max="9003" width="11.375" style="83" customWidth="1"/>
    <col min="9004" max="9004" width="9" style="83"/>
    <col min="9005" max="9005" width="9.25" style="83" customWidth="1"/>
    <col min="9006" max="9006" width="10.5" style="83" customWidth="1"/>
    <col min="9007" max="9025" width="0" style="83" hidden="1" customWidth="1"/>
    <col min="9026" max="9216" width="9" style="83"/>
    <col min="9217" max="9217" width="1.5" style="83" customWidth="1"/>
    <col min="9218" max="9228" width="3.75" style="83" customWidth="1"/>
    <col min="9229" max="9229" width="6.5" style="83" customWidth="1"/>
    <col min="9230" max="9231" width="10" style="83" customWidth="1"/>
    <col min="9232" max="9232" width="10.75" style="83" customWidth="1"/>
    <col min="9233" max="9233" width="13.375" style="83" customWidth="1"/>
    <col min="9234" max="9234" width="4" style="83" customWidth="1"/>
    <col min="9235" max="9235" width="3.75" style="83" customWidth="1"/>
    <col min="9236" max="9236" width="6.5" style="83" customWidth="1"/>
    <col min="9237" max="9240" width="10.75" style="83" customWidth="1"/>
    <col min="9241" max="9241" width="1.25" style="83" customWidth="1"/>
    <col min="9242" max="9247" width="3.75" style="83" customWidth="1"/>
    <col min="9248" max="9250" width="3.625" style="83" customWidth="1"/>
    <col min="9251" max="9251" width="9.5" style="83" customWidth="1"/>
    <col min="9252" max="9255" width="9" style="83"/>
    <col min="9256" max="9256" width="11.625" style="83" customWidth="1"/>
    <col min="9257" max="9257" width="9" style="83"/>
    <col min="9258" max="9258" width="9.25" style="83" customWidth="1"/>
    <col min="9259" max="9259" width="11.375" style="83" customWidth="1"/>
    <col min="9260" max="9260" width="9" style="83"/>
    <col min="9261" max="9261" width="9.25" style="83" customWidth="1"/>
    <col min="9262" max="9262" width="10.5" style="83" customWidth="1"/>
    <col min="9263" max="9281" width="0" style="83" hidden="1" customWidth="1"/>
    <col min="9282" max="9472" width="9" style="83"/>
    <col min="9473" max="9473" width="1.5" style="83" customWidth="1"/>
    <col min="9474" max="9484" width="3.75" style="83" customWidth="1"/>
    <col min="9485" max="9485" width="6.5" style="83" customWidth="1"/>
    <col min="9486" max="9487" width="10" style="83" customWidth="1"/>
    <col min="9488" max="9488" width="10.75" style="83" customWidth="1"/>
    <col min="9489" max="9489" width="13.375" style="83" customWidth="1"/>
    <col min="9490" max="9490" width="4" style="83" customWidth="1"/>
    <col min="9491" max="9491" width="3.75" style="83" customWidth="1"/>
    <col min="9492" max="9492" width="6.5" style="83" customWidth="1"/>
    <col min="9493" max="9496" width="10.75" style="83" customWidth="1"/>
    <col min="9497" max="9497" width="1.25" style="83" customWidth="1"/>
    <col min="9498" max="9503" width="3.75" style="83" customWidth="1"/>
    <col min="9504" max="9506" width="3.625" style="83" customWidth="1"/>
    <col min="9507" max="9507" width="9.5" style="83" customWidth="1"/>
    <col min="9508" max="9511" width="9" style="83"/>
    <col min="9512" max="9512" width="11.625" style="83" customWidth="1"/>
    <col min="9513" max="9513" width="9" style="83"/>
    <col min="9514" max="9514" width="9.25" style="83" customWidth="1"/>
    <col min="9515" max="9515" width="11.375" style="83" customWidth="1"/>
    <col min="9516" max="9516" width="9" style="83"/>
    <col min="9517" max="9517" width="9.25" style="83" customWidth="1"/>
    <col min="9518" max="9518" width="10.5" style="83" customWidth="1"/>
    <col min="9519" max="9537" width="0" style="83" hidden="1" customWidth="1"/>
    <col min="9538" max="9728" width="9" style="83"/>
    <col min="9729" max="9729" width="1.5" style="83" customWidth="1"/>
    <col min="9730" max="9740" width="3.75" style="83" customWidth="1"/>
    <col min="9741" max="9741" width="6.5" style="83" customWidth="1"/>
    <col min="9742" max="9743" width="10" style="83" customWidth="1"/>
    <col min="9744" max="9744" width="10.75" style="83" customWidth="1"/>
    <col min="9745" max="9745" width="13.375" style="83" customWidth="1"/>
    <col min="9746" max="9746" width="4" style="83" customWidth="1"/>
    <col min="9747" max="9747" width="3.75" style="83" customWidth="1"/>
    <col min="9748" max="9748" width="6.5" style="83" customWidth="1"/>
    <col min="9749" max="9752" width="10.75" style="83" customWidth="1"/>
    <col min="9753" max="9753" width="1.25" style="83" customWidth="1"/>
    <col min="9754" max="9759" width="3.75" style="83" customWidth="1"/>
    <col min="9760" max="9762" width="3.625" style="83" customWidth="1"/>
    <col min="9763" max="9763" width="9.5" style="83" customWidth="1"/>
    <col min="9764" max="9767" width="9" style="83"/>
    <col min="9768" max="9768" width="11.625" style="83" customWidth="1"/>
    <col min="9769" max="9769" width="9" style="83"/>
    <col min="9770" max="9770" width="9.25" style="83" customWidth="1"/>
    <col min="9771" max="9771" width="11.375" style="83" customWidth="1"/>
    <col min="9772" max="9772" width="9" style="83"/>
    <col min="9773" max="9773" width="9.25" style="83" customWidth="1"/>
    <col min="9774" max="9774" width="10.5" style="83" customWidth="1"/>
    <col min="9775" max="9793" width="0" style="83" hidden="1" customWidth="1"/>
    <col min="9794" max="9984" width="9" style="83"/>
    <col min="9985" max="9985" width="1.5" style="83" customWidth="1"/>
    <col min="9986" max="9996" width="3.75" style="83" customWidth="1"/>
    <col min="9997" max="9997" width="6.5" style="83" customWidth="1"/>
    <col min="9998" max="9999" width="10" style="83" customWidth="1"/>
    <col min="10000" max="10000" width="10.75" style="83" customWidth="1"/>
    <col min="10001" max="10001" width="13.375" style="83" customWidth="1"/>
    <col min="10002" max="10002" width="4" style="83" customWidth="1"/>
    <col min="10003" max="10003" width="3.75" style="83" customWidth="1"/>
    <col min="10004" max="10004" width="6.5" style="83" customWidth="1"/>
    <col min="10005" max="10008" width="10.75" style="83" customWidth="1"/>
    <col min="10009" max="10009" width="1.25" style="83" customWidth="1"/>
    <col min="10010" max="10015" width="3.75" style="83" customWidth="1"/>
    <col min="10016" max="10018" width="3.625" style="83" customWidth="1"/>
    <col min="10019" max="10019" width="9.5" style="83" customWidth="1"/>
    <col min="10020" max="10023" width="9" style="83"/>
    <col min="10024" max="10024" width="11.625" style="83" customWidth="1"/>
    <col min="10025" max="10025" width="9" style="83"/>
    <col min="10026" max="10026" width="9.25" style="83" customWidth="1"/>
    <col min="10027" max="10027" width="11.375" style="83" customWidth="1"/>
    <col min="10028" max="10028" width="9" style="83"/>
    <col min="10029" max="10029" width="9.25" style="83" customWidth="1"/>
    <col min="10030" max="10030" width="10.5" style="83" customWidth="1"/>
    <col min="10031" max="10049" width="0" style="83" hidden="1" customWidth="1"/>
    <col min="10050" max="10240" width="9" style="83"/>
    <col min="10241" max="10241" width="1.5" style="83" customWidth="1"/>
    <col min="10242" max="10252" width="3.75" style="83" customWidth="1"/>
    <col min="10253" max="10253" width="6.5" style="83" customWidth="1"/>
    <col min="10254" max="10255" width="10" style="83" customWidth="1"/>
    <col min="10256" max="10256" width="10.75" style="83" customWidth="1"/>
    <col min="10257" max="10257" width="13.375" style="83" customWidth="1"/>
    <col min="10258" max="10258" width="4" style="83" customWidth="1"/>
    <col min="10259" max="10259" width="3.75" style="83" customWidth="1"/>
    <col min="10260" max="10260" width="6.5" style="83" customWidth="1"/>
    <col min="10261" max="10264" width="10.75" style="83" customWidth="1"/>
    <col min="10265" max="10265" width="1.25" style="83" customWidth="1"/>
    <col min="10266" max="10271" width="3.75" style="83" customWidth="1"/>
    <col min="10272" max="10274" width="3.625" style="83" customWidth="1"/>
    <col min="10275" max="10275" width="9.5" style="83" customWidth="1"/>
    <col min="10276" max="10279" width="9" style="83"/>
    <col min="10280" max="10280" width="11.625" style="83" customWidth="1"/>
    <col min="10281" max="10281" width="9" style="83"/>
    <col min="10282" max="10282" width="9.25" style="83" customWidth="1"/>
    <col min="10283" max="10283" width="11.375" style="83" customWidth="1"/>
    <col min="10284" max="10284" width="9" style="83"/>
    <col min="10285" max="10285" width="9.25" style="83" customWidth="1"/>
    <col min="10286" max="10286" width="10.5" style="83" customWidth="1"/>
    <col min="10287" max="10305" width="0" style="83" hidden="1" customWidth="1"/>
    <col min="10306" max="10496" width="9" style="83"/>
    <col min="10497" max="10497" width="1.5" style="83" customWidth="1"/>
    <col min="10498" max="10508" width="3.75" style="83" customWidth="1"/>
    <col min="10509" max="10509" width="6.5" style="83" customWidth="1"/>
    <col min="10510" max="10511" width="10" style="83" customWidth="1"/>
    <col min="10512" max="10512" width="10.75" style="83" customWidth="1"/>
    <col min="10513" max="10513" width="13.375" style="83" customWidth="1"/>
    <col min="10514" max="10514" width="4" style="83" customWidth="1"/>
    <col min="10515" max="10515" width="3.75" style="83" customWidth="1"/>
    <col min="10516" max="10516" width="6.5" style="83" customWidth="1"/>
    <col min="10517" max="10520" width="10.75" style="83" customWidth="1"/>
    <col min="10521" max="10521" width="1.25" style="83" customWidth="1"/>
    <col min="10522" max="10527" width="3.75" style="83" customWidth="1"/>
    <col min="10528" max="10530" width="3.625" style="83" customWidth="1"/>
    <col min="10531" max="10531" width="9.5" style="83" customWidth="1"/>
    <col min="10532" max="10535" width="9" style="83"/>
    <col min="10536" max="10536" width="11.625" style="83" customWidth="1"/>
    <col min="10537" max="10537" width="9" style="83"/>
    <col min="10538" max="10538" width="9.25" style="83" customWidth="1"/>
    <col min="10539" max="10539" width="11.375" style="83" customWidth="1"/>
    <col min="10540" max="10540" width="9" style="83"/>
    <col min="10541" max="10541" width="9.25" style="83" customWidth="1"/>
    <col min="10542" max="10542" width="10.5" style="83" customWidth="1"/>
    <col min="10543" max="10561" width="0" style="83" hidden="1" customWidth="1"/>
    <col min="10562" max="10752" width="9" style="83"/>
    <col min="10753" max="10753" width="1.5" style="83" customWidth="1"/>
    <col min="10754" max="10764" width="3.75" style="83" customWidth="1"/>
    <col min="10765" max="10765" width="6.5" style="83" customWidth="1"/>
    <col min="10766" max="10767" width="10" style="83" customWidth="1"/>
    <col min="10768" max="10768" width="10.75" style="83" customWidth="1"/>
    <col min="10769" max="10769" width="13.375" style="83" customWidth="1"/>
    <col min="10770" max="10770" width="4" style="83" customWidth="1"/>
    <col min="10771" max="10771" width="3.75" style="83" customWidth="1"/>
    <col min="10772" max="10772" width="6.5" style="83" customWidth="1"/>
    <col min="10773" max="10776" width="10.75" style="83" customWidth="1"/>
    <col min="10777" max="10777" width="1.25" style="83" customWidth="1"/>
    <col min="10778" max="10783" width="3.75" style="83" customWidth="1"/>
    <col min="10784" max="10786" width="3.625" style="83" customWidth="1"/>
    <col min="10787" max="10787" width="9.5" style="83" customWidth="1"/>
    <col min="10788" max="10791" width="9" style="83"/>
    <col min="10792" max="10792" width="11.625" style="83" customWidth="1"/>
    <col min="10793" max="10793" width="9" style="83"/>
    <col min="10794" max="10794" width="9.25" style="83" customWidth="1"/>
    <col min="10795" max="10795" width="11.375" style="83" customWidth="1"/>
    <col min="10796" max="10796" width="9" style="83"/>
    <col min="10797" max="10797" width="9.25" style="83" customWidth="1"/>
    <col min="10798" max="10798" width="10.5" style="83" customWidth="1"/>
    <col min="10799" max="10817" width="0" style="83" hidden="1" customWidth="1"/>
    <col min="10818" max="11008" width="9" style="83"/>
    <col min="11009" max="11009" width="1.5" style="83" customWidth="1"/>
    <col min="11010" max="11020" width="3.75" style="83" customWidth="1"/>
    <col min="11021" max="11021" width="6.5" style="83" customWidth="1"/>
    <col min="11022" max="11023" width="10" style="83" customWidth="1"/>
    <col min="11024" max="11024" width="10.75" style="83" customWidth="1"/>
    <col min="11025" max="11025" width="13.375" style="83" customWidth="1"/>
    <col min="11026" max="11026" width="4" style="83" customWidth="1"/>
    <col min="11027" max="11027" width="3.75" style="83" customWidth="1"/>
    <col min="11028" max="11028" width="6.5" style="83" customWidth="1"/>
    <col min="11029" max="11032" width="10.75" style="83" customWidth="1"/>
    <col min="11033" max="11033" width="1.25" style="83" customWidth="1"/>
    <col min="11034" max="11039" width="3.75" style="83" customWidth="1"/>
    <col min="11040" max="11042" width="3.625" style="83" customWidth="1"/>
    <col min="11043" max="11043" width="9.5" style="83" customWidth="1"/>
    <col min="11044" max="11047" width="9" style="83"/>
    <col min="11048" max="11048" width="11.625" style="83" customWidth="1"/>
    <col min="11049" max="11049" width="9" style="83"/>
    <col min="11050" max="11050" width="9.25" style="83" customWidth="1"/>
    <col min="11051" max="11051" width="11.375" style="83" customWidth="1"/>
    <col min="11052" max="11052" width="9" style="83"/>
    <col min="11053" max="11053" width="9.25" style="83" customWidth="1"/>
    <col min="11054" max="11054" width="10.5" style="83" customWidth="1"/>
    <col min="11055" max="11073" width="0" style="83" hidden="1" customWidth="1"/>
    <col min="11074" max="11264" width="9" style="83"/>
    <col min="11265" max="11265" width="1.5" style="83" customWidth="1"/>
    <col min="11266" max="11276" width="3.75" style="83" customWidth="1"/>
    <col min="11277" max="11277" width="6.5" style="83" customWidth="1"/>
    <col min="11278" max="11279" width="10" style="83" customWidth="1"/>
    <col min="11280" max="11280" width="10.75" style="83" customWidth="1"/>
    <col min="11281" max="11281" width="13.375" style="83" customWidth="1"/>
    <col min="11282" max="11282" width="4" style="83" customWidth="1"/>
    <col min="11283" max="11283" width="3.75" style="83" customWidth="1"/>
    <col min="11284" max="11284" width="6.5" style="83" customWidth="1"/>
    <col min="11285" max="11288" width="10.75" style="83" customWidth="1"/>
    <col min="11289" max="11289" width="1.25" style="83" customWidth="1"/>
    <col min="11290" max="11295" width="3.75" style="83" customWidth="1"/>
    <col min="11296" max="11298" width="3.625" style="83" customWidth="1"/>
    <col min="11299" max="11299" width="9.5" style="83" customWidth="1"/>
    <col min="11300" max="11303" width="9" style="83"/>
    <col min="11304" max="11304" width="11.625" style="83" customWidth="1"/>
    <col min="11305" max="11305" width="9" style="83"/>
    <col min="11306" max="11306" width="9.25" style="83" customWidth="1"/>
    <col min="11307" max="11307" width="11.375" style="83" customWidth="1"/>
    <col min="11308" max="11308" width="9" style="83"/>
    <col min="11309" max="11309" width="9.25" style="83" customWidth="1"/>
    <col min="11310" max="11310" width="10.5" style="83" customWidth="1"/>
    <col min="11311" max="11329" width="0" style="83" hidden="1" customWidth="1"/>
    <col min="11330" max="11520" width="9" style="83"/>
    <col min="11521" max="11521" width="1.5" style="83" customWidth="1"/>
    <col min="11522" max="11532" width="3.75" style="83" customWidth="1"/>
    <col min="11533" max="11533" width="6.5" style="83" customWidth="1"/>
    <col min="11534" max="11535" width="10" style="83" customWidth="1"/>
    <col min="11536" max="11536" width="10.75" style="83" customWidth="1"/>
    <col min="11537" max="11537" width="13.375" style="83" customWidth="1"/>
    <col min="11538" max="11538" width="4" style="83" customWidth="1"/>
    <col min="11539" max="11539" width="3.75" style="83" customWidth="1"/>
    <col min="11540" max="11540" width="6.5" style="83" customWidth="1"/>
    <col min="11541" max="11544" width="10.75" style="83" customWidth="1"/>
    <col min="11545" max="11545" width="1.25" style="83" customWidth="1"/>
    <col min="11546" max="11551" width="3.75" style="83" customWidth="1"/>
    <col min="11552" max="11554" width="3.625" style="83" customWidth="1"/>
    <col min="11555" max="11555" width="9.5" style="83" customWidth="1"/>
    <col min="11556" max="11559" width="9" style="83"/>
    <col min="11560" max="11560" width="11.625" style="83" customWidth="1"/>
    <col min="11561" max="11561" width="9" style="83"/>
    <col min="11562" max="11562" width="9.25" style="83" customWidth="1"/>
    <col min="11563" max="11563" width="11.375" style="83" customWidth="1"/>
    <col min="11564" max="11564" width="9" style="83"/>
    <col min="11565" max="11565" width="9.25" style="83" customWidth="1"/>
    <col min="11566" max="11566" width="10.5" style="83" customWidth="1"/>
    <col min="11567" max="11585" width="0" style="83" hidden="1" customWidth="1"/>
    <col min="11586" max="11776" width="9" style="83"/>
    <col min="11777" max="11777" width="1.5" style="83" customWidth="1"/>
    <col min="11778" max="11788" width="3.75" style="83" customWidth="1"/>
    <col min="11789" max="11789" width="6.5" style="83" customWidth="1"/>
    <col min="11790" max="11791" width="10" style="83" customWidth="1"/>
    <col min="11792" max="11792" width="10.75" style="83" customWidth="1"/>
    <col min="11793" max="11793" width="13.375" style="83" customWidth="1"/>
    <col min="11794" max="11794" width="4" style="83" customWidth="1"/>
    <col min="11795" max="11795" width="3.75" style="83" customWidth="1"/>
    <col min="11796" max="11796" width="6.5" style="83" customWidth="1"/>
    <col min="11797" max="11800" width="10.75" style="83" customWidth="1"/>
    <col min="11801" max="11801" width="1.25" style="83" customWidth="1"/>
    <col min="11802" max="11807" width="3.75" style="83" customWidth="1"/>
    <col min="11808" max="11810" width="3.625" style="83" customWidth="1"/>
    <col min="11811" max="11811" width="9.5" style="83" customWidth="1"/>
    <col min="11812" max="11815" width="9" style="83"/>
    <col min="11816" max="11816" width="11.625" style="83" customWidth="1"/>
    <col min="11817" max="11817" width="9" style="83"/>
    <col min="11818" max="11818" width="9.25" style="83" customWidth="1"/>
    <col min="11819" max="11819" width="11.375" style="83" customWidth="1"/>
    <col min="11820" max="11820" width="9" style="83"/>
    <col min="11821" max="11821" width="9.25" style="83" customWidth="1"/>
    <col min="11822" max="11822" width="10.5" style="83" customWidth="1"/>
    <col min="11823" max="11841" width="0" style="83" hidden="1" customWidth="1"/>
    <col min="11842" max="12032" width="9" style="83"/>
    <col min="12033" max="12033" width="1.5" style="83" customWidth="1"/>
    <col min="12034" max="12044" width="3.75" style="83" customWidth="1"/>
    <col min="12045" max="12045" width="6.5" style="83" customWidth="1"/>
    <col min="12046" max="12047" width="10" style="83" customWidth="1"/>
    <col min="12048" max="12048" width="10.75" style="83" customWidth="1"/>
    <col min="12049" max="12049" width="13.375" style="83" customWidth="1"/>
    <col min="12050" max="12050" width="4" style="83" customWidth="1"/>
    <col min="12051" max="12051" width="3.75" style="83" customWidth="1"/>
    <col min="12052" max="12052" width="6.5" style="83" customWidth="1"/>
    <col min="12053" max="12056" width="10.75" style="83" customWidth="1"/>
    <col min="12057" max="12057" width="1.25" style="83" customWidth="1"/>
    <col min="12058" max="12063" width="3.75" style="83" customWidth="1"/>
    <col min="12064" max="12066" width="3.625" style="83" customWidth="1"/>
    <col min="12067" max="12067" width="9.5" style="83" customWidth="1"/>
    <col min="12068" max="12071" width="9" style="83"/>
    <col min="12072" max="12072" width="11.625" style="83" customWidth="1"/>
    <col min="12073" max="12073" width="9" style="83"/>
    <col min="12074" max="12074" width="9.25" style="83" customWidth="1"/>
    <col min="12075" max="12075" width="11.375" style="83" customWidth="1"/>
    <col min="12076" max="12076" width="9" style="83"/>
    <col min="12077" max="12077" width="9.25" style="83" customWidth="1"/>
    <col min="12078" max="12078" width="10.5" style="83" customWidth="1"/>
    <col min="12079" max="12097" width="0" style="83" hidden="1" customWidth="1"/>
    <col min="12098" max="12288" width="9" style="83"/>
    <col min="12289" max="12289" width="1.5" style="83" customWidth="1"/>
    <col min="12290" max="12300" width="3.75" style="83" customWidth="1"/>
    <col min="12301" max="12301" width="6.5" style="83" customWidth="1"/>
    <col min="12302" max="12303" width="10" style="83" customWidth="1"/>
    <col min="12304" max="12304" width="10.75" style="83" customWidth="1"/>
    <col min="12305" max="12305" width="13.375" style="83" customWidth="1"/>
    <col min="12306" max="12306" width="4" style="83" customWidth="1"/>
    <col min="12307" max="12307" width="3.75" style="83" customWidth="1"/>
    <col min="12308" max="12308" width="6.5" style="83" customWidth="1"/>
    <col min="12309" max="12312" width="10.75" style="83" customWidth="1"/>
    <col min="12313" max="12313" width="1.25" style="83" customWidth="1"/>
    <col min="12314" max="12319" width="3.75" style="83" customWidth="1"/>
    <col min="12320" max="12322" width="3.625" style="83" customWidth="1"/>
    <col min="12323" max="12323" width="9.5" style="83" customWidth="1"/>
    <col min="12324" max="12327" width="9" style="83"/>
    <col min="12328" max="12328" width="11.625" style="83" customWidth="1"/>
    <col min="12329" max="12329" width="9" style="83"/>
    <col min="12330" max="12330" width="9.25" style="83" customWidth="1"/>
    <col min="12331" max="12331" width="11.375" style="83" customWidth="1"/>
    <col min="12332" max="12332" width="9" style="83"/>
    <col min="12333" max="12333" width="9.25" style="83" customWidth="1"/>
    <col min="12334" max="12334" width="10.5" style="83" customWidth="1"/>
    <col min="12335" max="12353" width="0" style="83" hidden="1" customWidth="1"/>
    <col min="12354" max="12544" width="9" style="83"/>
    <col min="12545" max="12545" width="1.5" style="83" customWidth="1"/>
    <col min="12546" max="12556" width="3.75" style="83" customWidth="1"/>
    <col min="12557" max="12557" width="6.5" style="83" customWidth="1"/>
    <col min="12558" max="12559" width="10" style="83" customWidth="1"/>
    <col min="12560" max="12560" width="10.75" style="83" customWidth="1"/>
    <col min="12561" max="12561" width="13.375" style="83" customWidth="1"/>
    <col min="12562" max="12562" width="4" style="83" customWidth="1"/>
    <col min="12563" max="12563" width="3.75" style="83" customWidth="1"/>
    <col min="12564" max="12564" width="6.5" style="83" customWidth="1"/>
    <col min="12565" max="12568" width="10.75" style="83" customWidth="1"/>
    <col min="12569" max="12569" width="1.25" style="83" customWidth="1"/>
    <col min="12570" max="12575" width="3.75" style="83" customWidth="1"/>
    <col min="12576" max="12578" width="3.625" style="83" customWidth="1"/>
    <col min="12579" max="12579" width="9.5" style="83" customWidth="1"/>
    <col min="12580" max="12583" width="9" style="83"/>
    <col min="12584" max="12584" width="11.625" style="83" customWidth="1"/>
    <col min="12585" max="12585" width="9" style="83"/>
    <col min="12586" max="12586" width="9.25" style="83" customWidth="1"/>
    <col min="12587" max="12587" width="11.375" style="83" customWidth="1"/>
    <col min="12588" max="12588" width="9" style="83"/>
    <col min="12589" max="12589" width="9.25" style="83" customWidth="1"/>
    <col min="12590" max="12590" width="10.5" style="83" customWidth="1"/>
    <col min="12591" max="12609" width="0" style="83" hidden="1" customWidth="1"/>
    <col min="12610" max="12800" width="9" style="83"/>
    <col min="12801" max="12801" width="1.5" style="83" customWidth="1"/>
    <col min="12802" max="12812" width="3.75" style="83" customWidth="1"/>
    <col min="12813" max="12813" width="6.5" style="83" customWidth="1"/>
    <col min="12814" max="12815" width="10" style="83" customWidth="1"/>
    <col min="12816" max="12816" width="10.75" style="83" customWidth="1"/>
    <col min="12817" max="12817" width="13.375" style="83" customWidth="1"/>
    <col min="12818" max="12818" width="4" style="83" customWidth="1"/>
    <col min="12819" max="12819" width="3.75" style="83" customWidth="1"/>
    <col min="12820" max="12820" width="6.5" style="83" customWidth="1"/>
    <col min="12821" max="12824" width="10.75" style="83" customWidth="1"/>
    <col min="12825" max="12825" width="1.25" style="83" customWidth="1"/>
    <col min="12826" max="12831" width="3.75" style="83" customWidth="1"/>
    <col min="12832" max="12834" width="3.625" style="83" customWidth="1"/>
    <col min="12835" max="12835" width="9.5" style="83" customWidth="1"/>
    <col min="12836" max="12839" width="9" style="83"/>
    <col min="12840" max="12840" width="11.625" style="83" customWidth="1"/>
    <col min="12841" max="12841" width="9" style="83"/>
    <col min="12842" max="12842" width="9.25" style="83" customWidth="1"/>
    <col min="12843" max="12843" width="11.375" style="83" customWidth="1"/>
    <col min="12844" max="12844" width="9" style="83"/>
    <col min="12845" max="12845" width="9.25" style="83" customWidth="1"/>
    <col min="12846" max="12846" width="10.5" style="83" customWidth="1"/>
    <col min="12847" max="12865" width="0" style="83" hidden="1" customWidth="1"/>
    <col min="12866" max="13056" width="9" style="83"/>
    <col min="13057" max="13057" width="1.5" style="83" customWidth="1"/>
    <col min="13058" max="13068" width="3.75" style="83" customWidth="1"/>
    <col min="13069" max="13069" width="6.5" style="83" customWidth="1"/>
    <col min="13070" max="13071" width="10" style="83" customWidth="1"/>
    <col min="13072" max="13072" width="10.75" style="83" customWidth="1"/>
    <col min="13073" max="13073" width="13.375" style="83" customWidth="1"/>
    <col min="13074" max="13074" width="4" style="83" customWidth="1"/>
    <col min="13075" max="13075" width="3.75" style="83" customWidth="1"/>
    <col min="13076" max="13076" width="6.5" style="83" customWidth="1"/>
    <col min="13077" max="13080" width="10.75" style="83" customWidth="1"/>
    <col min="13081" max="13081" width="1.25" style="83" customWidth="1"/>
    <col min="13082" max="13087" width="3.75" style="83" customWidth="1"/>
    <col min="13088" max="13090" width="3.625" style="83" customWidth="1"/>
    <col min="13091" max="13091" width="9.5" style="83" customWidth="1"/>
    <col min="13092" max="13095" width="9" style="83"/>
    <col min="13096" max="13096" width="11.625" style="83" customWidth="1"/>
    <col min="13097" max="13097" width="9" style="83"/>
    <col min="13098" max="13098" width="9.25" style="83" customWidth="1"/>
    <col min="13099" max="13099" width="11.375" style="83" customWidth="1"/>
    <col min="13100" max="13100" width="9" style="83"/>
    <col min="13101" max="13101" width="9.25" style="83" customWidth="1"/>
    <col min="13102" max="13102" width="10.5" style="83" customWidth="1"/>
    <col min="13103" max="13121" width="0" style="83" hidden="1" customWidth="1"/>
    <col min="13122" max="13312" width="9" style="83"/>
    <col min="13313" max="13313" width="1.5" style="83" customWidth="1"/>
    <col min="13314" max="13324" width="3.75" style="83" customWidth="1"/>
    <col min="13325" max="13325" width="6.5" style="83" customWidth="1"/>
    <col min="13326" max="13327" width="10" style="83" customWidth="1"/>
    <col min="13328" max="13328" width="10.75" style="83" customWidth="1"/>
    <col min="13329" max="13329" width="13.375" style="83" customWidth="1"/>
    <col min="13330" max="13330" width="4" style="83" customWidth="1"/>
    <col min="13331" max="13331" width="3.75" style="83" customWidth="1"/>
    <col min="13332" max="13332" width="6.5" style="83" customWidth="1"/>
    <col min="13333" max="13336" width="10.75" style="83" customWidth="1"/>
    <col min="13337" max="13337" width="1.25" style="83" customWidth="1"/>
    <col min="13338" max="13343" width="3.75" style="83" customWidth="1"/>
    <col min="13344" max="13346" width="3.625" style="83" customWidth="1"/>
    <col min="13347" max="13347" width="9.5" style="83" customWidth="1"/>
    <col min="13348" max="13351" width="9" style="83"/>
    <col min="13352" max="13352" width="11.625" style="83" customWidth="1"/>
    <col min="13353" max="13353" width="9" style="83"/>
    <col min="13354" max="13354" width="9.25" style="83" customWidth="1"/>
    <col min="13355" max="13355" width="11.375" style="83" customWidth="1"/>
    <col min="13356" max="13356" width="9" style="83"/>
    <col min="13357" max="13357" width="9.25" style="83" customWidth="1"/>
    <col min="13358" max="13358" width="10.5" style="83" customWidth="1"/>
    <col min="13359" max="13377" width="0" style="83" hidden="1" customWidth="1"/>
    <col min="13378" max="13568" width="9" style="83"/>
    <col min="13569" max="13569" width="1.5" style="83" customWidth="1"/>
    <col min="13570" max="13580" width="3.75" style="83" customWidth="1"/>
    <col min="13581" max="13581" width="6.5" style="83" customWidth="1"/>
    <col min="13582" max="13583" width="10" style="83" customWidth="1"/>
    <col min="13584" max="13584" width="10.75" style="83" customWidth="1"/>
    <col min="13585" max="13585" width="13.375" style="83" customWidth="1"/>
    <col min="13586" max="13586" width="4" style="83" customWidth="1"/>
    <col min="13587" max="13587" width="3.75" style="83" customWidth="1"/>
    <col min="13588" max="13588" width="6.5" style="83" customWidth="1"/>
    <col min="13589" max="13592" width="10.75" style="83" customWidth="1"/>
    <col min="13593" max="13593" width="1.25" style="83" customWidth="1"/>
    <col min="13594" max="13599" width="3.75" style="83" customWidth="1"/>
    <col min="13600" max="13602" width="3.625" style="83" customWidth="1"/>
    <col min="13603" max="13603" width="9.5" style="83" customWidth="1"/>
    <col min="13604" max="13607" width="9" style="83"/>
    <col min="13608" max="13608" width="11.625" style="83" customWidth="1"/>
    <col min="13609" max="13609" width="9" style="83"/>
    <col min="13610" max="13610" width="9.25" style="83" customWidth="1"/>
    <col min="13611" max="13611" width="11.375" style="83" customWidth="1"/>
    <col min="13612" max="13612" width="9" style="83"/>
    <col min="13613" max="13613" width="9.25" style="83" customWidth="1"/>
    <col min="13614" max="13614" width="10.5" style="83" customWidth="1"/>
    <col min="13615" max="13633" width="0" style="83" hidden="1" customWidth="1"/>
    <col min="13634" max="13824" width="9" style="83"/>
    <col min="13825" max="13825" width="1.5" style="83" customWidth="1"/>
    <col min="13826" max="13836" width="3.75" style="83" customWidth="1"/>
    <col min="13837" max="13837" width="6.5" style="83" customWidth="1"/>
    <col min="13838" max="13839" width="10" style="83" customWidth="1"/>
    <col min="13840" max="13840" width="10.75" style="83" customWidth="1"/>
    <col min="13841" max="13841" width="13.375" style="83" customWidth="1"/>
    <col min="13842" max="13842" width="4" style="83" customWidth="1"/>
    <col min="13843" max="13843" width="3.75" style="83" customWidth="1"/>
    <col min="13844" max="13844" width="6.5" style="83" customWidth="1"/>
    <col min="13845" max="13848" width="10.75" style="83" customWidth="1"/>
    <col min="13849" max="13849" width="1.25" style="83" customWidth="1"/>
    <col min="13850" max="13855" width="3.75" style="83" customWidth="1"/>
    <col min="13856" max="13858" width="3.625" style="83" customWidth="1"/>
    <col min="13859" max="13859" width="9.5" style="83" customWidth="1"/>
    <col min="13860" max="13863" width="9" style="83"/>
    <col min="13864" max="13864" width="11.625" style="83" customWidth="1"/>
    <col min="13865" max="13865" width="9" style="83"/>
    <col min="13866" max="13866" width="9.25" style="83" customWidth="1"/>
    <col min="13867" max="13867" width="11.375" style="83" customWidth="1"/>
    <col min="13868" max="13868" width="9" style="83"/>
    <col min="13869" max="13869" width="9.25" style="83" customWidth="1"/>
    <col min="13870" max="13870" width="10.5" style="83" customWidth="1"/>
    <col min="13871" max="13889" width="0" style="83" hidden="1" customWidth="1"/>
    <col min="13890" max="14080" width="9" style="83"/>
    <col min="14081" max="14081" width="1.5" style="83" customWidth="1"/>
    <col min="14082" max="14092" width="3.75" style="83" customWidth="1"/>
    <col min="14093" max="14093" width="6.5" style="83" customWidth="1"/>
    <col min="14094" max="14095" width="10" style="83" customWidth="1"/>
    <col min="14096" max="14096" width="10.75" style="83" customWidth="1"/>
    <col min="14097" max="14097" width="13.375" style="83" customWidth="1"/>
    <col min="14098" max="14098" width="4" style="83" customWidth="1"/>
    <col min="14099" max="14099" width="3.75" style="83" customWidth="1"/>
    <col min="14100" max="14100" width="6.5" style="83" customWidth="1"/>
    <col min="14101" max="14104" width="10.75" style="83" customWidth="1"/>
    <col min="14105" max="14105" width="1.25" style="83" customWidth="1"/>
    <col min="14106" max="14111" width="3.75" style="83" customWidth="1"/>
    <col min="14112" max="14114" width="3.625" style="83" customWidth="1"/>
    <col min="14115" max="14115" width="9.5" style="83" customWidth="1"/>
    <col min="14116" max="14119" width="9" style="83"/>
    <col min="14120" max="14120" width="11.625" style="83" customWidth="1"/>
    <col min="14121" max="14121" width="9" style="83"/>
    <col min="14122" max="14122" width="9.25" style="83" customWidth="1"/>
    <col min="14123" max="14123" width="11.375" style="83" customWidth="1"/>
    <col min="14124" max="14124" width="9" style="83"/>
    <col min="14125" max="14125" width="9.25" style="83" customWidth="1"/>
    <col min="14126" max="14126" width="10.5" style="83" customWidth="1"/>
    <col min="14127" max="14145" width="0" style="83" hidden="1" customWidth="1"/>
    <col min="14146" max="14336" width="9" style="83"/>
    <col min="14337" max="14337" width="1.5" style="83" customWidth="1"/>
    <col min="14338" max="14348" width="3.75" style="83" customWidth="1"/>
    <col min="14349" max="14349" width="6.5" style="83" customWidth="1"/>
    <col min="14350" max="14351" width="10" style="83" customWidth="1"/>
    <col min="14352" max="14352" width="10.75" style="83" customWidth="1"/>
    <col min="14353" max="14353" width="13.375" style="83" customWidth="1"/>
    <col min="14354" max="14354" width="4" style="83" customWidth="1"/>
    <col min="14355" max="14355" width="3.75" style="83" customWidth="1"/>
    <col min="14356" max="14356" width="6.5" style="83" customWidth="1"/>
    <col min="14357" max="14360" width="10.75" style="83" customWidth="1"/>
    <col min="14361" max="14361" width="1.25" style="83" customWidth="1"/>
    <col min="14362" max="14367" width="3.75" style="83" customWidth="1"/>
    <col min="14368" max="14370" width="3.625" style="83" customWidth="1"/>
    <col min="14371" max="14371" width="9.5" style="83" customWidth="1"/>
    <col min="14372" max="14375" width="9" style="83"/>
    <col min="14376" max="14376" width="11.625" style="83" customWidth="1"/>
    <col min="14377" max="14377" width="9" style="83"/>
    <col min="14378" max="14378" width="9.25" style="83" customWidth="1"/>
    <col min="14379" max="14379" width="11.375" style="83" customWidth="1"/>
    <col min="14380" max="14380" width="9" style="83"/>
    <col min="14381" max="14381" width="9.25" style="83" customWidth="1"/>
    <col min="14382" max="14382" width="10.5" style="83" customWidth="1"/>
    <col min="14383" max="14401" width="0" style="83" hidden="1" customWidth="1"/>
    <col min="14402" max="14592" width="9" style="83"/>
    <col min="14593" max="14593" width="1.5" style="83" customWidth="1"/>
    <col min="14594" max="14604" width="3.75" style="83" customWidth="1"/>
    <col min="14605" max="14605" width="6.5" style="83" customWidth="1"/>
    <col min="14606" max="14607" width="10" style="83" customWidth="1"/>
    <col min="14608" max="14608" width="10.75" style="83" customWidth="1"/>
    <col min="14609" max="14609" width="13.375" style="83" customWidth="1"/>
    <col min="14610" max="14610" width="4" style="83" customWidth="1"/>
    <col min="14611" max="14611" width="3.75" style="83" customWidth="1"/>
    <col min="14612" max="14612" width="6.5" style="83" customWidth="1"/>
    <col min="14613" max="14616" width="10.75" style="83" customWidth="1"/>
    <col min="14617" max="14617" width="1.25" style="83" customWidth="1"/>
    <col min="14618" max="14623" width="3.75" style="83" customWidth="1"/>
    <col min="14624" max="14626" width="3.625" style="83" customWidth="1"/>
    <col min="14627" max="14627" width="9.5" style="83" customWidth="1"/>
    <col min="14628" max="14631" width="9" style="83"/>
    <col min="14632" max="14632" width="11.625" style="83" customWidth="1"/>
    <col min="14633" max="14633" width="9" style="83"/>
    <col min="14634" max="14634" width="9.25" style="83" customWidth="1"/>
    <col min="14635" max="14635" width="11.375" style="83" customWidth="1"/>
    <col min="14636" max="14636" width="9" style="83"/>
    <col min="14637" max="14637" width="9.25" style="83" customWidth="1"/>
    <col min="14638" max="14638" width="10.5" style="83" customWidth="1"/>
    <col min="14639" max="14657" width="0" style="83" hidden="1" customWidth="1"/>
    <col min="14658" max="14848" width="9" style="83"/>
    <col min="14849" max="14849" width="1.5" style="83" customWidth="1"/>
    <col min="14850" max="14860" width="3.75" style="83" customWidth="1"/>
    <col min="14861" max="14861" width="6.5" style="83" customWidth="1"/>
    <col min="14862" max="14863" width="10" style="83" customWidth="1"/>
    <col min="14864" max="14864" width="10.75" style="83" customWidth="1"/>
    <col min="14865" max="14865" width="13.375" style="83" customWidth="1"/>
    <col min="14866" max="14866" width="4" style="83" customWidth="1"/>
    <col min="14867" max="14867" width="3.75" style="83" customWidth="1"/>
    <col min="14868" max="14868" width="6.5" style="83" customWidth="1"/>
    <col min="14869" max="14872" width="10.75" style="83" customWidth="1"/>
    <col min="14873" max="14873" width="1.25" style="83" customWidth="1"/>
    <col min="14874" max="14879" width="3.75" style="83" customWidth="1"/>
    <col min="14880" max="14882" width="3.625" style="83" customWidth="1"/>
    <col min="14883" max="14883" width="9.5" style="83" customWidth="1"/>
    <col min="14884" max="14887" width="9" style="83"/>
    <col min="14888" max="14888" width="11.625" style="83" customWidth="1"/>
    <col min="14889" max="14889" width="9" style="83"/>
    <col min="14890" max="14890" width="9.25" style="83" customWidth="1"/>
    <col min="14891" max="14891" width="11.375" style="83" customWidth="1"/>
    <col min="14892" max="14892" width="9" style="83"/>
    <col min="14893" max="14893" width="9.25" style="83" customWidth="1"/>
    <col min="14894" max="14894" width="10.5" style="83" customWidth="1"/>
    <col min="14895" max="14913" width="0" style="83" hidden="1" customWidth="1"/>
    <col min="14914" max="15104" width="9" style="83"/>
    <col min="15105" max="15105" width="1.5" style="83" customWidth="1"/>
    <col min="15106" max="15116" width="3.75" style="83" customWidth="1"/>
    <col min="15117" max="15117" width="6.5" style="83" customWidth="1"/>
    <col min="15118" max="15119" width="10" style="83" customWidth="1"/>
    <col min="15120" max="15120" width="10.75" style="83" customWidth="1"/>
    <col min="15121" max="15121" width="13.375" style="83" customWidth="1"/>
    <col min="15122" max="15122" width="4" style="83" customWidth="1"/>
    <col min="15123" max="15123" width="3.75" style="83" customWidth="1"/>
    <col min="15124" max="15124" width="6.5" style="83" customWidth="1"/>
    <col min="15125" max="15128" width="10.75" style="83" customWidth="1"/>
    <col min="15129" max="15129" width="1.25" style="83" customWidth="1"/>
    <col min="15130" max="15135" width="3.75" style="83" customWidth="1"/>
    <col min="15136" max="15138" width="3.625" style="83" customWidth="1"/>
    <col min="15139" max="15139" width="9.5" style="83" customWidth="1"/>
    <col min="15140" max="15143" width="9" style="83"/>
    <col min="15144" max="15144" width="11.625" style="83" customWidth="1"/>
    <col min="15145" max="15145" width="9" style="83"/>
    <col min="15146" max="15146" width="9.25" style="83" customWidth="1"/>
    <col min="15147" max="15147" width="11.375" style="83" customWidth="1"/>
    <col min="15148" max="15148" width="9" style="83"/>
    <col min="15149" max="15149" width="9.25" style="83" customWidth="1"/>
    <col min="15150" max="15150" width="10.5" style="83" customWidth="1"/>
    <col min="15151" max="15169" width="0" style="83" hidden="1" customWidth="1"/>
    <col min="15170" max="15360" width="9" style="83"/>
    <col min="15361" max="15361" width="1.5" style="83" customWidth="1"/>
    <col min="15362" max="15372" width="3.75" style="83" customWidth="1"/>
    <col min="15373" max="15373" width="6.5" style="83" customWidth="1"/>
    <col min="15374" max="15375" width="10" style="83" customWidth="1"/>
    <col min="15376" max="15376" width="10.75" style="83" customWidth="1"/>
    <col min="15377" max="15377" width="13.375" style="83" customWidth="1"/>
    <col min="15378" max="15378" width="4" style="83" customWidth="1"/>
    <col min="15379" max="15379" width="3.75" style="83" customWidth="1"/>
    <col min="15380" max="15380" width="6.5" style="83" customWidth="1"/>
    <col min="15381" max="15384" width="10.75" style="83" customWidth="1"/>
    <col min="15385" max="15385" width="1.25" style="83" customWidth="1"/>
    <col min="15386" max="15391" width="3.75" style="83" customWidth="1"/>
    <col min="15392" max="15394" width="3.625" style="83" customWidth="1"/>
    <col min="15395" max="15395" width="9.5" style="83" customWidth="1"/>
    <col min="15396" max="15399" width="9" style="83"/>
    <col min="15400" max="15400" width="11.625" style="83" customWidth="1"/>
    <col min="15401" max="15401" width="9" style="83"/>
    <col min="15402" max="15402" width="9.25" style="83" customWidth="1"/>
    <col min="15403" max="15403" width="11.375" style="83" customWidth="1"/>
    <col min="15404" max="15404" width="9" style="83"/>
    <col min="15405" max="15405" width="9.25" style="83" customWidth="1"/>
    <col min="15406" max="15406" width="10.5" style="83" customWidth="1"/>
    <col min="15407" max="15425" width="0" style="83" hidden="1" customWidth="1"/>
    <col min="15426" max="15616" width="9" style="83"/>
    <col min="15617" max="15617" width="1.5" style="83" customWidth="1"/>
    <col min="15618" max="15628" width="3.75" style="83" customWidth="1"/>
    <col min="15629" max="15629" width="6.5" style="83" customWidth="1"/>
    <col min="15630" max="15631" width="10" style="83" customWidth="1"/>
    <col min="15632" max="15632" width="10.75" style="83" customWidth="1"/>
    <col min="15633" max="15633" width="13.375" style="83" customWidth="1"/>
    <col min="15634" max="15634" width="4" style="83" customWidth="1"/>
    <col min="15635" max="15635" width="3.75" style="83" customWidth="1"/>
    <col min="15636" max="15636" width="6.5" style="83" customWidth="1"/>
    <col min="15637" max="15640" width="10.75" style="83" customWidth="1"/>
    <col min="15641" max="15641" width="1.25" style="83" customWidth="1"/>
    <col min="15642" max="15647" width="3.75" style="83" customWidth="1"/>
    <col min="15648" max="15650" width="3.625" style="83" customWidth="1"/>
    <col min="15651" max="15651" width="9.5" style="83" customWidth="1"/>
    <col min="15652" max="15655" width="9" style="83"/>
    <col min="15656" max="15656" width="11.625" style="83" customWidth="1"/>
    <col min="15657" max="15657" width="9" style="83"/>
    <col min="15658" max="15658" width="9.25" style="83" customWidth="1"/>
    <col min="15659" max="15659" width="11.375" style="83" customWidth="1"/>
    <col min="15660" max="15660" width="9" style="83"/>
    <col min="15661" max="15661" width="9.25" style="83" customWidth="1"/>
    <col min="15662" max="15662" width="10.5" style="83" customWidth="1"/>
    <col min="15663" max="15681" width="0" style="83" hidden="1" customWidth="1"/>
    <col min="15682" max="15872" width="9" style="83"/>
    <col min="15873" max="15873" width="1.5" style="83" customWidth="1"/>
    <col min="15874" max="15884" width="3.75" style="83" customWidth="1"/>
    <col min="15885" max="15885" width="6.5" style="83" customWidth="1"/>
    <col min="15886" max="15887" width="10" style="83" customWidth="1"/>
    <col min="15888" max="15888" width="10.75" style="83" customWidth="1"/>
    <col min="15889" max="15889" width="13.375" style="83" customWidth="1"/>
    <col min="15890" max="15890" width="4" style="83" customWidth="1"/>
    <col min="15891" max="15891" width="3.75" style="83" customWidth="1"/>
    <col min="15892" max="15892" width="6.5" style="83" customWidth="1"/>
    <col min="15893" max="15896" width="10.75" style="83" customWidth="1"/>
    <col min="15897" max="15897" width="1.25" style="83" customWidth="1"/>
    <col min="15898" max="15903" width="3.75" style="83" customWidth="1"/>
    <col min="15904" max="15906" width="3.625" style="83" customWidth="1"/>
    <col min="15907" max="15907" width="9.5" style="83" customWidth="1"/>
    <col min="15908" max="15911" width="9" style="83"/>
    <col min="15912" max="15912" width="11.625" style="83" customWidth="1"/>
    <col min="15913" max="15913" width="9" style="83"/>
    <col min="15914" max="15914" width="9.25" style="83" customWidth="1"/>
    <col min="15915" max="15915" width="11.375" style="83" customWidth="1"/>
    <col min="15916" max="15916" width="9" style="83"/>
    <col min="15917" max="15917" width="9.25" style="83" customWidth="1"/>
    <col min="15918" max="15918" width="10.5" style="83" customWidth="1"/>
    <col min="15919" max="15937" width="0" style="83" hidden="1" customWidth="1"/>
    <col min="15938" max="16128" width="9" style="83"/>
    <col min="16129" max="16129" width="1.5" style="83" customWidth="1"/>
    <col min="16130" max="16140" width="3.75" style="83" customWidth="1"/>
    <col min="16141" max="16141" width="6.5" style="83" customWidth="1"/>
    <col min="16142" max="16143" width="10" style="83" customWidth="1"/>
    <col min="16144" max="16144" width="10.75" style="83" customWidth="1"/>
    <col min="16145" max="16145" width="13.375" style="83" customWidth="1"/>
    <col min="16146" max="16146" width="4" style="83" customWidth="1"/>
    <col min="16147" max="16147" width="3.75" style="83" customWidth="1"/>
    <col min="16148" max="16148" width="6.5" style="83" customWidth="1"/>
    <col min="16149" max="16152" width="10.75" style="83" customWidth="1"/>
    <col min="16153" max="16153" width="1.25" style="83" customWidth="1"/>
    <col min="16154" max="16159" width="3.75" style="83" customWidth="1"/>
    <col min="16160" max="16162" width="3.625" style="83" customWidth="1"/>
    <col min="16163" max="16163" width="9.5" style="83" customWidth="1"/>
    <col min="16164" max="16167" width="9" style="83"/>
    <col min="16168" max="16168" width="11.625" style="83" customWidth="1"/>
    <col min="16169" max="16169" width="9" style="83"/>
    <col min="16170" max="16170" width="9.25" style="83" customWidth="1"/>
    <col min="16171" max="16171" width="11.375" style="83" customWidth="1"/>
    <col min="16172" max="16172" width="9" style="83"/>
    <col min="16173" max="16173" width="9.25" style="83" customWidth="1"/>
    <col min="16174" max="16174" width="10.5" style="83" customWidth="1"/>
    <col min="16175" max="16193" width="0" style="83" hidden="1" customWidth="1"/>
    <col min="16194" max="16384" width="9" style="83"/>
  </cols>
  <sheetData>
    <row r="1" spans="2:56" ht="14.25" customHeight="1">
      <c r="B1" s="985"/>
      <c r="C1" s="985"/>
      <c r="D1" s="985"/>
      <c r="E1" s="985"/>
      <c r="F1" s="985"/>
      <c r="G1" s="985"/>
      <c r="H1" s="985"/>
      <c r="I1" s="985"/>
      <c r="J1" s="985"/>
      <c r="K1" s="985"/>
      <c r="L1" s="985"/>
      <c r="M1" s="985"/>
      <c r="N1" s="985"/>
      <c r="O1" s="985"/>
      <c r="P1" s="985"/>
      <c r="Q1" s="985"/>
      <c r="R1" s="985"/>
      <c r="S1" s="985"/>
      <c r="T1" s="985"/>
      <c r="U1" s="985"/>
      <c r="V1" s="985"/>
      <c r="W1" s="985"/>
      <c r="X1" s="985"/>
      <c r="Y1" s="81"/>
      <c r="Z1" s="82"/>
      <c r="AA1" s="82"/>
      <c r="AB1" s="82"/>
      <c r="AC1" s="82"/>
      <c r="AD1" s="82"/>
      <c r="AE1" s="82"/>
    </row>
    <row r="2" spans="2:56" ht="24" customHeight="1">
      <c r="B2" s="985"/>
      <c r="C2" s="985"/>
      <c r="D2" s="985"/>
      <c r="E2" s="985"/>
      <c r="F2" s="985"/>
      <c r="G2" s="985"/>
      <c r="H2" s="985"/>
      <c r="I2" s="985"/>
      <c r="J2" s="985"/>
      <c r="K2" s="985"/>
      <c r="L2" s="985"/>
      <c r="M2" s="985"/>
      <c r="N2" s="985"/>
      <c r="O2" s="985"/>
      <c r="P2" s="985"/>
      <c r="Q2" s="985"/>
      <c r="R2" s="985"/>
      <c r="S2" s="985"/>
      <c r="T2" s="985"/>
      <c r="U2" s="985"/>
      <c r="V2" s="985"/>
      <c r="W2" s="985"/>
      <c r="X2" s="985"/>
      <c r="Y2" s="81"/>
      <c r="Z2" s="82"/>
      <c r="AA2" s="82"/>
      <c r="AB2" s="82"/>
      <c r="AC2" s="82"/>
      <c r="AD2" s="82"/>
      <c r="AE2" s="82"/>
    </row>
    <row r="3" spans="2:56" ht="14.25" customHeight="1">
      <c r="B3" s="81"/>
      <c r="C3" s="81"/>
      <c r="D3" s="81"/>
      <c r="E3" s="81"/>
      <c r="F3" s="81"/>
      <c r="G3" s="81"/>
      <c r="H3" s="81"/>
      <c r="I3" s="81"/>
      <c r="J3" s="81"/>
      <c r="K3" s="81"/>
      <c r="L3" s="81"/>
      <c r="M3" s="81"/>
      <c r="N3" s="81"/>
      <c r="O3" s="81"/>
      <c r="P3" s="81"/>
      <c r="Q3" s="81"/>
      <c r="R3" s="81"/>
      <c r="S3" s="81"/>
      <c r="T3" s="81"/>
      <c r="U3" s="81"/>
      <c r="V3" s="81"/>
      <c r="W3" s="81"/>
      <c r="X3" s="81"/>
      <c r="Y3" s="81"/>
      <c r="Z3" s="82"/>
      <c r="AA3" s="82"/>
      <c r="AB3" s="82"/>
      <c r="AC3" s="82"/>
      <c r="AD3" s="82"/>
      <c r="AE3" s="82"/>
    </row>
    <row r="4" spans="2:56" ht="21.75" customHeight="1">
      <c r="B4" s="987" t="s">
        <v>349</v>
      </c>
      <c r="C4" s="987"/>
      <c r="D4" s="987"/>
      <c r="E4" s="987"/>
      <c r="F4" s="987"/>
      <c r="G4" s="987"/>
      <c r="H4" s="987"/>
      <c r="I4" s="987"/>
      <c r="J4" s="987"/>
      <c r="K4" s="84"/>
      <c r="L4" s="84"/>
      <c r="M4" s="997" t="s">
        <v>350</v>
      </c>
      <c r="N4" s="997"/>
      <c r="O4" s="997"/>
      <c r="P4" s="997"/>
      <c r="Q4" s="997"/>
      <c r="R4" s="84"/>
      <c r="S4" s="84"/>
      <c r="T4" s="993" t="s">
        <v>351</v>
      </c>
      <c r="U4" s="993"/>
      <c r="V4" s="993"/>
      <c r="W4" s="993"/>
      <c r="X4" s="993"/>
      <c r="Y4" s="84"/>
      <c r="AZ4" s="85">
        <f>G8</f>
        <v>20</v>
      </c>
      <c r="BA4" s="79">
        <f>PMT(AZ5/2,AZ4*2,-AZ6)</f>
        <v>36555.747797347503</v>
      </c>
      <c r="BB4" s="85">
        <v>1</v>
      </c>
      <c r="BC4" s="83">
        <v>1500</v>
      </c>
      <c r="BD4" s="83">
        <f>IF($G$8=BB4,BC4,0)</f>
        <v>0</v>
      </c>
    </row>
    <row r="5" spans="2:56" ht="21.75" customHeight="1">
      <c r="B5" s="993" t="s">
        <v>352</v>
      </c>
      <c r="C5" s="993"/>
      <c r="D5" s="993"/>
      <c r="E5" s="993"/>
      <c r="F5" s="993"/>
      <c r="G5" s="86">
        <f>返済比率償還シート!B2</f>
        <v>1000000</v>
      </c>
      <c r="H5" s="86"/>
      <c r="I5" s="86"/>
      <c r="J5" s="86"/>
      <c r="K5" s="78"/>
      <c r="L5" s="84"/>
      <c r="M5" s="997" t="s">
        <v>353</v>
      </c>
      <c r="N5" s="997"/>
      <c r="O5" s="997"/>
      <c r="P5" s="1002">
        <f>G5-G6</f>
        <v>1000000</v>
      </c>
      <c r="Q5" s="1002"/>
      <c r="R5" s="78"/>
      <c r="S5" s="84"/>
      <c r="T5" s="994" t="s">
        <v>354</v>
      </c>
      <c r="U5" s="995" t="s">
        <v>355</v>
      </c>
      <c r="V5" s="995"/>
      <c r="W5" s="999">
        <f>返済比率償還シートサポート!N18</f>
        <v>6059.8032929941864</v>
      </c>
      <c r="X5" s="999"/>
      <c r="Y5" s="87"/>
      <c r="AZ5" s="88">
        <f>G9</f>
        <v>0.04</v>
      </c>
      <c r="BA5" s="89"/>
      <c r="BB5" s="85">
        <v>2</v>
      </c>
      <c r="BC5" s="83">
        <v>2242</v>
      </c>
      <c r="BD5" s="83">
        <f>IF($G$8=BB5,BC5,0)</f>
        <v>0</v>
      </c>
    </row>
    <row r="6" spans="2:56" ht="21.75" customHeight="1">
      <c r="B6" s="993" t="s">
        <v>356</v>
      </c>
      <c r="C6" s="993"/>
      <c r="D6" s="993"/>
      <c r="E6" s="993"/>
      <c r="F6" s="993"/>
      <c r="G6" s="86"/>
      <c r="H6" s="86"/>
      <c r="I6" s="86"/>
      <c r="J6" s="86"/>
      <c r="K6" s="78"/>
      <c r="L6" s="84"/>
      <c r="M6" s="997"/>
      <c r="N6" s="997"/>
      <c r="O6" s="997"/>
      <c r="P6" s="1002"/>
      <c r="Q6" s="1002"/>
      <c r="R6" s="78"/>
      <c r="S6" s="84"/>
      <c r="T6" s="994"/>
      <c r="U6" s="995" t="s">
        <v>357</v>
      </c>
      <c r="V6" s="995"/>
      <c r="W6" s="999">
        <f>返済比率償還シートサポート!U23</f>
        <v>0</v>
      </c>
      <c r="X6" s="999"/>
      <c r="Y6" s="87"/>
      <c r="AZ6" s="79">
        <v>1000000</v>
      </c>
      <c r="BA6" s="79"/>
      <c r="BB6" s="85">
        <v>3</v>
      </c>
      <c r="BC6" s="83">
        <v>2979</v>
      </c>
      <c r="BD6" s="83">
        <f>IF($G$8=BB6,BC6,0)</f>
        <v>0</v>
      </c>
    </row>
    <row r="7" spans="2:56" ht="21.75" customHeight="1">
      <c r="B7" s="1000" t="s">
        <v>358</v>
      </c>
      <c r="C7" s="1000"/>
      <c r="D7" s="1000"/>
      <c r="E7" s="1000"/>
      <c r="F7" s="1000"/>
      <c r="G7" s="86">
        <v>0</v>
      </c>
      <c r="H7" s="86"/>
      <c r="I7" s="86"/>
      <c r="J7" s="86"/>
      <c r="K7" s="78"/>
      <c r="L7" s="90"/>
      <c r="M7" s="1001" t="s">
        <v>359</v>
      </c>
      <c r="N7" s="997" t="s">
        <v>360</v>
      </c>
      <c r="O7" s="997"/>
      <c r="P7" s="1002">
        <f>P5-P9</f>
        <v>1000000</v>
      </c>
      <c r="Q7" s="1002"/>
      <c r="R7" s="78"/>
      <c r="S7" s="90"/>
      <c r="T7" s="994"/>
      <c r="U7" s="995" t="s">
        <v>361</v>
      </c>
      <c r="V7" s="995"/>
      <c r="W7" s="992">
        <f>(W5*12)+(W6*2)</f>
        <v>72717.639515930234</v>
      </c>
      <c r="X7" s="992"/>
      <c r="Y7" s="87"/>
      <c r="BB7" s="85">
        <v>4</v>
      </c>
      <c r="BC7" s="83">
        <v>3710</v>
      </c>
      <c r="BD7" s="83">
        <f>IF($G$8=BB7,BC7,0)</f>
        <v>0</v>
      </c>
    </row>
    <row r="8" spans="2:56" ht="21.75" customHeight="1">
      <c r="B8" s="993" t="s">
        <v>362</v>
      </c>
      <c r="C8" s="993"/>
      <c r="D8" s="993"/>
      <c r="E8" s="993"/>
      <c r="F8" s="993"/>
      <c r="G8" s="91">
        <f>返済比率償還シート!B3</f>
        <v>20</v>
      </c>
      <c r="H8" s="91"/>
      <c r="I8" s="91"/>
      <c r="J8" s="91"/>
      <c r="K8" s="92"/>
      <c r="L8" s="90"/>
      <c r="M8" s="1001"/>
      <c r="N8" s="997"/>
      <c r="O8" s="997"/>
      <c r="P8" s="1002"/>
      <c r="Q8" s="1002"/>
      <c r="R8" s="78"/>
      <c r="S8" s="90"/>
      <c r="T8" s="994" t="s">
        <v>363</v>
      </c>
      <c r="U8" s="995" t="s">
        <v>364</v>
      </c>
      <c r="V8" s="995"/>
      <c r="W8" s="996">
        <f>W7/(G10*10000)</f>
        <v>1.6159475447984496E-2</v>
      </c>
      <c r="X8" s="996"/>
      <c r="Y8" s="87"/>
    </row>
    <row r="9" spans="2:56" ht="21.75" customHeight="1">
      <c r="B9" s="993" t="s">
        <v>365</v>
      </c>
      <c r="C9" s="993"/>
      <c r="D9" s="993"/>
      <c r="E9" s="993"/>
      <c r="F9" s="993"/>
      <c r="G9" s="93">
        <f>返済比率償還シート!B4</f>
        <v>0.04</v>
      </c>
      <c r="H9" s="93"/>
      <c r="I9" s="93"/>
      <c r="J9" s="93"/>
      <c r="K9" s="94"/>
      <c r="L9" s="90"/>
      <c r="M9" s="1001"/>
      <c r="N9" s="997" t="s">
        <v>366</v>
      </c>
      <c r="O9" s="997"/>
      <c r="P9" s="1002">
        <f>IF(P5*50%&lt;=BC9,P5*50%,BC9)</f>
        <v>0</v>
      </c>
      <c r="Q9" s="1002"/>
      <c r="R9" s="78"/>
      <c r="S9" s="90"/>
      <c r="T9" s="994"/>
      <c r="U9" s="995" t="s">
        <v>367</v>
      </c>
      <c r="V9" s="995"/>
      <c r="W9" s="996">
        <f>((PMT(4%/12,返済比率償還シートサポート!G8*12,-返済比率償還シートサポート!P7)*12)+(PMT(4%/2,返済比率償還シートサポート!G8*2,-返済比率償還シートサポート!P9)*2))/(G10*10000)</f>
        <v>1.6159475447984496E-2</v>
      </c>
      <c r="X9" s="996"/>
      <c r="Y9" s="78"/>
      <c r="AZ9" s="79">
        <f>G7</f>
        <v>0</v>
      </c>
      <c r="BA9" s="83">
        <f>AZ9/BA4</f>
        <v>0</v>
      </c>
      <c r="BB9" s="79">
        <f>BA9*1000000</f>
        <v>0</v>
      </c>
      <c r="BC9" s="79">
        <f>ROUNDDOWN(BB9,-5)</f>
        <v>0</v>
      </c>
    </row>
    <row r="10" spans="2:56" ht="21.75" customHeight="1">
      <c r="B10" s="993" t="s">
        <v>368</v>
      </c>
      <c r="C10" s="993"/>
      <c r="D10" s="993"/>
      <c r="E10" s="993"/>
      <c r="F10" s="993"/>
      <c r="G10" s="95">
        <v>450</v>
      </c>
      <c r="H10" s="95"/>
      <c r="I10" s="95"/>
      <c r="J10" s="95"/>
      <c r="K10" s="96"/>
      <c r="L10" s="90"/>
      <c r="M10" s="1001"/>
      <c r="N10" s="997"/>
      <c r="O10" s="997"/>
      <c r="P10" s="1002"/>
      <c r="Q10" s="1002"/>
      <c r="R10" s="78"/>
      <c r="S10" s="90"/>
      <c r="T10" s="994"/>
      <c r="U10" s="995" t="s">
        <v>369</v>
      </c>
      <c r="V10" s="995"/>
      <c r="W10" s="1003">
        <f>(((PMT(4%/12,返済比率償還シートサポート!G8*12,-返済比率償還シートサポート!P7)*12)+(PMT(4%/2,返済比率償還シートサポート!G8*2,-返済比率償還シートサポート!P9)*2))/10000/35%)+1</f>
        <v>21.776468433122925</v>
      </c>
      <c r="X10" s="1003"/>
      <c r="Y10" s="80"/>
    </row>
    <row r="11" spans="2:56" ht="20.25" customHeight="1">
      <c r="M11" s="90"/>
      <c r="N11" s="90"/>
      <c r="O11" s="90"/>
      <c r="P11" s="90"/>
      <c r="Q11" s="90"/>
      <c r="R11" s="90"/>
      <c r="Y11" s="90"/>
      <c r="AZ11" s="85">
        <v>5</v>
      </c>
      <c r="BA11" s="83">
        <v>4435</v>
      </c>
      <c r="BB11" s="83">
        <f>IF($G$8=AZ11,BA11,0)</f>
        <v>0</v>
      </c>
    </row>
    <row r="12" spans="2:56" ht="20.25" customHeight="1">
      <c r="B12" s="83" t="s">
        <v>370</v>
      </c>
      <c r="M12" s="90"/>
      <c r="N12" s="90"/>
      <c r="O12" s="90"/>
      <c r="P12" s="90"/>
      <c r="Q12" s="90"/>
      <c r="R12" s="90"/>
      <c r="T12" s="90"/>
      <c r="U12" s="90"/>
      <c r="V12" s="90"/>
      <c r="W12" s="90"/>
      <c r="X12" s="90"/>
      <c r="Y12" s="90"/>
      <c r="AV12" s="85"/>
    </row>
    <row r="13" spans="2:56" ht="20.25" customHeight="1">
      <c r="B13" s="97" t="s">
        <v>371</v>
      </c>
      <c r="M13" s="90"/>
      <c r="N13" s="90"/>
      <c r="O13" s="90"/>
      <c r="P13" s="90"/>
      <c r="Q13" s="90"/>
      <c r="R13" s="90"/>
      <c r="T13" s="90"/>
      <c r="U13" s="90"/>
      <c r="V13" s="90"/>
      <c r="W13" s="90"/>
      <c r="X13" s="90"/>
      <c r="Y13" s="90"/>
      <c r="AV13" s="85"/>
    </row>
    <row r="14" spans="2:56" ht="26.25" customHeight="1">
      <c r="B14" s="97"/>
      <c r="M14" s="90"/>
      <c r="N14" s="90"/>
      <c r="O14" s="90"/>
      <c r="P14" s="90"/>
      <c r="Q14" s="90"/>
      <c r="R14" s="90"/>
      <c r="T14" s="90"/>
      <c r="U14" s="90"/>
      <c r="V14" s="90"/>
      <c r="W14" s="90"/>
      <c r="X14" s="90"/>
      <c r="Y14" s="90"/>
      <c r="AV14" s="85"/>
    </row>
    <row r="15" spans="2:56" ht="27" customHeight="1">
      <c r="B15" s="985"/>
      <c r="C15" s="985"/>
      <c r="D15" s="985"/>
      <c r="E15" s="985"/>
      <c r="F15" s="985"/>
      <c r="G15" s="985"/>
      <c r="H15" s="985"/>
      <c r="I15" s="985"/>
      <c r="J15" s="985"/>
      <c r="K15" s="985"/>
      <c r="L15" s="985"/>
      <c r="M15" s="985"/>
      <c r="N15" s="985"/>
      <c r="O15" s="985"/>
      <c r="P15" s="985"/>
      <c r="Q15" s="985"/>
      <c r="R15" s="985"/>
      <c r="S15" s="985"/>
      <c r="T15" s="985"/>
      <c r="U15" s="985"/>
      <c r="V15" s="985"/>
      <c r="W15" s="985"/>
      <c r="X15" s="985"/>
      <c r="Y15" s="90"/>
      <c r="AV15" s="85"/>
    </row>
    <row r="16" spans="2:56" ht="20.25" customHeight="1">
      <c r="B16" s="986" t="s">
        <v>372</v>
      </c>
      <c r="C16" s="986"/>
      <c r="D16" s="986"/>
      <c r="E16" s="986"/>
      <c r="F16" s="986"/>
      <c r="G16" s="986"/>
      <c r="H16" s="986"/>
      <c r="I16" s="986"/>
      <c r="J16" s="986"/>
      <c r="L16" s="98" t="s">
        <v>373</v>
      </c>
      <c r="S16" s="98" t="s">
        <v>374</v>
      </c>
      <c r="AL16" s="79"/>
      <c r="AV16" s="85">
        <v>6</v>
      </c>
      <c r="AW16" s="83">
        <v>5152</v>
      </c>
      <c r="AX16" s="83">
        <f t="shared" ref="AX16:AX45" si="0">IF($G$8=AV16,AW16,0)</f>
        <v>0</v>
      </c>
    </row>
    <row r="17" spans="2:60" ht="20.25" customHeight="1">
      <c r="B17" s="987" t="s">
        <v>349</v>
      </c>
      <c r="C17" s="987"/>
      <c r="D17" s="987"/>
      <c r="E17" s="987"/>
      <c r="F17" s="987"/>
      <c r="G17" s="987"/>
      <c r="H17" s="987"/>
      <c r="I17" s="987"/>
      <c r="J17" s="987"/>
      <c r="L17" s="99" t="s">
        <v>375</v>
      </c>
      <c r="M17" s="99" t="s">
        <v>376</v>
      </c>
      <c r="N17" s="100" t="s">
        <v>377</v>
      </c>
      <c r="O17" s="100" t="s">
        <v>378</v>
      </c>
      <c r="P17" s="100" t="s">
        <v>365</v>
      </c>
      <c r="Q17" s="101" t="s">
        <v>379</v>
      </c>
      <c r="R17" s="102"/>
      <c r="S17" s="103" t="s">
        <v>375</v>
      </c>
      <c r="T17" s="103" t="s">
        <v>376</v>
      </c>
      <c r="U17" s="104" t="s">
        <v>377</v>
      </c>
      <c r="V17" s="105" t="s">
        <v>378</v>
      </c>
      <c r="W17" s="105" t="s">
        <v>365</v>
      </c>
      <c r="X17" s="106" t="s">
        <v>379</v>
      </c>
      <c r="Y17" s="102"/>
      <c r="AR17" s="79"/>
      <c r="AS17" s="79"/>
      <c r="AT17" s="79"/>
      <c r="AU17" s="79"/>
      <c r="AV17" s="85">
        <v>7</v>
      </c>
      <c r="AW17" s="83">
        <v>5862</v>
      </c>
      <c r="AX17" s="83">
        <f t="shared" si="0"/>
        <v>0</v>
      </c>
      <c r="AZ17" s="102" t="s">
        <v>380</v>
      </c>
      <c r="BA17" s="102"/>
      <c r="BB17" s="102" t="s">
        <v>381</v>
      </c>
      <c r="BC17" s="107" t="s">
        <v>382</v>
      </c>
      <c r="BD17" s="102" t="s">
        <v>383</v>
      </c>
      <c r="BE17" s="107" t="s">
        <v>365</v>
      </c>
      <c r="BF17" s="102" t="s">
        <v>378</v>
      </c>
      <c r="BG17" s="102" t="s">
        <v>365</v>
      </c>
      <c r="BH17" s="102" t="s">
        <v>384</v>
      </c>
    </row>
    <row r="18" spans="2:60" ht="20.25" customHeight="1">
      <c r="B18" s="988" t="s">
        <v>385</v>
      </c>
      <c r="C18" s="988"/>
      <c r="D18" s="988"/>
      <c r="E18" s="988"/>
      <c r="F18" s="989">
        <v>1000000</v>
      </c>
      <c r="G18" s="989"/>
      <c r="H18" s="989"/>
      <c r="I18" s="989"/>
      <c r="J18" s="989"/>
      <c r="L18" s="975" t="s">
        <v>386</v>
      </c>
      <c r="M18" s="102">
        <v>1</v>
      </c>
      <c r="N18" s="79">
        <f>PMT(返済比率償還シートサポート!G9/12,返済比率償還シートサポート!G8*12,-返済比率償還シートサポート!P7)</f>
        <v>6059.8032929941864</v>
      </c>
      <c r="O18" s="108">
        <f t="shared" ref="O18:O80" si="1">IF(N18=0,0,-PPMT($G$9/12,M18,MAX($G$8*12),$P$7))</f>
        <v>2726.4699596608534</v>
      </c>
      <c r="P18" s="108">
        <f t="shared" ref="P18:P80" si="2">IF(N18=0,0,-IPMT($G$9/12,M18,MAX($G$8*12),$P$7))</f>
        <v>3333.3333333333335</v>
      </c>
      <c r="Q18" s="109">
        <f>返済比率償還シートサポート!P7-O18</f>
        <v>997273.5300403391</v>
      </c>
      <c r="R18" s="108"/>
      <c r="S18" s="976" t="s">
        <v>386</v>
      </c>
      <c r="T18" s="102"/>
      <c r="V18" s="108"/>
      <c r="W18" s="108"/>
      <c r="AV18" s="85">
        <v>8</v>
      </c>
      <c r="AW18" s="83">
        <v>6564</v>
      </c>
      <c r="AX18" s="83">
        <f t="shared" si="0"/>
        <v>0</v>
      </c>
      <c r="AY18" s="108">
        <f>N18-O18-P18+U18-V18-W18</f>
        <v>-4.5474735088646412E-13</v>
      </c>
      <c r="AZ18" s="83">
        <v>1</v>
      </c>
      <c r="BB18" s="79"/>
      <c r="BC18" s="79"/>
      <c r="BD18" s="108"/>
      <c r="BE18" s="79"/>
      <c r="BF18" s="108">
        <f t="shared" ref="BF18:BG32" si="3">O18</f>
        <v>2726.4699596608534</v>
      </c>
      <c r="BG18" s="108">
        <f t="shared" si="3"/>
        <v>3333.3333333333335</v>
      </c>
    </row>
    <row r="19" spans="2:60" ht="20.25" customHeight="1">
      <c r="B19" s="988" t="s">
        <v>387</v>
      </c>
      <c r="C19" s="988"/>
      <c r="D19" s="988"/>
      <c r="E19" s="988"/>
      <c r="F19" s="990">
        <v>48</v>
      </c>
      <c r="G19" s="990"/>
      <c r="H19" s="990"/>
      <c r="I19" s="990"/>
      <c r="J19" s="990"/>
      <c r="L19" s="975"/>
      <c r="M19" s="102">
        <v>2</v>
      </c>
      <c r="N19" s="108">
        <f>IF(Q18&lt;1,0,N18)</f>
        <v>6059.8032929941864</v>
      </c>
      <c r="O19" s="108">
        <f t="shared" si="1"/>
        <v>2735.5581928597226</v>
      </c>
      <c r="P19" s="108">
        <f t="shared" si="2"/>
        <v>3324.2451001344639</v>
      </c>
      <c r="Q19" s="109">
        <f>IF(Q18&lt;0,0,Q18-O19)</f>
        <v>994537.97184747935</v>
      </c>
      <c r="R19" s="108"/>
      <c r="S19" s="976"/>
      <c r="T19" s="102"/>
      <c r="V19" s="108"/>
      <c r="W19" s="108"/>
      <c r="AV19" s="85">
        <v>9</v>
      </c>
      <c r="AW19" s="83">
        <v>7257</v>
      </c>
      <c r="AX19" s="83">
        <f t="shared" si="0"/>
        <v>0</v>
      </c>
      <c r="AY19" s="108">
        <f t="shared" ref="AY19:AY81" si="4">N19-O19-P19+U19-V19-W19</f>
        <v>0</v>
      </c>
      <c r="AZ19" s="83">
        <v>2</v>
      </c>
      <c r="BA19" s="83">
        <f t="shared" ref="BA19:BA29" si="5">IF($F$19=AZ19,1,0)</f>
        <v>0</v>
      </c>
      <c r="BB19" s="79">
        <f t="shared" ref="BB19:BB29" si="6">IF(BA19=1,$F$18,IF(BB18&gt;0,BD18,0))</f>
        <v>0</v>
      </c>
      <c r="BC19" s="79">
        <f t="shared" ref="BC19:BC46" si="7">IF(BA19=1,BF19,IF(BB19&gt;0,BF19,0))</f>
        <v>0</v>
      </c>
      <c r="BD19" s="108">
        <f t="shared" ref="BD19:BD46" si="8">BB19-BC19</f>
        <v>0</v>
      </c>
      <c r="BE19" s="79">
        <f t="shared" ref="BE19:BE46" si="9">IF(BC19&gt;0,BG19,0)</f>
        <v>0</v>
      </c>
      <c r="BF19" s="108">
        <f t="shared" si="3"/>
        <v>2735.5581928597226</v>
      </c>
      <c r="BG19" s="108">
        <f t="shared" si="3"/>
        <v>3324.2451001344639</v>
      </c>
      <c r="BH19" s="83">
        <f>IF(BE19&gt;0,1,0)</f>
        <v>0</v>
      </c>
    </row>
    <row r="20" spans="2:60" ht="20.25" customHeight="1">
      <c r="E20" s="991">
        <f>F19/12</f>
        <v>4</v>
      </c>
      <c r="F20" s="991"/>
      <c r="G20" s="991"/>
      <c r="H20" s="991"/>
      <c r="I20" s="991"/>
      <c r="J20" s="991"/>
      <c r="L20" s="975"/>
      <c r="M20" s="102">
        <v>3</v>
      </c>
      <c r="N20" s="108">
        <f t="shared" ref="N20:N29" si="10">IF(Q19&lt;1,0,N19)</f>
        <v>6059.8032929941864</v>
      </c>
      <c r="O20" s="108">
        <f t="shared" si="1"/>
        <v>2744.6767201692551</v>
      </c>
      <c r="P20" s="108">
        <f t="shared" si="2"/>
        <v>3315.1265728249327</v>
      </c>
      <c r="Q20" s="109">
        <f t="shared" ref="Q20:Q82" si="11">IF(Q19&lt;0,0,Q19-O20)</f>
        <v>991793.29512731009</v>
      </c>
      <c r="R20" s="108"/>
      <c r="S20" s="976"/>
      <c r="T20" s="102"/>
      <c r="V20" s="108"/>
      <c r="W20" s="108"/>
      <c r="AV20" s="85">
        <v>10</v>
      </c>
      <c r="AW20" s="83">
        <v>7941</v>
      </c>
      <c r="AX20" s="83">
        <f t="shared" si="0"/>
        <v>0</v>
      </c>
      <c r="AY20" s="108">
        <f t="shared" si="4"/>
        <v>-1.3642420526593924E-12</v>
      </c>
      <c r="AZ20" s="83">
        <v>3</v>
      </c>
      <c r="BA20" s="83">
        <f t="shared" si="5"/>
        <v>0</v>
      </c>
      <c r="BB20" s="79">
        <f t="shared" si="6"/>
        <v>0</v>
      </c>
      <c r="BC20" s="79">
        <f t="shared" si="7"/>
        <v>0</v>
      </c>
      <c r="BD20" s="108">
        <f t="shared" si="8"/>
        <v>0</v>
      </c>
      <c r="BE20" s="79">
        <f t="shared" si="9"/>
        <v>0</v>
      </c>
      <c r="BF20" s="108">
        <f t="shared" si="3"/>
        <v>2744.6767201692551</v>
      </c>
      <c r="BG20" s="108">
        <f t="shared" si="3"/>
        <v>3315.1265728249327</v>
      </c>
      <c r="BH20" s="83">
        <f t="shared" ref="BH20:BH83" si="12">IF(BE20&gt;0,1,0)</f>
        <v>0</v>
      </c>
    </row>
    <row r="21" spans="2:60" ht="20.25" customHeight="1">
      <c r="B21" s="98" t="s">
        <v>388</v>
      </c>
      <c r="L21" s="975"/>
      <c r="M21" s="102">
        <v>4</v>
      </c>
      <c r="N21" s="108">
        <f t="shared" si="10"/>
        <v>6059.8032929941864</v>
      </c>
      <c r="O21" s="108">
        <f t="shared" si="1"/>
        <v>2753.8256425698191</v>
      </c>
      <c r="P21" s="108">
        <f t="shared" si="2"/>
        <v>3305.9776504243678</v>
      </c>
      <c r="Q21" s="109">
        <f t="shared" si="11"/>
        <v>989039.46948474029</v>
      </c>
      <c r="R21" s="108"/>
      <c r="S21" s="976"/>
      <c r="T21" s="102"/>
      <c r="V21" s="108"/>
      <c r="W21" s="108"/>
      <c r="AV21" s="85">
        <v>11</v>
      </c>
      <c r="AW21" s="83">
        <v>8615</v>
      </c>
      <c r="AX21" s="83">
        <f t="shared" si="0"/>
        <v>0</v>
      </c>
      <c r="AY21" s="108">
        <f t="shared" si="4"/>
        <v>-4.5474735088646412E-13</v>
      </c>
      <c r="AZ21" s="83">
        <v>4</v>
      </c>
      <c r="BA21" s="83">
        <f t="shared" si="5"/>
        <v>0</v>
      </c>
      <c r="BB21" s="79">
        <f t="shared" si="6"/>
        <v>0</v>
      </c>
      <c r="BC21" s="79">
        <f t="shared" si="7"/>
        <v>0</v>
      </c>
      <c r="BD21" s="108">
        <f t="shared" si="8"/>
        <v>0</v>
      </c>
      <c r="BE21" s="79">
        <f t="shared" si="9"/>
        <v>0</v>
      </c>
      <c r="BF21" s="108">
        <f t="shared" si="3"/>
        <v>2753.8256425698191</v>
      </c>
      <c r="BG21" s="108">
        <f t="shared" si="3"/>
        <v>3305.9776504243678</v>
      </c>
      <c r="BH21" s="83">
        <f t="shared" si="12"/>
        <v>0</v>
      </c>
    </row>
    <row r="22" spans="2:60" ht="20.25" customHeight="1">
      <c r="B22" s="998" t="s">
        <v>389</v>
      </c>
      <c r="C22" s="998"/>
      <c r="D22" s="998"/>
      <c r="E22" s="998"/>
      <c r="F22" s="983">
        <f>BC438</f>
        <v>861521.77282752155</v>
      </c>
      <c r="G22" s="983"/>
      <c r="H22" s="983"/>
      <c r="I22" s="983"/>
      <c r="J22" s="983"/>
      <c r="L22" s="975"/>
      <c r="M22" s="102">
        <v>5</v>
      </c>
      <c r="N22" s="108">
        <f t="shared" si="10"/>
        <v>6059.8032929941864</v>
      </c>
      <c r="O22" s="108">
        <f t="shared" si="1"/>
        <v>2763.0050613783851</v>
      </c>
      <c r="P22" s="108">
        <f t="shared" si="2"/>
        <v>3296.7982316158013</v>
      </c>
      <c r="Q22" s="109">
        <f t="shared" si="11"/>
        <v>986276.46442336193</v>
      </c>
      <c r="R22" s="108"/>
      <c r="S22" s="976"/>
      <c r="T22" s="102"/>
      <c r="V22" s="108"/>
      <c r="W22" s="108"/>
      <c r="AV22" s="85">
        <v>12</v>
      </c>
      <c r="AW22" s="83">
        <v>9280</v>
      </c>
      <c r="AX22" s="83">
        <f t="shared" si="0"/>
        <v>0</v>
      </c>
      <c r="AY22" s="108">
        <f t="shared" si="4"/>
        <v>0</v>
      </c>
      <c r="AZ22" s="83">
        <v>5</v>
      </c>
      <c r="BA22" s="83">
        <f t="shared" si="5"/>
        <v>0</v>
      </c>
      <c r="BB22" s="79">
        <f t="shared" si="6"/>
        <v>0</v>
      </c>
      <c r="BC22" s="79">
        <f t="shared" si="7"/>
        <v>0</v>
      </c>
      <c r="BD22" s="108">
        <f t="shared" si="8"/>
        <v>0</v>
      </c>
      <c r="BE22" s="79">
        <f t="shared" si="9"/>
        <v>0</v>
      </c>
      <c r="BF22" s="108">
        <f t="shared" si="3"/>
        <v>2763.0050613783851</v>
      </c>
      <c r="BG22" s="108">
        <f t="shared" si="3"/>
        <v>3296.7982316158013</v>
      </c>
      <c r="BH22" s="83">
        <f t="shared" si="12"/>
        <v>0</v>
      </c>
    </row>
    <row r="23" spans="2:60" ht="20.25" customHeight="1">
      <c r="B23" s="980" t="s">
        <v>390</v>
      </c>
      <c r="C23" s="980"/>
      <c r="D23" s="980"/>
      <c r="E23" s="980"/>
      <c r="F23" s="983">
        <f>BE438</f>
        <v>308020.2627203567</v>
      </c>
      <c r="G23" s="983"/>
      <c r="H23" s="983"/>
      <c r="I23" s="983"/>
      <c r="J23" s="983"/>
      <c r="L23" s="975"/>
      <c r="M23" s="102">
        <v>6</v>
      </c>
      <c r="N23" s="108">
        <f t="shared" si="10"/>
        <v>6059.8032929941864</v>
      </c>
      <c r="O23" s="108">
        <f t="shared" si="1"/>
        <v>2772.2150782496469</v>
      </c>
      <c r="P23" s="108">
        <f t="shared" si="2"/>
        <v>3287.5882147445409</v>
      </c>
      <c r="Q23" s="109">
        <f t="shared" si="11"/>
        <v>983504.24934511224</v>
      </c>
      <c r="R23" s="108"/>
      <c r="S23" s="976"/>
      <c r="T23" s="102">
        <v>1</v>
      </c>
      <c r="U23" s="79">
        <f>PMT(返済比率償還シートサポート!G9/2,返済比率償還シートサポート!G8*2,-返済比率償還シートサポート!P9)</f>
        <v>0</v>
      </c>
      <c r="V23" s="108">
        <f>IF(U23=0,0,-PPMT($G$9/2,T23,MAX($G$8*2),$P$9))</f>
        <v>0</v>
      </c>
      <c r="W23" s="108">
        <f>IF(U23=0,0,-IPMT($G$9/2,T23,MAX($G$8*2),$P$9))</f>
        <v>0</v>
      </c>
      <c r="X23" s="108">
        <f>返済比率償還シートサポート!P9-V23</f>
        <v>0</v>
      </c>
      <c r="Y23" s="108"/>
      <c r="AV23" s="85">
        <v>13</v>
      </c>
      <c r="AW23" s="83">
        <v>9935</v>
      </c>
      <c r="AX23" s="83">
        <f t="shared" si="0"/>
        <v>0</v>
      </c>
      <c r="AY23" s="108">
        <f t="shared" si="4"/>
        <v>-1.3642420526593924E-12</v>
      </c>
      <c r="AZ23" s="83">
        <v>6</v>
      </c>
      <c r="BA23" s="83">
        <f t="shared" si="5"/>
        <v>0</v>
      </c>
      <c r="BB23" s="79">
        <f t="shared" si="6"/>
        <v>0</v>
      </c>
      <c r="BC23" s="79">
        <f t="shared" si="7"/>
        <v>0</v>
      </c>
      <c r="BD23" s="108">
        <f t="shared" si="8"/>
        <v>0</v>
      </c>
      <c r="BE23" s="79">
        <f t="shared" si="9"/>
        <v>0</v>
      </c>
      <c r="BF23" s="108">
        <f t="shared" si="3"/>
        <v>2772.2150782496469</v>
      </c>
      <c r="BG23" s="108">
        <f t="shared" si="3"/>
        <v>3287.5882147445409</v>
      </c>
      <c r="BH23" s="83">
        <f t="shared" si="12"/>
        <v>0</v>
      </c>
    </row>
    <row r="24" spans="2:60" ht="20.25" customHeight="1">
      <c r="B24" s="980" t="s">
        <v>391</v>
      </c>
      <c r="C24" s="980"/>
      <c r="D24" s="980"/>
      <c r="E24" s="980"/>
      <c r="F24" s="984">
        <f>BH438</f>
        <v>193</v>
      </c>
      <c r="G24" s="984"/>
      <c r="H24" s="984"/>
      <c r="I24" s="984"/>
      <c r="J24" s="984"/>
      <c r="L24" s="975"/>
      <c r="M24" s="102">
        <v>7</v>
      </c>
      <c r="N24" s="108">
        <f t="shared" si="10"/>
        <v>6059.8032929941864</v>
      </c>
      <c r="O24" s="108">
        <f t="shared" si="1"/>
        <v>2781.4557951771449</v>
      </c>
      <c r="P24" s="108">
        <f t="shared" si="2"/>
        <v>3278.3474978170416</v>
      </c>
      <c r="Q24" s="109">
        <f t="shared" si="11"/>
        <v>980722.7935499351</v>
      </c>
      <c r="R24" s="108"/>
      <c r="S24" s="976"/>
      <c r="T24" s="102"/>
      <c r="V24" s="108"/>
      <c r="W24" s="108"/>
      <c r="AG24" s="979"/>
      <c r="AH24" s="979"/>
      <c r="AI24" s="979"/>
      <c r="AV24" s="85">
        <v>14</v>
      </c>
      <c r="AW24" s="83">
        <v>10580</v>
      </c>
      <c r="AX24" s="83">
        <f t="shared" si="0"/>
        <v>0</v>
      </c>
      <c r="AY24" s="108">
        <f t="shared" si="4"/>
        <v>0</v>
      </c>
      <c r="AZ24" s="83">
        <v>7</v>
      </c>
      <c r="BA24" s="83">
        <f t="shared" si="5"/>
        <v>0</v>
      </c>
      <c r="BB24" s="79">
        <f t="shared" si="6"/>
        <v>0</v>
      </c>
      <c r="BC24" s="79">
        <f t="shared" si="7"/>
        <v>0</v>
      </c>
      <c r="BD24" s="108">
        <f t="shared" si="8"/>
        <v>0</v>
      </c>
      <c r="BE24" s="79">
        <f t="shared" si="9"/>
        <v>0</v>
      </c>
      <c r="BF24" s="108">
        <f t="shared" si="3"/>
        <v>2781.4557951771449</v>
      </c>
      <c r="BG24" s="108">
        <f t="shared" si="3"/>
        <v>3278.3474978170416</v>
      </c>
      <c r="BH24" s="83">
        <f t="shared" si="12"/>
        <v>0</v>
      </c>
    </row>
    <row r="25" spans="2:60" ht="20.25" customHeight="1">
      <c r="B25" s="980" t="s">
        <v>392</v>
      </c>
      <c r="C25" s="980"/>
      <c r="D25" s="980"/>
      <c r="E25" s="980"/>
      <c r="F25" s="981">
        <f>(G8*12-F19-F24)/12</f>
        <v>-8.3333333333333329E-2</v>
      </c>
      <c r="G25" s="981"/>
      <c r="H25" s="981"/>
      <c r="I25" s="981"/>
      <c r="J25" s="981"/>
      <c r="L25" s="975"/>
      <c r="M25" s="102">
        <v>8</v>
      </c>
      <c r="N25" s="108">
        <f t="shared" si="10"/>
        <v>6059.8032929941864</v>
      </c>
      <c r="O25" s="108">
        <f t="shared" si="1"/>
        <v>2790.7273144944024</v>
      </c>
      <c r="P25" s="108">
        <f t="shared" si="2"/>
        <v>3269.0759784997845</v>
      </c>
      <c r="Q25" s="109">
        <f t="shared" si="11"/>
        <v>977932.06623544067</v>
      </c>
      <c r="R25" s="108"/>
      <c r="S25" s="976"/>
      <c r="T25" s="102"/>
      <c r="V25" s="108"/>
      <c r="W25" s="108"/>
      <c r="AV25" s="85">
        <v>15</v>
      </c>
      <c r="AW25" s="83">
        <v>11213</v>
      </c>
      <c r="AX25" s="83">
        <f t="shared" si="0"/>
        <v>0</v>
      </c>
      <c r="AY25" s="108">
        <f t="shared" si="4"/>
        <v>-4.5474735088646412E-13</v>
      </c>
      <c r="AZ25" s="83">
        <v>8</v>
      </c>
      <c r="BA25" s="83">
        <f t="shared" si="5"/>
        <v>0</v>
      </c>
      <c r="BB25" s="79">
        <f t="shared" si="6"/>
        <v>0</v>
      </c>
      <c r="BC25" s="79">
        <f t="shared" si="7"/>
        <v>0</v>
      </c>
      <c r="BD25" s="108">
        <f t="shared" si="8"/>
        <v>0</v>
      </c>
      <c r="BE25" s="79">
        <f t="shared" si="9"/>
        <v>0</v>
      </c>
      <c r="BF25" s="108">
        <f t="shared" si="3"/>
        <v>2790.7273144944024</v>
      </c>
      <c r="BG25" s="108">
        <f t="shared" si="3"/>
        <v>3269.0759784997845</v>
      </c>
      <c r="BH25" s="83">
        <f t="shared" si="12"/>
        <v>0</v>
      </c>
    </row>
    <row r="26" spans="2:60" ht="20.25" customHeight="1">
      <c r="B26" s="982" t="str">
        <f>IF(AY438&lt;0.1,"","償還表にエラーがあります。再度データをダウンロードしてください。")</f>
        <v/>
      </c>
      <c r="C26" s="982"/>
      <c r="D26" s="982"/>
      <c r="E26" s="982"/>
      <c r="F26" s="982"/>
      <c r="G26" s="982"/>
      <c r="H26" s="982"/>
      <c r="I26" s="982"/>
      <c r="J26" s="982"/>
      <c r="L26" s="975"/>
      <c r="M26" s="102">
        <v>9</v>
      </c>
      <c r="N26" s="108">
        <f t="shared" si="10"/>
        <v>6059.8032929941864</v>
      </c>
      <c r="O26" s="108">
        <f t="shared" si="1"/>
        <v>2800.0297388760505</v>
      </c>
      <c r="P26" s="108">
        <f t="shared" si="2"/>
        <v>3259.7735541181364</v>
      </c>
      <c r="Q26" s="109">
        <f t="shared" si="11"/>
        <v>975132.03649656463</v>
      </c>
      <c r="R26" s="108"/>
      <c r="S26" s="976"/>
      <c r="T26" s="102"/>
      <c r="V26" s="108"/>
      <c r="W26" s="108"/>
      <c r="AV26" s="85">
        <v>16</v>
      </c>
      <c r="AW26" s="83">
        <v>11836</v>
      </c>
      <c r="AX26" s="83">
        <f t="shared" si="0"/>
        <v>0</v>
      </c>
      <c r="AY26" s="108">
        <f t="shared" si="4"/>
        <v>-4.5474735088646412E-13</v>
      </c>
      <c r="AZ26" s="83">
        <v>9</v>
      </c>
      <c r="BA26" s="83">
        <f t="shared" si="5"/>
        <v>0</v>
      </c>
      <c r="BB26" s="79">
        <f t="shared" si="6"/>
        <v>0</v>
      </c>
      <c r="BC26" s="79">
        <f t="shared" si="7"/>
        <v>0</v>
      </c>
      <c r="BD26" s="108">
        <f t="shared" si="8"/>
        <v>0</v>
      </c>
      <c r="BE26" s="79">
        <f t="shared" si="9"/>
        <v>0</v>
      </c>
      <c r="BF26" s="108">
        <f t="shared" si="3"/>
        <v>2800.0297388760505</v>
      </c>
      <c r="BG26" s="108">
        <f t="shared" si="3"/>
        <v>3259.7735541181364</v>
      </c>
      <c r="BH26" s="83">
        <f t="shared" si="12"/>
        <v>0</v>
      </c>
    </row>
    <row r="27" spans="2:60" ht="20.25" customHeight="1">
      <c r="B27" s="982"/>
      <c r="C27" s="982"/>
      <c r="D27" s="982"/>
      <c r="E27" s="982"/>
      <c r="F27" s="982"/>
      <c r="G27" s="982"/>
      <c r="H27" s="982"/>
      <c r="I27" s="982"/>
      <c r="J27" s="982"/>
      <c r="L27" s="975"/>
      <c r="M27" s="102">
        <v>10</v>
      </c>
      <c r="N27" s="108">
        <f t="shared" si="10"/>
        <v>6059.8032929941864</v>
      </c>
      <c r="O27" s="108">
        <f t="shared" si="1"/>
        <v>2809.3631713389705</v>
      </c>
      <c r="P27" s="108">
        <f t="shared" si="2"/>
        <v>3250.4401216552164</v>
      </c>
      <c r="Q27" s="109">
        <f t="shared" si="11"/>
        <v>972322.67332522571</v>
      </c>
      <c r="R27" s="108"/>
      <c r="S27" s="976"/>
      <c r="T27" s="102"/>
      <c r="V27" s="108"/>
      <c r="W27" s="108"/>
      <c r="AV27" s="85">
        <v>17</v>
      </c>
      <c r="AW27" s="83">
        <v>12447</v>
      </c>
      <c r="AX27" s="83">
        <f t="shared" si="0"/>
        <v>0</v>
      </c>
      <c r="AY27" s="108">
        <f t="shared" si="4"/>
        <v>-4.5474735088646412E-13</v>
      </c>
      <c r="AZ27" s="83">
        <v>10</v>
      </c>
      <c r="BA27" s="83">
        <f t="shared" si="5"/>
        <v>0</v>
      </c>
      <c r="BB27" s="79">
        <f t="shared" si="6"/>
        <v>0</v>
      </c>
      <c r="BC27" s="79">
        <f t="shared" si="7"/>
        <v>0</v>
      </c>
      <c r="BD27" s="108">
        <f t="shared" si="8"/>
        <v>0</v>
      </c>
      <c r="BE27" s="79">
        <f t="shared" si="9"/>
        <v>0</v>
      </c>
      <c r="BF27" s="108">
        <f t="shared" si="3"/>
        <v>2809.3631713389705</v>
      </c>
      <c r="BG27" s="108">
        <f t="shared" si="3"/>
        <v>3250.4401216552164</v>
      </c>
      <c r="BH27" s="83">
        <f t="shared" si="12"/>
        <v>0</v>
      </c>
    </row>
    <row r="28" spans="2:60" ht="20.25" customHeight="1">
      <c r="L28" s="975"/>
      <c r="M28" s="102">
        <v>11</v>
      </c>
      <c r="N28" s="108">
        <f t="shared" si="10"/>
        <v>6059.8032929941864</v>
      </c>
      <c r="O28" s="108">
        <f t="shared" si="1"/>
        <v>2818.727715243434</v>
      </c>
      <c r="P28" s="108">
        <f t="shared" si="2"/>
        <v>3241.0755777507529</v>
      </c>
      <c r="Q28" s="109">
        <f t="shared" si="11"/>
        <v>969503.94560998224</v>
      </c>
      <c r="R28" s="108"/>
      <c r="S28" s="976"/>
      <c r="T28" s="102"/>
      <c r="V28" s="108"/>
      <c r="W28" s="108"/>
      <c r="AV28" s="85">
        <v>18</v>
      </c>
      <c r="AW28" s="83">
        <v>13047</v>
      </c>
      <c r="AX28" s="83">
        <f t="shared" si="0"/>
        <v>0</v>
      </c>
      <c r="AY28" s="108">
        <f t="shared" si="4"/>
        <v>-4.5474735088646412E-13</v>
      </c>
      <c r="AZ28" s="83">
        <v>11</v>
      </c>
      <c r="BA28" s="83">
        <f t="shared" si="5"/>
        <v>0</v>
      </c>
      <c r="BB28" s="79">
        <f t="shared" si="6"/>
        <v>0</v>
      </c>
      <c r="BC28" s="79">
        <f t="shared" si="7"/>
        <v>0</v>
      </c>
      <c r="BD28" s="108">
        <f t="shared" si="8"/>
        <v>0</v>
      </c>
      <c r="BE28" s="79">
        <f t="shared" si="9"/>
        <v>0</v>
      </c>
      <c r="BF28" s="108">
        <f t="shared" si="3"/>
        <v>2818.727715243434</v>
      </c>
      <c r="BG28" s="108">
        <f t="shared" si="3"/>
        <v>3241.0755777507529</v>
      </c>
      <c r="BH28" s="83">
        <f t="shared" si="12"/>
        <v>0</v>
      </c>
    </row>
    <row r="29" spans="2:60" ht="20.25" customHeight="1">
      <c r="L29" s="975"/>
      <c r="M29" s="102">
        <v>12</v>
      </c>
      <c r="N29" s="108">
        <f t="shared" si="10"/>
        <v>6059.8032929941864</v>
      </c>
      <c r="O29" s="108">
        <f t="shared" si="1"/>
        <v>2828.1234742942456</v>
      </c>
      <c r="P29" s="108">
        <f t="shared" si="2"/>
        <v>3231.6798186999413</v>
      </c>
      <c r="Q29" s="109">
        <f>IF(Q28&lt;0,0,Q28-O29)</f>
        <v>966675.82213568804</v>
      </c>
      <c r="R29" s="108"/>
      <c r="S29" s="976"/>
      <c r="T29" s="102">
        <v>2</v>
      </c>
      <c r="U29" s="108">
        <f>IF(X23&lt;0.01,0,U$23)</f>
        <v>0</v>
      </c>
      <c r="V29" s="108">
        <f>IF(U29=0,0,-PPMT($G$9/2,T29,MAX($G$8*2),$P$9))</f>
        <v>0</v>
      </c>
      <c r="W29" s="108">
        <f>IF(U29=0,0,-IPMT($G$9/2,T29,MAX($G$8*2),$P$9))</f>
        <v>0</v>
      </c>
      <c r="X29" s="108">
        <f>IF(X23&lt;0,0,X23-V29)</f>
        <v>0</v>
      </c>
      <c r="Y29" s="108"/>
      <c r="AV29" s="85">
        <v>19</v>
      </c>
      <c r="AW29" s="83">
        <v>13635</v>
      </c>
      <c r="AX29" s="83">
        <f t="shared" si="0"/>
        <v>0</v>
      </c>
      <c r="AY29" s="108">
        <f t="shared" si="4"/>
        <v>-4.5474735088646412E-13</v>
      </c>
      <c r="AZ29" s="83">
        <v>12</v>
      </c>
      <c r="BA29" s="83">
        <f t="shared" si="5"/>
        <v>0</v>
      </c>
      <c r="BB29" s="79">
        <f t="shared" si="6"/>
        <v>0</v>
      </c>
      <c r="BC29" s="79">
        <f t="shared" si="7"/>
        <v>0</v>
      </c>
      <c r="BD29" s="108">
        <f t="shared" si="8"/>
        <v>0</v>
      </c>
      <c r="BE29" s="79">
        <f t="shared" si="9"/>
        <v>0</v>
      </c>
      <c r="BF29" s="108">
        <f t="shared" si="3"/>
        <v>2828.1234742942456</v>
      </c>
      <c r="BG29" s="108">
        <f t="shared" si="3"/>
        <v>3231.6798186999413</v>
      </c>
      <c r="BH29" s="83">
        <f t="shared" si="12"/>
        <v>0</v>
      </c>
    </row>
    <row r="30" spans="2:60" ht="20.25" customHeight="1">
      <c r="L30" s="977" t="s">
        <v>393</v>
      </c>
      <c r="M30" s="102">
        <f>IF(G8*12=12,0,13)</f>
        <v>13</v>
      </c>
      <c r="N30" s="108">
        <f>IF(Q29&lt;0.01,0,N29)</f>
        <v>6059.8032929941864</v>
      </c>
      <c r="O30" s="108">
        <f t="shared" si="1"/>
        <v>2837.550552541893</v>
      </c>
      <c r="P30" s="108">
        <f t="shared" si="2"/>
        <v>3222.2527404522939</v>
      </c>
      <c r="Q30" s="109">
        <f>IF(Q29&lt;0,0,Q29-O30)</f>
        <v>963838.27158314618</v>
      </c>
      <c r="R30" s="108"/>
      <c r="S30" s="978" t="s">
        <v>393</v>
      </c>
      <c r="T30" s="102"/>
      <c r="V30" s="108"/>
      <c r="W30" s="108"/>
      <c r="AV30" s="85">
        <v>20</v>
      </c>
      <c r="AW30" s="83">
        <v>14211</v>
      </c>
      <c r="AX30" s="83">
        <f t="shared" si="0"/>
        <v>14211</v>
      </c>
      <c r="AY30" s="108">
        <f t="shared" si="4"/>
        <v>-4.5474735088646412E-13</v>
      </c>
      <c r="AZ30" s="83">
        <v>13</v>
      </c>
      <c r="BA30" s="83">
        <f t="shared" ref="BA30:BA93" si="13">IF($F$19=AZ30,1,0)</f>
        <v>0</v>
      </c>
      <c r="BB30" s="79">
        <f>IF(BA30=1,$F$18,IF(BB29&gt;0,BD29,0))</f>
        <v>0</v>
      </c>
      <c r="BC30" s="79">
        <f t="shared" si="7"/>
        <v>0</v>
      </c>
      <c r="BD30" s="108">
        <f t="shared" si="8"/>
        <v>0</v>
      </c>
      <c r="BE30" s="79">
        <f t="shared" si="9"/>
        <v>0</v>
      </c>
      <c r="BF30" s="108">
        <f t="shared" ref="BF30:BG61" si="14">O30</f>
        <v>2837.550552541893</v>
      </c>
      <c r="BG30" s="108">
        <f t="shared" si="3"/>
        <v>3222.2527404522939</v>
      </c>
      <c r="BH30" s="83">
        <f t="shared" si="12"/>
        <v>0</v>
      </c>
    </row>
    <row r="31" spans="2:60" ht="20.25" customHeight="1">
      <c r="L31" s="977"/>
      <c r="M31" s="102">
        <v>14</v>
      </c>
      <c r="N31" s="108">
        <f>IF(Q30&lt;1,0,N30)</f>
        <v>6059.8032929941864</v>
      </c>
      <c r="O31" s="108">
        <f t="shared" si="1"/>
        <v>2847.0090543836991</v>
      </c>
      <c r="P31" s="108">
        <f t="shared" si="2"/>
        <v>3212.7942386104878</v>
      </c>
      <c r="Q31" s="109">
        <f t="shared" si="11"/>
        <v>960991.26252876245</v>
      </c>
      <c r="R31" s="108"/>
      <c r="S31" s="978"/>
      <c r="T31" s="102"/>
      <c r="V31" s="108"/>
      <c r="W31" s="108"/>
      <c r="AV31" s="85">
        <v>21</v>
      </c>
      <c r="AW31" s="83">
        <v>14775</v>
      </c>
      <c r="AX31" s="83">
        <f t="shared" si="0"/>
        <v>0</v>
      </c>
      <c r="AY31" s="108">
        <f t="shared" si="4"/>
        <v>-4.5474735088646412E-13</v>
      </c>
      <c r="AZ31" s="83">
        <v>14</v>
      </c>
      <c r="BA31" s="83">
        <f t="shared" si="13"/>
        <v>0</v>
      </c>
      <c r="BB31" s="79">
        <f t="shared" ref="BB31:BB94" si="15">IF(BA31=1,$F$18,IF(BB30&gt;0,BD30,0))</f>
        <v>0</v>
      </c>
      <c r="BC31" s="79">
        <f t="shared" si="7"/>
        <v>0</v>
      </c>
      <c r="BD31" s="108">
        <f t="shared" si="8"/>
        <v>0</v>
      </c>
      <c r="BE31" s="79">
        <f t="shared" si="9"/>
        <v>0</v>
      </c>
      <c r="BF31" s="108">
        <f t="shared" si="14"/>
        <v>2847.0090543836991</v>
      </c>
      <c r="BG31" s="108">
        <f t="shared" si="3"/>
        <v>3212.7942386104878</v>
      </c>
      <c r="BH31" s="83">
        <f t="shared" si="12"/>
        <v>0</v>
      </c>
    </row>
    <row r="32" spans="2:60" ht="20.25" customHeight="1">
      <c r="L32" s="977"/>
      <c r="M32" s="102">
        <v>15</v>
      </c>
      <c r="N32" s="108">
        <f t="shared" ref="N32:N95" si="16">IF(Q31&lt;1,0,N31)</f>
        <v>6059.8032929941864</v>
      </c>
      <c r="O32" s="108">
        <f t="shared" si="1"/>
        <v>2856.4990845649781</v>
      </c>
      <c r="P32" s="108">
        <f t="shared" si="2"/>
        <v>3203.3042084292092</v>
      </c>
      <c r="Q32" s="109">
        <f t="shared" si="11"/>
        <v>958134.76344419748</v>
      </c>
      <c r="R32" s="108"/>
      <c r="S32" s="978"/>
      <c r="T32" s="102"/>
      <c r="V32" s="108"/>
      <c r="W32" s="108"/>
      <c r="AV32" s="85">
        <v>22</v>
      </c>
      <c r="AW32" s="83">
        <v>15327</v>
      </c>
      <c r="AX32" s="83">
        <f t="shared" si="0"/>
        <v>0</v>
      </c>
      <c r="AY32" s="108">
        <f t="shared" si="4"/>
        <v>-9.0949470177292824E-13</v>
      </c>
      <c r="AZ32" s="83">
        <v>15</v>
      </c>
      <c r="BA32" s="83">
        <f t="shared" si="13"/>
        <v>0</v>
      </c>
      <c r="BB32" s="79">
        <f t="shared" si="15"/>
        <v>0</v>
      </c>
      <c r="BC32" s="79">
        <f t="shared" si="7"/>
        <v>0</v>
      </c>
      <c r="BD32" s="108">
        <f t="shared" si="8"/>
        <v>0</v>
      </c>
      <c r="BE32" s="79">
        <f t="shared" si="9"/>
        <v>0</v>
      </c>
      <c r="BF32" s="108">
        <f t="shared" si="14"/>
        <v>2856.4990845649781</v>
      </c>
      <c r="BG32" s="108">
        <f t="shared" si="3"/>
        <v>3203.3042084292092</v>
      </c>
      <c r="BH32" s="83">
        <f t="shared" si="12"/>
        <v>0</v>
      </c>
    </row>
    <row r="33" spans="12:60" ht="20.25" customHeight="1">
      <c r="L33" s="977"/>
      <c r="M33" s="102">
        <v>16</v>
      </c>
      <c r="N33" s="108">
        <f t="shared" si="16"/>
        <v>6059.8032929941864</v>
      </c>
      <c r="O33" s="108">
        <f t="shared" si="1"/>
        <v>2866.0207481801945</v>
      </c>
      <c r="P33" s="108">
        <f t="shared" si="2"/>
        <v>3193.782544813992</v>
      </c>
      <c r="Q33" s="109">
        <f t="shared" si="11"/>
        <v>955268.74269601726</v>
      </c>
      <c r="R33" s="108"/>
      <c r="S33" s="978"/>
      <c r="T33" s="102"/>
      <c r="V33" s="108"/>
      <c r="W33" s="108"/>
      <c r="AV33" s="85">
        <v>23</v>
      </c>
      <c r="AW33" s="83">
        <v>15867</v>
      </c>
      <c r="AX33" s="83">
        <f t="shared" si="0"/>
        <v>0</v>
      </c>
      <c r="AY33" s="108">
        <f t="shared" si="4"/>
        <v>0</v>
      </c>
      <c r="AZ33" s="83">
        <v>16</v>
      </c>
      <c r="BA33" s="83">
        <f t="shared" si="13"/>
        <v>0</v>
      </c>
      <c r="BB33" s="79">
        <f t="shared" si="15"/>
        <v>0</v>
      </c>
      <c r="BC33" s="79">
        <f t="shared" si="7"/>
        <v>0</v>
      </c>
      <c r="BD33" s="108">
        <f t="shared" si="8"/>
        <v>0</v>
      </c>
      <c r="BE33" s="79">
        <f t="shared" si="9"/>
        <v>0</v>
      </c>
      <c r="BF33" s="108">
        <f t="shared" si="14"/>
        <v>2866.0207481801945</v>
      </c>
      <c r="BG33" s="108">
        <f t="shared" si="14"/>
        <v>3193.782544813992</v>
      </c>
      <c r="BH33" s="83">
        <f t="shared" si="12"/>
        <v>0</v>
      </c>
    </row>
    <row r="34" spans="12:60" ht="20.25" customHeight="1">
      <c r="L34" s="977"/>
      <c r="M34" s="102">
        <v>17</v>
      </c>
      <c r="N34" s="108">
        <f t="shared" si="16"/>
        <v>6059.8032929941864</v>
      </c>
      <c r="O34" s="108">
        <f t="shared" si="1"/>
        <v>2875.5741506741288</v>
      </c>
      <c r="P34" s="108">
        <f t="shared" si="2"/>
        <v>3184.2291423200581</v>
      </c>
      <c r="Q34" s="109">
        <f t="shared" si="11"/>
        <v>952393.1685453431</v>
      </c>
      <c r="R34" s="108"/>
      <c r="S34" s="978"/>
      <c r="T34" s="102"/>
      <c r="V34" s="108"/>
      <c r="W34" s="108"/>
      <c r="AV34" s="85">
        <v>24</v>
      </c>
      <c r="AW34" s="83">
        <v>16394</v>
      </c>
      <c r="AX34" s="83">
        <f t="shared" si="0"/>
        <v>0</v>
      </c>
      <c r="AY34" s="108">
        <f t="shared" si="4"/>
        <v>-4.5474735088646412E-13</v>
      </c>
      <c r="AZ34" s="83">
        <v>17</v>
      </c>
      <c r="BA34" s="83">
        <f t="shared" si="13"/>
        <v>0</v>
      </c>
      <c r="BB34" s="79">
        <f t="shared" si="15"/>
        <v>0</v>
      </c>
      <c r="BC34" s="79">
        <f t="shared" si="7"/>
        <v>0</v>
      </c>
      <c r="BD34" s="108">
        <f t="shared" si="8"/>
        <v>0</v>
      </c>
      <c r="BE34" s="79">
        <f t="shared" si="9"/>
        <v>0</v>
      </c>
      <c r="BF34" s="108">
        <f t="shared" si="14"/>
        <v>2875.5741506741288</v>
      </c>
      <c r="BG34" s="108">
        <f t="shared" si="14"/>
        <v>3184.2291423200581</v>
      </c>
      <c r="BH34" s="83">
        <f t="shared" si="12"/>
        <v>0</v>
      </c>
    </row>
    <row r="35" spans="12:60" ht="20.25" customHeight="1">
      <c r="L35" s="977"/>
      <c r="M35" s="102">
        <v>18</v>
      </c>
      <c r="N35" s="108">
        <f t="shared" si="16"/>
        <v>6059.8032929941864</v>
      </c>
      <c r="O35" s="108">
        <f t="shared" si="1"/>
        <v>2885.1593978430424</v>
      </c>
      <c r="P35" s="108">
        <f t="shared" si="2"/>
        <v>3174.6438951511441</v>
      </c>
      <c r="Q35" s="109">
        <f t="shared" si="11"/>
        <v>949508.00914750004</v>
      </c>
      <c r="R35" s="108"/>
      <c r="S35" s="978"/>
      <c r="T35" s="102">
        <v>3</v>
      </c>
      <c r="U35" s="108">
        <f>IF(X29&lt;0.01,0,U$29)</f>
        <v>0</v>
      </c>
      <c r="V35" s="108">
        <f>IF(U35=0,0,-PPMT($G$9/2,T35,MAX($G$8*2),$P$9))</f>
        <v>0</v>
      </c>
      <c r="W35" s="108">
        <f>IF(U35=0,0,-IPMT($G$9/2,T35,MAX($G$8*2),$P$9))</f>
        <v>0</v>
      </c>
      <c r="X35" s="108">
        <f>IF(X29&lt;0,0,X29-V35)</f>
        <v>0</v>
      </c>
      <c r="Y35" s="108"/>
      <c r="AV35" s="85">
        <v>25</v>
      </c>
      <c r="AW35" s="83">
        <v>16909</v>
      </c>
      <c r="AX35" s="83">
        <f t="shared" si="0"/>
        <v>0</v>
      </c>
      <c r="AY35" s="108">
        <f t="shared" si="4"/>
        <v>0</v>
      </c>
      <c r="AZ35" s="83">
        <v>18</v>
      </c>
      <c r="BA35" s="83">
        <f t="shared" si="13"/>
        <v>0</v>
      </c>
      <c r="BB35" s="79">
        <f t="shared" si="15"/>
        <v>0</v>
      </c>
      <c r="BC35" s="79">
        <f t="shared" si="7"/>
        <v>0</v>
      </c>
      <c r="BD35" s="108">
        <f t="shared" si="8"/>
        <v>0</v>
      </c>
      <c r="BE35" s="79">
        <f t="shared" si="9"/>
        <v>0</v>
      </c>
      <c r="BF35" s="108">
        <f t="shared" si="14"/>
        <v>2885.1593978430424</v>
      </c>
      <c r="BG35" s="108">
        <f t="shared" si="14"/>
        <v>3174.6438951511441</v>
      </c>
      <c r="BH35" s="83">
        <f t="shared" si="12"/>
        <v>0</v>
      </c>
    </row>
    <row r="36" spans="12:60" ht="20.25" customHeight="1">
      <c r="L36" s="977"/>
      <c r="M36" s="102">
        <v>19</v>
      </c>
      <c r="N36" s="108">
        <f t="shared" si="16"/>
        <v>6059.8032929941864</v>
      </c>
      <c r="O36" s="108">
        <f t="shared" si="1"/>
        <v>2894.7765958358523</v>
      </c>
      <c r="P36" s="108">
        <f t="shared" si="2"/>
        <v>3165.0266971583346</v>
      </c>
      <c r="Q36" s="109">
        <f t="shared" si="11"/>
        <v>946613.23255166423</v>
      </c>
      <c r="R36" s="108"/>
      <c r="S36" s="978"/>
      <c r="T36" s="102"/>
      <c r="V36" s="108"/>
      <c r="W36" s="108"/>
      <c r="AV36" s="85">
        <v>26</v>
      </c>
      <c r="AW36" s="83">
        <v>17412</v>
      </c>
      <c r="AX36" s="83">
        <f t="shared" si="0"/>
        <v>0</v>
      </c>
      <c r="AY36" s="108">
        <f t="shared" si="4"/>
        <v>-4.5474735088646412E-13</v>
      </c>
      <c r="AZ36" s="83">
        <v>19</v>
      </c>
      <c r="BA36" s="83">
        <f t="shared" si="13"/>
        <v>0</v>
      </c>
      <c r="BB36" s="79">
        <f t="shared" si="15"/>
        <v>0</v>
      </c>
      <c r="BC36" s="79">
        <f t="shared" si="7"/>
        <v>0</v>
      </c>
      <c r="BD36" s="108">
        <f t="shared" si="8"/>
        <v>0</v>
      </c>
      <c r="BE36" s="79">
        <f t="shared" si="9"/>
        <v>0</v>
      </c>
      <c r="BF36" s="108">
        <f t="shared" si="14"/>
        <v>2894.7765958358523</v>
      </c>
      <c r="BG36" s="108">
        <f t="shared" si="14"/>
        <v>3165.0266971583346</v>
      </c>
      <c r="BH36" s="83">
        <f t="shared" si="12"/>
        <v>0</v>
      </c>
    </row>
    <row r="37" spans="12:60" ht="20.25" customHeight="1">
      <c r="L37" s="977"/>
      <c r="M37" s="102">
        <v>20</v>
      </c>
      <c r="N37" s="108">
        <f t="shared" si="16"/>
        <v>6059.8032929941864</v>
      </c>
      <c r="O37" s="108">
        <f t="shared" si="1"/>
        <v>2904.4258511553053</v>
      </c>
      <c r="P37" s="108">
        <f t="shared" si="2"/>
        <v>3155.3774418388812</v>
      </c>
      <c r="Q37" s="109">
        <f t="shared" si="11"/>
        <v>943708.80670050893</v>
      </c>
      <c r="R37" s="108"/>
      <c r="S37" s="978"/>
      <c r="T37" s="102"/>
      <c r="V37" s="108"/>
      <c r="W37" s="108"/>
      <c r="AV37" s="85">
        <v>27</v>
      </c>
      <c r="AW37" s="83">
        <v>17902</v>
      </c>
      <c r="AX37" s="83">
        <f t="shared" si="0"/>
        <v>0</v>
      </c>
      <c r="AY37" s="108">
        <f t="shared" si="4"/>
        <v>0</v>
      </c>
      <c r="AZ37" s="83">
        <v>20</v>
      </c>
      <c r="BA37" s="83">
        <f t="shared" si="13"/>
        <v>0</v>
      </c>
      <c r="BB37" s="79">
        <f t="shared" si="15"/>
        <v>0</v>
      </c>
      <c r="BC37" s="79">
        <f t="shared" si="7"/>
        <v>0</v>
      </c>
      <c r="BD37" s="108">
        <f t="shared" si="8"/>
        <v>0</v>
      </c>
      <c r="BE37" s="79">
        <f t="shared" si="9"/>
        <v>0</v>
      </c>
      <c r="BF37" s="108">
        <f t="shared" si="14"/>
        <v>2904.4258511553053</v>
      </c>
      <c r="BG37" s="108">
        <f t="shared" si="14"/>
        <v>3155.3774418388812</v>
      </c>
      <c r="BH37" s="83">
        <f t="shared" si="12"/>
        <v>0</v>
      </c>
    </row>
    <row r="38" spans="12:60" ht="20.25" customHeight="1">
      <c r="L38" s="977"/>
      <c r="M38" s="102">
        <v>21</v>
      </c>
      <c r="N38" s="108">
        <f t="shared" si="16"/>
        <v>6059.8032929941864</v>
      </c>
      <c r="O38" s="108">
        <f t="shared" si="1"/>
        <v>2914.1072706591567</v>
      </c>
      <c r="P38" s="108">
        <f t="shared" si="2"/>
        <v>3145.6960223350306</v>
      </c>
      <c r="Q38" s="109">
        <f t="shared" si="11"/>
        <v>940794.69942984974</v>
      </c>
      <c r="R38" s="108"/>
      <c r="S38" s="978"/>
      <c r="T38" s="102"/>
      <c r="V38" s="108"/>
      <c r="W38" s="108"/>
      <c r="AV38" s="85">
        <v>28</v>
      </c>
      <c r="AW38" s="83">
        <v>18379</v>
      </c>
      <c r="AX38" s="83">
        <f t="shared" si="0"/>
        <v>0</v>
      </c>
      <c r="AY38" s="108">
        <f t="shared" si="4"/>
        <v>-9.0949470177292824E-13</v>
      </c>
      <c r="AZ38" s="83">
        <v>21</v>
      </c>
      <c r="BA38" s="83">
        <f t="shared" si="13"/>
        <v>0</v>
      </c>
      <c r="BB38" s="79">
        <f t="shared" si="15"/>
        <v>0</v>
      </c>
      <c r="BC38" s="79">
        <f t="shared" si="7"/>
        <v>0</v>
      </c>
      <c r="BD38" s="108">
        <f t="shared" si="8"/>
        <v>0</v>
      </c>
      <c r="BE38" s="79">
        <f t="shared" si="9"/>
        <v>0</v>
      </c>
      <c r="BF38" s="108">
        <f t="shared" si="14"/>
        <v>2914.1072706591567</v>
      </c>
      <c r="BG38" s="108">
        <f t="shared" si="14"/>
        <v>3145.6960223350306</v>
      </c>
      <c r="BH38" s="83">
        <f t="shared" si="12"/>
        <v>0</v>
      </c>
    </row>
    <row r="39" spans="12:60" ht="20.25" customHeight="1">
      <c r="L39" s="977"/>
      <c r="M39" s="102">
        <v>22</v>
      </c>
      <c r="N39" s="108">
        <f t="shared" si="16"/>
        <v>6059.8032929941864</v>
      </c>
      <c r="O39" s="108">
        <f t="shared" si="1"/>
        <v>2923.8209615613532</v>
      </c>
      <c r="P39" s="108">
        <f t="shared" si="2"/>
        <v>3135.9823314328332</v>
      </c>
      <c r="Q39" s="109">
        <f t="shared" si="11"/>
        <v>937870.87846828834</v>
      </c>
      <c r="R39" s="108"/>
      <c r="S39" s="978"/>
      <c r="T39" s="102"/>
      <c r="V39" s="108"/>
      <c r="W39" s="108"/>
      <c r="AV39" s="85">
        <v>29</v>
      </c>
      <c r="AW39" s="83">
        <v>18844</v>
      </c>
      <c r="AX39" s="83">
        <f t="shared" si="0"/>
        <v>0</v>
      </c>
      <c r="AY39" s="108">
        <f t="shared" si="4"/>
        <v>0</v>
      </c>
      <c r="AZ39" s="83">
        <v>22</v>
      </c>
      <c r="BA39" s="83">
        <f t="shared" si="13"/>
        <v>0</v>
      </c>
      <c r="BB39" s="79">
        <f t="shared" si="15"/>
        <v>0</v>
      </c>
      <c r="BC39" s="79">
        <f t="shared" si="7"/>
        <v>0</v>
      </c>
      <c r="BD39" s="108">
        <f t="shared" si="8"/>
        <v>0</v>
      </c>
      <c r="BE39" s="79">
        <f t="shared" si="9"/>
        <v>0</v>
      </c>
      <c r="BF39" s="108">
        <f t="shared" si="14"/>
        <v>2923.8209615613532</v>
      </c>
      <c r="BG39" s="108">
        <f t="shared" si="14"/>
        <v>3135.9823314328332</v>
      </c>
      <c r="BH39" s="83">
        <f t="shared" si="12"/>
        <v>0</v>
      </c>
    </row>
    <row r="40" spans="12:60" ht="20.25" customHeight="1">
      <c r="L40" s="977"/>
      <c r="M40" s="102">
        <v>23</v>
      </c>
      <c r="N40" s="108">
        <f t="shared" si="16"/>
        <v>6059.8032929941864</v>
      </c>
      <c r="O40" s="108">
        <f t="shared" si="1"/>
        <v>2933.5670314332247</v>
      </c>
      <c r="P40" s="108">
        <f t="shared" si="2"/>
        <v>3126.2362615609622</v>
      </c>
      <c r="Q40" s="109">
        <f t="shared" si="11"/>
        <v>934937.31143685512</v>
      </c>
      <c r="R40" s="108"/>
      <c r="S40" s="978"/>
      <c r="T40" s="102"/>
      <c r="V40" s="108"/>
      <c r="W40" s="108"/>
      <c r="AV40" s="85">
        <v>30</v>
      </c>
      <c r="AW40" s="83">
        <v>19297</v>
      </c>
      <c r="AX40" s="83">
        <f t="shared" si="0"/>
        <v>0</v>
      </c>
      <c r="AY40" s="108">
        <f t="shared" si="4"/>
        <v>-4.5474735088646412E-13</v>
      </c>
      <c r="AZ40" s="83">
        <v>23</v>
      </c>
      <c r="BA40" s="83">
        <f t="shared" si="13"/>
        <v>0</v>
      </c>
      <c r="BB40" s="79">
        <f t="shared" si="15"/>
        <v>0</v>
      </c>
      <c r="BC40" s="79">
        <f t="shared" si="7"/>
        <v>0</v>
      </c>
      <c r="BD40" s="108">
        <f t="shared" si="8"/>
        <v>0</v>
      </c>
      <c r="BE40" s="79">
        <f t="shared" si="9"/>
        <v>0</v>
      </c>
      <c r="BF40" s="108">
        <f t="shared" si="14"/>
        <v>2933.5670314332247</v>
      </c>
      <c r="BG40" s="108">
        <f t="shared" si="14"/>
        <v>3126.2362615609622</v>
      </c>
      <c r="BH40" s="83">
        <f t="shared" si="12"/>
        <v>0</v>
      </c>
    </row>
    <row r="41" spans="12:60" ht="20.25" customHeight="1">
      <c r="L41" s="977"/>
      <c r="M41" s="102">
        <v>24</v>
      </c>
      <c r="N41" s="108">
        <f t="shared" si="16"/>
        <v>6059.8032929941864</v>
      </c>
      <c r="O41" s="108">
        <f t="shared" si="1"/>
        <v>2943.3455882046692</v>
      </c>
      <c r="P41" s="108">
        <f t="shared" si="2"/>
        <v>3116.4577047895177</v>
      </c>
      <c r="Q41" s="109">
        <f t="shared" si="11"/>
        <v>931993.96584865043</v>
      </c>
      <c r="R41" s="108"/>
      <c r="S41" s="978"/>
      <c r="T41" s="102">
        <v>4</v>
      </c>
      <c r="U41" s="108">
        <f>IF(X35&lt;0.01,0,U$35)</f>
        <v>0</v>
      </c>
      <c r="V41" s="108">
        <f>IF(U41=0,0,-PPMT($G$9/2,T41,MAX($G$8*2),$P$9))</f>
        <v>0</v>
      </c>
      <c r="W41" s="108">
        <f>IF(U41=0,0,-IPMT($G$9/2,T41,MAX($G$8*2),$P$9))</f>
        <v>0</v>
      </c>
      <c r="X41" s="108">
        <f>IF(X35&lt;0,0,X35-V41)</f>
        <v>0</v>
      </c>
      <c r="Y41" s="108"/>
      <c r="AV41" s="85">
        <v>31</v>
      </c>
      <c r="AW41" s="83">
        <v>19737</v>
      </c>
      <c r="AX41" s="83">
        <f t="shared" si="0"/>
        <v>0</v>
      </c>
      <c r="AY41" s="108">
        <f t="shared" si="4"/>
        <v>-4.5474735088646412E-13</v>
      </c>
      <c r="AZ41" s="83">
        <v>24</v>
      </c>
      <c r="BA41" s="83">
        <f t="shared" si="13"/>
        <v>0</v>
      </c>
      <c r="BB41" s="79">
        <f t="shared" si="15"/>
        <v>0</v>
      </c>
      <c r="BC41" s="79">
        <f t="shared" si="7"/>
        <v>0</v>
      </c>
      <c r="BD41" s="108">
        <f t="shared" si="8"/>
        <v>0</v>
      </c>
      <c r="BE41" s="79">
        <f t="shared" si="9"/>
        <v>0</v>
      </c>
      <c r="BF41" s="108">
        <f t="shared" si="14"/>
        <v>2943.3455882046692</v>
      </c>
      <c r="BG41" s="108">
        <f t="shared" si="14"/>
        <v>3116.4577047895177</v>
      </c>
      <c r="BH41" s="83">
        <f t="shared" si="12"/>
        <v>0</v>
      </c>
    </row>
    <row r="42" spans="12:60" ht="20.25" customHeight="1">
      <c r="L42" s="975" t="s">
        <v>394</v>
      </c>
      <c r="M42" s="102">
        <v>25</v>
      </c>
      <c r="N42" s="108">
        <f t="shared" si="16"/>
        <v>6059.8032929941864</v>
      </c>
      <c r="O42" s="108">
        <f t="shared" si="1"/>
        <v>2953.156740165351</v>
      </c>
      <c r="P42" s="108">
        <f t="shared" si="2"/>
        <v>3106.6465528288363</v>
      </c>
      <c r="Q42" s="109">
        <f t="shared" si="11"/>
        <v>929040.80910848512</v>
      </c>
      <c r="R42" s="108"/>
      <c r="S42" s="976" t="s">
        <v>394</v>
      </c>
      <c r="T42" s="102"/>
      <c r="V42" s="108"/>
      <c r="W42" s="108"/>
      <c r="AV42" s="85">
        <v>32</v>
      </c>
      <c r="AW42" s="83">
        <v>20166</v>
      </c>
      <c r="AX42" s="83">
        <f t="shared" si="0"/>
        <v>0</v>
      </c>
      <c r="AY42" s="108">
        <f t="shared" si="4"/>
        <v>-9.0949470177292824E-13</v>
      </c>
      <c r="AZ42" s="83">
        <v>25</v>
      </c>
      <c r="BA42" s="83">
        <f t="shared" si="13"/>
        <v>0</v>
      </c>
      <c r="BB42" s="79">
        <f t="shared" si="15"/>
        <v>0</v>
      </c>
      <c r="BC42" s="79">
        <f t="shared" si="7"/>
        <v>0</v>
      </c>
      <c r="BD42" s="108">
        <f t="shared" si="8"/>
        <v>0</v>
      </c>
      <c r="BE42" s="79">
        <f t="shared" si="9"/>
        <v>0</v>
      </c>
      <c r="BF42" s="108">
        <f t="shared" si="14"/>
        <v>2953.156740165351</v>
      </c>
      <c r="BG42" s="108">
        <f t="shared" si="14"/>
        <v>3106.6465528288363</v>
      </c>
      <c r="BH42" s="83">
        <f t="shared" si="12"/>
        <v>0</v>
      </c>
    </row>
    <row r="43" spans="12:60" ht="20.25" customHeight="1">
      <c r="L43" s="975"/>
      <c r="M43" s="102">
        <v>26</v>
      </c>
      <c r="N43" s="108">
        <f t="shared" si="16"/>
        <v>6059.8032929941864</v>
      </c>
      <c r="O43" s="108">
        <f t="shared" si="1"/>
        <v>2963.000595965902</v>
      </c>
      <c r="P43" s="108">
        <f t="shared" si="2"/>
        <v>3096.8026970282849</v>
      </c>
      <c r="Q43" s="109">
        <f t="shared" si="11"/>
        <v>926077.80851251923</v>
      </c>
      <c r="R43" s="108"/>
      <c r="S43" s="976"/>
      <c r="T43" s="102"/>
      <c r="V43" s="108"/>
      <c r="W43" s="108"/>
      <c r="AV43" s="85">
        <v>33</v>
      </c>
      <c r="AW43" s="83">
        <v>20582</v>
      </c>
      <c r="AX43" s="83">
        <f t="shared" si="0"/>
        <v>0</v>
      </c>
      <c r="AY43" s="108">
        <f t="shared" si="4"/>
        <v>-4.5474735088646412E-13</v>
      </c>
      <c r="AZ43" s="83">
        <v>26</v>
      </c>
      <c r="BA43" s="83">
        <f t="shared" si="13"/>
        <v>0</v>
      </c>
      <c r="BB43" s="79">
        <f t="shared" si="15"/>
        <v>0</v>
      </c>
      <c r="BC43" s="79">
        <f t="shared" si="7"/>
        <v>0</v>
      </c>
      <c r="BD43" s="108">
        <f t="shared" si="8"/>
        <v>0</v>
      </c>
      <c r="BE43" s="79">
        <f t="shared" si="9"/>
        <v>0</v>
      </c>
      <c r="BF43" s="108">
        <f t="shared" si="14"/>
        <v>2963.000595965902</v>
      </c>
      <c r="BG43" s="108">
        <f t="shared" si="14"/>
        <v>3096.8026970282849</v>
      </c>
      <c r="BH43" s="83">
        <f t="shared" si="12"/>
        <v>0</v>
      </c>
    </row>
    <row r="44" spans="12:60" ht="20.25" customHeight="1">
      <c r="L44" s="975"/>
      <c r="M44" s="102">
        <v>27</v>
      </c>
      <c r="N44" s="108">
        <f t="shared" si="16"/>
        <v>6059.8032929941864</v>
      </c>
      <c r="O44" s="108">
        <f t="shared" si="1"/>
        <v>2972.8772646191223</v>
      </c>
      <c r="P44" s="108">
        <f t="shared" si="2"/>
        <v>3086.9260283750646</v>
      </c>
      <c r="Q44" s="109">
        <f t="shared" si="11"/>
        <v>923104.93124790012</v>
      </c>
      <c r="R44" s="108"/>
      <c r="S44" s="976"/>
      <c r="T44" s="102"/>
      <c r="V44" s="108"/>
      <c r="W44" s="108"/>
      <c r="AV44" s="85">
        <v>34</v>
      </c>
      <c r="AW44" s="83">
        <v>20986</v>
      </c>
      <c r="AX44" s="83">
        <f t="shared" si="0"/>
        <v>0</v>
      </c>
      <c r="AY44" s="108">
        <f t="shared" si="4"/>
        <v>-4.5474735088646412E-13</v>
      </c>
      <c r="AZ44" s="83">
        <v>27</v>
      </c>
      <c r="BA44" s="83">
        <f t="shared" si="13"/>
        <v>0</v>
      </c>
      <c r="BB44" s="79">
        <f t="shared" si="15"/>
        <v>0</v>
      </c>
      <c r="BC44" s="79">
        <f t="shared" si="7"/>
        <v>0</v>
      </c>
      <c r="BD44" s="108">
        <f t="shared" si="8"/>
        <v>0</v>
      </c>
      <c r="BE44" s="79">
        <f t="shared" si="9"/>
        <v>0</v>
      </c>
      <c r="BF44" s="108">
        <f t="shared" si="14"/>
        <v>2972.8772646191223</v>
      </c>
      <c r="BG44" s="108">
        <f t="shared" si="14"/>
        <v>3086.9260283750646</v>
      </c>
      <c r="BH44" s="83">
        <f t="shared" si="12"/>
        <v>0</v>
      </c>
    </row>
    <row r="45" spans="12:60" ht="20.25" customHeight="1">
      <c r="L45" s="975"/>
      <c r="M45" s="102">
        <v>28</v>
      </c>
      <c r="N45" s="108">
        <f t="shared" si="16"/>
        <v>6059.8032929941864</v>
      </c>
      <c r="O45" s="108">
        <f t="shared" si="1"/>
        <v>2982.786855501186</v>
      </c>
      <c r="P45" s="108">
        <f t="shared" si="2"/>
        <v>3077.0164374930009</v>
      </c>
      <c r="Q45" s="109">
        <f t="shared" si="11"/>
        <v>920122.14439239888</v>
      </c>
      <c r="R45" s="108"/>
      <c r="S45" s="976"/>
      <c r="T45" s="102"/>
      <c r="V45" s="108"/>
      <c r="W45" s="108"/>
      <c r="AV45" s="85">
        <v>35</v>
      </c>
      <c r="AW45" s="83">
        <v>21378</v>
      </c>
      <c r="AX45" s="83">
        <f t="shared" si="0"/>
        <v>0</v>
      </c>
      <c r="AY45" s="108">
        <f t="shared" si="4"/>
        <v>-4.5474735088646412E-13</v>
      </c>
      <c r="AZ45" s="83">
        <v>28</v>
      </c>
      <c r="BA45" s="83">
        <f t="shared" si="13"/>
        <v>0</v>
      </c>
      <c r="BB45" s="79">
        <f t="shared" si="15"/>
        <v>0</v>
      </c>
      <c r="BC45" s="79">
        <f t="shared" si="7"/>
        <v>0</v>
      </c>
      <c r="BD45" s="108">
        <f t="shared" si="8"/>
        <v>0</v>
      </c>
      <c r="BE45" s="79">
        <f t="shared" si="9"/>
        <v>0</v>
      </c>
      <c r="BF45" s="108">
        <f t="shared" si="14"/>
        <v>2982.786855501186</v>
      </c>
      <c r="BG45" s="108">
        <f t="shared" si="14"/>
        <v>3077.0164374930009</v>
      </c>
      <c r="BH45" s="83">
        <f t="shared" si="12"/>
        <v>0</v>
      </c>
    </row>
    <row r="46" spans="12:60" ht="20.25" customHeight="1">
      <c r="L46" s="975"/>
      <c r="M46" s="102">
        <v>29</v>
      </c>
      <c r="N46" s="108">
        <f t="shared" si="16"/>
        <v>6059.8032929941864</v>
      </c>
      <c r="O46" s="108">
        <f t="shared" si="1"/>
        <v>2992.7294783528564</v>
      </c>
      <c r="P46" s="108">
        <f t="shared" si="2"/>
        <v>3067.0738146413305</v>
      </c>
      <c r="Q46" s="109">
        <f t="shared" si="11"/>
        <v>917129.41491404606</v>
      </c>
      <c r="R46" s="108"/>
      <c r="S46" s="976"/>
      <c r="T46" s="102"/>
      <c r="V46" s="108"/>
      <c r="W46" s="108"/>
      <c r="AX46" s="83">
        <f>SUM(AX7:AX45)</f>
        <v>14211</v>
      </c>
      <c r="AY46" s="108">
        <f t="shared" si="4"/>
        <v>-4.5474735088646412E-13</v>
      </c>
      <c r="AZ46" s="83">
        <v>29</v>
      </c>
      <c r="BA46" s="83">
        <f t="shared" si="13"/>
        <v>0</v>
      </c>
      <c r="BB46" s="79">
        <f t="shared" si="15"/>
        <v>0</v>
      </c>
      <c r="BC46" s="79">
        <f t="shared" si="7"/>
        <v>0</v>
      </c>
      <c r="BD46" s="108">
        <f t="shared" si="8"/>
        <v>0</v>
      </c>
      <c r="BE46" s="79">
        <f t="shared" si="9"/>
        <v>0</v>
      </c>
      <c r="BF46" s="108">
        <f t="shared" si="14"/>
        <v>2992.7294783528564</v>
      </c>
      <c r="BG46" s="108">
        <f t="shared" si="14"/>
        <v>3067.0738146413305</v>
      </c>
      <c r="BH46" s="83">
        <f t="shared" si="12"/>
        <v>0</v>
      </c>
    </row>
    <row r="47" spans="12:60" ht="20.25" customHeight="1">
      <c r="L47" s="975"/>
      <c r="M47" s="102">
        <v>30</v>
      </c>
      <c r="N47" s="108">
        <f t="shared" si="16"/>
        <v>6059.8032929941864</v>
      </c>
      <c r="O47" s="108">
        <f t="shared" si="1"/>
        <v>3002.7052432806991</v>
      </c>
      <c r="P47" s="108">
        <f t="shared" si="2"/>
        <v>3057.0980497134879</v>
      </c>
      <c r="Q47" s="109">
        <f t="shared" si="11"/>
        <v>914126.70967076533</v>
      </c>
      <c r="R47" s="108"/>
      <c r="S47" s="976"/>
      <c r="T47" s="102">
        <v>5</v>
      </c>
      <c r="U47" s="108">
        <f>IF(X41&lt;0.01,0,U$41)</f>
        <v>0</v>
      </c>
      <c r="V47" s="108">
        <f>IF(U47=0,0,-PPMT($G$9/2,T47,MAX($G$8*2),$P$9))</f>
        <v>0</v>
      </c>
      <c r="W47" s="108">
        <f>IF(U47=0,0,-IPMT($G$9/2,T47,MAX($G$8*2),$P$9))</f>
        <v>0</v>
      </c>
      <c r="X47" s="108">
        <f>IF(X41&lt;0,0,X41-V47)</f>
        <v>0</v>
      </c>
      <c r="Y47" s="108"/>
      <c r="AY47" s="108">
        <f t="shared" si="4"/>
        <v>-4.5474735088646412E-13</v>
      </c>
      <c r="AZ47" s="83">
        <v>30</v>
      </c>
      <c r="BA47" s="83">
        <f t="shared" si="13"/>
        <v>0</v>
      </c>
      <c r="BB47" s="79">
        <f t="shared" si="15"/>
        <v>0</v>
      </c>
      <c r="BC47" s="79">
        <f>IF(BA47=1,BF47,IF(BB47&gt;0,BF47,0))</f>
        <v>0</v>
      </c>
      <c r="BD47" s="108">
        <f>BB47-BC47</f>
        <v>0</v>
      </c>
      <c r="BE47" s="79">
        <f>IF(BC47&gt;0,BG47,0)</f>
        <v>0</v>
      </c>
      <c r="BF47" s="108">
        <f t="shared" si="14"/>
        <v>3002.7052432806991</v>
      </c>
      <c r="BG47" s="108">
        <f t="shared" si="14"/>
        <v>3057.0980497134879</v>
      </c>
      <c r="BH47" s="83">
        <f t="shared" si="12"/>
        <v>0</v>
      </c>
    </row>
    <row r="48" spans="12:60" ht="20.25" customHeight="1">
      <c r="L48" s="975"/>
      <c r="M48" s="102">
        <v>31</v>
      </c>
      <c r="N48" s="108">
        <f t="shared" si="16"/>
        <v>6059.8032929941864</v>
      </c>
      <c r="O48" s="108">
        <f t="shared" si="1"/>
        <v>3012.7142607583014</v>
      </c>
      <c r="P48" s="108">
        <f t="shared" si="2"/>
        <v>3047.089032235886</v>
      </c>
      <c r="Q48" s="109">
        <f t="shared" si="11"/>
        <v>911113.99541000708</v>
      </c>
      <c r="R48" s="108"/>
      <c r="S48" s="976"/>
      <c r="T48" s="102"/>
      <c r="V48" s="108"/>
      <c r="W48" s="108"/>
      <c r="AY48" s="108">
        <f t="shared" si="4"/>
        <v>-9.0949470177292824E-13</v>
      </c>
      <c r="AZ48" s="83">
        <v>31</v>
      </c>
      <c r="BA48" s="83">
        <f t="shared" si="13"/>
        <v>0</v>
      </c>
      <c r="BB48" s="79">
        <f t="shared" si="15"/>
        <v>0</v>
      </c>
      <c r="BC48" s="79">
        <f>IF(BA48=1,BF48,IF(BB48&gt;0,BF48,0))</f>
        <v>0</v>
      </c>
      <c r="BD48" s="108">
        <f t="shared" ref="BD48:BD111" si="17">BB48-BC48</f>
        <v>0</v>
      </c>
      <c r="BE48" s="79">
        <f t="shared" ref="BE48:BE111" si="18">IF(BC48&gt;0,BG48,0)</f>
        <v>0</v>
      </c>
      <c r="BF48" s="108">
        <f t="shared" si="14"/>
        <v>3012.7142607583014</v>
      </c>
      <c r="BG48" s="108">
        <f t="shared" si="14"/>
        <v>3047.089032235886</v>
      </c>
      <c r="BH48" s="83">
        <f t="shared" si="12"/>
        <v>0</v>
      </c>
    </row>
    <row r="49" spans="12:60" ht="20.25" customHeight="1">
      <c r="L49" s="975"/>
      <c r="M49" s="102">
        <v>32</v>
      </c>
      <c r="N49" s="108">
        <f t="shared" si="16"/>
        <v>6059.8032929941864</v>
      </c>
      <c r="O49" s="108">
        <f t="shared" si="1"/>
        <v>3022.7566416274958</v>
      </c>
      <c r="P49" s="108">
        <f t="shared" si="2"/>
        <v>3037.0466513666906</v>
      </c>
      <c r="Q49" s="109">
        <f t="shared" si="11"/>
        <v>908091.23876837955</v>
      </c>
      <c r="R49" s="108"/>
      <c r="S49" s="976"/>
      <c r="T49" s="102"/>
      <c r="V49" s="108"/>
      <c r="W49" s="108"/>
      <c r="AY49" s="108">
        <f t="shared" si="4"/>
        <v>0</v>
      </c>
      <c r="AZ49" s="83">
        <v>32</v>
      </c>
      <c r="BA49" s="83">
        <f t="shared" si="13"/>
        <v>0</v>
      </c>
      <c r="BB49" s="79">
        <f t="shared" si="15"/>
        <v>0</v>
      </c>
      <c r="BC49" s="79">
        <f t="shared" ref="BC49:BC112" si="19">IF(BA49=1,BF49,IF(BB49&gt;0,BF49,0))</f>
        <v>0</v>
      </c>
      <c r="BD49" s="108">
        <f t="shared" si="17"/>
        <v>0</v>
      </c>
      <c r="BE49" s="79">
        <f t="shared" si="18"/>
        <v>0</v>
      </c>
      <c r="BF49" s="108">
        <f t="shared" si="14"/>
        <v>3022.7566416274958</v>
      </c>
      <c r="BG49" s="108">
        <f t="shared" si="14"/>
        <v>3037.0466513666906</v>
      </c>
      <c r="BH49" s="83">
        <f t="shared" si="12"/>
        <v>0</v>
      </c>
    </row>
    <row r="50" spans="12:60" ht="20.25" customHeight="1">
      <c r="L50" s="975"/>
      <c r="M50" s="102">
        <v>33</v>
      </c>
      <c r="N50" s="108">
        <f t="shared" si="16"/>
        <v>6059.8032929941864</v>
      </c>
      <c r="O50" s="108">
        <f t="shared" si="1"/>
        <v>3032.8324970995873</v>
      </c>
      <c r="P50" s="108">
        <f t="shared" si="2"/>
        <v>3026.9707958945996</v>
      </c>
      <c r="Q50" s="109">
        <f t="shared" si="11"/>
        <v>905058.40627128002</v>
      </c>
      <c r="R50" s="108"/>
      <c r="S50" s="976"/>
      <c r="T50" s="102"/>
      <c r="V50" s="108"/>
      <c r="W50" s="108"/>
      <c r="AY50" s="108">
        <f t="shared" si="4"/>
        <v>-4.5474735088646412E-13</v>
      </c>
      <c r="AZ50" s="83">
        <v>33</v>
      </c>
      <c r="BA50" s="83">
        <f t="shared" si="13"/>
        <v>0</v>
      </c>
      <c r="BB50" s="79">
        <f t="shared" si="15"/>
        <v>0</v>
      </c>
      <c r="BC50" s="79">
        <f t="shared" si="19"/>
        <v>0</v>
      </c>
      <c r="BD50" s="108">
        <f t="shared" si="17"/>
        <v>0</v>
      </c>
      <c r="BE50" s="79">
        <f t="shared" si="18"/>
        <v>0</v>
      </c>
      <c r="BF50" s="108">
        <f t="shared" si="14"/>
        <v>3032.8324970995873</v>
      </c>
      <c r="BG50" s="108">
        <f t="shared" si="14"/>
        <v>3026.9707958945996</v>
      </c>
      <c r="BH50" s="83">
        <f t="shared" si="12"/>
        <v>0</v>
      </c>
    </row>
    <row r="51" spans="12:60" ht="20.25" customHeight="1">
      <c r="L51" s="975"/>
      <c r="M51" s="102">
        <v>34</v>
      </c>
      <c r="N51" s="108">
        <f t="shared" si="16"/>
        <v>6059.8032929941864</v>
      </c>
      <c r="O51" s="108">
        <f t="shared" si="1"/>
        <v>3042.9419387565863</v>
      </c>
      <c r="P51" s="108">
        <f t="shared" si="2"/>
        <v>3016.8613542376006</v>
      </c>
      <c r="Q51" s="109">
        <f t="shared" si="11"/>
        <v>902015.46433252341</v>
      </c>
      <c r="R51" s="108"/>
      <c r="S51" s="976"/>
      <c r="T51" s="102"/>
      <c r="V51" s="108"/>
      <c r="W51" s="108"/>
      <c r="AY51" s="108">
        <f t="shared" si="4"/>
        <v>-4.5474735088646412E-13</v>
      </c>
      <c r="AZ51" s="83">
        <v>34</v>
      </c>
      <c r="BA51" s="83">
        <f t="shared" si="13"/>
        <v>0</v>
      </c>
      <c r="BB51" s="79">
        <f t="shared" si="15"/>
        <v>0</v>
      </c>
      <c r="BC51" s="79">
        <f t="shared" si="19"/>
        <v>0</v>
      </c>
      <c r="BD51" s="108">
        <f t="shared" si="17"/>
        <v>0</v>
      </c>
      <c r="BE51" s="79">
        <f t="shared" si="18"/>
        <v>0</v>
      </c>
      <c r="BF51" s="108">
        <f t="shared" si="14"/>
        <v>3042.9419387565863</v>
      </c>
      <c r="BG51" s="108">
        <f t="shared" si="14"/>
        <v>3016.8613542376006</v>
      </c>
      <c r="BH51" s="83">
        <f t="shared" si="12"/>
        <v>0</v>
      </c>
    </row>
    <row r="52" spans="12:60" ht="20.25" customHeight="1">
      <c r="L52" s="975"/>
      <c r="M52" s="102">
        <v>35</v>
      </c>
      <c r="N52" s="108">
        <f t="shared" si="16"/>
        <v>6059.8032929941864</v>
      </c>
      <c r="O52" s="108">
        <f t="shared" si="1"/>
        <v>3053.0850785524412</v>
      </c>
      <c r="P52" s="108">
        <f t="shared" si="2"/>
        <v>3006.7182144417452</v>
      </c>
      <c r="Q52" s="109">
        <f t="shared" si="11"/>
        <v>898962.37925397092</v>
      </c>
      <c r="R52" s="108"/>
      <c r="S52" s="976"/>
      <c r="T52" s="102"/>
      <c r="V52" s="108"/>
      <c r="W52" s="108"/>
      <c r="AY52" s="108">
        <f t="shared" si="4"/>
        <v>0</v>
      </c>
      <c r="AZ52" s="83">
        <v>35</v>
      </c>
      <c r="BA52" s="83">
        <f t="shared" si="13"/>
        <v>0</v>
      </c>
      <c r="BB52" s="79">
        <f t="shared" si="15"/>
        <v>0</v>
      </c>
      <c r="BC52" s="79">
        <f t="shared" si="19"/>
        <v>0</v>
      </c>
      <c r="BD52" s="108">
        <f t="shared" si="17"/>
        <v>0</v>
      </c>
      <c r="BE52" s="79">
        <f t="shared" si="18"/>
        <v>0</v>
      </c>
      <c r="BF52" s="108">
        <f t="shared" si="14"/>
        <v>3053.0850785524412</v>
      </c>
      <c r="BG52" s="108">
        <f t="shared" si="14"/>
        <v>3006.7182144417452</v>
      </c>
      <c r="BH52" s="83">
        <f t="shared" si="12"/>
        <v>0</v>
      </c>
    </row>
    <row r="53" spans="12:60" ht="20.25" customHeight="1">
      <c r="L53" s="975"/>
      <c r="M53" s="102">
        <v>36</v>
      </c>
      <c r="N53" s="108">
        <f t="shared" si="16"/>
        <v>6059.8032929941864</v>
      </c>
      <c r="O53" s="108">
        <f t="shared" si="1"/>
        <v>3063.262028814283</v>
      </c>
      <c r="P53" s="108">
        <f t="shared" si="2"/>
        <v>2996.5412641799039</v>
      </c>
      <c r="Q53" s="109">
        <f t="shared" si="11"/>
        <v>895899.11722515663</v>
      </c>
      <c r="R53" s="108"/>
      <c r="S53" s="976"/>
      <c r="T53" s="102">
        <v>6</v>
      </c>
      <c r="U53" s="108">
        <f>IF(X47&lt;0.01,0,U$47)</f>
        <v>0</v>
      </c>
      <c r="V53" s="108">
        <f>IF(U53=0,0,-PPMT($G$9/2,T53,MAX($G$8*2),$P$9))</f>
        <v>0</v>
      </c>
      <c r="W53" s="108">
        <f>IF(U53=0,0,-IPMT($G$9/2,T53,MAX($G$8*2),$P$9))</f>
        <v>0</v>
      </c>
      <c r="X53" s="108">
        <f>IF(X47&lt;0,0,X47-V53)</f>
        <v>0</v>
      </c>
      <c r="Y53" s="108"/>
      <c r="AY53" s="108">
        <f t="shared" si="4"/>
        <v>-4.5474735088646412E-13</v>
      </c>
      <c r="AZ53" s="83">
        <v>36</v>
      </c>
      <c r="BA53" s="83">
        <f t="shared" si="13"/>
        <v>0</v>
      </c>
      <c r="BB53" s="79">
        <f t="shared" si="15"/>
        <v>0</v>
      </c>
      <c r="BC53" s="79">
        <f t="shared" si="19"/>
        <v>0</v>
      </c>
      <c r="BD53" s="108">
        <f t="shared" si="17"/>
        <v>0</v>
      </c>
      <c r="BE53" s="79">
        <f t="shared" si="18"/>
        <v>0</v>
      </c>
      <c r="BF53" s="108">
        <f t="shared" si="14"/>
        <v>3063.262028814283</v>
      </c>
      <c r="BG53" s="108">
        <f t="shared" si="14"/>
        <v>2996.5412641799039</v>
      </c>
      <c r="BH53" s="83">
        <f t="shared" si="12"/>
        <v>0</v>
      </c>
    </row>
    <row r="54" spans="12:60" ht="20.25" customHeight="1">
      <c r="L54" s="977" t="s">
        <v>395</v>
      </c>
      <c r="M54" s="102">
        <v>37</v>
      </c>
      <c r="N54" s="108">
        <f t="shared" si="16"/>
        <v>6059.8032929941864</v>
      </c>
      <c r="O54" s="108">
        <f t="shared" si="1"/>
        <v>3073.4729022436636</v>
      </c>
      <c r="P54" s="108">
        <f t="shared" si="2"/>
        <v>2986.3303907505233</v>
      </c>
      <c r="Q54" s="109">
        <f t="shared" si="11"/>
        <v>892825.64432291302</v>
      </c>
      <c r="R54" s="108"/>
      <c r="S54" s="978" t="s">
        <v>395</v>
      </c>
      <c r="T54" s="102"/>
      <c r="V54" s="108"/>
      <c r="W54" s="108"/>
      <c r="AY54" s="108">
        <f t="shared" si="4"/>
        <v>-4.5474735088646412E-13</v>
      </c>
      <c r="AZ54" s="83">
        <v>37</v>
      </c>
      <c r="BA54" s="83">
        <f t="shared" si="13"/>
        <v>0</v>
      </c>
      <c r="BB54" s="79">
        <f t="shared" si="15"/>
        <v>0</v>
      </c>
      <c r="BC54" s="79">
        <f t="shared" si="19"/>
        <v>0</v>
      </c>
      <c r="BD54" s="108">
        <f t="shared" si="17"/>
        <v>0</v>
      </c>
      <c r="BE54" s="79">
        <f t="shared" si="18"/>
        <v>0</v>
      </c>
      <c r="BF54" s="108">
        <f t="shared" si="14"/>
        <v>3073.4729022436636</v>
      </c>
      <c r="BG54" s="108">
        <f t="shared" si="14"/>
        <v>2986.3303907505233</v>
      </c>
      <c r="BH54" s="83">
        <f t="shared" si="12"/>
        <v>0</v>
      </c>
    </row>
    <row r="55" spans="12:60" ht="20.25" customHeight="1">
      <c r="L55" s="977"/>
      <c r="M55" s="102">
        <v>38</v>
      </c>
      <c r="N55" s="108">
        <f t="shared" si="16"/>
        <v>6059.8032929941864</v>
      </c>
      <c r="O55" s="108">
        <f t="shared" si="1"/>
        <v>3083.7178119178093</v>
      </c>
      <c r="P55" s="108">
        <f t="shared" si="2"/>
        <v>2976.0854810763776</v>
      </c>
      <c r="Q55" s="109">
        <f t="shared" si="11"/>
        <v>889741.92651099525</v>
      </c>
      <c r="R55" s="108"/>
      <c r="S55" s="978"/>
      <c r="T55" s="102"/>
      <c r="V55" s="108"/>
      <c r="W55" s="108"/>
      <c r="AY55" s="108">
        <f t="shared" si="4"/>
        <v>-4.5474735088646412E-13</v>
      </c>
      <c r="AZ55" s="83">
        <v>38</v>
      </c>
      <c r="BA55" s="83">
        <f t="shared" si="13"/>
        <v>0</v>
      </c>
      <c r="BB55" s="79">
        <f t="shared" si="15"/>
        <v>0</v>
      </c>
      <c r="BC55" s="79">
        <f t="shared" si="19"/>
        <v>0</v>
      </c>
      <c r="BD55" s="108">
        <f t="shared" si="17"/>
        <v>0</v>
      </c>
      <c r="BE55" s="79">
        <f t="shared" si="18"/>
        <v>0</v>
      </c>
      <c r="BF55" s="108">
        <f t="shared" si="14"/>
        <v>3083.7178119178093</v>
      </c>
      <c r="BG55" s="108">
        <f t="shared" si="14"/>
        <v>2976.0854810763776</v>
      </c>
      <c r="BH55" s="83">
        <f t="shared" si="12"/>
        <v>0</v>
      </c>
    </row>
    <row r="56" spans="12:60" ht="20.25" customHeight="1">
      <c r="L56" s="977"/>
      <c r="M56" s="102">
        <v>39</v>
      </c>
      <c r="N56" s="108">
        <f t="shared" si="16"/>
        <v>6059.8032929941864</v>
      </c>
      <c r="O56" s="108">
        <f t="shared" si="1"/>
        <v>3093.9968712908685</v>
      </c>
      <c r="P56" s="108">
        <f t="shared" si="2"/>
        <v>2965.8064217033184</v>
      </c>
      <c r="Q56" s="109">
        <f t="shared" si="11"/>
        <v>886647.92963970441</v>
      </c>
      <c r="R56" s="108"/>
      <c r="S56" s="978"/>
      <c r="T56" s="102"/>
      <c r="V56" s="108"/>
      <c r="W56" s="108"/>
      <c r="AY56" s="108">
        <f t="shared" si="4"/>
        <v>-4.5474735088646412E-13</v>
      </c>
      <c r="AZ56" s="83">
        <v>39</v>
      </c>
      <c r="BA56" s="83">
        <f t="shared" si="13"/>
        <v>0</v>
      </c>
      <c r="BB56" s="79">
        <f t="shared" si="15"/>
        <v>0</v>
      </c>
      <c r="BC56" s="79">
        <f t="shared" si="19"/>
        <v>0</v>
      </c>
      <c r="BD56" s="108">
        <f t="shared" si="17"/>
        <v>0</v>
      </c>
      <c r="BE56" s="79">
        <f t="shared" si="18"/>
        <v>0</v>
      </c>
      <c r="BF56" s="108">
        <f t="shared" si="14"/>
        <v>3093.9968712908685</v>
      </c>
      <c r="BG56" s="108">
        <f t="shared" si="14"/>
        <v>2965.8064217033184</v>
      </c>
      <c r="BH56" s="83">
        <f t="shared" si="12"/>
        <v>0</v>
      </c>
    </row>
    <row r="57" spans="12:60" ht="20.25" customHeight="1">
      <c r="L57" s="977"/>
      <c r="M57" s="102">
        <v>40</v>
      </c>
      <c r="N57" s="108">
        <f t="shared" si="16"/>
        <v>6059.8032929941864</v>
      </c>
      <c r="O57" s="108">
        <f t="shared" si="1"/>
        <v>3104.3101941951718</v>
      </c>
      <c r="P57" s="108">
        <f t="shared" si="2"/>
        <v>2955.4930987990156</v>
      </c>
      <c r="Q57" s="109">
        <f t="shared" si="11"/>
        <v>883543.61944550928</v>
      </c>
      <c r="R57" s="108"/>
      <c r="S57" s="978"/>
      <c r="T57" s="102"/>
      <c r="V57" s="108"/>
      <c r="W57" s="108"/>
      <c r="AY57" s="108">
        <f t="shared" si="4"/>
        <v>-9.0949470177292824E-13</v>
      </c>
      <c r="AZ57" s="83">
        <v>40</v>
      </c>
      <c r="BA57" s="83">
        <f t="shared" si="13"/>
        <v>0</v>
      </c>
      <c r="BB57" s="79">
        <f t="shared" si="15"/>
        <v>0</v>
      </c>
      <c r="BC57" s="79">
        <f t="shared" si="19"/>
        <v>0</v>
      </c>
      <c r="BD57" s="108">
        <f t="shared" si="17"/>
        <v>0</v>
      </c>
      <c r="BE57" s="79">
        <f t="shared" si="18"/>
        <v>0</v>
      </c>
      <c r="BF57" s="108">
        <f t="shared" si="14"/>
        <v>3104.3101941951718</v>
      </c>
      <c r="BG57" s="108">
        <f t="shared" si="14"/>
        <v>2955.4930987990156</v>
      </c>
      <c r="BH57" s="83">
        <f t="shared" si="12"/>
        <v>0</v>
      </c>
    </row>
    <row r="58" spans="12:60" ht="20.25" customHeight="1">
      <c r="L58" s="977"/>
      <c r="M58" s="102">
        <v>41</v>
      </c>
      <c r="N58" s="108">
        <f t="shared" si="16"/>
        <v>6059.8032929941864</v>
      </c>
      <c r="O58" s="108">
        <f t="shared" si="1"/>
        <v>3114.6578948424885</v>
      </c>
      <c r="P58" s="108">
        <f t="shared" si="2"/>
        <v>2945.1453981516984</v>
      </c>
      <c r="Q58" s="109">
        <f t="shared" si="11"/>
        <v>880428.96155066683</v>
      </c>
      <c r="R58" s="108"/>
      <c r="S58" s="978"/>
      <c r="T58" s="102"/>
      <c r="V58" s="108"/>
      <c r="W58" s="108"/>
      <c r="AY58" s="108">
        <f t="shared" si="4"/>
        <v>-4.5474735088646412E-13</v>
      </c>
      <c r="AZ58" s="83">
        <v>41</v>
      </c>
      <c r="BA58" s="83">
        <f t="shared" si="13"/>
        <v>0</v>
      </c>
      <c r="BB58" s="79">
        <f t="shared" si="15"/>
        <v>0</v>
      </c>
      <c r="BC58" s="79">
        <f t="shared" si="19"/>
        <v>0</v>
      </c>
      <c r="BD58" s="108">
        <f t="shared" si="17"/>
        <v>0</v>
      </c>
      <c r="BE58" s="79">
        <f t="shared" si="18"/>
        <v>0</v>
      </c>
      <c r="BF58" s="108">
        <f t="shared" si="14"/>
        <v>3114.6578948424885</v>
      </c>
      <c r="BG58" s="108">
        <f t="shared" si="14"/>
        <v>2945.1453981516984</v>
      </c>
      <c r="BH58" s="83">
        <f t="shared" si="12"/>
        <v>0</v>
      </c>
    </row>
    <row r="59" spans="12:60" ht="20.25" customHeight="1">
      <c r="L59" s="977"/>
      <c r="M59" s="102">
        <v>42</v>
      </c>
      <c r="N59" s="108">
        <f t="shared" si="16"/>
        <v>6059.8032929941864</v>
      </c>
      <c r="O59" s="108">
        <f t="shared" si="1"/>
        <v>3125.0400878252972</v>
      </c>
      <c r="P59" s="108">
        <f t="shared" si="2"/>
        <v>2934.7632051688902</v>
      </c>
      <c r="Q59" s="109">
        <f t="shared" si="11"/>
        <v>877303.92146284156</v>
      </c>
      <c r="R59" s="108"/>
      <c r="S59" s="978"/>
      <c r="T59" s="102">
        <v>7</v>
      </c>
      <c r="U59" s="108">
        <f>IF(X53&lt;0.01,0,U$53)</f>
        <v>0</v>
      </c>
      <c r="V59" s="108">
        <f>IF(U59=0,0,-PPMT($G$9/2,T59,MAX($G$8*2),$P$9))</f>
        <v>0</v>
      </c>
      <c r="W59" s="108">
        <f>IF(U59=0,0,-IPMT($G$9/2,T59,MAX($G$8*2),$P$9))</f>
        <v>0</v>
      </c>
      <c r="X59" s="108">
        <f>IF(X53&lt;0,0,X53-V59)</f>
        <v>0</v>
      </c>
      <c r="Y59" s="108"/>
      <c r="AY59" s="108">
        <f t="shared" si="4"/>
        <v>-9.0949470177292824E-13</v>
      </c>
      <c r="AZ59" s="83">
        <v>42</v>
      </c>
      <c r="BA59" s="83">
        <f t="shared" si="13"/>
        <v>0</v>
      </c>
      <c r="BB59" s="79">
        <f t="shared" si="15"/>
        <v>0</v>
      </c>
      <c r="BC59" s="79">
        <f t="shared" si="19"/>
        <v>0</v>
      </c>
      <c r="BD59" s="108">
        <f t="shared" si="17"/>
        <v>0</v>
      </c>
      <c r="BE59" s="79">
        <f t="shared" si="18"/>
        <v>0</v>
      </c>
      <c r="BF59" s="108">
        <f t="shared" si="14"/>
        <v>3125.0400878252972</v>
      </c>
      <c r="BG59" s="108">
        <f t="shared" si="14"/>
        <v>2934.7632051688902</v>
      </c>
      <c r="BH59" s="83">
        <f t="shared" si="12"/>
        <v>0</v>
      </c>
    </row>
    <row r="60" spans="12:60" ht="20.25" customHeight="1">
      <c r="L60" s="977"/>
      <c r="M60" s="102">
        <v>43</v>
      </c>
      <c r="N60" s="108">
        <f t="shared" si="16"/>
        <v>6059.8032929941864</v>
      </c>
      <c r="O60" s="108">
        <f t="shared" si="1"/>
        <v>3135.456888118048</v>
      </c>
      <c r="P60" s="108">
        <f t="shared" si="2"/>
        <v>2924.3464048761393</v>
      </c>
      <c r="Q60" s="109">
        <f t="shared" si="11"/>
        <v>874168.4645747235</v>
      </c>
      <c r="R60" s="108"/>
      <c r="S60" s="978"/>
      <c r="T60" s="102"/>
      <c r="V60" s="108"/>
      <c r="W60" s="108"/>
      <c r="AY60" s="108">
        <f t="shared" si="4"/>
        <v>-9.0949470177292824E-13</v>
      </c>
      <c r="AZ60" s="83">
        <v>43</v>
      </c>
      <c r="BA60" s="83">
        <f t="shared" si="13"/>
        <v>0</v>
      </c>
      <c r="BB60" s="79">
        <f t="shared" si="15"/>
        <v>0</v>
      </c>
      <c r="BC60" s="79">
        <f t="shared" si="19"/>
        <v>0</v>
      </c>
      <c r="BD60" s="108">
        <f t="shared" si="17"/>
        <v>0</v>
      </c>
      <c r="BE60" s="79">
        <f t="shared" si="18"/>
        <v>0</v>
      </c>
      <c r="BF60" s="108">
        <f t="shared" si="14"/>
        <v>3135.456888118048</v>
      </c>
      <c r="BG60" s="108">
        <f t="shared" si="14"/>
        <v>2924.3464048761393</v>
      </c>
      <c r="BH60" s="83">
        <f t="shared" si="12"/>
        <v>0</v>
      </c>
    </row>
    <row r="61" spans="12:60" ht="20.25" customHeight="1">
      <c r="L61" s="977"/>
      <c r="M61" s="102">
        <v>44</v>
      </c>
      <c r="N61" s="108">
        <f t="shared" si="16"/>
        <v>6059.8032929941864</v>
      </c>
      <c r="O61" s="108">
        <f t="shared" si="1"/>
        <v>3145.908411078442</v>
      </c>
      <c r="P61" s="108">
        <f t="shared" si="2"/>
        <v>2913.8948819157454</v>
      </c>
      <c r="Q61" s="109">
        <f t="shared" si="11"/>
        <v>871022.55616364512</v>
      </c>
      <c r="R61" s="108"/>
      <c r="S61" s="978"/>
      <c r="T61" s="102"/>
      <c r="V61" s="108"/>
      <c r="W61" s="108"/>
      <c r="AY61" s="108">
        <f t="shared" si="4"/>
        <v>-9.0949470177292824E-13</v>
      </c>
      <c r="AZ61" s="83">
        <v>44</v>
      </c>
      <c r="BA61" s="83">
        <f t="shared" si="13"/>
        <v>0</v>
      </c>
      <c r="BB61" s="79">
        <f t="shared" si="15"/>
        <v>0</v>
      </c>
      <c r="BC61" s="79">
        <f t="shared" si="19"/>
        <v>0</v>
      </c>
      <c r="BD61" s="108">
        <f t="shared" si="17"/>
        <v>0</v>
      </c>
      <c r="BE61" s="79">
        <f t="shared" si="18"/>
        <v>0</v>
      </c>
      <c r="BF61" s="108">
        <f t="shared" si="14"/>
        <v>3145.908411078442</v>
      </c>
      <c r="BG61" s="108">
        <f t="shared" si="14"/>
        <v>2913.8948819157454</v>
      </c>
      <c r="BH61" s="83">
        <f t="shared" si="12"/>
        <v>0</v>
      </c>
    </row>
    <row r="62" spans="12:60" ht="20.25" customHeight="1">
      <c r="L62" s="977"/>
      <c r="M62" s="102">
        <v>45</v>
      </c>
      <c r="N62" s="108">
        <f t="shared" si="16"/>
        <v>6059.8032929941864</v>
      </c>
      <c r="O62" s="108">
        <f t="shared" si="1"/>
        <v>3156.3947724487034</v>
      </c>
      <c r="P62" s="108">
        <f t="shared" si="2"/>
        <v>2903.408520545484</v>
      </c>
      <c r="Q62" s="109">
        <f t="shared" si="11"/>
        <v>867866.16139119642</v>
      </c>
      <c r="R62" s="108"/>
      <c r="S62" s="978"/>
      <c r="T62" s="102"/>
      <c r="V62" s="108"/>
      <c r="W62" s="108"/>
      <c r="AY62" s="108">
        <f t="shared" si="4"/>
        <v>-9.0949470177292824E-13</v>
      </c>
      <c r="AZ62" s="83">
        <v>45</v>
      </c>
      <c r="BA62" s="83">
        <f t="shared" si="13"/>
        <v>0</v>
      </c>
      <c r="BB62" s="79">
        <f t="shared" si="15"/>
        <v>0</v>
      </c>
      <c r="BC62" s="79">
        <f t="shared" si="19"/>
        <v>0</v>
      </c>
      <c r="BD62" s="108">
        <f t="shared" si="17"/>
        <v>0</v>
      </c>
      <c r="BE62" s="79">
        <f t="shared" si="18"/>
        <v>0</v>
      </c>
      <c r="BF62" s="108">
        <f t="shared" ref="BF62:BG82" si="20">O62</f>
        <v>3156.3947724487034</v>
      </c>
      <c r="BG62" s="108">
        <f t="shared" si="20"/>
        <v>2903.408520545484</v>
      </c>
      <c r="BH62" s="83">
        <f t="shared" si="12"/>
        <v>0</v>
      </c>
    </row>
    <row r="63" spans="12:60" ht="20.25" customHeight="1">
      <c r="L63" s="977"/>
      <c r="M63" s="102">
        <v>46</v>
      </c>
      <c r="N63" s="108">
        <f t="shared" si="16"/>
        <v>6059.8032929941864</v>
      </c>
      <c r="O63" s="108">
        <f t="shared" si="1"/>
        <v>3166.9160883568657</v>
      </c>
      <c r="P63" s="108">
        <f t="shared" si="2"/>
        <v>2892.8872046373217</v>
      </c>
      <c r="Q63" s="109">
        <f t="shared" si="11"/>
        <v>864699.24530283955</v>
      </c>
      <c r="R63" s="108"/>
      <c r="S63" s="978"/>
      <c r="T63" s="102"/>
      <c r="V63" s="108"/>
      <c r="W63" s="108"/>
      <c r="AY63" s="108">
        <f t="shared" si="4"/>
        <v>-9.0949470177292824E-13</v>
      </c>
      <c r="AZ63" s="83">
        <v>46</v>
      </c>
      <c r="BA63" s="83">
        <f t="shared" si="13"/>
        <v>0</v>
      </c>
      <c r="BB63" s="79">
        <f t="shared" si="15"/>
        <v>0</v>
      </c>
      <c r="BC63" s="79">
        <f t="shared" si="19"/>
        <v>0</v>
      </c>
      <c r="BD63" s="108">
        <f t="shared" si="17"/>
        <v>0</v>
      </c>
      <c r="BE63" s="79">
        <f t="shared" si="18"/>
        <v>0</v>
      </c>
      <c r="BF63" s="108">
        <f t="shared" si="20"/>
        <v>3166.9160883568657</v>
      </c>
      <c r="BG63" s="108">
        <f t="shared" si="20"/>
        <v>2892.8872046373217</v>
      </c>
      <c r="BH63" s="83">
        <f t="shared" si="12"/>
        <v>0</v>
      </c>
    </row>
    <row r="64" spans="12:60" ht="20.25" customHeight="1">
      <c r="L64" s="977"/>
      <c r="M64" s="102">
        <v>47</v>
      </c>
      <c r="N64" s="108">
        <f t="shared" si="16"/>
        <v>6059.8032929941864</v>
      </c>
      <c r="O64" s="108">
        <f t="shared" si="1"/>
        <v>3177.4724753180549</v>
      </c>
      <c r="P64" s="108">
        <f t="shared" si="2"/>
        <v>2882.330817676132</v>
      </c>
      <c r="Q64" s="109">
        <f t="shared" si="11"/>
        <v>861521.77282752155</v>
      </c>
      <c r="R64" s="108"/>
      <c r="S64" s="978"/>
      <c r="T64" s="102"/>
      <c r="V64" s="108"/>
      <c r="W64" s="108"/>
      <c r="AY64" s="108">
        <f t="shared" si="4"/>
        <v>-4.5474735088646412E-13</v>
      </c>
      <c r="AZ64" s="83">
        <v>47</v>
      </c>
      <c r="BA64" s="83">
        <f t="shared" si="13"/>
        <v>0</v>
      </c>
      <c r="BB64" s="79">
        <f t="shared" si="15"/>
        <v>0</v>
      </c>
      <c r="BC64" s="79">
        <f t="shared" si="19"/>
        <v>0</v>
      </c>
      <c r="BD64" s="108">
        <f t="shared" si="17"/>
        <v>0</v>
      </c>
      <c r="BE64" s="79">
        <f t="shared" si="18"/>
        <v>0</v>
      </c>
      <c r="BF64" s="108">
        <f t="shared" si="20"/>
        <v>3177.4724753180549</v>
      </c>
      <c r="BG64" s="108">
        <f t="shared" si="20"/>
        <v>2882.330817676132</v>
      </c>
      <c r="BH64" s="83">
        <f t="shared" si="12"/>
        <v>0</v>
      </c>
    </row>
    <row r="65" spans="12:60" ht="20.25" customHeight="1">
      <c r="L65" s="977"/>
      <c r="M65" s="102">
        <v>48</v>
      </c>
      <c r="N65" s="108">
        <f t="shared" si="16"/>
        <v>6059.8032929941864</v>
      </c>
      <c r="O65" s="108">
        <f t="shared" si="1"/>
        <v>3188.0640502357819</v>
      </c>
      <c r="P65" s="108">
        <f t="shared" si="2"/>
        <v>2871.7392427584045</v>
      </c>
      <c r="Q65" s="109">
        <f t="shared" si="11"/>
        <v>858333.70877728576</v>
      </c>
      <c r="R65" s="108"/>
      <c r="S65" s="978"/>
      <c r="T65" s="102">
        <v>8</v>
      </c>
      <c r="U65" s="108">
        <f>IF(X59&lt;0.01,0,U$59)</f>
        <v>0</v>
      </c>
      <c r="V65" s="108">
        <f>IF(U65=0,0,-PPMT($G$9/2,T65,MAX($G$8*2),$P$9))</f>
        <v>0</v>
      </c>
      <c r="W65" s="108">
        <f>IF(U65=0,0,-IPMT($G$9/2,T65,MAX($G$8*2),$P$9))</f>
        <v>0</v>
      </c>
      <c r="X65" s="108">
        <f>IF(X59&lt;0,0,X59-V65)</f>
        <v>0</v>
      </c>
      <c r="Y65" s="108"/>
      <c r="AY65" s="108">
        <f t="shared" si="4"/>
        <v>0</v>
      </c>
      <c r="AZ65" s="83">
        <v>48</v>
      </c>
      <c r="BA65" s="83">
        <f t="shared" si="13"/>
        <v>1</v>
      </c>
      <c r="BB65" s="79">
        <f t="shared" si="15"/>
        <v>1000000</v>
      </c>
      <c r="BC65" s="79">
        <f t="shared" si="19"/>
        <v>3188.0640502357819</v>
      </c>
      <c r="BD65" s="108">
        <f t="shared" si="17"/>
        <v>996811.93594976421</v>
      </c>
      <c r="BE65" s="79">
        <f t="shared" si="18"/>
        <v>2871.7392427584045</v>
      </c>
      <c r="BF65" s="108">
        <f t="shared" si="20"/>
        <v>3188.0640502357819</v>
      </c>
      <c r="BG65" s="108">
        <f t="shared" si="20"/>
        <v>2871.7392427584045</v>
      </c>
      <c r="BH65" s="83">
        <f t="shared" si="12"/>
        <v>1</v>
      </c>
    </row>
    <row r="66" spans="12:60" ht="20.25" customHeight="1">
      <c r="L66" s="975" t="s">
        <v>396</v>
      </c>
      <c r="M66" s="102">
        <v>49</v>
      </c>
      <c r="N66" s="108">
        <f t="shared" si="16"/>
        <v>6059.8032929941864</v>
      </c>
      <c r="O66" s="108">
        <f t="shared" si="1"/>
        <v>3198.6909304032342</v>
      </c>
      <c r="P66" s="108">
        <f t="shared" si="2"/>
        <v>2861.1123625909522</v>
      </c>
      <c r="Q66" s="109">
        <f t="shared" si="11"/>
        <v>855135.01784688258</v>
      </c>
      <c r="R66" s="108"/>
      <c r="S66" s="976" t="s">
        <v>396</v>
      </c>
      <c r="T66" s="102"/>
      <c r="V66" s="108"/>
      <c r="W66" s="108"/>
      <c r="AY66" s="108">
        <f t="shared" si="4"/>
        <v>0</v>
      </c>
      <c r="AZ66" s="83">
        <v>49</v>
      </c>
      <c r="BA66" s="83">
        <f t="shared" si="13"/>
        <v>0</v>
      </c>
      <c r="BB66" s="79">
        <f t="shared" si="15"/>
        <v>996811.93594976421</v>
      </c>
      <c r="BC66" s="79">
        <f t="shared" si="19"/>
        <v>3198.6909304032342</v>
      </c>
      <c r="BD66" s="108">
        <f t="shared" si="17"/>
        <v>993613.24501936103</v>
      </c>
      <c r="BE66" s="79">
        <f t="shared" si="18"/>
        <v>2861.1123625909522</v>
      </c>
      <c r="BF66" s="108">
        <f t="shared" si="20"/>
        <v>3198.6909304032342</v>
      </c>
      <c r="BG66" s="108">
        <f t="shared" si="20"/>
        <v>2861.1123625909522</v>
      </c>
      <c r="BH66" s="83">
        <f t="shared" si="12"/>
        <v>1</v>
      </c>
    </row>
    <row r="67" spans="12:60" ht="20.25" customHeight="1">
      <c r="L67" s="975"/>
      <c r="M67" s="102">
        <v>50</v>
      </c>
      <c r="N67" s="108">
        <f t="shared" si="16"/>
        <v>6059.8032929941864</v>
      </c>
      <c r="O67" s="108">
        <f t="shared" si="1"/>
        <v>3209.3532335045788</v>
      </c>
      <c r="P67" s="108">
        <f t="shared" si="2"/>
        <v>2850.4500594896085</v>
      </c>
      <c r="Q67" s="109">
        <f t="shared" si="11"/>
        <v>851925.664613378</v>
      </c>
      <c r="R67" s="108"/>
      <c r="S67" s="976"/>
      <c r="T67" s="102"/>
      <c r="V67" s="108"/>
      <c r="W67" s="108"/>
      <c r="AY67" s="108">
        <f t="shared" si="4"/>
        <v>-9.0949470177292824E-13</v>
      </c>
      <c r="AZ67" s="83">
        <v>50</v>
      </c>
      <c r="BA67" s="83">
        <f t="shared" si="13"/>
        <v>0</v>
      </c>
      <c r="BB67" s="79">
        <f t="shared" si="15"/>
        <v>993613.24501936103</v>
      </c>
      <c r="BC67" s="79">
        <f t="shared" si="19"/>
        <v>3209.3532335045788</v>
      </c>
      <c r="BD67" s="108">
        <f t="shared" si="17"/>
        <v>990403.89178585645</v>
      </c>
      <c r="BE67" s="79">
        <f t="shared" si="18"/>
        <v>2850.4500594896085</v>
      </c>
      <c r="BF67" s="108">
        <f t="shared" si="20"/>
        <v>3209.3532335045788</v>
      </c>
      <c r="BG67" s="108">
        <f t="shared" si="20"/>
        <v>2850.4500594896085</v>
      </c>
      <c r="BH67" s="83">
        <f t="shared" si="12"/>
        <v>1</v>
      </c>
    </row>
    <row r="68" spans="12:60" ht="20.25" customHeight="1">
      <c r="L68" s="975"/>
      <c r="M68" s="102">
        <v>51</v>
      </c>
      <c r="N68" s="108">
        <f t="shared" si="16"/>
        <v>6059.8032929941864</v>
      </c>
      <c r="O68" s="108">
        <f t="shared" si="1"/>
        <v>3220.0510776162605</v>
      </c>
      <c r="P68" s="108">
        <f t="shared" si="2"/>
        <v>2839.7522153779264</v>
      </c>
      <c r="Q68" s="109">
        <f t="shared" si="11"/>
        <v>848705.61353576172</v>
      </c>
      <c r="R68" s="108"/>
      <c r="S68" s="976"/>
      <c r="T68" s="102"/>
      <c r="V68" s="108"/>
      <c r="W68" s="108"/>
      <c r="AY68" s="108">
        <f t="shared" si="4"/>
        <v>-4.5474735088646412E-13</v>
      </c>
      <c r="AZ68" s="83">
        <v>51</v>
      </c>
      <c r="BA68" s="83">
        <f t="shared" si="13"/>
        <v>0</v>
      </c>
      <c r="BB68" s="79">
        <f t="shared" si="15"/>
        <v>990403.89178585645</v>
      </c>
      <c r="BC68" s="79">
        <f t="shared" si="19"/>
        <v>3220.0510776162605</v>
      </c>
      <c r="BD68" s="108">
        <f t="shared" si="17"/>
        <v>987183.84070824017</v>
      </c>
      <c r="BE68" s="79">
        <f t="shared" si="18"/>
        <v>2839.7522153779264</v>
      </c>
      <c r="BF68" s="108">
        <f t="shared" si="20"/>
        <v>3220.0510776162605</v>
      </c>
      <c r="BG68" s="108">
        <f t="shared" si="20"/>
        <v>2839.7522153779264</v>
      </c>
      <c r="BH68" s="83">
        <f t="shared" si="12"/>
        <v>1</v>
      </c>
    </row>
    <row r="69" spans="12:60" ht="20.25" customHeight="1">
      <c r="L69" s="975"/>
      <c r="M69" s="102">
        <v>52</v>
      </c>
      <c r="N69" s="108">
        <f t="shared" si="16"/>
        <v>6059.8032929941864</v>
      </c>
      <c r="O69" s="108">
        <f t="shared" si="1"/>
        <v>3230.7845812083142</v>
      </c>
      <c r="P69" s="108">
        <f t="shared" si="2"/>
        <v>2829.0187117858718</v>
      </c>
      <c r="Q69" s="109">
        <f t="shared" si="11"/>
        <v>845474.82895455335</v>
      </c>
      <c r="R69" s="108"/>
      <c r="S69" s="976"/>
      <c r="T69" s="102"/>
      <c r="V69" s="108"/>
      <c r="W69" s="108"/>
      <c r="AY69" s="108">
        <f t="shared" si="4"/>
        <v>4.5474735088646412E-13</v>
      </c>
      <c r="AZ69" s="83">
        <v>52</v>
      </c>
      <c r="BA69" s="83">
        <f t="shared" si="13"/>
        <v>0</v>
      </c>
      <c r="BB69" s="79">
        <f t="shared" si="15"/>
        <v>987183.84070824017</v>
      </c>
      <c r="BC69" s="79">
        <f t="shared" si="19"/>
        <v>3230.7845812083142</v>
      </c>
      <c r="BD69" s="108">
        <f t="shared" si="17"/>
        <v>983953.0561270318</v>
      </c>
      <c r="BE69" s="79">
        <f t="shared" si="18"/>
        <v>2829.0187117858718</v>
      </c>
      <c r="BF69" s="108">
        <f t="shared" si="20"/>
        <v>3230.7845812083142</v>
      </c>
      <c r="BG69" s="108">
        <f t="shared" si="20"/>
        <v>2829.0187117858718</v>
      </c>
      <c r="BH69" s="83">
        <f t="shared" si="12"/>
        <v>1</v>
      </c>
    </row>
    <row r="70" spans="12:60" ht="20.25" customHeight="1">
      <c r="L70" s="975"/>
      <c r="M70" s="102">
        <v>53</v>
      </c>
      <c r="N70" s="108">
        <f t="shared" si="16"/>
        <v>6059.8032929941864</v>
      </c>
      <c r="O70" s="108">
        <f t="shared" si="1"/>
        <v>3241.5538631456757</v>
      </c>
      <c r="P70" s="108">
        <f t="shared" si="2"/>
        <v>2818.2494298485112</v>
      </c>
      <c r="Q70" s="109">
        <f t="shared" si="11"/>
        <v>842233.2750914077</v>
      </c>
      <c r="R70" s="108"/>
      <c r="S70" s="976"/>
      <c r="T70" s="102"/>
      <c r="V70" s="108"/>
      <c r="W70" s="108"/>
      <c r="AY70" s="108">
        <f t="shared" si="4"/>
        <v>-4.5474735088646412E-13</v>
      </c>
      <c r="AZ70" s="83">
        <v>53</v>
      </c>
      <c r="BA70" s="83">
        <f t="shared" si="13"/>
        <v>0</v>
      </c>
      <c r="BB70" s="79">
        <f t="shared" si="15"/>
        <v>983953.0561270318</v>
      </c>
      <c r="BC70" s="79">
        <f t="shared" si="19"/>
        <v>3241.5538631456757</v>
      </c>
      <c r="BD70" s="108">
        <f t="shared" si="17"/>
        <v>980711.50226388616</v>
      </c>
      <c r="BE70" s="79">
        <f t="shared" si="18"/>
        <v>2818.2494298485112</v>
      </c>
      <c r="BF70" s="108">
        <f t="shared" si="20"/>
        <v>3241.5538631456757</v>
      </c>
      <c r="BG70" s="108">
        <f t="shared" si="20"/>
        <v>2818.2494298485112</v>
      </c>
      <c r="BH70" s="83">
        <f t="shared" si="12"/>
        <v>1</v>
      </c>
    </row>
    <row r="71" spans="12:60" ht="20.25" customHeight="1">
      <c r="L71" s="975"/>
      <c r="M71" s="102">
        <v>54</v>
      </c>
      <c r="N71" s="108">
        <f t="shared" si="16"/>
        <v>6059.8032929941864</v>
      </c>
      <c r="O71" s="108">
        <f t="shared" si="1"/>
        <v>3252.3590426894953</v>
      </c>
      <c r="P71" s="108">
        <f t="shared" si="2"/>
        <v>2807.4442503046916</v>
      </c>
      <c r="Q71" s="109">
        <f t="shared" si="11"/>
        <v>838980.91604871815</v>
      </c>
      <c r="R71" s="108"/>
      <c r="S71" s="976"/>
      <c r="T71" s="102">
        <v>9</v>
      </c>
      <c r="U71" s="108">
        <f>IF(X65&lt;0.01,0,U$65)</f>
        <v>0</v>
      </c>
      <c r="V71" s="108">
        <f>IF(U71=0,0,-PPMT($G$9/2,T71,MAX($G$8*2),$P$9))</f>
        <v>0</v>
      </c>
      <c r="W71" s="108">
        <f>IF(U71=0,0,-IPMT($G$9/2,T71,MAX($G$8*2),$P$9))</f>
        <v>0</v>
      </c>
      <c r="X71" s="108">
        <f>IF(X65&lt;0,0,X65-V71)</f>
        <v>0</v>
      </c>
      <c r="Y71" s="108"/>
      <c r="AY71" s="108">
        <f t="shared" si="4"/>
        <v>-4.5474735088646412E-13</v>
      </c>
      <c r="AZ71" s="83">
        <v>54</v>
      </c>
      <c r="BA71" s="83">
        <f t="shared" si="13"/>
        <v>0</v>
      </c>
      <c r="BB71" s="79">
        <f t="shared" si="15"/>
        <v>980711.50226388616</v>
      </c>
      <c r="BC71" s="79">
        <f t="shared" si="19"/>
        <v>3252.3590426894953</v>
      </c>
      <c r="BD71" s="108">
        <f t="shared" si="17"/>
        <v>977459.14322119672</v>
      </c>
      <c r="BE71" s="79">
        <f t="shared" si="18"/>
        <v>2807.4442503046916</v>
      </c>
      <c r="BF71" s="108">
        <f t="shared" si="20"/>
        <v>3252.3590426894953</v>
      </c>
      <c r="BG71" s="108">
        <f t="shared" si="20"/>
        <v>2807.4442503046916</v>
      </c>
      <c r="BH71" s="83">
        <f t="shared" si="12"/>
        <v>1</v>
      </c>
    </row>
    <row r="72" spans="12:60" ht="20.25" customHeight="1">
      <c r="L72" s="975"/>
      <c r="M72" s="102">
        <v>55</v>
      </c>
      <c r="N72" s="108">
        <f t="shared" si="16"/>
        <v>6059.8032929941864</v>
      </c>
      <c r="O72" s="108">
        <f t="shared" si="1"/>
        <v>3263.2002394984597</v>
      </c>
      <c r="P72" s="108">
        <f t="shared" si="2"/>
        <v>2796.6030534957272</v>
      </c>
      <c r="Q72" s="109">
        <f t="shared" si="11"/>
        <v>835717.71580921963</v>
      </c>
      <c r="R72" s="108"/>
      <c r="S72" s="976"/>
      <c r="T72" s="102"/>
      <c r="V72" s="108"/>
      <c r="W72" s="108"/>
      <c r="AY72" s="108">
        <f t="shared" si="4"/>
        <v>-4.5474735088646412E-13</v>
      </c>
      <c r="AZ72" s="83">
        <v>55</v>
      </c>
      <c r="BA72" s="83">
        <f t="shared" si="13"/>
        <v>0</v>
      </c>
      <c r="BB72" s="79">
        <f t="shared" si="15"/>
        <v>977459.14322119672</v>
      </c>
      <c r="BC72" s="79">
        <f t="shared" si="19"/>
        <v>3263.2002394984597</v>
      </c>
      <c r="BD72" s="108">
        <f t="shared" si="17"/>
        <v>974195.9429816982</v>
      </c>
      <c r="BE72" s="79">
        <f t="shared" si="18"/>
        <v>2796.6030534957272</v>
      </c>
      <c r="BF72" s="108">
        <f t="shared" si="20"/>
        <v>3263.2002394984597</v>
      </c>
      <c r="BG72" s="108">
        <f t="shared" si="20"/>
        <v>2796.6030534957272</v>
      </c>
      <c r="BH72" s="83">
        <f t="shared" si="12"/>
        <v>1</v>
      </c>
    </row>
    <row r="73" spans="12:60" ht="20.25" customHeight="1">
      <c r="L73" s="975"/>
      <c r="M73" s="102">
        <v>56</v>
      </c>
      <c r="N73" s="108">
        <f t="shared" si="16"/>
        <v>6059.8032929941864</v>
      </c>
      <c r="O73" s="108">
        <f t="shared" si="1"/>
        <v>3274.0775736301212</v>
      </c>
      <c r="P73" s="108">
        <f t="shared" si="2"/>
        <v>2785.7257193640662</v>
      </c>
      <c r="Q73" s="109">
        <f t="shared" si="11"/>
        <v>832443.63823558949</v>
      </c>
      <c r="R73" s="108"/>
      <c r="S73" s="976"/>
      <c r="T73" s="102"/>
      <c r="V73" s="108"/>
      <c r="W73" s="108"/>
      <c r="AY73" s="108">
        <f t="shared" si="4"/>
        <v>-9.0949470177292824E-13</v>
      </c>
      <c r="AZ73" s="83">
        <v>56</v>
      </c>
      <c r="BA73" s="83">
        <f t="shared" si="13"/>
        <v>0</v>
      </c>
      <c r="BB73" s="79">
        <f t="shared" si="15"/>
        <v>974195.9429816982</v>
      </c>
      <c r="BC73" s="79">
        <f t="shared" si="19"/>
        <v>3274.0775736301212</v>
      </c>
      <c r="BD73" s="108">
        <f t="shared" si="17"/>
        <v>970921.86540806806</v>
      </c>
      <c r="BE73" s="79">
        <f t="shared" si="18"/>
        <v>2785.7257193640662</v>
      </c>
      <c r="BF73" s="108">
        <f t="shared" si="20"/>
        <v>3274.0775736301212</v>
      </c>
      <c r="BG73" s="108">
        <f t="shared" si="20"/>
        <v>2785.7257193640662</v>
      </c>
      <c r="BH73" s="83">
        <f t="shared" si="12"/>
        <v>1</v>
      </c>
    </row>
    <row r="74" spans="12:60" ht="20.25" customHeight="1">
      <c r="L74" s="975"/>
      <c r="M74" s="102">
        <v>57</v>
      </c>
      <c r="N74" s="108">
        <f t="shared" si="16"/>
        <v>6059.8032929941864</v>
      </c>
      <c r="O74" s="108">
        <f t="shared" si="1"/>
        <v>3284.9911655422216</v>
      </c>
      <c r="P74" s="108">
        <f t="shared" si="2"/>
        <v>2774.8121274519654</v>
      </c>
      <c r="Q74" s="109">
        <f t="shared" si="11"/>
        <v>829158.64707004721</v>
      </c>
      <c r="R74" s="108"/>
      <c r="S74" s="976"/>
      <c r="T74" s="102"/>
      <c r="V74" s="108"/>
      <c r="W74" s="108"/>
      <c r="AY74" s="108">
        <f t="shared" si="4"/>
        <v>-4.5474735088646412E-13</v>
      </c>
      <c r="AZ74" s="83">
        <v>57</v>
      </c>
      <c r="BA74" s="83">
        <f t="shared" si="13"/>
        <v>0</v>
      </c>
      <c r="BB74" s="79">
        <f t="shared" si="15"/>
        <v>970921.86540806806</v>
      </c>
      <c r="BC74" s="79">
        <f t="shared" si="19"/>
        <v>3284.9911655422216</v>
      </c>
      <c r="BD74" s="108">
        <f t="shared" si="17"/>
        <v>967636.87424252578</v>
      </c>
      <c r="BE74" s="79">
        <f t="shared" si="18"/>
        <v>2774.8121274519654</v>
      </c>
      <c r="BF74" s="108">
        <f t="shared" si="20"/>
        <v>3284.9911655422216</v>
      </c>
      <c r="BG74" s="108">
        <f t="shared" si="20"/>
        <v>2774.8121274519654</v>
      </c>
      <c r="BH74" s="83">
        <f t="shared" si="12"/>
        <v>1</v>
      </c>
    </row>
    <row r="75" spans="12:60" ht="20.25" customHeight="1">
      <c r="L75" s="975"/>
      <c r="M75" s="102">
        <v>58</v>
      </c>
      <c r="N75" s="108">
        <f t="shared" si="16"/>
        <v>6059.8032929941864</v>
      </c>
      <c r="O75" s="108">
        <f t="shared" si="1"/>
        <v>3295.9411360940289</v>
      </c>
      <c r="P75" s="108">
        <f t="shared" si="2"/>
        <v>2763.8621569001575</v>
      </c>
      <c r="Q75" s="109">
        <f t="shared" si="11"/>
        <v>825862.70593395317</v>
      </c>
      <c r="R75" s="108"/>
      <c r="S75" s="976"/>
      <c r="T75" s="102"/>
      <c r="V75" s="108"/>
      <c r="W75" s="108"/>
      <c r="AY75" s="108">
        <f t="shared" si="4"/>
        <v>0</v>
      </c>
      <c r="AZ75" s="83">
        <v>58</v>
      </c>
      <c r="BA75" s="83">
        <f t="shared" si="13"/>
        <v>0</v>
      </c>
      <c r="BB75" s="79">
        <f t="shared" si="15"/>
        <v>967636.87424252578</v>
      </c>
      <c r="BC75" s="79">
        <f t="shared" si="19"/>
        <v>3295.9411360940289</v>
      </c>
      <c r="BD75" s="108">
        <f t="shared" si="17"/>
        <v>964340.93310643174</v>
      </c>
      <c r="BE75" s="79">
        <f t="shared" si="18"/>
        <v>2763.8621569001575</v>
      </c>
      <c r="BF75" s="108">
        <f t="shared" si="20"/>
        <v>3295.9411360940289</v>
      </c>
      <c r="BG75" s="108">
        <f t="shared" si="20"/>
        <v>2763.8621569001575</v>
      </c>
      <c r="BH75" s="83">
        <f t="shared" si="12"/>
        <v>1</v>
      </c>
    </row>
    <row r="76" spans="12:60" ht="20.25" customHeight="1">
      <c r="L76" s="975"/>
      <c r="M76" s="102">
        <v>59</v>
      </c>
      <c r="N76" s="108">
        <f t="shared" si="16"/>
        <v>6059.8032929941864</v>
      </c>
      <c r="O76" s="108">
        <f t="shared" si="1"/>
        <v>3306.9276065476761</v>
      </c>
      <c r="P76" s="108">
        <f t="shared" si="2"/>
        <v>2752.8756864465108</v>
      </c>
      <c r="Q76" s="109">
        <f t="shared" si="11"/>
        <v>822555.77832740545</v>
      </c>
      <c r="R76" s="108"/>
      <c r="S76" s="976"/>
      <c r="T76" s="102"/>
      <c r="V76" s="108"/>
      <c r="W76" s="108"/>
      <c r="AY76" s="108">
        <f t="shared" si="4"/>
        <v>-4.5474735088646412E-13</v>
      </c>
      <c r="AZ76" s="83">
        <v>59</v>
      </c>
      <c r="BA76" s="83">
        <f t="shared" si="13"/>
        <v>0</v>
      </c>
      <c r="BB76" s="79">
        <f t="shared" si="15"/>
        <v>964340.93310643174</v>
      </c>
      <c r="BC76" s="79">
        <f t="shared" si="19"/>
        <v>3306.9276065476761</v>
      </c>
      <c r="BD76" s="108">
        <f t="shared" si="17"/>
        <v>961034.00549988402</v>
      </c>
      <c r="BE76" s="79">
        <f t="shared" si="18"/>
        <v>2752.8756864465108</v>
      </c>
      <c r="BF76" s="108">
        <f t="shared" si="20"/>
        <v>3306.9276065476761</v>
      </c>
      <c r="BG76" s="108">
        <f t="shared" si="20"/>
        <v>2752.8756864465108</v>
      </c>
      <c r="BH76" s="83">
        <f t="shared" si="12"/>
        <v>1</v>
      </c>
    </row>
    <row r="77" spans="12:60" ht="20.25" customHeight="1">
      <c r="L77" s="975"/>
      <c r="M77" s="102">
        <v>60</v>
      </c>
      <c r="N77" s="108">
        <f t="shared" si="16"/>
        <v>6059.8032929941864</v>
      </c>
      <c r="O77" s="108">
        <f t="shared" si="1"/>
        <v>3317.9506985695011</v>
      </c>
      <c r="P77" s="108">
        <f t="shared" si="2"/>
        <v>2741.8525944246853</v>
      </c>
      <c r="Q77" s="109">
        <f t="shared" si="11"/>
        <v>819237.82762883592</v>
      </c>
      <c r="R77" s="108"/>
      <c r="S77" s="976"/>
      <c r="T77" s="102">
        <v>10</v>
      </c>
      <c r="U77" s="108">
        <f>IF(X71&lt;0.01,0,U$71)</f>
        <v>0</v>
      </c>
      <c r="V77" s="108">
        <f>IF(U77=0,0,-PPMT($G$9/2,T77,MAX($G$8*2),$P$9))</f>
        <v>0</v>
      </c>
      <c r="W77" s="108">
        <f>IF(U77=0,0,-IPMT($G$9/2,T77,MAX($G$8*2),$P$9))</f>
        <v>0</v>
      </c>
      <c r="X77" s="108">
        <f>IF(X71&lt;0,0,X71-V77)</f>
        <v>0</v>
      </c>
      <c r="Y77" s="108"/>
      <c r="AY77" s="108">
        <f t="shared" si="4"/>
        <v>0</v>
      </c>
      <c r="AZ77" s="83">
        <v>60</v>
      </c>
      <c r="BA77" s="83">
        <f t="shared" si="13"/>
        <v>0</v>
      </c>
      <c r="BB77" s="79">
        <f t="shared" si="15"/>
        <v>961034.00549988402</v>
      </c>
      <c r="BC77" s="79">
        <f t="shared" si="19"/>
        <v>3317.9506985695011</v>
      </c>
      <c r="BD77" s="108">
        <f t="shared" si="17"/>
        <v>957716.05480131449</v>
      </c>
      <c r="BE77" s="79">
        <f t="shared" si="18"/>
        <v>2741.8525944246853</v>
      </c>
      <c r="BF77" s="108">
        <f t="shared" si="20"/>
        <v>3317.9506985695011</v>
      </c>
      <c r="BG77" s="108">
        <f t="shared" si="20"/>
        <v>2741.8525944246853</v>
      </c>
      <c r="BH77" s="83">
        <f t="shared" si="12"/>
        <v>1</v>
      </c>
    </row>
    <row r="78" spans="12:60" ht="20.25" customHeight="1">
      <c r="L78" s="977" t="s">
        <v>397</v>
      </c>
      <c r="M78" s="102">
        <v>61</v>
      </c>
      <c r="N78" s="108">
        <f t="shared" si="16"/>
        <v>6059.8032929941864</v>
      </c>
      <c r="O78" s="108">
        <f t="shared" si="1"/>
        <v>3329.0105342314</v>
      </c>
      <c r="P78" s="108">
        <f t="shared" si="2"/>
        <v>2730.7927587627873</v>
      </c>
      <c r="Q78" s="109">
        <f t="shared" si="11"/>
        <v>815908.81709460448</v>
      </c>
      <c r="R78" s="108"/>
      <c r="S78" s="978" t="s">
        <v>397</v>
      </c>
      <c r="T78" s="102"/>
      <c r="V78" s="108"/>
      <c r="W78" s="108"/>
      <c r="AY78" s="108">
        <f t="shared" si="4"/>
        <v>-9.0949470177292824E-13</v>
      </c>
      <c r="AZ78" s="83">
        <v>61</v>
      </c>
      <c r="BA78" s="83">
        <f t="shared" si="13"/>
        <v>0</v>
      </c>
      <c r="BB78" s="79">
        <f t="shared" si="15"/>
        <v>957716.05480131449</v>
      </c>
      <c r="BC78" s="79">
        <f t="shared" si="19"/>
        <v>3329.0105342314</v>
      </c>
      <c r="BD78" s="108">
        <f t="shared" si="17"/>
        <v>954387.04426708305</v>
      </c>
      <c r="BE78" s="79">
        <f t="shared" si="18"/>
        <v>2730.7927587627873</v>
      </c>
      <c r="BF78" s="108">
        <f t="shared" si="20"/>
        <v>3329.0105342314</v>
      </c>
      <c r="BG78" s="108">
        <f t="shared" si="20"/>
        <v>2730.7927587627873</v>
      </c>
      <c r="BH78" s="83">
        <f t="shared" si="12"/>
        <v>1</v>
      </c>
    </row>
    <row r="79" spans="12:60" ht="20.25" customHeight="1">
      <c r="L79" s="977"/>
      <c r="M79" s="102">
        <v>62</v>
      </c>
      <c r="N79" s="108">
        <f t="shared" si="16"/>
        <v>6059.8032929941864</v>
      </c>
      <c r="O79" s="108">
        <f t="shared" si="1"/>
        <v>3340.1072360121711</v>
      </c>
      <c r="P79" s="108">
        <f t="shared" si="2"/>
        <v>2719.6960569820153</v>
      </c>
      <c r="Q79" s="109">
        <f t="shared" si="11"/>
        <v>812568.70985859237</v>
      </c>
      <c r="R79" s="108"/>
      <c r="S79" s="978"/>
      <c r="T79" s="102"/>
      <c r="V79" s="108"/>
      <c r="W79" s="108"/>
      <c r="AY79" s="108">
        <f t="shared" si="4"/>
        <v>0</v>
      </c>
      <c r="AZ79" s="83">
        <v>62</v>
      </c>
      <c r="BA79" s="83">
        <f t="shared" si="13"/>
        <v>0</v>
      </c>
      <c r="BB79" s="79">
        <f t="shared" si="15"/>
        <v>954387.04426708305</v>
      </c>
      <c r="BC79" s="79">
        <f t="shared" si="19"/>
        <v>3340.1072360121711</v>
      </c>
      <c r="BD79" s="108">
        <f t="shared" si="17"/>
        <v>951046.93703107093</v>
      </c>
      <c r="BE79" s="79">
        <f t="shared" si="18"/>
        <v>2719.6960569820153</v>
      </c>
      <c r="BF79" s="108">
        <f t="shared" si="20"/>
        <v>3340.1072360121711</v>
      </c>
      <c r="BG79" s="108">
        <f t="shared" si="20"/>
        <v>2719.6960569820153</v>
      </c>
      <c r="BH79" s="83">
        <f t="shared" si="12"/>
        <v>1</v>
      </c>
    </row>
    <row r="80" spans="12:60" ht="20.25" customHeight="1">
      <c r="L80" s="977"/>
      <c r="M80" s="102">
        <v>63</v>
      </c>
      <c r="N80" s="108">
        <f t="shared" si="16"/>
        <v>6059.8032929941864</v>
      </c>
      <c r="O80" s="108">
        <f t="shared" si="1"/>
        <v>3351.2409267988778</v>
      </c>
      <c r="P80" s="108">
        <f t="shared" si="2"/>
        <v>2708.5623661953082</v>
      </c>
      <c r="Q80" s="109">
        <f t="shared" si="11"/>
        <v>809217.46893179347</v>
      </c>
      <c r="R80" s="108"/>
      <c r="S80" s="978"/>
      <c r="T80" s="102"/>
      <c r="V80" s="108"/>
      <c r="W80" s="108"/>
      <c r="AY80" s="108">
        <f t="shared" si="4"/>
        <v>4.5474735088646412E-13</v>
      </c>
      <c r="AZ80" s="83">
        <v>63</v>
      </c>
      <c r="BA80" s="83">
        <f t="shared" si="13"/>
        <v>0</v>
      </c>
      <c r="BB80" s="79">
        <f t="shared" si="15"/>
        <v>951046.93703107093</v>
      </c>
      <c r="BC80" s="79">
        <f t="shared" si="19"/>
        <v>3351.2409267988778</v>
      </c>
      <c r="BD80" s="108">
        <f t="shared" si="17"/>
        <v>947695.69610427204</v>
      </c>
      <c r="BE80" s="79">
        <f t="shared" si="18"/>
        <v>2708.5623661953082</v>
      </c>
      <c r="BF80" s="108">
        <f t="shared" si="20"/>
        <v>3351.2409267988778</v>
      </c>
      <c r="BG80" s="108">
        <f t="shared" si="20"/>
        <v>2708.5623661953082</v>
      </c>
      <c r="BH80" s="83">
        <f t="shared" si="12"/>
        <v>1</v>
      </c>
    </row>
    <row r="81" spans="12:60" ht="20.25" customHeight="1">
      <c r="L81" s="977"/>
      <c r="M81" s="102">
        <v>64</v>
      </c>
      <c r="N81" s="108">
        <f t="shared" si="16"/>
        <v>6059.8032929941864</v>
      </c>
      <c r="O81" s="108">
        <f t="shared" ref="O81:O146" si="21">IF(N81=0,0,-PPMT($G$9/12,M81,MAX($G$8*12),$P$7))</f>
        <v>3362.4117298882074</v>
      </c>
      <c r="P81" s="108">
        <f t="shared" ref="P81:P146" si="22">IF(N81=0,0,-IPMT($G$9/12,M81,MAX($G$8*12),$P$7))</f>
        <v>2697.391563105979</v>
      </c>
      <c r="Q81" s="109">
        <f t="shared" si="11"/>
        <v>805855.05720190529</v>
      </c>
      <c r="R81" s="108"/>
      <c r="S81" s="978"/>
      <c r="T81" s="102"/>
      <c r="V81" s="108"/>
      <c r="W81" s="108"/>
      <c r="AY81" s="108">
        <f t="shared" si="4"/>
        <v>0</v>
      </c>
      <c r="AZ81" s="83">
        <v>64</v>
      </c>
      <c r="BA81" s="83">
        <f t="shared" si="13"/>
        <v>0</v>
      </c>
      <c r="BB81" s="79">
        <f t="shared" si="15"/>
        <v>947695.69610427204</v>
      </c>
      <c r="BC81" s="79">
        <f t="shared" si="19"/>
        <v>3362.4117298882074</v>
      </c>
      <c r="BD81" s="108">
        <f t="shared" si="17"/>
        <v>944333.28437438386</v>
      </c>
      <c r="BE81" s="79">
        <f t="shared" si="18"/>
        <v>2697.391563105979</v>
      </c>
      <c r="BF81" s="108">
        <f t="shared" si="20"/>
        <v>3362.4117298882074</v>
      </c>
      <c r="BG81" s="108">
        <f t="shared" si="20"/>
        <v>2697.391563105979</v>
      </c>
      <c r="BH81" s="83">
        <f t="shared" si="12"/>
        <v>1</v>
      </c>
    </row>
    <row r="82" spans="12:60" ht="20.25" customHeight="1">
      <c r="L82" s="977"/>
      <c r="M82" s="102">
        <v>65</v>
      </c>
      <c r="N82" s="108">
        <f t="shared" si="16"/>
        <v>6059.8032929941864</v>
      </c>
      <c r="O82" s="108">
        <f t="shared" si="21"/>
        <v>3373.619768987835</v>
      </c>
      <c r="P82" s="108">
        <f t="shared" si="22"/>
        <v>2686.183524006351</v>
      </c>
      <c r="Q82" s="109">
        <f t="shared" si="11"/>
        <v>802481.43743291742</v>
      </c>
      <c r="R82" s="108"/>
      <c r="S82" s="978"/>
      <c r="T82" s="102"/>
      <c r="V82" s="108"/>
      <c r="W82" s="108"/>
      <c r="AY82" s="108">
        <f t="shared" ref="AY82:AY145" si="23">N82-O82-P82+U82-V82-W82</f>
        <v>4.5474735088646412E-13</v>
      </c>
      <c r="AZ82" s="83">
        <v>65</v>
      </c>
      <c r="BA82" s="83">
        <f t="shared" si="13"/>
        <v>0</v>
      </c>
      <c r="BB82" s="79">
        <f t="shared" si="15"/>
        <v>944333.28437438386</v>
      </c>
      <c r="BC82" s="79">
        <f t="shared" si="19"/>
        <v>3373.619768987835</v>
      </c>
      <c r="BD82" s="108">
        <f t="shared" si="17"/>
        <v>940959.66460539598</v>
      </c>
      <c r="BE82" s="79">
        <f t="shared" si="18"/>
        <v>2686.183524006351</v>
      </c>
      <c r="BF82" s="108">
        <f t="shared" si="20"/>
        <v>3373.619768987835</v>
      </c>
      <c r="BG82" s="108">
        <f>P82</f>
        <v>2686.183524006351</v>
      </c>
      <c r="BH82" s="83">
        <f t="shared" si="12"/>
        <v>1</v>
      </c>
    </row>
    <row r="83" spans="12:60" ht="20.25" customHeight="1">
      <c r="L83" s="977"/>
      <c r="M83" s="102">
        <v>66</v>
      </c>
      <c r="N83" s="108">
        <f t="shared" si="16"/>
        <v>6059.8032929941864</v>
      </c>
      <c r="O83" s="108">
        <f t="shared" si="21"/>
        <v>3384.8651682177951</v>
      </c>
      <c r="P83" s="108">
        <f t="shared" si="22"/>
        <v>2674.9381247763922</v>
      </c>
      <c r="Q83" s="109">
        <f t="shared" ref="Q83:Q146" si="24">IF(Q82&lt;0,0,Q82-O83)</f>
        <v>799096.57226469961</v>
      </c>
      <c r="R83" s="108"/>
      <c r="S83" s="978"/>
      <c r="T83" s="102">
        <v>11</v>
      </c>
      <c r="U83" s="108">
        <f>IF(X77&lt;0.01,0,U$77)</f>
        <v>0</v>
      </c>
      <c r="V83" s="108">
        <f>IF(U83=0,0,-PPMT($G$9/2,T83,MAX($G$8*2),$P$9))</f>
        <v>0</v>
      </c>
      <c r="W83" s="108">
        <f>IF(U83=0,0,-IPMT($G$9/2,T83,MAX($G$8*2),$P$9))</f>
        <v>0</v>
      </c>
      <c r="X83" s="108">
        <f>IF(X77&lt;0,0,X77-V83)</f>
        <v>0</v>
      </c>
      <c r="Y83" s="108"/>
      <c r="AY83" s="108">
        <f t="shared" si="23"/>
        <v>-9.0949470177292824E-13</v>
      </c>
      <c r="AZ83" s="83">
        <v>66</v>
      </c>
      <c r="BA83" s="83">
        <f t="shared" si="13"/>
        <v>0</v>
      </c>
      <c r="BB83" s="79">
        <f t="shared" si="15"/>
        <v>940959.66460539598</v>
      </c>
      <c r="BC83" s="79">
        <f t="shared" si="19"/>
        <v>3384.8651682177951</v>
      </c>
      <c r="BD83" s="108">
        <f t="shared" si="17"/>
        <v>937574.79943717818</v>
      </c>
      <c r="BE83" s="79">
        <f t="shared" si="18"/>
        <v>2674.9381247763922</v>
      </c>
      <c r="BF83" s="108">
        <f t="shared" ref="BF83:BG146" si="25">O83</f>
        <v>3384.8651682177951</v>
      </c>
      <c r="BG83" s="108">
        <f t="shared" si="25"/>
        <v>2674.9381247763922</v>
      </c>
      <c r="BH83" s="83">
        <f t="shared" si="12"/>
        <v>1</v>
      </c>
    </row>
    <row r="84" spans="12:60" ht="20.25" customHeight="1">
      <c r="L84" s="977"/>
      <c r="M84" s="102">
        <v>67</v>
      </c>
      <c r="N84" s="108">
        <f t="shared" si="16"/>
        <v>6059.8032929941864</v>
      </c>
      <c r="O84" s="108">
        <f t="shared" si="21"/>
        <v>3396.1480521118547</v>
      </c>
      <c r="P84" s="108">
        <f t="shared" si="22"/>
        <v>2663.6552408823331</v>
      </c>
      <c r="Q84" s="109">
        <f t="shared" si="24"/>
        <v>795700.42421258776</v>
      </c>
      <c r="R84" s="108"/>
      <c r="S84" s="978"/>
      <c r="T84" s="102"/>
      <c r="V84" s="108"/>
      <c r="W84" s="108"/>
      <c r="AY84" s="108">
        <f t="shared" si="23"/>
        <v>-1.3642420526593924E-12</v>
      </c>
      <c r="AZ84" s="83">
        <v>67</v>
      </c>
      <c r="BA84" s="83">
        <f t="shared" si="13"/>
        <v>0</v>
      </c>
      <c r="BB84" s="79">
        <f t="shared" si="15"/>
        <v>937574.79943717818</v>
      </c>
      <c r="BC84" s="79">
        <f t="shared" si="19"/>
        <v>3396.1480521118547</v>
      </c>
      <c r="BD84" s="108">
        <f t="shared" si="17"/>
        <v>934178.65138506633</v>
      </c>
      <c r="BE84" s="79">
        <f t="shared" si="18"/>
        <v>2663.6552408823331</v>
      </c>
      <c r="BF84" s="108">
        <f t="shared" si="25"/>
        <v>3396.1480521118547</v>
      </c>
      <c r="BG84" s="108">
        <f t="shared" si="25"/>
        <v>2663.6552408823331</v>
      </c>
      <c r="BH84" s="83">
        <f t="shared" ref="BH84:BH147" si="26">IF(BE84&gt;0,1,0)</f>
        <v>1</v>
      </c>
    </row>
    <row r="85" spans="12:60" ht="20.25" customHeight="1">
      <c r="L85" s="977"/>
      <c r="M85" s="102">
        <v>68</v>
      </c>
      <c r="N85" s="108">
        <f t="shared" si="16"/>
        <v>6059.8032929941864</v>
      </c>
      <c r="O85" s="108">
        <f t="shared" si="21"/>
        <v>3407.4685456188931</v>
      </c>
      <c r="P85" s="108">
        <f t="shared" si="22"/>
        <v>2652.3347473752938</v>
      </c>
      <c r="Q85" s="109">
        <f t="shared" si="24"/>
        <v>792292.95566696883</v>
      </c>
      <c r="R85" s="108"/>
      <c r="S85" s="978"/>
      <c r="T85" s="102"/>
      <c r="V85" s="108"/>
      <c r="W85" s="108"/>
      <c r="AY85" s="108">
        <f t="shared" si="23"/>
        <v>-4.5474735088646412E-13</v>
      </c>
      <c r="AZ85" s="83">
        <v>68</v>
      </c>
      <c r="BA85" s="83">
        <f t="shared" si="13"/>
        <v>0</v>
      </c>
      <c r="BB85" s="79">
        <f t="shared" si="15"/>
        <v>934178.65138506633</v>
      </c>
      <c r="BC85" s="79">
        <f t="shared" si="19"/>
        <v>3407.4685456188931</v>
      </c>
      <c r="BD85" s="108">
        <f t="shared" si="17"/>
        <v>930771.1828394474</v>
      </c>
      <c r="BE85" s="79">
        <f t="shared" si="18"/>
        <v>2652.3347473752938</v>
      </c>
      <c r="BF85" s="108">
        <f t="shared" si="25"/>
        <v>3407.4685456188931</v>
      </c>
      <c r="BG85" s="108">
        <f t="shared" si="25"/>
        <v>2652.3347473752938</v>
      </c>
      <c r="BH85" s="83">
        <f t="shared" si="26"/>
        <v>1</v>
      </c>
    </row>
    <row r="86" spans="12:60" ht="20.25" customHeight="1">
      <c r="L86" s="977"/>
      <c r="M86" s="102">
        <v>69</v>
      </c>
      <c r="N86" s="108">
        <f t="shared" si="16"/>
        <v>6059.8032929941864</v>
      </c>
      <c r="O86" s="108">
        <f t="shared" si="21"/>
        <v>3418.8267741042896</v>
      </c>
      <c r="P86" s="108">
        <f t="shared" si="22"/>
        <v>2640.9765188898969</v>
      </c>
      <c r="Q86" s="109">
        <f t="shared" si="24"/>
        <v>788874.12889286457</v>
      </c>
      <c r="R86" s="108"/>
      <c r="S86" s="978"/>
      <c r="T86" s="102"/>
      <c r="V86" s="108"/>
      <c r="W86" s="108"/>
      <c r="AY86" s="108">
        <f t="shared" si="23"/>
        <v>0</v>
      </c>
      <c r="AZ86" s="83">
        <v>69</v>
      </c>
      <c r="BA86" s="83">
        <f t="shared" si="13"/>
        <v>0</v>
      </c>
      <c r="BB86" s="79">
        <f t="shared" si="15"/>
        <v>930771.1828394474</v>
      </c>
      <c r="BC86" s="79">
        <f t="shared" si="19"/>
        <v>3418.8267741042896</v>
      </c>
      <c r="BD86" s="108">
        <f t="shared" si="17"/>
        <v>927352.35606534313</v>
      </c>
      <c r="BE86" s="79">
        <f t="shared" si="18"/>
        <v>2640.9765188898969</v>
      </c>
      <c r="BF86" s="108">
        <f t="shared" si="25"/>
        <v>3418.8267741042896</v>
      </c>
      <c r="BG86" s="108">
        <f t="shared" si="25"/>
        <v>2640.9765188898969</v>
      </c>
      <c r="BH86" s="83">
        <f t="shared" si="26"/>
        <v>1</v>
      </c>
    </row>
    <row r="87" spans="12:60" ht="20.25" customHeight="1">
      <c r="L87" s="977"/>
      <c r="M87" s="102">
        <v>70</v>
      </c>
      <c r="N87" s="108">
        <f t="shared" si="16"/>
        <v>6059.8032929941864</v>
      </c>
      <c r="O87" s="108">
        <f t="shared" si="21"/>
        <v>3430.2228633513041</v>
      </c>
      <c r="P87" s="108">
        <f t="shared" si="22"/>
        <v>2629.5804296428828</v>
      </c>
      <c r="Q87" s="109">
        <f t="shared" si="24"/>
        <v>785443.90602951322</v>
      </c>
      <c r="R87" s="108"/>
      <c r="S87" s="978"/>
      <c r="T87" s="102"/>
      <c r="V87" s="108"/>
      <c r="W87" s="108"/>
      <c r="AY87" s="108">
        <f t="shared" si="23"/>
        <v>-4.5474735088646412E-13</v>
      </c>
      <c r="AZ87" s="83">
        <v>70</v>
      </c>
      <c r="BA87" s="83">
        <f t="shared" si="13"/>
        <v>0</v>
      </c>
      <c r="BB87" s="79">
        <f t="shared" si="15"/>
        <v>927352.35606534313</v>
      </c>
      <c r="BC87" s="79">
        <f t="shared" si="19"/>
        <v>3430.2228633513041</v>
      </c>
      <c r="BD87" s="108">
        <f t="shared" si="17"/>
        <v>923922.13320199179</v>
      </c>
      <c r="BE87" s="79">
        <f t="shared" si="18"/>
        <v>2629.5804296428828</v>
      </c>
      <c r="BF87" s="108">
        <f t="shared" si="25"/>
        <v>3430.2228633513041</v>
      </c>
      <c r="BG87" s="108">
        <f t="shared" si="25"/>
        <v>2629.5804296428828</v>
      </c>
      <c r="BH87" s="83">
        <f t="shared" si="26"/>
        <v>1</v>
      </c>
    </row>
    <row r="88" spans="12:60" ht="20.25" customHeight="1">
      <c r="L88" s="977"/>
      <c r="M88" s="102">
        <v>71</v>
      </c>
      <c r="N88" s="108">
        <f t="shared" si="16"/>
        <v>6059.8032929941864</v>
      </c>
      <c r="O88" s="108">
        <f t="shared" si="21"/>
        <v>3441.6569395624751</v>
      </c>
      <c r="P88" s="108">
        <f t="shared" si="22"/>
        <v>2618.1463534317118</v>
      </c>
      <c r="Q88" s="109">
        <f t="shared" si="24"/>
        <v>782002.2490899507</v>
      </c>
      <c r="R88" s="108"/>
      <c r="S88" s="978"/>
      <c r="T88" s="102"/>
      <c r="V88" s="108"/>
      <c r="W88" s="108"/>
      <c r="AY88" s="108">
        <f t="shared" si="23"/>
        <v>-4.5474735088646412E-13</v>
      </c>
      <c r="AZ88" s="83">
        <v>71</v>
      </c>
      <c r="BA88" s="83">
        <f t="shared" si="13"/>
        <v>0</v>
      </c>
      <c r="BB88" s="79">
        <f t="shared" si="15"/>
        <v>923922.13320199179</v>
      </c>
      <c r="BC88" s="79">
        <f t="shared" si="19"/>
        <v>3441.6569395624751</v>
      </c>
      <c r="BD88" s="108">
        <f t="shared" si="17"/>
        <v>920480.47626242926</v>
      </c>
      <c r="BE88" s="79">
        <f t="shared" si="18"/>
        <v>2618.1463534317118</v>
      </c>
      <c r="BF88" s="108">
        <f t="shared" si="25"/>
        <v>3441.6569395624751</v>
      </c>
      <c r="BG88" s="108">
        <f t="shared" si="25"/>
        <v>2618.1463534317118</v>
      </c>
      <c r="BH88" s="83">
        <f t="shared" si="26"/>
        <v>1</v>
      </c>
    </row>
    <row r="89" spans="12:60" ht="20.25" customHeight="1">
      <c r="L89" s="977"/>
      <c r="M89" s="102">
        <v>72</v>
      </c>
      <c r="N89" s="108">
        <f t="shared" si="16"/>
        <v>6059.8032929941864</v>
      </c>
      <c r="O89" s="108">
        <f t="shared" si="21"/>
        <v>3453.129129361017</v>
      </c>
      <c r="P89" s="108">
        <f t="shared" si="22"/>
        <v>2606.6741636331699</v>
      </c>
      <c r="Q89" s="109">
        <f t="shared" si="24"/>
        <v>778549.11996058968</v>
      </c>
      <c r="R89" s="108"/>
      <c r="S89" s="978"/>
      <c r="T89" s="102">
        <v>12</v>
      </c>
      <c r="U89" s="108">
        <f>IF(X83&lt;0.01,0,U$83)</f>
        <v>0</v>
      </c>
      <c r="V89" s="108">
        <f>IF(U89=0,0,-PPMT($G$9/2,T89,MAX($G$8*2),$P$9))</f>
        <v>0</v>
      </c>
      <c r="W89" s="108">
        <f>IF(U89=0,0,-IPMT($G$9/2,T89,MAX($G$8*2),$P$9))</f>
        <v>0</v>
      </c>
      <c r="X89" s="108">
        <f>IF(X83&lt;0,0,X83-V89)</f>
        <v>0</v>
      </c>
      <c r="Y89" s="108"/>
      <c r="AY89" s="108">
        <f t="shared" si="23"/>
        <v>-4.5474735088646412E-13</v>
      </c>
      <c r="AZ89" s="83">
        <v>72</v>
      </c>
      <c r="BA89" s="83">
        <f t="shared" si="13"/>
        <v>0</v>
      </c>
      <c r="BB89" s="79">
        <f t="shared" si="15"/>
        <v>920480.47626242926</v>
      </c>
      <c r="BC89" s="79">
        <f t="shared" si="19"/>
        <v>3453.129129361017</v>
      </c>
      <c r="BD89" s="108">
        <f t="shared" si="17"/>
        <v>917027.34713306825</v>
      </c>
      <c r="BE89" s="79">
        <f t="shared" si="18"/>
        <v>2606.6741636331699</v>
      </c>
      <c r="BF89" s="108">
        <f t="shared" si="25"/>
        <v>3453.129129361017</v>
      </c>
      <c r="BG89" s="108">
        <f t="shared" si="25"/>
        <v>2606.6741636331699</v>
      </c>
      <c r="BH89" s="83">
        <f t="shared" si="26"/>
        <v>1</v>
      </c>
    </row>
    <row r="90" spans="12:60" ht="20.25" customHeight="1">
      <c r="L90" s="975" t="s">
        <v>398</v>
      </c>
      <c r="M90" s="102">
        <v>73</v>
      </c>
      <c r="N90" s="108">
        <f t="shared" si="16"/>
        <v>6059.8032929941864</v>
      </c>
      <c r="O90" s="108">
        <f t="shared" si="21"/>
        <v>3464.6395597922201</v>
      </c>
      <c r="P90" s="108">
        <f t="shared" si="22"/>
        <v>2595.1637332019664</v>
      </c>
      <c r="Q90" s="109">
        <f t="shared" si="24"/>
        <v>775084.48040079745</v>
      </c>
      <c r="R90" s="108"/>
      <c r="S90" s="976" t="s">
        <v>398</v>
      </c>
      <c r="T90" s="102"/>
      <c r="V90" s="108"/>
      <c r="W90" s="108"/>
      <c r="AY90" s="108">
        <f t="shared" si="23"/>
        <v>0</v>
      </c>
      <c r="AZ90" s="83">
        <v>73</v>
      </c>
      <c r="BA90" s="83">
        <f t="shared" si="13"/>
        <v>0</v>
      </c>
      <c r="BB90" s="79">
        <f t="shared" si="15"/>
        <v>917027.34713306825</v>
      </c>
      <c r="BC90" s="79">
        <f t="shared" si="19"/>
        <v>3464.6395597922201</v>
      </c>
      <c r="BD90" s="108">
        <f t="shared" si="17"/>
        <v>913562.70757327601</v>
      </c>
      <c r="BE90" s="79">
        <f t="shared" si="18"/>
        <v>2595.1637332019664</v>
      </c>
      <c r="BF90" s="108">
        <f t="shared" si="25"/>
        <v>3464.6395597922201</v>
      </c>
      <c r="BG90" s="108">
        <f t="shared" si="25"/>
        <v>2595.1637332019664</v>
      </c>
      <c r="BH90" s="83">
        <f t="shared" si="26"/>
        <v>1</v>
      </c>
    </row>
    <row r="91" spans="12:60" ht="20.25" customHeight="1">
      <c r="L91" s="975"/>
      <c r="M91" s="102">
        <v>74</v>
      </c>
      <c r="N91" s="108">
        <f t="shared" si="16"/>
        <v>6059.8032929941864</v>
      </c>
      <c r="O91" s="108">
        <f t="shared" si="21"/>
        <v>3476.1883583248614</v>
      </c>
      <c r="P91" s="108">
        <f t="shared" si="22"/>
        <v>2583.614934669326</v>
      </c>
      <c r="Q91" s="109">
        <f t="shared" si="24"/>
        <v>771608.29204247263</v>
      </c>
      <c r="R91" s="108"/>
      <c r="S91" s="976"/>
      <c r="T91" s="102"/>
      <c r="V91" s="108"/>
      <c r="W91" s="108"/>
      <c r="AY91" s="108">
        <f t="shared" si="23"/>
        <v>-9.0949470177292824E-13</v>
      </c>
      <c r="AZ91" s="83">
        <v>74</v>
      </c>
      <c r="BA91" s="83">
        <f t="shared" si="13"/>
        <v>0</v>
      </c>
      <c r="BB91" s="79">
        <f t="shared" si="15"/>
        <v>913562.70757327601</v>
      </c>
      <c r="BC91" s="79">
        <f t="shared" si="19"/>
        <v>3476.1883583248614</v>
      </c>
      <c r="BD91" s="108">
        <f t="shared" si="17"/>
        <v>910086.5192149512</v>
      </c>
      <c r="BE91" s="79">
        <f t="shared" si="18"/>
        <v>2583.614934669326</v>
      </c>
      <c r="BF91" s="108">
        <f t="shared" si="25"/>
        <v>3476.1883583248614</v>
      </c>
      <c r="BG91" s="108">
        <f t="shared" si="25"/>
        <v>2583.614934669326</v>
      </c>
      <c r="BH91" s="83">
        <f t="shared" si="26"/>
        <v>1</v>
      </c>
    </row>
    <row r="92" spans="12:60" ht="20.25" customHeight="1">
      <c r="L92" s="975"/>
      <c r="M92" s="102">
        <v>75</v>
      </c>
      <c r="N92" s="108">
        <f t="shared" si="16"/>
        <v>6059.8032929941864</v>
      </c>
      <c r="O92" s="108">
        <f t="shared" si="21"/>
        <v>3487.7756528526106</v>
      </c>
      <c r="P92" s="108">
        <f t="shared" si="22"/>
        <v>2572.0276401415763</v>
      </c>
      <c r="Q92" s="109">
        <f t="shared" si="24"/>
        <v>768120.51638962002</v>
      </c>
      <c r="R92" s="108"/>
      <c r="S92" s="976"/>
      <c r="T92" s="102"/>
      <c r="V92" s="108"/>
      <c r="W92" s="108"/>
      <c r="AY92" s="108">
        <f t="shared" si="23"/>
        <v>-4.5474735088646412E-13</v>
      </c>
      <c r="AZ92" s="83">
        <v>75</v>
      </c>
      <c r="BA92" s="83">
        <f t="shared" si="13"/>
        <v>0</v>
      </c>
      <c r="BB92" s="79">
        <f t="shared" si="15"/>
        <v>910086.5192149512</v>
      </c>
      <c r="BC92" s="79">
        <f t="shared" si="19"/>
        <v>3487.7756528526106</v>
      </c>
      <c r="BD92" s="108">
        <f t="shared" si="17"/>
        <v>906598.74356209859</v>
      </c>
      <c r="BE92" s="79">
        <f t="shared" si="18"/>
        <v>2572.0276401415763</v>
      </c>
      <c r="BF92" s="108">
        <f t="shared" si="25"/>
        <v>3487.7756528526106</v>
      </c>
      <c r="BG92" s="108">
        <f t="shared" si="25"/>
        <v>2572.0276401415763</v>
      </c>
      <c r="BH92" s="83">
        <f t="shared" si="26"/>
        <v>1</v>
      </c>
    </row>
    <row r="93" spans="12:60" ht="20.25" customHeight="1">
      <c r="L93" s="975"/>
      <c r="M93" s="102">
        <v>76</v>
      </c>
      <c r="N93" s="108">
        <f t="shared" si="16"/>
        <v>6059.8032929941864</v>
      </c>
      <c r="O93" s="108">
        <f t="shared" si="21"/>
        <v>3499.4015716954523</v>
      </c>
      <c r="P93" s="108">
        <f t="shared" si="22"/>
        <v>2560.4017212987346</v>
      </c>
      <c r="Q93" s="109">
        <f t="shared" si="24"/>
        <v>764621.11481792456</v>
      </c>
      <c r="R93" s="108"/>
      <c r="S93" s="976"/>
      <c r="T93" s="102"/>
      <c r="V93" s="108"/>
      <c r="W93" s="108"/>
      <c r="AY93" s="108">
        <f t="shared" si="23"/>
        <v>-4.5474735088646412E-13</v>
      </c>
      <c r="AZ93" s="83">
        <v>76</v>
      </c>
      <c r="BA93" s="83">
        <f t="shared" si="13"/>
        <v>0</v>
      </c>
      <c r="BB93" s="79">
        <f t="shared" si="15"/>
        <v>906598.74356209859</v>
      </c>
      <c r="BC93" s="79">
        <f t="shared" si="19"/>
        <v>3499.4015716954523</v>
      </c>
      <c r="BD93" s="108">
        <f t="shared" si="17"/>
        <v>903099.34199040313</v>
      </c>
      <c r="BE93" s="79">
        <f t="shared" si="18"/>
        <v>2560.4017212987346</v>
      </c>
      <c r="BF93" s="108">
        <f t="shared" si="25"/>
        <v>3499.4015716954523</v>
      </c>
      <c r="BG93" s="108">
        <f t="shared" si="25"/>
        <v>2560.4017212987346</v>
      </c>
      <c r="BH93" s="83">
        <f t="shared" si="26"/>
        <v>1</v>
      </c>
    </row>
    <row r="94" spans="12:60" ht="20.25" customHeight="1">
      <c r="L94" s="975"/>
      <c r="M94" s="102">
        <v>77</v>
      </c>
      <c r="N94" s="108">
        <f t="shared" si="16"/>
        <v>6059.8032929941864</v>
      </c>
      <c r="O94" s="108">
        <f t="shared" si="21"/>
        <v>3511.0662436011039</v>
      </c>
      <c r="P94" s="108">
        <f t="shared" si="22"/>
        <v>2548.737049393083</v>
      </c>
      <c r="Q94" s="109">
        <f t="shared" si="24"/>
        <v>761110.04857432342</v>
      </c>
      <c r="R94" s="108"/>
      <c r="S94" s="976"/>
      <c r="T94" s="102"/>
      <c r="V94" s="108"/>
      <c r="W94" s="108"/>
      <c r="AY94" s="108">
        <f t="shared" si="23"/>
        <v>-4.5474735088646412E-13</v>
      </c>
      <c r="AZ94" s="83">
        <v>77</v>
      </c>
      <c r="BA94" s="83">
        <f t="shared" ref="BA94:BA157" si="27">IF($F$19=AZ94,1,0)</f>
        <v>0</v>
      </c>
      <c r="BB94" s="79">
        <f t="shared" si="15"/>
        <v>903099.34199040313</v>
      </c>
      <c r="BC94" s="79">
        <f t="shared" si="19"/>
        <v>3511.0662436011039</v>
      </c>
      <c r="BD94" s="108">
        <f t="shared" si="17"/>
        <v>899588.27574680198</v>
      </c>
      <c r="BE94" s="79">
        <f t="shared" si="18"/>
        <v>2548.737049393083</v>
      </c>
      <c r="BF94" s="108">
        <f t="shared" si="25"/>
        <v>3511.0662436011039</v>
      </c>
      <c r="BG94" s="108">
        <f t="shared" si="25"/>
        <v>2548.737049393083</v>
      </c>
      <c r="BH94" s="83">
        <f t="shared" si="26"/>
        <v>1</v>
      </c>
    </row>
    <row r="95" spans="12:60" ht="20.25" customHeight="1">
      <c r="L95" s="975"/>
      <c r="M95" s="102">
        <v>78</v>
      </c>
      <c r="N95" s="108">
        <f t="shared" si="16"/>
        <v>6059.8032929941864</v>
      </c>
      <c r="O95" s="108">
        <f t="shared" si="21"/>
        <v>3522.7697977464409</v>
      </c>
      <c r="P95" s="108">
        <f t="shared" si="22"/>
        <v>2537.0334952477456</v>
      </c>
      <c r="Q95" s="109">
        <f t="shared" si="24"/>
        <v>757587.27877657698</v>
      </c>
      <c r="R95" s="108"/>
      <c r="S95" s="976"/>
      <c r="T95" s="102">
        <v>13</v>
      </c>
      <c r="U95" s="108">
        <f>IF(X89&lt;0.01,0,U$89)</f>
        <v>0</v>
      </c>
      <c r="V95" s="108">
        <f>IF(U95=0,0,-PPMT($G$9/2,T95,MAX($G$8*2),$P$9))</f>
        <v>0</v>
      </c>
      <c r="W95" s="108">
        <f>IF(U95=0,0,-IPMT($G$9/2,T95,MAX($G$8*2),$P$9))</f>
        <v>0</v>
      </c>
      <c r="X95" s="108">
        <f>IF(X89&lt;0,0,X89-V95)</f>
        <v>0</v>
      </c>
      <c r="Y95" s="108"/>
      <c r="AY95" s="108">
        <f t="shared" si="23"/>
        <v>0</v>
      </c>
      <c r="AZ95" s="83">
        <v>78</v>
      </c>
      <c r="BA95" s="83">
        <f t="shared" si="27"/>
        <v>0</v>
      </c>
      <c r="BB95" s="79">
        <f t="shared" ref="BB95:BB158" si="28">IF(BA95=1,$F$18,IF(BB94&gt;0,BD94,0))</f>
        <v>899588.27574680198</v>
      </c>
      <c r="BC95" s="79">
        <f t="shared" si="19"/>
        <v>3522.7697977464409</v>
      </c>
      <c r="BD95" s="108">
        <f t="shared" si="17"/>
        <v>896065.50594905554</v>
      </c>
      <c r="BE95" s="79">
        <f t="shared" si="18"/>
        <v>2537.0334952477456</v>
      </c>
      <c r="BF95" s="108">
        <f t="shared" si="25"/>
        <v>3522.7697977464409</v>
      </c>
      <c r="BG95" s="108">
        <f t="shared" si="25"/>
        <v>2537.0334952477456</v>
      </c>
      <c r="BH95" s="83">
        <f t="shared" si="26"/>
        <v>1</v>
      </c>
    </row>
    <row r="96" spans="12:60" ht="20.25" customHeight="1">
      <c r="L96" s="975"/>
      <c r="M96" s="102">
        <v>79</v>
      </c>
      <c r="N96" s="108">
        <f t="shared" ref="N96:N159" si="29">IF(Q95&lt;1,0,N95)</f>
        <v>6059.8032929941864</v>
      </c>
      <c r="O96" s="108">
        <f t="shared" si="21"/>
        <v>3534.5123637389283</v>
      </c>
      <c r="P96" s="108">
        <f t="shared" si="22"/>
        <v>2525.2909292552581</v>
      </c>
      <c r="Q96" s="109">
        <f t="shared" si="24"/>
        <v>754052.76641283801</v>
      </c>
      <c r="R96" s="108"/>
      <c r="S96" s="976"/>
      <c r="T96" s="102"/>
      <c r="V96" s="108"/>
      <c r="W96" s="108"/>
      <c r="AY96" s="108">
        <f t="shared" si="23"/>
        <v>0</v>
      </c>
      <c r="AZ96" s="83">
        <v>79</v>
      </c>
      <c r="BA96" s="83">
        <f t="shared" si="27"/>
        <v>0</v>
      </c>
      <c r="BB96" s="79">
        <f t="shared" si="28"/>
        <v>896065.50594905554</v>
      </c>
      <c r="BC96" s="79">
        <f t="shared" si="19"/>
        <v>3534.5123637389283</v>
      </c>
      <c r="BD96" s="108">
        <f t="shared" si="17"/>
        <v>892530.99358531658</v>
      </c>
      <c r="BE96" s="79">
        <f t="shared" si="18"/>
        <v>2525.2909292552581</v>
      </c>
      <c r="BF96" s="108">
        <f t="shared" si="25"/>
        <v>3534.5123637389283</v>
      </c>
      <c r="BG96" s="108">
        <f t="shared" si="25"/>
        <v>2525.2909292552581</v>
      </c>
      <c r="BH96" s="83">
        <f t="shared" si="26"/>
        <v>1</v>
      </c>
    </row>
    <row r="97" spans="12:60" ht="20.25" customHeight="1">
      <c r="L97" s="975"/>
      <c r="M97" s="102">
        <v>80</v>
      </c>
      <c r="N97" s="108">
        <f t="shared" si="29"/>
        <v>6059.8032929941864</v>
      </c>
      <c r="O97" s="108">
        <f t="shared" si="21"/>
        <v>3546.2940716180588</v>
      </c>
      <c r="P97" s="108">
        <f t="shared" si="22"/>
        <v>2513.5092213761286</v>
      </c>
      <c r="Q97" s="109">
        <f t="shared" si="24"/>
        <v>750506.47234122001</v>
      </c>
      <c r="R97" s="108"/>
      <c r="S97" s="976"/>
      <c r="T97" s="102"/>
      <c r="V97" s="108"/>
      <c r="W97" s="108"/>
      <c r="AY97" s="108">
        <f t="shared" si="23"/>
        <v>-9.0949470177292824E-13</v>
      </c>
      <c r="AZ97" s="83">
        <v>80</v>
      </c>
      <c r="BA97" s="83">
        <f t="shared" si="27"/>
        <v>0</v>
      </c>
      <c r="BB97" s="79">
        <f t="shared" si="28"/>
        <v>892530.99358531658</v>
      </c>
      <c r="BC97" s="79">
        <f t="shared" si="19"/>
        <v>3546.2940716180588</v>
      </c>
      <c r="BD97" s="108">
        <f t="shared" si="17"/>
        <v>888984.69951369858</v>
      </c>
      <c r="BE97" s="79">
        <f t="shared" si="18"/>
        <v>2513.5092213761286</v>
      </c>
      <c r="BF97" s="108">
        <f t="shared" si="25"/>
        <v>3546.2940716180588</v>
      </c>
      <c r="BG97" s="108">
        <f t="shared" si="25"/>
        <v>2513.5092213761286</v>
      </c>
      <c r="BH97" s="83">
        <f t="shared" si="26"/>
        <v>1</v>
      </c>
    </row>
    <row r="98" spans="12:60" ht="20.25" customHeight="1">
      <c r="L98" s="975"/>
      <c r="M98" s="102">
        <v>81</v>
      </c>
      <c r="N98" s="108">
        <f t="shared" si="29"/>
        <v>6059.8032929941864</v>
      </c>
      <c r="O98" s="108">
        <f t="shared" si="21"/>
        <v>3558.1150518567861</v>
      </c>
      <c r="P98" s="108">
        <f t="shared" si="22"/>
        <v>2501.6882411374008</v>
      </c>
      <c r="Q98" s="109">
        <f t="shared" si="24"/>
        <v>746948.35728936328</v>
      </c>
      <c r="R98" s="108"/>
      <c r="S98" s="976"/>
      <c r="T98" s="102"/>
      <c r="V98" s="108"/>
      <c r="W98" s="108"/>
      <c r="AY98" s="108">
        <f t="shared" si="23"/>
        <v>-4.5474735088646412E-13</v>
      </c>
      <c r="AZ98" s="83">
        <v>81</v>
      </c>
      <c r="BA98" s="83">
        <f t="shared" si="27"/>
        <v>0</v>
      </c>
      <c r="BB98" s="79">
        <f t="shared" si="28"/>
        <v>888984.69951369858</v>
      </c>
      <c r="BC98" s="79">
        <f t="shared" si="19"/>
        <v>3558.1150518567861</v>
      </c>
      <c r="BD98" s="108">
        <f t="shared" si="17"/>
        <v>885426.58446184185</v>
      </c>
      <c r="BE98" s="79">
        <f t="shared" si="18"/>
        <v>2501.6882411374008</v>
      </c>
      <c r="BF98" s="108">
        <f t="shared" si="25"/>
        <v>3558.1150518567861</v>
      </c>
      <c r="BG98" s="108">
        <f t="shared" si="25"/>
        <v>2501.6882411374008</v>
      </c>
      <c r="BH98" s="83">
        <f t="shared" si="26"/>
        <v>1</v>
      </c>
    </row>
    <row r="99" spans="12:60" ht="20.25" customHeight="1">
      <c r="L99" s="975"/>
      <c r="M99" s="102">
        <v>82</v>
      </c>
      <c r="N99" s="108">
        <f t="shared" si="29"/>
        <v>6059.8032929941864</v>
      </c>
      <c r="O99" s="108">
        <f t="shared" si="21"/>
        <v>3569.9754353629755</v>
      </c>
      <c r="P99" s="108">
        <f t="shared" si="22"/>
        <v>2489.8278576312123</v>
      </c>
      <c r="Q99" s="109">
        <f t="shared" si="24"/>
        <v>743378.38185400027</v>
      </c>
      <c r="R99" s="108"/>
      <c r="S99" s="976"/>
      <c r="T99" s="102"/>
      <c r="V99" s="108"/>
      <c r="W99" s="108"/>
      <c r="AY99" s="108">
        <f t="shared" si="23"/>
        <v>-1.3642420526593924E-12</v>
      </c>
      <c r="AZ99" s="83">
        <v>82</v>
      </c>
      <c r="BA99" s="83">
        <f t="shared" si="27"/>
        <v>0</v>
      </c>
      <c r="BB99" s="79">
        <f t="shared" si="28"/>
        <v>885426.58446184185</v>
      </c>
      <c r="BC99" s="79">
        <f t="shared" si="19"/>
        <v>3569.9754353629755</v>
      </c>
      <c r="BD99" s="108">
        <f t="shared" si="17"/>
        <v>881856.60902647884</v>
      </c>
      <c r="BE99" s="79">
        <f t="shared" si="18"/>
        <v>2489.8278576312123</v>
      </c>
      <c r="BF99" s="108">
        <f t="shared" si="25"/>
        <v>3569.9754353629755</v>
      </c>
      <c r="BG99" s="108">
        <f t="shared" si="25"/>
        <v>2489.8278576312123</v>
      </c>
      <c r="BH99" s="83">
        <f t="shared" si="26"/>
        <v>1</v>
      </c>
    </row>
    <row r="100" spans="12:60" ht="20.25" customHeight="1">
      <c r="L100" s="975"/>
      <c r="M100" s="102">
        <v>83</v>
      </c>
      <c r="N100" s="108">
        <f t="shared" si="29"/>
        <v>6059.8032929941864</v>
      </c>
      <c r="O100" s="108">
        <f t="shared" si="21"/>
        <v>3581.8753534808516</v>
      </c>
      <c r="P100" s="108">
        <f t="shared" si="22"/>
        <v>2477.9279395133353</v>
      </c>
      <c r="Q100" s="109">
        <f t="shared" si="24"/>
        <v>739796.50650051946</v>
      </c>
      <c r="R100" s="108"/>
      <c r="S100" s="976"/>
      <c r="T100" s="102"/>
      <c r="V100" s="108"/>
      <c r="W100" s="108"/>
      <c r="AY100" s="108">
        <f t="shared" si="23"/>
        <v>-4.5474735088646412E-13</v>
      </c>
      <c r="AZ100" s="83">
        <v>83</v>
      </c>
      <c r="BA100" s="83">
        <f t="shared" si="27"/>
        <v>0</v>
      </c>
      <c r="BB100" s="79">
        <f t="shared" si="28"/>
        <v>881856.60902647884</v>
      </c>
      <c r="BC100" s="79">
        <f t="shared" si="19"/>
        <v>3581.8753534808516</v>
      </c>
      <c r="BD100" s="108">
        <f t="shared" si="17"/>
        <v>878274.73367299803</v>
      </c>
      <c r="BE100" s="79">
        <f t="shared" si="18"/>
        <v>2477.9279395133353</v>
      </c>
      <c r="BF100" s="108">
        <f t="shared" si="25"/>
        <v>3581.8753534808516</v>
      </c>
      <c r="BG100" s="108">
        <f t="shared" si="25"/>
        <v>2477.9279395133353</v>
      </c>
      <c r="BH100" s="83">
        <f t="shared" si="26"/>
        <v>1</v>
      </c>
    </row>
    <row r="101" spans="12:60" ht="20.25" customHeight="1">
      <c r="L101" s="975"/>
      <c r="M101" s="102">
        <v>84</v>
      </c>
      <c r="N101" s="108">
        <f t="shared" si="29"/>
        <v>6059.8032929941864</v>
      </c>
      <c r="O101" s="108">
        <f t="shared" si="21"/>
        <v>3593.8149379924548</v>
      </c>
      <c r="P101" s="108">
        <f t="shared" si="22"/>
        <v>2465.9883550017325</v>
      </c>
      <c r="Q101" s="109">
        <f t="shared" si="24"/>
        <v>736202.69156252698</v>
      </c>
      <c r="R101" s="108"/>
      <c r="S101" s="976"/>
      <c r="T101" s="102">
        <v>14</v>
      </c>
      <c r="U101" s="108">
        <f>IF(X95&lt;0.01,0,U$95)</f>
        <v>0</v>
      </c>
      <c r="V101" s="108">
        <f>IF(U101=0,0,-PPMT($G$9/2,T101,MAX($G$8*2),$P$9))</f>
        <v>0</v>
      </c>
      <c r="W101" s="108">
        <f>IF(U101=0,0,-IPMT($G$9/2,T101,MAX($G$8*2),$P$9))</f>
        <v>0</v>
      </c>
      <c r="X101" s="108">
        <f>IF(X95&lt;0,0,X95-V101)</f>
        <v>0</v>
      </c>
      <c r="Y101" s="108"/>
      <c r="AY101" s="108">
        <f t="shared" si="23"/>
        <v>-9.0949470177292824E-13</v>
      </c>
      <c r="AZ101" s="83">
        <v>84</v>
      </c>
      <c r="BA101" s="83">
        <f t="shared" si="27"/>
        <v>0</v>
      </c>
      <c r="BB101" s="79">
        <f t="shared" si="28"/>
        <v>878274.73367299803</v>
      </c>
      <c r="BC101" s="79">
        <f t="shared" si="19"/>
        <v>3593.8149379924548</v>
      </c>
      <c r="BD101" s="108">
        <f t="shared" si="17"/>
        <v>874680.91873500554</v>
      </c>
      <c r="BE101" s="79">
        <f t="shared" si="18"/>
        <v>2465.9883550017325</v>
      </c>
      <c r="BF101" s="108">
        <f t="shared" si="25"/>
        <v>3593.8149379924548</v>
      </c>
      <c r="BG101" s="108">
        <f t="shared" si="25"/>
        <v>2465.9883550017325</v>
      </c>
      <c r="BH101" s="83">
        <f t="shared" si="26"/>
        <v>1</v>
      </c>
    </row>
    <row r="102" spans="12:60" ht="20.25" customHeight="1">
      <c r="L102" s="977" t="s">
        <v>399</v>
      </c>
      <c r="M102" s="102">
        <v>85</v>
      </c>
      <c r="N102" s="108">
        <f t="shared" si="29"/>
        <v>6059.8032929941864</v>
      </c>
      <c r="O102" s="108">
        <f t="shared" si="21"/>
        <v>3605.7943211190955</v>
      </c>
      <c r="P102" s="108">
        <f t="shared" si="22"/>
        <v>2454.008971875091</v>
      </c>
      <c r="Q102" s="109">
        <f t="shared" si="24"/>
        <v>732596.89724140789</v>
      </c>
      <c r="R102" s="108"/>
      <c r="S102" s="978" t="s">
        <v>399</v>
      </c>
      <c r="T102" s="102"/>
      <c r="V102" s="108"/>
      <c r="W102" s="108"/>
      <c r="AY102" s="108">
        <f t="shared" si="23"/>
        <v>0</v>
      </c>
      <c r="AZ102" s="83">
        <v>85</v>
      </c>
      <c r="BA102" s="83">
        <f t="shared" si="27"/>
        <v>0</v>
      </c>
      <c r="BB102" s="79">
        <f t="shared" si="28"/>
        <v>874680.91873500554</v>
      </c>
      <c r="BC102" s="79">
        <f t="shared" si="19"/>
        <v>3605.7943211190955</v>
      </c>
      <c r="BD102" s="108">
        <f t="shared" si="17"/>
        <v>871075.12441388646</v>
      </c>
      <c r="BE102" s="79">
        <f t="shared" si="18"/>
        <v>2454.008971875091</v>
      </c>
      <c r="BF102" s="108">
        <f t="shared" si="25"/>
        <v>3605.7943211190955</v>
      </c>
      <c r="BG102" s="108">
        <f t="shared" si="25"/>
        <v>2454.008971875091</v>
      </c>
      <c r="BH102" s="83">
        <f t="shared" si="26"/>
        <v>1</v>
      </c>
    </row>
    <row r="103" spans="12:60" ht="20.25" customHeight="1">
      <c r="L103" s="977"/>
      <c r="M103" s="102">
        <v>86</v>
      </c>
      <c r="N103" s="108">
        <f t="shared" si="29"/>
        <v>6059.8032929941864</v>
      </c>
      <c r="O103" s="108">
        <f t="shared" si="21"/>
        <v>3617.8136355228266</v>
      </c>
      <c r="P103" s="108">
        <f t="shared" si="22"/>
        <v>2441.9896574713603</v>
      </c>
      <c r="Q103" s="109">
        <f t="shared" si="24"/>
        <v>728979.08360588504</v>
      </c>
      <c r="R103" s="108"/>
      <c r="S103" s="978"/>
      <c r="T103" s="102"/>
      <c r="V103" s="108"/>
      <c r="W103" s="108"/>
      <c r="AY103" s="108">
        <f t="shared" si="23"/>
        <v>-4.5474735088646412E-13</v>
      </c>
      <c r="AZ103" s="83">
        <v>86</v>
      </c>
      <c r="BA103" s="83">
        <f t="shared" si="27"/>
        <v>0</v>
      </c>
      <c r="BB103" s="79">
        <f t="shared" si="28"/>
        <v>871075.12441388646</v>
      </c>
      <c r="BC103" s="79">
        <f t="shared" si="19"/>
        <v>3617.8136355228266</v>
      </c>
      <c r="BD103" s="108">
        <f t="shared" si="17"/>
        <v>867457.31077836361</v>
      </c>
      <c r="BE103" s="79">
        <f t="shared" si="18"/>
        <v>2441.9896574713603</v>
      </c>
      <c r="BF103" s="108">
        <f t="shared" si="25"/>
        <v>3617.8136355228266</v>
      </c>
      <c r="BG103" s="108">
        <f t="shared" si="25"/>
        <v>2441.9896574713603</v>
      </c>
      <c r="BH103" s="83">
        <f t="shared" si="26"/>
        <v>1</v>
      </c>
    </row>
    <row r="104" spans="12:60" ht="20.25" customHeight="1">
      <c r="L104" s="977"/>
      <c r="M104" s="102">
        <v>87</v>
      </c>
      <c r="N104" s="108">
        <f t="shared" si="29"/>
        <v>6059.8032929941864</v>
      </c>
      <c r="O104" s="108">
        <f t="shared" si="21"/>
        <v>3629.8730143079024</v>
      </c>
      <c r="P104" s="108">
        <f t="shared" si="22"/>
        <v>2429.930278686285</v>
      </c>
      <c r="Q104" s="109">
        <f t="shared" si="24"/>
        <v>725349.21059157711</v>
      </c>
      <c r="R104" s="108"/>
      <c r="S104" s="978"/>
      <c r="T104" s="102"/>
      <c r="V104" s="108"/>
      <c r="W104" s="108"/>
      <c r="AY104" s="108">
        <f t="shared" si="23"/>
        <v>-9.0949470177292824E-13</v>
      </c>
      <c r="AZ104" s="83">
        <v>87</v>
      </c>
      <c r="BA104" s="83">
        <f t="shared" si="27"/>
        <v>0</v>
      </c>
      <c r="BB104" s="79">
        <f t="shared" si="28"/>
        <v>867457.31077836361</v>
      </c>
      <c r="BC104" s="79">
        <f t="shared" si="19"/>
        <v>3629.8730143079024</v>
      </c>
      <c r="BD104" s="108">
        <f t="shared" si="17"/>
        <v>863827.43776405568</v>
      </c>
      <c r="BE104" s="79">
        <f t="shared" si="18"/>
        <v>2429.930278686285</v>
      </c>
      <c r="BF104" s="108">
        <f t="shared" si="25"/>
        <v>3629.8730143079024</v>
      </c>
      <c r="BG104" s="108">
        <f t="shared" si="25"/>
        <v>2429.930278686285</v>
      </c>
      <c r="BH104" s="83">
        <f t="shared" si="26"/>
        <v>1</v>
      </c>
    </row>
    <row r="105" spans="12:60" ht="20.25" customHeight="1">
      <c r="L105" s="977"/>
      <c r="M105" s="102">
        <v>88</v>
      </c>
      <c r="N105" s="108">
        <f t="shared" si="29"/>
        <v>6059.8032929941864</v>
      </c>
      <c r="O105" s="108">
        <f t="shared" si="21"/>
        <v>3641.9725910222619</v>
      </c>
      <c r="P105" s="108">
        <f t="shared" si="22"/>
        <v>2417.8307019719246</v>
      </c>
      <c r="Q105" s="109">
        <f t="shared" si="24"/>
        <v>721707.23800055485</v>
      </c>
      <c r="R105" s="108"/>
      <c r="S105" s="978"/>
      <c r="T105" s="102"/>
      <c r="V105" s="108"/>
      <c r="W105" s="108"/>
      <c r="AY105" s="108">
        <f t="shared" si="23"/>
        <v>0</v>
      </c>
      <c r="AZ105" s="83">
        <v>88</v>
      </c>
      <c r="BA105" s="83">
        <f t="shared" si="27"/>
        <v>0</v>
      </c>
      <c r="BB105" s="79">
        <f t="shared" si="28"/>
        <v>863827.43776405568</v>
      </c>
      <c r="BC105" s="79">
        <f t="shared" si="19"/>
        <v>3641.9725910222619</v>
      </c>
      <c r="BD105" s="108">
        <f t="shared" si="17"/>
        <v>860185.46517303342</v>
      </c>
      <c r="BE105" s="79">
        <f t="shared" si="18"/>
        <v>2417.8307019719246</v>
      </c>
      <c r="BF105" s="108">
        <f t="shared" si="25"/>
        <v>3641.9725910222619</v>
      </c>
      <c r="BG105" s="108">
        <f t="shared" si="25"/>
        <v>2417.8307019719246</v>
      </c>
      <c r="BH105" s="83">
        <f t="shared" si="26"/>
        <v>1</v>
      </c>
    </row>
    <row r="106" spans="12:60" ht="20.25" customHeight="1">
      <c r="L106" s="977"/>
      <c r="M106" s="102">
        <v>89</v>
      </c>
      <c r="N106" s="108">
        <f t="shared" si="29"/>
        <v>6059.8032929941864</v>
      </c>
      <c r="O106" s="108">
        <f t="shared" si="21"/>
        <v>3654.1124996590033</v>
      </c>
      <c r="P106" s="108">
        <f t="shared" si="22"/>
        <v>2405.690793335184</v>
      </c>
      <c r="Q106" s="109">
        <f t="shared" si="24"/>
        <v>718053.1255008959</v>
      </c>
      <c r="R106" s="108"/>
      <c r="S106" s="978"/>
      <c r="T106" s="102"/>
      <c r="V106" s="108"/>
      <c r="W106" s="108"/>
      <c r="AY106" s="108">
        <f t="shared" si="23"/>
        <v>-9.0949470177292824E-13</v>
      </c>
      <c r="AZ106" s="83">
        <v>89</v>
      </c>
      <c r="BA106" s="83">
        <f t="shared" si="27"/>
        <v>0</v>
      </c>
      <c r="BB106" s="79">
        <f t="shared" si="28"/>
        <v>860185.46517303342</v>
      </c>
      <c r="BC106" s="79">
        <f t="shared" si="19"/>
        <v>3654.1124996590033</v>
      </c>
      <c r="BD106" s="108">
        <f t="shared" si="17"/>
        <v>856531.35267337447</v>
      </c>
      <c r="BE106" s="79">
        <f t="shared" si="18"/>
        <v>2405.690793335184</v>
      </c>
      <c r="BF106" s="108">
        <f t="shared" si="25"/>
        <v>3654.1124996590033</v>
      </c>
      <c r="BG106" s="108">
        <f t="shared" si="25"/>
        <v>2405.690793335184</v>
      </c>
      <c r="BH106" s="83">
        <f t="shared" si="26"/>
        <v>1</v>
      </c>
    </row>
    <row r="107" spans="12:60" ht="20.25" customHeight="1">
      <c r="L107" s="977"/>
      <c r="M107" s="102">
        <v>90</v>
      </c>
      <c r="N107" s="108">
        <f t="shared" si="29"/>
        <v>6059.8032929941864</v>
      </c>
      <c r="O107" s="108">
        <f t="shared" si="21"/>
        <v>3666.2928746578668</v>
      </c>
      <c r="P107" s="108">
        <f t="shared" si="22"/>
        <v>2393.5104183363205</v>
      </c>
      <c r="Q107" s="109">
        <f t="shared" si="24"/>
        <v>714386.832626238</v>
      </c>
      <c r="R107" s="108"/>
      <c r="S107" s="978"/>
      <c r="T107" s="102">
        <v>15</v>
      </c>
      <c r="U107" s="108">
        <f>IF(X101&lt;0.01,0,U$101)</f>
        <v>0</v>
      </c>
      <c r="V107" s="108">
        <f>IF(U107=0,0,-PPMT($G$9/2,T107,MAX($G$8*2),$P$9))</f>
        <v>0</v>
      </c>
      <c r="W107" s="108">
        <f>IF(U107=0,0,-IPMT($G$9/2,T107,MAX($G$8*2),$P$9))</f>
        <v>0</v>
      </c>
      <c r="X107" s="108">
        <f>IF(X101&lt;0,0,X101-V107)</f>
        <v>0</v>
      </c>
      <c r="Y107" s="108"/>
      <c r="AY107" s="108">
        <f t="shared" si="23"/>
        <v>-9.0949470177292824E-13</v>
      </c>
      <c r="AZ107" s="83">
        <v>90</v>
      </c>
      <c r="BA107" s="83">
        <f t="shared" si="27"/>
        <v>0</v>
      </c>
      <c r="BB107" s="79">
        <f t="shared" si="28"/>
        <v>856531.35267337447</v>
      </c>
      <c r="BC107" s="79">
        <f t="shared" si="19"/>
        <v>3666.2928746578668</v>
      </c>
      <c r="BD107" s="108">
        <f t="shared" si="17"/>
        <v>852865.05979871657</v>
      </c>
      <c r="BE107" s="79">
        <f t="shared" si="18"/>
        <v>2393.5104183363205</v>
      </c>
      <c r="BF107" s="108">
        <f t="shared" si="25"/>
        <v>3666.2928746578668</v>
      </c>
      <c r="BG107" s="108">
        <f t="shared" si="25"/>
        <v>2393.5104183363205</v>
      </c>
      <c r="BH107" s="83">
        <f t="shared" si="26"/>
        <v>1</v>
      </c>
    </row>
    <row r="108" spans="12:60" ht="20.25" customHeight="1">
      <c r="L108" s="977"/>
      <c r="M108" s="102">
        <v>91</v>
      </c>
      <c r="N108" s="108">
        <f t="shared" si="29"/>
        <v>6059.8032929941864</v>
      </c>
      <c r="O108" s="108">
        <f t="shared" si="21"/>
        <v>3678.513850906726</v>
      </c>
      <c r="P108" s="108">
        <f t="shared" si="22"/>
        <v>2381.2894420874609</v>
      </c>
      <c r="Q108" s="109">
        <f t="shared" si="24"/>
        <v>710708.31877533125</v>
      </c>
      <c r="R108" s="108"/>
      <c r="S108" s="978"/>
      <c r="T108" s="102"/>
      <c r="V108" s="108"/>
      <c r="W108" s="108"/>
      <c r="AY108" s="108">
        <f t="shared" si="23"/>
        <v>-4.5474735088646412E-13</v>
      </c>
      <c r="AZ108" s="83">
        <v>91</v>
      </c>
      <c r="BA108" s="83">
        <f t="shared" si="27"/>
        <v>0</v>
      </c>
      <c r="BB108" s="79">
        <f t="shared" si="28"/>
        <v>852865.05979871657</v>
      </c>
      <c r="BC108" s="79">
        <f t="shared" si="19"/>
        <v>3678.513850906726</v>
      </c>
      <c r="BD108" s="108">
        <f t="shared" si="17"/>
        <v>849186.54594780982</v>
      </c>
      <c r="BE108" s="79">
        <f t="shared" si="18"/>
        <v>2381.2894420874609</v>
      </c>
      <c r="BF108" s="108">
        <f t="shared" si="25"/>
        <v>3678.513850906726</v>
      </c>
      <c r="BG108" s="108">
        <f t="shared" si="25"/>
        <v>2381.2894420874609</v>
      </c>
      <c r="BH108" s="83">
        <f t="shared" si="26"/>
        <v>1</v>
      </c>
    </row>
    <row r="109" spans="12:60" ht="20.25" customHeight="1">
      <c r="L109" s="977"/>
      <c r="M109" s="102">
        <v>92</v>
      </c>
      <c r="N109" s="108">
        <f t="shared" si="29"/>
        <v>6059.8032929941864</v>
      </c>
      <c r="O109" s="108">
        <f t="shared" si="21"/>
        <v>3690.7755637430814</v>
      </c>
      <c r="P109" s="108">
        <f t="shared" si="22"/>
        <v>2369.0277292511055</v>
      </c>
      <c r="Q109" s="109">
        <f t="shared" si="24"/>
        <v>707017.54321158817</v>
      </c>
      <c r="R109" s="108"/>
      <c r="S109" s="978"/>
      <c r="T109" s="102"/>
      <c r="V109" s="108"/>
      <c r="W109" s="108"/>
      <c r="AY109" s="108">
        <f t="shared" si="23"/>
        <v>-4.5474735088646412E-13</v>
      </c>
      <c r="AZ109" s="83">
        <v>92</v>
      </c>
      <c r="BA109" s="83">
        <f t="shared" si="27"/>
        <v>0</v>
      </c>
      <c r="BB109" s="79">
        <f t="shared" si="28"/>
        <v>849186.54594780982</v>
      </c>
      <c r="BC109" s="79">
        <f t="shared" si="19"/>
        <v>3690.7755637430814</v>
      </c>
      <c r="BD109" s="108">
        <f t="shared" si="17"/>
        <v>845495.77038406674</v>
      </c>
      <c r="BE109" s="79">
        <f t="shared" si="18"/>
        <v>2369.0277292511055</v>
      </c>
      <c r="BF109" s="108">
        <f t="shared" si="25"/>
        <v>3690.7755637430814</v>
      </c>
      <c r="BG109" s="108">
        <f t="shared" si="25"/>
        <v>2369.0277292511055</v>
      </c>
      <c r="BH109" s="83">
        <f t="shared" si="26"/>
        <v>1</v>
      </c>
    </row>
    <row r="110" spans="12:60" ht="20.25" customHeight="1">
      <c r="L110" s="977"/>
      <c r="M110" s="102">
        <v>93</v>
      </c>
      <c r="N110" s="108">
        <f t="shared" si="29"/>
        <v>6059.8032929941864</v>
      </c>
      <c r="O110" s="108">
        <f t="shared" si="21"/>
        <v>3703.0781489555588</v>
      </c>
      <c r="P110" s="108">
        <f t="shared" si="22"/>
        <v>2356.7251440386281</v>
      </c>
      <c r="Q110" s="109">
        <f t="shared" si="24"/>
        <v>703314.46506263257</v>
      </c>
      <c r="R110" s="108"/>
      <c r="S110" s="978"/>
      <c r="T110" s="102"/>
      <c r="V110" s="108"/>
      <c r="W110" s="108"/>
      <c r="AY110" s="108">
        <f t="shared" si="23"/>
        <v>-4.5474735088646412E-13</v>
      </c>
      <c r="AZ110" s="83">
        <v>93</v>
      </c>
      <c r="BA110" s="83">
        <f t="shared" si="27"/>
        <v>0</v>
      </c>
      <c r="BB110" s="79">
        <f t="shared" si="28"/>
        <v>845495.77038406674</v>
      </c>
      <c r="BC110" s="79">
        <f t="shared" si="19"/>
        <v>3703.0781489555588</v>
      </c>
      <c r="BD110" s="108">
        <f t="shared" si="17"/>
        <v>841792.69223511114</v>
      </c>
      <c r="BE110" s="79">
        <f t="shared" si="18"/>
        <v>2356.7251440386281</v>
      </c>
      <c r="BF110" s="108">
        <f t="shared" si="25"/>
        <v>3703.0781489555588</v>
      </c>
      <c r="BG110" s="108">
        <f t="shared" si="25"/>
        <v>2356.7251440386281</v>
      </c>
      <c r="BH110" s="83">
        <f t="shared" si="26"/>
        <v>1</v>
      </c>
    </row>
    <row r="111" spans="12:60" ht="20.25" customHeight="1">
      <c r="L111" s="977"/>
      <c r="M111" s="102">
        <v>94</v>
      </c>
      <c r="N111" s="108">
        <f t="shared" si="29"/>
        <v>6059.8032929941864</v>
      </c>
      <c r="O111" s="108">
        <f t="shared" si="21"/>
        <v>3715.4217427854101</v>
      </c>
      <c r="P111" s="108">
        <f t="shared" si="22"/>
        <v>2344.3815502087764</v>
      </c>
      <c r="Q111" s="109">
        <f t="shared" si="24"/>
        <v>699599.0433198472</v>
      </c>
      <c r="R111" s="108"/>
      <c r="S111" s="978"/>
      <c r="T111" s="102"/>
      <c r="V111" s="108"/>
      <c r="W111" s="108"/>
      <c r="AY111" s="108">
        <f t="shared" si="23"/>
        <v>0</v>
      </c>
      <c r="AZ111" s="83">
        <v>94</v>
      </c>
      <c r="BA111" s="83">
        <f t="shared" si="27"/>
        <v>0</v>
      </c>
      <c r="BB111" s="79">
        <f t="shared" si="28"/>
        <v>841792.69223511114</v>
      </c>
      <c r="BC111" s="79">
        <f t="shared" si="19"/>
        <v>3715.4217427854101</v>
      </c>
      <c r="BD111" s="108">
        <f t="shared" si="17"/>
        <v>838077.27049232577</v>
      </c>
      <c r="BE111" s="79">
        <f t="shared" si="18"/>
        <v>2344.3815502087764</v>
      </c>
      <c r="BF111" s="108">
        <f t="shared" si="25"/>
        <v>3715.4217427854101</v>
      </c>
      <c r="BG111" s="108">
        <f t="shared" si="25"/>
        <v>2344.3815502087764</v>
      </c>
      <c r="BH111" s="83">
        <f t="shared" si="26"/>
        <v>1</v>
      </c>
    </row>
    <row r="112" spans="12:60" ht="20.25" customHeight="1">
      <c r="L112" s="977"/>
      <c r="M112" s="102">
        <v>95</v>
      </c>
      <c r="N112" s="108">
        <f t="shared" si="29"/>
        <v>6059.8032929941864</v>
      </c>
      <c r="O112" s="108">
        <f t="shared" si="21"/>
        <v>3727.8064819280285</v>
      </c>
      <c r="P112" s="108">
        <f t="shared" si="22"/>
        <v>2331.9968110661584</v>
      </c>
      <c r="Q112" s="109">
        <f t="shared" si="24"/>
        <v>695871.23683791922</v>
      </c>
      <c r="R112" s="108"/>
      <c r="S112" s="978"/>
      <c r="T112" s="102"/>
      <c r="V112" s="108"/>
      <c r="W112" s="108"/>
      <c r="AY112" s="108">
        <f t="shared" si="23"/>
        <v>-4.5474735088646412E-13</v>
      </c>
      <c r="AZ112" s="83">
        <v>95</v>
      </c>
      <c r="BA112" s="83">
        <f t="shared" si="27"/>
        <v>0</v>
      </c>
      <c r="BB112" s="79">
        <f t="shared" si="28"/>
        <v>838077.27049232577</v>
      </c>
      <c r="BC112" s="79">
        <f t="shared" si="19"/>
        <v>3727.8064819280285</v>
      </c>
      <c r="BD112" s="108">
        <f t="shared" ref="BD112:BD175" si="30">BB112-BC112</f>
        <v>834349.46401039779</v>
      </c>
      <c r="BE112" s="79">
        <f t="shared" ref="BE112:BE175" si="31">IF(BC112&gt;0,BG112,0)</f>
        <v>2331.9968110661584</v>
      </c>
      <c r="BF112" s="108">
        <f t="shared" si="25"/>
        <v>3727.8064819280285</v>
      </c>
      <c r="BG112" s="108">
        <f t="shared" si="25"/>
        <v>2331.9968110661584</v>
      </c>
      <c r="BH112" s="83">
        <f t="shared" si="26"/>
        <v>1</v>
      </c>
    </row>
    <row r="113" spans="12:60" ht="20.25" customHeight="1">
      <c r="L113" s="977"/>
      <c r="M113" s="102">
        <v>96</v>
      </c>
      <c r="N113" s="108">
        <f t="shared" si="29"/>
        <v>6059.8032929941864</v>
      </c>
      <c r="O113" s="108">
        <f t="shared" si="21"/>
        <v>3740.2325035344556</v>
      </c>
      <c r="P113" s="108">
        <f t="shared" si="22"/>
        <v>2319.5707894597317</v>
      </c>
      <c r="Q113" s="109">
        <f t="shared" si="24"/>
        <v>692131.00433438481</v>
      </c>
      <c r="R113" s="108"/>
      <c r="S113" s="978"/>
      <c r="T113" s="102">
        <v>16</v>
      </c>
      <c r="U113" s="108">
        <f>IF(X107&lt;0.01,0,U$107)</f>
        <v>0</v>
      </c>
      <c r="V113" s="108">
        <f>IF(U113=0,0,-PPMT($G$9/2,T113,MAX($G$8*2),$P$9))</f>
        <v>0</v>
      </c>
      <c r="W113" s="108">
        <f>IF(U113=0,0,-IPMT($G$9/2,T113,MAX($G$8*2),$P$9))</f>
        <v>0</v>
      </c>
      <c r="X113" s="108">
        <f>IF(X107&lt;0,0,X107-V113)</f>
        <v>0</v>
      </c>
      <c r="Y113" s="108"/>
      <c r="AY113" s="108">
        <f t="shared" si="23"/>
        <v>-9.0949470177292824E-13</v>
      </c>
      <c r="AZ113" s="83">
        <v>96</v>
      </c>
      <c r="BA113" s="83">
        <f t="shared" si="27"/>
        <v>0</v>
      </c>
      <c r="BB113" s="79">
        <f t="shared" si="28"/>
        <v>834349.46401039779</v>
      </c>
      <c r="BC113" s="79">
        <f t="shared" ref="BC113:BC176" si="32">IF(BA113=1,BF113,IF(BB113&gt;0,BF113,0))</f>
        <v>3740.2325035344556</v>
      </c>
      <c r="BD113" s="108">
        <f t="shared" si="30"/>
        <v>830609.23150686338</v>
      </c>
      <c r="BE113" s="79">
        <f t="shared" si="31"/>
        <v>2319.5707894597317</v>
      </c>
      <c r="BF113" s="108">
        <f t="shared" si="25"/>
        <v>3740.2325035344556</v>
      </c>
      <c r="BG113" s="108">
        <f t="shared" si="25"/>
        <v>2319.5707894597317</v>
      </c>
      <c r="BH113" s="83">
        <f t="shared" si="26"/>
        <v>1</v>
      </c>
    </row>
    <row r="114" spans="12:60" ht="20.25" customHeight="1">
      <c r="L114" s="975" t="s">
        <v>400</v>
      </c>
      <c r="M114" s="102">
        <v>97</v>
      </c>
      <c r="N114" s="108">
        <f t="shared" si="29"/>
        <v>6059.8032929941864</v>
      </c>
      <c r="O114" s="108">
        <f t="shared" si="21"/>
        <v>3752.699945212903</v>
      </c>
      <c r="P114" s="108">
        <f t="shared" si="22"/>
        <v>2307.1033477812834</v>
      </c>
      <c r="Q114" s="109">
        <f t="shared" si="24"/>
        <v>688378.30438917188</v>
      </c>
      <c r="R114" s="108"/>
      <c r="S114" s="976" t="s">
        <v>400</v>
      </c>
      <c r="T114" s="102"/>
      <c r="V114" s="108"/>
      <c r="W114" s="108"/>
      <c r="AY114" s="108">
        <f t="shared" si="23"/>
        <v>0</v>
      </c>
      <c r="AZ114" s="83">
        <v>97</v>
      </c>
      <c r="BA114" s="83">
        <f t="shared" si="27"/>
        <v>0</v>
      </c>
      <c r="BB114" s="79">
        <f t="shared" si="28"/>
        <v>830609.23150686338</v>
      </c>
      <c r="BC114" s="79">
        <f t="shared" si="32"/>
        <v>3752.699945212903</v>
      </c>
      <c r="BD114" s="108">
        <f t="shared" si="30"/>
        <v>826856.53156165045</v>
      </c>
      <c r="BE114" s="79">
        <f t="shared" si="31"/>
        <v>2307.1033477812834</v>
      </c>
      <c r="BF114" s="108">
        <f t="shared" si="25"/>
        <v>3752.699945212903</v>
      </c>
      <c r="BG114" s="108">
        <f t="shared" si="25"/>
        <v>2307.1033477812834</v>
      </c>
      <c r="BH114" s="83">
        <f t="shared" si="26"/>
        <v>1</v>
      </c>
    </row>
    <row r="115" spans="12:60" ht="20.25" customHeight="1">
      <c r="L115" s="975"/>
      <c r="M115" s="102">
        <v>98</v>
      </c>
      <c r="N115" s="108">
        <f t="shared" si="29"/>
        <v>6059.8032929941864</v>
      </c>
      <c r="O115" s="108">
        <f t="shared" si="21"/>
        <v>3765.2089450302801</v>
      </c>
      <c r="P115" s="108">
        <f t="shared" si="22"/>
        <v>2294.5943479639077</v>
      </c>
      <c r="Q115" s="109">
        <f t="shared" si="24"/>
        <v>684613.09544414165</v>
      </c>
      <c r="R115" s="108"/>
      <c r="S115" s="976"/>
      <c r="T115" s="102"/>
      <c r="V115" s="108"/>
      <c r="W115" s="108"/>
      <c r="AY115" s="108">
        <f t="shared" si="23"/>
        <v>-1.3642420526593924E-12</v>
      </c>
      <c r="AZ115" s="83">
        <v>98</v>
      </c>
      <c r="BA115" s="83">
        <f t="shared" si="27"/>
        <v>0</v>
      </c>
      <c r="BB115" s="79">
        <f t="shared" si="28"/>
        <v>826856.53156165045</v>
      </c>
      <c r="BC115" s="79">
        <f t="shared" si="32"/>
        <v>3765.2089450302801</v>
      </c>
      <c r="BD115" s="108">
        <f t="shared" si="30"/>
        <v>823091.32261662022</v>
      </c>
      <c r="BE115" s="79">
        <f t="shared" si="31"/>
        <v>2294.5943479639077</v>
      </c>
      <c r="BF115" s="108">
        <f t="shared" si="25"/>
        <v>3765.2089450302801</v>
      </c>
      <c r="BG115" s="108">
        <f t="shared" si="25"/>
        <v>2294.5943479639077</v>
      </c>
      <c r="BH115" s="83">
        <f t="shared" si="26"/>
        <v>1</v>
      </c>
    </row>
    <row r="116" spans="12:60" ht="20.25" customHeight="1">
      <c r="L116" s="975"/>
      <c r="M116" s="102">
        <v>99</v>
      </c>
      <c r="N116" s="108">
        <f t="shared" si="29"/>
        <v>6059.8032929941864</v>
      </c>
      <c r="O116" s="108">
        <f t="shared" si="21"/>
        <v>3777.7596415137145</v>
      </c>
      <c r="P116" s="108">
        <f t="shared" si="22"/>
        <v>2282.0436514804733</v>
      </c>
      <c r="Q116" s="109">
        <f t="shared" si="24"/>
        <v>680835.33580262796</v>
      </c>
      <c r="R116" s="108"/>
      <c r="S116" s="976"/>
      <c r="T116" s="102"/>
      <c r="V116" s="108"/>
      <c r="W116" s="108"/>
      <c r="AY116" s="108">
        <f t="shared" si="23"/>
        <v>-1.3642420526593924E-12</v>
      </c>
      <c r="AZ116" s="83">
        <v>99</v>
      </c>
      <c r="BA116" s="83">
        <f t="shared" si="27"/>
        <v>0</v>
      </c>
      <c r="BB116" s="79">
        <f t="shared" si="28"/>
        <v>823091.32261662022</v>
      </c>
      <c r="BC116" s="79">
        <f t="shared" si="32"/>
        <v>3777.7596415137145</v>
      </c>
      <c r="BD116" s="108">
        <f t="shared" si="30"/>
        <v>819313.56297510653</v>
      </c>
      <c r="BE116" s="79">
        <f t="shared" si="31"/>
        <v>2282.0436514804733</v>
      </c>
      <c r="BF116" s="108">
        <f t="shared" si="25"/>
        <v>3777.7596415137145</v>
      </c>
      <c r="BG116" s="108">
        <f t="shared" si="25"/>
        <v>2282.0436514804733</v>
      </c>
      <c r="BH116" s="83">
        <f t="shared" si="26"/>
        <v>1</v>
      </c>
    </row>
    <row r="117" spans="12:60" ht="20.25" customHeight="1">
      <c r="L117" s="975"/>
      <c r="M117" s="102">
        <v>100</v>
      </c>
      <c r="N117" s="108">
        <f t="shared" si="29"/>
        <v>6059.8032929941864</v>
      </c>
      <c r="O117" s="108">
        <f t="shared" si="21"/>
        <v>3790.3521736520934</v>
      </c>
      <c r="P117" s="108">
        <f t="shared" si="22"/>
        <v>2269.4511193420935</v>
      </c>
      <c r="Q117" s="109">
        <f t="shared" si="24"/>
        <v>677044.98362897581</v>
      </c>
      <c r="R117" s="108"/>
      <c r="S117" s="976"/>
      <c r="T117" s="102"/>
      <c r="V117" s="108"/>
      <c r="W117" s="108"/>
      <c r="AY117" s="108">
        <f t="shared" si="23"/>
        <v>-4.5474735088646412E-13</v>
      </c>
      <c r="AZ117" s="83">
        <v>100</v>
      </c>
      <c r="BA117" s="83">
        <f t="shared" si="27"/>
        <v>0</v>
      </c>
      <c r="BB117" s="79">
        <f t="shared" si="28"/>
        <v>819313.56297510653</v>
      </c>
      <c r="BC117" s="79">
        <f t="shared" si="32"/>
        <v>3790.3521736520934</v>
      </c>
      <c r="BD117" s="108">
        <f t="shared" si="30"/>
        <v>815523.21080145438</v>
      </c>
      <c r="BE117" s="79">
        <f t="shared" si="31"/>
        <v>2269.4511193420935</v>
      </c>
      <c r="BF117" s="108">
        <f t="shared" si="25"/>
        <v>3790.3521736520934</v>
      </c>
      <c r="BG117" s="108">
        <f t="shared" si="25"/>
        <v>2269.4511193420935</v>
      </c>
      <c r="BH117" s="83">
        <f t="shared" si="26"/>
        <v>1</v>
      </c>
    </row>
    <row r="118" spans="12:60" ht="20.25" customHeight="1">
      <c r="L118" s="975"/>
      <c r="M118" s="102">
        <v>101</v>
      </c>
      <c r="N118" s="108">
        <f t="shared" si="29"/>
        <v>6059.8032929941864</v>
      </c>
      <c r="O118" s="108">
        <f t="shared" si="21"/>
        <v>3802.9866808975994</v>
      </c>
      <c r="P118" s="108">
        <f t="shared" si="22"/>
        <v>2256.8166120965866</v>
      </c>
      <c r="Q118" s="109">
        <f t="shared" si="24"/>
        <v>673241.99694807816</v>
      </c>
      <c r="R118" s="108"/>
      <c r="S118" s="976"/>
      <c r="T118" s="102"/>
      <c r="V118" s="108"/>
      <c r="W118" s="108"/>
      <c r="AY118" s="108">
        <f t="shared" si="23"/>
        <v>4.5474735088646412E-13</v>
      </c>
      <c r="AZ118" s="83">
        <v>101</v>
      </c>
      <c r="BA118" s="83">
        <f t="shared" si="27"/>
        <v>0</v>
      </c>
      <c r="BB118" s="79">
        <f t="shared" si="28"/>
        <v>815523.21080145438</v>
      </c>
      <c r="BC118" s="79">
        <f t="shared" si="32"/>
        <v>3802.9866808975994</v>
      </c>
      <c r="BD118" s="108">
        <f t="shared" si="30"/>
        <v>811720.22412055673</v>
      </c>
      <c r="BE118" s="79">
        <f t="shared" si="31"/>
        <v>2256.8166120965866</v>
      </c>
      <c r="BF118" s="108">
        <f t="shared" si="25"/>
        <v>3802.9866808975994</v>
      </c>
      <c r="BG118" s="108">
        <f t="shared" si="25"/>
        <v>2256.8166120965866</v>
      </c>
      <c r="BH118" s="83">
        <f t="shared" si="26"/>
        <v>1</v>
      </c>
    </row>
    <row r="119" spans="12:60" ht="20.25" customHeight="1">
      <c r="L119" s="975"/>
      <c r="M119" s="102">
        <v>102</v>
      </c>
      <c r="N119" s="108">
        <f t="shared" si="29"/>
        <v>6059.8032929941864</v>
      </c>
      <c r="O119" s="108">
        <f t="shared" si="21"/>
        <v>3815.6633031672591</v>
      </c>
      <c r="P119" s="108">
        <f t="shared" si="22"/>
        <v>2244.1399898269283</v>
      </c>
      <c r="Q119" s="109">
        <f t="shared" si="24"/>
        <v>669426.33364491095</v>
      </c>
      <c r="R119" s="108"/>
      <c r="S119" s="976"/>
      <c r="T119" s="102">
        <v>17</v>
      </c>
      <c r="U119" s="108">
        <f>IF(X113&lt;0.01,0,U$113)</f>
        <v>0</v>
      </c>
      <c r="V119" s="108">
        <f>IF(U119=0,0,-PPMT($G$9/2,T119,MAX($G$8*2),$P$9))</f>
        <v>0</v>
      </c>
      <c r="W119" s="108">
        <f>IF(U119=0,0,-IPMT($G$9/2,T119,MAX($G$8*2),$P$9))</f>
        <v>0</v>
      </c>
      <c r="X119" s="108">
        <f>IF(X113&lt;0,0,X113-V119)</f>
        <v>0</v>
      </c>
      <c r="Y119" s="108"/>
      <c r="AY119" s="108">
        <f t="shared" si="23"/>
        <v>-9.0949470177292824E-13</v>
      </c>
      <c r="AZ119" s="83">
        <v>102</v>
      </c>
      <c r="BA119" s="83">
        <f t="shared" si="27"/>
        <v>0</v>
      </c>
      <c r="BB119" s="79">
        <f t="shared" si="28"/>
        <v>811720.22412055673</v>
      </c>
      <c r="BC119" s="79">
        <f t="shared" si="32"/>
        <v>3815.6633031672591</v>
      </c>
      <c r="BD119" s="108">
        <f t="shared" si="30"/>
        <v>807904.56081738952</v>
      </c>
      <c r="BE119" s="79">
        <f t="shared" si="31"/>
        <v>2244.1399898269283</v>
      </c>
      <c r="BF119" s="108">
        <f t="shared" si="25"/>
        <v>3815.6633031672591</v>
      </c>
      <c r="BG119" s="108">
        <f t="shared" si="25"/>
        <v>2244.1399898269283</v>
      </c>
      <c r="BH119" s="83">
        <f t="shared" si="26"/>
        <v>1</v>
      </c>
    </row>
    <row r="120" spans="12:60" ht="20.25" customHeight="1">
      <c r="L120" s="975"/>
      <c r="M120" s="102">
        <v>103</v>
      </c>
      <c r="N120" s="108">
        <f t="shared" si="29"/>
        <v>6059.8032929941864</v>
      </c>
      <c r="O120" s="108">
        <f t="shared" si="21"/>
        <v>3828.3821808444827</v>
      </c>
      <c r="P120" s="108">
        <f t="shared" si="22"/>
        <v>2231.4211121497037</v>
      </c>
      <c r="Q120" s="109">
        <f t="shared" si="24"/>
        <v>665597.95146406651</v>
      </c>
      <c r="R120" s="108"/>
      <c r="S120" s="976"/>
      <c r="T120" s="102"/>
      <c r="V120" s="108"/>
      <c r="W120" s="108"/>
      <c r="AY120" s="108">
        <f t="shared" si="23"/>
        <v>0</v>
      </c>
      <c r="AZ120" s="83">
        <v>103</v>
      </c>
      <c r="BA120" s="83">
        <f t="shared" si="27"/>
        <v>0</v>
      </c>
      <c r="BB120" s="79">
        <f t="shared" si="28"/>
        <v>807904.56081738952</v>
      </c>
      <c r="BC120" s="79">
        <f t="shared" si="32"/>
        <v>3828.3821808444827</v>
      </c>
      <c r="BD120" s="108">
        <f t="shared" si="30"/>
        <v>804076.17863654508</v>
      </c>
      <c r="BE120" s="79">
        <f t="shared" si="31"/>
        <v>2231.4211121497037</v>
      </c>
      <c r="BF120" s="108">
        <f t="shared" si="25"/>
        <v>3828.3821808444827</v>
      </c>
      <c r="BG120" s="108">
        <f t="shared" si="25"/>
        <v>2231.4211121497037</v>
      </c>
      <c r="BH120" s="83">
        <f t="shared" si="26"/>
        <v>1</v>
      </c>
    </row>
    <row r="121" spans="12:60" ht="20.25" customHeight="1">
      <c r="L121" s="975"/>
      <c r="M121" s="102">
        <v>104</v>
      </c>
      <c r="N121" s="108">
        <f t="shared" si="29"/>
        <v>6059.8032929941864</v>
      </c>
      <c r="O121" s="108">
        <f t="shared" si="21"/>
        <v>3841.1434547806316</v>
      </c>
      <c r="P121" s="108">
        <f t="shared" si="22"/>
        <v>2218.6598382135558</v>
      </c>
      <c r="Q121" s="109">
        <f t="shared" si="24"/>
        <v>661756.80800928583</v>
      </c>
      <c r="R121" s="108"/>
      <c r="S121" s="976"/>
      <c r="T121" s="102"/>
      <c r="V121" s="108"/>
      <c r="W121" s="108"/>
      <c r="AY121" s="108">
        <f t="shared" si="23"/>
        <v>-9.0949470177292824E-13</v>
      </c>
      <c r="AZ121" s="83">
        <v>104</v>
      </c>
      <c r="BA121" s="83">
        <f t="shared" si="27"/>
        <v>0</v>
      </c>
      <c r="BB121" s="79">
        <f t="shared" si="28"/>
        <v>804076.17863654508</v>
      </c>
      <c r="BC121" s="79">
        <f t="shared" si="32"/>
        <v>3841.1434547806316</v>
      </c>
      <c r="BD121" s="108">
        <f t="shared" si="30"/>
        <v>800235.0351817644</v>
      </c>
      <c r="BE121" s="79">
        <f t="shared" si="31"/>
        <v>2218.6598382135558</v>
      </c>
      <c r="BF121" s="108">
        <f t="shared" si="25"/>
        <v>3841.1434547806316</v>
      </c>
      <c r="BG121" s="108">
        <f t="shared" si="25"/>
        <v>2218.6598382135558</v>
      </c>
      <c r="BH121" s="83">
        <f t="shared" si="26"/>
        <v>1</v>
      </c>
    </row>
    <row r="122" spans="12:60" ht="20.25" customHeight="1">
      <c r="L122" s="975"/>
      <c r="M122" s="102">
        <v>105</v>
      </c>
      <c r="N122" s="108">
        <f t="shared" si="29"/>
        <v>6059.8032929941864</v>
      </c>
      <c r="O122" s="108">
        <f t="shared" si="21"/>
        <v>3853.9472662965668</v>
      </c>
      <c r="P122" s="108">
        <f t="shared" si="22"/>
        <v>2205.8560266976206</v>
      </c>
      <c r="Q122" s="109">
        <f t="shared" si="24"/>
        <v>657902.86074298923</v>
      </c>
      <c r="R122" s="108"/>
      <c r="S122" s="976"/>
      <c r="T122" s="102"/>
      <c r="V122" s="108"/>
      <c r="W122" s="108"/>
      <c r="AY122" s="108">
        <f t="shared" si="23"/>
        <v>-9.0949470177292824E-13</v>
      </c>
      <c r="AZ122" s="83">
        <v>105</v>
      </c>
      <c r="BA122" s="83">
        <f t="shared" si="27"/>
        <v>0</v>
      </c>
      <c r="BB122" s="79">
        <f t="shared" si="28"/>
        <v>800235.0351817644</v>
      </c>
      <c r="BC122" s="79">
        <f t="shared" si="32"/>
        <v>3853.9472662965668</v>
      </c>
      <c r="BD122" s="108">
        <f t="shared" si="30"/>
        <v>796381.0879154678</v>
      </c>
      <c r="BE122" s="79">
        <f t="shared" si="31"/>
        <v>2205.8560266976206</v>
      </c>
      <c r="BF122" s="108">
        <f t="shared" si="25"/>
        <v>3853.9472662965668</v>
      </c>
      <c r="BG122" s="108">
        <f t="shared" si="25"/>
        <v>2205.8560266976206</v>
      </c>
      <c r="BH122" s="83">
        <f t="shared" si="26"/>
        <v>1</v>
      </c>
    </row>
    <row r="123" spans="12:60" ht="20.25" customHeight="1">
      <c r="L123" s="975"/>
      <c r="M123" s="102">
        <v>106</v>
      </c>
      <c r="N123" s="108">
        <f t="shared" si="29"/>
        <v>6059.8032929941864</v>
      </c>
      <c r="O123" s="108">
        <f t="shared" si="21"/>
        <v>3866.7937571842217</v>
      </c>
      <c r="P123" s="108">
        <f t="shared" si="22"/>
        <v>2193.0095358099652</v>
      </c>
      <c r="Q123" s="109">
        <f t="shared" si="24"/>
        <v>654036.06698580505</v>
      </c>
      <c r="R123" s="108"/>
      <c r="S123" s="976"/>
      <c r="T123" s="102"/>
      <c r="V123" s="108"/>
      <c r="W123" s="108"/>
      <c r="AY123" s="108">
        <f t="shared" si="23"/>
        <v>-4.5474735088646412E-13</v>
      </c>
      <c r="AZ123" s="83">
        <v>106</v>
      </c>
      <c r="BA123" s="83">
        <f t="shared" si="27"/>
        <v>0</v>
      </c>
      <c r="BB123" s="79">
        <f t="shared" si="28"/>
        <v>796381.0879154678</v>
      </c>
      <c r="BC123" s="79">
        <f t="shared" si="32"/>
        <v>3866.7937571842217</v>
      </c>
      <c r="BD123" s="108">
        <f t="shared" si="30"/>
        <v>792514.29415828362</v>
      </c>
      <c r="BE123" s="79">
        <f t="shared" si="31"/>
        <v>2193.0095358099652</v>
      </c>
      <c r="BF123" s="108">
        <f t="shared" si="25"/>
        <v>3866.7937571842217</v>
      </c>
      <c r="BG123" s="108">
        <f t="shared" si="25"/>
        <v>2193.0095358099652</v>
      </c>
      <c r="BH123" s="83">
        <f t="shared" si="26"/>
        <v>1</v>
      </c>
    </row>
    <row r="124" spans="12:60" ht="20.25" customHeight="1">
      <c r="L124" s="975"/>
      <c r="M124" s="102">
        <v>107</v>
      </c>
      <c r="N124" s="108">
        <f t="shared" si="29"/>
        <v>6059.8032929941864</v>
      </c>
      <c r="O124" s="108">
        <f t="shared" si="21"/>
        <v>3879.6830697081691</v>
      </c>
      <c r="P124" s="108">
        <f t="shared" si="22"/>
        <v>2180.1202232860178</v>
      </c>
      <c r="Q124" s="109">
        <f t="shared" si="24"/>
        <v>650156.38391609688</v>
      </c>
      <c r="R124" s="108"/>
      <c r="S124" s="976"/>
      <c r="T124" s="102"/>
      <c r="V124" s="108"/>
      <c r="W124" s="108"/>
      <c r="AY124" s="108">
        <f t="shared" si="23"/>
        <v>-4.5474735088646412E-13</v>
      </c>
      <c r="AZ124" s="83">
        <v>107</v>
      </c>
      <c r="BA124" s="83">
        <f t="shared" si="27"/>
        <v>0</v>
      </c>
      <c r="BB124" s="79">
        <f t="shared" si="28"/>
        <v>792514.29415828362</v>
      </c>
      <c r="BC124" s="79">
        <f t="shared" si="32"/>
        <v>3879.6830697081691</v>
      </c>
      <c r="BD124" s="108">
        <f t="shared" si="30"/>
        <v>788634.61108857545</v>
      </c>
      <c r="BE124" s="79">
        <f t="shared" si="31"/>
        <v>2180.1202232860178</v>
      </c>
      <c r="BF124" s="108">
        <f t="shared" si="25"/>
        <v>3879.6830697081691</v>
      </c>
      <c r="BG124" s="108">
        <f t="shared" si="25"/>
        <v>2180.1202232860178</v>
      </c>
      <c r="BH124" s="83">
        <f t="shared" si="26"/>
        <v>1</v>
      </c>
    </row>
    <row r="125" spans="12:60" ht="20.25" customHeight="1">
      <c r="L125" s="975"/>
      <c r="M125" s="102">
        <v>108</v>
      </c>
      <c r="N125" s="108">
        <f t="shared" si="29"/>
        <v>6059.8032929941864</v>
      </c>
      <c r="O125" s="108">
        <f t="shared" si="21"/>
        <v>3892.6153466071969</v>
      </c>
      <c r="P125" s="108">
        <f t="shared" si="22"/>
        <v>2167.18794638699</v>
      </c>
      <c r="Q125" s="109">
        <f t="shared" si="24"/>
        <v>646263.76856948971</v>
      </c>
      <c r="R125" s="108"/>
      <c r="S125" s="976"/>
      <c r="T125" s="102">
        <v>18</v>
      </c>
      <c r="U125" s="108">
        <f>IF(X119&lt;0.01,0,U$119)</f>
        <v>0</v>
      </c>
      <c r="V125" s="108">
        <f>IF(U125=0,0,-PPMT($G$9/2,T125,MAX($G$8*2),$P$9))</f>
        <v>0</v>
      </c>
      <c r="W125" s="108">
        <f>IF(U125=0,0,-IPMT($G$9/2,T125,MAX($G$8*2),$P$9))</f>
        <v>0</v>
      </c>
      <c r="X125" s="108">
        <f>IF(X119&lt;0,0,X119-V125)</f>
        <v>0</v>
      </c>
      <c r="Y125" s="108"/>
      <c r="AY125" s="108">
        <f t="shared" si="23"/>
        <v>-4.5474735088646412E-13</v>
      </c>
      <c r="AZ125" s="83">
        <v>108</v>
      </c>
      <c r="BA125" s="83">
        <f t="shared" si="27"/>
        <v>0</v>
      </c>
      <c r="BB125" s="79">
        <f t="shared" si="28"/>
        <v>788634.61108857545</v>
      </c>
      <c r="BC125" s="79">
        <f t="shared" si="32"/>
        <v>3892.6153466071969</v>
      </c>
      <c r="BD125" s="108">
        <f t="shared" si="30"/>
        <v>784741.99574196828</v>
      </c>
      <c r="BE125" s="79">
        <f t="shared" si="31"/>
        <v>2167.18794638699</v>
      </c>
      <c r="BF125" s="108">
        <f t="shared" si="25"/>
        <v>3892.6153466071969</v>
      </c>
      <c r="BG125" s="108">
        <f t="shared" si="25"/>
        <v>2167.18794638699</v>
      </c>
      <c r="BH125" s="83">
        <f t="shared" si="26"/>
        <v>1</v>
      </c>
    </row>
    <row r="126" spans="12:60" ht="20.25" customHeight="1">
      <c r="L126" s="977" t="s">
        <v>401</v>
      </c>
      <c r="M126" s="102">
        <v>109</v>
      </c>
      <c r="N126" s="108">
        <f t="shared" si="29"/>
        <v>6059.8032929941864</v>
      </c>
      <c r="O126" s="108">
        <f t="shared" si="21"/>
        <v>3905.5907310958869</v>
      </c>
      <c r="P126" s="108">
        <f t="shared" si="22"/>
        <v>2154.2125618983</v>
      </c>
      <c r="Q126" s="109">
        <f t="shared" si="24"/>
        <v>642358.17783839384</v>
      </c>
      <c r="R126" s="108"/>
      <c r="S126" s="978" t="s">
        <v>401</v>
      </c>
      <c r="T126" s="102"/>
      <c r="V126" s="108"/>
      <c r="W126" s="108"/>
      <c r="AY126" s="108">
        <f t="shared" si="23"/>
        <v>-4.5474735088646412E-13</v>
      </c>
      <c r="AZ126" s="83">
        <v>109</v>
      </c>
      <c r="BA126" s="83">
        <f t="shared" si="27"/>
        <v>0</v>
      </c>
      <c r="BB126" s="79">
        <f t="shared" si="28"/>
        <v>784741.99574196828</v>
      </c>
      <c r="BC126" s="79">
        <f t="shared" si="32"/>
        <v>3905.5907310958869</v>
      </c>
      <c r="BD126" s="108">
        <f t="shared" si="30"/>
        <v>780836.4050108724</v>
      </c>
      <c r="BE126" s="79">
        <f t="shared" si="31"/>
        <v>2154.2125618983</v>
      </c>
      <c r="BF126" s="108">
        <f t="shared" si="25"/>
        <v>3905.5907310958869</v>
      </c>
      <c r="BG126" s="108">
        <f t="shared" si="25"/>
        <v>2154.2125618983</v>
      </c>
      <c r="BH126" s="83">
        <f t="shared" si="26"/>
        <v>1</v>
      </c>
    </row>
    <row r="127" spans="12:60" ht="20.25" customHeight="1">
      <c r="L127" s="977"/>
      <c r="M127" s="102">
        <v>110</v>
      </c>
      <c r="N127" s="108">
        <f t="shared" si="29"/>
        <v>6059.8032929941864</v>
      </c>
      <c r="O127" s="108">
        <f t="shared" si="21"/>
        <v>3918.609366866207</v>
      </c>
      <c r="P127" s="108">
        <f t="shared" si="22"/>
        <v>2141.1939261279799</v>
      </c>
      <c r="Q127" s="109">
        <f t="shared" si="24"/>
        <v>638439.56847152766</v>
      </c>
      <c r="R127" s="108"/>
      <c r="S127" s="978"/>
      <c r="T127" s="102"/>
      <c r="V127" s="108"/>
      <c r="W127" s="108"/>
      <c r="AY127" s="108">
        <f t="shared" si="23"/>
        <v>-4.5474735088646412E-13</v>
      </c>
      <c r="AZ127" s="83">
        <v>110</v>
      </c>
      <c r="BA127" s="83">
        <f t="shared" si="27"/>
        <v>0</v>
      </c>
      <c r="BB127" s="79">
        <f t="shared" si="28"/>
        <v>780836.4050108724</v>
      </c>
      <c r="BC127" s="79">
        <f t="shared" si="32"/>
        <v>3918.609366866207</v>
      </c>
      <c r="BD127" s="108">
        <f t="shared" si="30"/>
        <v>776917.79564400623</v>
      </c>
      <c r="BE127" s="79">
        <f t="shared" si="31"/>
        <v>2141.1939261279799</v>
      </c>
      <c r="BF127" s="108">
        <f t="shared" si="25"/>
        <v>3918.609366866207</v>
      </c>
      <c r="BG127" s="108">
        <f t="shared" si="25"/>
        <v>2141.1939261279799</v>
      </c>
      <c r="BH127" s="83">
        <f t="shared" si="26"/>
        <v>1</v>
      </c>
    </row>
    <row r="128" spans="12:60" ht="20.25" customHeight="1">
      <c r="L128" s="977"/>
      <c r="M128" s="102">
        <v>111</v>
      </c>
      <c r="N128" s="108">
        <f t="shared" si="29"/>
        <v>6059.8032929941864</v>
      </c>
      <c r="O128" s="108">
        <f t="shared" si="21"/>
        <v>3931.6713980890945</v>
      </c>
      <c r="P128" s="108">
        <f t="shared" si="22"/>
        <v>2128.1318949050928</v>
      </c>
      <c r="Q128" s="109">
        <f t="shared" si="24"/>
        <v>634507.89707343851</v>
      </c>
      <c r="R128" s="108"/>
      <c r="S128" s="978"/>
      <c r="T128" s="102"/>
      <c r="V128" s="108"/>
      <c r="W128" s="108"/>
      <c r="AY128" s="108">
        <f t="shared" si="23"/>
        <v>-9.0949470177292824E-13</v>
      </c>
      <c r="AZ128" s="83">
        <v>111</v>
      </c>
      <c r="BA128" s="83">
        <f t="shared" si="27"/>
        <v>0</v>
      </c>
      <c r="BB128" s="79">
        <f t="shared" si="28"/>
        <v>776917.79564400623</v>
      </c>
      <c r="BC128" s="79">
        <f t="shared" si="32"/>
        <v>3931.6713980890945</v>
      </c>
      <c r="BD128" s="108">
        <f t="shared" si="30"/>
        <v>772986.12424591708</v>
      </c>
      <c r="BE128" s="79">
        <f t="shared" si="31"/>
        <v>2128.1318949050928</v>
      </c>
      <c r="BF128" s="108">
        <f t="shared" si="25"/>
        <v>3931.6713980890945</v>
      </c>
      <c r="BG128" s="108">
        <f t="shared" si="25"/>
        <v>2128.1318949050928</v>
      </c>
      <c r="BH128" s="83">
        <f t="shared" si="26"/>
        <v>1</v>
      </c>
    </row>
    <row r="129" spans="12:60" ht="20.25" customHeight="1">
      <c r="L129" s="977"/>
      <c r="M129" s="102">
        <v>112</v>
      </c>
      <c r="N129" s="108">
        <f t="shared" si="29"/>
        <v>6059.8032929941864</v>
      </c>
      <c r="O129" s="108">
        <f t="shared" si="21"/>
        <v>3944.7769694160579</v>
      </c>
      <c r="P129" s="108">
        <f t="shared" si="22"/>
        <v>2115.0263235781294</v>
      </c>
      <c r="Q129" s="109">
        <f t="shared" si="24"/>
        <v>630563.12010402244</v>
      </c>
      <c r="R129" s="108"/>
      <c r="S129" s="978"/>
      <c r="T129" s="102"/>
      <c r="V129" s="108"/>
      <c r="W129" s="108"/>
      <c r="AY129" s="108">
        <f t="shared" si="23"/>
        <v>-9.0949470177292824E-13</v>
      </c>
      <c r="AZ129" s="83">
        <v>112</v>
      </c>
      <c r="BA129" s="83">
        <f t="shared" si="27"/>
        <v>0</v>
      </c>
      <c r="BB129" s="79">
        <f t="shared" si="28"/>
        <v>772986.12424591708</v>
      </c>
      <c r="BC129" s="79">
        <f t="shared" si="32"/>
        <v>3944.7769694160579</v>
      </c>
      <c r="BD129" s="108">
        <f t="shared" si="30"/>
        <v>769041.34727650101</v>
      </c>
      <c r="BE129" s="79">
        <f t="shared" si="31"/>
        <v>2115.0263235781294</v>
      </c>
      <c r="BF129" s="108">
        <f t="shared" si="25"/>
        <v>3944.7769694160579</v>
      </c>
      <c r="BG129" s="108">
        <f t="shared" si="25"/>
        <v>2115.0263235781294</v>
      </c>
      <c r="BH129" s="83">
        <f t="shared" si="26"/>
        <v>1</v>
      </c>
    </row>
    <row r="130" spans="12:60" ht="20.25" customHeight="1">
      <c r="L130" s="977"/>
      <c r="M130" s="102">
        <v>113</v>
      </c>
      <c r="N130" s="108">
        <f t="shared" si="29"/>
        <v>6059.8032929941864</v>
      </c>
      <c r="O130" s="108">
        <f t="shared" si="21"/>
        <v>3957.9262259807783</v>
      </c>
      <c r="P130" s="108">
        <f t="shared" si="22"/>
        <v>2101.877067013409</v>
      </c>
      <c r="Q130" s="109">
        <f t="shared" si="24"/>
        <v>626605.1938780417</v>
      </c>
      <c r="R130" s="108"/>
      <c r="S130" s="978"/>
      <c r="T130" s="102"/>
      <c r="V130" s="108"/>
      <c r="W130" s="108"/>
      <c r="AY130" s="108">
        <f t="shared" si="23"/>
        <v>-9.0949470177292824E-13</v>
      </c>
      <c r="AZ130" s="83">
        <v>113</v>
      </c>
      <c r="BA130" s="83">
        <f t="shared" si="27"/>
        <v>0</v>
      </c>
      <c r="BB130" s="79">
        <f t="shared" si="28"/>
        <v>769041.34727650101</v>
      </c>
      <c r="BC130" s="79">
        <f t="shared" si="32"/>
        <v>3957.9262259807783</v>
      </c>
      <c r="BD130" s="108">
        <f t="shared" si="30"/>
        <v>765083.42105052026</v>
      </c>
      <c r="BE130" s="79">
        <f t="shared" si="31"/>
        <v>2101.877067013409</v>
      </c>
      <c r="BF130" s="108">
        <f t="shared" si="25"/>
        <v>3957.9262259807783</v>
      </c>
      <c r="BG130" s="108">
        <f t="shared" si="25"/>
        <v>2101.877067013409</v>
      </c>
      <c r="BH130" s="83">
        <f t="shared" si="26"/>
        <v>1</v>
      </c>
    </row>
    <row r="131" spans="12:60" ht="20.25" customHeight="1">
      <c r="L131" s="977"/>
      <c r="M131" s="102">
        <v>114</v>
      </c>
      <c r="N131" s="108">
        <f t="shared" si="29"/>
        <v>6059.8032929941864</v>
      </c>
      <c r="O131" s="108">
        <f t="shared" si="21"/>
        <v>3971.1193134007131</v>
      </c>
      <c r="P131" s="108">
        <f t="shared" si="22"/>
        <v>2088.6839795934734</v>
      </c>
      <c r="Q131" s="109">
        <f t="shared" si="24"/>
        <v>622634.07456464099</v>
      </c>
      <c r="R131" s="108"/>
      <c r="S131" s="978"/>
      <c r="T131" s="102">
        <v>19</v>
      </c>
      <c r="U131" s="108">
        <f>IF(X125&lt;0.01,0,U$125)</f>
        <v>0</v>
      </c>
      <c r="V131" s="108">
        <f>IF(U131=0,0,-PPMT($G$9/2,T131,MAX($G$8*2),$P$9))</f>
        <v>0</v>
      </c>
      <c r="W131" s="108">
        <f>IF(U131=0,0,-IPMT($G$9/2,T131,MAX($G$8*2),$P$9))</f>
        <v>0</v>
      </c>
      <c r="X131" s="108">
        <f>IF(X125&lt;0,0,X125-V131)</f>
        <v>0</v>
      </c>
      <c r="Y131" s="108"/>
      <c r="AY131" s="108">
        <f t="shared" si="23"/>
        <v>0</v>
      </c>
      <c r="AZ131" s="83">
        <v>114</v>
      </c>
      <c r="BA131" s="83">
        <f t="shared" si="27"/>
        <v>0</v>
      </c>
      <c r="BB131" s="79">
        <f t="shared" si="28"/>
        <v>765083.42105052026</v>
      </c>
      <c r="BC131" s="79">
        <f t="shared" si="32"/>
        <v>3971.1193134007131</v>
      </c>
      <c r="BD131" s="108">
        <f t="shared" si="30"/>
        <v>761112.30173711956</v>
      </c>
      <c r="BE131" s="79">
        <f t="shared" si="31"/>
        <v>2088.6839795934734</v>
      </c>
      <c r="BF131" s="108">
        <f t="shared" si="25"/>
        <v>3971.1193134007131</v>
      </c>
      <c r="BG131" s="108">
        <f t="shared" si="25"/>
        <v>2088.6839795934734</v>
      </c>
      <c r="BH131" s="83">
        <f t="shared" si="26"/>
        <v>1</v>
      </c>
    </row>
    <row r="132" spans="12:60" ht="20.25" customHeight="1">
      <c r="L132" s="977"/>
      <c r="M132" s="102">
        <v>115</v>
      </c>
      <c r="N132" s="108">
        <f t="shared" si="29"/>
        <v>6059.8032929941864</v>
      </c>
      <c r="O132" s="108">
        <f t="shared" si="21"/>
        <v>3984.3563777787163</v>
      </c>
      <c r="P132" s="108">
        <f t="shared" si="22"/>
        <v>2075.4469152154707</v>
      </c>
      <c r="Q132" s="109">
        <f t="shared" si="24"/>
        <v>618649.7181868623</v>
      </c>
      <c r="R132" s="108"/>
      <c r="S132" s="978"/>
      <c r="T132" s="102"/>
      <c r="V132" s="108"/>
      <c r="W132" s="108"/>
      <c r="AY132" s="108">
        <f t="shared" si="23"/>
        <v>-4.5474735088646412E-13</v>
      </c>
      <c r="AZ132" s="83">
        <v>115</v>
      </c>
      <c r="BA132" s="83">
        <f t="shared" si="27"/>
        <v>0</v>
      </c>
      <c r="BB132" s="79">
        <f t="shared" si="28"/>
        <v>761112.30173711956</v>
      </c>
      <c r="BC132" s="79">
        <f t="shared" si="32"/>
        <v>3984.3563777787163</v>
      </c>
      <c r="BD132" s="108">
        <f t="shared" si="30"/>
        <v>757127.94535934087</v>
      </c>
      <c r="BE132" s="79">
        <f t="shared" si="31"/>
        <v>2075.4469152154707</v>
      </c>
      <c r="BF132" s="108">
        <f t="shared" si="25"/>
        <v>3984.3563777787163</v>
      </c>
      <c r="BG132" s="108">
        <f t="shared" si="25"/>
        <v>2075.4469152154707</v>
      </c>
      <c r="BH132" s="83">
        <f t="shared" si="26"/>
        <v>1</v>
      </c>
    </row>
    <row r="133" spans="12:60" ht="20.25" customHeight="1">
      <c r="L133" s="977"/>
      <c r="M133" s="102">
        <v>116</v>
      </c>
      <c r="N133" s="108">
        <f t="shared" si="29"/>
        <v>6059.8032929941864</v>
      </c>
      <c r="O133" s="108">
        <f t="shared" si="21"/>
        <v>3997.6375657046451</v>
      </c>
      <c r="P133" s="108">
        <f t="shared" si="22"/>
        <v>2062.1657272895418</v>
      </c>
      <c r="Q133" s="109">
        <f t="shared" si="24"/>
        <v>614652.08062115766</v>
      </c>
      <c r="R133" s="108"/>
      <c r="S133" s="978"/>
      <c r="T133" s="102"/>
      <c r="V133" s="108"/>
      <c r="W133" s="108"/>
      <c r="AY133" s="108">
        <f t="shared" si="23"/>
        <v>-4.5474735088646412E-13</v>
      </c>
      <c r="AZ133" s="83">
        <v>116</v>
      </c>
      <c r="BA133" s="83">
        <f t="shared" si="27"/>
        <v>0</v>
      </c>
      <c r="BB133" s="79">
        <f t="shared" si="28"/>
        <v>757127.94535934087</v>
      </c>
      <c r="BC133" s="79">
        <f t="shared" si="32"/>
        <v>3997.6375657046451</v>
      </c>
      <c r="BD133" s="108">
        <f t="shared" si="30"/>
        <v>753130.30779363622</v>
      </c>
      <c r="BE133" s="79">
        <f t="shared" si="31"/>
        <v>2062.1657272895418</v>
      </c>
      <c r="BF133" s="108">
        <f t="shared" si="25"/>
        <v>3997.6375657046451</v>
      </c>
      <c r="BG133" s="108">
        <f t="shared" si="25"/>
        <v>2062.1657272895418</v>
      </c>
      <c r="BH133" s="83">
        <f t="shared" si="26"/>
        <v>1</v>
      </c>
    </row>
    <row r="134" spans="12:60" ht="20.25" customHeight="1">
      <c r="L134" s="977"/>
      <c r="M134" s="102">
        <v>117</v>
      </c>
      <c r="N134" s="108">
        <f t="shared" si="29"/>
        <v>6059.8032929941864</v>
      </c>
      <c r="O134" s="108">
        <f t="shared" si="21"/>
        <v>4010.9630242569942</v>
      </c>
      <c r="P134" s="108">
        <f t="shared" si="22"/>
        <v>2048.8402687371927</v>
      </c>
      <c r="Q134" s="109">
        <f t="shared" si="24"/>
        <v>610641.11759690067</v>
      </c>
      <c r="R134" s="108"/>
      <c r="S134" s="978"/>
      <c r="T134" s="102"/>
      <c r="V134" s="108"/>
      <c r="W134" s="108"/>
      <c r="AY134" s="108">
        <f t="shared" si="23"/>
        <v>-4.5474735088646412E-13</v>
      </c>
      <c r="AZ134" s="83">
        <v>117</v>
      </c>
      <c r="BA134" s="83">
        <f t="shared" si="27"/>
        <v>0</v>
      </c>
      <c r="BB134" s="79">
        <f t="shared" si="28"/>
        <v>753130.30779363622</v>
      </c>
      <c r="BC134" s="79">
        <f t="shared" si="32"/>
        <v>4010.9630242569942</v>
      </c>
      <c r="BD134" s="108">
        <f t="shared" si="30"/>
        <v>749119.34476937924</v>
      </c>
      <c r="BE134" s="79">
        <f t="shared" si="31"/>
        <v>2048.8402687371927</v>
      </c>
      <c r="BF134" s="108">
        <f t="shared" si="25"/>
        <v>4010.9630242569942</v>
      </c>
      <c r="BG134" s="108">
        <f t="shared" si="25"/>
        <v>2048.8402687371927</v>
      </c>
      <c r="BH134" s="83">
        <f t="shared" si="26"/>
        <v>1</v>
      </c>
    </row>
    <row r="135" spans="12:60" ht="20.25" customHeight="1">
      <c r="L135" s="977"/>
      <c r="M135" s="102">
        <v>118</v>
      </c>
      <c r="N135" s="108">
        <f t="shared" si="29"/>
        <v>6059.8032929941864</v>
      </c>
      <c r="O135" s="108">
        <f t="shared" si="21"/>
        <v>4024.3329010045172</v>
      </c>
      <c r="P135" s="108">
        <f t="shared" si="22"/>
        <v>2035.4703919896695</v>
      </c>
      <c r="Q135" s="109">
        <f t="shared" si="24"/>
        <v>606616.7846958962</v>
      </c>
      <c r="R135" s="108"/>
      <c r="S135" s="978"/>
      <c r="T135" s="102"/>
      <c r="V135" s="108"/>
      <c r="W135" s="108"/>
      <c r="AY135" s="108">
        <f t="shared" si="23"/>
        <v>-2.2737367544323206E-13</v>
      </c>
      <c r="AZ135" s="83">
        <v>118</v>
      </c>
      <c r="BA135" s="83">
        <f t="shared" si="27"/>
        <v>0</v>
      </c>
      <c r="BB135" s="79">
        <f t="shared" si="28"/>
        <v>749119.34476937924</v>
      </c>
      <c r="BC135" s="79">
        <f t="shared" si="32"/>
        <v>4024.3329010045172</v>
      </c>
      <c r="BD135" s="108">
        <f t="shared" si="30"/>
        <v>745095.01186837477</v>
      </c>
      <c r="BE135" s="79">
        <f t="shared" si="31"/>
        <v>2035.4703919896695</v>
      </c>
      <c r="BF135" s="108">
        <f t="shared" si="25"/>
        <v>4024.3329010045172</v>
      </c>
      <c r="BG135" s="108">
        <f t="shared" si="25"/>
        <v>2035.4703919896695</v>
      </c>
      <c r="BH135" s="83">
        <f t="shared" si="26"/>
        <v>1</v>
      </c>
    </row>
    <row r="136" spans="12:60" ht="20.25" customHeight="1">
      <c r="L136" s="977"/>
      <c r="M136" s="102">
        <v>119</v>
      </c>
      <c r="N136" s="108">
        <f t="shared" si="29"/>
        <v>6059.8032929941864</v>
      </c>
      <c r="O136" s="108">
        <f t="shared" si="21"/>
        <v>4037.7473440078656</v>
      </c>
      <c r="P136" s="108">
        <f t="shared" si="22"/>
        <v>2022.0559489863213</v>
      </c>
      <c r="Q136" s="109">
        <f t="shared" si="24"/>
        <v>602579.03735188837</v>
      </c>
      <c r="R136" s="108"/>
      <c r="S136" s="978"/>
      <c r="T136" s="102"/>
      <c r="V136" s="108"/>
      <c r="W136" s="108"/>
      <c r="AY136" s="108">
        <f t="shared" si="23"/>
        <v>-4.5474735088646412E-13</v>
      </c>
      <c r="AZ136" s="83">
        <v>119</v>
      </c>
      <c r="BA136" s="83">
        <f t="shared" si="27"/>
        <v>0</v>
      </c>
      <c r="BB136" s="79">
        <f t="shared" si="28"/>
        <v>745095.01186837477</v>
      </c>
      <c r="BC136" s="79">
        <f t="shared" si="32"/>
        <v>4037.7473440078656</v>
      </c>
      <c r="BD136" s="108">
        <f t="shared" si="30"/>
        <v>741057.26452436694</v>
      </c>
      <c r="BE136" s="79">
        <f t="shared" si="31"/>
        <v>2022.0559489863213</v>
      </c>
      <c r="BF136" s="108">
        <f t="shared" si="25"/>
        <v>4037.7473440078656</v>
      </c>
      <c r="BG136" s="108">
        <f t="shared" si="25"/>
        <v>2022.0559489863213</v>
      </c>
      <c r="BH136" s="83">
        <f t="shared" si="26"/>
        <v>1</v>
      </c>
    </row>
    <row r="137" spans="12:60" ht="20.25" customHeight="1">
      <c r="L137" s="977"/>
      <c r="M137" s="102">
        <v>120</v>
      </c>
      <c r="N137" s="108">
        <f t="shared" si="29"/>
        <v>6059.8032929941864</v>
      </c>
      <c r="O137" s="108">
        <f t="shared" si="21"/>
        <v>4051.2065018212247</v>
      </c>
      <c r="P137" s="108">
        <f t="shared" si="22"/>
        <v>2008.5967911729613</v>
      </c>
      <c r="Q137" s="109">
        <f t="shared" si="24"/>
        <v>598527.8308500672</v>
      </c>
      <c r="R137" s="108"/>
      <c r="S137" s="978"/>
      <c r="T137" s="102">
        <v>20</v>
      </c>
      <c r="U137" s="108">
        <f>IF(X131&lt;0.01,0,U$131)</f>
        <v>0</v>
      </c>
      <c r="V137" s="108">
        <f>IF(U137=0,0,-PPMT($G$9/2,T137,MAX($G$8*2),$P$9))</f>
        <v>0</v>
      </c>
      <c r="W137" s="108">
        <f>IF(U137=0,0,-IPMT($G$9/2,T137,MAX($G$8*2),$P$9))</f>
        <v>0</v>
      </c>
      <c r="X137" s="108">
        <f>IF(X131&lt;0,0,X131-V137)</f>
        <v>0</v>
      </c>
      <c r="Y137" s="108"/>
      <c r="AY137" s="108">
        <f t="shared" si="23"/>
        <v>4.5474735088646412E-13</v>
      </c>
      <c r="AZ137" s="83">
        <v>120</v>
      </c>
      <c r="BA137" s="83">
        <f t="shared" si="27"/>
        <v>0</v>
      </c>
      <c r="BB137" s="79">
        <f t="shared" si="28"/>
        <v>741057.26452436694</v>
      </c>
      <c r="BC137" s="79">
        <f t="shared" si="32"/>
        <v>4051.2065018212247</v>
      </c>
      <c r="BD137" s="108">
        <f t="shared" si="30"/>
        <v>737006.05802254577</v>
      </c>
      <c r="BE137" s="79">
        <f t="shared" si="31"/>
        <v>2008.5967911729613</v>
      </c>
      <c r="BF137" s="108">
        <f t="shared" si="25"/>
        <v>4051.2065018212247</v>
      </c>
      <c r="BG137" s="108">
        <f t="shared" si="25"/>
        <v>2008.5967911729613</v>
      </c>
      <c r="BH137" s="83">
        <f t="shared" si="26"/>
        <v>1</v>
      </c>
    </row>
    <row r="138" spans="12:60" ht="20.25" customHeight="1">
      <c r="L138" s="975" t="s">
        <v>402</v>
      </c>
      <c r="M138" s="102">
        <v>121</v>
      </c>
      <c r="N138" s="108">
        <f t="shared" si="29"/>
        <v>6059.8032929941864</v>
      </c>
      <c r="O138" s="108">
        <f t="shared" si="21"/>
        <v>4064.7105234939631</v>
      </c>
      <c r="P138" s="108">
        <f t="shared" si="22"/>
        <v>1995.0927695002242</v>
      </c>
      <c r="Q138" s="109">
        <f t="shared" si="24"/>
        <v>594463.12032657326</v>
      </c>
      <c r="R138" s="108"/>
      <c r="S138" s="976" t="s">
        <v>402</v>
      </c>
      <c r="T138" s="102"/>
      <c r="V138" s="108"/>
      <c r="W138" s="108"/>
      <c r="AY138" s="108">
        <f t="shared" si="23"/>
        <v>-9.0949470177292824E-13</v>
      </c>
      <c r="AZ138" s="83">
        <v>121</v>
      </c>
      <c r="BA138" s="83">
        <f t="shared" si="27"/>
        <v>0</v>
      </c>
      <c r="BB138" s="79">
        <f t="shared" si="28"/>
        <v>737006.05802254577</v>
      </c>
      <c r="BC138" s="79">
        <f t="shared" si="32"/>
        <v>4064.7105234939631</v>
      </c>
      <c r="BD138" s="108">
        <f t="shared" si="30"/>
        <v>732941.34749905183</v>
      </c>
      <c r="BE138" s="79">
        <f t="shared" si="31"/>
        <v>1995.0927695002242</v>
      </c>
      <c r="BF138" s="108">
        <f t="shared" si="25"/>
        <v>4064.7105234939631</v>
      </c>
      <c r="BG138" s="108">
        <f t="shared" si="25"/>
        <v>1995.0927695002242</v>
      </c>
      <c r="BH138" s="83">
        <f t="shared" si="26"/>
        <v>1</v>
      </c>
    </row>
    <row r="139" spans="12:60" ht="20.25" customHeight="1">
      <c r="L139" s="975"/>
      <c r="M139" s="102">
        <v>122</v>
      </c>
      <c r="N139" s="108">
        <f t="shared" si="29"/>
        <v>6059.8032929941864</v>
      </c>
      <c r="O139" s="108">
        <f t="shared" si="21"/>
        <v>4078.2595585722756</v>
      </c>
      <c r="P139" s="108">
        <f t="shared" si="22"/>
        <v>1981.5437344219106</v>
      </c>
      <c r="Q139" s="109">
        <f t="shared" si="24"/>
        <v>590384.86076800094</v>
      </c>
      <c r="R139" s="108"/>
      <c r="S139" s="976"/>
      <c r="T139" s="102"/>
      <c r="V139" s="108"/>
      <c r="W139" s="108"/>
      <c r="AY139" s="108">
        <f t="shared" si="23"/>
        <v>2.2737367544323206E-13</v>
      </c>
      <c r="AZ139" s="83">
        <v>122</v>
      </c>
      <c r="BA139" s="83">
        <f t="shared" si="27"/>
        <v>0</v>
      </c>
      <c r="BB139" s="79">
        <f t="shared" si="28"/>
        <v>732941.34749905183</v>
      </c>
      <c r="BC139" s="79">
        <f t="shared" si="32"/>
        <v>4078.2595585722756</v>
      </c>
      <c r="BD139" s="108">
        <f t="shared" si="30"/>
        <v>728863.08794047951</v>
      </c>
      <c r="BE139" s="79">
        <f t="shared" si="31"/>
        <v>1981.5437344219106</v>
      </c>
      <c r="BF139" s="108">
        <f t="shared" si="25"/>
        <v>4078.2595585722756</v>
      </c>
      <c r="BG139" s="108">
        <f t="shared" si="25"/>
        <v>1981.5437344219106</v>
      </c>
      <c r="BH139" s="83">
        <f t="shared" si="26"/>
        <v>1</v>
      </c>
    </row>
    <row r="140" spans="12:60" ht="20.25" customHeight="1">
      <c r="L140" s="975"/>
      <c r="M140" s="102">
        <v>123</v>
      </c>
      <c r="N140" s="108">
        <f t="shared" si="29"/>
        <v>6059.8032929941864</v>
      </c>
      <c r="O140" s="108">
        <f t="shared" si="21"/>
        <v>4091.8537571008505</v>
      </c>
      <c r="P140" s="108">
        <f t="shared" si="22"/>
        <v>1967.9495358933366</v>
      </c>
      <c r="Q140" s="109">
        <f t="shared" si="24"/>
        <v>586293.00701090007</v>
      </c>
      <c r="R140" s="108"/>
      <c r="S140" s="976"/>
      <c r="T140" s="102"/>
      <c r="V140" s="108"/>
      <c r="W140" s="108"/>
      <c r="AY140" s="108">
        <f t="shared" si="23"/>
        <v>-6.8212102632969618E-13</v>
      </c>
      <c r="AZ140" s="83">
        <v>123</v>
      </c>
      <c r="BA140" s="83">
        <f t="shared" si="27"/>
        <v>0</v>
      </c>
      <c r="BB140" s="79">
        <f t="shared" si="28"/>
        <v>728863.08794047951</v>
      </c>
      <c r="BC140" s="79">
        <f t="shared" si="32"/>
        <v>4091.8537571008505</v>
      </c>
      <c r="BD140" s="108">
        <f t="shared" si="30"/>
        <v>724771.23418337863</v>
      </c>
      <c r="BE140" s="79">
        <f t="shared" si="31"/>
        <v>1967.9495358933366</v>
      </c>
      <c r="BF140" s="108">
        <f t="shared" si="25"/>
        <v>4091.8537571008505</v>
      </c>
      <c r="BG140" s="108">
        <f t="shared" si="25"/>
        <v>1967.9495358933366</v>
      </c>
      <c r="BH140" s="83">
        <f t="shared" si="26"/>
        <v>1</v>
      </c>
    </row>
    <row r="141" spans="12:60" ht="20.25" customHeight="1">
      <c r="L141" s="975"/>
      <c r="M141" s="102">
        <v>124</v>
      </c>
      <c r="N141" s="108">
        <f t="shared" si="29"/>
        <v>6059.8032929941864</v>
      </c>
      <c r="O141" s="108">
        <f t="shared" si="21"/>
        <v>4105.4932696245205</v>
      </c>
      <c r="P141" s="108">
        <f t="shared" si="22"/>
        <v>1954.3100233696671</v>
      </c>
      <c r="Q141" s="109">
        <f t="shared" si="24"/>
        <v>582187.51374127553</v>
      </c>
      <c r="R141" s="108"/>
      <c r="S141" s="976"/>
      <c r="T141" s="102"/>
      <c r="V141" s="108"/>
      <c r="W141" s="108"/>
      <c r="AY141" s="108">
        <f t="shared" si="23"/>
        <v>-1.1368683772161603E-12</v>
      </c>
      <c r="AZ141" s="83">
        <v>124</v>
      </c>
      <c r="BA141" s="83">
        <f t="shared" si="27"/>
        <v>0</v>
      </c>
      <c r="BB141" s="79">
        <f t="shared" si="28"/>
        <v>724771.23418337863</v>
      </c>
      <c r="BC141" s="79">
        <f t="shared" si="32"/>
        <v>4105.4932696245205</v>
      </c>
      <c r="BD141" s="108">
        <f t="shared" si="30"/>
        <v>720665.7409137541</v>
      </c>
      <c r="BE141" s="79">
        <f t="shared" si="31"/>
        <v>1954.3100233696671</v>
      </c>
      <c r="BF141" s="108">
        <f t="shared" si="25"/>
        <v>4105.4932696245205</v>
      </c>
      <c r="BG141" s="108">
        <f t="shared" si="25"/>
        <v>1954.3100233696671</v>
      </c>
      <c r="BH141" s="83">
        <f t="shared" si="26"/>
        <v>1</v>
      </c>
    </row>
    <row r="142" spans="12:60" ht="20.25" customHeight="1">
      <c r="L142" s="975"/>
      <c r="M142" s="102">
        <v>125</v>
      </c>
      <c r="N142" s="108">
        <f t="shared" si="29"/>
        <v>6059.8032929941864</v>
      </c>
      <c r="O142" s="108">
        <f t="shared" si="21"/>
        <v>4119.1782471899351</v>
      </c>
      <c r="P142" s="108">
        <f t="shared" si="22"/>
        <v>1940.6250458042518</v>
      </c>
      <c r="Q142" s="109">
        <f t="shared" si="24"/>
        <v>578068.33549408556</v>
      </c>
      <c r="R142" s="108"/>
      <c r="S142" s="976"/>
      <c r="T142" s="102"/>
      <c r="V142" s="108"/>
      <c r="W142" s="108"/>
      <c r="AY142" s="108">
        <f t="shared" si="23"/>
        <v>-4.5474735088646412E-13</v>
      </c>
      <c r="AZ142" s="83">
        <v>125</v>
      </c>
      <c r="BA142" s="83">
        <f t="shared" si="27"/>
        <v>0</v>
      </c>
      <c r="BB142" s="79">
        <f t="shared" si="28"/>
        <v>720665.7409137541</v>
      </c>
      <c r="BC142" s="79">
        <f t="shared" si="32"/>
        <v>4119.1782471899351</v>
      </c>
      <c r="BD142" s="108">
        <f t="shared" si="30"/>
        <v>716546.56266656413</v>
      </c>
      <c r="BE142" s="79">
        <f t="shared" si="31"/>
        <v>1940.6250458042518</v>
      </c>
      <c r="BF142" s="108">
        <f t="shared" si="25"/>
        <v>4119.1782471899351</v>
      </c>
      <c r="BG142" s="108">
        <f t="shared" si="25"/>
        <v>1940.6250458042518</v>
      </c>
      <c r="BH142" s="83">
        <f t="shared" si="26"/>
        <v>1</v>
      </c>
    </row>
    <row r="143" spans="12:60" ht="20.25" customHeight="1">
      <c r="L143" s="975"/>
      <c r="M143" s="102">
        <v>126</v>
      </c>
      <c r="N143" s="108">
        <f t="shared" si="29"/>
        <v>6059.8032929941864</v>
      </c>
      <c r="O143" s="108">
        <f t="shared" si="21"/>
        <v>4132.9088413472346</v>
      </c>
      <c r="P143" s="108">
        <f t="shared" si="22"/>
        <v>1926.8944516469523</v>
      </c>
      <c r="Q143" s="109">
        <f t="shared" si="24"/>
        <v>573935.42665273836</v>
      </c>
      <c r="R143" s="108"/>
      <c r="S143" s="976"/>
      <c r="T143" s="102">
        <v>21</v>
      </c>
      <c r="U143" s="108">
        <f>IF(X137&lt;0.01,0,U$137)</f>
        <v>0</v>
      </c>
      <c r="V143" s="108">
        <f>IF(U143=0,0,-PPMT($G$9/2,T143,MAX($G$8*2),$P$9))</f>
        <v>0</v>
      </c>
      <c r="W143" s="108">
        <f>IF(U143=0,0,-IPMT($G$9/2,T143,MAX($G$8*2),$P$9))</f>
        <v>0</v>
      </c>
      <c r="X143" s="108">
        <f>IF(X137&lt;0,0,X137-V143)</f>
        <v>0</v>
      </c>
      <c r="Y143" s="108"/>
      <c r="AY143" s="108">
        <f t="shared" si="23"/>
        <v>-4.5474735088646412E-13</v>
      </c>
      <c r="AZ143" s="83">
        <v>126</v>
      </c>
      <c r="BA143" s="83">
        <f t="shared" si="27"/>
        <v>0</v>
      </c>
      <c r="BB143" s="79">
        <f t="shared" si="28"/>
        <v>716546.56266656413</v>
      </c>
      <c r="BC143" s="79">
        <f t="shared" si="32"/>
        <v>4132.9088413472346</v>
      </c>
      <c r="BD143" s="108">
        <f t="shared" si="30"/>
        <v>712413.65382521693</v>
      </c>
      <c r="BE143" s="79">
        <f t="shared" si="31"/>
        <v>1926.8944516469523</v>
      </c>
      <c r="BF143" s="108">
        <f t="shared" si="25"/>
        <v>4132.9088413472346</v>
      </c>
      <c r="BG143" s="108">
        <f t="shared" si="25"/>
        <v>1926.8944516469523</v>
      </c>
      <c r="BH143" s="83">
        <f t="shared" si="26"/>
        <v>1</v>
      </c>
    </row>
    <row r="144" spans="12:60" ht="20.25" customHeight="1">
      <c r="L144" s="975"/>
      <c r="M144" s="102">
        <v>127</v>
      </c>
      <c r="N144" s="108">
        <f t="shared" si="29"/>
        <v>6059.8032929941864</v>
      </c>
      <c r="O144" s="108">
        <f t="shared" si="21"/>
        <v>4146.6852041517259</v>
      </c>
      <c r="P144" s="108">
        <f t="shared" si="22"/>
        <v>1913.1180888424612</v>
      </c>
      <c r="Q144" s="109">
        <f t="shared" si="24"/>
        <v>569788.74144858669</v>
      </c>
      <c r="R144" s="108"/>
      <c r="S144" s="976"/>
      <c r="T144" s="102"/>
      <c r="V144" s="108"/>
      <c r="W144" s="108"/>
      <c r="AY144" s="108">
        <f t="shared" si="23"/>
        <v>-6.8212102632969618E-13</v>
      </c>
      <c r="AZ144" s="83">
        <v>127</v>
      </c>
      <c r="BA144" s="83">
        <f t="shared" si="27"/>
        <v>0</v>
      </c>
      <c r="BB144" s="79">
        <f t="shared" si="28"/>
        <v>712413.65382521693</v>
      </c>
      <c r="BC144" s="79">
        <f t="shared" si="32"/>
        <v>4146.6852041517259</v>
      </c>
      <c r="BD144" s="108">
        <f t="shared" si="30"/>
        <v>708266.96862106526</v>
      </c>
      <c r="BE144" s="79">
        <f t="shared" si="31"/>
        <v>1913.1180888424612</v>
      </c>
      <c r="BF144" s="108">
        <f t="shared" si="25"/>
        <v>4146.6852041517259</v>
      </c>
      <c r="BG144" s="108">
        <f t="shared" si="25"/>
        <v>1913.1180888424612</v>
      </c>
      <c r="BH144" s="83">
        <f t="shared" si="26"/>
        <v>1</v>
      </c>
    </row>
    <row r="145" spans="12:60" ht="20.25" customHeight="1">
      <c r="L145" s="975"/>
      <c r="M145" s="102">
        <v>128</v>
      </c>
      <c r="N145" s="108">
        <f t="shared" si="29"/>
        <v>6059.8032929941864</v>
      </c>
      <c r="O145" s="108">
        <f t="shared" si="21"/>
        <v>4160.5074881655637</v>
      </c>
      <c r="P145" s="108">
        <f t="shared" si="22"/>
        <v>1899.2958048286225</v>
      </c>
      <c r="Q145" s="109">
        <f t="shared" si="24"/>
        <v>565628.23396042117</v>
      </c>
      <c r="R145" s="108"/>
      <c r="S145" s="976"/>
      <c r="T145" s="102"/>
      <c r="V145" s="108"/>
      <c r="W145" s="108"/>
      <c r="AY145" s="108">
        <f t="shared" si="23"/>
        <v>2.2737367544323206E-13</v>
      </c>
      <c r="AZ145" s="83">
        <v>128</v>
      </c>
      <c r="BA145" s="83">
        <f t="shared" si="27"/>
        <v>0</v>
      </c>
      <c r="BB145" s="79">
        <f t="shared" si="28"/>
        <v>708266.96862106526</v>
      </c>
      <c r="BC145" s="79">
        <f t="shared" si="32"/>
        <v>4160.5074881655637</v>
      </c>
      <c r="BD145" s="108">
        <f t="shared" si="30"/>
        <v>704106.46113289974</v>
      </c>
      <c r="BE145" s="79">
        <f t="shared" si="31"/>
        <v>1899.2958048286225</v>
      </c>
      <c r="BF145" s="108">
        <f t="shared" si="25"/>
        <v>4160.5074881655637</v>
      </c>
      <c r="BG145" s="108">
        <f t="shared" si="25"/>
        <v>1899.2958048286225</v>
      </c>
      <c r="BH145" s="83">
        <f t="shared" si="26"/>
        <v>1</v>
      </c>
    </row>
    <row r="146" spans="12:60" ht="20.25" customHeight="1">
      <c r="L146" s="975"/>
      <c r="M146" s="102">
        <v>129</v>
      </c>
      <c r="N146" s="108">
        <f t="shared" si="29"/>
        <v>6059.8032929941864</v>
      </c>
      <c r="O146" s="108">
        <f t="shared" si="21"/>
        <v>4174.3758464594503</v>
      </c>
      <c r="P146" s="108">
        <f t="shared" si="22"/>
        <v>1885.4274465347373</v>
      </c>
      <c r="Q146" s="109">
        <f t="shared" si="24"/>
        <v>561453.85811396176</v>
      </c>
      <c r="R146" s="108"/>
      <c r="S146" s="976"/>
      <c r="T146" s="102"/>
      <c r="V146" s="108"/>
      <c r="W146" s="108"/>
      <c r="AY146" s="108">
        <f t="shared" ref="AY146:AY209" si="33">N146-O146-P146+U146-V146-W146</f>
        <v>-1.1368683772161603E-12</v>
      </c>
      <c r="AZ146" s="83">
        <v>129</v>
      </c>
      <c r="BA146" s="83">
        <f t="shared" si="27"/>
        <v>0</v>
      </c>
      <c r="BB146" s="79">
        <f t="shared" si="28"/>
        <v>704106.46113289974</v>
      </c>
      <c r="BC146" s="79">
        <f t="shared" si="32"/>
        <v>4174.3758464594503</v>
      </c>
      <c r="BD146" s="108">
        <f t="shared" si="30"/>
        <v>699932.08528644033</v>
      </c>
      <c r="BE146" s="79">
        <f t="shared" si="31"/>
        <v>1885.4274465347373</v>
      </c>
      <c r="BF146" s="108">
        <f t="shared" si="25"/>
        <v>4174.3758464594503</v>
      </c>
      <c r="BG146" s="108">
        <f t="shared" si="25"/>
        <v>1885.4274465347373</v>
      </c>
      <c r="BH146" s="83">
        <f t="shared" si="26"/>
        <v>1</v>
      </c>
    </row>
    <row r="147" spans="12:60" ht="20.25" customHeight="1">
      <c r="L147" s="975"/>
      <c r="M147" s="102">
        <v>130</v>
      </c>
      <c r="N147" s="108">
        <f t="shared" si="29"/>
        <v>6059.8032929941864</v>
      </c>
      <c r="O147" s="108">
        <f t="shared" ref="O147:O210" si="34">IF(N147=0,0,-PPMT($G$9/12,M147,MAX($G$8*12),$P$7))</f>
        <v>4188.2904326143143</v>
      </c>
      <c r="P147" s="108">
        <f t="shared" ref="P147:P210" si="35">IF(N147=0,0,-IPMT($G$9/12,M147,MAX($G$8*12),$P$7))</f>
        <v>1871.5128603798723</v>
      </c>
      <c r="Q147" s="109">
        <f t="shared" ref="Q147:Q210" si="36">IF(Q146&lt;0,0,Q146-O147)</f>
        <v>557265.56768134749</v>
      </c>
      <c r="R147" s="108"/>
      <c r="S147" s="976"/>
      <c r="T147" s="102"/>
      <c r="V147" s="108"/>
      <c r="W147" s="108"/>
      <c r="AY147" s="108">
        <f t="shared" si="33"/>
        <v>-2.2737367544323206E-13</v>
      </c>
      <c r="AZ147" s="83">
        <v>130</v>
      </c>
      <c r="BA147" s="83">
        <f t="shared" si="27"/>
        <v>0</v>
      </c>
      <c r="BB147" s="79">
        <f t="shared" si="28"/>
        <v>699932.08528644033</v>
      </c>
      <c r="BC147" s="79">
        <f t="shared" si="32"/>
        <v>4188.2904326143143</v>
      </c>
      <c r="BD147" s="108">
        <f t="shared" si="30"/>
        <v>695743.79485382605</v>
      </c>
      <c r="BE147" s="79">
        <f t="shared" si="31"/>
        <v>1871.5128603798723</v>
      </c>
      <c r="BF147" s="108">
        <f t="shared" ref="BF147:BG162" si="37">O147</f>
        <v>4188.2904326143143</v>
      </c>
      <c r="BG147" s="108">
        <f t="shared" si="37"/>
        <v>1871.5128603798723</v>
      </c>
      <c r="BH147" s="83">
        <f t="shared" si="26"/>
        <v>1</v>
      </c>
    </row>
    <row r="148" spans="12:60" ht="20.25" customHeight="1">
      <c r="L148" s="975"/>
      <c r="M148" s="102">
        <v>131</v>
      </c>
      <c r="N148" s="108">
        <f t="shared" si="29"/>
        <v>6059.8032929941864</v>
      </c>
      <c r="O148" s="108">
        <f t="shared" si="34"/>
        <v>4202.2514007230293</v>
      </c>
      <c r="P148" s="108">
        <f t="shared" si="35"/>
        <v>1857.5518922711581</v>
      </c>
      <c r="Q148" s="109">
        <f t="shared" si="36"/>
        <v>553063.31628062448</v>
      </c>
      <c r="R148" s="108"/>
      <c r="S148" s="976"/>
      <c r="T148" s="102"/>
      <c r="V148" s="108"/>
      <c r="W148" s="108"/>
      <c r="AY148" s="108">
        <f t="shared" si="33"/>
        <v>-9.0949470177292824E-13</v>
      </c>
      <c r="AZ148" s="83">
        <v>131</v>
      </c>
      <c r="BA148" s="83">
        <f t="shared" si="27"/>
        <v>0</v>
      </c>
      <c r="BB148" s="79">
        <f t="shared" si="28"/>
        <v>695743.79485382605</v>
      </c>
      <c r="BC148" s="79">
        <f t="shared" si="32"/>
        <v>4202.2514007230293</v>
      </c>
      <c r="BD148" s="108">
        <f t="shared" si="30"/>
        <v>691541.54345310305</v>
      </c>
      <c r="BE148" s="79">
        <f t="shared" si="31"/>
        <v>1857.5518922711581</v>
      </c>
      <c r="BF148" s="108">
        <f t="shared" si="37"/>
        <v>4202.2514007230293</v>
      </c>
      <c r="BG148" s="108">
        <f t="shared" si="37"/>
        <v>1857.5518922711581</v>
      </c>
      <c r="BH148" s="83">
        <f t="shared" ref="BH148:BH211" si="38">IF(BE148&gt;0,1,0)</f>
        <v>1</v>
      </c>
    </row>
    <row r="149" spans="12:60" ht="20.25" customHeight="1">
      <c r="L149" s="975"/>
      <c r="M149" s="102">
        <v>132</v>
      </c>
      <c r="N149" s="108">
        <f t="shared" si="29"/>
        <v>6059.8032929941864</v>
      </c>
      <c r="O149" s="108">
        <f t="shared" si="34"/>
        <v>4216.2589053921065</v>
      </c>
      <c r="P149" s="108">
        <f t="shared" si="35"/>
        <v>1843.5443876020813</v>
      </c>
      <c r="Q149" s="109">
        <f t="shared" si="36"/>
        <v>548847.05737523234</v>
      </c>
      <c r="R149" s="108"/>
      <c r="S149" s="976"/>
      <c r="T149" s="102">
        <v>22</v>
      </c>
      <c r="U149" s="108">
        <f>IF(X143&lt;0.01,0,U$143)</f>
        <v>0</v>
      </c>
      <c r="V149" s="108">
        <f>IF(U149=0,0,-PPMT($G$9/2,T149,MAX($G$8*2),$P$9))</f>
        <v>0</v>
      </c>
      <c r="W149" s="108">
        <f>IF(U149=0,0,-IPMT($G$9/2,T149,MAX($G$8*2),$P$9))</f>
        <v>0</v>
      </c>
      <c r="X149" s="108">
        <f>IF(X143&lt;0,0,X143-V149)</f>
        <v>0</v>
      </c>
      <c r="Y149" s="108"/>
      <c r="AY149" s="108">
        <f t="shared" si="33"/>
        <v>-1.3642420526593924E-12</v>
      </c>
      <c r="AZ149" s="83">
        <v>132</v>
      </c>
      <c r="BA149" s="83">
        <f t="shared" si="27"/>
        <v>0</v>
      </c>
      <c r="BB149" s="79">
        <f t="shared" si="28"/>
        <v>691541.54345310305</v>
      </c>
      <c r="BC149" s="79">
        <f t="shared" si="32"/>
        <v>4216.2589053921065</v>
      </c>
      <c r="BD149" s="108">
        <f t="shared" si="30"/>
        <v>687325.28454771091</v>
      </c>
      <c r="BE149" s="79">
        <f t="shared" si="31"/>
        <v>1843.5443876020813</v>
      </c>
      <c r="BF149" s="108">
        <f t="shared" si="37"/>
        <v>4216.2589053921065</v>
      </c>
      <c r="BG149" s="108">
        <f t="shared" si="37"/>
        <v>1843.5443876020813</v>
      </c>
      <c r="BH149" s="83">
        <f t="shared" si="38"/>
        <v>1</v>
      </c>
    </row>
    <row r="150" spans="12:60" ht="20.25" customHeight="1">
      <c r="L150" s="977" t="s">
        <v>403</v>
      </c>
      <c r="M150" s="102">
        <v>133</v>
      </c>
      <c r="N150" s="108">
        <f t="shared" si="29"/>
        <v>6059.8032929941864</v>
      </c>
      <c r="O150" s="108">
        <f t="shared" si="34"/>
        <v>4230.3131017434125</v>
      </c>
      <c r="P150" s="108">
        <f t="shared" si="35"/>
        <v>1829.4901912507742</v>
      </c>
      <c r="Q150" s="109">
        <f t="shared" si="36"/>
        <v>544616.74427348888</v>
      </c>
      <c r="R150" s="108"/>
      <c r="S150" s="978" t="s">
        <v>403</v>
      </c>
      <c r="T150" s="102"/>
      <c r="V150" s="108"/>
      <c r="W150" s="108"/>
      <c r="AY150" s="108">
        <f t="shared" si="33"/>
        <v>-2.2737367544323206E-13</v>
      </c>
      <c r="AZ150" s="83">
        <v>133</v>
      </c>
      <c r="BA150" s="83">
        <f t="shared" si="27"/>
        <v>0</v>
      </c>
      <c r="BB150" s="79">
        <f t="shared" si="28"/>
        <v>687325.28454771091</v>
      </c>
      <c r="BC150" s="79">
        <f t="shared" si="32"/>
        <v>4230.3131017434125</v>
      </c>
      <c r="BD150" s="108">
        <f t="shared" si="30"/>
        <v>683094.97144596744</v>
      </c>
      <c r="BE150" s="79">
        <f t="shared" si="31"/>
        <v>1829.4901912507742</v>
      </c>
      <c r="BF150" s="108">
        <f t="shared" si="37"/>
        <v>4230.3131017434125</v>
      </c>
      <c r="BG150" s="108">
        <f t="shared" si="37"/>
        <v>1829.4901912507742</v>
      </c>
      <c r="BH150" s="83">
        <f t="shared" si="38"/>
        <v>1</v>
      </c>
    </row>
    <row r="151" spans="12:60" ht="20.25" customHeight="1">
      <c r="L151" s="977"/>
      <c r="M151" s="102">
        <v>134</v>
      </c>
      <c r="N151" s="108">
        <f t="shared" si="29"/>
        <v>6059.8032929941864</v>
      </c>
      <c r="O151" s="108">
        <f t="shared" si="34"/>
        <v>4244.4141454158907</v>
      </c>
      <c r="P151" s="108">
        <f t="shared" si="35"/>
        <v>1815.3891475782959</v>
      </c>
      <c r="Q151" s="109">
        <f t="shared" si="36"/>
        <v>540372.33012807299</v>
      </c>
      <c r="R151" s="108"/>
      <c r="S151" s="978"/>
      <c r="T151" s="102"/>
      <c r="V151" s="108"/>
      <c r="W151" s="108"/>
      <c r="AY151" s="108">
        <f t="shared" si="33"/>
        <v>-2.2737367544323206E-13</v>
      </c>
      <c r="AZ151" s="83">
        <v>134</v>
      </c>
      <c r="BA151" s="83">
        <f t="shared" si="27"/>
        <v>0</v>
      </c>
      <c r="BB151" s="79">
        <f t="shared" si="28"/>
        <v>683094.97144596744</v>
      </c>
      <c r="BC151" s="79">
        <f t="shared" si="32"/>
        <v>4244.4141454158907</v>
      </c>
      <c r="BD151" s="108">
        <f t="shared" si="30"/>
        <v>678850.55730055156</v>
      </c>
      <c r="BE151" s="79">
        <f t="shared" si="31"/>
        <v>1815.3891475782959</v>
      </c>
      <c r="BF151" s="108">
        <f t="shared" si="37"/>
        <v>4244.4141454158907</v>
      </c>
      <c r="BG151" s="108">
        <f t="shared" si="37"/>
        <v>1815.3891475782959</v>
      </c>
      <c r="BH151" s="83">
        <f t="shared" si="38"/>
        <v>1</v>
      </c>
    </row>
    <row r="152" spans="12:60" ht="20.25" customHeight="1">
      <c r="L152" s="977"/>
      <c r="M152" s="102">
        <v>135</v>
      </c>
      <c r="N152" s="108">
        <f t="shared" si="29"/>
        <v>6059.8032929941864</v>
      </c>
      <c r="O152" s="108">
        <f t="shared" si="34"/>
        <v>4258.5621925672767</v>
      </c>
      <c r="P152" s="108">
        <f t="shared" si="35"/>
        <v>1801.2411004269097</v>
      </c>
      <c r="Q152" s="109">
        <f t="shared" si="36"/>
        <v>536113.76793550572</v>
      </c>
      <c r="R152" s="108"/>
      <c r="S152" s="978"/>
      <c r="T152" s="102"/>
      <c r="V152" s="108"/>
      <c r="W152" s="108"/>
      <c r="AY152" s="108">
        <f t="shared" si="33"/>
        <v>0</v>
      </c>
      <c r="AZ152" s="83">
        <v>135</v>
      </c>
      <c r="BA152" s="83">
        <f t="shared" si="27"/>
        <v>0</v>
      </c>
      <c r="BB152" s="79">
        <f t="shared" si="28"/>
        <v>678850.55730055156</v>
      </c>
      <c r="BC152" s="79">
        <f t="shared" si="32"/>
        <v>4258.5621925672767</v>
      </c>
      <c r="BD152" s="108">
        <f t="shared" si="30"/>
        <v>674591.99510798429</v>
      </c>
      <c r="BE152" s="79">
        <f t="shared" si="31"/>
        <v>1801.2411004269097</v>
      </c>
      <c r="BF152" s="108">
        <f>O152</f>
        <v>4258.5621925672767</v>
      </c>
      <c r="BG152" s="108">
        <f t="shared" si="37"/>
        <v>1801.2411004269097</v>
      </c>
      <c r="BH152" s="83">
        <f t="shared" si="38"/>
        <v>1</v>
      </c>
    </row>
    <row r="153" spans="12:60" ht="20.25" customHeight="1">
      <c r="L153" s="977"/>
      <c r="M153" s="102">
        <v>136</v>
      </c>
      <c r="N153" s="108">
        <f t="shared" si="29"/>
        <v>6059.8032929941864</v>
      </c>
      <c r="O153" s="108">
        <f t="shared" si="34"/>
        <v>4272.7573998758344</v>
      </c>
      <c r="P153" s="108">
        <f t="shared" si="35"/>
        <v>1787.0458931183525</v>
      </c>
      <c r="Q153" s="109">
        <f t="shared" si="36"/>
        <v>531841.01053562993</v>
      </c>
      <c r="R153" s="108"/>
      <c r="S153" s="978"/>
      <c r="T153" s="102"/>
      <c r="V153" s="108"/>
      <c r="W153" s="108"/>
      <c r="AY153" s="108">
        <f t="shared" si="33"/>
        <v>-4.5474735088646412E-13</v>
      </c>
      <c r="AZ153" s="83">
        <v>136</v>
      </c>
      <c r="BA153" s="83">
        <f t="shared" si="27"/>
        <v>0</v>
      </c>
      <c r="BB153" s="79">
        <f t="shared" si="28"/>
        <v>674591.99510798429</v>
      </c>
      <c r="BC153" s="79">
        <f t="shared" si="32"/>
        <v>4272.7573998758344</v>
      </c>
      <c r="BD153" s="108">
        <f t="shared" si="30"/>
        <v>670319.2377081085</v>
      </c>
      <c r="BE153" s="79">
        <f t="shared" si="31"/>
        <v>1787.0458931183525</v>
      </c>
      <c r="BF153" s="108">
        <f t="shared" ref="BF153:BG216" si="39">O153</f>
        <v>4272.7573998758344</v>
      </c>
      <c r="BG153" s="108">
        <f t="shared" si="37"/>
        <v>1787.0458931183525</v>
      </c>
      <c r="BH153" s="83">
        <f t="shared" si="38"/>
        <v>1</v>
      </c>
    </row>
    <row r="154" spans="12:60" ht="20.25" customHeight="1">
      <c r="L154" s="977"/>
      <c r="M154" s="102">
        <v>137</v>
      </c>
      <c r="N154" s="108">
        <f t="shared" si="29"/>
        <v>6059.8032929941864</v>
      </c>
      <c r="O154" s="108">
        <f t="shared" si="34"/>
        <v>4286.9999245420868</v>
      </c>
      <c r="P154" s="108">
        <f t="shared" si="35"/>
        <v>1772.8033684520994</v>
      </c>
      <c r="Q154" s="109">
        <f t="shared" si="36"/>
        <v>527554.0106110879</v>
      </c>
      <c r="R154" s="108"/>
      <c r="S154" s="978"/>
      <c r="T154" s="102"/>
      <c r="V154" s="108"/>
      <c r="W154" s="108"/>
      <c r="AY154" s="108">
        <f t="shared" si="33"/>
        <v>2.2737367544323206E-13</v>
      </c>
      <c r="AZ154" s="83">
        <v>137</v>
      </c>
      <c r="BA154" s="83">
        <f t="shared" si="27"/>
        <v>0</v>
      </c>
      <c r="BB154" s="79">
        <f t="shared" si="28"/>
        <v>670319.2377081085</v>
      </c>
      <c r="BC154" s="79">
        <f t="shared" si="32"/>
        <v>4286.9999245420868</v>
      </c>
      <c r="BD154" s="108">
        <f t="shared" si="30"/>
        <v>666032.23778356647</v>
      </c>
      <c r="BE154" s="79">
        <f t="shared" si="31"/>
        <v>1772.8033684520994</v>
      </c>
      <c r="BF154" s="108">
        <f t="shared" si="39"/>
        <v>4286.9999245420868</v>
      </c>
      <c r="BG154" s="108">
        <f t="shared" si="37"/>
        <v>1772.8033684520994</v>
      </c>
      <c r="BH154" s="83">
        <f t="shared" si="38"/>
        <v>1</v>
      </c>
    </row>
    <row r="155" spans="12:60" ht="20.25" customHeight="1">
      <c r="L155" s="977"/>
      <c r="M155" s="102">
        <v>138</v>
      </c>
      <c r="N155" s="108">
        <f t="shared" si="29"/>
        <v>6059.8032929941864</v>
      </c>
      <c r="O155" s="108">
        <f t="shared" si="34"/>
        <v>4301.2899242905605</v>
      </c>
      <c r="P155" s="108">
        <f t="shared" si="35"/>
        <v>1758.5133687036257</v>
      </c>
      <c r="Q155" s="109">
        <f t="shared" si="36"/>
        <v>523252.72068679734</v>
      </c>
      <c r="R155" s="108"/>
      <c r="S155" s="978"/>
      <c r="T155" s="102">
        <v>23</v>
      </c>
      <c r="U155" s="108">
        <f>IF(X149&lt;0.01,0,U$149)</f>
        <v>0</v>
      </c>
      <c r="V155" s="108">
        <f>IF(U155=0,0,-PPMT($G$9/2,T155,MAX($G$8*2),$P$9))</f>
        <v>0</v>
      </c>
      <c r="W155" s="108">
        <f>IF(U155=0,0,-IPMT($G$9/2,T155,MAX($G$8*2),$P$9))</f>
        <v>0</v>
      </c>
      <c r="X155" s="108">
        <f>IF(X149&lt;0,0,X149-V155)</f>
        <v>0</v>
      </c>
      <c r="Y155" s="108"/>
      <c r="AY155" s="108">
        <f t="shared" si="33"/>
        <v>2.2737367544323206E-13</v>
      </c>
      <c r="AZ155" s="83">
        <v>138</v>
      </c>
      <c r="BA155" s="83">
        <f t="shared" si="27"/>
        <v>0</v>
      </c>
      <c r="BB155" s="79">
        <f t="shared" si="28"/>
        <v>666032.23778356647</v>
      </c>
      <c r="BC155" s="79">
        <f t="shared" si="32"/>
        <v>4301.2899242905605</v>
      </c>
      <c r="BD155" s="108">
        <f t="shared" si="30"/>
        <v>661730.94785927585</v>
      </c>
      <c r="BE155" s="79">
        <f t="shared" si="31"/>
        <v>1758.5133687036257</v>
      </c>
      <c r="BF155" s="108">
        <f t="shared" si="39"/>
        <v>4301.2899242905605</v>
      </c>
      <c r="BG155" s="108">
        <f t="shared" si="37"/>
        <v>1758.5133687036257</v>
      </c>
      <c r="BH155" s="83">
        <f t="shared" si="38"/>
        <v>1</v>
      </c>
    </row>
    <row r="156" spans="12:60" ht="20.25" customHeight="1">
      <c r="L156" s="977"/>
      <c r="M156" s="102">
        <v>139</v>
      </c>
      <c r="N156" s="108">
        <f t="shared" si="29"/>
        <v>6059.8032929941864</v>
      </c>
      <c r="O156" s="108">
        <f t="shared" si="34"/>
        <v>4315.6275573715302</v>
      </c>
      <c r="P156" s="108">
        <f t="shared" si="35"/>
        <v>1744.1757356226574</v>
      </c>
      <c r="Q156" s="109">
        <f t="shared" si="36"/>
        <v>518937.09312942583</v>
      </c>
      <c r="R156" s="108"/>
      <c r="S156" s="978"/>
      <c r="T156" s="102"/>
      <c r="V156" s="108"/>
      <c r="W156" s="108"/>
      <c r="AY156" s="108">
        <f t="shared" si="33"/>
        <v>-1.1368683772161603E-12</v>
      </c>
      <c r="AZ156" s="83">
        <v>139</v>
      </c>
      <c r="BA156" s="83">
        <f t="shared" si="27"/>
        <v>0</v>
      </c>
      <c r="BB156" s="79">
        <f t="shared" si="28"/>
        <v>661730.94785927585</v>
      </c>
      <c r="BC156" s="79">
        <f t="shared" si="32"/>
        <v>4315.6275573715302</v>
      </c>
      <c r="BD156" s="108">
        <f t="shared" si="30"/>
        <v>657415.32030190434</v>
      </c>
      <c r="BE156" s="79">
        <f t="shared" si="31"/>
        <v>1744.1757356226574</v>
      </c>
      <c r="BF156" s="108">
        <f t="shared" si="39"/>
        <v>4315.6275573715302</v>
      </c>
      <c r="BG156" s="108">
        <f t="shared" si="37"/>
        <v>1744.1757356226574</v>
      </c>
      <c r="BH156" s="83">
        <f t="shared" si="38"/>
        <v>1</v>
      </c>
    </row>
    <row r="157" spans="12:60" ht="20.25" customHeight="1">
      <c r="L157" s="977"/>
      <c r="M157" s="102">
        <v>140</v>
      </c>
      <c r="N157" s="108">
        <f t="shared" si="29"/>
        <v>6059.8032929941864</v>
      </c>
      <c r="O157" s="108">
        <f t="shared" si="34"/>
        <v>4330.0129825627682</v>
      </c>
      <c r="P157" s="108">
        <f t="shared" si="35"/>
        <v>1729.7903104314187</v>
      </c>
      <c r="Q157" s="109">
        <f t="shared" si="36"/>
        <v>514607.08014686307</v>
      </c>
      <c r="R157" s="108"/>
      <c r="S157" s="978"/>
      <c r="T157" s="102"/>
      <c r="V157" s="108"/>
      <c r="W157" s="108"/>
      <c r="AY157" s="108">
        <f t="shared" si="33"/>
        <v>-4.5474735088646412E-13</v>
      </c>
      <c r="AZ157" s="83">
        <v>140</v>
      </c>
      <c r="BA157" s="83">
        <f t="shared" si="27"/>
        <v>0</v>
      </c>
      <c r="BB157" s="79">
        <f t="shared" si="28"/>
        <v>657415.32030190434</v>
      </c>
      <c r="BC157" s="79">
        <f t="shared" si="32"/>
        <v>4330.0129825627682</v>
      </c>
      <c r="BD157" s="108">
        <f t="shared" si="30"/>
        <v>653085.30731934158</v>
      </c>
      <c r="BE157" s="79">
        <f t="shared" si="31"/>
        <v>1729.7903104314187</v>
      </c>
      <c r="BF157" s="108">
        <f t="shared" si="39"/>
        <v>4330.0129825627682</v>
      </c>
      <c r="BG157" s="108">
        <f t="shared" si="37"/>
        <v>1729.7903104314187</v>
      </c>
      <c r="BH157" s="83">
        <f t="shared" si="38"/>
        <v>1</v>
      </c>
    </row>
    <row r="158" spans="12:60" ht="20.25" customHeight="1">
      <c r="L158" s="977"/>
      <c r="M158" s="102">
        <v>141</v>
      </c>
      <c r="N158" s="108">
        <f t="shared" si="29"/>
        <v>6059.8032929941864</v>
      </c>
      <c r="O158" s="108">
        <f t="shared" si="34"/>
        <v>4344.4463591713111</v>
      </c>
      <c r="P158" s="108">
        <f t="shared" si="35"/>
        <v>1715.3569338228765</v>
      </c>
      <c r="Q158" s="109">
        <f t="shared" si="36"/>
        <v>510262.63378769177</v>
      </c>
      <c r="R158" s="108"/>
      <c r="S158" s="978"/>
      <c r="T158" s="102"/>
      <c r="V158" s="108"/>
      <c r="W158" s="108"/>
      <c r="AY158" s="108">
        <f t="shared" si="33"/>
        <v>-1.1368683772161603E-12</v>
      </c>
      <c r="AZ158" s="83">
        <v>141</v>
      </c>
      <c r="BA158" s="83">
        <f t="shared" ref="BA158:BA221" si="40">IF($F$19=AZ158,1,0)</f>
        <v>0</v>
      </c>
      <c r="BB158" s="79">
        <f t="shared" si="28"/>
        <v>653085.30731934158</v>
      </c>
      <c r="BC158" s="79">
        <f t="shared" si="32"/>
        <v>4344.4463591713111</v>
      </c>
      <c r="BD158" s="108">
        <f t="shared" si="30"/>
        <v>648740.86096017028</v>
      </c>
      <c r="BE158" s="79">
        <f t="shared" si="31"/>
        <v>1715.3569338228765</v>
      </c>
      <c r="BF158" s="108">
        <f t="shared" si="39"/>
        <v>4344.4463591713111</v>
      </c>
      <c r="BG158" s="108">
        <f t="shared" si="37"/>
        <v>1715.3569338228765</v>
      </c>
      <c r="BH158" s="83">
        <f t="shared" si="38"/>
        <v>1</v>
      </c>
    </row>
    <row r="159" spans="12:60" ht="20.25" customHeight="1">
      <c r="L159" s="977"/>
      <c r="M159" s="102">
        <v>142</v>
      </c>
      <c r="N159" s="108">
        <f t="shared" si="29"/>
        <v>6059.8032929941864</v>
      </c>
      <c r="O159" s="108">
        <f t="shared" si="34"/>
        <v>4358.9278470352156</v>
      </c>
      <c r="P159" s="108">
        <f t="shared" si="35"/>
        <v>1700.8754459589718</v>
      </c>
      <c r="Q159" s="109">
        <f t="shared" si="36"/>
        <v>505903.70594065654</v>
      </c>
      <c r="R159" s="108"/>
      <c r="S159" s="978"/>
      <c r="T159" s="102"/>
      <c r="V159" s="108"/>
      <c r="W159" s="108"/>
      <c r="AY159" s="108">
        <f t="shared" si="33"/>
        <v>-9.0949470177292824E-13</v>
      </c>
      <c r="AZ159" s="83">
        <v>142</v>
      </c>
      <c r="BA159" s="83">
        <f t="shared" si="40"/>
        <v>0</v>
      </c>
      <c r="BB159" s="79">
        <f t="shared" ref="BB159:BB222" si="41">IF(BA159=1,$F$18,IF(BB158&gt;0,BD158,0))</f>
        <v>648740.86096017028</v>
      </c>
      <c r="BC159" s="79">
        <f t="shared" si="32"/>
        <v>4358.9278470352156</v>
      </c>
      <c r="BD159" s="108">
        <f t="shared" si="30"/>
        <v>644381.93311313505</v>
      </c>
      <c r="BE159" s="79">
        <f t="shared" si="31"/>
        <v>1700.8754459589718</v>
      </c>
      <c r="BF159" s="108">
        <f t="shared" si="39"/>
        <v>4358.9278470352156</v>
      </c>
      <c r="BG159" s="108">
        <f t="shared" si="37"/>
        <v>1700.8754459589718</v>
      </c>
      <c r="BH159" s="83">
        <f t="shared" si="38"/>
        <v>1</v>
      </c>
    </row>
    <row r="160" spans="12:60" ht="20.25" customHeight="1">
      <c r="L160" s="977"/>
      <c r="M160" s="102">
        <v>143</v>
      </c>
      <c r="N160" s="108">
        <f t="shared" ref="N160:N223" si="42">IF(Q159&lt;1,0,N159)</f>
        <v>6059.8032929941864</v>
      </c>
      <c r="O160" s="108">
        <f t="shared" si="34"/>
        <v>4373.4576065253323</v>
      </c>
      <c r="P160" s="108">
        <f t="shared" si="35"/>
        <v>1686.3456864688546</v>
      </c>
      <c r="Q160" s="109">
        <f t="shared" si="36"/>
        <v>501530.2483341312</v>
      </c>
      <c r="R160" s="108"/>
      <c r="S160" s="978"/>
      <c r="T160" s="102"/>
      <c r="V160" s="108"/>
      <c r="W160" s="108"/>
      <c r="AY160" s="108">
        <f t="shared" si="33"/>
        <v>-4.5474735088646412E-13</v>
      </c>
      <c r="AZ160" s="83">
        <v>143</v>
      </c>
      <c r="BA160" s="83">
        <f t="shared" si="40"/>
        <v>0</v>
      </c>
      <c r="BB160" s="79">
        <f t="shared" si="41"/>
        <v>644381.93311313505</v>
      </c>
      <c r="BC160" s="79">
        <f t="shared" si="32"/>
        <v>4373.4576065253323</v>
      </c>
      <c r="BD160" s="108">
        <f t="shared" si="30"/>
        <v>640008.47550660977</v>
      </c>
      <c r="BE160" s="79">
        <f t="shared" si="31"/>
        <v>1686.3456864688546</v>
      </c>
      <c r="BF160" s="108">
        <f t="shared" si="39"/>
        <v>4373.4576065253323</v>
      </c>
      <c r="BG160" s="108">
        <f t="shared" si="37"/>
        <v>1686.3456864688546</v>
      </c>
      <c r="BH160" s="83">
        <f t="shared" si="38"/>
        <v>1</v>
      </c>
    </row>
    <row r="161" spans="12:60" ht="20.25" customHeight="1">
      <c r="L161" s="977"/>
      <c r="M161" s="102">
        <v>144</v>
      </c>
      <c r="N161" s="108">
        <f t="shared" si="42"/>
        <v>6059.8032929941864</v>
      </c>
      <c r="O161" s="108">
        <f t="shared" si="34"/>
        <v>4388.0357985470837</v>
      </c>
      <c r="P161" s="108">
        <f t="shared" si="35"/>
        <v>1671.7674944471032</v>
      </c>
      <c r="Q161" s="109">
        <f t="shared" si="36"/>
        <v>497142.21253558411</v>
      </c>
      <c r="R161" s="108"/>
      <c r="S161" s="978"/>
      <c r="T161" s="102">
        <v>24</v>
      </c>
      <c r="U161" s="108">
        <f>IF(X155&lt;0.01,0,U$155)</f>
        <v>0</v>
      </c>
      <c r="V161" s="108">
        <f>IF(U161=0,0,-PPMT($G$9/2,T161,MAX($G$8*2),$P$9))</f>
        <v>0</v>
      </c>
      <c r="W161" s="108">
        <f>IF(U161=0,0,-IPMT($G$9/2,T161,MAX($G$8*2),$P$9))</f>
        <v>0</v>
      </c>
      <c r="X161" s="108">
        <f>IF(X155&lt;0,0,X155-V161)</f>
        <v>0</v>
      </c>
      <c r="Y161" s="108"/>
      <c r="AY161" s="108">
        <f t="shared" si="33"/>
        <v>-4.5474735088646412E-13</v>
      </c>
      <c r="AZ161" s="83">
        <v>144</v>
      </c>
      <c r="BA161" s="83">
        <f t="shared" si="40"/>
        <v>0</v>
      </c>
      <c r="BB161" s="79">
        <f t="shared" si="41"/>
        <v>640008.47550660977</v>
      </c>
      <c r="BC161" s="79">
        <f t="shared" si="32"/>
        <v>4388.0357985470837</v>
      </c>
      <c r="BD161" s="108">
        <f t="shared" si="30"/>
        <v>635620.43970806268</v>
      </c>
      <c r="BE161" s="79">
        <f t="shared" si="31"/>
        <v>1671.7674944471032</v>
      </c>
      <c r="BF161" s="108">
        <f t="shared" si="39"/>
        <v>4388.0357985470837</v>
      </c>
      <c r="BG161" s="108">
        <f t="shared" si="37"/>
        <v>1671.7674944471032</v>
      </c>
      <c r="BH161" s="83">
        <f t="shared" si="38"/>
        <v>1</v>
      </c>
    </row>
    <row r="162" spans="12:60" ht="20.25" customHeight="1">
      <c r="L162" s="975" t="s">
        <v>404</v>
      </c>
      <c r="M162" s="102">
        <v>145</v>
      </c>
      <c r="N162" s="108">
        <f t="shared" si="42"/>
        <v>6059.8032929941864</v>
      </c>
      <c r="O162" s="108">
        <f t="shared" si="34"/>
        <v>4402.6625845422404</v>
      </c>
      <c r="P162" s="108">
        <f t="shared" si="35"/>
        <v>1657.1407084519465</v>
      </c>
      <c r="Q162" s="109">
        <f t="shared" si="36"/>
        <v>492739.54995104187</v>
      </c>
      <c r="R162" s="108"/>
      <c r="S162" s="976" t="s">
        <v>404</v>
      </c>
      <c r="T162" s="102"/>
      <c r="V162" s="108"/>
      <c r="W162" s="108"/>
      <c r="AY162" s="108">
        <f t="shared" si="33"/>
        <v>-4.5474735088646412E-13</v>
      </c>
      <c r="AZ162" s="83">
        <v>145</v>
      </c>
      <c r="BA162" s="83">
        <f t="shared" si="40"/>
        <v>0</v>
      </c>
      <c r="BB162" s="79">
        <f t="shared" si="41"/>
        <v>635620.43970806268</v>
      </c>
      <c r="BC162" s="79">
        <f t="shared" si="32"/>
        <v>4402.6625845422404</v>
      </c>
      <c r="BD162" s="108">
        <f t="shared" si="30"/>
        <v>631217.77712352038</v>
      </c>
      <c r="BE162" s="79">
        <f t="shared" si="31"/>
        <v>1657.1407084519465</v>
      </c>
      <c r="BF162" s="108">
        <f t="shared" si="39"/>
        <v>4402.6625845422404</v>
      </c>
      <c r="BG162" s="108">
        <f t="shared" si="37"/>
        <v>1657.1407084519465</v>
      </c>
      <c r="BH162" s="83">
        <f t="shared" si="38"/>
        <v>1</v>
      </c>
    </row>
    <row r="163" spans="12:60" ht="20.25" customHeight="1">
      <c r="L163" s="975"/>
      <c r="M163" s="102">
        <v>146</v>
      </c>
      <c r="N163" s="108">
        <f t="shared" si="42"/>
        <v>6059.8032929941864</v>
      </c>
      <c r="O163" s="108">
        <f t="shared" si="34"/>
        <v>4417.3381264907148</v>
      </c>
      <c r="P163" s="108">
        <f t="shared" si="35"/>
        <v>1642.4651665034723</v>
      </c>
      <c r="Q163" s="109">
        <f t="shared" si="36"/>
        <v>488322.21182455117</v>
      </c>
      <c r="R163" s="108"/>
      <c r="S163" s="976"/>
      <c r="T163" s="102"/>
      <c r="V163" s="108"/>
      <c r="W163" s="108"/>
      <c r="AY163" s="108">
        <f t="shared" si="33"/>
        <v>-6.8212102632969618E-13</v>
      </c>
      <c r="AZ163" s="83">
        <v>146</v>
      </c>
      <c r="BA163" s="83">
        <f t="shared" si="40"/>
        <v>0</v>
      </c>
      <c r="BB163" s="79">
        <f t="shared" si="41"/>
        <v>631217.77712352038</v>
      </c>
      <c r="BC163" s="79">
        <f t="shared" si="32"/>
        <v>4417.3381264907148</v>
      </c>
      <c r="BD163" s="108">
        <f t="shared" si="30"/>
        <v>626800.43899702968</v>
      </c>
      <c r="BE163" s="79">
        <f t="shared" si="31"/>
        <v>1642.4651665034723</v>
      </c>
      <c r="BF163" s="108">
        <f t="shared" si="39"/>
        <v>4417.3381264907148</v>
      </c>
      <c r="BG163" s="108">
        <f t="shared" si="39"/>
        <v>1642.4651665034723</v>
      </c>
      <c r="BH163" s="83">
        <f t="shared" si="38"/>
        <v>1</v>
      </c>
    </row>
    <row r="164" spans="12:60" ht="20.25" customHeight="1">
      <c r="L164" s="975"/>
      <c r="M164" s="102">
        <v>147</v>
      </c>
      <c r="N164" s="108">
        <f t="shared" si="42"/>
        <v>6059.8032929941864</v>
      </c>
      <c r="O164" s="108">
        <f t="shared" si="34"/>
        <v>4432.0625869123505</v>
      </c>
      <c r="P164" s="108">
        <f t="shared" si="35"/>
        <v>1627.7407060818368</v>
      </c>
      <c r="Q164" s="109">
        <f t="shared" si="36"/>
        <v>483890.14923763881</v>
      </c>
      <c r="R164" s="108"/>
      <c r="S164" s="976"/>
      <c r="T164" s="102"/>
      <c r="V164" s="108"/>
      <c r="W164" s="108"/>
      <c r="AY164" s="108">
        <f t="shared" si="33"/>
        <v>-9.0949470177292824E-13</v>
      </c>
      <c r="AZ164" s="83">
        <v>147</v>
      </c>
      <c r="BA164" s="83">
        <f t="shared" si="40"/>
        <v>0</v>
      </c>
      <c r="BB164" s="79">
        <f t="shared" si="41"/>
        <v>626800.43899702968</v>
      </c>
      <c r="BC164" s="79">
        <f t="shared" si="32"/>
        <v>4432.0625869123505</v>
      </c>
      <c r="BD164" s="108">
        <f t="shared" si="30"/>
        <v>622368.37641011737</v>
      </c>
      <c r="BE164" s="79">
        <f t="shared" si="31"/>
        <v>1627.7407060818368</v>
      </c>
      <c r="BF164" s="108">
        <f t="shared" si="39"/>
        <v>4432.0625869123505</v>
      </c>
      <c r="BG164" s="108">
        <f t="shared" si="39"/>
        <v>1627.7407060818368</v>
      </c>
      <c r="BH164" s="83">
        <f t="shared" si="38"/>
        <v>1</v>
      </c>
    </row>
    <row r="165" spans="12:60" ht="20.25" customHeight="1">
      <c r="L165" s="975"/>
      <c r="M165" s="102">
        <v>148</v>
      </c>
      <c r="N165" s="108">
        <f t="shared" si="42"/>
        <v>6059.8032929941864</v>
      </c>
      <c r="O165" s="108">
        <f t="shared" si="34"/>
        <v>4446.8361288687247</v>
      </c>
      <c r="P165" s="108">
        <f t="shared" si="35"/>
        <v>1612.967164125462</v>
      </c>
      <c r="Q165" s="109">
        <f t="shared" si="36"/>
        <v>479443.31310877006</v>
      </c>
      <c r="R165" s="108"/>
      <c r="S165" s="976"/>
      <c r="T165" s="102"/>
      <c r="V165" s="108"/>
      <c r="W165" s="108"/>
      <c r="AY165" s="108">
        <f t="shared" si="33"/>
        <v>-2.2737367544323206E-13</v>
      </c>
      <c r="AZ165" s="83">
        <v>148</v>
      </c>
      <c r="BA165" s="83">
        <f t="shared" si="40"/>
        <v>0</v>
      </c>
      <c r="BB165" s="79">
        <f t="shared" si="41"/>
        <v>622368.37641011737</v>
      </c>
      <c r="BC165" s="79">
        <f t="shared" si="32"/>
        <v>4446.8361288687247</v>
      </c>
      <c r="BD165" s="108">
        <f t="shared" si="30"/>
        <v>617921.54028124863</v>
      </c>
      <c r="BE165" s="79">
        <f t="shared" si="31"/>
        <v>1612.967164125462</v>
      </c>
      <c r="BF165" s="108">
        <f t="shared" si="39"/>
        <v>4446.8361288687247</v>
      </c>
      <c r="BG165" s="108">
        <f t="shared" si="39"/>
        <v>1612.967164125462</v>
      </c>
      <c r="BH165" s="83">
        <f t="shared" si="38"/>
        <v>1</v>
      </c>
    </row>
    <row r="166" spans="12:60" ht="20.25" customHeight="1">
      <c r="L166" s="975"/>
      <c r="M166" s="102">
        <v>149</v>
      </c>
      <c r="N166" s="108">
        <f t="shared" si="42"/>
        <v>6059.8032929941864</v>
      </c>
      <c r="O166" s="108">
        <f t="shared" si="34"/>
        <v>4461.6589159649538</v>
      </c>
      <c r="P166" s="108">
        <f t="shared" si="35"/>
        <v>1598.1443770292331</v>
      </c>
      <c r="Q166" s="109">
        <f t="shared" si="36"/>
        <v>474981.65419280512</v>
      </c>
      <c r="R166" s="108"/>
      <c r="S166" s="976"/>
      <c r="T166" s="102"/>
      <c r="V166" s="108"/>
      <c r="W166" s="108"/>
      <c r="AY166" s="108">
        <f t="shared" si="33"/>
        <v>-4.5474735088646412E-13</v>
      </c>
      <c r="AZ166" s="83">
        <v>149</v>
      </c>
      <c r="BA166" s="83">
        <f t="shared" si="40"/>
        <v>0</v>
      </c>
      <c r="BB166" s="79">
        <f t="shared" si="41"/>
        <v>617921.54028124863</v>
      </c>
      <c r="BC166" s="79">
        <f t="shared" si="32"/>
        <v>4461.6589159649538</v>
      </c>
      <c r="BD166" s="108">
        <f t="shared" si="30"/>
        <v>613459.88136528363</v>
      </c>
      <c r="BE166" s="79">
        <f t="shared" si="31"/>
        <v>1598.1443770292331</v>
      </c>
      <c r="BF166" s="108">
        <f t="shared" si="39"/>
        <v>4461.6589159649538</v>
      </c>
      <c r="BG166" s="108">
        <f t="shared" si="39"/>
        <v>1598.1443770292331</v>
      </c>
      <c r="BH166" s="83">
        <f t="shared" si="38"/>
        <v>1</v>
      </c>
    </row>
    <row r="167" spans="12:60" ht="20.25" customHeight="1">
      <c r="L167" s="975"/>
      <c r="M167" s="102">
        <v>150</v>
      </c>
      <c r="N167" s="108">
        <f t="shared" si="42"/>
        <v>6059.8032929941864</v>
      </c>
      <c r="O167" s="108">
        <f t="shared" si="34"/>
        <v>4476.531112351503</v>
      </c>
      <c r="P167" s="108">
        <f t="shared" si="35"/>
        <v>1583.272180642683</v>
      </c>
      <c r="Q167" s="109">
        <f t="shared" si="36"/>
        <v>470505.1230804536</v>
      </c>
      <c r="R167" s="108"/>
      <c r="S167" s="976"/>
      <c r="T167" s="102">
        <v>25</v>
      </c>
      <c r="U167" s="108">
        <f>IF(X161&lt;0.01,0,U$161)</f>
        <v>0</v>
      </c>
      <c r="V167" s="108">
        <f>IF(U167=0,0,-PPMT($G$9/2,T167,MAX($G$8*2),$P$9))</f>
        <v>0</v>
      </c>
      <c r="W167" s="108">
        <f>IF(U167=0,0,-IPMT($G$9/2,T167,MAX($G$8*2),$P$9))</f>
        <v>0</v>
      </c>
      <c r="X167" s="108">
        <f>IF(X161&lt;0,0,X161-V167)</f>
        <v>0</v>
      </c>
      <c r="Y167" s="108"/>
      <c r="AY167" s="108">
        <f t="shared" si="33"/>
        <v>4.5474735088646412E-13</v>
      </c>
      <c r="AZ167" s="83">
        <v>150</v>
      </c>
      <c r="BA167" s="83">
        <f t="shared" si="40"/>
        <v>0</v>
      </c>
      <c r="BB167" s="79">
        <f t="shared" si="41"/>
        <v>613459.88136528363</v>
      </c>
      <c r="BC167" s="79">
        <f t="shared" si="32"/>
        <v>4476.531112351503</v>
      </c>
      <c r="BD167" s="108">
        <f t="shared" si="30"/>
        <v>608983.35025293217</v>
      </c>
      <c r="BE167" s="79">
        <f t="shared" si="31"/>
        <v>1583.272180642683</v>
      </c>
      <c r="BF167" s="108">
        <f t="shared" si="39"/>
        <v>4476.531112351503</v>
      </c>
      <c r="BG167" s="108">
        <f t="shared" si="39"/>
        <v>1583.272180642683</v>
      </c>
      <c r="BH167" s="83">
        <f t="shared" si="38"/>
        <v>1</v>
      </c>
    </row>
    <row r="168" spans="12:60" ht="20.25" customHeight="1">
      <c r="L168" s="975"/>
      <c r="M168" s="102">
        <v>151</v>
      </c>
      <c r="N168" s="108">
        <f t="shared" si="42"/>
        <v>6059.8032929941864</v>
      </c>
      <c r="O168" s="108">
        <f t="shared" si="34"/>
        <v>4491.4528827260083</v>
      </c>
      <c r="P168" s="108">
        <f t="shared" si="35"/>
        <v>1568.3504102681779</v>
      </c>
      <c r="Q168" s="109">
        <f t="shared" si="36"/>
        <v>466013.67019772757</v>
      </c>
      <c r="R168" s="108"/>
      <c r="S168" s="976"/>
      <c r="T168" s="102"/>
      <c r="V168" s="108"/>
      <c r="W168" s="108"/>
      <c r="AY168" s="108">
        <f t="shared" si="33"/>
        <v>2.2737367544323206E-13</v>
      </c>
      <c r="AZ168" s="83">
        <v>151</v>
      </c>
      <c r="BA168" s="83">
        <f t="shared" si="40"/>
        <v>0</v>
      </c>
      <c r="BB168" s="79">
        <f t="shared" si="41"/>
        <v>608983.35025293217</v>
      </c>
      <c r="BC168" s="79">
        <f t="shared" si="32"/>
        <v>4491.4528827260083</v>
      </c>
      <c r="BD168" s="108">
        <f t="shared" si="30"/>
        <v>604491.89737020619</v>
      </c>
      <c r="BE168" s="79">
        <f t="shared" si="31"/>
        <v>1568.3504102681779</v>
      </c>
      <c r="BF168" s="108">
        <f t="shared" si="39"/>
        <v>4491.4528827260083</v>
      </c>
      <c r="BG168" s="108">
        <f t="shared" si="39"/>
        <v>1568.3504102681779</v>
      </c>
      <c r="BH168" s="83">
        <f t="shared" si="38"/>
        <v>1</v>
      </c>
    </row>
    <row r="169" spans="12:60" ht="20.25" customHeight="1">
      <c r="L169" s="975"/>
      <c r="M169" s="102">
        <v>152</v>
      </c>
      <c r="N169" s="108">
        <f t="shared" si="42"/>
        <v>6059.8032929941864</v>
      </c>
      <c r="O169" s="108">
        <f t="shared" si="34"/>
        <v>4506.424392335095</v>
      </c>
      <c r="P169" s="108">
        <f t="shared" si="35"/>
        <v>1553.3789006590914</v>
      </c>
      <c r="Q169" s="109">
        <f t="shared" si="36"/>
        <v>461507.24580539245</v>
      </c>
      <c r="R169" s="108"/>
      <c r="S169" s="976"/>
      <c r="T169" s="102"/>
      <c r="V169" s="108"/>
      <c r="W169" s="108"/>
      <c r="AY169" s="108">
        <f t="shared" si="33"/>
        <v>0</v>
      </c>
      <c r="AZ169" s="83">
        <v>152</v>
      </c>
      <c r="BA169" s="83">
        <f t="shared" si="40"/>
        <v>0</v>
      </c>
      <c r="BB169" s="79">
        <f t="shared" si="41"/>
        <v>604491.89737020619</v>
      </c>
      <c r="BC169" s="79">
        <f t="shared" si="32"/>
        <v>4506.424392335095</v>
      </c>
      <c r="BD169" s="108">
        <f t="shared" si="30"/>
        <v>599985.47297787108</v>
      </c>
      <c r="BE169" s="79">
        <f t="shared" si="31"/>
        <v>1553.3789006590914</v>
      </c>
      <c r="BF169" s="108">
        <f t="shared" si="39"/>
        <v>4506.424392335095</v>
      </c>
      <c r="BG169" s="108">
        <f t="shared" si="39"/>
        <v>1553.3789006590914</v>
      </c>
      <c r="BH169" s="83">
        <f t="shared" si="38"/>
        <v>1</v>
      </c>
    </row>
    <row r="170" spans="12:60" ht="20.25" customHeight="1">
      <c r="L170" s="975"/>
      <c r="M170" s="102">
        <v>153</v>
      </c>
      <c r="N170" s="108">
        <f t="shared" si="42"/>
        <v>6059.8032929941864</v>
      </c>
      <c r="O170" s="108">
        <f t="shared" si="34"/>
        <v>4521.4458069762122</v>
      </c>
      <c r="P170" s="108">
        <f t="shared" si="35"/>
        <v>1538.3574860179745</v>
      </c>
      <c r="Q170" s="109">
        <f t="shared" si="36"/>
        <v>456985.79999841622</v>
      </c>
      <c r="R170" s="108"/>
      <c r="S170" s="976"/>
      <c r="T170" s="102"/>
      <c r="V170" s="108"/>
      <c r="W170" s="108"/>
      <c r="AY170" s="108">
        <f t="shared" si="33"/>
        <v>-2.2737367544323206E-13</v>
      </c>
      <c r="AZ170" s="83">
        <v>153</v>
      </c>
      <c r="BA170" s="83">
        <f t="shared" si="40"/>
        <v>0</v>
      </c>
      <c r="BB170" s="79">
        <f t="shared" si="41"/>
        <v>599985.47297787108</v>
      </c>
      <c r="BC170" s="79">
        <f t="shared" si="32"/>
        <v>4521.4458069762122</v>
      </c>
      <c r="BD170" s="108">
        <f t="shared" si="30"/>
        <v>595464.0271708949</v>
      </c>
      <c r="BE170" s="79">
        <f t="shared" si="31"/>
        <v>1538.3574860179745</v>
      </c>
      <c r="BF170" s="108">
        <f t="shared" si="39"/>
        <v>4521.4458069762122</v>
      </c>
      <c r="BG170" s="108">
        <f t="shared" si="39"/>
        <v>1538.3574860179745</v>
      </c>
      <c r="BH170" s="83">
        <f t="shared" si="38"/>
        <v>1</v>
      </c>
    </row>
    <row r="171" spans="12:60" ht="20.25" customHeight="1">
      <c r="L171" s="975"/>
      <c r="M171" s="102">
        <v>154</v>
      </c>
      <c r="N171" s="108">
        <f t="shared" si="42"/>
        <v>6059.8032929941864</v>
      </c>
      <c r="O171" s="108">
        <f t="shared" si="34"/>
        <v>4536.517292999466</v>
      </c>
      <c r="P171" s="108">
        <f t="shared" si="35"/>
        <v>1523.2859999947202</v>
      </c>
      <c r="Q171" s="109">
        <f t="shared" si="36"/>
        <v>452449.28270541673</v>
      </c>
      <c r="R171" s="108"/>
      <c r="S171" s="976"/>
      <c r="T171" s="102"/>
      <c r="V171" s="108"/>
      <c r="W171" s="108"/>
      <c r="AY171" s="108">
        <f t="shared" si="33"/>
        <v>2.2737367544323206E-13</v>
      </c>
      <c r="AZ171" s="83">
        <v>154</v>
      </c>
      <c r="BA171" s="83">
        <f t="shared" si="40"/>
        <v>0</v>
      </c>
      <c r="BB171" s="79">
        <f t="shared" si="41"/>
        <v>595464.0271708949</v>
      </c>
      <c r="BC171" s="79">
        <f t="shared" si="32"/>
        <v>4536.517292999466</v>
      </c>
      <c r="BD171" s="108">
        <f t="shared" si="30"/>
        <v>590927.50987789547</v>
      </c>
      <c r="BE171" s="79">
        <f t="shared" si="31"/>
        <v>1523.2859999947202</v>
      </c>
      <c r="BF171" s="108">
        <f t="shared" si="39"/>
        <v>4536.517292999466</v>
      </c>
      <c r="BG171" s="108">
        <f t="shared" si="39"/>
        <v>1523.2859999947202</v>
      </c>
      <c r="BH171" s="83">
        <f t="shared" si="38"/>
        <v>1</v>
      </c>
    </row>
    <row r="172" spans="12:60" ht="20.25" customHeight="1">
      <c r="L172" s="975"/>
      <c r="M172" s="102">
        <v>155</v>
      </c>
      <c r="N172" s="108">
        <f t="shared" si="42"/>
        <v>6059.8032929941864</v>
      </c>
      <c r="O172" s="108">
        <f t="shared" si="34"/>
        <v>4551.6390173094642</v>
      </c>
      <c r="P172" s="108">
        <f t="shared" si="35"/>
        <v>1508.164275684722</v>
      </c>
      <c r="Q172" s="109">
        <f t="shared" si="36"/>
        <v>447897.64368810726</v>
      </c>
      <c r="R172" s="108"/>
      <c r="S172" s="976"/>
      <c r="T172" s="102"/>
      <c r="V172" s="108"/>
      <c r="W172" s="108"/>
      <c r="AY172" s="108">
        <f t="shared" si="33"/>
        <v>2.2737367544323206E-13</v>
      </c>
      <c r="AZ172" s="83">
        <v>155</v>
      </c>
      <c r="BA172" s="83">
        <f t="shared" si="40"/>
        <v>0</v>
      </c>
      <c r="BB172" s="79">
        <f t="shared" si="41"/>
        <v>590927.50987789547</v>
      </c>
      <c r="BC172" s="79">
        <f t="shared" si="32"/>
        <v>4551.6390173094642</v>
      </c>
      <c r="BD172" s="108">
        <f t="shared" si="30"/>
        <v>586375.87086058606</v>
      </c>
      <c r="BE172" s="79">
        <f t="shared" si="31"/>
        <v>1508.164275684722</v>
      </c>
      <c r="BF172" s="108">
        <f t="shared" si="39"/>
        <v>4551.6390173094642</v>
      </c>
      <c r="BG172" s="108">
        <f t="shared" si="39"/>
        <v>1508.164275684722</v>
      </c>
      <c r="BH172" s="83">
        <f t="shared" si="38"/>
        <v>1</v>
      </c>
    </row>
    <row r="173" spans="12:60" ht="20.25" customHeight="1">
      <c r="L173" s="975"/>
      <c r="M173" s="102">
        <v>156</v>
      </c>
      <c r="N173" s="108">
        <f t="shared" si="42"/>
        <v>6059.8032929941864</v>
      </c>
      <c r="O173" s="108">
        <f t="shared" si="34"/>
        <v>4566.8111473671624</v>
      </c>
      <c r="P173" s="108">
        <f t="shared" si="35"/>
        <v>1492.9921456270242</v>
      </c>
      <c r="Q173" s="109">
        <f t="shared" si="36"/>
        <v>443330.83254074008</v>
      </c>
      <c r="R173" s="108"/>
      <c r="S173" s="976"/>
      <c r="T173" s="102">
        <v>26</v>
      </c>
      <c r="U173" s="108">
        <f>IF(X167&lt;0.01,0,U$167)</f>
        <v>0</v>
      </c>
      <c r="V173" s="108">
        <f>IF(U173=0,0,-PPMT($G$9/2,T173,MAX($G$8*2),$P$9))</f>
        <v>0</v>
      </c>
      <c r="W173" s="108">
        <f>IF(U173=0,0,-IPMT($G$9/2,T173,MAX($G$8*2),$P$9))</f>
        <v>0</v>
      </c>
      <c r="X173" s="108">
        <f>IF(X167&lt;0,0,X167-V173)</f>
        <v>0</v>
      </c>
      <c r="Y173" s="108"/>
      <c r="AY173" s="108">
        <f t="shared" si="33"/>
        <v>-2.2737367544323206E-13</v>
      </c>
      <c r="AZ173" s="83">
        <v>156</v>
      </c>
      <c r="BA173" s="83">
        <f t="shared" si="40"/>
        <v>0</v>
      </c>
      <c r="BB173" s="79">
        <f t="shared" si="41"/>
        <v>586375.87086058606</v>
      </c>
      <c r="BC173" s="79">
        <f t="shared" si="32"/>
        <v>4566.8111473671624</v>
      </c>
      <c r="BD173" s="108">
        <f t="shared" si="30"/>
        <v>581809.05971321894</v>
      </c>
      <c r="BE173" s="79">
        <f t="shared" si="31"/>
        <v>1492.9921456270242</v>
      </c>
      <c r="BF173" s="108">
        <f t="shared" si="39"/>
        <v>4566.8111473671624</v>
      </c>
      <c r="BG173" s="108">
        <f t="shared" si="39"/>
        <v>1492.9921456270242</v>
      </c>
      <c r="BH173" s="83">
        <f t="shared" si="38"/>
        <v>1</v>
      </c>
    </row>
    <row r="174" spans="12:60" ht="20.25" customHeight="1">
      <c r="L174" s="977" t="s">
        <v>405</v>
      </c>
      <c r="M174" s="102">
        <v>157</v>
      </c>
      <c r="N174" s="108">
        <f t="shared" si="42"/>
        <v>6059.8032929941864</v>
      </c>
      <c r="O174" s="108">
        <f t="shared" si="34"/>
        <v>4582.0338511917198</v>
      </c>
      <c r="P174" s="108">
        <f t="shared" si="35"/>
        <v>1477.7694418024669</v>
      </c>
      <c r="Q174" s="109">
        <f t="shared" si="36"/>
        <v>438748.79868954839</v>
      </c>
      <c r="R174" s="108"/>
      <c r="S174" s="978" t="s">
        <v>405</v>
      </c>
      <c r="T174" s="102"/>
      <c r="V174" s="108"/>
      <c r="W174" s="108"/>
      <c r="AY174" s="108">
        <f t="shared" si="33"/>
        <v>-2.2737367544323206E-13</v>
      </c>
      <c r="AZ174" s="83">
        <v>157</v>
      </c>
      <c r="BA174" s="83">
        <f t="shared" si="40"/>
        <v>0</v>
      </c>
      <c r="BB174" s="79">
        <f t="shared" si="41"/>
        <v>581809.05971321894</v>
      </c>
      <c r="BC174" s="79">
        <f t="shared" si="32"/>
        <v>4582.0338511917198</v>
      </c>
      <c r="BD174" s="108">
        <f t="shared" si="30"/>
        <v>577227.02586202719</v>
      </c>
      <c r="BE174" s="79">
        <f t="shared" si="31"/>
        <v>1477.7694418024669</v>
      </c>
      <c r="BF174" s="108">
        <f t="shared" si="39"/>
        <v>4582.0338511917198</v>
      </c>
      <c r="BG174" s="108">
        <f t="shared" si="39"/>
        <v>1477.7694418024669</v>
      </c>
      <c r="BH174" s="83">
        <f t="shared" si="38"/>
        <v>1</v>
      </c>
    </row>
    <row r="175" spans="12:60" ht="20.25" customHeight="1">
      <c r="L175" s="977"/>
      <c r="M175" s="102">
        <v>158</v>
      </c>
      <c r="N175" s="108">
        <f t="shared" si="42"/>
        <v>6059.8032929941864</v>
      </c>
      <c r="O175" s="108">
        <f t="shared" si="34"/>
        <v>4597.3072973623593</v>
      </c>
      <c r="P175" s="108">
        <f t="shared" si="35"/>
        <v>1462.495995631828</v>
      </c>
      <c r="Q175" s="109">
        <f t="shared" si="36"/>
        <v>434151.49139218603</v>
      </c>
      <c r="R175" s="108"/>
      <c r="S175" s="978"/>
      <c r="T175" s="102"/>
      <c r="V175" s="108"/>
      <c r="W175" s="108"/>
      <c r="AY175" s="108">
        <f t="shared" si="33"/>
        <v>-9.0949470177292824E-13</v>
      </c>
      <c r="AZ175" s="83">
        <v>158</v>
      </c>
      <c r="BA175" s="83">
        <f t="shared" si="40"/>
        <v>0</v>
      </c>
      <c r="BB175" s="79">
        <f t="shared" si="41"/>
        <v>577227.02586202719</v>
      </c>
      <c r="BC175" s="79">
        <f t="shared" si="32"/>
        <v>4597.3072973623593</v>
      </c>
      <c r="BD175" s="108">
        <f t="shared" si="30"/>
        <v>572629.71856466483</v>
      </c>
      <c r="BE175" s="79">
        <f t="shared" si="31"/>
        <v>1462.495995631828</v>
      </c>
      <c r="BF175" s="108">
        <f t="shared" si="39"/>
        <v>4597.3072973623593</v>
      </c>
      <c r="BG175" s="108">
        <f t="shared" si="39"/>
        <v>1462.495995631828</v>
      </c>
      <c r="BH175" s="83">
        <f t="shared" si="38"/>
        <v>1</v>
      </c>
    </row>
    <row r="176" spans="12:60" ht="20.25" customHeight="1">
      <c r="L176" s="977"/>
      <c r="M176" s="102">
        <v>159</v>
      </c>
      <c r="N176" s="108">
        <f t="shared" si="42"/>
        <v>6059.8032929941864</v>
      </c>
      <c r="O176" s="108">
        <f t="shared" si="34"/>
        <v>4612.6316550202337</v>
      </c>
      <c r="P176" s="108">
        <f t="shared" si="35"/>
        <v>1447.1716379739532</v>
      </c>
      <c r="Q176" s="109">
        <f t="shared" si="36"/>
        <v>429538.8597371658</v>
      </c>
      <c r="R176" s="108"/>
      <c r="S176" s="978"/>
      <c r="T176" s="102"/>
      <c r="V176" s="108"/>
      <c r="W176" s="108"/>
      <c r="AY176" s="108">
        <f t="shared" si="33"/>
        <v>-4.5474735088646412E-13</v>
      </c>
      <c r="AZ176" s="83">
        <v>159</v>
      </c>
      <c r="BA176" s="83">
        <f t="shared" si="40"/>
        <v>0</v>
      </c>
      <c r="BB176" s="79">
        <f t="shared" si="41"/>
        <v>572629.71856466483</v>
      </c>
      <c r="BC176" s="79">
        <f t="shared" si="32"/>
        <v>4612.6316550202337</v>
      </c>
      <c r="BD176" s="108">
        <f t="shared" ref="BD176:BD239" si="43">BB176-BC176</f>
        <v>568017.08690964454</v>
      </c>
      <c r="BE176" s="79">
        <f t="shared" ref="BE176:BE239" si="44">IF(BC176&gt;0,BG176,0)</f>
        <v>1447.1716379739532</v>
      </c>
      <c r="BF176" s="108">
        <f t="shared" si="39"/>
        <v>4612.6316550202337</v>
      </c>
      <c r="BG176" s="108">
        <f t="shared" si="39"/>
        <v>1447.1716379739532</v>
      </c>
      <c r="BH176" s="83">
        <f t="shared" si="38"/>
        <v>1</v>
      </c>
    </row>
    <row r="177" spans="12:60" ht="20.25" customHeight="1">
      <c r="L177" s="977"/>
      <c r="M177" s="102">
        <v>160</v>
      </c>
      <c r="N177" s="108">
        <f t="shared" si="42"/>
        <v>6059.8032929941864</v>
      </c>
      <c r="O177" s="108">
        <f t="shared" si="34"/>
        <v>4628.0070938703011</v>
      </c>
      <c r="P177" s="108">
        <f t="shared" si="35"/>
        <v>1431.7961991238858</v>
      </c>
      <c r="Q177" s="109">
        <f t="shared" si="36"/>
        <v>424910.85264329548</v>
      </c>
      <c r="R177" s="108"/>
      <c r="S177" s="978"/>
      <c r="T177" s="102"/>
      <c r="V177" s="108"/>
      <c r="W177" s="108"/>
      <c r="AY177" s="108">
        <f t="shared" si="33"/>
        <v>-4.5474735088646412E-13</v>
      </c>
      <c r="AZ177" s="83">
        <v>160</v>
      </c>
      <c r="BA177" s="83">
        <f t="shared" si="40"/>
        <v>0</v>
      </c>
      <c r="BB177" s="79">
        <f t="shared" si="41"/>
        <v>568017.08690964454</v>
      </c>
      <c r="BC177" s="79">
        <f t="shared" ref="BC177:BC240" si="45">IF(BA177=1,BF177,IF(BB177&gt;0,BF177,0))</f>
        <v>4628.0070938703011</v>
      </c>
      <c r="BD177" s="108">
        <f t="shared" si="43"/>
        <v>563389.07981577422</v>
      </c>
      <c r="BE177" s="79">
        <f t="shared" si="44"/>
        <v>1431.7961991238858</v>
      </c>
      <c r="BF177" s="108">
        <f t="shared" si="39"/>
        <v>4628.0070938703011</v>
      </c>
      <c r="BG177" s="108">
        <f t="shared" si="39"/>
        <v>1431.7961991238858</v>
      </c>
      <c r="BH177" s="83">
        <f t="shared" si="38"/>
        <v>1</v>
      </c>
    </row>
    <row r="178" spans="12:60" ht="20.25" customHeight="1">
      <c r="L178" s="977"/>
      <c r="M178" s="102">
        <v>161</v>
      </c>
      <c r="N178" s="108">
        <f t="shared" si="42"/>
        <v>6059.8032929941864</v>
      </c>
      <c r="O178" s="108">
        <f t="shared" si="34"/>
        <v>4643.4337841832021</v>
      </c>
      <c r="P178" s="108">
        <f t="shared" si="35"/>
        <v>1416.3695088109846</v>
      </c>
      <c r="Q178" s="109">
        <f t="shared" si="36"/>
        <v>420267.41885911231</v>
      </c>
      <c r="R178" s="108"/>
      <c r="S178" s="978"/>
      <c r="T178" s="102"/>
      <c r="V178" s="108"/>
      <c r="W178" s="108"/>
      <c r="AY178" s="108">
        <f t="shared" si="33"/>
        <v>-2.2737367544323206E-13</v>
      </c>
      <c r="AZ178" s="83">
        <v>161</v>
      </c>
      <c r="BA178" s="83">
        <f t="shared" si="40"/>
        <v>0</v>
      </c>
      <c r="BB178" s="79">
        <f t="shared" si="41"/>
        <v>563389.07981577422</v>
      </c>
      <c r="BC178" s="79">
        <f t="shared" si="45"/>
        <v>4643.4337841832021</v>
      </c>
      <c r="BD178" s="108">
        <f t="shared" si="43"/>
        <v>558745.64603159099</v>
      </c>
      <c r="BE178" s="79">
        <f t="shared" si="44"/>
        <v>1416.3695088109846</v>
      </c>
      <c r="BF178" s="108">
        <f t="shared" si="39"/>
        <v>4643.4337841832021</v>
      </c>
      <c r="BG178" s="108">
        <f t="shared" si="39"/>
        <v>1416.3695088109846</v>
      </c>
      <c r="BH178" s="83">
        <f t="shared" si="38"/>
        <v>1</v>
      </c>
    </row>
    <row r="179" spans="12:60" ht="20.25" customHeight="1">
      <c r="L179" s="977"/>
      <c r="M179" s="102">
        <v>162</v>
      </c>
      <c r="N179" s="108">
        <f t="shared" si="42"/>
        <v>6059.8032929941864</v>
      </c>
      <c r="O179" s="108">
        <f t="shared" si="34"/>
        <v>4658.9118967971463</v>
      </c>
      <c r="P179" s="108">
        <f t="shared" si="35"/>
        <v>1400.8913961970409</v>
      </c>
      <c r="Q179" s="109">
        <f t="shared" si="36"/>
        <v>415608.50696231518</v>
      </c>
      <c r="R179" s="108"/>
      <c r="S179" s="978"/>
      <c r="T179" s="102">
        <v>27</v>
      </c>
      <c r="U179" s="108">
        <f>IF(X173&lt;0.01,0,U$173)</f>
        <v>0</v>
      </c>
      <c r="V179" s="108">
        <f>IF(U179=0,0,-PPMT($G$9/2,T179,MAX($G$8*2),$P$9))</f>
        <v>0</v>
      </c>
      <c r="W179" s="108">
        <f>IF(U179=0,0,-IPMT($G$9/2,T179,MAX($G$8*2),$P$9))</f>
        <v>0</v>
      </c>
      <c r="X179" s="108">
        <f>IF(X173&lt;0,0,X173-V179)</f>
        <v>0</v>
      </c>
      <c r="Y179" s="108"/>
      <c r="AY179" s="108">
        <f t="shared" si="33"/>
        <v>-6.8212102632969618E-13</v>
      </c>
      <c r="AZ179" s="83">
        <v>162</v>
      </c>
      <c r="BA179" s="83">
        <f t="shared" si="40"/>
        <v>0</v>
      </c>
      <c r="BB179" s="79">
        <f t="shared" si="41"/>
        <v>558745.64603159099</v>
      </c>
      <c r="BC179" s="79">
        <f t="shared" si="45"/>
        <v>4658.9118967971463</v>
      </c>
      <c r="BD179" s="108">
        <f t="shared" si="43"/>
        <v>554086.73413479386</v>
      </c>
      <c r="BE179" s="79">
        <f t="shared" si="44"/>
        <v>1400.8913961970409</v>
      </c>
      <c r="BF179" s="108">
        <f t="shared" si="39"/>
        <v>4658.9118967971463</v>
      </c>
      <c r="BG179" s="108">
        <f t="shared" si="39"/>
        <v>1400.8913961970409</v>
      </c>
      <c r="BH179" s="83">
        <f t="shared" si="38"/>
        <v>1</v>
      </c>
    </row>
    <row r="180" spans="12:60" ht="20.25" customHeight="1">
      <c r="L180" s="977"/>
      <c r="M180" s="102">
        <v>163</v>
      </c>
      <c r="N180" s="108">
        <f t="shared" si="42"/>
        <v>6059.8032929941864</v>
      </c>
      <c r="O180" s="108">
        <f t="shared" si="34"/>
        <v>4674.4416031198025</v>
      </c>
      <c r="P180" s="108">
        <f t="shared" si="35"/>
        <v>1385.3616898743835</v>
      </c>
      <c r="Q180" s="109">
        <f t="shared" si="36"/>
        <v>410934.0653591954</v>
      </c>
      <c r="R180" s="108"/>
      <c r="S180" s="978"/>
      <c r="T180" s="102"/>
      <c r="V180" s="108"/>
      <c r="W180" s="108"/>
      <c r="AY180" s="108">
        <f t="shared" si="33"/>
        <v>4.5474735088646412E-13</v>
      </c>
      <c r="AZ180" s="83">
        <v>163</v>
      </c>
      <c r="BA180" s="83">
        <f t="shared" si="40"/>
        <v>0</v>
      </c>
      <c r="BB180" s="79">
        <f t="shared" si="41"/>
        <v>554086.73413479386</v>
      </c>
      <c r="BC180" s="79">
        <f t="shared" si="45"/>
        <v>4674.4416031198025</v>
      </c>
      <c r="BD180" s="108">
        <f t="shared" si="43"/>
        <v>549412.29253167403</v>
      </c>
      <c r="BE180" s="79">
        <f t="shared" si="44"/>
        <v>1385.3616898743835</v>
      </c>
      <c r="BF180" s="108">
        <f t="shared" si="39"/>
        <v>4674.4416031198025</v>
      </c>
      <c r="BG180" s="108">
        <f t="shared" si="39"/>
        <v>1385.3616898743835</v>
      </c>
      <c r="BH180" s="83">
        <f t="shared" si="38"/>
        <v>1</v>
      </c>
    </row>
    <row r="181" spans="12:60" ht="20.25" customHeight="1">
      <c r="L181" s="977"/>
      <c r="M181" s="102">
        <v>164</v>
      </c>
      <c r="N181" s="108">
        <f t="shared" si="42"/>
        <v>6059.8032929941864</v>
      </c>
      <c r="O181" s="108">
        <f t="shared" si="34"/>
        <v>4690.0230751302024</v>
      </c>
      <c r="P181" s="108">
        <f t="shared" si="35"/>
        <v>1369.7802178639843</v>
      </c>
      <c r="Q181" s="109">
        <f t="shared" si="36"/>
        <v>406244.04228406522</v>
      </c>
      <c r="R181" s="108"/>
      <c r="S181" s="978"/>
      <c r="T181" s="102"/>
      <c r="V181" s="108"/>
      <c r="W181" s="108"/>
      <c r="AY181" s="108">
        <f t="shared" si="33"/>
        <v>-2.2737367544323206E-13</v>
      </c>
      <c r="AZ181" s="83">
        <v>164</v>
      </c>
      <c r="BA181" s="83">
        <f t="shared" si="40"/>
        <v>0</v>
      </c>
      <c r="BB181" s="79">
        <f t="shared" si="41"/>
        <v>549412.29253167403</v>
      </c>
      <c r="BC181" s="79">
        <f t="shared" si="45"/>
        <v>4690.0230751302024</v>
      </c>
      <c r="BD181" s="108">
        <f t="shared" si="43"/>
        <v>544722.26945654384</v>
      </c>
      <c r="BE181" s="79">
        <f t="shared" si="44"/>
        <v>1369.7802178639843</v>
      </c>
      <c r="BF181" s="108">
        <f t="shared" si="39"/>
        <v>4690.0230751302024</v>
      </c>
      <c r="BG181" s="108">
        <f t="shared" si="39"/>
        <v>1369.7802178639843</v>
      </c>
      <c r="BH181" s="83">
        <f t="shared" si="38"/>
        <v>1</v>
      </c>
    </row>
    <row r="182" spans="12:60" ht="20.25" customHeight="1">
      <c r="L182" s="977"/>
      <c r="M182" s="102">
        <v>165</v>
      </c>
      <c r="N182" s="108">
        <f t="shared" si="42"/>
        <v>6059.8032929941864</v>
      </c>
      <c r="O182" s="108">
        <f t="shared" si="34"/>
        <v>4705.6564853806358</v>
      </c>
      <c r="P182" s="108">
        <f t="shared" si="35"/>
        <v>1354.1468076135502</v>
      </c>
      <c r="Q182" s="109">
        <f t="shared" si="36"/>
        <v>401538.38579868455</v>
      </c>
      <c r="R182" s="108"/>
      <c r="S182" s="978"/>
      <c r="T182" s="102"/>
      <c r="V182" s="108"/>
      <c r="W182" s="108"/>
      <c r="AY182" s="108">
        <f t="shared" si="33"/>
        <v>4.5474735088646412E-13</v>
      </c>
      <c r="AZ182" s="83">
        <v>165</v>
      </c>
      <c r="BA182" s="83">
        <f t="shared" si="40"/>
        <v>0</v>
      </c>
      <c r="BB182" s="79">
        <f t="shared" si="41"/>
        <v>544722.26945654384</v>
      </c>
      <c r="BC182" s="79">
        <f t="shared" si="45"/>
        <v>4705.6564853806358</v>
      </c>
      <c r="BD182" s="108">
        <f t="shared" si="43"/>
        <v>540016.61297116324</v>
      </c>
      <c r="BE182" s="79">
        <f t="shared" si="44"/>
        <v>1354.1468076135502</v>
      </c>
      <c r="BF182" s="108">
        <f t="shared" si="39"/>
        <v>4705.6564853806358</v>
      </c>
      <c r="BG182" s="108">
        <f t="shared" si="39"/>
        <v>1354.1468076135502</v>
      </c>
      <c r="BH182" s="83">
        <f t="shared" si="38"/>
        <v>1</v>
      </c>
    </row>
    <row r="183" spans="12:60" ht="20.25" customHeight="1">
      <c r="L183" s="977"/>
      <c r="M183" s="102">
        <v>166</v>
      </c>
      <c r="N183" s="108">
        <f t="shared" si="42"/>
        <v>6059.8032929941864</v>
      </c>
      <c r="O183" s="108">
        <f t="shared" si="34"/>
        <v>4721.3420069985723</v>
      </c>
      <c r="P183" s="108">
        <f t="shared" si="35"/>
        <v>1338.4612859956146</v>
      </c>
      <c r="Q183" s="109">
        <f t="shared" si="36"/>
        <v>396817.04379168601</v>
      </c>
      <c r="R183" s="108"/>
      <c r="S183" s="978"/>
      <c r="T183" s="102"/>
      <c r="V183" s="108"/>
      <c r="W183" s="108"/>
      <c r="AY183" s="108">
        <f t="shared" si="33"/>
        <v>-4.5474735088646412E-13</v>
      </c>
      <c r="AZ183" s="83">
        <v>166</v>
      </c>
      <c r="BA183" s="83">
        <f t="shared" si="40"/>
        <v>0</v>
      </c>
      <c r="BB183" s="79">
        <f t="shared" si="41"/>
        <v>540016.61297116324</v>
      </c>
      <c r="BC183" s="79">
        <f t="shared" si="45"/>
        <v>4721.3420069985723</v>
      </c>
      <c r="BD183" s="108">
        <f t="shared" si="43"/>
        <v>535295.27096416464</v>
      </c>
      <c r="BE183" s="79">
        <f t="shared" si="44"/>
        <v>1338.4612859956146</v>
      </c>
      <c r="BF183" s="108">
        <f t="shared" si="39"/>
        <v>4721.3420069985723</v>
      </c>
      <c r="BG183" s="108">
        <f t="shared" si="39"/>
        <v>1338.4612859956146</v>
      </c>
      <c r="BH183" s="83">
        <f t="shared" si="38"/>
        <v>1</v>
      </c>
    </row>
    <row r="184" spans="12:60" ht="20.25" customHeight="1">
      <c r="L184" s="977"/>
      <c r="M184" s="102">
        <v>167</v>
      </c>
      <c r="N184" s="108">
        <f t="shared" si="42"/>
        <v>6059.8032929941864</v>
      </c>
      <c r="O184" s="108">
        <f t="shared" si="34"/>
        <v>4737.0798136885669</v>
      </c>
      <c r="P184" s="108">
        <f t="shared" si="35"/>
        <v>1322.7234793056195</v>
      </c>
      <c r="Q184" s="109">
        <f t="shared" si="36"/>
        <v>392079.96397799742</v>
      </c>
      <c r="R184" s="108"/>
      <c r="S184" s="978"/>
      <c r="T184" s="102"/>
      <c r="V184" s="108"/>
      <c r="W184" s="108"/>
      <c r="AY184" s="108">
        <f t="shared" si="33"/>
        <v>0</v>
      </c>
      <c r="AZ184" s="83">
        <v>167</v>
      </c>
      <c r="BA184" s="83">
        <f t="shared" si="40"/>
        <v>0</v>
      </c>
      <c r="BB184" s="79">
        <f t="shared" si="41"/>
        <v>535295.27096416464</v>
      </c>
      <c r="BC184" s="79">
        <f t="shared" si="45"/>
        <v>4737.0798136885669</v>
      </c>
      <c r="BD184" s="108">
        <f t="shared" si="43"/>
        <v>530558.19115047611</v>
      </c>
      <c r="BE184" s="79">
        <f t="shared" si="44"/>
        <v>1322.7234793056195</v>
      </c>
      <c r="BF184" s="108">
        <f t="shared" si="39"/>
        <v>4737.0798136885669</v>
      </c>
      <c r="BG184" s="108">
        <f t="shared" si="39"/>
        <v>1322.7234793056195</v>
      </c>
      <c r="BH184" s="83">
        <f t="shared" si="38"/>
        <v>1</v>
      </c>
    </row>
    <row r="185" spans="12:60" ht="20.25" customHeight="1">
      <c r="L185" s="977"/>
      <c r="M185" s="102">
        <v>168</v>
      </c>
      <c r="N185" s="108">
        <f t="shared" si="42"/>
        <v>6059.8032929941864</v>
      </c>
      <c r="O185" s="108">
        <f t="shared" si="34"/>
        <v>4752.8700797341962</v>
      </c>
      <c r="P185" s="108">
        <f t="shared" si="35"/>
        <v>1306.9332132599911</v>
      </c>
      <c r="Q185" s="109">
        <f t="shared" si="36"/>
        <v>387327.09389826324</v>
      </c>
      <c r="R185" s="108"/>
      <c r="S185" s="978"/>
      <c r="T185" s="102">
        <v>28</v>
      </c>
      <c r="U185" s="108">
        <f>IF(X179&lt;0.01,0,U$179)</f>
        <v>0</v>
      </c>
      <c r="V185" s="108">
        <f>IF(U185=0,0,-PPMT($G$9/2,T185,MAX($G$8*2),$P$9))</f>
        <v>0</v>
      </c>
      <c r="W185" s="108">
        <f>IF(U185=0,0,-IPMT($G$9/2,T185,MAX($G$8*2),$P$9))</f>
        <v>0</v>
      </c>
      <c r="X185" s="108">
        <f>IF(X179&lt;0,0,X179-V185)</f>
        <v>0</v>
      </c>
      <c r="Y185" s="108"/>
      <c r="AY185" s="108">
        <f t="shared" si="33"/>
        <v>-9.0949470177292824E-13</v>
      </c>
      <c r="AZ185" s="83">
        <v>168</v>
      </c>
      <c r="BA185" s="83">
        <f t="shared" si="40"/>
        <v>0</v>
      </c>
      <c r="BB185" s="79">
        <f t="shared" si="41"/>
        <v>530558.19115047611</v>
      </c>
      <c r="BC185" s="79">
        <f t="shared" si="45"/>
        <v>4752.8700797341962</v>
      </c>
      <c r="BD185" s="108">
        <f t="shared" si="43"/>
        <v>525805.32107074186</v>
      </c>
      <c r="BE185" s="79">
        <f t="shared" si="44"/>
        <v>1306.9332132599911</v>
      </c>
      <c r="BF185" s="108">
        <f t="shared" si="39"/>
        <v>4752.8700797341962</v>
      </c>
      <c r="BG185" s="108">
        <f t="shared" si="39"/>
        <v>1306.9332132599911</v>
      </c>
      <c r="BH185" s="83">
        <f t="shared" si="38"/>
        <v>1</v>
      </c>
    </row>
    <row r="186" spans="12:60" ht="20.25" customHeight="1">
      <c r="L186" s="975" t="s">
        <v>406</v>
      </c>
      <c r="M186" s="102">
        <v>169</v>
      </c>
      <c r="N186" s="108">
        <f t="shared" si="42"/>
        <v>6059.8032929941864</v>
      </c>
      <c r="O186" s="108">
        <f t="shared" si="34"/>
        <v>4768.7129799999766</v>
      </c>
      <c r="P186" s="108">
        <f t="shared" si="35"/>
        <v>1291.0903129942105</v>
      </c>
      <c r="Q186" s="109">
        <f t="shared" si="36"/>
        <v>382558.38091826328</v>
      </c>
      <c r="R186" s="108"/>
      <c r="S186" s="976" t="s">
        <v>406</v>
      </c>
      <c r="T186" s="102"/>
      <c r="V186" s="108"/>
      <c r="W186" s="108"/>
      <c r="AY186" s="108">
        <f t="shared" si="33"/>
        <v>-6.8212102632969618E-13</v>
      </c>
      <c r="AZ186" s="83">
        <v>169</v>
      </c>
      <c r="BA186" s="83">
        <f t="shared" si="40"/>
        <v>0</v>
      </c>
      <c r="BB186" s="79">
        <f t="shared" si="41"/>
        <v>525805.32107074186</v>
      </c>
      <c r="BC186" s="79">
        <f t="shared" si="45"/>
        <v>4768.7129799999766</v>
      </c>
      <c r="BD186" s="108">
        <f t="shared" si="43"/>
        <v>521036.60809074191</v>
      </c>
      <c r="BE186" s="79">
        <f t="shared" si="44"/>
        <v>1291.0903129942105</v>
      </c>
      <c r="BF186" s="108">
        <f t="shared" si="39"/>
        <v>4768.7129799999766</v>
      </c>
      <c r="BG186" s="108">
        <f t="shared" si="39"/>
        <v>1291.0903129942105</v>
      </c>
      <c r="BH186" s="83">
        <f t="shared" si="38"/>
        <v>1</v>
      </c>
    </row>
    <row r="187" spans="12:60" ht="20.25" customHeight="1">
      <c r="L187" s="975"/>
      <c r="M187" s="102">
        <v>170</v>
      </c>
      <c r="N187" s="108">
        <f t="shared" si="42"/>
        <v>6059.8032929941864</v>
      </c>
      <c r="O187" s="108">
        <f t="shared" si="34"/>
        <v>4784.6086899333095</v>
      </c>
      <c r="P187" s="108">
        <f t="shared" si="35"/>
        <v>1275.1946030608772</v>
      </c>
      <c r="Q187" s="109">
        <f t="shared" si="36"/>
        <v>377773.77222832997</v>
      </c>
      <c r="R187" s="108"/>
      <c r="S187" s="976"/>
      <c r="T187" s="102"/>
      <c r="V187" s="108"/>
      <c r="W187" s="108"/>
      <c r="AY187" s="108">
        <f t="shared" si="33"/>
        <v>-2.2737367544323206E-13</v>
      </c>
      <c r="AZ187" s="83">
        <v>170</v>
      </c>
      <c r="BA187" s="83">
        <f t="shared" si="40"/>
        <v>0</v>
      </c>
      <c r="BB187" s="79">
        <f t="shared" si="41"/>
        <v>521036.60809074191</v>
      </c>
      <c r="BC187" s="79">
        <f t="shared" si="45"/>
        <v>4784.6086899333095</v>
      </c>
      <c r="BD187" s="108">
        <f t="shared" si="43"/>
        <v>516251.99940080859</v>
      </c>
      <c r="BE187" s="79">
        <f t="shared" si="44"/>
        <v>1275.1946030608772</v>
      </c>
      <c r="BF187" s="108">
        <f t="shared" si="39"/>
        <v>4784.6086899333095</v>
      </c>
      <c r="BG187" s="108">
        <f t="shared" si="39"/>
        <v>1275.1946030608772</v>
      </c>
      <c r="BH187" s="83">
        <f t="shared" si="38"/>
        <v>1</v>
      </c>
    </row>
    <row r="188" spans="12:60" ht="20.25" customHeight="1">
      <c r="L188" s="975"/>
      <c r="M188" s="102">
        <v>171</v>
      </c>
      <c r="N188" s="108">
        <f t="shared" si="42"/>
        <v>6059.8032929941864</v>
      </c>
      <c r="O188" s="108">
        <f t="shared" si="34"/>
        <v>4800.5573855664206</v>
      </c>
      <c r="P188" s="108">
        <f t="shared" si="35"/>
        <v>1259.245907427766</v>
      </c>
      <c r="Q188" s="109">
        <f t="shared" si="36"/>
        <v>372973.21484276355</v>
      </c>
      <c r="R188" s="108"/>
      <c r="S188" s="976"/>
      <c r="T188" s="102"/>
      <c r="V188" s="108"/>
      <c r="W188" s="108"/>
      <c r="AY188" s="108">
        <f t="shared" si="33"/>
        <v>-2.2737367544323206E-13</v>
      </c>
      <c r="AZ188" s="83">
        <v>171</v>
      </c>
      <c r="BA188" s="83">
        <f t="shared" si="40"/>
        <v>0</v>
      </c>
      <c r="BB188" s="79">
        <f t="shared" si="41"/>
        <v>516251.99940080859</v>
      </c>
      <c r="BC188" s="79">
        <f t="shared" si="45"/>
        <v>4800.5573855664206</v>
      </c>
      <c r="BD188" s="108">
        <f t="shared" si="43"/>
        <v>511451.44201524218</v>
      </c>
      <c r="BE188" s="79">
        <f t="shared" si="44"/>
        <v>1259.245907427766</v>
      </c>
      <c r="BF188" s="108">
        <f t="shared" si="39"/>
        <v>4800.5573855664206</v>
      </c>
      <c r="BG188" s="108">
        <f t="shared" si="39"/>
        <v>1259.245907427766</v>
      </c>
      <c r="BH188" s="83">
        <f t="shared" si="38"/>
        <v>1</v>
      </c>
    </row>
    <row r="189" spans="12:60" ht="20.25" customHeight="1">
      <c r="L189" s="975"/>
      <c r="M189" s="102">
        <v>172</v>
      </c>
      <c r="N189" s="108">
        <f t="shared" si="42"/>
        <v>6059.8032929941864</v>
      </c>
      <c r="O189" s="108">
        <f t="shared" si="34"/>
        <v>4816.559243518308</v>
      </c>
      <c r="P189" s="108">
        <f t="shared" si="35"/>
        <v>1243.2440494758778</v>
      </c>
      <c r="Q189" s="109">
        <f t="shared" si="36"/>
        <v>368156.65559924522</v>
      </c>
      <c r="R189" s="108"/>
      <c r="S189" s="976"/>
      <c r="T189" s="102"/>
      <c r="V189" s="108"/>
      <c r="W189" s="108"/>
      <c r="AY189" s="108">
        <f t="shared" si="33"/>
        <v>6.8212102632969618E-13</v>
      </c>
      <c r="AZ189" s="83">
        <v>172</v>
      </c>
      <c r="BA189" s="83">
        <f t="shared" si="40"/>
        <v>0</v>
      </c>
      <c r="BB189" s="79">
        <f t="shared" si="41"/>
        <v>511451.44201524218</v>
      </c>
      <c r="BC189" s="79">
        <f t="shared" si="45"/>
        <v>4816.559243518308</v>
      </c>
      <c r="BD189" s="108">
        <f t="shared" si="43"/>
        <v>506634.88277172385</v>
      </c>
      <c r="BE189" s="79">
        <f t="shared" si="44"/>
        <v>1243.2440494758778</v>
      </c>
      <c r="BF189" s="108">
        <f t="shared" si="39"/>
        <v>4816.559243518308</v>
      </c>
      <c r="BG189" s="108">
        <f t="shared" si="39"/>
        <v>1243.2440494758778</v>
      </c>
      <c r="BH189" s="83">
        <f t="shared" si="38"/>
        <v>1</v>
      </c>
    </row>
    <row r="190" spans="12:60" ht="20.25" customHeight="1">
      <c r="L190" s="975"/>
      <c r="M190" s="102">
        <v>173</v>
      </c>
      <c r="N190" s="108">
        <f t="shared" si="42"/>
        <v>6059.8032929941864</v>
      </c>
      <c r="O190" s="108">
        <f t="shared" si="34"/>
        <v>4832.6144409967028</v>
      </c>
      <c r="P190" s="108">
        <f t="shared" si="35"/>
        <v>1227.1888519974837</v>
      </c>
      <c r="Q190" s="109">
        <f t="shared" si="36"/>
        <v>363324.0411582485</v>
      </c>
      <c r="R190" s="108"/>
      <c r="S190" s="976"/>
      <c r="T190" s="102"/>
      <c r="V190" s="108"/>
      <c r="W190" s="108"/>
      <c r="AY190" s="108">
        <f t="shared" si="33"/>
        <v>0</v>
      </c>
      <c r="AZ190" s="83">
        <v>173</v>
      </c>
      <c r="BA190" s="83">
        <f t="shared" si="40"/>
        <v>0</v>
      </c>
      <c r="BB190" s="79">
        <f t="shared" si="41"/>
        <v>506634.88277172385</v>
      </c>
      <c r="BC190" s="79">
        <f t="shared" si="45"/>
        <v>4832.6144409967028</v>
      </c>
      <c r="BD190" s="108">
        <f t="shared" si="43"/>
        <v>501802.26833072712</v>
      </c>
      <c r="BE190" s="79">
        <f t="shared" si="44"/>
        <v>1227.1888519974837</v>
      </c>
      <c r="BF190" s="108">
        <f t="shared" si="39"/>
        <v>4832.6144409967028</v>
      </c>
      <c r="BG190" s="108">
        <f t="shared" si="39"/>
        <v>1227.1888519974837</v>
      </c>
      <c r="BH190" s="83">
        <f t="shared" si="38"/>
        <v>1</v>
      </c>
    </row>
    <row r="191" spans="12:60" ht="20.25" customHeight="1">
      <c r="L191" s="975"/>
      <c r="M191" s="102">
        <v>174</v>
      </c>
      <c r="N191" s="108">
        <f t="shared" si="42"/>
        <v>6059.8032929941864</v>
      </c>
      <c r="O191" s="108">
        <f t="shared" si="34"/>
        <v>4848.7231558000258</v>
      </c>
      <c r="P191" s="108">
        <f t="shared" si="35"/>
        <v>1211.0801371941614</v>
      </c>
      <c r="Q191" s="109">
        <f t="shared" si="36"/>
        <v>358475.31800244848</v>
      </c>
      <c r="R191" s="108"/>
      <c r="S191" s="976"/>
      <c r="T191" s="102">
        <v>29</v>
      </c>
      <c r="U191" s="108">
        <f>IF(X185&lt;0.01,0,U$185)</f>
        <v>0</v>
      </c>
      <c r="V191" s="108">
        <f>IF(U191=0,0,-PPMT($G$9/2,T191,MAX($G$8*2),$P$9))</f>
        <v>0</v>
      </c>
      <c r="W191" s="108">
        <f>IF(U191=0,0,-IPMT($G$9/2,T191,MAX($G$8*2),$P$9))</f>
        <v>0</v>
      </c>
      <c r="X191" s="108">
        <f>IF(X185&lt;0,0,X185-V191)</f>
        <v>0</v>
      </c>
      <c r="Y191" s="108"/>
      <c r="AY191" s="108">
        <f t="shared" si="33"/>
        <v>-6.8212102632969618E-13</v>
      </c>
      <c r="AZ191" s="83">
        <v>174</v>
      </c>
      <c r="BA191" s="83">
        <f t="shared" si="40"/>
        <v>0</v>
      </c>
      <c r="BB191" s="79">
        <f t="shared" si="41"/>
        <v>501802.26833072712</v>
      </c>
      <c r="BC191" s="79">
        <f t="shared" si="45"/>
        <v>4848.7231558000258</v>
      </c>
      <c r="BD191" s="108">
        <f t="shared" si="43"/>
        <v>496953.5451749271</v>
      </c>
      <c r="BE191" s="79">
        <f t="shared" si="44"/>
        <v>1211.0801371941614</v>
      </c>
      <c r="BF191" s="108">
        <f t="shared" si="39"/>
        <v>4848.7231558000258</v>
      </c>
      <c r="BG191" s="108">
        <f t="shared" si="39"/>
        <v>1211.0801371941614</v>
      </c>
      <c r="BH191" s="83">
        <f t="shared" si="38"/>
        <v>1</v>
      </c>
    </row>
    <row r="192" spans="12:60" ht="20.25" customHeight="1">
      <c r="L192" s="975"/>
      <c r="M192" s="102">
        <v>175</v>
      </c>
      <c r="N192" s="108">
        <f t="shared" si="42"/>
        <v>6059.8032929941864</v>
      </c>
      <c r="O192" s="108">
        <f t="shared" si="34"/>
        <v>4864.8855663193599</v>
      </c>
      <c r="P192" s="108">
        <f t="shared" si="35"/>
        <v>1194.9177266748279</v>
      </c>
      <c r="Q192" s="109">
        <f t="shared" si="36"/>
        <v>353610.43243612914</v>
      </c>
      <c r="R192" s="108"/>
      <c r="S192" s="976"/>
      <c r="T192" s="102"/>
      <c r="V192" s="108"/>
      <c r="W192" s="108"/>
      <c r="AY192" s="108">
        <f t="shared" si="33"/>
        <v>-1.3642420526593924E-12</v>
      </c>
      <c r="AZ192" s="83">
        <v>175</v>
      </c>
      <c r="BA192" s="83">
        <f t="shared" si="40"/>
        <v>0</v>
      </c>
      <c r="BB192" s="79">
        <f t="shared" si="41"/>
        <v>496953.5451749271</v>
      </c>
      <c r="BC192" s="79">
        <f t="shared" si="45"/>
        <v>4864.8855663193599</v>
      </c>
      <c r="BD192" s="108">
        <f t="shared" si="43"/>
        <v>492088.65960860776</v>
      </c>
      <c r="BE192" s="79">
        <f t="shared" si="44"/>
        <v>1194.9177266748279</v>
      </c>
      <c r="BF192" s="108">
        <f t="shared" si="39"/>
        <v>4864.8855663193599</v>
      </c>
      <c r="BG192" s="108">
        <f t="shared" si="39"/>
        <v>1194.9177266748279</v>
      </c>
      <c r="BH192" s="83">
        <f t="shared" si="38"/>
        <v>1</v>
      </c>
    </row>
    <row r="193" spans="12:60" ht="20.25" customHeight="1">
      <c r="L193" s="975"/>
      <c r="M193" s="102">
        <v>176</v>
      </c>
      <c r="N193" s="108">
        <f t="shared" si="42"/>
        <v>6059.8032929941864</v>
      </c>
      <c r="O193" s="108">
        <f t="shared" si="34"/>
        <v>4881.101851540423</v>
      </c>
      <c r="P193" s="108">
        <f t="shared" si="35"/>
        <v>1178.7014414537632</v>
      </c>
      <c r="Q193" s="109">
        <f t="shared" si="36"/>
        <v>348729.33058458869</v>
      </c>
      <c r="R193" s="108"/>
      <c r="S193" s="976"/>
      <c r="T193" s="102"/>
      <c r="V193" s="108"/>
      <c r="W193" s="108"/>
      <c r="AY193" s="108">
        <f t="shared" si="33"/>
        <v>2.2737367544323206E-13</v>
      </c>
      <c r="AZ193" s="83">
        <v>176</v>
      </c>
      <c r="BA193" s="83">
        <f t="shared" si="40"/>
        <v>0</v>
      </c>
      <c r="BB193" s="79">
        <f t="shared" si="41"/>
        <v>492088.65960860776</v>
      </c>
      <c r="BC193" s="79">
        <f t="shared" si="45"/>
        <v>4881.101851540423</v>
      </c>
      <c r="BD193" s="108">
        <f t="shared" si="43"/>
        <v>487207.55775706732</v>
      </c>
      <c r="BE193" s="79">
        <f t="shared" si="44"/>
        <v>1178.7014414537632</v>
      </c>
      <c r="BF193" s="108">
        <f t="shared" si="39"/>
        <v>4881.101851540423</v>
      </c>
      <c r="BG193" s="108">
        <f t="shared" si="39"/>
        <v>1178.7014414537632</v>
      </c>
      <c r="BH193" s="83">
        <f t="shared" si="38"/>
        <v>1</v>
      </c>
    </row>
    <row r="194" spans="12:60" ht="20.25" customHeight="1">
      <c r="L194" s="975"/>
      <c r="M194" s="102">
        <v>177</v>
      </c>
      <c r="N194" s="108">
        <f t="shared" si="42"/>
        <v>6059.8032929941864</v>
      </c>
      <c r="O194" s="108">
        <f t="shared" si="34"/>
        <v>4897.3721910455579</v>
      </c>
      <c r="P194" s="108">
        <f t="shared" si="35"/>
        <v>1162.4311019486286</v>
      </c>
      <c r="Q194" s="109">
        <f t="shared" si="36"/>
        <v>343831.95839354314</v>
      </c>
      <c r="R194" s="108"/>
      <c r="S194" s="976"/>
      <c r="T194" s="102"/>
      <c r="V194" s="108"/>
      <c r="W194" s="108"/>
      <c r="AY194" s="108">
        <f t="shared" si="33"/>
        <v>0</v>
      </c>
      <c r="AZ194" s="83">
        <v>177</v>
      </c>
      <c r="BA194" s="83">
        <f t="shared" si="40"/>
        <v>0</v>
      </c>
      <c r="BB194" s="79">
        <f t="shared" si="41"/>
        <v>487207.55775706732</v>
      </c>
      <c r="BC194" s="79">
        <f t="shared" si="45"/>
        <v>4897.3721910455579</v>
      </c>
      <c r="BD194" s="108">
        <f t="shared" si="43"/>
        <v>482310.18556602177</v>
      </c>
      <c r="BE194" s="79">
        <f t="shared" si="44"/>
        <v>1162.4311019486286</v>
      </c>
      <c r="BF194" s="108">
        <f t="shared" si="39"/>
        <v>4897.3721910455579</v>
      </c>
      <c r="BG194" s="108">
        <f t="shared" si="39"/>
        <v>1162.4311019486286</v>
      </c>
      <c r="BH194" s="83">
        <f t="shared" si="38"/>
        <v>1</v>
      </c>
    </row>
    <row r="195" spans="12:60" ht="20.25" customHeight="1">
      <c r="L195" s="975"/>
      <c r="M195" s="102">
        <v>178</v>
      </c>
      <c r="N195" s="108">
        <f t="shared" si="42"/>
        <v>6059.8032929941864</v>
      </c>
      <c r="O195" s="108">
        <f t="shared" si="34"/>
        <v>4913.6967650157112</v>
      </c>
      <c r="P195" s="108">
        <f t="shared" si="35"/>
        <v>1146.1065279784768</v>
      </c>
      <c r="Q195" s="109">
        <f t="shared" si="36"/>
        <v>338918.26162852743</v>
      </c>
      <c r="R195" s="108"/>
      <c r="S195" s="976"/>
      <c r="T195" s="102"/>
      <c r="V195" s="108"/>
      <c r="W195" s="108"/>
      <c r="AY195" s="108">
        <f t="shared" si="33"/>
        <v>-1.5916157281026244E-12</v>
      </c>
      <c r="AZ195" s="83">
        <v>178</v>
      </c>
      <c r="BA195" s="83">
        <f t="shared" si="40"/>
        <v>0</v>
      </c>
      <c r="BB195" s="79">
        <f t="shared" si="41"/>
        <v>482310.18556602177</v>
      </c>
      <c r="BC195" s="79">
        <f t="shared" si="45"/>
        <v>4913.6967650157112</v>
      </c>
      <c r="BD195" s="108">
        <f t="shared" si="43"/>
        <v>477396.48880100605</v>
      </c>
      <c r="BE195" s="79">
        <f t="shared" si="44"/>
        <v>1146.1065279784768</v>
      </c>
      <c r="BF195" s="108">
        <f t="shared" si="39"/>
        <v>4913.6967650157112</v>
      </c>
      <c r="BG195" s="108">
        <f t="shared" si="39"/>
        <v>1146.1065279784768</v>
      </c>
      <c r="BH195" s="83">
        <f t="shared" si="38"/>
        <v>1</v>
      </c>
    </row>
    <row r="196" spans="12:60" ht="20.25" customHeight="1">
      <c r="L196" s="975"/>
      <c r="M196" s="102">
        <v>179</v>
      </c>
      <c r="N196" s="108">
        <f t="shared" si="42"/>
        <v>6059.8032929941864</v>
      </c>
      <c r="O196" s="108">
        <f t="shared" si="34"/>
        <v>4930.0757542324291</v>
      </c>
      <c r="P196" s="108">
        <f t="shared" si="35"/>
        <v>1129.7275387617576</v>
      </c>
      <c r="Q196" s="109">
        <f t="shared" si="36"/>
        <v>333988.18587429501</v>
      </c>
      <c r="R196" s="108"/>
      <c r="S196" s="976"/>
      <c r="T196" s="102"/>
      <c r="V196" s="108"/>
      <c r="W196" s="108"/>
      <c r="AY196" s="108">
        <f t="shared" si="33"/>
        <v>-2.2737367544323206E-13</v>
      </c>
      <c r="AZ196" s="83">
        <v>179</v>
      </c>
      <c r="BA196" s="83">
        <f t="shared" si="40"/>
        <v>0</v>
      </c>
      <c r="BB196" s="79">
        <f t="shared" si="41"/>
        <v>477396.48880100605</v>
      </c>
      <c r="BC196" s="79">
        <f t="shared" si="45"/>
        <v>4930.0757542324291</v>
      </c>
      <c r="BD196" s="108">
        <f t="shared" si="43"/>
        <v>472466.41304677364</v>
      </c>
      <c r="BE196" s="79">
        <f t="shared" si="44"/>
        <v>1129.7275387617576</v>
      </c>
      <c r="BF196" s="108">
        <f t="shared" si="39"/>
        <v>4930.0757542324291</v>
      </c>
      <c r="BG196" s="108">
        <f t="shared" si="39"/>
        <v>1129.7275387617576</v>
      </c>
      <c r="BH196" s="83">
        <f t="shared" si="38"/>
        <v>1</v>
      </c>
    </row>
    <row r="197" spans="12:60" ht="20.25" customHeight="1">
      <c r="L197" s="975"/>
      <c r="M197" s="102">
        <v>180</v>
      </c>
      <c r="N197" s="108">
        <f t="shared" si="42"/>
        <v>6059.8032929941864</v>
      </c>
      <c r="O197" s="108">
        <f t="shared" si="34"/>
        <v>4946.5093400798714</v>
      </c>
      <c r="P197" s="108">
        <f t="shared" si="35"/>
        <v>1113.2939529143162</v>
      </c>
      <c r="Q197" s="109">
        <f t="shared" si="36"/>
        <v>329041.67653421516</v>
      </c>
      <c r="R197" s="108"/>
      <c r="S197" s="976"/>
      <c r="T197" s="102">
        <v>30</v>
      </c>
      <c r="U197" s="108">
        <f>IF(X191&lt;0.01,0,U$191)</f>
        <v>0</v>
      </c>
      <c r="V197" s="108">
        <f>IF(U197=0,0,-PPMT($G$9/2,T197,MAX($G$8*2),$P$9))</f>
        <v>0</v>
      </c>
      <c r="W197" s="108">
        <f>IF(U197=0,0,-IPMT($G$9/2,T197,MAX($G$8*2),$P$9))</f>
        <v>0</v>
      </c>
      <c r="X197" s="108">
        <f>IF(X191&lt;0,0,X191-V197)</f>
        <v>0</v>
      </c>
      <c r="Y197" s="108"/>
      <c r="AY197" s="108">
        <f t="shared" si="33"/>
        <v>-1.1368683772161603E-12</v>
      </c>
      <c r="AZ197" s="83">
        <v>180</v>
      </c>
      <c r="BA197" s="83">
        <f t="shared" si="40"/>
        <v>0</v>
      </c>
      <c r="BB197" s="79">
        <f t="shared" si="41"/>
        <v>472466.41304677364</v>
      </c>
      <c r="BC197" s="79">
        <f t="shared" si="45"/>
        <v>4946.5093400798714</v>
      </c>
      <c r="BD197" s="108">
        <f t="shared" si="43"/>
        <v>467519.90370669379</v>
      </c>
      <c r="BE197" s="79">
        <f t="shared" si="44"/>
        <v>1113.2939529143162</v>
      </c>
      <c r="BF197" s="108">
        <f t="shared" si="39"/>
        <v>4946.5093400798714</v>
      </c>
      <c r="BG197" s="108">
        <f t="shared" si="39"/>
        <v>1113.2939529143162</v>
      </c>
      <c r="BH197" s="83">
        <f t="shared" si="38"/>
        <v>1</v>
      </c>
    </row>
    <row r="198" spans="12:60" ht="20.25" customHeight="1">
      <c r="L198" s="977" t="s">
        <v>407</v>
      </c>
      <c r="M198" s="102">
        <v>181</v>
      </c>
      <c r="N198" s="108">
        <f t="shared" si="42"/>
        <v>6059.8032929941864</v>
      </c>
      <c r="O198" s="108">
        <f t="shared" si="34"/>
        <v>4962.9977045468031</v>
      </c>
      <c r="P198" s="108">
        <f t="shared" si="35"/>
        <v>1096.8055884473833</v>
      </c>
      <c r="Q198" s="109">
        <f t="shared" si="36"/>
        <v>324078.67882966838</v>
      </c>
      <c r="R198" s="108"/>
      <c r="S198" s="978" t="s">
        <v>407</v>
      </c>
      <c r="T198" s="102"/>
      <c r="V198" s="108"/>
      <c r="W198" s="108"/>
      <c r="AY198" s="108">
        <f t="shared" si="33"/>
        <v>0</v>
      </c>
      <c r="AZ198" s="83">
        <v>181</v>
      </c>
      <c r="BA198" s="83">
        <f t="shared" si="40"/>
        <v>0</v>
      </c>
      <c r="BB198" s="79">
        <f t="shared" si="41"/>
        <v>467519.90370669379</v>
      </c>
      <c r="BC198" s="79">
        <f t="shared" si="45"/>
        <v>4962.9977045468031</v>
      </c>
      <c r="BD198" s="108">
        <f t="shared" si="43"/>
        <v>462556.90600214701</v>
      </c>
      <c r="BE198" s="79">
        <f t="shared" si="44"/>
        <v>1096.8055884473833</v>
      </c>
      <c r="BF198" s="108">
        <f t="shared" si="39"/>
        <v>4962.9977045468031</v>
      </c>
      <c r="BG198" s="108">
        <f t="shared" si="39"/>
        <v>1096.8055884473833</v>
      </c>
      <c r="BH198" s="83">
        <f t="shared" si="38"/>
        <v>1</v>
      </c>
    </row>
    <row r="199" spans="12:60" ht="20.25" customHeight="1">
      <c r="L199" s="977"/>
      <c r="M199" s="102">
        <v>182</v>
      </c>
      <c r="N199" s="108">
        <f t="shared" si="42"/>
        <v>6059.8032929941864</v>
      </c>
      <c r="O199" s="108">
        <f t="shared" si="34"/>
        <v>4979.5410302286264</v>
      </c>
      <c r="P199" s="108">
        <f t="shared" si="35"/>
        <v>1080.2622627655603</v>
      </c>
      <c r="Q199" s="109">
        <f t="shared" si="36"/>
        <v>319099.13779943978</v>
      </c>
      <c r="R199" s="108"/>
      <c r="S199" s="978"/>
      <c r="T199" s="102"/>
      <c r="V199" s="108"/>
      <c r="W199" s="108"/>
      <c r="AY199" s="108">
        <f t="shared" si="33"/>
        <v>-2.2737367544323206E-13</v>
      </c>
      <c r="AZ199" s="83">
        <v>182</v>
      </c>
      <c r="BA199" s="83">
        <f t="shared" si="40"/>
        <v>0</v>
      </c>
      <c r="BB199" s="79">
        <f t="shared" si="41"/>
        <v>462556.90600214701</v>
      </c>
      <c r="BC199" s="79">
        <f t="shared" si="45"/>
        <v>4979.5410302286264</v>
      </c>
      <c r="BD199" s="108">
        <f t="shared" si="43"/>
        <v>457577.3649719184</v>
      </c>
      <c r="BE199" s="79">
        <f t="shared" si="44"/>
        <v>1080.2622627655603</v>
      </c>
      <c r="BF199" s="108">
        <f t="shared" si="39"/>
        <v>4979.5410302286264</v>
      </c>
      <c r="BG199" s="108">
        <f t="shared" si="39"/>
        <v>1080.2622627655603</v>
      </c>
      <c r="BH199" s="83">
        <f t="shared" si="38"/>
        <v>1</v>
      </c>
    </row>
    <row r="200" spans="12:60" ht="20.25" customHeight="1">
      <c r="L200" s="977"/>
      <c r="M200" s="102">
        <v>183</v>
      </c>
      <c r="N200" s="108">
        <f t="shared" si="42"/>
        <v>6059.8032929941864</v>
      </c>
      <c r="O200" s="108">
        <f t="shared" si="34"/>
        <v>4996.1395003293883</v>
      </c>
      <c r="P200" s="108">
        <f t="shared" si="35"/>
        <v>1063.6637926647986</v>
      </c>
      <c r="Q200" s="109">
        <f t="shared" si="36"/>
        <v>314102.99829911039</v>
      </c>
      <c r="R200" s="108"/>
      <c r="S200" s="978"/>
      <c r="T200" s="102"/>
      <c r="V200" s="108"/>
      <c r="W200" s="108"/>
      <c r="AY200" s="108">
        <f t="shared" si="33"/>
        <v>-4.5474735088646412E-13</v>
      </c>
      <c r="AZ200" s="83">
        <v>183</v>
      </c>
      <c r="BA200" s="83">
        <f t="shared" si="40"/>
        <v>0</v>
      </c>
      <c r="BB200" s="79">
        <f t="shared" si="41"/>
        <v>457577.3649719184</v>
      </c>
      <c r="BC200" s="79">
        <f t="shared" si="45"/>
        <v>4996.1395003293883</v>
      </c>
      <c r="BD200" s="108">
        <f t="shared" si="43"/>
        <v>452581.22547158902</v>
      </c>
      <c r="BE200" s="79">
        <f t="shared" si="44"/>
        <v>1063.6637926647986</v>
      </c>
      <c r="BF200" s="108">
        <f t="shared" si="39"/>
        <v>4996.1395003293883</v>
      </c>
      <c r="BG200" s="108">
        <f t="shared" si="39"/>
        <v>1063.6637926647986</v>
      </c>
      <c r="BH200" s="83">
        <f t="shared" si="38"/>
        <v>1</v>
      </c>
    </row>
    <row r="201" spans="12:60" ht="20.25" customHeight="1">
      <c r="L201" s="977"/>
      <c r="M201" s="102">
        <v>184</v>
      </c>
      <c r="N201" s="108">
        <f t="shared" si="42"/>
        <v>6059.8032929941864</v>
      </c>
      <c r="O201" s="108">
        <f t="shared" si="34"/>
        <v>5012.7932986638198</v>
      </c>
      <c r="P201" s="108">
        <f t="shared" si="35"/>
        <v>1047.0099943303674</v>
      </c>
      <c r="Q201" s="109">
        <f t="shared" si="36"/>
        <v>309090.20500044659</v>
      </c>
      <c r="R201" s="108"/>
      <c r="S201" s="978"/>
      <c r="T201" s="102"/>
      <c r="V201" s="108"/>
      <c r="W201" s="108"/>
      <c r="AY201" s="108">
        <f t="shared" si="33"/>
        <v>-6.8212102632969618E-13</v>
      </c>
      <c r="AZ201" s="83">
        <v>184</v>
      </c>
      <c r="BA201" s="83">
        <f t="shared" si="40"/>
        <v>0</v>
      </c>
      <c r="BB201" s="79">
        <f t="shared" si="41"/>
        <v>452581.22547158902</v>
      </c>
      <c r="BC201" s="79">
        <f t="shared" si="45"/>
        <v>5012.7932986638198</v>
      </c>
      <c r="BD201" s="108">
        <f t="shared" si="43"/>
        <v>447568.43217292521</v>
      </c>
      <c r="BE201" s="79">
        <f t="shared" si="44"/>
        <v>1047.0099943303674</v>
      </c>
      <c r="BF201" s="108">
        <f t="shared" si="39"/>
        <v>5012.7932986638198</v>
      </c>
      <c r="BG201" s="108">
        <f t="shared" si="39"/>
        <v>1047.0099943303674</v>
      </c>
      <c r="BH201" s="83">
        <f t="shared" si="38"/>
        <v>1</v>
      </c>
    </row>
    <row r="202" spans="12:60" ht="20.25" customHeight="1">
      <c r="L202" s="977"/>
      <c r="M202" s="102">
        <v>185</v>
      </c>
      <c r="N202" s="108">
        <f t="shared" si="42"/>
        <v>6059.8032929941864</v>
      </c>
      <c r="O202" s="108">
        <f t="shared" si="34"/>
        <v>5029.5026096593656</v>
      </c>
      <c r="P202" s="108">
        <f t="shared" si="35"/>
        <v>1030.3006833348211</v>
      </c>
      <c r="Q202" s="109">
        <f t="shared" si="36"/>
        <v>304060.70239078719</v>
      </c>
      <c r="R202" s="108"/>
      <c r="S202" s="978"/>
      <c r="T202" s="102"/>
      <c r="V202" s="108"/>
      <c r="W202" s="108"/>
      <c r="AY202" s="108">
        <f t="shared" si="33"/>
        <v>-2.2737367544323206E-13</v>
      </c>
      <c r="AZ202" s="83">
        <v>185</v>
      </c>
      <c r="BA202" s="83">
        <f t="shared" si="40"/>
        <v>0</v>
      </c>
      <c r="BB202" s="79">
        <f t="shared" si="41"/>
        <v>447568.43217292521</v>
      </c>
      <c r="BC202" s="79">
        <f t="shared" si="45"/>
        <v>5029.5026096593656</v>
      </c>
      <c r="BD202" s="108">
        <f t="shared" si="43"/>
        <v>442538.92956326582</v>
      </c>
      <c r="BE202" s="79">
        <f t="shared" si="44"/>
        <v>1030.3006833348211</v>
      </c>
      <c r="BF202" s="108">
        <f t="shared" si="39"/>
        <v>5029.5026096593656</v>
      </c>
      <c r="BG202" s="108">
        <f t="shared" si="39"/>
        <v>1030.3006833348211</v>
      </c>
      <c r="BH202" s="83">
        <f t="shared" si="38"/>
        <v>1</v>
      </c>
    </row>
    <row r="203" spans="12:60" ht="20.25" customHeight="1">
      <c r="L203" s="977"/>
      <c r="M203" s="102">
        <v>186</v>
      </c>
      <c r="N203" s="108">
        <f t="shared" si="42"/>
        <v>6059.8032929941864</v>
      </c>
      <c r="O203" s="108">
        <f t="shared" si="34"/>
        <v>5046.2676183582298</v>
      </c>
      <c r="P203" s="108">
        <f t="shared" si="35"/>
        <v>1013.5356746359568</v>
      </c>
      <c r="Q203" s="109">
        <f t="shared" si="36"/>
        <v>299014.43477242894</v>
      </c>
      <c r="R203" s="108"/>
      <c r="S203" s="978"/>
      <c r="T203" s="102">
        <v>31</v>
      </c>
      <c r="U203" s="108">
        <f>IF(X197&lt;0.01,0,U$197)</f>
        <v>0</v>
      </c>
      <c r="V203" s="108">
        <f>IF(U203=0,0,-PPMT($G$9/2,T203,MAX($G$8*2),$P$9))</f>
        <v>0</v>
      </c>
      <c r="W203" s="108">
        <f>IF(U203=0,0,-IPMT($G$9/2,T203,MAX($G$8*2),$P$9))</f>
        <v>0</v>
      </c>
      <c r="X203" s="108">
        <f>IF(X197&lt;0,0,X197-V203)</f>
        <v>0</v>
      </c>
      <c r="Y203" s="108"/>
      <c r="AY203" s="108">
        <f t="shared" si="33"/>
        <v>-1.1368683772161603E-13</v>
      </c>
      <c r="AZ203" s="83">
        <v>186</v>
      </c>
      <c r="BA203" s="83">
        <f t="shared" si="40"/>
        <v>0</v>
      </c>
      <c r="BB203" s="79">
        <f t="shared" si="41"/>
        <v>442538.92956326582</v>
      </c>
      <c r="BC203" s="79">
        <f t="shared" si="45"/>
        <v>5046.2676183582298</v>
      </c>
      <c r="BD203" s="108">
        <f t="shared" si="43"/>
        <v>437492.66194490757</v>
      </c>
      <c r="BE203" s="79">
        <f t="shared" si="44"/>
        <v>1013.5356746359568</v>
      </c>
      <c r="BF203" s="108">
        <f t="shared" si="39"/>
        <v>5046.2676183582298</v>
      </c>
      <c r="BG203" s="108">
        <f t="shared" si="39"/>
        <v>1013.5356746359568</v>
      </c>
      <c r="BH203" s="83">
        <f t="shared" si="38"/>
        <v>1</v>
      </c>
    </row>
    <row r="204" spans="12:60" ht="20.25" customHeight="1">
      <c r="L204" s="977"/>
      <c r="M204" s="102">
        <v>187</v>
      </c>
      <c r="N204" s="108">
        <f t="shared" si="42"/>
        <v>6059.8032929941864</v>
      </c>
      <c r="O204" s="108">
        <f t="shared" si="34"/>
        <v>5063.088510419424</v>
      </c>
      <c r="P204" s="108">
        <f t="shared" si="35"/>
        <v>996.71478257476247</v>
      </c>
      <c r="Q204" s="109">
        <f t="shared" si="36"/>
        <v>293951.34626200952</v>
      </c>
      <c r="R204" s="108"/>
      <c r="S204" s="978"/>
      <c r="T204" s="102"/>
      <c r="V204" s="108"/>
      <c r="W204" s="108"/>
      <c r="AY204" s="108">
        <f t="shared" si="33"/>
        <v>0</v>
      </c>
      <c r="AZ204" s="83">
        <v>187</v>
      </c>
      <c r="BA204" s="83">
        <f t="shared" si="40"/>
        <v>0</v>
      </c>
      <c r="BB204" s="79">
        <f t="shared" si="41"/>
        <v>437492.66194490757</v>
      </c>
      <c r="BC204" s="79">
        <f t="shared" si="45"/>
        <v>5063.088510419424</v>
      </c>
      <c r="BD204" s="108">
        <f t="shared" si="43"/>
        <v>432429.57343448815</v>
      </c>
      <c r="BE204" s="79">
        <f t="shared" si="44"/>
        <v>996.71478257476247</v>
      </c>
      <c r="BF204" s="108">
        <f t="shared" si="39"/>
        <v>5063.088510419424</v>
      </c>
      <c r="BG204" s="108">
        <f t="shared" si="39"/>
        <v>996.71478257476247</v>
      </c>
      <c r="BH204" s="83">
        <f t="shared" si="38"/>
        <v>1</v>
      </c>
    </row>
    <row r="205" spans="12:60" ht="20.25" customHeight="1">
      <c r="L205" s="977"/>
      <c r="M205" s="102">
        <v>188</v>
      </c>
      <c r="N205" s="108">
        <f t="shared" si="42"/>
        <v>6059.8032929941864</v>
      </c>
      <c r="O205" s="108">
        <f t="shared" si="34"/>
        <v>5079.9654721208226</v>
      </c>
      <c r="P205" s="108">
        <f t="shared" si="35"/>
        <v>979.83782087336454</v>
      </c>
      <c r="Q205" s="109">
        <f t="shared" si="36"/>
        <v>288871.38078988867</v>
      </c>
      <c r="R205" s="108"/>
      <c r="S205" s="978"/>
      <c r="T205" s="102"/>
      <c r="V205" s="108"/>
      <c r="W205" s="108"/>
      <c r="AY205" s="108">
        <f t="shared" si="33"/>
        <v>-6.8212102632969618E-13</v>
      </c>
      <c r="AZ205" s="83">
        <v>188</v>
      </c>
      <c r="BA205" s="83">
        <f t="shared" si="40"/>
        <v>0</v>
      </c>
      <c r="BB205" s="79">
        <f t="shared" si="41"/>
        <v>432429.57343448815</v>
      </c>
      <c r="BC205" s="79">
        <f t="shared" si="45"/>
        <v>5079.9654721208226</v>
      </c>
      <c r="BD205" s="108">
        <f t="shared" si="43"/>
        <v>427349.6079623673</v>
      </c>
      <c r="BE205" s="79">
        <f t="shared" si="44"/>
        <v>979.83782087336454</v>
      </c>
      <c r="BF205" s="108">
        <f t="shared" si="39"/>
        <v>5079.9654721208226</v>
      </c>
      <c r="BG205" s="108">
        <f t="shared" si="39"/>
        <v>979.83782087336454</v>
      </c>
      <c r="BH205" s="83">
        <f t="shared" si="38"/>
        <v>1</v>
      </c>
    </row>
    <row r="206" spans="12:60" ht="20.25" customHeight="1">
      <c r="L206" s="977"/>
      <c r="M206" s="102">
        <v>189</v>
      </c>
      <c r="N206" s="108">
        <f t="shared" si="42"/>
        <v>6059.8032929941864</v>
      </c>
      <c r="O206" s="108">
        <f t="shared" si="34"/>
        <v>5096.8986903612249</v>
      </c>
      <c r="P206" s="108">
        <f t="shared" si="35"/>
        <v>962.90460263296177</v>
      </c>
      <c r="Q206" s="109">
        <f t="shared" si="36"/>
        <v>283774.48209952743</v>
      </c>
      <c r="R206" s="108"/>
      <c r="S206" s="978"/>
      <c r="T206" s="102"/>
      <c r="V206" s="108"/>
      <c r="W206" s="108"/>
      <c r="AY206" s="108">
        <f t="shared" si="33"/>
        <v>-2.2737367544323206E-13</v>
      </c>
      <c r="AZ206" s="83">
        <v>189</v>
      </c>
      <c r="BA206" s="83">
        <f t="shared" si="40"/>
        <v>0</v>
      </c>
      <c r="BB206" s="79">
        <f t="shared" si="41"/>
        <v>427349.6079623673</v>
      </c>
      <c r="BC206" s="79">
        <f t="shared" si="45"/>
        <v>5096.8986903612249</v>
      </c>
      <c r="BD206" s="108">
        <f t="shared" si="43"/>
        <v>422252.70927200606</v>
      </c>
      <c r="BE206" s="79">
        <f t="shared" si="44"/>
        <v>962.90460263296177</v>
      </c>
      <c r="BF206" s="108">
        <f t="shared" si="39"/>
        <v>5096.8986903612249</v>
      </c>
      <c r="BG206" s="108">
        <f t="shared" si="39"/>
        <v>962.90460263296177</v>
      </c>
      <c r="BH206" s="83">
        <f t="shared" si="38"/>
        <v>1</v>
      </c>
    </row>
    <row r="207" spans="12:60" ht="20.25" customHeight="1">
      <c r="L207" s="977"/>
      <c r="M207" s="102">
        <v>190</v>
      </c>
      <c r="N207" s="108">
        <f t="shared" si="42"/>
        <v>6059.8032929941864</v>
      </c>
      <c r="O207" s="108">
        <f t="shared" si="34"/>
        <v>5113.8883526624295</v>
      </c>
      <c r="P207" s="108">
        <f t="shared" si="35"/>
        <v>945.91494033175763</v>
      </c>
      <c r="Q207" s="109">
        <f t="shared" si="36"/>
        <v>278660.59374686499</v>
      </c>
      <c r="R207" s="108"/>
      <c r="S207" s="978"/>
      <c r="T207" s="102"/>
      <c r="V207" s="108"/>
      <c r="W207" s="108"/>
      <c r="AY207" s="108">
        <f t="shared" si="33"/>
        <v>-6.8212102632969618E-13</v>
      </c>
      <c r="AZ207" s="83">
        <v>190</v>
      </c>
      <c r="BA207" s="83">
        <f t="shared" si="40"/>
        <v>0</v>
      </c>
      <c r="BB207" s="79">
        <f t="shared" si="41"/>
        <v>422252.70927200606</v>
      </c>
      <c r="BC207" s="79">
        <f t="shared" si="45"/>
        <v>5113.8883526624295</v>
      </c>
      <c r="BD207" s="108">
        <f t="shared" si="43"/>
        <v>417138.82091934362</v>
      </c>
      <c r="BE207" s="79">
        <f t="shared" si="44"/>
        <v>945.91494033175763</v>
      </c>
      <c r="BF207" s="108">
        <f t="shared" si="39"/>
        <v>5113.8883526624295</v>
      </c>
      <c r="BG207" s="108">
        <f t="shared" si="39"/>
        <v>945.91494033175763</v>
      </c>
      <c r="BH207" s="83">
        <f t="shared" si="38"/>
        <v>1</v>
      </c>
    </row>
    <row r="208" spans="12:60" ht="20.25" customHeight="1">
      <c r="L208" s="977"/>
      <c r="M208" s="102">
        <v>191</v>
      </c>
      <c r="N208" s="108">
        <f t="shared" si="42"/>
        <v>6059.8032929941864</v>
      </c>
      <c r="O208" s="108">
        <f t="shared" si="34"/>
        <v>5130.9346471713034</v>
      </c>
      <c r="P208" s="108">
        <f t="shared" si="35"/>
        <v>928.86864582288297</v>
      </c>
      <c r="Q208" s="109">
        <f t="shared" si="36"/>
        <v>273529.6590996937</v>
      </c>
      <c r="R208" s="108"/>
      <c r="S208" s="978"/>
      <c r="T208" s="102"/>
      <c r="V208" s="108"/>
      <c r="W208" s="108"/>
      <c r="AY208" s="108">
        <f t="shared" si="33"/>
        <v>1.1368683772161603E-13</v>
      </c>
      <c r="AZ208" s="83">
        <v>191</v>
      </c>
      <c r="BA208" s="83">
        <f t="shared" si="40"/>
        <v>0</v>
      </c>
      <c r="BB208" s="79">
        <f t="shared" si="41"/>
        <v>417138.82091934362</v>
      </c>
      <c r="BC208" s="79">
        <f t="shared" si="45"/>
        <v>5130.9346471713034</v>
      </c>
      <c r="BD208" s="108">
        <f t="shared" si="43"/>
        <v>412007.88627217233</v>
      </c>
      <c r="BE208" s="79">
        <f t="shared" si="44"/>
        <v>928.86864582288297</v>
      </c>
      <c r="BF208" s="108">
        <f t="shared" si="39"/>
        <v>5130.9346471713034</v>
      </c>
      <c r="BG208" s="108">
        <f t="shared" si="39"/>
        <v>928.86864582288297</v>
      </c>
      <c r="BH208" s="83">
        <f t="shared" si="38"/>
        <v>1</v>
      </c>
    </row>
    <row r="209" spans="12:60" ht="20.25" customHeight="1">
      <c r="L209" s="977"/>
      <c r="M209" s="102">
        <v>192</v>
      </c>
      <c r="N209" s="108">
        <f t="shared" si="42"/>
        <v>6059.8032929941864</v>
      </c>
      <c r="O209" s="108">
        <f t="shared" si="34"/>
        <v>5148.0377626618747</v>
      </c>
      <c r="P209" s="108">
        <f t="shared" si="35"/>
        <v>911.76553033231187</v>
      </c>
      <c r="Q209" s="109">
        <f t="shared" si="36"/>
        <v>268381.62133703183</v>
      </c>
      <c r="R209" s="108"/>
      <c r="S209" s="978"/>
      <c r="T209" s="102">
        <v>32</v>
      </c>
      <c r="U209" s="108">
        <f>IF(X203&lt;0.01,0,U$203)</f>
        <v>0</v>
      </c>
      <c r="V209" s="108">
        <f>IF(U209=0,0,-PPMT($G$9/2,T209,MAX($G$8*2),$P$9))</f>
        <v>0</v>
      </c>
      <c r="W209" s="108">
        <f>IF(U209=0,0,-IPMT($G$9/2,T209,MAX($G$8*2),$P$9))</f>
        <v>0</v>
      </c>
      <c r="X209" s="108">
        <f>IF(X203&lt;0,0,X203-V209)</f>
        <v>0</v>
      </c>
      <c r="Y209" s="108"/>
      <c r="AY209" s="108">
        <f t="shared" si="33"/>
        <v>-1.1368683772161603E-13</v>
      </c>
      <c r="AZ209" s="83">
        <v>192</v>
      </c>
      <c r="BA209" s="83">
        <f t="shared" si="40"/>
        <v>0</v>
      </c>
      <c r="BB209" s="79">
        <f t="shared" si="41"/>
        <v>412007.88627217233</v>
      </c>
      <c r="BC209" s="79">
        <f t="shared" si="45"/>
        <v>5148.0377626618747</v>
      </c>
      <c r="BD209" s="108">
        <f t="shared" si="43"/>
        <v>406859.84850951046</v>
      </c>
      <c r="BE209" s="79">
        <f t="shared" si="44"/>
        <v>911.76553033231187</v>
      </c>
      <c r="BF209" s="108">
        <f t="shared" si="39"/>
        <v>5148.0377626618747</v>
      </c>
      <c r="BG209" s="108">
        <f t="shared" si="39"/>
        <v>911.76553033231187</v>
      </c>
      <c r="BH209" s="83">
        <f t="shared" si="38"/>
        <v>1</v>
      </c>
    </row>
    <row r="210" spans="12:60" ht="20.25" customHeight="1">
      <c r="L210" s="975" t="s">
        <v>408</v>
      </c>
      <c r="M210" s="102">
        <v>193</v>
      </c>
      <c r="N210" s="108">
        <f t="shared" si="42"/>
        <v>6059.8032929941864</v>
      </c>
      <c r="O210" s="108">
        <f t="shared" si="34"/>
        <v>5165.1978885374147</v>
      </c>
      <c r="P210" s="108">
        <f t="shared" si="35"/>
        <v>894.60540445677225</v>
      </c>
      <c r="Q210" s="109">
        <f t="shared" si="36"/>
        <v>263216.4234484944</v>
      </c>
      <c r="R210" s="108"/>
      <c r="S210" s="976" t="s">
        <v>408</v>
      </c>
      <c r="T210" s="102"/>
      <c r="V210" s="108"/>
      <c r="W210" s="108"/>
      <c r="AY210" s="108">
        <f t="shared" ref="AY210:AY273" si="46">N210-O210-P210+U210-V210-W210</f>
        <v>-4.5474735088646412E-13</v>
      </c>
      <c r="AZ210" s="83">
        <v>193</v>
      </c>
      <c r="BA210" s="83">
        <f t="shared" si="40"/>
        <v>0</v>
      </c>
      <c r="BB210" s="79">
        <f t="shared" si="41"/>
        <v>406859.84850951046</v>
      </c>
      <c r="BC210" s="79">
        <f t="shared" si="45"/>
        <v>5165.1978885374147</v>
      </c>
      <c r="BD210" s="108">
        <f t="shared" si="43"/>
        <v>401694.65062097303</v>
      </c>
      <c r="BE210" s="79">
        <f t="shared" si="44"/>
        <v>894.60540445677225</v>
      </c>
      <c r="BF210" s="108">
        <f t="shared" si="39"/>
        <v>5165.1978885374147</v>
      </c>
      <c r="BG210" s="108">
        <f t="shared" si="39"/>
        <v>894.60540445677225</v>
      </c>
      <c r="BH210" s="83">
        <f t="shared" si="38"/>
        <v>1</v>
      </c>
    </row>
    <row r="211" spans="12:60" ht="20.25" customHeight="1">
      <c r="L211" s="975"/>
      <c r="M211" s="102">
        <v>194</v>
      </c>
      <c r="N211" s="108">
        <f t="shared" si="42"/>
        <v>6059.8032929941864</v>
      </c>
      <c r="O211" s="108">
        <f t="shared" ref="O211:O274" si="47">IF(N211=0,0,-PPMT($G$9/12,M211,MAX($G$8*12),$P$7))</f>
        <v>5182.4152148325393</v>
      </c>
      <c r="P211" s="108">
        <f t="shared" ref="P211:P274" si="48">IF(N211=0,0,-IPMT($G$9/12,M211,MAX($G$8*12),$P$7))</f>
        <v>877.38807816164751</v>
      </c>
      <c r="Q211" s="109">
        <f t="shared" ref="Q211:Q274" si="49">IF(Q210&lt;0,0,Q210-O211)</f>
        <v>258034.00823366185</v>
      </c>
      <c r="R211" s="108"/>
      <c r="S211" s="976"/>
      <c r="T211" s="102"/>
      <c r="V211" s="108"/>
      <c r="W211" s="108"/>
      <c r="AY211" s="108">
        <f t="shared" si="46"/>
        <v>-3.4106051316484809E-13</v>
      </c>
      <c r="AZ211" s="83">
        <v>194</v>
      </c>
      <c r="BA211" s="83">
        <f t="shared" si="40"/>
        <v>0</v>
      </c>
      <c r="BB211" s="79">
        <f t="shared" si="41"/>
        <v>401694.65062097303</v>
      </c>
      <c r="BC211" s="79">
        <f t="shared" si="45"/>
        <v>5182.4152148325393</v>
      </c>
      <c r="BD211" s="108">
        <f t="shared" si="43"/>
        <v>396512.23540614051</v>
      </c>
      <c r="BE211" s="79">
        <f t="shared" si="44"/>
        <v>877.38807816164751</v>
      </c>
      <c r="BF211" s="108">
        <f t="shared" si="39"/>
        <v>5182.4152148325393</v>
      </c>
      <c r="BG211" s="108">
        <f t="shared" si="39"/>
        <v>877.38807816164751</v>
      </c>
      <c r="BH211" s="83">
        <f t="shared" si="38"/>
        <v>1</v>
      </c>
    </row>
    <row r="212" spans="12:60" ht="20.25" customHeight="1">
      <c r="L212" s="975"/>
      <c r="M212" s="102">
        <v>195</v>
      </c>
      <c r="N212" s="108">
        <f t="shared" si="42"/>
        <v>6059.8032929941864</v>
      </c>
      <c r="O212" s="108">
        <f t="shared" si="47"/>
        <v>5199.689932215314</v>
      </c>
      <c r="P212" s="108">
        <f t="shared" si="48"/>
        <v>860.11336077887233</v>
      </c>
      <c r="Q212" s="109">
        <f t="shared" si="49"/>
        <v>252834.31830144653</v>
      </c>
      <c r="R212" s="108"/>
      <c r="S212" s="976"/>
      <c r="T212" s="102"/>
      <c r="V212" s="108"/>
      <c r="W212" s="108"/>
      <c r="AY212" s="108">
        <f t="shared" si="46"/>
        <v>1.1368683772161603E-13</v>
      </c>
      <c r="AZ212" s="83">
        <v>195</v>
      </c>
      <c r="BA212" s="83">
        <f t="shared" si="40"/>
        <v>0</v>
      </c>
      <c r="BB212" s="79">
        <f t="shared" si="41"/>
        <v>396512.23540614051</v>
      </c>
      <c r="BC212" s="79">
        <f t="shared" si="45"/>
        <v>5199.689932215314</v>
      </c>
      <c r="BD212" s="108">
        <f t="shared" si="43"/>
        <v>391312.54547392519</v>
      </c>
      <c r="BE212" s="79">
        <f t="shared" si="44"/>
        <v>860.11336077887233</v>
      </c>
      <c r="BF212" s="108">
        <f t="shared" si="39"/>
        <v>5199.689932215314</v>
      </c>
      <c r="BG212" s="108">
        <f t="shared" si="39"/>
        <v>860.11336077887233</v>
      </c>
      <c r="BH212" s="83">
        <f t="shared" ref="BH212:BH275" si="50">IF(BE212&gt;0,1,0)</f>
        <v>1</v>
      </c>
    </row>
    <row r="213" spans="12:60" ht="20.25" customHeight="1">
      <c r="L213" s="975"/>
      <c r="M213" s="102">
        <v>196</v>
      </c>
      <c r="N213" s="108">
        <f t="shared" si="42"/>
        <v>6059.8032929941864</v>
      </c>
      <c r="O213" s="108">
        <f t="shared" si="47"/>
        <v>5217.0222319893655</v>
      </c>
      <c r="P213" s="108">
        <f t="shared" si="48"/>
        <v>842.78106100482137</v>
      </c>
      <c r="Q213" s="109">
        <f t="shared" si="49"/>
        <v>247617.29606945717</v>
      </c>
      <c r="R213" s="108"/>
      <c r="S213" s="976"/>
      <c r="T213" s="102"/>
      <c r="V213" s="108"/>
      <c r="W213" s="108"/>
      <c r="AY213" s="108">
        <f t="shared" si="46"/>
        <v>-4.5474735088646412E-13</v>
      </c>
      <c r="AZ213" s="83">
        <v>196</v>
      </c>
      <c r="BA213" s="83">
        <f t="shared" si="40"/>
        <v>0</v>
      </c>
      <c r="BB213" s="79">
        <f t="shared" si="41"/>
        <v>391312.54547392519</v>
      </c>
      <c r="BC213" s="79">
        <f t="shared" si="45"/>
        <v>5217.0222319893655</v>
      </c>
      <c r="BD213" s="108">
        <f t="shared" si="43"/>
        <v>386095.52324193582</v>
      </c>
      <c r="BE213" s="79">
        <f t="shared" si="44"/>
        <v>842.78106100482137</v>
      </c>
      <c r="BF213" s="108">
        <f t="shared" si="39"/>
        <v>5217.0222319893655</v>
      </c>
      <c r="BG213" s="108">
        <f t="shared" si="39"/>
        <v>842.78106100482137</v>
      </c>
      <c r="BH213" s="83">
        <f t="shared" si="50"/>
        <v>1</v>
      </c>
    </row>
    <row r="214" spans="12:60" ht="20.25" customHeight="1">
      <c r="L214" s="975"/>
      <c r="M214" s="102">
        <v>197</v>
      </c>
      <c r="N214" s="108">
        <f t="shared" si="42"/>
        <v>6059.8032929941864</v>
      </c>
      <c r="O214" s="108">
        <f t="shared" si="47"/>
        <v>5234.4123060959973</v>
      </c>
      <c r="P214" s="108">
        <f t="shared" si="48"/>
        <v>825.39098689819025</v>
      </c>
      <c r="Q214" s="109">
        <f t="shared" si="49"/>
        <v>242382.88376336117</v>
      </c>
      <c r="R214" s="108"/>
      <c r="S214" s="976"/>
      <c r="T214" s="102"/>
      <c r="V214" s="108"/>
      <c r="W214" s="108"/>
      <c r="AY214" s="108">
        <f t="shared" si="46"/>
        <v>-1.1368683772161603E-12</v>
      </c>
      <c r="AZ214" s="83">
        <v>197</v>
      </c>
      <c r="BA214" s="83">
        <f t="shared" si="40"/>
        <v>0</v>
      </c>
      <c r="BB214" s="79">
        <f t="shared" si="41"/>
        <v>386095.52324193582</v>
      </c>
      <c r="BC214" s="79">
        <f t="shared" si="45"/>
        <v>5234.4123060959973</v>
      </c>
      <c r="BD214" s="108">
        <f t="shared" si="43"/>
        <v>380861.11093583982</v>
      </c>
      <c r="BE214" s="79">
        <f t="shared" si="44"/>
        <v>825.39098689819025</v>
      </c>
      <c r="BF214" s="108">
        <f t="shared" si="39"/>
        <v>5234.4123060959973</v>
      </c>
      <c r="BG214" s="108">
        <f t="shared" si="39"/>
        <v>825.39098689819025</v>
      </c>
      <c r="BH214" s="83">
        <f t="shared" si="50"/>
        <v>1</v>
      </c>
    </row>
    <row r="215" spans="12:60" ht="20.25" customHeight="1">
      <c r="L215" s="975"/>
      <c r="M215" s="102">
        <v>198</v>
      </c>
      <c r="N215" s="108">
        <f t="shared" si="42"/>
        <v>6059.8032929941864</v>
      </c>
      <c r="O215" s="108">
        <f t="shared" si="47"/>
        <v>5251.8603471163169</v>
      </c>
      <c r="P215" s="108">
        <f t="shared" si="48"/>
        <v>807.9429458778701</v>
      </c>
      <c r="Q215" s="109">
        <f t="shared" si="49"/>
        <v>237131.02341624486</v>
      </c>
      <c r="R215" s="108"/>
      <c r="S215" s="976"/>
      <c r="T215" s="102">
        <v>33</v>
      </c>
      <c r="U215" s="108">
        <f>IF(X209&lt;0.01,0,U$209)</f>
        <v>0</v>
      </c>
      <c r="V215" s="108">
        <f>IF(U215=0,0,-PPMT($G$9/2,T215,MAX($G$8*2),$P$9))</f>
        <v>0</v>
      </c>
      <c r="W215" s="108">
        <f>IF(U215=0,0,-IPMT($G$9/2,T215,MAX($G$8*2),$P$9))</f>
        <v>0</v>
      </c>
      <c r="X215" s="108">
        <f>IF(X209&lt;0,0,X209-V215)</f>
        <v>0</v>
      </c>
      <c r="Y215" s="108"/>
      <c r="AY215" s="108">
        <f t="shared" si="46"/>
        <v>-5.6843418860808015E-13</v>
      </c>
      <c r="AZ215" s="83">
        <v>198</v>
      </c>
      <c r="BA215" s="83">
        <f t="shared" si="40"/>
        <v>0</v>
      </c>
      <c r="BB215" s="79">
        <f t="shared" si="41"/>
        <v>380861.11093583982</v>
      </c>
      <c r="BC215" s="79">
        <f t="shared" si="45"/>
        <v>5251.8603471163169</v>
      </c>
      <c r="BD215" s="108">
        <f t="shared" si="43"/>
        <v>375609.25058872352</v>
      </c>
      <c r="BE215" s="79">
        <f t="shared" si="44"/>
        <v>807.9429458778701</v>
      </c>
      <c r="BF215" s="108">
        <f t="shared" si="39"/>
        <v>5251.8603471163169</v>
      </c>
      <c r="BG215" s="108">
        <f t="shared" si="39"/>
        <v>807.9429458778701</v>
      </c>
      <c r="BH215" s="83">
        <f t="shared" si="50"/>
        <v>1</v>
      </c>
    </row>
    <row r="216" spans="12:60" ht="20.25" customHeight="1">
      <c r="L216" s="975"/>
      <c r="M216" s="102">
        <v>199</v>
      </c>
      <c r="N216" s="108">
        <f t="shared" si="42"/>
        <v>6059.8032929941864</v>
      </c>
      <c r="O216" s="108">
        <f t="shared" si="47"/>
        <v>5269.3665482733713</v>
      </c>
      <c r="P216" s="108">
        <f t="shared" si="48"/>
        <v>790.43674472081568</v>
      </c>
      <c r="Q216" s="109">
        <f t="shared" si="49"/>
        <v>231861.6568679715</v>
      </c>
      <c r="R216" s="108"/>
      <c r="S216" s="976"/>
      <c r="T216" s="102"/>
      <c r="V216" s="108"/>
      <c r="W216" s="108"/>
      <c r="AY216" s="108">
        <f t="shared" si="46"/>
        <v>-5.6843418860808015E-13</v>
      </c>
      <c r="AZ216" s="83">
        <v>199</v>
      </c>
      <c r="BA216" s="83">
        <f t="shared" si="40"/>
        <v>0</v>
      </c>
      <c r="BB216" s="79">
        <f t="shared" si="41"/>
        <v>375609.25058872352</v>
      </c>
      <c r="BC216" s="79">
        <f t="shared" si="45"/>
        <v>5269.3665482733713</v>
      </c>
      <c r="BD216" s="108">
        <f t="shared" si="43"/>
        <v>370339.88404045015</v>
      </c>
      <c r="BE216" s="79">
        <f t="shared" si="44"/>
        <v>790.43674472081568</v>
      </c>
      <c r="BF216" s="108">
        <f t="shared" si="39"/>
        <v>5269.3665482733713</v>
      </c>
      <c r="BG216" s="108">
        <f t="shared" si="39"/>
        <v>790.43674472081568</v>
      </c>
      <c r="BH216" s="83">
        <f t="shared" si="50"/>
        <v>1</v>
      </c>
    </row>
    <row r="217" spans="12:60" ht="20.25" customHeight="1">
      <c r="L217" s="975"/>
      <c r="M217" s="102">
        <v>200</v>
      </c>
      <c r="N217" s="108">
        <f t="shared" si="42"/>
        <v>6059.8032929941864</v>
      </c>
      <c r="O217" s="108">
        <f t="shared" si="47"/>
        <v>5286.9311034342818</v>
      </c>
      <c r="P217" s="108">
        <f t="shared" si="48"/>
        <v>772.87218955990443</v>
      </c>
      <c r="Q217" s="109">
        <f t="shared" si="49"/>
        <v>226574.72576453723</v>
      </c>
      <c r="R217" s="108"/>
      <c r="S217" s="976"/>
      <c r="T217" s="102"/>
      <c r="V217" s="108"/>
      <c r="W217" s="108"/>
      <c r="AY217" s="108">
        <f t="shared" si="46"/>
        <v>2.2737367544323206E-13</v>
      </c>
      <c r="AZ217" s="83">
        <v>200</v>
      </c>
      <c r="BA217" s="83">
        <f t="shared" si="40"/>
        <v>0</v>
      </c>
      <c r="BB217" s="79">
        <f t="shared" si="41"/>
        <v>370339.88404045015</v>
      </c>
      <c r="BC217" s="79">
        <f t="shared" si="45"/>
        <v>5286.9311034342818</v>
      </c>
      <c r="BD217" s="108">
        <f t="shared" si="43"/>
        <v>365052.95293701586</v>
      </c>
      <c r="BE217" s="79">
        <f t="shared" si="44"/>
        <v>772.87218955990443</v>
      </c>
      <c r="BF217" s="108">
        <f t="shared" ref="BF217:BG280" si="51">O217</f>
        <v>5286.9311034342818</v>
      </c>
      <c r="BG217" s="108">
        <f t="shared" si="51"/>
        <v>772.87218955990443</v>
      </c>
      <c r="BH217" s="83">
        <f t="shared" si="50"/>
        <v>1</v>
      </c>
    </row>
    <row r="218" spans="12:60" ht="20.25" customHeight="1">
      <c r="L218" s="975"/>
      <c r="M218" s="102">
        <v>201</v>
      </c>
      <c r="N218" s="108">
        <f t="shared" si="42"/>
        <v>6059.8032929941864</v>
      </c>
      <c r="O218" s="108">
        <f t="shared" si="47"/>
        <v>5304.5542071123964</v>
      </c>
      <c r="P218" s="108">
        <f t="shared" si="48"/>
        <v>755.24908588179028</v>
      </c>
      <c r="Q218" s="109">
        <f t="shared" si="49"/>
        <v>221270.17155742482</v>
      </c>
      <c r="R218" s="108"/>
      <c r="S218" s="976"/>
      <c r="T218" s="102"/>
      <c r="V218" s="108"/>
      <c r="W218" s="108"/>
      <c r="AY218" s="108">
        <f t="shared" si="46"/>
        <v>-2.2737367544323206E-13</v>
      </c>
      <c r="AZ218" s="83">
        <v>201</v>
      </c>
      <c r="BA218" s="83">
        <f t="shared" si="40"/>
        <v>0</v>
      </c>
      <c r="BB218" s="79">
        <f t="shared" si="41"/>
        <v>365052.95293701586</v>
      </c>
      <c r="BC218" s="79">
        <f t="shared" si="45"/>
        <v>5304.5542071123964</v>
      </c>
      <c r="BD218" s="108">
        <f t="shared" si="43"/>
        <v>359748.39872990345</v>
      </c>
      <c r="BE218" s="79">
        <f t="shared" si="44"/>
        <v>755.24908588179028</v>
      </c>
      <c r="BF218" s="108">
        <f t="shared" si="51"/>
        <v>5304.5542071123964</v>
      </c>
      <c r="BG218" s="108">
        <f t="shared" si="51"/>
        <v>755.24908588179028</v>
      </c>
      <c r="BH218" s="83">
        <f t="shared" si="50"/>
        <v>1</v>
      </c>
    </row>
    <row r="219" spans="12:60" ht="20.25" customHeight="1">
      <c r="L219" s="975"/>
      <c r="M219" s="102">
        <v>202</v>
      </c>
      <c r="N219" s="108">
        <f t="shared" si="42"/>
        <v>6059.8032929941864</v>
      </c>
      <c r="O219" s="108">
        <f t="shared" si="47"/>
        <v>5322.2360544694384</v>
      </c>
      <c r="P219" s="108">
        <f t="shared" si="48"/>
        <v>737.56723852474886</v>
      </c>
      <c r="Q219" s="109">
        <f t="shared" si="49"/>
        <v>215947.9355029554</v>
      </c>
      <c r="R219" s="108"/>
      <c r="S219" s="976"/>
      <c r="T219" s="102"/>
      <c r="V219" s="108"/>
      <c r="W219" s="108"/>
      <c r="AY219" s="108">
        <f t="shared" si="46"/>
        <v>-7.9580786405131221E-13</v>
      </c>
      <c r="AZ219" s="83">
        <v>202</v>
      </c>
      <c r="BA219" s="83">
        <f t="shared" si="40"/>
        <v>0</v>
      </c>
      <c r="BB219" s="79">
        <f t="shared" si="41"/>
        <v>359748.39872990345</v>
      </c>
      <c r="BC219" s="79">
        <f t="shared" si="45"/>
        <v>5322.2360544694384</v>
      </c>
      <c r="BD219" s="108">
        <f t="shared" si="43"/>
        <v>354426.16267543403</v>
      </c>
      <c r="BE219" s="79">
        <f t="shared" si="44"/>
        <v>737.56723852474886</v>
      </c>
      <c r="BF219" s="108">
        <f t="shared" si="51"/>
        <v>5322.2360544694384</v>
      </c>
      <c r="BG219" s="108">
        <f t="shared" si="51"/>
        <v>737.56723852474886</v>
      </c>
      <c r="BH219" s="83">
        <f t="shared" si="50"/>
        <v>1</v>
      </c>
    </row>
    <row r="220" spans="12:60" ht="20.25" customHeight="1">
      <c r="L220" s="975"/>
      <c r="M220" s="102">
        <v>203</v>
      </c>
      <c r="N220" s="108">
        <f t="shared" si="42"/>
        <v>6059.8032929941864</v>
      </c>
      <c r="O220" s="108">
        <f t="shared" si="47"/>
        <v>5339.9768413176689</v>
      </c>
      <c r="P220" s="108">
        <f t="shared" si="48"/>
        <v>719.82645167651742</v>
      </c>
      <c r="Q220" s="109">
        <f t="shared" si="49"/>
        <v>210607.95866163773</v>
      </c>
      <c r="R220" s="108"/>
      <c r="S220" s="976"/>
      <c r="T220" s="102"/>
      <c r="V220" s="108"/>
      <c r="W220" s="108"/>
      <c r="AY220" s="108">
        <f t="shared" si="46"/>
        <v>1.1368683772161603E-13</v>
      </c>
      <c r="AZ220" s="83">
        <v>203</v>
      </c>
      <c r="BA220" s="83">
        <f t="shared" si="40"/>
        <v>0</v>
      </c>
      <c r="BB220" s="79">
        <f t="shared" si="41"/>
        <v>354426.16267543403</v>
      </c>
      <c r="BC220" s="79">
        <f t="shared" si="45"/>
        <v>5339.9768413176689</v>
      </c>
      <c r="BD220" s="108">
        <f t="shared" si="43"/>
        <v>349086.18583411636</v>
      </c>
      <c r="BE220" s="79">
        <f t="shared" si="44"/>
        <v>719.82645167651742</v>
      </c>
      <c r="BF220" s="108">
        <f t="shared" si="51"/>
        <v>5339.9768413176689</v>
      </c>
      <c r="BG220" s="108">
        <f t="shared" si="51"/>
        <v>719.82645167651742</v>
      </c>
      <c r="BH220" s="83">
        <f t="shared" si="50"/>
        <v>1</v>
      </c>
    </row>
    <row r="221" spans="12:60" ht="20.25" customHeight="1">
      <c r="L221" s="975"/>
      <c r="M221" s="102">
        <v>204</v>
      </c>
      <c r="N221" s="108">
        <f t="shared" si="42"/>
        <v>6059.8032929941864</v>
      </c>
      <c r="O221" s="108">
        <f t="shared" si="47"/>
        <v>5357.7767641220607</v>
      </c>
      <c r="P221" s="108">
        <f t="shared" si="48"/>
        <v>702.02652887212525</v>
      </c>
      <c r="Q221" s="109">
        <f t="shared" si="49"/>
        <v>205250.18189751566</v>
      </c>
      <c r="R221" s="108"/>
      <c r="S221" s="976"/>
      <c r="T221" s="102">
        <v>34</v>
      </c>
      <c r="U221" s="108">
        <f>IF(X215&lt;0.01,0,U$215)</f>
        <v>0</v>
      </c>
      <c r="V221" s="108">
        <f>IF(U221=0,0,-PPMT($G$9/2,T221,MAX($G$8*2),$P$9))</f>
        <v>0</v>
      </c>
      <c r="W221" s="108">
        <f>IF(U221=0,0,-IPMT($G$9/2,T221,MAX($G$8*2),$P$9))</f>
        <v>0</v>
      </c>
      <c r="X221" s="108">
        <f>IF(X215&lt;0,0,X215-V221)</f>
        <v>0</v>
      </c>
      <c r="Y221" s="108"/>
      <c r="AY221" s="108">
        <f t="shared" si="46"/>
        <v>4.5474735088646412E-13</v>
      </c>
      <c r="AZ221" s="83">
        <v>204</v>
      </c>
      <c r="BA221" s="83">
        <f t="shared" si="40"/>
        <v>0</v>
      </c>
      <c r="BB221" s="79">
        <f t="shared" si="41"/>
        <v>349086.18583411636</v>
      </c>
      <c r="BC221" s="79">
        <f t="shared" si="45"/>
        <v>5357.7767641220607</v>
      </c>
      <c r="BD221" s="108">
        <f t="shared" si="43"/>
        <v>343728.40906999429</v>
      </c>
      <c r="BE221" s="79">
        <f t="shared" si="44"/>
        <v>702.02652887212525</v>
      </c>
      <c r="BF221" s="108">
        <f t="shared" si="51"/>
        <v>5357.7767641220607</v>
      </c>
      <c r="BG221" s="108">
        <f t="shared" si="51"/>
        <v>702.02652887212525</v>
      </c>
      <c r="BH221" s="83">
        <f t="shared" si="50"/>
        <v>1</v>
      </c>
    </row>
    <row r="222" spans="12:60" ht="20.25" customHeight="1">
      <c r="L222" s="977" t="s">
        <v>409</v>
      </c>
      <c r="M222" s="102">
        <v>205</v>
      </c>
      <c r="N222" s="108">
        <f t="shared" si="42"/>
        <v>6059.8032929941864</v>
      </c>
      <c r="O222" s="108">
        <f t="shared" si="47"/>
        <v>5375.6360200024683</v>
      </c>
      <c r="P222" s="108">
        <f t="shared" si="48"/>
        <v>684.16727299171839</v>
      </c>
      <c r="Q222" s="109">
        <f t="shared" si="49"/>
        <v>199874.54587751318</v>
      </c>
      <c r="R222" s="108"/>
      <c r="S222" s="978" t="s">
        <v>409</v>
      </c>
      <c r="T222" s="102"/>
      <c r="V222" s="108"/>
      <c r="W222" s="108"/>
      <c r="AY222" s="108">
        <f t="shared" si="46"/>
        <v>-2.2737367544323206E-13</v>
      </c>
      <c r="AZ222" s="83">
        <v>205</v>
      </c>
      <c r="BA222" s="83">
        <f t="shared" ref="BA222:BA285" si="52">IF($F$19=AZ222,1,0)</f>
        <v>0</v>
      </c>
      <c r="BB222" s="79">
        <f t="shared" si="41"/>
        <v>343728.40906999429</v>
      </c>
      <c r="BC222" s="79">
        <f t="shared" si="45"/>
        <v>5375.6360200024683</v>
      </c>
      <c r="BD222" s="108">
        <f t="shared" si="43"/>
        <v>338352.77304999181</v>
      </c>
      <c r="BE222" s="79">
        <f t="shared" si="44"/>
        <v>684.16727299171839</v>
      </c>
      <c r="BF222" s="108">
        <f t="shared" si="51"/>
        <v>5375.6360200024683</v>
      </c>
      <c r="BG222" s="108">
        <f t="shared" si="51"/>
        <v>684.16727299171839</v>
      </c>
      <c r="BH222" s="83">
        <f t="shared" si="50"/>
        <v>1</v>
      </c>
    </row>
    <row r="223" spans="12:60" ht="20.25" customHeight="1">
      <c r="L223" s="977"/>
      <c r="M223" s="102">
        <v>206</v>
      </c>
      <c r="N223" s="108">
        <f t="shared" si="42"/>
        <v>6059.8032929941864</v>
      </c>
      <c r="O223" s="108">
        <f t="shared" si="47"/>
        <v>5393.5548067358104</v>
      </c>
      <c r="P223" s="108">
        <f t="shared" si="48"/>
        <v>666.24848625837683</v>
      </c>
      <c r="Q223" s="109">
        <f t="shared" si="49"/>
        <v>194480.99107077738</v>
      </c>
      <c r="R223" s="108"/>
      <c r="S223" s="978"/>
      <c r="T223" s="102"/>
      <c r="V223" s="108"/>
      <c r="W223" s="108"/>
      <c r="AY223" s="108">
        <f t="shared" si="46"/>
        <v>-7.9580786405131221E-13</v>
      </c>
      <c r="AZ223" s="83">
        <v>206</v>
      </c>
      <c r="BA223" s="83">
        <f t="shared" si="52"/>
        <v>0</v>
      </c>
      <c r="BB223" s="79">
        <f t="shared" ref="BB223:BB286" si="53">IF(BA223=1,$F$18,IF(BB222&gt;0,BD222,0))</f>
        <v>338352.77304999181</v>
      </c>
      <c r="BC223" s="79">
        <f t="shared" si="45"/>
        <v>5393.5548067358104</v>
      </c>
      <c r="BD223" s="108">
        <f t="shared" si="43"/>
        <v>332959.21824325598</v>
      </c>
      <c r="BE223" s="79">
        <f t="shared" si="44"/>
        <v>666.24848625837683</v>
      </c>
      <c r="BF223" s="108">
        <f t="shared" si="51"/>
        <v>5393.5548067358104</v>
      </c>
      <c r="BG223" s="108">
        <f t="shared" si="51"/>
        <v>666.24848625837683</v>
      </c>
      <c r="BH223" s="83">
        <f t="shared" si="50"/>
        <v>1</v>
      </c>
    </row>
    <row r="224" spans="12:60" ht="20.25" customHeight="1">
      <c r="L224" s="977"/>
      <c r="M224" s="102">
        <v>207</v>
      </c>
      <c r="N224" s="108">
        <f t="shared" ref="N224:N287" si="54">IF(Q223&lt;1,0,N223)</f>
        <v>6059.8032929941864</v>
      </c>
      <c r="O224" s="108">
        <f t="shared" si="47"/>
        <v>5411.5333227582623</v>
      </c>
      <c r="P224" s="108">
        <f t="shared" si="48"/>
        <v>648.26997023592412</v>
      </c>
      <c r="Q224" s="109">
        <f t="shared" si="49"/>
        <v>189069.45774801911</v>
      </c>
      <c r="R224" s="108"/>
      <c r="S224" s="978"/>
      <c r="T224" s="102"/>
      <c r="V224" s="108"/>
      <c r="W224" s="108"/>
      <c r="AY224" s="108">
        <f t="shared" si="46"/>
        <v>0</v>
      </c>
      <c r="AZ224" s="83">
        <v>207</v>
      </c>
      <c r="BA224" s="83">
        <f t="shared" si="52"/>
        <v>0</v>
      </c>
      <c r="BB224" s="79">
        <f t="shared" si="53"/>
        <v>332959.21824325598</v>
      </c>
      <c r="BC224" s="79">
        <f t="shared" si="45"/>
        <v>5411.5333227582623</v>
      </c>
      <c r="BD224" s="108">
        <f t="shared" si="43"/>
        <v>327547.6849204977</v>
      </c>
      <c r="BE224" s="79">
        <f t="shared" si="44"/>
        <v>648.26997023592412</v>
      </c>
      <c r="BF224" s="108">
        <f t="shared" si="51"/>
        <v>5411.5333227582623</v>
      </c>
      <c r="BG224" s="108">
        <f t="shared" si="51"/>
        <v>648.26997023592412</v>
      </c>
      <c r="BH224" s="83">
        <f t="shared" si="50"/>
        <v>1</v>
      </c>
    </row>
    <row r="225" spans="12:60" ht="20.25" customHeight="1">
      <c r="L225" s="977"/>
      <c r="M225" s="102">
        <v>208</v>
      </c>
      <c r="N225" s="108">
        <f t="shared" si="54"/>
        <v>6059.8032929941864</v>
      </c>
      <c r="O225" s="108">
        <f t="shared" si="47"/>
        <v>5429.5717671674574</v>
      </c>
      <c r="P225" s="108">
        <f t="shared" si="48"/>
        <v>630.23152582672981</v>
      </c>
      <c r="Q225" s="109">
        <f t="shared" si="49"/>
        <v>183639.88598085166</v>
      </c>
      <c r="R225" s="108"/>
      <c r="S225" s="978"/>
      <c r="T225" s="102"/>
      <c r="V225" s="108"/>
      <c r="W225" s="108"/>
      <c r="AY225" s="108">
        <f t="shared" si="46"/>
        <v>-7.9580786405131221E-13</v>
      </c>
      <c r="AZ225" s="83">
        <v>208</v>
      </c>
      <c r="BA225" s="83">
        <f t="shared" si="52"/>
        <v>0</v>
      </c>
      <c r="BB225" s="79">
        <f t="shared" si="53"/>
        <v>327547.6849204977</v>
      </c>
      <c r="BC225" s="79">
        <f t="shared" si="45"/>
        <v>5429.5717671674574</v>
      </c>
      <c r="BD225" s="108">
        <f t="shared" si="43"/>
        <v>322118.11315333023</v>
      </c>
      <c r="BE225" s="79">
        <f t="shared" si="44"/>
        <v>630.23152582672981</v>
      </c>
      <c r="BF225" s="108">
        <f t="shared" si="51"/>
        <v>5429.5717671674574</v>
      </c>
      <c r="BG225" s="108">
        <f t="shared" si="51"/>
        <v>630.23152582672981</v>
      </c>
      <c r="BH225" s="83">
        <f t="shared" si="50"/>
        <v>1</v>
      </c>
    </row>
    <row r="226" spans="12:60" ht="20.25" customHeight="1">
      <c r="L226" s="977"/>
      <c r="M226" s="102">
        <v>209</v>
      </c>
      <c r="N226" s="108">
        <f t="shared" si="54"/>
        <v>6059.8032929941864</v>
      </c>
      <c r="O226" s="108">
        <f t="shared" si="47"/>
        <v>5447.670339724682</v>
      </c>
      <c r="P226" s="108">
        <f t="shared" si="48"/>
        <v>612.13295326950504</v>
      </c>
      <c r="Q226" s="109">
        <f t="shared" si="49"/>
        <v>178192.21564112697</v>
      </c>
      <c r="R226" s="108"/>
      <c r="S226" s="978"/>
      <c r="T226" s="102"/>
      <c r="V226" s="108"/>
      <c r="W226" s="108"/>
      <c r="AY226" s="108">
        <f t="shared" si="46"/>
        <v>-5.6843418860808015E-13</v>
      </c>
      <c r="AZ226" s="83">
        <v>209</v>
      </c>
      <c r="BA226" s="83">
        <f t="shared" si="52"/>
        <v>0</v>
      </c>
      <c r="BB226" s="79">
        <f t="shared" si="53"/>
        <v>322118.11315333023</v>
      </c>
      <c r="BC226" s="79">
        <f t="shared" si="45"/>
        <v>5447.670339724682</v>
      </c>
      <c r="BD226" s="108">
        <f t="shared" si="43"/>
        <v>316670.44281360554</v>
      </c>
      <c r="BE226" s="79">
        <f t="shared" si="44"/>
        <v>612.13295326950504</v>
      </c>
      <c r="BF226" s="108">
        <f t="shared" si="51"/>
        <v>5447.670339724682</v>
      </c>
      <c r="BG226" s="108">
        <f t="shared" si="51"/>
        <v>612.13295326950504</v>
      </c>
      <c r="BH226" s="83">
        <f t="shared" si="50"/>
        <v>1</v>
      </c>
    </row>
    <row r="227" spans="12:60" ht="20.25" customHeight="1">
      <c r="L227" s="977"/>
      <c r="M227" s="102">
        <v>210</v>
      </c>
      <c r="N227" s="108">
        <f t="shared" si="54"/>
        <v>6059.8032929941864</v>
      </c>
      <c r="O227" s="108">
        <f t="shared" si="47"/>
        <v>5465.8292408570969</v>
      </c>
      <c r="P227" s="108">
        <f t="shared" si="48"/>
        <v>593.9740521370893</v>
      </c>
      <c r="Q227" s="109">
        <f t="shared" si="49"/>
        <v>172726.38640026987</v>
      </c>
      <c r="R227" s="108"/>
      <c r="S227" s="978"/>
      <c r="T227" s="102">
        <v>35</v>
      </c>
      <c r="U227" s="108">
        <f>IF(X221&lt;0.01,0,U$221)</f>
        <v>0</v>
      </c>
      <c r="V227" s="108">
        <f>IF(U227=0,0,-PPMT($G$9/2,T227,MAX($G$8*2),$P$9))</f>
        <v>0</v>
      </c>
      <c r="W227" s="108">
        <f>IF(U227=0,0,-IPMT($G$9/2,T227,MAX($G$8*2),$P$9))</f>
        <v>0</v>
      </c>
      <c r="X227" s="108">
        <f>IF(X221&lt;0,0,X221-V227)</f>
        <v>0</v>
      </c>
      <c r="Y227" s="108"/>
      <c r="AY227" s="108">
        <f t="shared" si="46"/>
        <v>2.2737367544323206E-13</v>
      </c>
      <c r="AZ227" s="83">
        <v>210</v>
      </c>
      <c r="BA227" s="83">
        <f t="shared" si="52"/>
        <v>0</v>
      </c>
      <c r="BB227" s="79">
        <f t="shared" si="53"/>
        <v>316670.44281360554</v>
      </c>
      <c r="BC227" s="79">
        <f t="shared" si="45"/>
        <v>5465.8292408570969</v>
      </c>
      <c r="BD227" s="108">
        <f t="shared" si="43"/>
        <v>311204.61357274844</v>
      </c>
      <c r="BE227" s="79">
        <f t="shared" si="44"/>
        <v>593.9740521370893</v>
      </c>
      <c r="BF227" s="108">
        <f t="shared" si="51"/>
        <v>5465.8292408570969</v>
      </c>
      <c r="BG227" s="108">
        <f t="shared" si="51"/>
        <v>593.9740521370893</v>
      </c>
      <c r="BH227" s="83">
        <f t="shared" si="50"/>
        <v>1</v>
      </c>
    </row>
    <row r="228" spans="12:60" ht="20.25" customHeight="1">
      <c r="L228" s="977"/>
      <c r="M228" s="102">
        <v>211</v>
      </c>
      <c r="N228" s="108">
        <f t="shared" si="54"/>
        <v>6059.8032929941864</v>
      </c>
      <c r="O228" s="108">
        <f t="shared" si="47"/>
        <v>5484.0486716599544</v>
      </c>
      <c r="P228" s="108">
        <f t="shared" si="48"/>
        <v>575.75462133423241</v>
      </c>
      <c r="Q228" s="109">
        <f t="shared" si="49"/>
        <v>167242.33772860991</v>
      </c>
      <c r="R228" s="108"/>
      <c r="S228" s="978"/>
      <c r="T228" s="102"/>
      <c r="V228" s="108"/>
      <c r="W228" s="108"/>
      <c r="AY228" s="108">
        <f t="shared" si="46"/>
        <v>-3.4106051316484809E-13</v>
      </c>
      <c r="AZ228" s="83">
        <v>211</v>
      </c>
      <c r="BA228" s="83">
        <f t="shared" si="52"/>
        <v>0</v>
      </c>
      <c r="BB228" s="79">
        <f t="shared" si="53"/>
        <v>311204.61357274844</v>
      </c>
      <c r="BC228" s="79">
        <f t="shared" si="45"/>
        <v>5484.0486716599544</v>
      </c>
      <c r="BD228" s="108">
        <f t="shared" si="43"/>
        <v>305720.56490108848</v>
      </c>
      <c r="BE228" s="79">
        <f t="shared" si="44"/>
        <v>575.75462133423241</v>
      </c>
      <c r="BF228" s="108">
        <f t="shared" si="51"/>
        <v>5484.0486716599544</v>
      </c>
      <c r="BG228" s="108">
        <f t="shared" si="51"/>
        <v>575.75462133423241</v>
      </c>
      <c r="BH228" s="83">
        <f t="shared" si="50"/>
        <v>1</v>
      </c>
    </row>
    <row r="229" spans="12:60" ht="20.25" customHeight="1">
      <c r="L229" s="977"/>
      <c r="M229" s="102">
        <v>212</v>
      </c>
      <c r="N229" s="108">
        <f t="shared" si="54"/>
        <v>6059.8032929941864</v>
      </c>
      <c r="O229" s="108">
        <f t="shared" si="47"/>
        <v>5502.3288338988204</v>
      </c>
      <c r="P229" s="108">
        <f t="shared" si="48"/>
        <v>557.47445909536589</v>
      </c>
      <c r="Q229" s="109">
        <f t="shared" si="49"/>
        <v>161740.00889471109</v>
      </c>
      <c r="R229" s="108"/>
      <c r="S229" s="978"/>
      <c r="T229" s="102"/>
      <c r="V229" s="108"/>
      <c r="W229" s="108"/>
      <c r="AY229" s="108">
        <f t="shared" si="46"/>
        <v>1.1368683772161603E-13</v>
      </c>
      <c r="AZ229" s="83">
        <v>212</v>
      </c>
      <c r="BA229" s="83">
        <f t="shared" si="52"/>
        <v>0</v>
      </c>
      <c r="BB229" s="79">
        <f t="shared" si="53"/>
        <v>305720.56490108848</v>
      </c>
      <c r="BC229" s="79">
        <f t="shared" si="45"/>
        <v>5502.3288338988204</v>
      </c>
      <c r="BD229" s="108">
        <f t="shared" si="43"/>
        <v>300218.23606718966</v>
      </c>
      <c r="BE229" s="79">
        <f t="shared" si="44"/>
        <v>557.47445909536589</v>
      </c>
      <c r="BF229" s="108">
        <f t="shared" si="51"/>
        <v>5502.3288338988204</v>
      </c>
      <c r="BG229" s="108">
        <f t="shared" si="51"/>
        <v>557.47445909536589</v>
      </c>
      <c r="BH229" s="83">
        <f t="shared" si="50"/>
        <v>1</v>
      </c>
    </row>
    <row r="230" spans="12:60" ht="20.25" customHeight="1">
      <c r="L230" s="977"/>
      <c r="M230" s="102">
        <v>213</v>
      </c>
      <c r="N230" s="108">
        <f t="shared" si="54"/>
        <v>6059.8032929941864</v>
      </c>
      <c r="O230" s="108">
        <f t="shared" si="47"/>
        <v>5520.6699300118171</v>
      </c>
      <c r="P230" s="108">
        <f t="shared" si="48"/>
        <v>539.13336298236982</v>
      </c>
      <c r="Q230" s="109">
        <f t="shared" si="49"/>
        <v>156219.33896469927</v>
      </c>
      <c r="R230" s="108"/>
      <c r="S230" s="978"/>
      <c r="T230" s="102"/>
      <c r="V230" s="108"/>
      <c r="W230" s="108"/>
      <c r="AY230" s="108">
        <f t="shared" si="46"/>
        <v>-4.5474735088646412E-13</v>
      </c>
      <c r="AZ230" s="83">
        <v>213</v>
      </c>
      <c r="BA230" s="83">
        <f t="shared" si="52"/>
        <v>0</v>
      </c>
      <c r="BB230" s="79">
        <f t="shared" si="53"/>
        <v>300218.23606718966</v>
      </c>
      <c r="BC230" s="79">
        <f t="shared" si="45"/>
        <v>5520.6699300118171</v>
      </c>
      <c r="BD230" s="108">
        <f t="shared" si="43"/>
        <v>294697.56613717787</v>
      </c>
      <c r="BE230" s="79">
        <f t="shared" si="44"/>
        <v>539.13336298236982</v>
      </c>
      <c r="BF230" s="108">
        <f t="shared" si="51"/>
        <v>5520.6699300118171</v>
      </c>
      <c r="BG230" s="108">
        <f t="shared" si="51"/>
        <v>539.13336298236982</v>
      </c>
      <c r="BH230" s="83">
        <f t="shared" si="50"/>
        <v>1</v>
      </c>
    </row>
    <row r="231" spans="12:60" ht="20.25" customHeight="1">
      <c r="L231" s="977"/>
      <c r="M231" s="102">
        <v>214</v>
      </c>
      <c r="N231" s="108">
        <f t="shared" si="54"/>
        <v>6059.8032929941864</v>
      </c>
      <c r="O231" s="108">
        <f t="shared" si="47"/>
        <v>5539.0721631118568</v>
      </c>
      <c r="P231" s="108">
        <f t="shared" si="48"/>
        <v>520.73112988233049</v>
      </c>
      <c r="Q231" s="109">
        <f t="shared" si="49"/>
        <v>150680.26680158742</v>
      </c>
      <c r="R231" s="108"/>
      <c r="S231" s="978"/>
      <c r="T231" s="102"/>
      <c r="V231" s="108"/>
      <c r="W231" s="108"/>
      <c r="AY231" s="108">
        <f t="shared" si="46"/>
        <v>-7.9580786405131221E-13</v>
      </c>
      <c r="AZ231" s="83">
        <v>214</v>
      </c>
      <c r="BA231" s="83">
        <f t="shared" si="52"/>
        <v>0</v>
      </c>
      <c r="BB231" s="79">
        <f t="shared" si="53"/>
        <v>294697.56613717787</v>
      </c>
      <c r="BC231" s="79">
        <f t="shared" si="45"/>
        <v>5539.0721631118568</v>
      </c>
      <c r="BD231" s="108">
        <f t="shared" si="43"/>
        <v>289158.49397406599</v>
      </c>
      <c r="BE231" s="79">
        <f t="shared" si="44"/>
        <v>520.73112988233049</v>
      </c>
      <c r="BF231" s="108">
        <f t="shared" si="51"/>
        <v>5539.0721631118568</v>
      </c>
      <c r="BG231" s="108">
        <f t="shared" si="51"/>
        <v>520.73112988233049</v>
      </c>
      <c r="BH231" s="83">
        <f t="shared" si="50"/>
        <v>1</v>
      </c>
    </row>
    <row r="232" spans="12:60" ht="20.25" customHeight="1">
      <c r="L232" s="977"/>
      <c r="M232" s="102">
        <v>215</v>
      </c>
      <c r="N232" s="108">
        <f t="shared" si="54"/>
        <v>6059.8032929941864</v>
      </c>
      <c r="O232" s="108">
        <f t="shared" si="47"/>
        <v>5557.5357369888961</v>
      </c>
      <c r="P232" s="108">
        <f t="shared" si="48"/>
        <v>502.26755600529094</v>
      </c>
      <c r="Q232" s="109">
        <f t="shared" si="49"/>
        <v>145122.73106459851</v>
      </c>
      <c r="R232" s="108"/>
      <c r="S232" s="978"/>
      <c r="T232" s="102"/>
      <c r="V232" s="108"/>
      <c r="W232" s="108"/>
      <c r="AY232" s="108">
        <f t="shared" si="46"/>
        <v>-6.2527760746888816E-13</v>
      </c>
      <c r="AZ232" s="83">
        <v>215</v>
      </c>
      <c r="BA232" s="83">
        <f t="shared" si="52"/>
        <v>0</v>
      </c>
      <c r="BB232" s="79">
        <f t="shared" si="53"/>
        <v>289158.49397406599</v>
      </c>
      <c r="BC232" s="79">
        <f t="shared" si="45"/>
        <v>5557.5357369888961</v>
      </c>
      <c r="BD232" s="108">
        <f t="shared" si="43"/>
        <v>283600.95823707711</v>
      </c>
      <c r="BE232" s="79">
        <f t="shared" si="44"/>
        <v>502.26755600529094</v>
      </c>
      <c r="BF232" s="108">
        <f t="shared" si="51"/>
        <v>5557.5357369888961</v>
      </c>
      <c r="BG232" s="108">
        <f t="shared" si="51"/>
        <v>502.26755600529094</v>
      </c>
      <c r="BH232" s="83">
        <f t="shared" si="50"/>
        <v>1</v>
      </c>
    </row>
    <row r="233" spans="12:60" ht="20.25" customHeight="1">
      <c r="L233" s="977"/>
      <c r="M233" s="102">
        <v>216</v>
      </c>
      <c r="N233" s="108">
        <f t="shared" si="54"/>
        <v>6059.8032929941864</v>
      </c>
      <c r="O233" s="108">
        <f t="shared" si="47"/>
        <v>5576.0608561121926</v>
      </c>
      <c r="P233" s="108">
        <f t="shared" si="48"/>
        <v>483.74243688199471</v>
      </c>
      <c r="Q233" s="109">
        <f t="shared" si="49"/>
        <v>139546.67020848632</v>
      </c>
      <c r="R233" s="108"/>
      <c r="S233" s="978"/>
      <c r="T233" s="102">
        <v>36</v>
      </c>
      <c r="U233" s="108">
        <f>IF(X227&lt;0.01,0,U$227)</f>
        <v>0</v>
      </c>
      <c r="V233" s="108">
        <f>IF(U233=0,0,-PPMT($G$9/2,T233,MAX($G$8*2),$P$9))</f>
        <v>0</v>
      </c>
      <c r="W233" s="108">
        <f>IF(U233=0,0,-IPMT($G$9/2,T233,MAX($G$8*2),$P$9))</f>
        <v>0</v>
      </c>
      <c r="X233" s="108">
        <f>IF(X227&lt;0,0,X227-V233)</f>
        <v>0</v>
      </c>
      <c r="Y233" s="108"/>
      <c r="AY233" s="108">
        <f t="shared" si="46"/>
        <v>-8.5265128291212022E-13</v>
      </c>
      <c r="AZ233" s="83">
        <v>216</v>
      </c>
      <c r="BA233" s="83">
        <f t="shared" si="52"/>
        <v>0</v>
      </c>
      <c r="BB233" s="79">
        <f t="shared" si="53"/>
        <v>283600.95823707711</v>
      </c>
      <c r="BC233" s="79">
        <f t="shared" si="45"/>
        <v>5576.0608561121926</v>
      </c>
      <c r="BD233" s="108">
        <f t="shared" si="43"/>
        <v>278024.89738096489</v>
      </c>
      <c r="BE233" s="79">
        <f t="shared" si="44"/>
        <v>483.74243688199471</v>
      </c>
      <c r="BF233" s="108">
        <f t="shared" si="51"/>
        <v>5576.0608561121926</v>
      </c>
      <c r="BG233" s="108">
        <f t="shared" si="51"/>
        <v>483.74243688199471</v>
      </c>
      <c r="BH233" s="83">
        <f t="shared" si="50"/>
        <v>1</v>
      </c>
    </row>
    <row r="234" spans="12:60" ht="20.25" customHeight="1">
      <c r="L234" s="975" t="s">
        <v>410</v>
      </c>
      <c r="M234" s="102">
        <v>217</v>
      </c>
      <c r="N234" s="108">
        <f t="shared" si="54"/>
        <v>6059.8032929941864</v>
      </c>
      <c r="O234" s="108">
        <f t="shared" si="47"/>
        <v>5594.6477256325661</v>
      </c>
      <c r="P234" s="108">
        <f t="shared" si="48"/>
        <v>465.15556736162068</v>
      </c>
      <c r="Q234" s="109">
        <f t="shared" si="49"/>
        <v>133952.02248285376</v>
      </c>
      <c r="R234" s="108"/>
      <c r="S234" s="976" t="s">
        <v>410</v>
      </c>
      <c r="T234" s="102"/>
      <c r="V234" s="108"/>
      <c r="W234" s="108"/>
      <c r="AY234" s="108">
        <f t="shared" si="46"/>
        <v>-3.4106051316484809E-13</v>
      </c>
      <c r="AZ234" s="83">
        <v>217</v>
      </c>
      <c r="BA234" s="83">
        <f t="shared" si="52"/>
        <v>0</v>
      </c>
      <c r="BB234" s="79">
        <f t="shared" si="53"/>
        <v>278024.89738096489</v>
      </c>
      <c r="BC234" s="79">
        <f t="shared" si="45"/>
        <v>5594.6477256325661</v>
      </c>
      <c r="BD234" s="108">
        <f t="shared" si="43"/>
        <v>272430.2496553323</v>
      </c>
      <c r="BE234" s="79">
        <f t="shared" si="44"/>
        <v>465.15556736162068</v>
      </c>
      <c r="BF234" s="108">
        <f t="shared" si="51"/>
        <v>5594.6477256325661</v>
      </c>
      <c r="BG234" s="108">
        <f t="shared" si="51"/>
        <v>465.15556736162068</v>
      </c>
      <c r="BH234" s="83">
        <f t="shared" si="50"/>
        <v>1</v>
      </c>
    </row>
    <row r="235" spans="12:60" ht="20.25" customHeight="1">
      <c r="L235" s="975"/>
      <c r="M235" s="102">
        <v>218</v>
      </c>
      <c r="N235" s="108">
        <f t="shared" si="54"/>
        <v>6059.8032929941864</v>
      </c>
      <c r="O235" s="108">
        <f t="shared" si="47"/>
        <v>5613.2965513846748</v>
      </c>
      <c r="P235" s="108">
        <f t="shared" si="48"/>
        <v>446.50674160951206</v>
      </c>
      <c r="Q235" s="109">
        <f t="shared" si="49"/>
        <v>128338.72593146909</v>
      </c>
      <c r="R235" s="108"/>
      <c r="S235" s="976"/>
      <c r="T235" s="102"/>
      <c r="V235" s="108"/>
      <c r="W235" s="108"/>
      <c r="AY235" s="108">
        <f t="shared" si="46"/>
        <v>-3.979039320256561E-13</v>
      </c>
      <c r="AZ235" s="83">
        <v>218</v>
      </c>
      <c r="BA235" s="83">
        <f t="shared" si="52"/>
        <v>0</v>
      </c>
      <c r="BB235" s="79">
        <f t="shared" si="53"/>
        <v>272430.2496553323</v>
      </c>
      <c r="BC235" s="79">
        <f t="shared" si="45"/>
        <v>5613.2965513846748</v>
      </c>
      <c r="BD235" s="108">
        <f t="shared" si="43"/>
        <v>266816.95310394763</v>
      </c>
      <c r="BE235" s="79">
        <f t="shared" si="44"/>
        <v>446.50674160951206</v>
      </c>
      <c r="BF235" s="108">
        <f t="shared" si="51"/>
        <v>5613.2965513846748</v>
      </c>
      <c r="BG235" s="108">
        <f t="shared" si="51"/>
        <v>446.50674160951206</v>
      </c>
      <c r="BH235" s="83">
        <f t="shared" si="50"/>
        <v>1</v>
      </c>
    </row>
    <row r="236" spans="12:60" ht="20.25" customHeight="1">
      <c r="L236" s="975"/>
      <c r="M236" s="102">
        <v>219</v>
      </c>
      <c r="N236" s="108">
        <f t="shared" si="54"/>
        <v>6059.8032929941864</v>
      </c>
      <c r="O236" s="108">
        <f t="shared" si="47"/>
        <v>5632.0075398892905</v>
      </c>
      <c r="P236" s="108">
        <f t="shared" si="48"/>
        <v>427.79575310489656</v>
      </c>
      <c r="Q236" s="109">
        <f t="shared" si="49"/>
        <v>122706.71839157979</v>
      </c>
      <c r="R236" s="108"/>
      <c r="S236" s="976"/>
      <c r="T236" s="102"/>
      <c r="V236" s="108"/>
      <c r="W236" s="108"/>
      <c r="AY236" s="108">
        <f t="shared" si="46"/>
        <v>-5.6843418860808015E-13</v>
      </c>
      <c r="AZ236" s="83">
        <v>219</v>
      </c>
      <c r="BA236" s="83">
        <f t="shared" si="52"/>
        <v>0</v>
      </c>
      <c r="BB236" s="79">
        <f t="shared" si="53"/>
        <v>266816.95310394763</v>
      </c>
      <c r="BC236" s="79">
        <f t="shared" si="45"/>
        <v>5632.0075398892905</v>
      </c>
      <c r="BD236" s="108">
        <f t="shared" si="43"/>
        <v>261184.94556405835</v>
      </c>
      <c r="BE236" s="79">
        <f t="shared" si="44"/>
        <v>427.79575310489656</v>
      </c>
      <c r="BF236" s="108">
        <f t="shared" si="51"/>
        <v>5632.0075398892905</v>
      </c>
      <c r="BG236" s="108">
        <f t="shared" si="51"/>
        <v>427.79575310489656</v>
      </c>
      <c r="BH236" s="83">
        <f t="shared" si="50"/>
        <v>1</v>
      </c>
    </row>
    <row r="237" spans="12:60" ht="20.25" customHeight="1">
      <c r="L237" s="975"/>
      <c r="M237" s="102">
        <v>220</v>
      </c>
      <c r="N237" s="108">
        <f t="shared" si="54"/>
        <v>6059.8032929941864</v>
      </c>
      <c r="O237" s="108">
        <f t="shared" si="47"/>
        <v>5650.7808983555879</v>
      </c>
      <c r="P237" s="108">
        <f t="shared" si="48"/>
        <v>409.02239463859888</v>
      </c>
      <c r="Q237" s="109">
        <f t="shared" si="49"/>
        <v>117055.93749322421</v>
      </c>
      <c r="R237" s="108"/>
      <c r="S237" s="976"/>
      <c r="T237" s="102"/>
      <c r="V237" s="108"/>
      <c r="W237" s="108"/>
      <c r="AY237" s="108">
        <f t="shared" si="46"/>
        <v>-2.8421709430404007E-13</v>
      </c>
      <c r="AZ237" s="83">
        <v>220</v>
      </c>
      <c r="BA237" s="83">
        <f t="shared" si="52"/>
        <v>0</v>
      </c>
      <c r="BB237" s="79">
        <f t="shared" si="53"/>
        <v>261184.94556405835</v>
      </c>
      <c r="BC237" s="79">
        <f t="shared" si="45"/>
        <v>5650.7808983555879</v>
      </c>
      <c r="BD237" s="108">
        <f t="shared" si="43"/>
        <v>255534.16466570276</v>
      </c>
      <c r="BE237" s="79">
        <f t="shared" si="44"/>
        <v>409.02239463859888</v>
      </c>
      <c r="BF237" s="108">
        <f t="shared" si="51"/>
        <v>5650.7808983555879</v>
      </c>
      <c r="BG237" s="108">
        <f t="shared" si="51"/>
        <v>409.02239463859888</v>
      </c>
      <c r="BH237" s="83">
        <f t="shared" si="50"/>
        <v>1</v>
      </c>
    </row>
    <row r="238" spans="12:60" ht="20.25" customHeight="1">
      <c r="L238" s="975"/>
      <c r="M238" s="102">
        <v>221</v>
      </c>
      <c r="N238" s="108">
        <f t="shared" si="54"/>
        <v>6059.8032929941864</v>
      </c>
      <c r="O238" s="108">
        <f t="shared" si="47"/>
        <v>5669.6168346834402</v>
      </c>
      <c r="P238" s="108">
        <f t="shared" si="48"/>
        <v>390.18645831074696</v>
      </c>
      <c r="Q238" s="109">
        <f t="shared" si="49"/>
        <v>111386.32065854076</v>
      </c>
      <c r="R238" s="108"/>
      <c r="S238" s="976"/>
      <c r="T238" s="102"/>
      <c r="V238" s="108"/>
      <c r="W238" s="108"/>
      <c r="AY238" s="108">
        <f t="shared" si="46"/>
        <v>-6.8212102632969618E-13</v>
      </c>
      <c r="AZ238" s="83">
        <v>221</v>
      </c>
      <c r="BA238" s="83">
        <f t="shared" si="52"/>
        <v>0</v>
      </c>
      <c r="BB238" s="79">
        <f t="shared" si="53"/>
        <v>255534.16466570276</v>
      </c>
      <c r="BC238" s="79">
        <f t="shared" si="45"/>
        <v>5669.6168346834402</v>
      </c>
      <c r="BD238" s="108">
        <f t="shared" si="43"/>
        <v>249864.54783101933</v>
      </c>
      <c r="BE238" s="79">
        <f t="shared" si="44"/>
        <v>390.18645831074696</v>
      </c>
      <c r="BF238" s="108">
        <f t="shared" si="51"/>
        <v>5669.6168346834402</v>
      </c>
      <c r="BG238" s="108">
        <f t="shared" si="51"/>
        <v>390.18645831074696</v>
      </c>
      <c r="BH238" s="83">
        <f t="shared" si="50"/>
        <v>1</v>
      </c>
    </row>
    <row r="239" spans="12:60" ht="20.25" customHeight="1">
      <c r="L239" s="975"/>
      <c r="M239" s="102">
        <v>222</v>
      </c>
      <c r="N239" s="108">
        <f t="shared" si="54"/>
        <v>6059.8032929941864</v>
      </c>
      <c r="O239" s="108">
        <f t="shared" si="47"/>
        <v>5688.5155574657183</v>
      </c>
      <c r="P239" s="108">
        <f t="shared" si="48"/>
        <v>371.28773552846872</v>
      </c>
      <c r="Q239" s="109">
        <f t="shared" si="49"/>
        <v>105697.80510107504</v>
      </c>
      <c r="R239" s="108"/>
      <c r="S239" s="976"/>
      <c r="T239" s="102">
        <v>37</v>
      </c>
      <c r="U239" s="108">
        <f>IF(X233&lt;0.01,0,U$233)</f>
        <v>0</v>
      </c>
      <c r="V239" s="108">
        <f>IF(U239=0,0,-PPMT($G$9/2,T239,MAX($G$8*2),$P$9))</f>
        <v>0</v>
      </c>
      <c r="W239" s="108">
        <f>IF(U239=0,0,-IPMT($G$9/2,T239,MAX($G$8*2),$P$9))</f>
        <v>0</v>
      </c>
      <c r="X239" s="108">
        <f>IF(X233&lt;0,0,X233-V239)</f>
        <v>0</v>
      </c>
      <c r="Y239" s="108"/>
      <c r="AY239" s="108">
        <f t="shared" si="46"/>
        <v>-5.6843418860808015E-13</v>
      </c>
      <c r="AZ239" s="83">
        <v>222</v>
      </c>
      <c r="BA239" s="83">
        <f t="shared" si="52"/>
        <v>0</v>
      </c>
      <c r="BB239" s="79">
        <f t="shared" si="53"/>
        <v>249864.54783101933</v>
      </c>
      <c r="BC239" s="79">
        <f t="shared" si="45"/>
        <v>5688.5155574657183</v>
      </c>
      <c r="BD239" s="108">
        <f t="shared" si="43"/>
        <v>244176.0322735536</v>
      </c>
      <c r="BE239" s="79">
        <f t="shared" si="44"/>
        <v>371.28773552846872</v>
      </c>
      <c r="BF239" s="108">
        <f t="shared" si="51"/>
        <v>5688.5155574657183</v>
      </c>
      <c r="BG239" s="108">
        <f t="shared" si="51"/>
        <v>371.28773552846872</v>
      </c>
      <c r="BH239" s="83">
        <f t="shared" si="50"/>
        <v>1</v>
      </c>
    </row>
    <row r="240" spans="12:60" ht="20.25" customHeight="1">
      <c r="L240" s="975"/>
      <c r="M240" s="102">
        <v>223</v>
      </c>
      <c r="N240" s="108">
        <f t="shared" si="54"/>
        <v>6059.8032929941864</v>
      </c>
      <c r="O240" s="108">
        <f t="shared" si="47"/>
        <v>5707.4772759906036</v>
      </c>
      <c r="P240" s="108">
        <f t="shared" si="48"/>
        <v>352.32601700358305</v>
      </c>
      <c r="Q240" s="109">
        <f t="shared" si="49"/>
        <v>99990.327825084431</v>
      </c>
      <c r="R240" s="108"/>
      <c r="S240" s="976"/>
      <c r="T240" s="102"/>
      <c r="V240" s="108"/>
      <c r="W240" s="108"/>
      <c r="AY240" s="108">
        <f t="shared" si="46"/>
        <v>-2.2737367544323206E-13</v>
      </c>
      <c r="AZ240" s="83">
        <v>223</v>
      </c>
      <c r="BA240" s="83">
        <f t="shared" si="52"/>
        <v>0</v>
      </c>
      <c r="BB240" s="79">
        <f t="shared" si="53"/>
        <v>244176.0322735536</v>
      </c>
      <c r="BC240" s="79">
        <f t="shared" si="45"/>
        <v>5707.4772759906036</v>
      </c>
      <c r="BD240" s="108">
        <f t="shared" ref="BD240:BD303" si="55">BB240-BC240</f>
        <v>238468.55499756301</v>
      </c>
      <c r="BE240" s="79">
        <f t="shared" ref="BE240:BE303" si="56">IF(BC240&gt;0,BG240,0)</f>
        <v>352.32601700358305</v>
      </c>
      <c r="BF240" s="108">
        <f t="shared" si="51"/>
        <v>5707.4772759906036</v>
      </c>
      <c r="BG240" s="108">
        <f t="shared" si="51"/>
        <v>352.32601700358305</v>
      </c>
      <c r="BH240" s="83">
        <f t="shared" si="50"/>
        <v>1</v>
      </c>
    </row>
    <row r="241" spans="12:60" ht="20.25" customHeight="1">
      <c r="L241" s="975"/>
      <c r="M241" s="102">
        <v>224</v>
      </c>
      <c r="N241" s="108">
        <f t="shared" si="54"/>
        <v>6059.8032929941864</v>
      </c>
      <c r="O241" s="108">
        <f t="shared" si="47"/>
        <v>5726.5022002439055</v>
      </c>
      <c r="P241" s="108">
        <f t="shared" si="48"/>
        <v>333.30109275028104</v>
      </c>
      <c r="Q241" s="109">
        <f t="shared" si="49"/>
        <v>94263.825624840523</v>
      </c>
      <c r="R241" s="108"/>
      <c r="S241" s="976"/>
      <c r="T241" s="102"/>
      <c r="V241" s="108"/>
      <c r="W241" s="108"/>
      <c r="AY241" s="108">
        <f t="shared" si="46"/>
        <v>-5.6843418860808015E-14</v>
      </c>
      <c r="AZ241" s="83">
        <v>224</v>
      </c>
      <c r="BA241" s="83">
        <f t="shared" si="52"/>
        <v>0</v>
      </c>
      <c r="BB241" s="79">
        <f t="shared" si="53"/>
        <v>238468.55499756301</v>
      </c>
      <c r="BC241" s="79">
        <f t="shared" ref="BC241:BC304" si="57">IF(BA241=1,BF241,IF(BB241&gt;0,BF241,0))</f>
        <v>5726.5022002439055</v>
      </c>
      <c r="BD241" s="108">
        <f t="shared" si="55"/>
        <v>232742.05279731911</v>
      </c>
      <c r="BE241" s="79">
        <f t="shared" si="56"/>
        <v>333.30109275028104</v>
      </c>
      <c r="BF241" s="108">
        <f t="shared" si="51"/>
        <v>5726.5022002439055</v>
      </c>
      <c r="BG241" s="108">
        <f t="shared" si="51"/>
        <v>333.30109275028104</v>
      </c>
      <c r="BH241" s="83">
        <f t="shared" si="50"/>
        <v>1</v>
      </c>
    </row>
    <row r="242" spans="12:60" ht="20.25" customHeight="1">
      <c r="L242" s="975"/>
      <c r="M242" s="102">
        <v>225</v>
      </c>
      <c r="N242" s="108">
        <f t="shared" si="54"/>
        <v>6059.8032929941864</v>
      </c>
      <c r="O242" s="108">
        <f t="shared" si="47"/>
        <v>5745.5905409113857</v>
      </c>
      <c r="P242" s="108">
        <f t="shared" si="48"/>
        <v>314.21275208280133</v>
      </c>
      <c r="Q242" s="109">
        <f t="shared" si="49"/>
        <v>88518.235083929132</v>
      </c>
      <c r="R242" s="108"/>
      <c r="S242" s="976"/>
      <c r="T242" s="102"/>
      <c r="V242" s="108"/>
      <c r="W242" s="108"/>
      <c r="AY242" s="108">
        <f t="shared" si="46"/>
        <v>-5.6843418860808015E-13</v>
      </c>
      <c r="AZ242" s="83">
        <v>225</v>
      </c>
      <c r="BA242" s="83">
        <f t="shared" si="52"/>
        <v>0</v>
      </c>
      <c r="BB242" s="79">
        <f t="shared" si="53"/>
        <v>232742.05279731911</v>
      </c>
      <c r="BC242" s="79">
        <f t="shared" si="57"/>
        <v>5745.5905409113857</v>
      </c>
      <c r="BD242" s="108">
        <f t="shared" si="55"/>
        <v>226996.46225640771</v>
      </c>
      <c r="BE242" s="79">
        <f t="shared" si="56"/>
        <v>314.21275208280133</v>
      </c>
      <c r="BF242" s="108">
        <f t="shared" si="51"/>
        <v>5745.5905409113857</v>
      </c>
      <c r="BG242" s="108">
        <f t="shared" si="51"/>
        <v>314.21275208280133</v>
      </c>
      <c r="BH242" s="83">
        <f t="shared" si="50"/>
        <v>1</v>
      </c>
    </row>
    <row r="243" spans="12:60" ht="20.25" customHeight="1">
      <c r="L243" s="975"/>
      <c r="M243" s="102">
        <v>226</v>
      </c>
      <c r="N243" s="108">
        <f t="shared" si="54"/>
        <v>6059.8032929941864</v>
      </c>
      <c r="O243" s="108">
        <f t="shared" si="47"/>
        <v>5764.7425093810898</v>
      </c>
      <c r="P243" s="108">
        <f t="shared" si="48"/>
        <v>295.06078361309676</v>
      </c>
      <c r="Q243" s="109">
        <f t="shared" si="49"/>
        <v>82753.492574548043</v>
      </c>
      <c r="R243" s="108"/>
      <c r="S243" s="976"/>
      <c r="T243" s="102"/>
      <c r="V243" s="108"/>
      <c r="W243" s="108"/>
      <c r="AY243" s="108">
        <f t="shared" si="46"/>
        <v>-1.1368683772161603E-13</v>
      </c>
      <c r="AZ243" s="83">
        <v>226</v>
      </c>
      <c r="BA243" s="83">
        <f t="shared" si="52"/>
        <v>0</v>
      </c>
      <c r="BB243" s="79">
        <f t="shared" si="53"/>
        <v>226996.46225640771</v>
      </c>
      <c r="BC243" s="79">
        <f t="shared" si="57"/>
        <v>5764.7425093810898</v>
      </c>
      <c r="BD243" s="108">
        <f t="shared" si="55"/>
        <v>221231.71974702663</v>
      </c>
      <c r="BE243" s="79">
        <f t="shared" si="56"/>
        <v>295.06078361309676</v>
      </c>
      <c r="BF243" s="108">
        <f t="shared" si="51"/>
        <v>5764.7425093810898</v>
      </c>
      <c r="BG243" s="108">
        <f t="shared" si="51"/>
        <v>295.06078361309676</v>
      </c>
      <c r="BH243" s="83">
        <f t="shared" si="50"/>
        <v>1</v>
      </c>
    </row>
    <row r="244" spans="12:60" ht="20.25" customHeight="1">
      <c r="L244" s="975"/>
      <c r="M244" s="102">
        <v>227</v>
      </c>
      <c r="N244" s="108">
        <f t="shared" si="54"/>
        <v>6059.8032929941864</v>
      </c>
      <c r="O244" s="108">
        <f t="shared" si="47"/>
        <v>5783.9583177456934</v>
      </c>
      <c r="P244" s="108">
        <f t="shared" si="48"/>
        <v>275.84497524849309</v>
      </c>
      <c r="Q244" s="109">
        <f t="shared" si="49"/>
        <v>76969.534256802348</v>
      </c>
      <c r="R244" s="108"/>
      <c r="S244" s="976"/>
      <c r="T244" s="102"/>
      <c r="V244" s="108"/>
      <c r="W244" s="108"/>
      <c r="AY244" s="108">
        <f t="shared" si="46"/>
        <v>-5.6843418860808015E-14</v>
      </c>
      <c r="AZ244" s="83">
        <v>227</v>
      </c>
      <c r="BA244" s="83">
        <f t="shared" si="52"/>
        <v>0</v>
      </c>
      <c r="BB244" s="79">
        <f t="shared" si="53"/>
        <v>221231.71974702663</v>
      </c>
      <c r="BC244" s="79">
        <f t="shared" si="57"/>
        <v>5783.9583177456934</v>
      </c>
      <c r="BD244" s="108">
        <f t="shared" si="55"/>
        <v>215447.76142928094</v>
      </c>
      <c r="BE244" s="79">
        <f t="shared" si="56"/>
        <v>275.84497524849309</v>
      </c>
      <c r="BF244" s="108">
        <f t="shared" si="51"/>
        <v>5783.9583177456934</v>
      </c>
      <c r="BG244" s="108">
        <f t="shared" si="51"/>
        <v>275.84497524849309</v>
      </c>
      <c r="BH244" s="83">
        <f t="shared" si="50"/>
        <v>1</v>
      </c>
    </row>
    <row r="245" spans="12:60" ht="20.25" customHeight="1">
      <c r="L245" s="975"/>
      <c r="M245" s="102">
        <v>228</v>
      </c>
      <c r="N245" s="108">
        <f t="shared" si="54"/>
        <v>6059.8032929941864</v>
      </c>
      <c r="O245" s="108">
        <f t="shared" si="47"/>
        <v>5803.238178804846</v>
      </c>
      <c r="P245" s="108">
        <f t="shared" si="48"/>
        <v>256.56511418934082</v>
      </c>
      <c r="Q245" s="109">
        <f t="shared" si="49"/>
        <v>71166.296077997496</v>
      </c>
      <c r="R245" s="108"/>
      <c r="S245" s="976"/>
      <c r="T245" s="102">
        <v>38</v>
      </c>
      <c r="U245" s="108">
        <f>IF(X239&lt;0.01,0,U$239)</f>
        <v>0</v>
      </c>
      <c r="V245" s="108">
        <f>IF(U245=0,0,-PPMT($G$9/2,T245,MAX($G$8*2),$P$9))</f>
        <v>0</v>
      </c>
      <c r="W245" s="108">
        <f>IF(U245=0,0,-IPMT($G$9/2,T245,MAX($G$8*2),$P$9))</f>
        <v>0</v>
      </c>
      <c r="X245" s="108">
        <f>IF(X239&lt;0,0,X239-V245)</f>
        <v>0</v>
      </c>
      <c r="Y245" s="108"/>
      <c r="AY245" s="108">
        <f t="shared" si="46"/>
        <v>-3.979039320256561E-13</v>
      </c>
      <c r="AZ245" s="83">
        <v>228</v>
      </c>
      <c r="BA245" s="83">
        <f t="shared" si="52"/>
        <v>0</v>
      </c>
      <c r="BB245" s="79">
        <f t="shared" si="53"/>
        <v>215447.76142928094</v>
      </c>
      <c r="BC245" s="79">
        <f t="shared" si="57"/>
        <v>5803.238178804846</v>
      </c>
      <c r="BD245" s="108">
        <f t="shared" si="55"/>
        <v>209644.52325047611</v>
      </c>
      <c r="BE245" s="79">
        <f t="shared" si="56"/>
        <v>256.56511418934082</v>
      </c>
      <c r="BF245" s="108">
        <f t="shared" si="51"/>
        <v>5803.238178804846</v>
      </c>
      <c r="BG245" s="108">
        <f t="shared" si="51"/>
        <v>256.56511418934082</v>
      </c>
      <c r="BH245" s="83">
        <f t="shared" si="50"/>
        <v>1</v>
      </c>
    </row>
    <row r="246" spans="12:60" ht="20.25" customHeight="1">
      <c r="L246" s="977" t="s">
        <v>411</v>
      </c>
      <c r="M246" s="102">
        <v>229</v>
      </c>
      <c r="N246" s="108">
        <f t="shared" si="54"/>
        <v>6059.8032929941864</v>
      </c>
      <c r="O246" s="108">
        <f t="shared" si="47"/>
        <v>5822.5823060675284</v>
      </c>
      <c r="P246" s="108">
        <f t="shared" si="48"/>
        <v>237.22098692665796</v>
      </c>
      <c r="Q246" s="109">
        <f t="shared" si="49"/>
        <v>65343.713771929964</v>
      </c>
      <c r="R246" s="108"/>
      <c r="S246" s="978" t="s">
        <v>411</v>
      </c>
      <c r="T246" s="102"/>
      <c r="V246" s="108"/>
      <c r="W246" s="108"/>
      <c r="AY246" s="108">
        <f t="shared" si="46"/>
        <v>8.5265128291212022E-14</v>
      </c>
      <c r="AZ246" s="83">
        <v>229</v>
      </c>
      <c r="BA246" s="83">
        <f t="shared" si="52"/>
        <v>0</v>
      </c>
      <c r="BB246" s="79">
        <f t="shared" si="53"/>
        <v>209644.52325047611</v>
      </c>
      <c r="BC246" s="79">
        <f t="shared" si="57"/>
        <v>5822.5823060675284</v>
      </c>
      <c r="BD246" s="108">
        <f t="shared" si="55"/>
        <v>203821.94094440859</v>
      </c>
      <c r="BE246" s="79">
        <f t="shared" si="56"/>
        <v>237.22098692665796</v>
      </c>
      <c r="BF246" s="108">
        <f t="shared" si="51"/>
        <v>5822.5823060675284</v>
      </c>
      <c r="BG246" s="108">
        <f t="shared" si="51"/>
        <v>237.22098692665796</v>
      </c>
      <c r="BH246" s="83">
        <f t="shared" si="50"/>
        <v>1</v>
      </c>
    </row>
    <row r="247" spans="12:60" ht="20.25" customHeight="1">
      <c r="L247" s="977"/>
      <c r="M247" s="102">
        <v>230</v>
      </c>
      <c r="N247" s="108">
        <f t="shared" si="54"/>
        <v>6059.8032929941864</v>
      </c>
      <c r="O247" s="108">
        <f t="shared" si="47"/>
        <v>5841.9909137544209</v>
      </c>
      <c r="P247" s="108">
        <f t="shared" si="48"/>
        <v>217.81237923976622</v>
      </c>
      <c r="Q247" s="109">
        <f t="shared" si="49"/>
        <v>59501.722858175541</v>
      </c>
      <c r="R247" s="108"/>
      <c r="S247" s="978"/>
      <c r="T247" s="102"/>
      <c r="V247" s="108"/>
      <c r="W247" s="108"/>
      <c r="AY247" s="108">
        <f t="shared" si="46"/>
        <v>-7.1054273576010019E-13</v>
      </c>
      <c r="AZ247" s="83">
        <v>230</v>
      </c>
      <c r="BA247" s="83">
        <f t="shared" si="52"/>
        <v>0</v>
      </c>
      <c r="BB247" s="79">
        <f t="shared" si="53"/>
        <v>203821.94094440859</v>
      </c>
      <c r="BC247" s="79">
        <f t="shared" si="57"/>
        <v>5841.9909137544209</v>
      </c>
      <c r="BD247" s="108">
        <f t="shared" si="55"/>
        <v>197979.95003065417</v>
      </c>
      <c r="BE247" s="79">
        <f t="shared" si="56"/>
        <v>217.81237923976622</v>
      </c>
      <c r="BF247" s="108">
        <f t="shared" si="51"/>
        <v>5841.9909137544209</v>
      </c>
      <c r="BG247" s="108">
        <f t="shared" si="51"/>
        <v>217.81237923976622</v>
      </c>
      <c r="BH247" s="83">
        <f t="shared" si="50"/>
        <v>1</v>
      </c>
    </row>
    <row r="248" spans="12:60" ht="20.25" customHeight="1">
      <c r="L248" s="977"/>
      <c r="M248" s="102">
        <v>231</v>
      </c>
      <c r="N248" s="108">
        <f t="shared" si="54"/>
        <v>6059.8032929941864</v>
      </c>
      <c r="O248" s="108">
        <f t="shared" si="47"/>
        <v>5861.4642168002692</v>
      </c>
      <c r="P248" s="108">
        <f t="shared" si="48"/>
        <v>198.33907619391809</v>
      </c>
      <c r="Q248" s="109">
        <f t="shared" si="49"/>
        <v>53640.258641375272</v>
      </c>
      <c r="R248" s="108"/>
      <c r="S248" s="978"/>
      <c r="T248" s="102"/>
      <c r="V248" s="108"/>
      <c r="W248" s="108"/>
      <c r="AY248" s="108">
        <f t="shared" si="46"/>
        <v>-8.8107299234252423E-13</v>
      </c>
      <c r="AZ248" s="83">
        <v>231</v>
      </c>
      <c r="BA248" s="83">
        <f t="shared" si="52"/>
        <v>0</v>
      </c>
      <c r="BB248" s="79">
        <f t="shared" si="53"/>
        <v>197979.95003065417</v>
      </c>
      <c r="BC248" s="79">
        <f t="shared" si="57"/>
        <v>5861.4642168002692</v>
      </c>
      <c r="BD248" s="108">
        <f t="shared" si="55"/>
        <v>192118.48581385391</v>
      </c>
      <c r="BE248" s="79">
        <f t="shared" si="56"/>
        <v>198.33907619391809</v>
      </c>
      <c r="BF248" s="108">
        <f t="shared" si="51"/>
        <v>5861.4642168002692</v>
      </c>
      <c r="BG248" s="108">
        <f t="shared" si="51"/>
        <v>198.33907619391809</v>
      </c>
      <c r="BH248" s="83">
        <f t="shared" si="50"/>
        <v>1</v>
      </c>
    </row>
    <row r="249" spans="12:60" ht="20.25" customHeight="1">
      <c r="L249" s="977"/>
      <c r="M249" s="102">
        <v>232</v>
      </c>
      <c r="N249" s="108">
        <f t="shared" si="54"/>
        <v>6059.8032929941864</v>
      </c>
      <c r="O249" s="108">
        <f t="shared" si="47"/>
        <v>5881.0024308562697</v>
      </c>
      <c r="P249" s="108">
        <f t="shared" si="48"/>
        <v>178.80086213791722</v>
      </c>
      <c r="Q249" s="109">
        <f t="shared" si="49"/>
        <v>47759.256210519001</v>
      </c>
      <c r="R249" s="108"/>
      <c r="S249" s="978"/>
      <c r="T249" s="102"/>
      <c r="V249" s="108"/>
      <c r="W249" s="108"/>
      <c r="AY249" s="108">
        <f t="shared" si="46"/>
        <v>-4.8316906031686813E-13</v>
      </c>
      <c r="AZ249" s="83">
        <v>232</v>
      </c>
      <c r="BA249" s="83">
        <f t="shared" si="52"/>
        <v>0</v>
      </c>
      <c r="BB249" s="79">
        <f t="shared" si="53"/>
        <v>192118.48581385391</v>
      </c>
      <c r="BC249" s="79">
        <f t="shared" si="57"/>
        <v>5881.0024308562697</v>
      </c>
      <c r="BD249" s="108">
        <f t="shared" si="55"/>
        <v>186237.48338299766</v>
      </c>
      <c r="BE249" s="79">
        <f t="shared" si="56"/>
        <v>178.80086213791722</v>
      </c>
      <c r="BF249" s="108">
        <f t="shared" si="51"/>
        <v>5881.0024308562697</v>
      </c>
      <c r="BG249" s="108">
        <f t="shared" si="51"/>
        <v>178.80086213791722</v>
      </c>
      <c r="BH249" s="83">
        <f t="shared" si="50"/>
        <v>1</v>
      </c>
    </row>
    <row r="250" spans="12:60" ht="20.25" customHeight="1">
      <c r="L250" s="977"/>
      <c r="M250" s="102">
        <v>233</v>
      </c>
      <c r="N250" s="108">
        <f t="shared" si="54"/>
        <v>6059.8032929941864</v>
      </c>
      <c r="O250" s="108">
        <f t="shared" si="47"/>
        <v>5900.6057722924579</v>
      </c>
      <c r="P250" s="108">
        <f t="shared" si="48"/>
        <v>159.19752070172967</v>
      </c>
      <c r="Q250" s="109">
        <f t="shared" si="49"/>
        <v>41858.650438226541</v>
      </c>
      <c r="R250" s="108"/>
      <c r="S250" s="978"/>
      <c r="T250" s="102"/>
      <c r="V250" s="108"/>
      <c r="W250" s="108"/>
      <c r="AY250" s="108">
        <f t="shared" si="46"/>
        <v>-1.1368683772161603E-12</v>
      </c>
      <c r="AZ250" s="83">
        <v>233</v>
      </c>
      <c r="BA250" s="83">
        <f t="shared" si="52"/>
        <v>0</v>
      </c>
      <c r="BB250" s="79">
        <f t="shared" si="53"/>
        <v>186237.48338299766</v>
      </c>
      <c r="BC250" s="79">
        <f t="shared" si="57"/>
        <v>5900.6057722924579</v>
      </c>
      <c r="BD250" s="108">
        <f t="shared" si="55"/>
        <v>180336.87761070521</v>
      </c>
      <c r="BE250" s="79">
        <f t="shared" si="56"/>
        <v>159.19752070172967</v>
      </c>
      <c r="BF250" s="108">
        <f t="shared" si="51"/>
        <v>5900.6057722924579</v>
      </c>
      <c r="BG250" s="108">
        <f t="shared" si="51"/>
        <v>159.19752070172967</v>
      </c>
      <c r="BH250" s="83">
        <f t="shared" si="50"/>
        <v>1</v>
      </c>
    </row>
    <row r="251" spans="12:60" ht="20.25" customHeight="1">
      <c r="L251" s="977"/>
      <c r="M251" s="102">
        <v>234</v>
      </c>
      <c r="N251" s="108">
        <f t="shared" si="54"/>
        <v>6059.8032929941864</v>
      </c>
      <c r="O251" s="108">
        <f t="shared" si="47"/>
        <v>5920.2744582000987</v>
      </c>
      <c r="P251" s="108">
        <f t="shared" si="48"/>
        <v>139.52883479408817</v>
      </c>
      <c r="Q251" s="109">
        <f t="shared" si="49"/>
        <v>35938.375980026445</v>
      </c>
      <c r="R251" s="108"/>
      <c r="S251" s="978"/>
      <c r="T251" s="102">
        <v>39</v>
      </c>
      <c r="U251" s="108">
        <f>IF(X245&lt;0.01,0,U$245)</f>
        <v>0</v>
      </c>
      <c r="V251" s="108">
        <f>IF(U251=0,0,-PPMT($G$9/2,T251,MAX($G$8*2),$P$9))</f>
        <v>0</v>
      </c>
      <c r="W251" s="108">
        <f>IF(U251=0,0,-IPMT($G$9/2,T251,MAX($G$8*2),$P$9))</f>
        <v>0</v>
      </c>
      <c r="X251" s="108">
        <f>IF(X245&lt;0,0,X245-V251)</f>
        <v>0</v>
      </c>
      <c r="Y251" s="108"/>
      <c r="AY251" s="108">
        <f t="shared" si="46"/>
        <v>-4.2632564145606011E-13</v>
      </c>
      <c r="AZ251" s="83">
        <v>234</v>
      </c>
      <c r="BA251" s="83">
        <f t="shared" si="52"/>
        <v>0</v>
      </c>
      <c r="BB251" s="79">
        <f t="shared" si="53"/>
        <v>180336.87761070521</v>
      </c>
      <c r="BC251" s="79">
        <f t="shared" si="57"/>
        <v>5920.2744582000987</v>
      </c>
      <c r="BD251" s="108">
        <f t="shared" si="55"/>
        <v>174416.60315250512</v>
      </c>
      <c r="BE251" s="79">
        <f t="shared" si="56"/>
        <v>139.52883479408817</v>
      </c>
      <c r="BF251" s="108">
        <f t="shared" si="51"/>
        <v>5920.2744582000987</v>
      </c>
      <c r="BG251" s="108">
        <f t="shared" si="51"/>
        <v>139.52883479408817</v>
      </c>
      <c r="BH251" s="83">
        <f t="shared" si="50"/>
        <v>1</v>
      </c>
    </row>
    <row r="252" spans="12:60" ht="20.25" customHeight="1">
      <c r="L252" s="977"/>
      <c r="M252" s="102">
        <v>235</v>
      </c>
      <c r="N252" s="108">
        <f t="shared" si="54"/>
        <v>6059.8032929941864</v>
      </c>
      <c r="O252" s="108">
        <f t="shared" si="47"/>
        <v>5940.0087063940991</v>
      </c>
      <c r="P252" s="108">
        <f t="shared" si="48"/>
        <v>119.79458660008784</v>
      </c>
      <c r="Q252" s="109">
        <f t="shared" si="49"/>
        <v>29998.367273632346</v>
      </c>
      <c r="R252" s="108"/>
      <c r="S252" s="978"/>
      <c r="T252" s="102"/>
      <c r="V252" s="108"/>
      <c r="W252" s="108"/>
      <c r="AY252" s="108">
        <f t="shared" si="46"/>
        <v>-5.2580162446247414E-13</v>
      </c>
      <c r="AZ252" s="83">
        <v>235</v>
      </c>
      <c r="BA252" s="83">
        <f t="shared" si="52"/>
        <v>0</v>
      </c>
      <c r="BB252" s="79">
        <f t="shared" si="53"/>
        <v>174416.60315250512</v>
      </c>
      <c r="BC252" s="79">
        <f t="shared" si="57"/>
        <v>5940.0087063940991</v>
      </c>
      <c r="BD252" s="108">
        <f t="shared" si="55"/>
        <v>168476.59444611103</v>
      </c>
      <c r="BE252" s="79">
        <f t="shared" si="56"/>
        <v>119.79458660008784</v>
      </c>
      <c r="BF252" s="108">
        <f t="shared" si="51"/>
        <v>5940.0087063940991</v>
      </c>
      <c r="BG252" s="108">
        <f t="shared" si="51"/>
        <v>119.79458660008784</v>
      </c>
      <c r="BH252" s="83">
        <f t="shared" si="50"/>
        <v>1</v>
      </c>
    </row>
    <row r="253" spans="12:60" ht="20.25" customHeight="1">
      <c r="L253" s="977"/>
      <c r="M253" s="102">
        <v>236</v>
      </c>
      <c r="N253" s="108">
        <f t="shared" si="54"/>
        <v>6059.8032929941864</v>
      </c>
      <c r="O253" s="108">
        <f t="shared" si="47"/>
        <v>5959.8087354154122</v>
      </c>
      <c r="P253" s="108">
        <f t="shared" si="48"/>
        <v>99.994557578774149</v>
      </c>
      <c r="Q253" s="109">
        <f t="shared" si="49"/>
        <v>24038.558538216934</v>
      </c>
      <c r="R253" s="108"/>
      <c r="S253" s="978"/>
      <c r="T253" s="102"/>
      <c r="V253" s="108"/>
      <c r="W253" s="108"/>
      <c r="AY253" s="108">
        <f t="shared" si="46"/>
        <v>7.1054273576010019E-14</v>
      </c>
      <c r="AZ253" s="83">
        <v>236</v>
      </c>
      <c r="BA253" s="83">
        <f t="shared" si="52"/>
        <v>0</v>
      </c>
      <c r="BB253" s="79">
        <f t="shared" si="53"/>
        <v>168476.59444611103</v>
      </c>
      <c r="BC253" s="79">
        <f t="shared" si="57"/>
        <v>5959.8087354154122</v>
      </c>
      <c r="BD253" s="108">
        <f t="shared" si="55"/>
        <v>162516.78571069561</v>
      </c>
      <c r="BE253" s="79">
        <f t="shared" si="56"/>
        <v>99.994557578774149</v>
      </c>
      <c r="BF253" s="108">
        <f t="shared" si="51"/>
        <v>5959.8087354154122</v>
      </c>
      <c r="BG253" s="108">
        <f t="shared" si="51"/>
        <v>99.994557578774149</v>
      </c>
      <c r="BH253" s="83">
        <f t="shared" si="50"/>
        <v>1</v>
      </c>
    </row>
    <row r="254" spans="12:60" ht="20.25" customHeight="1">
      <c r="L254" s="977"/>
      <c r="M254" s="102">
        <v>237</v>
      </c>
      <c r="N254" s="108">
        <f t="shared" si="54"/>
        <v>6059.8032929941864</v>
      </c>
      <c r="O254" s="108">
        <f t="shared" si="47"/>
        <v>5979.6747645334635</v>
      </c>
      <c r="P254" s="108">
        <f t="shared" si="48"/>
        <v>80.128528460722777</v>
      </c>
      <c r="Q254" s="109">
        <f t="shared" si="49"/>
        <v>18058.883773683468</v>
      </c>
      <c r="R254" s="108"/>
      <c r="S254" s="978"/>
      <c r="T254" s="102"/>
      <c r="V254" s="108"/>
      <c r="W254" s="108"/>
      <c r="AY254" s="108">
        <f t="shared" si="46"/>
        <v>1.4210854715202004E-13</v>
      </c>
      <c r="AZ254" s="83">
        <v>237</v>
      </c>
      <c r="BA254" s="83">
        <f t="shared" si="52"/>
        <v>0</v>
      </c>
      <c r="BB254" s="79">
        <f t="shared" si="53"/>
        <v>162516.78571069561</v>
      </c>
      <c r="BC254" s="79">
        <f t="shared" si="57"/>
        <v>5979.6747645334635</v>
      </c>
      <c r="BD254" s="108">
        <f t="shared" si="55"/>
        <v>156537.11094616214</v>
      </c>
      <c r="BE254" s="79">
        <f t="shared" si="56"/>
        <v>80.128528460722777</v>
      </c>
      <c r="BF254" s="108">
        <f t="shared" si="51"/>
        <v>5979.6747645334635</v>
      </c>
      <c r="BG254" s="108">
        <f t="shared" si="51"/>
        <v>80.128528460722777</v>
      </c>
      <c r="BH254" s="83">
        <f t="shared" si="50"/>
        <v>1</v>
      </c>
    </row>
    <row r="255" spans="12:60" ht="20.25" customHeight="1">
      <c r="L255" s="977"/>
      <c r="M255" s="102">
        <v>238</v>
      </c>
      <c r="N255" s="108">
        <f t="shared" si="54"/>
        <v>6059.8032929941864</v>
      </c>
      <c r="O255" s="108">
        <f t="shared" si="47"/>
        <v>5999.6070137485758</v>
      </c>
      <c r="P255" s="108">
        <f t="shared" si="48"/>
        <v>60.196279245611223</v>
      </c>
      <c r="Q255" s="109">
        <f t="shared" si="49"/>
        <v>12059.276759934892</v>
      </c>
      <c r="R255" s="108"/>
      <c r="S255" s="978"/>
      <c r="T255" s="102"/>
      <c r="V255" s="108"/>
      <c r="W255" s="108"/>
      <c r="AY255" s="108">
        <f t="shared" si="46"/>
        <v>-5.8264504332328215E-13</v>
      </c>
      <c r="AZ255" s="83">
        <v>238</v>
      </c>
      <c r="BA255" s="83">
        <f t="shared" si="52"/>
        <v>0</v>
      </c>
      <c r="BB255" s="79">
        <f t="shared" si="53"/>
        <v>156537.11094616214</v>
      </c>
      <c r="BC255" s="79">
        <f t="shared" si="57"/>
        <v>5999.6070137485758</v>
      </c>
      <c r="BD255" s="108">
        <f t="shared" si="55"/>
        <v>150537.50393241356</v>
      </c>
      <c r="BE255" s="79">
        <f t="shared" si="56"/>
        <v>60.196279245611223</v>
      </c>
      <c r="BF255" s="108">
        <f t="shared" si="51"/>
        <v>5999.6070137485758</v>
      </c>
      <c r="BG255" s="108">
        <f t="shared" si="51"/>
        <v>60.196279245611223</v>
      </c>
      <c r="BH255" s="83">
        <f t="shared" si="50"/>
        <v>1</v>
      </c>
    </row>
    <row r="256" spans="12:60" ht="20.25" customHeight="1">
      <c r="L256" s="977"/>
      <c r="M256" s="102">
        <v>239</v>
      </c>
      <c r="N256" s="108">
        <f t="shared" si="54"/>
        <v>6059.8032929941864</v>
      </c>
      <c r="O256" s="108">
        <f t="shared" si="47"/>
        <v>6019.6057037944047</v>
      </c>
      <c r="P256" s="108">
        <f t="shared" si="48"/>
        <v>40.197589199782634</v>
      </c>
      <c r="Q256" s="109">
        <f t="shared" si="49"/>
        <v>6039.6710561404871</v>
      </c>
      <c r="R256" s="108"/>
      <c r="S256" s="978"/>
      <c r="T256" s="102"/>
      <c r="V256" s="108"/>
      <c r="W256" s="108"/>
      <c r="AY256" s="108">
        <f t="shared" si="46"/>
        <v>-8.7396756498492323E-13</v>
      </c>
      <c r="AZ256" s="83">
        <v>239</v>
      </c>
      <c r="BA256" s="83">
        <f t="shared" si="52"/>
        <v>0</v>
      </c>
      <c r="BB256" s="79">
        <f t="shared" si="53"/>
        <v>150537.50393241356</v>
      </c>
      <c r="BC256" s="79">
        <f t="shared" si="57"/>
        <v>6019.6057037944047</v>
      </c>
      <c r="BD256" s="108">
        <f t="shared" si="55"/>
        <v>144517.89822861916</v>
      </c>
      <c r="BE256" s="79">
        <f t="shared" si="56"/>
        <v>40.197589199782634</v>
      </c>
      <c r="BF256" s="108">
        <f t="shared" si="51"/>
        <v>6019.6057037944047</v>
      </c>
      <c r="BG256" s="108">
        <f t="shared" si="51"/>
        <v>40.197589199782634</v>
      </c>
      <c r="BH256" s="83">
        <f t="shared" si="50"/>
        <v>1</v>
      </c>
    </row>
    <row r="257" spans="12:60" ht="20.25" customHeight="1">
      <c r="L257" s="977"/>
      <c r="M257" s="102">
        <v>240</v>
      </c>
      <c r="N257" s="108">
        <f t="shared" si="54"/>
        <v>6059.8032929941864</v>
      </c>
      <c r="O257" s="108">
        <f t="shared" si="47"/>
        <v>6039.6710561403852</v>
      </c>
      <c r="P257" s="108">
        <f t="shared" si="48"/>
        <v>20.132236853801288</v>
      </c>
      <c r="Q257" s="109">
        <f t="shared" si="49"/>
        <v>1.0186340659856796E-10</v>
      </c>
      <c r="R257" s="108"/>
      <c r="S257" s="978"/>
      <c r="T257" s="102">
        <v>40</v>
      </c>
      <c r="U257" s="108">
        <f>IF(X251&lt;0.01,0,U$251)</f>
        <v>0</v>
      </c>
      <c r="V257" s="108">
        <f>IF(U257=0,0,-PPMT($G$9/2,T257,MAX($G$8*2),$P$9))</f>
        <v>0</v>
      </c>
      <c r="W257" s="108">
        <f>IF(U257=0,0,-IPMT($G$9/2,T257,MAX($G$8*2),$P$9))</f>
        <v>0</v>
      </c>
      <c r="X257" s="108">
        <f>IF(X251&lt;0,0,X251-V257)</f>
        <v>0</v>
      </c>
      <c r="Y257" s="108"/>
      <c r="AY257" s="108">
        <f t="shared" si="46"/>
        <v>-2.8421709430404007E-14</v>
      </c>
      <c r="AZ257" s="83">
        <v>240</v>
      </c>
      <c r="BA257" s="83">
        <f t="shared" si="52"/>
        <v>0</v>
      </c>
      <c r="BB257" s="79">
        <f t="shared" si="53"/>
        <v>144517.89822861916</v>
      </c>
      <c r="BC257" s="79">
        <f t="shared" si="57"/>
        <v>6039.6710561403852</v>
      </c>
      <c r="BD257" s="108">
        <f t="shared" si="55"/>
        <v>138478.22717247877</v>
      </c>
      <c r="BE257" s="79">
        <f t="shared" si="56"/>
        <v>20.132236853801288</v>
      </c>
      <c r="BF257" s="108">
        <f t="shared" si="51"/>
        <v>6039.6710561403852</v>
      </c>
      <c r="BG257" s="108">
        <f t="shared" si="51"/>
        <v>20.132236853801288</v>
      </c>
      <c r="BH257" s="83">
        <f t="shared" si="50"/>
        <v>1</v>
      </c>
    </row>
    <row r="258" spans="12:60" ht="20.25" customHeight="1">
      <c r="L258" s="975" t="s">
        <v>412</v>
      </c>
      <c r="M258" s="102">
        <v>241</v>
      </c>
      <c r="N258" s="108">
        <f t="shared" si="54"/>
        <v>0</v>
      </c>
      <c r="O258" s="108">
        <f t="shared" si="47"/>
        <v>0</v>
      </c>
      <c r="P258" s="108">
        <f t="shared" si="48"/>
        <v>0</v>
      </c>
      <c r="Q258" s="109">
        <f t="shared" si="49"/>
        <v>1.0186340659856796E-10</v>
      </c>
      <c r="R258" s="108"/>
      <c r="S258" s="976" t="s">
        <v>412</v>
      </c>
      <c r="T258" s="102"/>
      <c r="V258" s="108"/>
      <c r="W258" s="108"/>
      <c r="AY258" s="108">
        <f t="shared" si="46"/>
        <v>0</v>
      </c>
      <c r="AZ258" s="83">
        <v>241</v>
      </c>
      <c r="BA258" s="83">
        <f t="shared" si="52"/>
        <v>0</v>
      </c>
      <c r="BB258" s="79">
        <f t="shared" si="53"/>
        <v>138478.22717247877</v>
      </c>
      <c r="BC258" s="79">
        <f t="shared" si="57"/>
        <v>0</v>
      </c>
      <c r="BD258" s="108">
        <f t="shared" si="55"/>
        <v>138478.22717247877</v>
      </c>
      <c r="BE258" s="79">
        <f t="shared" si="56"/>
        <v>0</v>
      </c>
      <c r="BF258" s="108">
        <f t="shared" si="51"/>
        <v>0</v>
      </c>
      <c r="BG258" s="108">
        <f t="shared" si="51"/>
        <v>0</v>
      </c>
      <c r="BH258" s="83">
        <f t="shared" si="50"/>
        <v>0</v>
      </c>
    </row>
    <row r="259" spans="12:60" ht="20.25" customHeight="1">
      <c r="L259" s="975"/>
      <c r="M259" s="102">
        <v>242</v>
      </c>
      <c r="N259" s="108">
        <f t="shared" si="54"/>
        <v>0</v>
      </c>
      <c r="O259" s="108">
        <f t="shared" si="47"/>
        <v>0</v>
      </c>
      <c r="P259" s="108">
        <f t="shared" si="48"/>
        <v>0</v>
      </c>
      <c r="Q259" s="109">
        <f>IF(Q258&lt;0,0,Q258-O259)</f>
        <v>1.0186340659856796E-10</v>
      </c>
      <c r="R259" s="108"/>
      <c r="S259" s="976"/>
      <c r="T259" s="102"/>
      <c r="V259" s="108"/>
      <c r="W259" s="108"/>
      <c r="AY259" s="108">
        <f t="shared" si="46"/>
        <v>0</v>
      </c>
      <c r="AZ259" s="83">
        <v>242</v>
      </c>
      <c r="BA259" s="83">
        <f t="shared" si="52"/>
        <v>0</v>
      </c>
      <c r="BB259" s="79">
        <f t="shared" si="53"/>
        <v>138478.22717247877</v>
      </c>
      <c r="BC259" s="79">
        <f t="shared" si="57"/>
        <v>0</v>
      </c>
      <c r="BD259" s="108">
        <f t="shared" si="55"/>
        <v>138478.22717247877</v>
      </c>
      <c r="BE259" s="79">
        <f t="shared" si="56"/>
        <v>0</v>
      </c>
      <c r="BF259" s="108">
        <f t="shared" si="51"/>
        <v>0</v>
      </c>
      <c r="BG259" s="108">
        <f t="shared" si="51"/>
        <v>0</v>
      </c>
      <c r="BH259" s="83">
        <f t="shared" si="50"/>
        <v>0</v>
      </c>
    </row>
    <row r="260" spans="12:60" ht="20.25" customHeight="1">
      <c r="L260" s="975"/>
      <c r="M260" s="102">
        <v>243</v>
      </c>
      <c r="N260" s="108">
        <f t="shared" si="54"/>
        <v>0</v>
      </c>
      <c r="O260" s="108">
        <f t="shared" si="47"/>
        <v>0</v>
      </c>
      <c r="P260" s="108">
        <f t="shared" si="48"/>
        <v>0</v>
      </c>
      <c r="Q260" s="109">
        <f t="shared" si="49"/>
        <v>1.0186340659856796E-10</v>
      </c>
      <c r="R260" s="108"/>
      <c r="S260" s="976"/>
      <c r="T260" s="102"/>
      <c r="V260" s="108"/>
      <c r="W260" s="108"/>
      <c r="AY260" s="108">
        <f t="shared" si="46"/>
        <v>0</v>
      </c>
      <c r="AZ260" s="83">
        <v>243</v>
      </c>
      <c r="BA260" s="83">
        <f t="shared" si="52"/>
        <v>0</v>
      </c>
      <c r="BB260" s="79">
        <f t="shared" si="53"/>
        <v>138478.22717247877</v>
      </c>
      <c r="BC260" s="79">
        <f t="shared" si="57"/>
        <v>0</v>
      </c>
      <c r="BD260" s="108">
        <f t="shared" si="55"/>
        <v>138478.22717247877</v>
      </c>
      <c r="BE260" s="79">
        <f t="shared" si="56"/>
        <v>0</v>
      </c>
      <c r="BF260" s="108">
        <f t="shared" si="51"/>
        <v>0</v>
      </c>
      <c r="BG260" s="108">
        <f t="shared" si="51"/>
        <v>0</v>
      </c>
      <c r="BH260" s="83">
        <f t="shared" si="50"/>
        <v>0</v>
      </c>
    </row>
    <row r="261" spans="12:60" ht="20.25" customHeight="1">
      <c r="L261" s="975"/>
      <c r="M261" s="102">
        <v>244</v>
      </c>
      <c r="N261" s="108">
        <f t="shared" si="54"/>
        <v>0</v>
      </c>
      <c r="O261" s="108">
        <f t="shared" si="47"/>
        <v>0</v>
      </c>
      <c r="P261" s="108">
        <f t="shared" si="48"/>
        <v>0</v>
      </c>
      <c r="Q261" s="109">
        <f t="shared" si="49"/>
        <v>1.0186340659856796E-10</v>
      </c>
      <c r="R261" s="108"/>
      <c r="S261" s="976"/>
      <c r="T261" s="102"/>
      <c r="V261" s="108"/>
      <c r="W261" s="108"/>
      <c r="AY261" s="108">
        <f t="shared" si="46"/>
        <v>0</v>
      </c>
      <c r="AZ261" s="83">
        <v>244</v>
      </c>
      <c r="BA261" s="83">
        <f t="shared" si="52"/>
        <v>0</v>
      </c>
      <c r="BB261" s="79">
        <f t="shared" si="53"/>
        <v>138478.22717247877</v>
      </c>
      <c r="BC261" s="79">
        <f t="shared" si="57"/>
        <v>0</v>
      </c>
      <c r="BD261" s="108">
        <f t="shared" si="55"/>
        <v>138478.22717247877</v>
      </c>
      <c r="BE261" s="79">
        <f t="shared" si="56"/>
        <v>0</v>
      </c>
      <c r="BF261" s="108">
        <f t="shared" si="51"/>
        <v>0</v>
      </c>
      <c r="BG261" s="108">
        <f t="shared" si="51"/>
        <v>0</v>
      </c>
      <c r="BH261" s="83">
        <f t="shared" si="50"/>
        <v>0</v>
      </c>
    </row>
    <row r="262" spans="12:60" ht="20.25" customHeight="1">
      <c r="L262" s="975"/>
      <c r="M262" s="102">
        <v>245</v>
      </c>
      <c r="N262" s="108">
        <f t="shared" si="54"/>
        <v>0</v>
      </c>
      <c r="O262" s="108">
        <f t="shared" si="47"/>
        <v>0</v>
      </c>
      <c r="P262" s="108">
        <f t="shared" si="48"/>
        <v>0</v>
      </c>
      <c r="Q262" s="109">
        <f t="shared" si="49"/>
        <v>1.0186340659856796E-10</v>
      </c>
      <c r="R262" s="108"/>
      <c r="S262" s="976"/>
      <c r="T262" s="102"/>
      <c r="V262" s="108"/>
      <c r="W262" s="108"/>
      <c r="AY262" s="108">
        <f t="shared" si="46"/>
        <v>0</v>
      </c>
      <c r="AZ262" s="83">
        <v>245</v>
      </c>
      <c r="BA262" s="83">
        <f t="shared" si="52"/>
        <v>0</v>
      </c>
      <c r="BB262" s="79">
        <f t="shared" si="53"/>
        <v>138478.22717247877</v>
      </c>
      <c r="BC262" s="79">
        <f t="shared" si="57"/>
        <v>0</v>
      </c>
      <c r="BD262" s="108">
        <f t="shared" si="55"/>
        <v>138478.22717247877</v>
      </c>
      <c r="BE262" s="79">
        <f t="shared" si="56"/>
        <v>0</v>
      </c>
      <c r="BF262" s="108">
        <f t="shared" si="51"/>
        <v>0</v>
      </c>
      <c r="BG262" s="108">
        <f t="shared" si="51"/>
        <v>0</v>
      </c>
      <c r="BH262" s="83">
        <f t="shared" si="50"/>
        <v>0</v>
      </c>
    </row>
    <row r="263" spans="12:60" ht="20.25" customHeight="1">
      <c r="L263" s="975"/>
      <c r="M263" s="102">
        <v>246</v>
      </c>
      <c r="N263" s="108">
        <f t="shared" si="54"/>
        <v>0</v>
      </c>
      <c r="O263" s="108">
        <f t="shared" si="47"/>
        <v>0</v>
      </c>
      <c r="P263" s="108">
        <f t="shared" si="48"/>
        <v>0</v>
      </c>
      <c r="Q263" s="109">
        <f t="shared" si="49"/>
        <v>1.0186340659856796E-10</v>
      </c>
      <c r="R263" s="108"/>
      <c r="S263" s="976"/>
      <c r="T263" s="102">
        <v>41</v>
      </c>
      <c r="U263" s="108">
        <f>IF(X257&lt;0.01,0,U$257)</f>
        <v>0</v>
      </c>
      <c r="V263" s="108">
        <f>IF(U263=0,0,-PPMT($G$9/2,T263,MAX($G$8*2),$P$9))</f>
        <v>0</v>
      </c>
      <c r="W263" s="108">
        <f>IF(U263=0,0,-IPMT($G$9/2,T263,MAX($G$8*2),$P$9))</f>
        <v>0</v>
      </c>
      <c r="X263" s="108">
        <f>IF(X257&lt;0,0,X257-V263)</f>
        <v>0</v>
      </c>
      <c r="Y263" s="108"/>
      <c r="AY263" s="108">
        <f t="shared" si="46"/>
        <v>0</v>
      </c>
      <c r="AZ263" s="83">
        <v>246</v>
      </c>
      <c r="BA263" s="83">
        <f t="shared" si="52"/>
        <v>0</v>
      </c>
      <c r="BB263" s="79">
        <f t="shared" si="53"/>
        <v>138478.22717247877</v>
      </c>
      <c r="BC263" s="79">
        <f t="shared" si="57"/>
        <v>0</v>
      </c>
      <c r="BD263" s="108">
        <f t="shared" si="55"/>
        <v>138478.22717247877</v>
      </c>
      <c r="BE263" s="79">
        <f t="shared" si="56"/>
        <v>0</v>
      </c>
      <c r="BF263" s="108">
        <f t="shared" si="51"/>
        <v>0</v>
      </c>
      <c r="BG263" s="108">
        <f t="shared" si="51"/>
        <v>0</v>
      </c>
      <c r="BH263" s="83">
        <f t="shared" si="50"/>
        <v>0</v>
      </c>
    </row>
    <row r="264" spans="12:60" ht="20.25" customHeight="1">
      <c r="L264" s="975"/>
      <c r="M264" s="102">
        <v>247</v>
      </c>
      <c r="N264" s="108">
        <f t="shared" si="54"/>
        <v>0</v>
      </c>
      <c r="O264" s="108">
        <f t="shared" si="47"/>
        <v>0</v>
      </c>
      <c r="P264" s="108">
        <f t="shared" si="48"/>
        <v>0</v>
      </c>
      <c r="Q264" s="109">
        <f t="shared" si="49"/>
        <v>1.0186340659856796E-10</v>
      </c>
      <c r="R264" s="108"/>
      <c r="S264" s="976"/>
      <c r="T264" s="102"/>
      <c r="V264" s="108"/>
      <c r="W264" s="108"/>
      <c r="AY264" s="108">
        <f t="shared" si="46"/>
        <v>0</v>
      </c>
      <c r="AZ264" s="83">
        <v>247</v>
      </c>
      <c r="BA264" s="83">
        <f t="shared" si="52"/>
        <v>0</v>
      </c>
      <c r="BB264" s="79">
        <f t="shared" si="53"/>
        <v>138478.22717247877</v>
      </c>
      <c r="BC264" s="79">
        <f t="shared" si="57"/>
        <v>0</v>
      </c>
      <c r="BD264" s="108">
        <f t="shared" si="55"/>
        <v>138478.22717247877</v>
      </c>
      <c r="BE264" s="79">
        <f t="shared" si="56"/>
        <v>0</v>
      </c>
      <c r="BF264" s="108">
        <f t="shared" si="51"/>
        <v>0</v>
      </c>
      <c r="BG264" s="108">
        <f t="shared" si="51"/>
        <v>0</v>
      </c>
      <c r="BH264" s="83">
        <f t="shared" si="50"/>
        <v>0</v>
      </c>
    </row>
    <row r="265" spans="12:60" ht="20.25" customHeight="1">
      <c r="L265" s="975"/>
      <c r="M265" s="102">
        <v>248</v>
      </c>
      <c r="N265" s="108">
        <f t="shared" si="54"/>
        <v>0</v>
      </c>
      <c r="O265" s="108">
        <f t="shared" si="47"/>
        <v>0</v>
      </c>
      <c r="P265" s="108">
        <f t="shared" si="48"/>
        <v>0</v>
      </c>
      <c r="Q265" s="109">
        <f t="shared" si="49"/>
        <v>1.0186340659856796E-10</v>
      </c>
      <c r="R265" s="108"/>
      <c r="S265" s="976"/>
      <c r="T265" s="102"/>
      <c r="V265" s="108"/>
      <c r="W265" s="108"/>
      <c r="AY265" s="108">
        <f t="shared" si="46"/>
        <v>0</v>
      </c>
      <c r="AZ265" s="83">
        <v>248</v>
      </c>
      <c r="BA265" s="83">
        <f t="shared" si="52"/>
        <v>0</v>
      </c>
      <c r="BB265" s="79">
        <f t="shared" si="53"/>
        <v>138478.22717247877</v>
      </c>
      <c r="BC265" s="79">
        <f t="shared" si="57"/>
        <v>0</v>
      </c>
      <c r="BD265" s="108">
        <f t="shared" si="55"/>
        <v>138478.22717247877</v>
      </c>
      <c r="BE265" s="79">
        <f t="shared" si="56"/>
        <v>0</v>
      </c>
      <c r="BF265" s="108">
        <f t="shared" si="51"/>
        <v>0</v>
      </c>
      <c r="BG265" s="108">
        <f t="shared" si="51"/>
        <v>0</v>
      </c>
      <c r="BH265" s="83">
        <f t="shared" si="50"/>
        <v>0</v>
      </c>
    </row>
    <row r="266" spans="12:60" ht="20.25" customHeight="1">
      <c r="L266" s="975"/>
      <c r="M266" s="102">
        <v>249</v>
      </c>
      <c r="N266" s="108">
        <f t="shared" si="54"/>
        <v>0</v>
      </c>
      <c r="O266" s="108">
        <f t="shared" si="47"/>
        <v>0</v>
      </c>
      <c r="P266" s="108">
        <f t="shared" si="48"/>
        <v>0</v>
      </c>
      <c r="Q266" s="109">
        <f t="shared" si="49"/>
        <v>1.0186340659856796E-10</v>
      </c>
      <c r="R266" s="108"/>
      <c r="S266" s="976"/>
      <c r="T266" s="102"/>
      <c r="V266" s="108"/>
      <c r="W266" s="108"/>
      <c r="AY266" s="108">
        <f t="shared" si="46"/>
        <v>0</v>
      </c>
      <c r="AZ266" s="83">
        <v>249</v>
      </c>
      <c r="BA266" s="83">
        <f t="shared" si="52"/>
        <v>0</v>
      </c>
      <c r="BB266" s="79">
        <f t="shared" si="53"/>
        <v>138478.22717247877</v>
      </c>
      <c r="BC266" s="79">
        <f t="shared" si="57"/>
        <v>0</v>
      </c>
      <c r="BD266" s="108">
        <f t="shared" si="55"/>
        <v>138478.22717247877</v>
      </c>
      <c r="BE266" s="79">
        <f t="shared" si="56"/>
        <v>0</v>
      </c>
      <c r="BF266" s="108">
        <f t="shared" si="51"/>
        <v>0</v>
      </c>
      <c r="BG266" s="108">
        <f t="shared" si="51"/>
        <v>0</v>
      </c>
      <c r="BH266" s="83">
        <f t="shared" si="50"/>
        <v>0</v>
      </c>
    </row>
    <row r="267" spans="12:60" ht="20.25" customHeight="1">
      <c r="L267" s="975"/>
      <c r="M267" s="102">
        <v>250</v>
      </c>
      <c r="N267" s="108">
        <f t="shared" si="54"/>
        <v>0</v>
      </c>
      <c r="O267" s="108">
        <f t="shared" si="47"/>
        <v>0</v>
      </c>
      <c r="P267" s="108">
        <f t="shared" si="48"/>
        <v>0</v>
      </c>
      <c r="Q267" s="109">
        <f t="shared" si="49"/>
        <v>1.0186340659856796E-10</v>
      </c>
      <c r="R267" s="108"/>
      <c r="S267" s="976"/>
      <c r="T267" s="102"/>
      <c r="V267" s="108"/>
      <c r="W267" s="108"/>
      <c r="AY267" s="108">
        <f t="shared" si="46"/>
        <v>0</v>
      </c>
      <c r="AZ267" s="83">
        <v>250</v>
      </c>
      <c r="BA267" s="83">
        <f t="shared" si="52"/>
        <v>0</v>
      </c>
      <c r="BB267" s="79">
        <f t="shared" si="53"/>
        <v>138478.22717247877</v>
      </c>
      <c r="BC267" s="79">
        <f t="shared" si="57"/>
        <v>0</v>
      </c>
      <c r="BD267" s="108">
        <f t="shared" si="55"/>
        <v>138478.22717247877</v>
      </c>
      <c r="BE267" s="79">
        <f t="shared" si="56"/>
        <v>0</v>
      </c>
      <c r="BF267" s="108">
        <f t="shared" si="51"/>
        <v>0</v>
      </c>
      <c r="BG267" s="108">
        <f t="shared" si="51"/>
        <v>0</v>
      </c>
      <c r="BH267" s="83">
        <f t="shared" si="50"/>
        <v>0</v>
      </c>
    </row>
    <row r="268" spans="12:60" ht="20.25" customHeight="1">
      <c r="L268" s="975"/>
      <c r="M268" s="102">
        <v>251</v>
      </c>
      <c r="N268" s="108">
        <f t="shared" si="54"/>
        <v>0</v>
      </c>
      <c r="O268" s="108">
        <f t="shared" si="47"/>
        <v>0</v>
      </c>
      <c r="P268" s="108">
        <f t="shared" si="48"/>
        <v>0</v>
      </c>
      <c r="Q268" s="109">
        <f t="shared" si="49"/>
        <v>1.0186340659856796E-10</v>
      </c>
      <c r="R268" s="108"/>
      <c r="S268" s="976"/>
      <c r="T268" s="102"/>
      <c r="V268" s="108"/>
      <c r="W268" s="108"/>
      <c r="AY268" s="108">
        <f t="shared" si="46"/>
        <v>0</v>
      </c>
      <c r="AZ268" s="83">
        <v>251</v>
      </c>
      <c r="BA268" s="83">
        <f t="shared" si="52"/>
        <v>0</v>
      </c>
      <c r="BB268" s="79">
        <f t="shared" si="53"/>
        <v>138478.22717247877</v>
      </c>
      <c r="BC268" s="79">
        <f t="shared" si="57"/>
        <v>0</v>
      </c>
      <c r="BD268" s="108">
        <f t="shared" si="55"/>
        <v>138478.22717247877</v>
      </c>
      <c r="BE268" s="79">
        <f t="shared" si="56"/>
        <v>0</v>
      </c>
      <c r="BF268" s="108">
        <f t="shared" si="51"/>
        <v>0</v>
      </c>
      <c r="BG268" s="108">
        <f t="shared" si="51"/>
        <v>0</v>
      </c>
      <c r="BH268" s="83">
        <f t="shared" si="50"/>
        <v>0</v>
      </c>
    </row>
    <row r="269" spans="12:60" ht="20.25" customHeight="1">
      <c r="L269" s="975"/>
      <c r="M269" s="102">
        <v>252</v>
      </c>
      <c r="N269" s="108">
        <f t="shared" si="54"/>
        <v>0</v>
      </c>
      <c r="O269" s="108">
        <f t="shared" si="47"/>
        <v>0</v>
      </c>
      <c r="P269" s="108">
        <f t="shared" si="48"/>
        <v>0</v>
      </c>
      <c r="Q269" s="109">
        <f t="shared" si="49"/>
        <v>1.0186340659856796E-10</v>
      </c>
      <c r="R269" s="108"/>
      <c r="S269" s="976"/>
      <c r="T269" s="102">
        <v>42</v>
      </c>
      <c r="U269" s="108">
        <f>IF(X263&lt;0.01,0,U$263)</f>
        <v>0</v>
      </c>
      <c r="V269" s="108">
        <f>IF(U269=0,0,-PPMT($G$9/2,T269,MAX($G$8*2),$P$9))</f>
        <v>0</v>
      </c>
      <c r="W269" s="108">
        <f>IF(U269=0,0,-IPMT($G$9/2,T269,MAX($G$8*2),$P$9))</f>
        <v>0</v>
      </c>
      <c r="X269" s="108">
        <f>IF(X263&lt;0,0,X263-V269)</f>
        <v>0</v>
      </c>
      <c r="Y269" s="108"/>
      <c r="AY269" s="108">
        <f t="shared" si="46"/>
        <v>0</v>
      </c>
      <c r="AZ269" s="83">
        <v>252</v>
      </c>
      <c r="BA269" s="83">
        <f t="shared" si="52"/>
        <v>0</v>
      </c>
      <c r="BB269" s="79">
        <f t="shared" si="53"/>
        <v>138478.22717247877</v>
      </c>
      <c r="BC269" s="79">
        <f t="shared" si="57"/>
        <v>0</v>
      </c>
      <c r="BD269" s="108">
        <f t="shared" si="55"/>
        <v>138478.22717247877</v>
      </c>
      <c r="BE269" s="79">
        <f t="shared" si="56"/>
        <v>0</v>
      </c>
      <c r="BF269" s="108">
        <f t="shared" si="51"/>
        <v>0</v>
      </c>
      <c r="BG269" s="108">
        <f t="shared" si="51"/>
        <v>0</v>
      </c>
      <c r="BH269" s="83">
        <f t="shared" si="50"/>
        <v>0</v>
      </c>
    </row>
    <row r="270" spans="12:60" ht="20.25" customHeight="1">
      <c r="L270" s="977" t="s">
        <v>413</v>
      </c>
      <c r="M270" s="102">
        <v>253</v>
      </c>
      <c r="N270" s="108">
        <f t="shared" si="54"/>
        <v>0</v>
      </c>
      <c r="O270" s="108">
        <f t="shared" si="47"/>
        <v>0</v>
      </c>
      <c r="P270" s="108">
        <f t="shared" si="48"/>
        <v>0</v>
      </c>
      <c r="Q270" s="109">
        <f t="shared" si="49"/>
        <v>1.0186340659856796E-10</v>
      </c>
      <c r="R270" s="108"/>
      <c r="S270" s="978" t="s">
        <v>413</v>
      </c>
      <c r="T270" s="102"/>
      <c r="V270" s="108"/>
      <c r="W270" s="108"/>
      <c r="AY270" s="108">
        <f t="shared" si="46"/>
        <v>0</v>
      </c>
      <c r="AZ270" s="83">
        <v>253</v>
      </c>
      <c r="BA270" s="83">
        <f t="shared" si="52"/>
        <v>0</v>
      </c>
      <c r="BB270" s="79">
        <f t="shared" si="53"/>
        <v>138478.22717247877</v>
      </c>
      <c r="BC270" s="79">
        <f t="shared" si="57"/>
        <v>0</v>
      </c>
      <c r="BD270" s="108">
        <f t="shared" si="55"/>
        <v>138478.22717247877</v>
      </c>
      <c r="BE270" s="79">
        <f t="shared" si="56"/>
        <v>0</v>
      </c>
      <c r="BF270" s="108">
        <f t="shared" si="51"/>
        <v>0</v>
      </c>
      <c r="BG270" s="108">
        <f t="shared" si="51"/>
        <v>0</v>
      </c>
      <c r="BH270" s="83">
        <f t="shared" si="50"/>
        <v>0</v>
      </c>
    </row>
    <row r="271" spans="12:60" ht="20.25" customHeight="1">
      <c r="L271" s="977"/>
      <c r="M271" s="102">
        <v>254</v>
      </c>
      <c r="N271" s="108">
        <f t="shared" si="54"/>
        <v>0</v>
      </c>
      <c r="O271" s="108">
        <f t="shared" si="47"/>
        <v>0</v>
      </c>
      <c r="P271" s="108">
        <f t="shared" si="48"/>
        <v>0</v>
      </c>
      <c r="Q271" s="109">
        <f t="shared" si="49"/>
        <v>1.0186340659856796E-10</v>
      </c>
      <c r="R271" s="108"/>
      <c r="S271" s="978"/>
      <c r="T271" s="102"/>
      <c r="V271" s="108"/>
      <c r="W271" s="108"/>
      <c r="AY271" s="108">
        <f t="shared" si="46"/>
        <v>0</v>
      </c>
      <c r="AZ271" s="83">
        <v>254</v>
      </c>
      <c r="BA271" s="83">
        <f t="shared" si="52"/>
        <v>0</v>
      </c>
      <c r="BB271" s="79">
        <f t="shared" si="53"/>
        <v>138478.22717247877</v>
      </c>
      <c r="BC271" s="79">
        <f t="shared" si="57"/>
        <v>0</v>
      </c>
      <c r="BD271" s="108">
        <f t="shared" si="55"/>
        <v>138478.22717247877</v>
      </c>
      <c r="BE271" s="79">
        <f t="shared" si="56"/>
        <v>0</v>
      </c>
      <c r="BF271" s="108">
        <f t="shared" si="51"/>
        <v>0</v>
      </c>
      <c r="BG271" s="108">
        <f t="shared" si="51"/>
        <v>0</v>
      </c>
      <c r="BH271" s="83">
        <f t="shared" si="50"/>
        <v>0</v>
      </c>
    </row>
    <row r="272" spans="12:60" ht="20.25" customHeight="1">
      <c r="L272" s="977"/>
      <c r="M272" s="102">
        <v>255</v>
      </c>
      <c r="N272" s="108">
        <f t="shared" si="54"/>
        <v>0</v>
      </c>
      <c r="O272" s="108">
        <f t="shared" si="47"/>
        <v>0</v>
      </c>
      <c r="P272" s="108">
        <f t="shared" si="48"/>
        <v>0</v>
      </c>
      <c r="Q272" s="109">
        <f t="shared" si="49"/>
        <v>1.0186340659856796E-10</v>
      </c>
      <c r="R272" s="108"/>
      <c r="S272" s="978"/>
      <c r="T272" s="102"/>
      <c r="V272" s="108"/>
      <c r="W272" s="108"/>
      <c r="AY272" s="108">
        <f t="shared" si="46"/>
        <v>0</v>
      </c>
      <c r="AZ272" s="83">
        <v>255</v>
      </c>
      <c r="BA272" s="83">
        <f t="shared" si="52"/>
        <v>0</v>
      </c>
      <c r="BB272" s="79">
        <f t="shared" si="53"/>
        <v>138478.22717247877</v>
      </c>
      <c r="BC272" s="79">
        <f t="shared" si="57"/>
        <v>0</v>
      </c>
      <c r="BD272" s="108">
        <f t="shared" si="55"/>
        <v>138478.22717247877</v>
      </c>
      <c r="BE272" s="79">
        <f t="shared" si="56"/>
        <v>0</v>
      </c>
      <c r="BF272" s="108">
        <f t="shared" si="51"/>
        <v>0</v>
      </c>
      <c r="BG272" s="108">
        <f t="shared" si="51"/>
        <v>0</v>
      </c>
      <c r="BH272" s="83">
        <f t="shared" si="50"/>
        <v>0</v>
      </c>
    </row>
    <row r="273" spans="12:60" ht="20.25" customHeight="1">
      <c r="L273" s="977"/>
      <c r="M273" s="102">
        <v>256</v>
      </c>
      <c r="N273" s="108">
        <f t="shared" si="54"/>
        <v>0</v>
      </c>
      <c r="O273" s="108">
        <f t="shared" si="47"/>
        <v>0</v>
      </c>
      <c r="P273" s="108">
        <f t="shared" si="48"/>
        <v>0</v>
      </c>
      <c r="Q273" s="109">
        <f t="shared" si="49"/>
        <v>1.0186340659856796E-10</v>
      </c>
      <c r="R273" s="108"/>
      <c r="S273" s="978"/>
      <c r="T273" s="102"/>
      <c r="V273" s="108"/>
      <c r="W273" s="108"/>
      <c r="AY273" s="108">
        <f t="shared" si="46"/>
        <v>0</v>
      </c>
      <c r="AZ273" s="83">
        <v>256</v>
      </c>
      <c r="BA273" s="83">
        <f t="shared" si="52"/>
        <v>0</v>
      </c>
      <c r="BB273" s="79">
        <f t="shared" si="53"/>
        <v>138478.22717247877</v>
      </c>
      <c r="BC273" s="79">
        <f t="shared" si="57"/>
        <v>0</v>
      </c>
      <c r="BD273" s="108">
        <f t="shared" si="55"/>
        <v>138478.22717247877</v>
      </c>
      <c r="BE273" s="79">
        <f t="shared" si="56"/>
        <v>0</v>
      </c>
      <c r="BF273" s="108">
        <f t="shared" si="51"/>
        <v>0</v>
      </c>
      <c r="BG273" s="108">
        <f t="shared" si="51"/>
        <v>0</v>
      </c>
      <c r="BH273" s="83">
        <f t="shared" si="50"/>
        <v>0</v>
      </c>
    </row>
    <row r="274" spans="12:60" ht="20.25" customHeight="1">
      <c r="L274" s="977"/>
      <c r="M274" s="102">
        <v>257</v>
      </c>
      <c r="N274" s="108">
        <f t="shared" si="54"/>
        <v>0</v>
      </c>
      <c r="O274" s="108">
        <f t="shared" si="47"/>
        <v>0</v>
      </c>
      <c r="P274" s="108">
        <f t="shared" si="48"/>
        <v>0</v>
      </c>
      <c r="Q274" s="109">
        <f t="shared" si="49"/>
        <v>1.0186340659856796E-10</v>
      </c>
      <c r="R274" s="108"/>
      <c r="S274" s="978"/>
      <c r="T274" s="102"/>
      <c r="V274" s="108"/>
      <c r="W274" s="108"/>
      <c r="AY274" s="108">
        <f t="shared" ref="AY274:AY337" si="58">N274-O274-P274+U274-V274-W274</f>
        <v>0</v>
      </c>
      <c r="AZ274" s="83">
        <v>257</v>
      </c>
      <c r="BA274" s="83">
        <f t="shared" si="52"/>
        <v>0</v>
      </c>
      <c r="BB274" s="79">
        <f t="shared" si="53"/>
        <v>138478.22717247877</v>
      </c>
      <c r="BC274" s="79">
        <f t="shared" si="57"/>
        <v>0</v>
      </c>
      <c r="BD274" s="108">
        <f t="shared" si="55"/>
        <v>138478.22717247877</v>
      </c>
      <c r="BE274" s="79">
        <f t="shared" si="56"/>
        <v>0</v>
      </c>
      <c r="BF274" s="108">
        <f t="shared" si="51"/>
        <v>0</v>
      </c>
      <c r="BG274" s="108">
        <f t="shared" si="51"/>
        <v>0</v>
      </c>
      <c r="BH274" s="83">
        <f t="shared" si="50"/>
        <v>0</v>
      </c>
    </row>
    <row r="275" spans="12:60" ht="20.25" customHeight="1">
      <c r="L275" s="977"/>
      <c r="M275" s="102">
        <v>258</v>
      </c>
      <c r="N275" s="108">
        <f t="shared" si="54"/>
        <v>0</v>
      </c>
      <c r="O275" s="108">
        <f t="shared" ref="O275:O338" si="59">IF(N275=0,0,-PPMT($G$9/12,M275,MAX($G$8*12),$P$7))</f>
        <v>0</v>
      </c>
      <c r="P275" s="108">
        <f t="shared" ref="P275:P338" si="60">IF(N275=0,0,-IPMT($G$9/12,M275,MAX($G$8*12),$P$7))</f>
        <v>0</v>
      </c>
      <c r="Q275" s="109">
        <f t="shared" ref="Q275:Q338" si="61">IF(Q274&lt;0,0,Q274-O275)</f>
        <v>1.0186340659856796E-10</v>
      </c>
      <c r="R275" s="108"/>
      <c r="S275" s="978"/>
      <c r="T275" s="102">
        <v>43</v>
      </c>
      <c r="U275" s="108">
        <f>IF(X269&lt;0.01,0,U$269)</f>
        <v>0</v>
      </c>
      <c r="V275" s="108">
        <f>IF(U275=0,0,-PPMT($G$9/2,T275,MAX($G$8*2),$P$9))</f>
        <v>0</v>
      </c>
      <c r="W275" s="108">
        <f>IF(U275=0,0,-IPMT($G$9/2,T275,MAX($G$8*2),$P$9))</f>
        <v>0</v>
      </c>
      <c r="X275" s="108">
        <f>IF(X269&lt;0,0,X269-V275)</f>
        <v>0</v>
      </c>
      <c r="Y275" s="108"/>
      <c r="AY275" s="108">
        <f t="shared" si="58"/>
        <v>0</v>
      </c>
      <c r="AZ275" s="83">
        <v>258</v>
      </c>
      <c r="BA275" s="83">
        <f t="shared" si="52"/>
        <v>0</v>
      </c>
      <c r="BB275" s="79">
        <f t="shared" si="53"/>
        <v>138478.22717247877</v>
      </c>
      <c r="BC275" s="79">
        <f t="shared" si="57"/>
        <v>0</v>
      </c>
      <c r="BD275" s="108">
        <f t="shared" si="55"/>
        <v>138478.22717247877</v>
      </c>
      <c r="BE275" s="79">
        <f t="shared" si="56"/>
        <v>0</v>
      </c>
      <c r="BF275" s="108">
        <f t="shared" si="51"/>
        <v>0</v>
      </c>
      <c r="BG275" s="108">
        <f t="shared" si="51"/>
        <v>0</v>
      </c>
      <c r="BH275" s="83">
        <f t="shared" si="50"/>
        <v>0</v>
      </c>
    </row>
    <row r="276" spans="12:60" ht="20.25" customHeight="1">
      <c r="L276" s="977"/>
      <c r="M276" s="102">
        <v>259</v>
      </c>
      <c r="N276" s="108">
        <f t="shared" si="54"/>
        <v>0</v>
      </c>
      <c r="O276" s="108">
        <f t="shared" si="59"/>
        <v>0</v>
      </c>
      <c r="P276" s="108">
        <f t="shared" si="60"/>
        <v>0</v>
      </c>
      <c r="Q276" s="109">
        <f t="shared" si="61"/>
        <v>1.0186340659856796E-10</v>
      </c>
      <c r="R276" s="108"/>
      <c r="S276" s="978"/>
      <c r="T276" s="102"/>
      <c r="V276" s="108"/>
      <c r="W276" s="108"/>
      <c r="AY276" s="108">
        <f t="shared" si="58"/>
        <v>0</v>
      </c>
      <c r="AZ276" s="83">
        <v>259</v>
      </c>
      <c r="BA276" s="83">
        <f t="shared" si="52"/>
        <v>0</v>
      </c>
      <c r="BB276" s="79">
        <f t="shared" si="53"/>
        <v>138478.22717247877</v>
      </c>
      <c r="BC276" s="79">
        <f t="shared" si="57"/>
        <v>0</v>
      </c>
      <c r="BD276" s="108">
        <f t="shared" si="55"/>
        <v>138478.22717247877</v>
      </c>
      <c r="BE276" s="79">
        <f t="shared" si="56"/>
        <v>0</v>
      </c>
      <c r="BF276" s="108">
        <f t="shared" si="51"/>
        <v>0</v>
      </c>
      <c r="BG276" s="108">
        <f t="shared" si="51"/>
        <v>0</v>
      </c>
      <c r="BH276" s="83">
        <f t="shared" ref="BH276:BH339" si="62">IF(BE276&gt;0,1,0)</f>
        <v>0</v>
      </c>
    </row>
    <row r="277" spans="12:60" ht="20.25" customHeight="1">
      <c r="L277" s="977"/>
      <c r="M277" s="102">
        <v>260</v>
      </c>
      <c r="N277" s="108">
        <f t="shared" si="54"/>
        <v>0</v>
      </c>
      <c r="O277" s="108">
        <f t="shared" si="59"/>
        <v>0</v>
      </c>
      <c r="P277" s="108">
        <f t="shared" si="60"/>
        <v>0</v>
      </c>
      <c r="Q277" s="109">
        <f t="shared" si="61"/>
        <v>1.0186340659856796E-10</v>
      </c>
      <c r="R277" s="108"/>
      <c r="S277" s="978"/>
      <c r="T277" s="102"/>
      <c r="V277" s="108"/>
      <c r="W277" s="108"/>
      <c r="AY277" s="108">
        <f t="shared" si="58"/>
        <v>0</v>
      </c>
      <c r="AZ277" s="83">
        <v>260</v>
      </c>
      <c r="BA277" s="83">
        <f t="shared" si="52"/>
        <v>0</v>
      </c>
      <c r="BB277" s="79">
        <f t="shared" si="53"/>
        <v>138478.22717247877</v>
      </c>
      <c r="BC277" s="79">
        <f t="shared" si="57"/>
        <v>0</v>
      </c>
      <c r="BD277" s="108">
        <f t="shared" si="55"/>
        <v>138478.22717247877</v>
      </c>
      <c r="BE277" s="79">
        <f t="shared" si="56"/>
        <v>0</v>
      </c>
      <c r="BF277" s="108">
        <f t="shared" si="51"/>
        <v>0</v>
      </c>
      <c r="BG277" s="108">
        <f t="shared" si="51"/>
        <v>0</v>
      </c>
      <c r="BH277" s="83">
        <f t="shared" si="62"/>
        <v>0</v>
      </c>
    </row>
    <row r="278" spans="12:60" ht="20.25" customHeight="1">
      <c r="L278" s="977"/>
      <c r="M278" s="102">
        <v>261</v>
      </c>
      <c r="N278" s="108">
        <f t="shared" si="54"/>
        <v>0</v>
      </c>
      <c r="O278" s="108">
        <f t="shared" si="59"/>
        <v>0</v>
      </c>
      <c r="P278" s="108">
        <f t="shared" si="60"/>
        <v>0</v>
      </c>
      <c r="Q278" s="109">
        <f t="shared" si="61"/>
        <v>1.0186340659856796E-10</v>
      </c>
      <c r="R278" s="108"/>
      <c r="S278" s="978"/>
      <c r="T278" s="102"/>
      <c r="V278" s="108"/>
      <c r="W278" s="108"/>
      <c r="AY278" s="108">
        <f t="shared" si="58"/>
        <v>0</v>
      </c>
      <c r="AZ278" s="83">
        <v>261</v>
      </c>
      <c r="BA278" s="83">
        <f t="shared" si="52"/>
        <v>0</v>
      </c>
      <c r="BB278" s="79">
        <f t="shared" si="53"/>
        <v>138478.22717247877</v>
      </c>
      <c r="BC278" s="79">
        <f t="shared" si="57"/>
        <v>0</v>
      </c>
      <c r="BD278" s="108">
        <f t="shared" si="55"/>
        <v>138478.22717247877</v>
      </c>
      <c r="BE278" s="79">
        <f t="shared" si="56"/>
        <v>0</v>
      </c>
      <c r="BF278" s="108">
        <f t="shared" si="51"/>
        <v>0</v>
      </c>
      <c r="BG278" s="108">
        <f t="shared" si="51"/>
        <v>0</v>
      </c>
      <c r="BH278" s="83">
        <f t="shared" si="62"/>
        <v>0</v>
      </c>
    </row>
    <row r="279" spans="12:60" ht="20.25" customHeight="1">
      <c r="L279" s="977"/>
      <c r="M279" s="102">
        <v>262</v>
      </c>
      <c r="N279" s="108">
        <f t="shared" si="54"/>
        <v>0</v>
      </c>
      <c r="O279" s="108">
        <f t="shared" si="59"/>
        <v>0</v>
      </c>
      <c r="P279" s="108">
        <f t="shared" si="60"/>
        <v>0</v>
      </c>
      <c r="Q279" s="109">
        <f t="shared" si="61"/>
        <v>1.0186340659856796E-10</v>
      </c>
      <c r="R279" s="108"/>
      <c r="S279" s="978"/>
      <c r="T279" s="102"/>
      <c r="V279" s="108"/>
      <c r="W279" s="108"/>
      <c r="AY279" s="108">
        <f t="shared" si="58"/>
        <v>0</v>
      </c>
      <c r="AZ279" s="83">
        <v>262</v>
      </c>
      <c r="BA279" s="83">
        <f t="shared" si="52"/>
        <v>0</v>
      </c>
      <c r="BB279" s="79">
        <f t="shared" si="53"/>
        <v>138478.22717247877</v>
      </c>
      <c r="BC279" s="79">
        <f t="shared" si="57"/>
        <v>0</v>
      </c>
      <c r="BD279" s="108">
        <f t="shared" si="55"/>
        <v>138478.22717247877</v>
      </c>
      <c r="BE279" s="79">
        <f t="shared" si="56"/>
        <v>0</v>
      </c>
      <c r="BF279" s="108">
        <f t="shared" si="51"/>
        <v>0</v>
      </c>
      <c r="BG279" s="108">
        <f t="shared" si="51"/>
        <v>0</v>
      </c>
      <c r="BH279" s="83">
        <f t="shared" si="62"/>
        <v>0</v>
      </c>
    </row>
    <row r="280" spans="12:60" ht="20.25" customHeight="1">
      <c r="L280" s="977"/>
      <c r="M280" s="102">
        <v>263</v>
      </c>
      <c r="N280" s="108">
        <f t="shared" si="54"/>
        <v>0</v>
      </c>
      <c r="O280" s="108">
        <f t="shared" si="59"/>
        <v>0</v>
      </c>
      <c r="P280" s="108">
        <f t="shared" si="60"/>
        <v>0</v>
      </c>
      <c r="Q280" s="109">
        <f t="shared" si="61"/>
        <v>1.0186340659856796E-10</v>
      </c>
      <c r="R280" s="108"/>
      <c r="S280" s="978"/>
      <c r="T280" s="102"/>
      <c r="V280" s="108"/>
      <c r="W280" s="108"/>
      <c r="AY280" s="108">
        <f t="shared" si="58"/>
        <v>0</v>
      </c>
      <c r="AZ280" s="83">
        <v>263</v>
      </c>
      <c r="BA280" s="83">
        <f t="shared" si="52"/>
        <v>0</v>
      </c>
      <c r="BB280" s="79">
        <f t="shared" si="53"/>
        <v>138478.22717247877</v>
      </c>
      <c r="BC280" s="79">
        <f t="shared" si="57"/>
        <v>0</v>
      </c>
      <c r="BD280" s="108">
        <f t="shared" si="55"/>
        <v>138478.22717247877</v>
      </c>
      <c r="BE280" s="79">
        <f t="shared" si="56"/>
        <v>0</v>
      </c>
      <c r="BF280" s="108">
        <f t="shared" si="51"/>
        <v>0</v>
      </c>
      <c r="BG280" s="108">
        <f t="shared" si="51"/>
        <v>0</v>
      </c>
      <c r="BH280" s="83">
        <f t="shared" si="62"/>
        <v>0</v>
      </c>
    </row>
    <row r="281" spans="12:60" ht="20.25" customHeight="1">
      <c r="L281" s="977"/>
      <c r="M281" s="102">
        <v>264</v>
      </c>
      <c r="N281" s="108">
        <f t="shared" si="54"/>
        <v>0</v>
      </c>
      <c r="O281" s="108">
        <f t="shared" si="59"/>
        <v>0</v>
      </c>
      <c r="P281" s="108">
        <f t="shared" si="60"/>
        <v>0</v>
      </c>
      <c r="Q281" s="109">
        <f t="shared" si="61"/>
        <v>1.0186340659856796E-10</v>
      </c>
      <c r="R281" s="108"/>
      <c r="S281" s="978"/>
      <c r="T281" s="102">
        <v>44</v>
      </c>
      <c r="U281" s="108">
        <f>IF(X275&lt;0.01,0,U$275)</f>
        <v>0</v>
      </c>
      <c r="V281" s="108">
        <f>IF(U281=0,0,-PPMT($G$9/2,T281,MAX($G$8*2),$P$9))</f>
        <v>0</v>
      </c>
      <c r="W281" s="108">
        <f>IF(U281=0,0,-IPMT($G$9/2,T281,MAX($G$8*2),$P$9))</f>
        <v>0</v>
      </c>
      <c r="X281" s="108">
        <f>IF(X275&lt;0,0,X275-V281)</f>
        <v>0</v>
      </c>
      <c r="Y281" s="108"/>
      <c r="AY281" s="108">
        <f t="shared" si="58"/>
        <v>0</v>
      </c>
      <c r="AZ281" s="83">
        <v>264</v>
      </c>
      <c r="BA281" s="83">
        <f t="shared" si="52"/>
        <v>0</v>
      </c>
      <c r="BB281" s="79">
        <f t="shared" si="53"/>
        <v>138478.22717247877</v>
      </c>
      <c r="BC281" s="79">
        <f t="shared" si="57"/>
        <v>0</v>
      </c>
      <c r="BD281" s="108">
        <f t="shared" si="55"/>
        <v>138478.22717247877</v>
      </c>
      <c r="BE281" s="79">
        <f t="shared" si="56"/>
        <v>0</v>
      </c>
      <c r="BF281" s="108">
        <f t="shared" ref="BF281:BG344" si="63">O281</f>
        <v>0</v>
      </c>
      <c r="BG281" s="108">
        <f t="shared" si="63"/>
        <v>0</v>
      </c>
      <c r="BH281" s="83">
        <f t="shared" si="62"/>
        <v>0</v>
      </c>
    </row>
    <row r="282" spans="12:60" ht="20.25" customHeight="1">
      <c r="L282" s="975" t="s">
        <v>414</v>
      </c>
      <c r="M282" s="102">
        <v>265</v>
      </c>
      <c r="N282" s="108">
        <f t="shared" si="54"/>
        <v>0</v>
      </c>
      <c r="O282" s="108">
        <f t="shared" si="59"/>
        <v>0</v>
      </c>
      <c r="P282" s="108">
        <f t="shared" si="60"/>
        <v>0</v>
      </c>
      <c r="Q282" s="109">
        <f t="shared" si="61"/>
        <v>1.0186340659856796E-10</v>
      </c>
      <c r="R282" s="108"/>
      <c r="S282" s="976" t="s">
        <v>414</v>
      </c>
      <c r="T282" s="102"/>
      <c r="V282" s="108"/>
      <c r="W282" s="108"/>
      <c r="AY282" s="108">
        <f t="shared" si="58"/>
        <v>0</v>
      </c>
      <c r="AZ282" s="83">
        <v>265</v>
      </c>
      <c r="BA282" s="83">
        <f t="shared" si="52"/>
        <v>0</v>
      </c>
      <c r="BB282" s="79">
        <f t="shared" si="53"/>
        <v>138478.22717247877</v>
      </c>
      <c r="BC282" s="79">
        <f t="shared" si="57"/>
        <v>0</v>
      </c>
      <c r="BD282" s="108">
        <f t="shared" si="55"/>
        <v>138478.22717247877</v>
      </c>
      <c r="BE282" s="79">
        <f t="shared" si="56"/>
        <v>0</v>
      </c>
      <c r="BF282" s="108">
        <f t="shared" si="63"/>
        <v>0</v>
      </c>
      <c r="BG282" s="108">
        <f t="shared" si="63"/>
        <v>0</v>
      </c>
      <c r="BH282" s="83">
        <f t="shared" si="62"/>
        <v>0</v>
      </c>
    </row>
    <row r="283" spans="12:60" ht="20.25" customHeight="1">
      <c r="L283" s="975"/>
      <c r="M283" s="102">
        <v>266</v>
      </c>
      <c r="N283" s="108">
        <f t="shared" si="54"/>
        <v>0</v>
      </c>
      <c r="O283" s="108">
        <f t="shared" si="59"/>
        <v>0</v>
      </c>
      <c r="P283" s="108">
        <f t="shared" si="60"/>
        <v>0</v>
      </c>
      <c r="Q283" s="109">
        <f t="shared" si="61"/>
        <v>1.0186340659856796E-10</v>
      </c>
      <c r="R283" s="108"/>
      <c r="S283" s="976"/>
      <c r="T283" s="102"/>
      <c r="V283" s="108"/>
      <c r="W283" s="108"/>
      <c r="AY283" s="108">
        <f t="shared" si="58"/>
        <v>0</v>
      </c>
      <c r="AZ283" s="83">
        <v>266</v>
      </c>
      <c r="BA283" s="83">
        <f t="shared" si="52"/>
        <v>0</v>
      </c>
      <c r="BB283" s="79">
        <f t="shared" si="53"/>
        <v>138478.22717247877</v>
      </c>
      <c r="BC283" s="79">
        <f t="shared" si="57"/>
        <v>0</v>
      </c>
      <c r="BD283" s="108">
        <f t="shared" si="55"/>
        <v>138478.22717247877</v>
      </c>
      <c r="BE283" s="79">
        <f t="shared" si="56"/>
        <v>0</v>
      </c>
      <c r="BF283" s="108">
        <f t="shared" si="63"/>
        <v>0</v>
      </c>
      <c r="BG283" s="108">
        <f t="shared" si="63"/>
        <v>0</v>
      </c>
      <c r="BH283" s="83">
        <f t="shared" si="62"/>
        <v>0</v>
      </c>
    </row>
    <row r="284" spans="12:60" ht="20.25" customHeight="1">
      <c r="L284" s="975"/>
      <c r="M284" s="102">
        <v>267</v>
      </c>
      <c r="N284" s="108">
        <f t="shared" si="54"/>
        <v>0</v>
      </c>
      <c r="O284" s="108">
        <f t="shared" si="59"/>
        <v>0</v>
      </c>
      <c r="P284" s="108">
        <f t="shared" si="60"/>
        <v>0</v>
      </c>
      <c r="Q284" s="109">
        <f t="shared" si="61"/>
        <v>1.0186340659856796E-10</v>
      </c>
      <c r="R284" s="108"/>
      <c r="S284" s="976"/>
      <c r="T284" s="102"/>
      <c r="V284" s="108"/>
      <c r="W284" s="108"/>
      <c r="AY284" s="108">
        <f t="shared" si="58"/>
        <v>0</v>
      </c>
      <c r="AZ284" s="83">
        <v>267</v>
      </c>
      <c r="BA284" s="83">
        <f t="shared" si="52"/>
        <v>0</v>
      </c>
      <c r="BB284" s="79">
        <f t="shared" si="53"/>
        <v>138478.22717247877</v>
      </c>
      <c r="BC284" s="79">
        <f t="shared" si="57"/>
        <v>0</v>
      </c>
      <c r="BD284" s="108">
        <f t="shared" si="55"/>
        <v>138478.22717247877</v>
      </c>
      <c r="BE284" s="79">
        <f t="shared" si="56"/>
        <v>0</v>
      </c>
      <c r="BF284" s="108">
        <f t="shared" si="63"/>
        <v>0</v>
      </c>
      <c r="BG284" s="108">
        <f t="shared" si="63"/>
        <v>0</v>
      </c>
      <c r="BH284" s="83">
        <f t="shared" si="62"/>
        <v>0</v>
      </c>
    </row>
    <row r="285" spans="12:60" ht="20.25" customHeight="1">
      <c r="L285" s="975"/>
      <c r="M285" s="102">
        <v>268</v>
      </c>
      <c r="N285" s="108">
        <f t="shared" si="54"/>
        <v>0</v>
      </c>
      <c r="O285" s="108">
        <f t="shared" si="59"/>
        <v>0</v>
      </c>
      <c r="P285" s="108">
        <f t="shared" si="60"/>
        <v>0</v>
      </c>
      <c r="Q285" s="109">
        <f t="shared" si="61"/>
        <v>1.0186340659856796E-10</v>
      </c>
      <c r="R285" s="108"/>
      <c r="S285" s="976"/>
      <c r="T285" s="102"/>
      <c r="V285" s="108"/>
      <c r="W285" s="108"/>
      <c r="AY285" s="108">
        <f t="shared" si="58"/>
        <v>0</v>
      </c>
      <c r="AZ285" s="83">
        <v>268</v>
      </c>
      <c r="BA285" s="83">
        <f t="shared" si="52"/>
        <v>0</v>
      </c>
      <c r="BB285" s="79">
        <f t="shared" si="53"/>
        <v>138478.22717247877</v>
      </c>
      <c r="BC285" s="79">
        <f t="shared" si="57"/>
        <v>0</v>
      </c>
      <c r="BD285" s="108">
        <f t="shared" si="55"/>
        <v>138478.22717247877</v>
      </c>
      <c r="BE285" s="79">
        <f t="shared" si="56"/>
        <v>0</v>
      </c>
      <c r="BF285" s="108">
        <f t="shared" si="63"/>
        <v>0</v>
      </c>
      <c r="BG285" s="108">
        <f t="shared" si="63"/>
        <v>0</v>
      </c>
      <c r="BH285" s="83">
        <f t="shared" si="62"/>
        <v>0</v>
      </c>
    </row>
    <row r="286" spans="12:60" ht="20.25" customHeight="1">
      <c r="L286" s="975"/>
      <c r="M286" s="102">
        <v>269</v>
      </c>
      <c r="N286" s="108">
        <f t="shared" si="54"/>
        <v>0</v>
      </c>
      <c r="O286" s="108">
        <f t="shared" si="59"/>
        <v>0</v>
      </c>
      <c r="P286" s="108">
        <f t="shared" si="60"/>
        <v>0</v>
      </c>
      <c r="Q286" s="109">
        <f t="shared" si="61"/>
        <v>1.0186340659856796E-10</v>
      </c>
      <c r="R286" s="108"/>
      <c r="S286" s="976"/>
      <c r="T286" s="102"/>
      <c r="V286" s="108"/>
      <c r="W286" s="108"/>
      <c r="AY286" s="108">
        <f t="shared" si="58"/>
        <v>0</v>
      </c>
      <c r="AZ286" s="83">
        <v>269</v>
      </c>
      <c r="BA286" s="83">
        <f t="shared" ref="BA286:BA349" si="64">IF($F$19=AZ286,1,0)</f>
        <v>0</v>
      </c>
      <c r="BB286" s="79">
        <f t="shared" si="53"/>
        <v>138478.22717247877</v>
      </c>
      <c r="BC286" s="79">
        <f t="shared" si="57"/>
        <v>0</v>
      </c>
      <c r="BD286" s="108">
        <f t="shared" si="55"/>
        <v>138478.22717247877</v>
      </c>
      <c r="BE286" s="79">
        <f t="shared" si="56"/>
        <v>0</v>
      </c>
      <c r="BF286" s="108">
        <f t="shared" si="63"/>
        <v>0</v>
      </c>
      <c r="BG286" s="108">
        <f t="shared" si="63"/>
        <v>0</v>
      </c>
      <c r="BH286" s="83">
        <f t="shared" si="62"/>
        <v>0</v>
      </c>
    </row>
    <row r="287" spans="12:60" ht="20.25" customHeight="1">
      <c r="L287" s="975"/>
      <c r="M287" s="102">
        <v>270</v>
      </c>
      <c r="N287" s="108">
        <f t="shared" si="54"/>
        <v>0</v>
      </c>
      <c r="O287" s="108">
        <f t="shared" si="59"/>
        <v>0</v>
      </c>
      <c r="P287" s="108">
        <f t="shared" si="60"/>
        <v>0</v>
      </c>
      <c r="Q287" s="109">
        <f t="shared" si="61"/>
        <v>1.0186340659856796E-10</v>
      </c>
      <c r="R287" s="108"/>
      <c r="S287" s="976"/>
      <c r="T287" s="102">
        <v>45</v>
      </c>
      <c r="U287" s="108">
        <f>IF(X281&lt;0.01,0,U$281)</f>
        <v>0</v>
      </c>
      <c r="V287" s="108">
        <f>IF(U287=0,0,-PPMT($G$9/2,T287,MAX($G$8*2),$P$9))</f>
        <v>0</v>
      </c>
      <c r="W287" s="108">
        <f>IF(U287=0,0,-IPMT($G$9/2,T287,MAX($G$8*2),$P$9))</f>
        <v>0</v>
      </c>
      <c r="X287" s="108">
        <f>IF(X281&lt;0,0,X281-V287)</f>
        <v>0</v>
      </c>
      <c r="Y287" s="108"/>
      <c r="AY287" s="108">
        <f t="shared" si="58"/>
        <v>0</v>
      </c>
      <c r="AZ287" s="83">
        <v>270</v>
      </c>
      <c r="BA287" s="83">
        <f t="shared" si="64"/>
        <v>0</v>
      </c>
      <c r="BB287" s="79">
        <f t="shared" ref="BB287:BB350" si="65">IF(BA287=1,$F$18,IF(BB286&gt;0,BD286,0))</f>
        <v>138478.22717247877</v>
      </c>
      <c r="BC287" s="79">
        <f t="shared" si="57"/>
        <v>0</v>
      </c>
      <c r="BD287" s="108">
        <f t="shared" si="55"/>
        <v>138478.22717247877</v>
      </c>
      <c r="BE287" s="79">
        <f t="shared" si="56"/>
        <v>0</v>
      </c>
      <c r="BF287" s="108">
        <f t="shared" si="63"/>
        <v>0</v>
      </c>
      <c r="BG287" s="108">
        <f t="shared" si="63"/>
        <v>0</v>
      </c>
      <c r="BH287" s="83">
        <f t="shared" si="62"/>
        <v>0</v>
      </c>
    </row>
    <row r="288" spans="12:60" ht="20.25" customHeight="1">
      <c r="L288" s="975"/>
      <c r="M288" s="102">
        <v>271</v>
      </c>
      <c r="N288" s="108">
        <f t="shared" ref="N288:N351" si="66">IF(Q287&lt;1,0,N287)</f>
        <v>0</v>
      </c>
      <c r="O288" s="108">
        <f t="shared" si="59"/>
        <v>0</v>
      </c>
      <c r="P288" s="108">
        <f t="shared" si="60"/>
        <v>0</v>
      </c>
      <c r="Q288" s="109">
        <f t="shared" si="61"/>
        <v>1.0186340659856796E-10</v>
      </c>
      <c r="R288" s="108"/>
      <c r="S288" s="976"/>
      <c r="T288" s="102"/>
      <c r="V288" s="108"/>
      <c r="W288" s="108"/>
      <c r="AY288" s="108">
        <f t="shared" si="58"/>
        <v>0</v>
      </c>
      <c r="AZ288" s="83">
        <v>271</v>
      </c>
      <c r="BA288" s="83">
        <f t="shared" si="64"/>
        <v>0</v>
      </c>
      <c r="BB288" s="79">
        <f t="shared" si="65"/>
        <v>138478.22717247877</v>
      </c>
      <c r="BC288" s="79">
        <f t="shared" si="57"/>
        <v>0</v>
      </c>
      <c r="BD288" s="108">
        <f t="shared" si="55"/>
        <v>138478.22717247877</v>
      </c>
      <c r="BE288" s="79">
        <f t="shared" si="56"/>
        <v>0</v>
      </c>
      <c r="BF288" s="108">
        <f t="shared" si="63"/>
        <v>0</v>
      </c>
      <c r="BG288" s="108">
        <f t="shared" si="63"/>
        <v>0</v>
      </c>
      <c r="BH288" s="83">
        <f t="shared" si="62"/>
        <v>0</v>
      </c>
    </row>
    <row r="289" spans="12:60" ht="20.25" customHeight="1">
      <c r="L289" s="975"/>
      <c r="M289" s="102">
        <v>272</v>
      </c>
      <c r="N289" s="108">
        <f t="shared" si="66"/>
        <v>0</v>
      </c>
      <c r="O289" s="108">
        <f t="shared" si="59"/>
        <v>0</v>
      </c>
      <c r="P289" s="108">
        <f t="shared" si="60"/>
        <v>0</v>
      </c>
      <c r="Q289" s="109">
        <f t="shared" si="61"/>
        <v>1.0186340659856796E-10</v>
      </c>
      <c r="R289" s="108"/>
      <c r="S289" s="976"/>
      <c r="T289" s="102"/>
      <c r="V289" s="108"/>
      <c r="W289" s="108"/>
      <c r="AY289" s="108">
        <f t="shared" si="58"/>
        <v>0</v>
      </c>
      <c r="AZ289" s="83">
        <v>272</v>
      </c>
      <c r="BA289" s="83">
        <f t="shared" si="64"/>
        <v>0</v>
      </c>
      <c r="BB289" s="79">
        <f t="shared" si="65"/>
        <v>138478.22717247877</v>
      </c>
      <c r="BC289" s="79">
        <f t="shared" si="57"/>
        <v>0</v>
      </c>
      <c r="BD289" s="108">
        <f t="shared" si="55"/>
        <v>138478.22717247877</v>
      </c>
      <c r="BE289" s="79">
        <f t="shared" si="56"/>
        <v>0</v>
      </c>
      <c r="BF289" s="108">
        <f t="shared" si="63"/>
        <v>0</v>
      </c>
      <c r="BG289" s="108">
        <f t="shared" si="63"/>
        <v>0</v>
      </c>
      <c r="BH289" s="83">
        <f t="shared" si="62"/>
        <v>0</v>
      </c>
    </row>
    <row r="290" spans="12:60" ht="20.25" customHeight="1">
      <c r="L290" s="975"/>
      <c r="M290" s="102">
        <v>273</v>
      </c>
      <c r="N290" s="108">
        <f t="shared" si="66"/>
        <v>0</v>
      </c>
      <c r="O290" s="108">
        <f t="shared" si="59"/>
        <v>0</v>
      </c>
      <c r="P290" s="108">
        <f t="shared" si="60"/>
        <v>0</v>
      </c>
      <c r="Q290" s="109">
        <f t="shared" si="61"/>
        <v>1.0186340659856796E-10</v>
      </c>
      <c r="R290" s="108"/>
      <c r="S290" s="976"/>
      <c r="T290" s="102"/>
      <c r="V290" s="108"/>
      <c r="W290" s="108"/>
      <c r="AY290" s="108">
        <f t="shared" si="58"/>
        <v>0</v>
      </c>
      <c r="AZ290" s="83">
        <v>273</v>
      </c>
      <c r="BA290" s="83">
        <f t="shared" si="64"/>
        <v>0</v>
      </c>
      <c r="BB290" s="79">
        <f t="shared" si="65"/>
        <v>138478.22717247877</v>
      </c>
      <c r="BC290" s="79">
        <f t="shared" si="57"/>
        <v>0</v>
      </c>
      <c r="BD290" s="108">
        <f t="shared" si="55"/>
        <v>138478.22717247877</v>
      </c>
      <c r="BE290" s="79">
        <f t="shared" si="56"/>
        <v>0</v>
      </c>
      <c r="BF290" s="108">
        <f t="shared" si="63"/>
        <v>0</v>
      </c>
      <c r="BG290" s="108">
        <f t="shared" si="63"/>
        <v>0</v>
      </c>
      <c r="BH290" s="83">
        <f t="shared" si="62"/>
        <v>0</v>
      </c>
    </row>
    <row r="291" spans="12:60" ht="20.25" customHeight="1">
      <c r="L291" s="975"/>
      <c r="M291" s="102">
        <v>274</v>
      </c>
      <c r="N291" s="108">
        <f t="shared" si="66"/>
        <v>0</v>
      </c>
      <c r="O291" s="108">
        <f t="shared" si="59"/>
        <v>0</v>
      </c>
      <c r="P291" s="108">
        <f t="shared" si="60"/>
        <v>0</v>
      </c>
      <c r="Q291" s="109">
        <f t="shared" si="61"/>
        <v>1.0186340659856796E-10</v>
      </c>
      <c r="R291" s="108"/>
      <c r="S291" s="976"/>
      <c r="T291" s="102"/>
      <c r="V291" s="108"/>
      <c r="W291" s="108"/>
      <c r="AY291" s="108">
        <f t="shared" si="58"/>
        <v>0</v>
      </c>
      <c r="AZ291" s="83">
        <v>274</v>
      </c>
      <c r="BA291" s="83">
        <f t="shared" si="64"/>
        <v>0</v>
      </c>
      <c r="BB291" s="79">
        <f t="shared" si="65"/>
        <v>138478.22717247877</v>
      </c>
      <c r="BC291" s="79">
        <f t="shared" si="57"/>
        <v>0</v>
      </c>
      <c r="BD291" s="108">
        <f t="shared" si="55"/>
        <v>138478.22717247877</v>
      </c>
      <c r="BE291" s="79">
        <f t="shared" si="56"/>
        <v>0</v>
      </c>
      <c r="BF291" s="108">
        <f t="shared" si="63"/>
        <v>0</v>
      </c>
      <c r="BG291" s="108">
        <f t="shared" si="63"/>
        <v>0</v>
      </c>
      <c r="BH291" s="83">
        <f t="shared" si="62"/>
        <v>0</v>
      </c>
    </row>
    <row r="292" spans="12:60" ht="20.25" customHeight="1">
      <c r="L292" s="975"/>
      <c r="M292" s="102">
        <v>275</v>
      </c>
      <c r="N292" s="108">
        <f t="shared" si="66"/>
        <v>0</v>
      </c>
      <c r="O292" s="108">
        <f t="shared" si="59"/>
        <v>0</v>
      </c>
      <c r="P292" s="108">
        <f t="shared" si="60"/>
        <v>0</v>
      </c>
      <c r="Q292" s="109">
        <f t="shared" si="61"/>
        <v>1.0186340659856796E-10</v>
      </c>
      <c r="R292" s="108"/>
      <c r="S292" s="976"/>
      <c r="T292" s="102"/>
      <c r="V292" s="108"/>
      <c r="W292" s="108"/>
      <c r="AY292" s="108">
        <f t="shared" si="58"/>
        <v>0</v>
      </c>
      <c r="AZ292" s="83">
        <v>275</v>
      </c>
      <c r="BA292" s="83">
        <f t="shared" si="64"/>
        <v>0</v>
      </c>
      <c r="BB292" s="79">
        <f t="shared" si="65"/>
        <v>138478.22717247877</v>
      </c>
      <c r="BC292" s="79">
        <f t="shared" si="57"/>
        <v>0</v>
      </c>
      <c r="BD292" s="108">
        <f t="shared" si="55"/>
        <v>138478.22717247877</v>
      </c>
      <c r="BE292" s="79">
        <f t="shared" si="56"/>
        <v>0</v>
      </c>
      <c r="BF292" s="108">
        <f t="shared" si="63"/>
        <v>0</v>
      </c>
      <c r="BG292" s="108">
        <f t="shared" si="63"/>
        <v>0</v>
      </c>
      <c r="BH292" s="83">
        <f t="shared" si="62"/>
        <v>0</v>
      </c>
    </row>
    <row r="293" spans="12:60" ht="20.25" customHeight="1">
      <c r="L293" s="975"/>
      <c r="M293" s="102">
        <v>276</v>
      </c>
      <c r="N293" s="108">
        <f t="shared" si="66"/>
        <v>0</v>
      </c>
      <c r="O293" s="108">
        <f t="shared" si="59"/>
        <v>0</v>
      </c>
      <c r="P293" s="108">
        <f t="shared" si="60"/>
        <v>0</v>
      </c>
      <c r="Q293" s="109">
        <f t="shared" si="61"/>
        <v>1.0186340659856796E-10</v>
      </c>
      <c r="R293" s="108"/>
      <c r="S293" s="976"/>
      <c r="T293" s="102">
        <v>46</v>
      </c>
      <c r="U293" s="108">
        <f>IF(X287&lt;0.01,0,U$287)</f>
        <v>0</v>
      </c>
      <c r="V293" s="108">
        <f>IF(U293=0,0,-PPMT($G$9/2,T293,MAX($G$8*2),$P$9))</f>
        <v>0</v>
      </c>
      <c r="W293" s="108">
        <f>IF(U293=0,0,-IPMT($G$9/2,T293,MAX($G$8*2),$P$9))</f>
        <v>0</v>
      </c>
      <c r="X293" s="108">
        <f>IF(X287&lt;0,0,X287-V293)</f>
        <v>0</v>
      </c>
      <c r="Y293" s="108"/>
      <c r="AY293" s="108">
        <f t="shared" si="58"/>
        <v>0</v>
      </c>
      <c r="AZ293" s="83">
        <v>276</v>
      </c>
      <c r="BA293" s="83">
        <f t="shared" si="64"/>
        <v>0</v>
      </c>
      <c r="BB293" s="79">
        <f t="shared" si="65"/>
        <v>138478.22717247877</v>
      </c>
      <c r="BC293" s="79">
        <f t="shared" si="57"/>
        <v>0</v>
      </c>
      <c r="BD293" s="108">
        <f t="shared" si="55"/>
        <v>138478.22717247877</v>
      </c>
      <c r="BE293" s="79">
        <f t="shared" si="56"/>
        <v>0</v>
      </c>
      <c r="BF293" s="108">
        <f t="shared" si="63"/>
        <v>0</v>
      </c>
      <c r="BG293" s="108">
        <f t="shared" si="63"/>
        <v>0</v>
      </c>
      <c r="BH293" s="83">
        <f t="shared" si="62"/>
        <v>0</v>
      </c>
    </row>
    <row r="294" spans="12:60" ht="20.25" customHeight="1">
      <c r="L294" s="977" t="s">
        <v>415</v>
      </c>
      <c r="M294" s="102">
        <v>277</v>
      </c>
      <c r="N294" s="108">
        <f t="shared" si="66"/>
        <v>0</v>
      </c>
      <c r="O294" s="108">
        <f t="shared" si="59"/>
        <v>0</v>
      </c>
      <c r="P294" s="108">
        <f t="shared" si="60"/>
        <v>0</v>
      </c>
      <c r="Q294" s="109">
        <f t="shared" si="61"/>
        <v>1.0186340659856796E-10</v>
      </c>
      <c r="R294" s="108"/>
      <c r="S294" s="978" t="s">
        <v>415</v>
      </c>
      <c r="T294" s="102"/>
      <c r="V294" s="108"/>
      <c r="W294" s="108"/>
      <c r="AY294" s="108">
        <f t="shared" si="58"/>
        <v>0</v>
      </c>
      <c r="AZ294" s="83">
        <v>277</v>
      </c>
      <c r="BA294" s="83">
        <f t="shared" si="64"/>
        <v>0</v>
      </c>
      <c r="BB294" s="79">
        <f t="shared" si="65"/>
        <v>138478.22717247877</v>
      </c>
      <c r="BC294" s="79">
        <f t="shared" si="57"/>
        <v>0</v>
      </c>
      <c r="BD294" s="108">
        <f t="shared" si="55"/>
        <v>138478.22717247877</v>
      </c>
      <c r="BE294" s="79">
        <f t="shared" si="56"/>
        <v>0</v>
      </c>
      <c r="BF294" s="108">
        <f t="shared" si="63"/>
        <v>0</v>
      </c>
      <c r="BG294" s="108">
        <f t="shared" si="63"/>
        <v>0</v>
      </c>
      <c r="BH294" s="83">
        <f t="shared" si="62"/>
        <v>0</v>
      </c>
    </row>
    <row r="295" spans="12:60" ht="20.25" customHeight="1">
      <c r="L295" s="977"/>
      <c r="M295" s="102">
        <v>278</v>
      </c>
      <c r="N295" s="108">
        <f t="shared" si="66"/>
        <v>0</v>
      </c>
      <c r="O295" s="108">
        <f t="shared" si="59"/>
        <v>0</v>
      </c>
      <c r="P295" s="108">
        <f t="shared" si="60"/>
        <v>0</v>
      </c>
      <c r="Q295" s="109">
        <f t="shared" si="61"/>
        <v>1.0186340659856796E-10</v>
      </c>
      <c r="R295" s="108"/>
      <c r="S295" s="978"/>
      <c r="T295" s="102"/>
      <c r="V295" s="108"/>
      <c r="W295" s="108"/>
      <c r="AY295" s="108">
        <f t="shared" si="58"/>
        <v>0</v>
      </c>
      <c r="AZ295" s="83">
        <v>278</v>
      </c>
      <c r="BA295" s="83">
        <f t="shared" si="64"/>
        <v>0</v>
      </c>
      <c r="BB295" s="79">
        <f t="shared" si="65"/>
        <v>138478.22717247877</v>
      </c>
      <c r="BC295" s="79">
        <f t="shared" si="57"/>
        <v>0</v>
      </c>
      <c r="BD295" s="108">
        <f t="shared" si="55"/>
        <v>138478.22717247877</v>
      </c>
      <c r="BE295" s="79">
        <f t="shared" si="56"/>
        <v>0</v>
      </c>
      <c r="BF295" s="108">
        <f t="shared" si="63"/>
        <v>0</v>
      </c>
      <c r="BG295" s="108">
        <f t="shared" si="63"/>
        <v>0</v>
      </c>
      <c r="BH295" s="83">
        <f t="shared" si="62"/>
        <v>0</v>
      </c>
    </row>
    <row r="296" spans="12:60" ht="20.25" customHeight="1">
      <c r="L296" s="977"/>
      <c r="M296" s="102">
        <v>279</v>
      </c>
      <c r="N296" s="108">
        <f t="shared" si="66"/>
        <v>0</v>
      </c>
      <c r="O296" s="108">
        <f t="shared" si="59"/>
        <v>0</v>
      </c>
      <c r="P296" s="108">
        <f t="shared" si="60"/>
        <v>0</v>
      </c>
      <c r="Q296" s="109">
        <f t="shared" si="61"/>
        <v>1.0186340659856796E-10</v>
      </c>
      <c r="R296" s="108"/>
      <c r="S296" s="978"/>
      <c r="T296" s="102"/>
      <c r="V296" s="108"/>
      <c r="W296" s="108"/>
      <c r="AY296" s="108">
        <f t="shared" si="58"/>
        <v>0</v>
      </c>
      <c r="AZ296" s="83">
        <v>279</v>
      </c>
      <c r="BA296" s="83">
        <f t="shared" si="64"/>
        <v>0</v>
      </c>
      <c r="BB296" s="79">
        <f t="shared" si="65"/>
        <v>138478.22717247877</v>
      </c>
      <c r="BC296" s="79">
        <f t="shared" si="57"/>
        <v>0</v>
      </c>
      <c r="BD296" s="108">
        <f t="shared" si="55"/>
        <v>138478.22717247877</v>
      </c>
      <c r="BE296" s="79">
        <f t="shared" si="56"/>
        <v>0</v>
      </c>
      <c r="BF296" s="108">
        <f t="shared" si="63"/>
        <v>0</v>
      </c>
      <c r="BG296" s="108">
        <f t="shared" si="63"/>
        <v>0</v>
      </c>
      <c r="BH296" s="83">
        <f t="shared" si="62"/>
        <v>0</v>
      </c>
    </row>
    <row r="297" spans="12:60" ht="20.25" customHeight="1">
      <c r="L297" s="977"/>
      <c r="M297" s="102">
        <v>280</v>
      </c>
      <c r="N297" s="108">
        <f t="shared" si="66"/>
        <v>0</v>
      </c>
      <c r="O297" s="108">
        <f t="shared" si="59"/>
        <v>0</v>
      </c>
      <c r="P297" s="108">
        <f t="shared" si="60"/>
        <v>0</v>
      </c>
      <c r="Q297" s="109">
        <f t="shared" si="61"/>
        <v>1.0186340659856796E-10</v>
      </c>
      <c r="R297" s="108"/>
      <c r="S297" s="978"/>
      <c r="T297" s="102"/>
      <c r="V297" s="108"/>
      <c r="W297" s="108"/>
      <c r="AY297" s="108">
        <f t="shared" si="58"/>
        <v>0</v>
      </c>
      <c r="AZ297" s="83">
        <v>280</v>
      </c>
      <c r="BA297" s="83">
        <f t="shared" si="64"/>
        <v>0</v>
      </c>
      <c r="BB297" s="79">
        <f t="shared" si="65"/>
        <v>138478.22717247877</v>
      </c>
      <c r="BC297" s="79">
        <f t="shared" si="57"/>
        <v>0</v>
      </c>
      <c r="BD297" s="108">
        <f t="shared" si="55"/>
        <v>138478.22717247877</v>
      </c>
      <c r="BE297" s="79">
        <f t="shared" si="56"/>
        <v>0</v>
      </c>
      <c r="BF297" s="108">
        <f t="shared" si="63"/>
        <v>0</v>
      </c>
      <c r="BG297" s="108">
        <f t="shared" si="63"/>
        <v>0</v>
      </c>
      <c r="BH297" s="83">
        <f t="shared" si="62"/>
        <v>0</v>
      </c>
    </row>
    <row r="298" spans="12:60" ht="20.25" customHeight="1">
      <c r="L298" s="977"/>
      <c r="M298" s="102">
        <v>281</v>
      </c>
      <c r="N298" s="108">
        <f t="shared" si="66"/>
        <v>0</v>
      </c>
      <c r="O298" s="108">
        <f t="shared" si="59"/>
        <v>0</v>
      </c>
      <c r="P298" s="108">
        <f t="shared" si="60"/>
        <v>0</v>
      </c>
      <c r="Q298" s="109">
        <f t="shared" si="61"/>
        <v>1.0186340659856796E-10</v>
      </c>
      <c r="R298" s="108"/>
      <c r="S298" s="978"/>
      <c r="T298" s="102"/>
      <c r="V298" s="108"/>
      <c r="W298" s="108"/>
      <c r="AY298" s="108">
        <f t="shared" si="58"/>
        <v>0</v>
      </c>
      <c r="AZ298" s="83">
        <v>281</v>
      </c>
      <c r="BA298" s="83">
        <f t="shared" si="64"/>
        <v>0</v>
      </c>
      <c r="BB298" s="79">
        <f t="shared" si="65"/>
        <v>138478.22717247877</v>
      </c>
      <c r="BC298" s="79">
        <f t="shared" si="57"/>
        <v>0</v>
      </c>
      <c r="BD298" s="108">
        <f t="shared" si="55"/>
        <v>138478.22717247877</v>
      </c>
      <c r="BE298" s="79">
        <f t="shared" si="56"/>
        <v>0</v>
      </c>
      <c r="BF298" s="108">
        <f t="shared" si="63"/>
        <v>0</v>
      </c>
      <c r="BG298" s="108">
        <f t="shared" si="63"/>
        <v>0</v>
      </c>
      <c r="BH298" s="83">
        <f t="shared" si="62"/>
        <v>0</v>
      </c>
    </row>
    <row r="299" spans="12:60" ht="20.25" customHeight="1">
      <c r="L299" s="977"/>
      <c r="M299" s="102">
        <v>282</v>
      </c>
      <c r="N299" s="108">
        <f t="shared" si="66"/>
        <v>0</v>
      </c>
      <c r="O299" s="108">
        <f t="shared" si="59"/>
        <v>0</v>
      </c>
      <c r="P299" s="108">
        <f t="shared" si="60"/>
        <v>0</v>
      </c>
      <c r="Q299" s="109">
        <f t="shared" si="61"/>
        <v>1.0186340659856796E-10</v>
      </c>
      <c r="R299" s="108"/>
      <c r="S299" s="978"/>
      <c r="T299" s="102">
        <v>47</v>
      </c>
      <c r="U299" s="108">
        <f>IF(X293&lt;0.01,0,U$293)</f>
        <v>0</v>
      </c>
      <c r="V299" s="108">
        <f>IF(U299=0,0,-PPMT($G$9/2,T299,MAX($G$8*2),$P$9))</f>
        <v>0</v>
      </c>
      <c r="W299" s="108">
        <f>IF(U299=0,0,-IPMT($G$9/2,T299,MAX($G$8*2),$P$9))</f>
        <v>0</v>
      </c>
      <c r="X299" s="108">
        <f>IF(X293&lt;0,0,X293-V299)</f>
        <v>0</v>
      </c>
      <c r="Y299" s="108"/>
      <c r="AY299" s="108">
        <f t="shared" si="58"/>
        <v>0</v>
      </c>
      <c r="AZ299" s="83">
        <v>282</v>
      </c>
      <c r="BA299" s="83">
        <f t="shared" si="64"/>
        <v>0</v>
      </c>
      <c r="BB299" s="79">
        <f t="shared" si="65"/>
        <v>138478.22717247877</v>
      </c>
      <c r="BC299" s="79">
        <f t="shared" si="57"/>
        <v>0</v>
      </c>
      <c r="BD299" s="108">
        <f t="shared" si="55"/>
        <v>138478.22717247877</v>
      </c>
      <c r="BE299" s="79">
        <f t="shared" si="56"/>
        <v>0</v>
      </c>
      <c r="BF299" s="108">
        <f t="shared" si="63"/>
        <v>0</v>
      </c>
      <c r="BG299" s="108">
        <f t="shared" si="63"/>
        <v>0</v>
      </c>
      <c r="BH299" s="83">
        <f t="shared" si="62"/>
        <v>0</v>
      </c>
    </row>
    <row r="300" spans="12:60" ht="20.25" customHeight="1">
      <c r="L300" s="977"/>
      <c r="M300" s="102">
        <v>283</v>
      </c>
      <c r="N300" s="108">
        <f t="shared" si="66"/>
        <v>0</v>
      </c>
      <c r="O300" s="108">
        <f t="shared" si="59"/>
        <v>0</v>
      </c>
      <c r="P300" s="108">
        <f t="shared" si="60"/>
        <v>0</v>
      </c>
      <c r="Q300" s="109">
        <f t="shared" si="61"/>
        <v>1.0186340659856796E-10</v>
      </c>
      <c r="R300" s="108"/>
      <c r="S300" s="978"/>
      <c r="T300" s="102"/>
      <c r="V300" s="108"/>
      <c r="W300" s="108"/>
      <c r="AY300" s="108">
        <f t="shared" si="58"/>
        <v>0</v>
      </c>
      <c r="AZ300" s="83">
        <v>283</v>
      </c>
      <c r="BA300" s="83">
        <f t="shared" si="64"/>
        <v>0</v>
      </c>
      <c r="BB300" s="79">
        <f t="shared" si="65"/>
        <v>138478.22717247877</v>
      </c>
      <c r="BC300" s="79">
        <f t="shared" si="57"/>
        <v>0</v>
      </c>
      <c r="BD300" s="108">
        <f t="shared" si="55"/>
        <v>138478.22717247877</v>
      </c>
      <c r="BE300" s="79">
        <f t="shared" si="56"/>
        <v>0</v>
      </c>
      <c r="BF300" s="108">
        <f t="shared" si="63"/>
        <v>0</v>
      </c>
      <c r="BG300" s="108">
        <f t="shared" si="63"/>
        <v>0</v>
      </c>
      <c r="BH300" s="83">
        <f t="shared" si="62"/>
        <v>0</v>
      </c>
    </row>
    <row r="301" spans="12:60" ht="20.25" customHeight="1">
      <c r="L301" s="977"/>
      <c r="M301" s="102">
        <v>284</v>
      </c>
      <c r="N301" s="108">
        <f t="shared" si="66"/>
        <v>0</v>
      </c>
      <c r="O301" s="108">
        <f t="shared" si="59"/>
        <v>0</v>
      </c>
      <c r="P301" s="108">
        <f t="shared" si="60"/>
        <v>0</v>
      </c>
      <c r="Q301" s="109">
        <f t="shared" si="61"/>
        <v>1.0186340659856796E-10</v>
      </c>
      <c r="R301" s="108"/>
      <c r="S301" s="978"/>
      <c r="T301" s="102"/>
      <c r="V301" s="108"/>
      <c r="W301" s="108"/>
      <c r="AY301" s="108">
        <f t="shared" si="58"/>
        <v>0</v>
      </c>
      <c r="AZ301" s="83">
        <v>284</v>
      </c>
      <c r="BA301" s="83">
        <f t="shared" si="64"/>
        <v>0</v>
      </c>
      <c r="BB301" s="79">
        <f t="shared" si="65"/>
        <v>138478.22717247877</v>
      </c>
      <c r="BC301" s="79">
        <f t="shared" si="57"/>
        <v>0</v>
      </c>
      <c r="BD301" s="108">
        <f t="shared" si="55"/>
        <v>138478.22717247877</v>
      </c>
      <c r="BE301" s="79">
        <f t="shared" si="56"/>
        <v>0</v>
      </c>
      <c r="BF301" s="108">
        <f t="shared" si="63"/>
        <v>0</v>
      </c>
      <c r="BG301" s="108">
        <f t="shared" si="63"/>
        <v>0</v>
      </c>
      <c r="BH301" s="83">
        <f t="shared" si="62"/>
        <v>0</v>
      </c>
    </row>
    <row r="302" spans="12:60" ht="20.25" customHeight="1">
      <c r="L302" s="977"/>
      <c r="M302" s="102">
        <v>285</v>
      </c>
      <c r="N302" s="108">
        <f t="shared" si="66"/>
        <v>0</v>
      </c>
      <c r="O302" s="108">
        <f t="shared" si="59"/>
        <v>0</v>
      </c>
      <c r="P302" s="108">
        <f t="shared" si="60"/>
        <v>0</v>
      </c>
      <c r="Q302" s="109">
        <f t="shared" si="61"/>
        <v>1.0186340659856796E-10</v>
      </c>
      <c r="R302" s="108"/>
      <c r="S302" s="978"/>
      <c r="T302" s="102"/>
      <c r="V302" s="108"/>
      <c r="W302" s="108"/>
      <c r="AY302" s="108">
        <f t="shared" si="58"/>
        <v>0</v>
      </c>
      <c r="AZ302" s="83">
        <v>285</v>
      </c>
      <c r="BA302" s="83">
        <f t="shared" si="64"/>
        <v>0</v>
      </c>
      <c r="BB302" s="79">
        <f t="shared" si="65"/>
        <v>138478.22717247877</v>
      </c>
      <c r="BC302" s="79">
        <f t="shared" si="57"/>
        <v>0</v>
      </c>
      <c r="BD302" s="108">
        <f t="shared" si="55"/>
        <v>138478.22717247877</v>
      </c>
      <c r="BE302" s="79">
        <f t="shared" si="56"/>
        <v>0</v>
      </c>
      <c r="BF302" s="108">
        <f t="shared" si="63"/>
        <v>0</v>
      </c>
      <c r="BG302" s="108">
        <f t="shared" si="63"/>
        <v>0</v>
      </c>
      <c r="BH302" s="83">
        <f t="shared" si="62"/>
        <v>0</v>
      </c>
    </row>
    <row r="303" spans="12:60" ht="20.25" customHeight="1">
      <c r="L303" s="977"/>
      <c r="M303" s="102">
        <v>286</v>
      </c>
      <c r="N303" s="108">
        <f t="shared" si="66"/>
        <v>0</v>
      </c>
      <c r="O303" s="108">
        <f t="shared" si="59"/>
        <v>0</v>
      </c>
      <c r="P303" s="108">
        <f t="shared" si="60"/>
        <v>0</v>
      </c>
      <c r="Q303" s="109">
        <f>IF(Q302&lt;0,0,Q302-O303)</f>
        <v>1.0186340659856796E-10</v>
      </c>
      <c r="R303" s="108"/>
      <c r="S303" s="978"/>
      <c r="T303" s="102"/>
      <c r="V303" s="108"/>
      <c r="W303" s="108"/>
      <c r="AY303" s="108">
        <f t="shared" si="58"/>
        <v>0</v>
      </c>
      <c r="AZ303" s="83">
        <v>286</v>
      </c>
      <c r="BA303" s="83">
        <f t="shared" si="64"/>
        <v>0</v>
      </c>
      <c r="BB303" s="79">
        <f t="shared" si="65"/>
        <v>138478.22717247877</v>
      </c>
      <c r="BC303" s="79">
        <f t="shared" si="57"/>
        <v>0</v>
      </c>
      <c r="BD303" s="108">
        <f t="shared" si="55"/>
        <v>138478.22717247877</v>
      </c>
      <c r="BE303" s="79">
        <f t="shared" si="56"/>
        <v>0</v>
      </c>
      <c r="BF303" s="108">
        <f t="shared" si="63"/>
        <v>0</v>
      </c>
      <c r="BG303" s="108">
        <f t="shared" si="63"/>
        <v>0</v>
      </c>
      <c r="BH303" s="83">
        <f t="shared" si="62"/>
        <v>0</v>
      </c>
    </row>
    <row r="304" spans="12:60" ht="20.25" customHeight="1">
      <c r="L304" s="977"/>
      <c r="M304" s="102">
        <v>287</v>
      </c>
      <c r="N304" s="108">
        <f t="shared" si="66"/>
        <v>0</v>
      </c>
      <c r="O304" s="108">
        <f t="shared" si="59"/>
        <v>0</v>
      </c>
      <c r="P304" s="108">
        <f t="shared" si="60"/>
        <v>0</v>
      </c>
      <c r="Q304" s="109">
        <f t="shared" si="61"/>
        <v>1.0186340659856796E-10</v>
      </c>
      <c r="R304" s="108"/>
      <c r="S304" s="978"/>
      <c r="T304" s="102"/>
      <c r="V304" s="108"/>
      <c r="W304" s="108"/>
      <c r="AY304" s="108">
        <f t="shared" si="58"/>
        <v>0</v>
      </c>
      <c r="AZ304" s="83">
        <v>287</v>
      </c>
      <c r="BA304" s="83">
        <f t="shared" si="64"/>
        <v>0</v>
      </c>
      <c r="BB304" s="79">
        <f t="shared" si="65"/>
        <v>138478.22717247877</v>
      </c>
      <c r="BC304" s="79">
        <f t="shared" si="57"/>
        <v>0</v>
      </c>
      <c r="BD304" s="108">
        <f t="shared" ref="BD304:BD367" si="67">BB304-BC304</f>
        <v>138478.22717247877</v>
      </c>
      <c r="BE304" s="79">
        <f t="shared" ref="BE304:BE367" si="68">IF(BC304&gt;0,BG304,0)</f>
        <v>0</v>
      </c>
      <c r="BF304" s="108">
        <f t="shared" si="63"/>
        <v>0</v>
      </c>
      <c r="BG304" s="108">
        <f t="shared" si="63"/>
        <v>0</v>
      </c>
      <c r="BH304" s="83">
        <f t="shared" si="62"/>
        <v>0</v>
      </c>
    </row>
    <row r="305" spans="12:60" ht="20.25" customHeight="1">
      <c r="L305" s="977"/>
      <c r="M305" s="102">
        <v>288</v>
      </c>
      <c r="N305" s="108">
        <f t="shared" si="66"/>
        <v>0</v>
      </c>
      <c r="O305" s="108">
        <f t="shared" si="59"/>
        <v>0</v>
      </c>
      <c r="P305" s="108">
        <f t="shared" si="60"/>
        <v>0</v>
      </c>
      <c r="Q305" s="109">
        <f t="shared" si="61"/>
        <v>1.0186340659856796E-10</v>
      </c>
      <c r="R305" s="108"/>
      <c r="S305" s="978"/>
      <c r="T305" s="102">
        <v>48</v>
      </c>
      <c r="U305" s="108">
        <f>IF(X299&lt;0.01,0,U$299)</f>
        <v>0</v>
      </c>
      <c r="V305" s="108">
        <f>IF(U305=0,0,-PPMT($G$9/2,T305,MAX($G$8*2),$P$9))</f>
        <v>0</v>
      </c>
      <c r="W305" s="108">
        <f>IF(U305=0,0,-IPMT($G$9/2,T305,MAX($G$8*2),$P$9))</f>
        <v>0</v>
      </c>
      <c r="X305" s="108">
        <f>IF(X299&lt;0,0,X299-V305)</f>
        <v>0</v>
      </c>
      <c r="Y305" s="108"/>
      <c r="AY305" s="108">
        <f t="shared" si="58"/>
        <v>0</v>
      </c>
      <c r="AZ305" s="83">
        <v>288</v>
      </c>
      <c r="BA305" s="83">
        <f t="shared" si="64"/>
        <v>0</v>
      </c>
      <c r="BB305" s="79">
        <f t="shared" si="65"/>
        <v>138478.22717247877</v>
      </c>
      <c r="BC305" s="79">
        <f t="shared" ref="BC305:BC368" si="69">IF(BA305=1,BF305,IF(BB305&gt;0,BF305,0))</f>
        <v>0</v>
      </c>
      <c r="BD305" s="108">
        <f t="shared" si="67"/>
        <v>138478.22717247877</v>
      </c>
      <c r="BE305" s="79">
        <f t="shared" si="68"/>
        <v>0</v>
      </c>
      <c r="BF305" s="108">
        <f t="shared" si="63"/>
        <v>0</v>
      </c>
      <c r="BG305" s="108">
        <f t="shared" si="63"/>
        <v>0</v>
      </c>
      <c r="BH305" s="83">
        <f t="shared" si="62"/>
        <v>0</v>
      </c>
    </row>
    <row r="306" spans="12:60" ht="20.25" customHeight="1">
      <c r="L306" s="975" t="s">
        <v>416</v>
      </c>
      <c r="M306" s="102">
        <v>289</v>
      </c>
      <c r="N306" s="108">
        <f t="shared" si="66"/>
        <v>0</v>
      </c>
      <c r="O306" s="108">
        <f t="shared" si="59"/>
        <v>0</v>
      </c>
      <c r="P306" s="108">
        <f t="shared" si="60"/>
        <v>0</v>
      </c>
      <c r="Q306" s="109">
        <f t="shared" si="61"/>
        <v>1.0186340659856796E-10</v>
      </c>
      <c r="R306" s="108"/>
      <c r="S306" s="976" t="s">
        <v>416</v>
      </c>
      <c r="T306" s="102"/>
      <c r="V306" s="108"/>
      <c r="W306" s="108"/>
      <c r="AY306" s="108">
        <f t="shared" si="58"/>
        <v>0</v>
      </c>
      <c r="AZ306" s="83">
        <v>289</v>
      </c>
      <c r="BA306" s="83">
        <f t="shared" si="64"/>
        <v>0</v>
      </c>
      <c r="BB306" s="79">
        <f t="shared" si="65"/>
        <v>138478.22717247877</v>
      </c>
      <c r="BC306" s="79">
        <f t="shared" si="69"/>
        <v>0</v>
      </c>
      <c r="BD306" s="108">
        <f t="shared" si="67"/>
        <v>138478.22717247877</v>
      </c>
      <c r="BE306" s="79">
        <f t="shared" si="68"/>
        <v>0</v>
      </c>
      <c r="BF306" s="108">
        <f t="shared" si="63"/>
        <v>0</v>
      </c>
      <c r="BG306" s="108">
        <f t="shared" si="63"/>
        <v>0</v>
      </c>
      <c r="BH306" s="83">
        <f t="shared" si="62"/>
        <v>0</v>
      </c>
    </row>
    <row r="307" spans="12:60" ht="20.25" customHeight="1">
      <c r="L307" s="975"/>
      <c r="M307" s="102">
        <v>290</v>
      </c>
      <c r="N307" s="108">
        <f t="shared" si="66"/>
        <v>0</v>
      </c>
      <c r="O307" s="108">
        <f t="shared" si="59"/>
        <v>0</v>
      </c>
      <c r="P307" s="108">
        <f t="shared" si="60"/>
        <v>0</v>
      </c>
      <c r="Q307" s="109">
        <f t="shared" si="61"/>
        <v>1.0186340659856796E-10</v>
      </c>
      <c r="R307" s="108"/>
      <c r="S307" s="976"/>
      <c r="T307" s="102"/>
      <c r="V307" s="108"/>
      <c r="W307" s="108"/>
      <c r="AY307" s="108">
        <f t="shared" si="58"/>
        <v>0</v>
      </c>
      <c r="AZ307" s="83">
        <v>290</v>
      </c>
      <c r="BA307" s="83">
        <f t="shared" si="64"/>
        <v>0</v>
      </c>
      <c r="BB307" s="79">
        <f t="shared" si="65"/>
        <v>138478.22717247877</v>
      </c>
      <c r="BC307" s="79">
        <f t="shared" si="69"/>
        <v>0</v>
      </c>
      <c r="BD307" s="108">
        <f t="shared" si="67"/>
        <v>138478.22717247877</v>
      </c>
      <c r="BE307" s="79">
        <f t="shared" si="68"/>
        <v>0</v>
      </c>
      <c r="BF307" s="108">
        <f t="shared" si="63"/>
        <v>0</v>
      </c>
      <c r="BG307" s="108">
        <f t="shared" si="63"/>
        <v>0</v>
      </c>
      <c r="BH307" s="83">
        <f t="shared" si="62"/>
        <v>0</v>
      </c>
    </row>
    <row r="308" spans="12:60" ht="20.25" customHeight="1">
      <c r="L308" s="975"/>
      <c r="M308" s="102">
        <v>291</v>
      </c>
      <c r="N308" s="108">
        <f t="shared" si="66"/>
        <v>0</v>
      </c>
      <c r="O308" s="108">
        <f t="shared" si="59"/>
        <v>0</v>
      </c>
      <c r="P308" s="108">
        <f t="shared" si="60"/>
        <v>0</v>
      </c>
      <c r="Q308" s="109">
        <f t="shared" si="61"/>
        <v>1.0186340659856796E-10</v>
      </c>
      <c r="R308" s="108"/>
      <c r="S308" s="976"/>
      <c r="T308" s="102"/>
      <c r="V308" s="108"/>
      <c r="W308" s="108"/>
      <c r="AY308" s="108">
        <f t="shared" si="58"/>
        <v>0</v>
      </c>
      <c r="AZ308" s="83">
        <v>291</v>
      </c>
      <c r="BA308" s="83">
        <f t="shared" si="64"/>
        <v>0</v>
      </c>
      <c r="BB308" s="79">
        <f t="shared" si="65"/>
        <v>138478.22717247877</v>
      </c>
      <c r="BC308" s="79">
        <f t="shared" si="69"/>
        <v>0</v>
      </c>
      <c r="BD308" s="108">
        <f t="shared" si="67"/>
        <v>138478.22717247877</v>
      </c>
      <c r="BE308" s="79">
        <f t="shared" si="68"/>
        <v>0</v>
      </c>
      <c r="BF308" s="108">
        <f t="shared" si="63"/>
        <v>0</v>
      </c>
      <c r="BG308" s="108">
        <f t="shared" si="63"/>
        <v>0</v>
      </c>
      <c r="BH308" s="83">
        <f t="shared" si="62"/>
        <v>0</v>
      </c>
    </row>
    <row r="309" spans="12:60" ht="20.25" customHeight="1">
      <c r="L309" s="975"/>
      <c r="M309" s="102">
        <v>292</v>
      </c>
      <c r="N309" s="108">
        <f t="shared" si="66"/>
        <v>0</v>
      </c>
      <c r="O309" s="108">
        <f t="shared" si="59"/>
        <v>0</v>
      </c>
      <c r="P309" s="108">
        <f t="shared" si="60"/>
        <v>0</v>
      </c>
      <c r="Q309" s="109">
        <f t="shared" si="61"/>
        <v>1.0186340659856796E-10</v>
      </c>
      <c r="R309" s="108"/>
      <c r="S309" s="976"/>
      <c r="T309" s="102"/>
      <c r="V309" s="108"/>
      <c r="W309" s="108"/>
      <c r="AY309" s="108">
        <f t="shared" si="58"/>
        <v>0</v>
      </c>
      <c r="AZ309" s="83">
        <v>292</v>
      </c>
      <c r="BA309" s="83">
        <f t="shared" si="64"/>
        <v>0</v>
      </c>
      <c r="BB309" s="79">
        <f t="shared" si="65"/>
        <v>138478.22717247877</v>
      </c>
      <c r="BC309" s="79">
        <f t="shared" si="69"/>
        <v>0</v>
      </c>
      <c r="BD309" s="108">
        <f t="shared" si="67"/>
        <v>138478.22717247877</v>
      </c>
      <c r="BE309" s="79">
        <f t="shared" si="68"/>
        <v>0</v>
      </c>
      <c r="BF309" s="108">
        <f t="shared" si="63"/>
        <v>0</v>
      </c>
      <c r="BG309" s="108">
        <f t="shared" si="63"/>
        <v>0</v>
      </c>
      <c r="BH309" s="83">
        <f t="shared" si="62"/>
        <v>0</v>
      </c>
    </row>
    <row r="310" spans="12:60" ht="20.25" customHeight="1">
      <c r="L310" s="975"/>
      <c r="M310" s="102">
        <v>293</v>
      </c>
      <c r="N310" s="108">
        <f t="shared" si="66"/>
        <v>0</v>
      </c>
      <c r="O310" s="108">
        <f t="shared" si="59"/>
        <v>0</v>
      </c>
      <c r="P310" s="108">
        <f t="shared" si="60"/>
        <v>0</v>
      </c>
      <c r="Q310" s="109">
        <f t="shared" si="61"/>
        <v>1.0186340659856796E-10</v>
      </c>
      <c r="R310" s="108"/>
      <c r="S310" s="976"/>
      <c r="T310" s="102"/>
      <c r="V310" s="108"/>
      <c r="W310" s="108"/>
      <c r="AY310" s="108">
        <f t="shared" si="58"/>
        <v>0</v>
      </c>
      <c r="AZ310" s="83">
        <v>293</v>
      </c>
      <c r="BA310" s="83">
        <f t="shared" si="64"/>
        <v>0</v>
      </c>
      <c r="BB310" s="79">
        <f t="shared" si="65"/>
        <v>138478.22717247877</v>
      </c>
      <c r="BC310" s="79">
        <f t="shared" si="69"/>
        <v>0</v>
      </c>
      <c r="BD310" s="108">
        <f t="shared" si="67"/>
        <v>138478.22717247877</v>
      </c>
      <c r="BE310" s="79">
        <f t="shared" si="68"/>
        <v>0</v>
      </c>
      <c r="BF310" s="108">
        <f t="shared" si="63"/>
        <v>0</v>
      </c>
      <c r="BG310" s="108">
        <f t="shared" si="63"/>
        <v>0</v>
      </c>
      <c r="BH310" s="83">
        <f t="shared" si="62"/>
        <v>0</v>
      </c>
    </row>
    <row r="311" spans="12:60" ht="20.25" customHeight="1">
      <c r="L311" s="975"/>
      <c r="M311" s="102">
        <v>294</v>
      </c>
      <c r="N311" s="108">
        <f t="shared" si="66"/>
        <v>0</v>
      </c>
      <c r="O311" s="108">
        <f t="shared" si="59"/>
        <v>0</v>
      </c>
      <c r="P311" s="108">
        <f t="shared" si="60"/>
        <v>0</v>
      </c>
      <c r="Q311" s="109">
        <f t="shared" si="61"/>
        <v>1.0186340659856796E-10</v>
      </c>
      <c r="R311" s="108"/>
      <c r="S311" s="976"/>
      <c r="T311" s="102">
        <v>49</v>
      </c>
      <c r="U311" s="108">
        <f>IF(X305&lt;0.01,0,U$305)</f>
        <v>0</v>
      </c>
      <c r="V311" s="108">
        <f>IF(U311=0,0,-PPMT($G$9/2,T311,MAX($G$8*2),$P$9))</f>
        <v>0</v>
      </c>
      <c r="W311" s="108">
        <f>IF(U311=0,0,-IPMT($G$9/2,T311,MAX($G$8*2),$P$9))</f>
        <v>0</v>
      </c>
      <c r="X311" s="108">
        <f>IF(X305&lt;0,0,X305-V311)</f>
        <v>0</v>
      </c>
      <c r="Y311" s="108"/>
      <c r="AY311" s="108">
        <f t="shared" si="58"/>
        <v>0</v>
      </c>
      <c r="AZ311" s="83">
        <v>294</v>
      </c>
      <c r="BA311" s="83">
        <f t="shared" si="64"/>
        <v>0</v>
      </c>
      <c r="BB311" s="79">
        <f t="shared" si="65"/>
        <v>138478.22717247877</v>
      </c>
      <c r="BC311" s="79">
        <f t="shared" si="69"/>
        <v>0</v>
      </c>
      <c r="BD311" s="108">
        <f t="shared" si="67"/>
        <v>138478.22717247877</v>
      </c>
      <c r="BE311" s="79">
        <f t="shared" si="68"/>
        <v>0</v>
      </c>
      <c r="BF311" s="108">
        <f t="shared" si="63"/>
        <v>0</v>
      </c>
      <c r="BG311" s="108">
        <f t="shared" si="63"/>
        <v>0</v>
      </c>
      <c r="BH311" s="83">
        <f t="shared" si="62"/>
        <v>0</v>
      </c>
    </row>
    <row r="312" spans="12:60" ht="20.25" customHeight="1">
      <c r="L312" s="975"/>
      <c r="M312" s="102">
        <v>295</v>
      </c>
      <c r="N312" s="108">
        <f t="shared" si="66"/>
        <v>0</v>
      </c>
      <c r="O312" s="108">
        <f t="shared" si="59"/>
        <v>0</v>
      </c>
      <c r="P312" s="108">
        <f t="shared" si="60"/>
        <v>0</v>
      </c>
      <c r="Q312" s="109">
        <f t="shared" si="61"/>
        <v>1.0186340659856796E-10</v>
      </c>
      <c r="R312" s="108"/>
      <c r="S312" s="976"/>
      <c r="T312" s="102"/>
      <c r="V312" s="108"/>
      <c r="W312" s="108"/>
      <c r="AY312" s="108">
        <f t="shared" si="58"/>
        <v>0</v>
      </c>
      <c r="AZ312" s="83">
        <v>295</v>
      </c>
      <c r="BA312" s="83">
        <f t="shared" si="64"/>
        <v>0</v>
      </c>
      <c r="BB312" s="79">
        <f t="shared" si="65"/>
        <v>138478.22717247877</v>
      </c>
      <c r="BC312" s="79">
        <f t="shared" si="69"/>
        <v>0</v>
      </c>
      <c r="BD312" s="108">
        <f t="shared" si="67"/>
        <v>138478.22717247877</v>
      </c>
      <c r="BE312" s="79">
        <f t="shared" si="68"/>
        <v>0</v>
      </c>
      <c r="BF312" s="108">
        <f t="shared" si="63"/>
        <v>0</v>
      </c>
      <c r="BG312" s="108">
        <f t="shared" si="63"/>
        <v>0</v>
      </c>
      <c r="BH312" s="83">
        <f t="shared" si="62"/>
        <v>0</v>
      </c>
    </row>
    <row r="313" spans="12:60" ht="20.25" customHeight="1">
      <c r="L313" s="975"/>
      <c r="M313" s="102">
        <v>296</v>
      </c>
      <c r="N313" s="108">
        <f t="shared" si="66"/>
        <v>0</v>
      </c>
      <c r="O313" s="108">
        <f t="shared" si="59"/>
        <v>0</v>
      </c>
      <c r="P313" s="108">
        <f t="shared" si="60"/>
        <v>0</v>
      </c>
      <c r="Q313" s="109">
        <f t="shared" si="61"/>
        <v>1.0186340659856796E-10</v>
      </c>
      <c r="R313" s="108"/>
      <c r="S313" s="976"/>
      <c r="T313" s="102"/>
      <c r="V313" s="108"/>
      <c r="W313" s="108"/>
      <c r="AY313" s="108">
        <f t="shared" si="58"/>
        <v>0</v>
      </c>
      <c r="AZ313" s="83">
        <v>296</v>
      </c>
      <c r="BA313" s="83">
        <f t="shared" si="64"/>
        <v>0</v>
      </c>
      <c r="BB313" s="79">
        <f t="shared" si="65"/>
        <v>138478.22717247877</v>
      </c>
      <c r="BC313" s="79">
        <f t="shared" si="69"/>
        <v>0</v>
      </c>
      <c r="BD313" s="108">
        <f t="shared" si="67"/>
        <v>138478.22717247877</v>
      </c>
      <c r="BE313" s="79">
        <f t="shared" si="68"/>
        <v>0</v>
      </c>
      <c r="BF313" s="108">
        <f t="shared" si="63"/>
        <v>0</v>
      </c>
      <c r="BG313" s="108">
        <f t="shared" si="63"/>
        <v>0</v>
      </c>
      <c r="BH313" s="83">
        <f t="shared" si="62"/>
        <v>0</v>
      </c>
    </row>
    <row r="314" spans="12:60" ht="20.25" customHeight="1">
      <c r="L314" s="975"/>
      <c r="M314" s="102">
        <v>297</v>
      </c>
      <c r="N314" s="108">
        <f t="shared" si="66"/>
        <v>0</v>
      </c>
      <c r="O314" s="108">
        <f t="shared" si="59"/>
        <v>0</v>
      </c>
      <c r="P314" s="108">
        <f t="shared" si="60"/>
        <v>0</v>
      </c>
      <c r="Q314" s="109">
        <f t="shared" si="61"/>
        <v>1.0186340659856796E-10</v>
      </c>
      <c r="R314" s="108"/>
      <c r="S314" s="976"/>
      <c r="T314" s="102"/>
      <c r="V314" s="108"/>
      <c r="W314" s="108"/>
      <c r="AY314" s="108">
        <f t="shared" si="58"/>
        <v>0</v>
      </c>
      <c r="AZ314" s="83">
        <v>297</v>
      </c>
      <c r="BA314" s="83">
        <f t="shared" si="64"/>
        <v>0</v>
      </c>
      <c r="BB314" s="79">
        <f t="shared" si="65"/>
        <v>138478.22717247877</v>
      </c>
      <c r="BC314" s="79">
        <f t="shared" si="69"/>
        <v>0</v>
      </c>
      <c r="BD314" s="108">
        <f t="shared" si="67"/>
        <v>138478.22717247877</v>
      </c>
      <c r="BE314" s="79">
        <f t="shared" si="68"/>
        <v>0</v>
      </c>
      <c r="BF314" s="108">
        <f t="shared" si="63"/>
        <v>0</v>
      </c>
      <c r="BG314" s="108">
        <f t="shared" si="63"/>
        <v>0</v>
      </c>
      <c r="BH314" s="83">
        <f t="shared" si="62"/>
        <v>0</v>
      </c>
    </row>
    <row r="315" spans="12:60" ht="20.25" customHeight="1">
      <c r="L315" s="975"/>
      <c r="M315" s="102">
        <v>298</v>
      </c>
      <c r="N315" s="108">
        <f t="shared" si="66"/>
        <v>0</v>
      </c>
      <c r="O315" s="108">
        <f t="shared" si="59"/>
        <v>0</v>
      </c>
      <c r="P315" s="108">
        <f t="shared" si="60"/>
        <v>0</v>
      </c>
      <c r="Q315" s="109">
        <f t="shared" si="61"/>
        <v>1.0186340659856796E-10</v>
      </c>
      <c r="R315" s="108"/>
      <c r="S315" s="976"/>
      <c r="T315" s="102"/>
      <c r="V315" s="108"/>
      <c r="W315" s="108"/>
      <c r="AY315" s="108">
        <f t="shared" si="58"/>
        <v>0</v>
      </c>
      <c r="AZ315" s="83">
        <v>298</v>
      </c>
      <c r="BA315" s="83">
        <f t="shared" si="64"/>
        <v>0</v>
      </c>
      <c r="BB315" s="79">
        <f t="shared" si="65"/>
        <v>138478.22717247877</v>
      </c>
      <c r="BC315" s="79">
        <f t="shared" si="69"/>
        <v>0</v>
      </c>
      <c r="BD315" s="108">
        <f t="shared" si="67"/>
        <v>138478.22717247877</v>
      </c>
      <c r="BE315" s="79">
        <f t="shared" si="68"/>
        <v>0</v>
      </c>
      <c r="BF315" s="108">
        <f t="shared" si="63"/>
        <v>0</v>
      </c>
      <c r="BG315" s="108">
        <f t="shared" si="63"/>
        <v>0</v>
      </c>
      <c r="BH315" s="83">
        <f t="shared" si="62"/>
        <v>0</v>
      </c>
    </row>
    <row r="316" spans="12:60" ht="20.25" customHeight="1">
      <c r="L316" s="975"/>
      <c r="M316" s="102">
        <v>299</v>
      </c>
      <c r="N316" s="108">
        <f t="shared" si="66"/>
        <v>0</v>
      </c>
      <c r="O316" s="108">
        <f t="shared" si="59"/>
        <v>0</v>
      </c>
      <c r="P316" s="108">
        <f t="shared" si="60"/>
        <v>0</v>
      </c>
      <c r="Q316" s="109">
        <f t="shared" si="61"/>
        <v>1.0186340659856796E-10</v>
      </c>
      <c r="R316" s="108"/>
      <c r="S316" s="976"/>
      <c r="T316" s="102"/>
      <c r="V316" s="108"/>
      <c r="W316" s="108"/>
      <c r="AY316" s="108">
        <f t="shared" si="58"/>
        <v>0</v>
      </c>
      <c r="AZ316" s="83">
        <v>299</v>
      </c>
      <c r="BA316" s="83">
        <f t="shared" si="64"/>
        <v>0</v>
      </c>
      <c r="BB316" s="79">
        <f t="shared" si="65"/>
        <v>138478.22717247877</v>
      </c>
      <c r="BC316" s="79">
        <f t="shared" si="69"/>
        <v>0</v>
      </c>
      <c r="BD316" s="108">
        <f t="shared" si="67"/>
        <v>138478.22717247877</v>
      </c>
      <c r="BE316" s="79">
        <f t="shared" si="68"/>
        <v>0</v>
      </c>
      <c r="BF316" s="108">
        <f t="shared" si="63"/>
        <v>0</v>
      </c>
      <c r="BG316" s="108">
        <f t="shared" si="63"/>
        <v>0</v>
      </c>
      <c r="BH316" s="83">
        <f t="shared" si="62"/>
        <v>0</v>
      </c>
    </row>
    <row r="317" spans="12:60" ht="20.25" customHeight="1">
      <c r="L317" s="975"/>
      <c r="M317" s="102">
        <v>300</v>
      </c>
      <c r="N317" s="108">
        <f t="shared" si="66"/>
        <v>0</v>
      </c>
      <c r="O317" s="108">
        <f t="shared" si="59"/>
        <v>0</v>
      </c>
      <c r="P317" s="108">
        <f t="shared" si="60"/>
        <v>0</v>
      </c>
      <c r="Q317" s="109">
        <f t="shared" si="61"/>
        <v>1.0186340659856796E-10</v>
      </c>
      <c r="R317" s="108"/>
      <c r="S317" s="976"/>
      <c r="T317" s="102">
        <v>50</v>
      </c>
      <c r="U317" s="108">
        <f>IF(X311&lt;0.01,0,U$311)</f>
        <v>0</v>
      </c>
      <c r="V317" s="108">
        <f>IF(U317=0,0,-PPMT($G$9/2,T317,MAX($G$8*2),$P$9))</f>
        <v>0</v>
      </c>
      <c r="W317" s="108">
        <f>IF(U317=0,0,-IPMT($G$9/2,T317,MAX($G$8*2),$P$9))</f>
        <v>0</v>
      </c>
      <c r="X317" s="108">
        <f>IF(X311&lt;0,0,X311-V317)</f>
        <v>0</v>
      </c>
      <c r="Y317" s="108"/>
      <c r="AY317" s="108">
        <f t="shared" si="58"/>
        <v>0</v>
      </c>
      <c r="AZ317" s="83">
        <v>300</v>
      </c>
      <c r="BA317" s="83">
        <f t="shared" si="64"/>
        <v>0</v>
      </c>
      <c r="BB317" s="79">
        <f t="shared" si="65"/>
        <v>138478.22717247877</v>
      </c>
      <c r="BC317" s="79">
        <f t="shared" si="69"/>
        <v>0</v>
      </c>
      <c r="BD317" s="108">
        <f t="shared" si="67"/>
        <v>138478.22717247877</v>
      </c>
      <c r="BE317" s="79">
        <f t="shared" si="68"/>
        <v>0</v>
      </c>
      <c r="BF317" s="108">
        <f t="shared" si="63"/>
        <v>0</v>
      </c>
      <c r="BG317" s="108">
        <f t="shared" si="63"/>
        <v>0</v>
      </c>
      <c r="BH317" s="83">
        <f t="shared" si="62"/>
        <v>0</v>
      </c>
    </row>
    <row r="318" spans="12:60" ht="20.25" customHeight="1">
      <c r="L318" s="977" t="s">
        <v>417</v>
      </c>
      <c r="M318" s="102">
        <v>301</v>
      </c>
      <c r="N318" s="108">
        <f t="shared" si="66"/>
        <v>0</v>
      </c>
      <c r="O318" s="108">
        <f t="shared" si="59"/>
        <v>0</v>
      </c>
      <c r="P318" s="108">
        <f t="shared" si="60"/>
        <v>0</v>
      </c>
      <c r="Q318" s="109">
        <f t="shared" si="61"/>
        <v>1.0186340659856796E-10</v>
      </c>
      <c r="R318" s="108"/>
      <c r="S318" s="978" t="s">
        <v>417</v>
      </c>
      <c r="T318" s="102"/>
      <c r="V318" s="108"/>
      <c r="W318" s="108"/>
      <c r="AY318" s="108">
        <f t="shared" si="58"/>
        <v>0</v>
      </c>
      <c r="AZ318" s="83">
        <v>301</v>
      </c>
      <c r="BA318" s="83">
        <f t="shared" si="64"/>
        <v>0</v>
      </c>
      <c r="BB318" s="79">
        <f t="shared" si="65"/>
        <v>138478.22717247877</v>
      </c>
      <c r="BC318" s="79">
        <f t="shared" si="69"/>
        <v>0</v>
      </c>
      <c r="BD318" s="108">
        <f t="shared" si="67"/>
        <v>138478.22717247877</v>
      </c>
      <c r="BE318" s="79">
        <f t="shared" si="68"/>
        <v>0</v>
      </c>
      <c r="BF318" s="108">
        <f t="shared" si="63"/>
        <v>0</v>
      </c>
      <c r="BG318" s="108">
        <f t="shared" si="63"/>
        <v>0</v>
      </c>
      <c r="BH318" s="83">
        <f t="shared" si="62"/>
        <v>0</v>
      </c>
    </row>
    <row r="319" spans="12:60" ht="20.25" customHeight="1">
      <c r="L319" s="977"/>
      <c r="M319" s="102">
        <v>302</v>
      </c>
      <c r="N319" s="108">
        <f t="shared" si="66"/>
        <v>0</v>
      </c>
      <c r="O319" s="108">
        <f t="shared" si="59"/>
        <v>0</v>
      </c>
      <c r="P319" s="108">
        <f t="shared" si="60"/>
        <v>0</v>
      </c>
      <c r="Q319" s="109">
        <f t="shared" si="61"/>
        <v>1.0186340659856796E-10</v>
      </c>
      <c r="R319" s="108"/>
      <c r="S319" s="978"/>
      <c r="T319" s="102"/>
      <c r="V319" s="108"/>
      <c r="W319" s="108"/>
      <c r="AY319" s="108">
        <f t="shared" si="58"/>
        <v>0</v>
      </c>
      <c r="AZ319" s="83">
        <v>302</v>
      </c>
      <c r="BA319" s="83">
        <f t="shared" si="64"/>
        <v>0</v>
      </c>
      <c r="BB319" s="79">
        <f t="shared" si="65"/>
        <v>138478.22717247877</v>
      </c>
      <c r="BC319" s="79">
        <f t="shared" si="69"/>
        <v>0</v>
      </c>
      <c r="BD319" s="108">
        <f t="shared" si="67"/>
        <v>138478.22717247877</v>
      </c>
      <c r="BE319" s="79">
        <f t="shared" si="68"/>
        <v>0</v>
      </c>
      <c r="BF319" s="108">
        <f t="shared" si="63"/>
        <v>0</v>
      </c>
      <c r="BG319" s="108">
        <f t="shared" si="63"/>
        <v>0</v>
      </c>
      <c r="BH319" s="83">
        <f t="shared" si="62"/>
        <v>0</v>
      </c>
    </row>
    <row r="320" spans="12:60" ht="20.25" customHeight="1">
      <c r="L320" s="977"/>
      <c r="M320" s="102">
        <v>303</v>
      </c>
      <c r="N320" s="108">
        <f t="shared" si="66"/>
        <v>0</v>
      </c>
      <c r="O320" s="108">
        <f t="shared" si="59"/>
        <v>0</v>
      </c>
      <c r="P320" s="108">
        <f t="shared" si="60"/>
        <v>0</v>
      </c>
      <c r="Q320" s="109">
        <f t="shared" si="61"/>
        <v>1.0186340659856796E-10</v>
      </c>
      <c r="R320" s="108"/>
      <c r="S320" s="978"/>
      <c r="T320" s="102"/>
      <c r="V320" s="108"/>
      <c r="W320" s="108"/>
      <c r="AY320" s="108">
        <f t="shared" si="58"/>
        <v>0</v>
      </c>
      <c r="AZ320" s="83">
        <v>303</v>
      </c>
      <c r="BA320" s="83">
        <f t="shared" si="64"/>
        <v>0</v>
      </c>
      <c r="BB320" s="79">
        <f t="shared" si="65"/>
        <v>138478.22717247877</v>
      </c>
      <c r="BC320" s="79">
        <f t="shared" si="69"/>
        <v>0</v>
      </c>
      <c r="BD320" s="108">
        <f t="shared" si="67"/>
        <v>138478.22717247877</v>
      </c>
      <c r="BE320" s="79">
        <f t="shared" si="68"/>
        <v>0</v>
      </c>
      <c r="BF320" s="108">
        <f t="shared" si="63"/>
        <v>0</v>
      </c>
      <c r="BG320" s="108">
        <f t="shared" si="63"/>
        <v>0</v>
      </c>
      <c r="BH320" s="83">
        <f t="shared" si="62"/>
        <v>0</v>
      </c>
    </row>
    <row r="321" spans="12:60" ht="20.25" customHeight="1">
      <c r="L321" s="977"/>
      <c r="M321" s="102">
        <v>304</v>
      </c>
      <c r="N321" s="108">
        <f t="shared" si="66"/>
        <v>0</v>
      </c>
      <c r="O321" s="108">
        <f t="shared" si="59"/>
        <v>0</v>
      </c>
      <c r="P321" s="108">
        <f t="shared" si="60"/>
        <v>0</v>
      </c>
      <c r="Q321" s="109">
        <f t="shared" si="61"/>
        <v>1.0186340659856796E-10</v>
      </c>
      <c r="R321" s="108"/>
      <c r="S321" s="978"/>
      <c r="T321" s="102"/>
      <c r="V321" s="108"/>
      <c r="W321" s="108"/>
      <c r="AY321" s="108">
        <f t="shared" si="58"/>
        <v>0</v>
      </c>
      <c r="AZ321" s="83">
        <v>304</v>
      </c>
      <c r="BA321" s="83">
        <f t="shared" si="64"/>
        <v>0</v>
      </c>
      <c r="BB321" s="79">
        <f t="shared" si="65"/>
        <v>138478.22717247877</v>
      </c>
      <c r="BC321" s="79">
        <f t="shared" si="69"/>
        <v>0</v>
      </c>
      <c r="BD321" s="108">
        <f t="shared" si="67"/>
        <v>138478.22717247877</v>
      </c>
      <c r="BE321" s="79">
        <f t="shared" si="68"/>
        <v>0</v>
      </c>
      <c r="BF321" s="108">
        <f t="shared" si="63"/>
        <v>0</v>
      </c>
      <c r="BG321" s="108">
        <f t="shared" si="63"/>
        <v>0</v>
      </c>
      <c r="BH321" s="83">
        <f t="shared" si="62"/>
        <v>0</v>
      </c>
    </row>
    <row r="322" spans="12:60" ht="20.25" customHeight="1">
      <c r="L322" s="977"/>
      <c r="M322" s="102">
        <v>305</v>
      </c>
      <c r="N322" s="108">
        <f t="shared" si="66"/>
        <v>0</v>
      </c>
      <c r="O322" s="108">
        <f t="shared" si="59"/>
        <v>0</v>
      </c>
      <c r="P322" s="108">
        <f t="shared" si="60"/>
        <v>0</v>
      </c>
      <c r="Q322" s="109">
        <f t="shared" si="61"/>
        <v>1.0186340659856796E-10</v>
      </c>
      <c r="R322" s="108"/>
      <c r="S322" s="978"/>
      <c r="T322" s="102"/>
      <c r="V322" s="108"/>
      <c r="W322" s="108"/>
      <c r="AY322" s="108">
        <f t="shared" si="58"/>
        <v>0</v>
      </c>
      <c r="AZ322" s="83">
        <v>305</v>
      </c>
      <c r="BA322" s="83">
        <f t="shared" si="64"/>
        <v>0</v>
      </c>
      <c r="BB322" s="79">
        <f t="shared" si="65"/>
        <v>138478.22717247877</v>
      </c>
      <c r="BC322" s="79">
        <f t="shared" si="69"/>
        <v>0</v>
      </c>
      <c r="BD322" s="108">
        <f t="shared" si="67"/>
        <v>138478.22717247877</v>
      </c>
      <c r="BE322" s="79">
        <f t="shared" si="68"/>
        <v>0</v>
      </c>
      <c r="BF322" s="108">
        <f t="shared" si="63"/>
        <v>0</v>
      </c>
      <c r="BG322" s="108">
        <f t="shared" si="63"/>
        <v>0</v>
      </c>
      <c r="BH322" s="83">
        <f t="shared" si="62"/>
        <v>0</v>
      </c>
    </row>
    <row r="323" spans="12:60" ht="20.25" customHeight="1">
      <c r="L323" s="977"/>
      <c r="M323" s="102">
        <v>306</v>
      </c>
      <c r="N323" s="108">
        <f t="shared" si="66"/>
        <v>0</v>
      </c>
      <c r="O323" s="108">
        <f t="shared" si="59"/>
        <v>0</v>
      </c>
      <c r="P323" s="108">
        <f t="shared" si="60"/>
        <v>0</v>
      </c>
      <c r="Q323" s="109">
        <f t="shared" si="61"/>
        <v>1.0186340659856796E-10</v>
      </c>
      <c r="R323" s="108"/>
      <c r="S323" s="978"/>
      <c r="T323" s="102">
        <v>51</v>
      </c>
      <c r="U323" s="108">
        <f>IF(X317&lt;0.01,0,U$305)</f>
        <v>0</v>
      </c>
      <c r="V323" s="108">
        <f>IF(U323=0,0,-PPMT($G$9/2,T323,MAX($G$8*2),$P$9))</f>
        <v>0</v>
      </c>
      <c r="W323" s="108">
        <f>IF(U323=0,0,-IPMT($G$9/2,T323,MAX($G$8*2),$P$9))</f>
        <v>0</v>
      </c>
      <c r="X323" s="108">
        <f>IF(X317&lt;0,0,X317-V323)</f>
        <v>0</v>
      </c>
      <c r="Y323" s="108"/>
      <c r="AY323" s="108">
        <f t="shared" si="58"/>
        <v>0</v>
      </c>
      <c r="AZ323" s="83">
        <v>306</v>
      </c>
      <c r="BA323" s="83">
        <f t="shared" si="64"/>
        <v>0</v>
      </c>
      <c r="BB323" s="79">
        <f t="shared" si="65"/>
        <v>138478.22717247877</v>
      </c>
      <c r="BC323" s="79">
        <f t="shared" si="69"/>
        <v>0</v>
      </c>
      <c r="BD323" s="108">
        <f t="shared" si="67"/>
        <v>138478.22717247877</v>
      </c>
      <c r="BE323" s="79">
        <f t="shared" si="68"/>
        <v>0</v>
      </c>
      <c r="BF323" s="108">
        <f t="shared" si="63"/>
        <v>0</v>
      </c>
      <c r="BG323" s="108">
        <f t="shared" si="63"/>
        <v>0</v>
      </c>
      <c r="BH323" s="83">
        <f t="shared" si="62"/>
        <v>0</v>
      </c>
    </row>
    <row r="324" spans="12:60" ht="20.25" customHeight="1">
      <c r="L324" s="977"/>
      <c r="M324" s="102">
        <v>307</v>
      </c>
      <c r="N324" s="108">
        <f t="shared" si="66"/>
        <v>0</v>
      </c>
      <c r="O324" s="108">
        <f t="shared" si="59"/>
        <v>0</v>
      </c>
      <c r="P324" s="108">
        <f t="shared" si="60"/>
        <v>0</v>
      </c>
      <c r="Q324" s="109">
        <f t="shared" si="61"/>
        <v>1.0186340659856796E-10</v>
      </c>
      <c r="R324" s="108"/>
      <c r="S324" s="978"/>
      <c r="T324" s="102"/>
      <c r="V324" s="108"/>
      <c r="W324" s="108"/>
      <c r="AY324" s="108">
        <f t="shared" si="58"/>
        <v>0</v>
      </c>
      <c r="AZ324" s="83">
        <v>307</v>
      </c>
      <c r="BA324" s="83">
        <f t="shared" si="64"/>
        <v>0</v>
      </c>
      <c r="BB324" s="79">
        <f t="shared" si="65"/>
        <v>138478.22717247877</v>
      </c>
      <c r="BC324" s="79">
        <f t="shared" si="69"/>
        <v>0</v>
      </c>
      <c r="BD324" s="108">
        <f t="shared" si="67"/>
        <v>138478.22717247877</v>
      </c>
      <c r="BE324" s="79">
        <f t="shared" si="68"/>
        <v>0</v>
      </c>
      <c r="BF324" s="108">
        <f t="shared" si="63"/>
        <v>0</v>
      </c>
      <c r="BG324" s="108">
        <f t="shared" si="63"/>
        <v>0</v>
      </c>
      <c r="BH324" s="83">
        <f t="shared" si="62"/>
        <v>0</v>
      </c>
    </row>
    <row r="325" spans="12:60" ht="20.25" customHeight="1">
      <c r="L325" s="977"/>
      <c r="M325" s="102">
        <v>308</v>
      </c>
      <c r="N325" s="108">
        <f t="shared" si="66"/>
        <v>0</v>
      </c>
      <c r="O325" s="108">
        <f t="shared" si="59"/>
        <v>0</v>
      </c>
      <c r="P325" s="108">
        <f t="shared" si="60"/>
        <v>0</v>
      </c>
      <c r="Q325" s="109">
        <f t="shared" si="61"/>
        <v>1.0186340659856796E-10</v>
      </c>
      <c r="R325" s="108"/>
      <c r="S325" s="978"/>
      <c r="T325" s="102"/>
      <c r="V325" s="108"/>
      <c r="W325" s="108"/>
      <c r="AY325" s="108">
        <f t="shared" si="58"/>
        <v>0</v>
      </c>
      <c r="AZ325" s="83">
        <v>308</v>
      </c>
      <c r="BA325" s="83">
        <f t="shared" si="64"/>
        <v>0</v>
      </c>
      <c r="BB325" s="79">
        <f t="shared" si="65"/>
        <v>138478.22717247877</v>
      </c>
      <c r="BC325" s="79">
        <f t="shared" si="69"/>
        <v>0</v>
      </c>
      <c r="BD325" s="108">
        <f t="shared" si="67"/>
        <v>138478.22717247877</v>
      </c>
      <c r="BE325" s="79">
        <f t="shared" si="68"/>
        <v>0</v>
      </c>
      <c r="BF325" s="108">
        <f t="shared" si="63"/>
        <v>0</v>
      </c>
      <c r="BG325" s="108">
        <f t="shared" si="63"/>
        <v>0</v>
      </c>
      <c r="BH325" s="83">
        <f t="shared" si="62"/>
        <v>0</v>
      </c>
    </row>
    <row r="326" spans="12:60" ht="20.25" customHeight="1">
      <c r="L326" s="977"/>
      <c r="M326" s="102">
        <v>309</v>
      </c>
      <c r="N326" s="108">
        <f t="shared" si="66"/>
        <v>0</v>
      </c>
      <c r="O326" s="108">
        <f t="shared" si="59"/>
        <v>0</v>
      </c>
      <c r="P326" s="108">
        <f t="shared" si="60"/>
        <v>0</v>
      </c>
      <c r="Q326" s="109">
        <f t="shared" si="61"/>
        <v>1.0186340659856796E-10</v>
      </c>
      <c r="R326" s="108"/>
      <c r="S326" s="978"/>
      <c r="T326" s="102"/>
      <c r="V326" s="108"/>
      <c r="W326" s="108"/>
      <c r="AY326" s="108">
        <f t="shared" si="58"/>
        <v>0</v>
      </c>
      <c r="AZ326" s="83">
        <v>309</v>
      </c>
      <c r="BA326" s="83">
        <f t="shared" si="64"/>
        <v>0</v>
      </c>
      <c r="BB326" s="79">
        <f t="shared" si="65"/>
        <v>138478.22717247877</v>
      </c>
      <c r="BC326" s="79">
        <f t="shared" si="69"/>
        <v>0</v>
      </c>
      <c r="BD326" s="108">
        <f t="shared" si="67"/>
        <v>138478.22717247877</v>
      </c>
      <c r="BE326" s="79">
        <f t="shared" si="68"/>
        <v>0</v>
      </c>
      <c r="BF326" s="108">
        <f t="shared" si="63"/>
        <v>0</v>
      </c>
      <c r="BG326" s="108">
        <f t="shared" si="63"/>
        <v>0</v>
      </c>
      <c r="BH326" s="83">
        <f t="shared" si="62"/>
        <v>0</v>
      </c>
    </row>
    <row r="327" spans="12:60" ht="20.25" customHeight="1">
      <c r="L327" s="977"/>
      <c r="M327" s="102">
        <v>310</v>
      </c>
      <c r="N327" s="108">
        <f t="shared" si="66"/>
        <v>0</v>
      </c>
      <c r="O327" s="108">
        <f t="shared" si="59"/>
        <v>0</v>
      </c>
      <c r="P327" s="108">
        <f t="shared" si="60"/>
        <v>0</v>
      </c>
      <c r="Q327" s="109">
        <f t="shared" si="61"/>
        <v>1.0186340659856796E-10</v>
      </c>
      <c r="R327" s="108"/>
      <c r="S327" s="978"/>
      <c r="T327" s="102"/>
      <c r="V327" s="108"/>
      <c r="W327" s="108"/>
      <c r="AY327" s="108">
        <f t="shared" si="58"/>
        <v>0</v>
      </c>
      <c r="AZ327" s="83">
        <v>310</v>
      </c>
      <c r="BA327" s="83">
        <f t="shared" si="64"/>
        <v>0</v>
      </c>
      <c r="BB327" s="79">
        <f t="shared" si="65"/>
        <v>138478.22717247877</v>
      </c>
      <c r="BC327" s="79">
        <f t="shared" si="69"/>
        <v>0</v>
      </c>
      <c r="BD327" s="108">
        <f t="shared" si="67"/>
        <v>138478.22717247877</v>
      </c>
      <c r="BE327" s="79">
        <f t="shared" si="68"/>
        <v>0</v>
      </c>
      <c r="BF327" s="108">
        <f t="shared" si="63"/>
        <v>0</v>
      </c>
      <c r="BG327" s="108">
        <f t="shared" si="63"/>
        <v>0</v>
      </c>
      <c r="BH327" s="83">
        <f t="shared" si="62"/>
        <v>0</v>
      </c>
    </row>
    <row r="328" spans="12:60" ht="20.25" customHeight="1">
      <c r="L328" s="977"/>
      <c r="M328" s="102">
        <v>311</v>
      </c>
      <c r="N328" s="108">
        <f t="shared" si="66"/>
        <v>0</v>
      </c>
      <c r="O328" s="108">
        <f t="shared" si="59"/>
        <v>0</v>
      </c>
      <c r="P328" s="108">
        <f t="shared" si="60"/>
        <v>0</v>
      </c>
      <c r="Q328" s="109">
        <f t="shared" si="61"/>
        <v>1.0186340659856796E-10</v>
      </c>
      <c r="R328" s="108"/>
      <c r="S328" s="978"/>
      <c r="T328" s="102"/>
      <c r="V328" s="108"/>
      <c r="W328" s="108"/>
      <c r="AY328" s="108">
        <f t="shared" si="58"/>
        <v>0</v>
      </c>
      <c r="AZ328" s="83">
        <v>311</v>
      </c>
      <c r="BA328" s="83">
        <f t="shared" si="64"/>
        <v>0</v>
      </c>
      <c r="BB328" s="79">
        <f t="shared" si="65"/>
        <v>138478.22717247877</v>
      </c>
      <c r="BC328" s="79">
        <f t="shared" si="69"/>
        <v>0</v>
      </c>
      <c r="BD328" s="108">
        <f t="shared" si="67"/>
        <v>138478.22717247877</v>
      </c>
      <c r="BE328" s="79">
        <f t="shared" si="68"/>
        <v>0</v>
      </c>
      <c r="BF328" s="108">
        <f t="shared" si="63"/>
        <v>0</v>
      </c>
      <c r="BG328" s="108">
        <f t="shared" si="63"/>
        <v>0</v>
      </c>
      <c r="BH328" s="83">
        <f t="shared" si="62"/>
        <v>0</v>
      </c>
    </row>
    <row r="329" spans="12:60" ht="20.25" customHeight="1">
      <c r="L329" s="977"/>
      <c r="M329" s="102">
        <v>312</v>
      </c>
      <c r="N329" s="108">
        <f t="shared" si="66"/>
        <v>0</v>
      </c>
      <c r="O329" s="108">
        <f t="shared" si="59"/>
        <v>0</v>
      </c>
      <c r="P329" s="108">
        <f t="shared" si="60"/>
        <v>0</v>
      </c>
      <c r="Q329" s="109">
        <f t="shared" si="61"/>
        <v>1.0186340659856796E-10</v>
      </c>
      <c r="R329" s="108"/>
      <c r="S329" s="978"/>
      <c r="T329" s="102">
        <v>52</v>
      </c>
      <c r="U329" s="108">
        <f>IF(X323&lt;0.01,0,U$311)</f>
        <v>0</v>
      </c>
      <c r="V329" s="108">
        <f>IF(U329=0,0,-PPMT($G$9/2,T329,MAX($G$8*2),$P$9))</f>
        <v>0</v>
      </c>
      <c r="W329" s="108">
        <f>IF(U329=0,0,-IPMT($G$9/2,T329,MAX($G$8*2),$P$9))</f>
        <v>0</v>
      </c>
      <c r="X329" s="108">
        <f>IF(X323&lt;0,0,X323-V329)</f>
        <v>0</v>
      </c>
      <c r="Y329" s="108"/>
      <c r="AY329" s="108">
        <f t="shared" si="58"/>
        <v>0</v>
      </c>
      <c r="AZ329" s="83">
        <v>312</v>
      </c>
      <c r="BA329" s="83">
        <f t="shared" si="64"/>
        <v>0</v>
      </c>
      <c r="BB329" s="79">
        <f t="shared" si="65"/>
        <v>138478.22717247877</v>
      </c>
      <c r="BC329" s="79">
        <f t="shared" si="69"/>
        <v>0</v>
      </c>
      <c r="BD329" s="108">
        <f t="shared" si="67"/>
        <v>138478.22717247877</v>
      </c>
      <c r="BE329" s="79">
        <f t="shared" si="68"/>
        <v>0</v>
      </c>
      <c r="BF329" s="108">
        <f t="shared" si="63"/>
        <v>0</v>
      </c>
      <c r="BG329" s="108">
        <f t="shared" si="63"/>
        <v>0</v>
      </c>
      <c r="BH329" s="83">
        <f t="shared" si="62"/>
        <v>0</v>
      </c>
    </row>
    <row r="330" spans="12:60" ht="20.25" customHeight="1">
      <c r="L330" s="975" t="s">
        <v>418</v>
      </c>
      <c r="M330" s="102">
        <v>313</v>
      </c>
      <c r="N330" s="108">
        <f t="shared" si="66"/>
        <v>0</v>
      </c>
      <c r="O330" s="108">
        <f t="shared" si="59"/>
        <v>0</v>
      </c>
      <c r="P330" s="108">
        <f t="shared" si="60"/>
        <v>0</v>
      </c>
      <c r="Q330" s="109">
        <f t="shared" si="61"/>
        <v>1.0186340659856796E-10</v>
      </c>
      <c r="R330" s="108"/>
      <c r="S330" s="976" t="s">
        <v>418</v>
      </c>
      <c r="T330" s="102"/>
      <c r="V330" s="108"/>
      <c r="W330" s="108"/>
      <c r="AY330" s="108">
        <f t="shared" si="58"/>
        <v>0</v>
      </c>
      <c r="AZ330" s="83">
        <v>313</v>
      </c>
      <c r="BA330" s="83">
        <f t="shared" si="64"/>
        <v>0</v>
      </c>
      <c r="BB330" s="79">
        <f t="shared" si="65"/>
        <v>138478.22717247877</v>
      </c>
      <c r="BC330" s="79">
        <f t="shared" si="69"/>
        <v>0</v>
      </c>
      <c r="BD330" s="108">
        <f t="shared" si="67"/>
        <v>138478.22717247877</v>
      </c>
      <c r="BE330" s="79">
        <f t="shared" si="68"/>
        <v>0</v>
      </c>
      <c r="BF330" s="108">
        <f t="shared" si="63"/>
        <v>0</v>
      </c>
      <c r="BG330" s="108">
        <f t="shared" si="63"/>
        <v>0</v>
      </c>
      <c r="BH330" s="83">
        <f t="shared" si="62"/>
        <v>0</v>
      </c>
    </row>
    <row r="331" spans="12:60" ht="20.25" customHeight="1">
      <c r="L331" s="975"/>
      <c r="M331" s="102">
        <v>314</v>
      </c>
      <c r="N331" s="108">
        <f t="shared" si="66"/>
        <v>0</v>
      </c>
      <c r="O331" s="108">
        <f t="shared" si="59"/>
        <v>0</v>
      </c>
      <c r="P331" s="108">
        <f t="shared" si="60"/>
        <v>0</v>
      </c>
      <c r="Q331" s="109">
        <f t="shared" si="61"/>
        <v>1.0186340659856796E-10</v>
      </c>
      <c r="R331" s="108"/>
      <c r="S331" s="976"/>
      <c r="T331" s="102"/>
      <c r="V331" s="108"/>
      <c r="W331" s="108"/>
      <c r="AY331" s="108">
        <f t="shared" si="58"/>
        <v>0</v>
      </c>
      <c r="AZ331" s="83">
        <v>314</v>
      </c>
      <c r="BA331" s="83">
        <f t="shared" si="64"/>
        <v>0</v>
      </c>
      <c r="BB331" s="79">
        <f t="shared" si="65"/>
        <v>138478.22717247877</v>
      </c>
      <c r="BC331" s="79">
        <f t="shared" si="69"/>
        <v>0</v>
      </c>
      <c r="BD331" s="108">
        <f t="shared" si="67"/>
        <v>138478.22717247877</v>
      </c>
      <c r="BE331" s="79">
        <f t="shared" si="68"/>
        <v>0</v>
      </c>
      <c r="BF331" s="108">
        <f t="shared" si="63"/>
        <v>0</v>
      </c>
      <c r="BG331" s="108">
        <f t="shared" si="63"/>
        <v>0</v>
      </c>
      <c r="BH331" s="83">
        <f t="shared" si="62"/>
        <v>0</v>
      </c>
    </row>
    <row r="332" spans="12:60" ht="20.25" customHeight="1">
      <c r="L332" s="975"/>
      <c r="M332" s="102">
        <v>315</v>
      </c>
      <c r="N332" s="108">
        <f t="shared" si="66"/>
        <v>0</v>
      </c>
      <c r="O332" s="108">
        <f t="shared" si="59"/>
        <v>0</v>
      </c>
      <c r="P332" s="108">
        <f t="shared" si="60"/>
        <v>0</v>
      </c>
      <c r="Q332" s="109">
        <f t="shared" si="61"/>
        <v>1.0186340659856796E-10</v>
      </c>
      <c r="R332" s="108"/>
      <c r="S332" s="976"/>
      <c r="T332" s="102"/>
      <c r="V332" s="108"/>
      <c r="W332" s="108"/>
      <c r="AY332" s="108">
        <f t="shared" si="58"/>
        <v>0</v>
      </c>
      <c r="AZ332" s="83">
        <v>315</v>
      </c>
      <c r="BA332" s="83">
        <f t="shared" si="64"/>
        <v>0</v>
      </c>
      <c r="BB332" s="79">
        <f t="shared" si="65"/>
        <v>138478.22717247877</v>
      </c>
      <c r="BC332" s="79">
        <f t="shared" si="69"/>
        <v>0</v>
      </c>
      <c r="BD332" s="108">
        <f t="shared" si="67"/>
        <v>138478.22717247877</v>
      </c>
      <c r="BE332" s="79">
        <f t="shared" si="68"/>
        <v>0</v>
      </c>
      <c r="BF332" s="108">
        <f t="shared" si="63"/>
        <v>0</v>
      </c>
      <c r="BG332" s="108">
        <f t="shared" si="63"/>
        <v>0</v>
      </c>
      <c r="BH332" s="83">
        <f t="shared" si="62"/>
        <v>0</v>
      </c>
    </row>
    <row r="333" spans="12:60" ht="20.25" customHeight="1">
      <c r="L333" s="975"/>
      <c r="M333" s="102">
        <v>316</v>
      </c>
      <c r="N333" s="108">
        <f t="shared" si="66"/>
        <v>0</v>
      </c>
      <c r="O333" s="108">
        <f t="shared" si="59"/>
        <v>0</v>
      </c>
      <c r="P333" s="108">
        <f t="shared" si="60"/>
        <v>0</v>
      </c>
      <c r="Q333" s="109">
        <f t="shared" si="61"/>
        <v>1.0186340659856796E-10</v>
      </c>
      <c r="R333" s="108"/>
      <c r="S333" s="976"/>
      <c r="T333" s="102"/>
      <c r="V333" s="108"/>
      <c r="W333" s="108"/>
      <c r="AY333" s="108">
        <f t="shared" si="58"/>
        <v>0</v>
      </c>
      <c r="AZ333" s="83">
        <v>316</v>
      </c>
      <c r="BA333" s="83">
        <f t="shared" si="64"/>
        <v>0</v>
      </c>
      <c r="BB333" s="79">
        <f t="shared" si="65"/>
        <v>138478.22717247877</v>
      </c>
      <c r="BC333" s="79">
        <f t="shared" si="69"/>
        <v>0</v>
      </c>
      <c r="BD333" s="108">
        <f t="shared" si="67"/>
        <v>138478.22717247877</v>
      </c>
      <c r="BE333" s="79">
        <f t="shared" si="68"/>
        <v>0</v>
      </c>
      <c r="BF333" s="108">
        <f t="shared" si="63"/>
        <v>0</v>
      </c>
      <c r="BG333" s="108">
        <f t="shared" si="63"/>
        <v>0</v>
      </c>
      <c r="BH333" s="83">
        <f t="shared" si="62"/>
        <v>0</v>
      </c>
    </row>
    <row r="334" spans="12:60" ht="20.25" customHeight="1">
      <c r="L334" s="975"/>
      <c r="M334" s="102">
        <v>317</v>
      </c>
      <c r="N334" s="108">
        <f t="shared" si="66"/>
        <v>0</v>
      </c>
      <c r="O334" s="108">
        <f t="shared" si="59"/>
        <v>0</v>
      </c>
      <c r="P334" s="108">
        <f t="shared" si="60"/>
        <v>0</v>
      </c>
      <c r="Q334" s="109">
        <f t="shared" si="61"/>
        <v>1.0186340659856796E-10</v>
      </c>
      <c r="R334" s="108"/>
      <c r="S334" s="976"/>
      <c r="T334" s="102"/>
      <c r="V334" s="108"/>
      <c r="W334" s="108"/>
      <c r="AY334" s="108">
        <f t="shared" si="58"/>
        <v>0</v>
      </c>
      <c r="AZ334" s="83">
        <v>317</v>
      </c>
      <c r="BA334" s="83">
        <f t="shared" si="64"/>
        <v>0</v>
      </c>
      <c r="BB334" s="79">
        <f t="shared" si="65"/>
        <v>138478.22717247877</v>
      </c>
      <c r="BC334" s="79">
        <f t="shared" si="69"/>
        <v>0</v>
      </c>
      <c r="BD334" s="108">
        <f t="shared" si="67"/>
        <v>138478.22717247877</v>
      </c>
      <c r="BE334" s="79">
        <f t="shared" si="68"/>
        <v>0</v>
      </c>
      <c r="BF334" s="108">
        <f t="shared" si="63"/>
        <v>0</v>
      </c>
      <c r="BG334" s="108">
        <f t="shared" si="63"/>
        <v>0</v>
      </c>
      <c r="BH334" s="83">
        <f t="shared" si="62"/>
        <v>0</v>
      </c>
    </row>
    <row r="335" spans="12:60" ht="20.25" customHeight="1">
      <c r="L335" s="975"/>
      <c r="M335" s="102">
        <v>318</v>
      </c>
      <c r="N335" s="108">
        <f t="shared" si="66"/>
        <v>0</v>
      </c>
      <c r="O335" s="108">
        <f t="shared" si="59"/>
        <v>0</v>
      </c>
      <c r="P335" s="108">
        <f t="shared" si="60"/>
        <v>0</v>
      </c>
      <c r="Q335" s="109">
        <f t="shared" si="61"/>
        <v>1.0186340659856796E-10</v>
      </c>
      <c r="R335" s="108"/>
      <c r="S335" s="976"/>
      <c r="T335" s="102">
        <v>53</v>
      </c>
      <c r="U335" s="108">
        <f>IF(X329&lt;0.01,0,U$305)</f>
        <v>0</v>
      </c>
      <c r="V335" s="108">
        <f>IF(U335=0,0,-PPMT($G$9/2,T335,MAX($G$8*2),$P$9))</f>
        <v>0</v>
      </c>
      <c r="W335" s="108">
        <f>IF(U335=0,0,-IPMT($G$9/2,T335,MAX($G$8*2),$P$9))</f>
        <v>0</v>
      </c>
      <c r="X335" s="108">
        <f>IF(X329&lt;0,0,X329-V335)</f>
        <v>0</v>
      </c>
      <c r="Y335" s="108"/>
      <c r="AY335" s="108">
        <f t="shared" si="58"/>
        <v>0</v>
      </c>
      <c r="AZ335" s="83">
        <v>318</v>
      </c>
      <c r="BA335" s="83">
        <f t="shared" si="64"/>
        <v>0</v>
      </c>
      <c r="BB335" s="79">
        <f t="shared" si="65"/>
        <v>138478.22717247877</v>
      </c>
      <c r="BC335" s="79">
        <f t="shared" si="69"/>
        <v>0</v>
      </c>
      <c r="BD335" s="108">
        <f t="shared" si="67"/>
        <v>138478.22717247877</v>
      </c>
      <c r="BE335" s="79">
        <f t="shared" si="68"/>
        <v>0</v>
      </c>
      <c r="BF335" s="108">
        <f t="shared" si="63"/>
        <v>0</v>
      </c>
      <c r="BG335" s="108">
        <f t="shared" si="63"/>
        <v>0</v>
      </c>
      <c r="BH335" s="83">
        <f t="shared" si="62"/>
        <v>0</v>
      </c>
    </row>
    <row r="336" spans="12:60" ht="20.25" customHeight="1">
      <c r="L336" s="975"/>
      <c r="M336" s="102">
        <v>319</v>
      </c>
      <c r="N336" s="108">
        <f t="shared" si="66"/>
        <v>0</v>
      </c>
      <c r="O336" s="108">
        <f t="shared" si="59"/>
        <v>0</v>
      </c>
      <c r="P336" s="108">
        <f t="shared" si="60"/>
        <v>0</v>
      </c>
      <c r="Q336" s="109">
        <f t="shared" si="61"/>
        <v>1.0186340659856796E-10</v>
      </c>
      <c r="R336" s="108"/>
      <c r="S336" s="976"/>
      <c r="T336" s="102"/>
      <c r="V336" s="108"/>
      <c r="W336" s="108"/>
      <c r="AY336" s="108">
        <f t="shared" si="58"/>
        <v>0</v>
      </c>
      <c r="AZ336" s="83">
        <v>319</v>
      </c>
      <c r="BA336" s="83">
        <f t="shared" si="64"/>
        <v>0</v>
      </c>
      <c r="BB336" s="79">
        <f t="shared" si="65"/>
        <v>138478.22717247877</v>
      </c>
      <c r="BC336" s="79">
        <f t="shared" si="69"/>
        <v>0</v>
      </c>
      <c r="BD336" s="108">
        <f t="shared" si="67"/>
        <v>138478.22717247877</v>
      </c>
      <c r="BE336" s="79">
        <f t="shared" si="68"/>
        <v>0</v>
      </c>
      <c r="BF336" s="108">
        <f t="shared" si="63"/>
        <v>0</v>
      </c>
      <c r="BG336" s="108">
        <f t="shared" si="63"/>
        <v>0</v>
      </c>
      <c r="BH336" s="83">
        <f t="shared" si="62"/>
        <v>0</v>
      </c>
    </row>
    <row r="337" spans="12:60" ht="20.25" customHeight="1">
      <c r="L337" s="975"/>
      <c r="M337" s="102">
        <v>320</v>
      </c>
      <c r="N337" s="108">
        <f t="shared" si="66"/>
        <v>0</v>
      </c>
      <c r="O337" s="108">
        <f t="shared" si="59"/>
        <v>0</v>
      </c>
      <c r="P337" s="108">
        <f t="shared" si="60"/>
        <v>0</v>
      </c>
      <c r="Q337" s="109">
        <f t="shared" si="61"/>
        <v>1.0186340659856796E-10</v>
      </c>
      <c r="R337" s="108"/>
      <c r="S337" s="976"/>
      <c r="T337" s="102"/>
      <c r="V337" s="108"/>
      <c r="W337" s="108"/>
      <c r="AY337" s="108">
        <f t="shared" si="58"/>
        <v>0</v>
      </c>
      <c r="AZ337" s="83">
        <v>320</v>
      </c>
      <c r="BA337" s="83">
        <f t="shared" si="64"/>
        <v>0</v>
      </c>
      <c r="BB337" s="79">
        <f t="shared" si="65"/>
        <v>138478.22717247877</v>
      </c>
      <c r="BC337" s="79">
        <f t="shared" si="69"/>
        <v>0</v>
      </c>
      <c r="BD337" s="108">
        <f t="shared" si="67"/>
        <v>138478.22717247877</v>
      </c>
      <c r="BE337" s="79">
        <f t="shared" si="68"/>
        <v>0</v>
      </c>
      <c r="BF337" s="108">
        <f t="shared" si="63"/>
        <v>0</v>
      </c>
      <c r="BG337" s="108">
        <f t="shared" si="63"/>
        <v>0</v>
      </c>
      <c r="BH337" s="83">
        <f t="shared" si="62"/>
        <v>0</v>
      </c>
    </row>
    <row r="338" spans="12:60" ht="20.25" customHeight="1">
      <c r="L338" s="975"/>
      <c r="M338" s="102">
        <v>321</v>
      </c>
      <c r="N338" s="108">
        <f t="shared" si="66"/>
        <v>0</v>
      </c>
      <c r="O338" s="108">
        <f t="shared" si="59"/>
        <v>0</v>
      </c>
      <c r="P338" s="108">
        <f t="shared" si="60"/>
        <v>0</v>
      </c>
      <c r="Q338" s="109">
        <f t="shared" si="61"/>
        <v>1.0186340659856796E-10</v>
      </c>
      <c r="R338" s="108"/>
      <c r="S338" s="976"/>
      <c r="T338" s="102"/>
      <c r="V338" s="108"/>
      <c r="W338" s="108"/>
      <c r="AY338" s="108">
        <f t="shared" ref="AY338:AY401" si="70">N338-O338-P338+U338-V338-W338</f>
        <v>0</v>
      </c>
      <c r="AZ338" s="83">
        <v>321</v>
      </c>
      <c r="BA338" s="83">
        <f t="shared" si="64"/>
        <v>0</v>
      </c>
      <c r="BB338" s="79">
        <f t="shared" si="65"/>
        <v>138478.22717247877</v>
      </c>
      <c r="BC338" s="79">
        <f t="shared" si="69"/>
        <v>0</v>
      </c>
      <c r="BD338" s="108">
        <f t="shared" si="67"/>
        <v>138478.22717247877</v>
      </c>
      <c r="BE338" s="79">
        <f t="shared" si="68"/>
        <v>0</v>
      </c>
      <c r="BF338" s="108">
        <f t="shared" si="63"/>
        <v>0</v>
      </c>
      <c r="BG338" s="108">
        <f t="shared" si="63"/>
        <v>0</v>
      </c>
      <c r="BH338" s="83">
        <f t="shared" si="62"/>
        <v>0</v>
      </c>
    </row>
    <row r="339" spans="12:60" ht="20.25" customHeight="1">
      <c r="L339" s="975"/>
      <c r="M339" s="102">
        <v>322</v>
      </c>
      <c r="N339" s="108">
        <f t="shared" si="66"/>
        <v>0</v>
      </c>
      <c r="O339" s="108">
        <f t="shared" ref="O339:O402" si="71">IF(N339=0,0,-PPMT($G$9/12,M339,MAX($G$8*12),$P$7))</f>
        <v>0</v>
      </c>
      <c r="P339" s="108">
        <f t="shared" ref="P339:P402" si="72">IF(N339=0,0,-IPMT($G$9/12,M339,MAX($G$8*12),$P$7))</f>
        <v>0</v>
      </c>
      <c r="Q339" s="109">
        <f t="shared" ref="Q339:Q402" si="73">IF(Q338&lt;0,0,Q338-O339)</f>
        <v>1.0186340659856796E-10</v>
      </c>
      <c r="R339" s="108"/>
      <c r="S339" s="976"/>
      <c r="T339" s="102"/>
      <c r="V339" s="108"/>
      <c r="W339" s="108"/>
      <c r="AY339" s="108">
        <f t="shared" si="70"/>
        <v>0</v>
      </c>
      <c r="AZ339" s="83">
        <v>322</v>
      </c>
      <c r="BA339" s="83">
        <f t="shared" si="64"/>
        <v>0</v>
      </c>
      <c r="BB339" s="79">
        <f t="shared" si="65"/>
        <v>138478.22717247877</v>
      </c>
      <c r="BC339" s="79">
        <f t="shared" si="69"/>
        <v>0</v>
      </c>
      <c r="BD339" s="108">
        <f t="shared" si="67"/>
        <v>138478.22717247877</v>
      </c>
      <c r="BE339" s="79">
        <f t="shared" si="68"/>
        <v>0</v>
      </c>
      <c r="BF339" s="108">
        <f t="shared" si="63"/>
        <v>0</v>
      </c>
      <c r="BG339" s="108">
        <f t="shared" si="63"/>
        <v>0</v>
      </c>
      <c r="BH339" s="83">
        <f t="shared" si="62"/>
        <v>0</v>
      </c>
    </row>
    <row r="340" spans="12:60" ht="20.25" customHeight="1">
      <c r="L340" s="975"/>
      <c r="M340" s="102">
        <v>323</v>
      </c>
      <c r="N340" s="108">
        <f t="shared" si="66"/>
        <v>0</v>
      </c>
      <c r="O340" s="108">
        <f t="shared" si="71"/>
        <v>0</v>
      </c>
      <c r="P340" s="108">
        <f t="shared" si="72"/>
        <v>0</v>
      </c>
      <c r="Q340" s="109">
        <f t="shared" si="73"/>
        <v>1.0186340659856796E-10</v>
      </c>
      <c r="R340" s="108"/>
      <c r="S340" s="976"/>
      <c r="T340" s="102"/>
      <c r="V340" s="108"/>
      <c r="W340" s="108"/>
      <c r="AY340" s="108">
        <f t="shared" si="70"/>
        <v>0</v>
      </c>
      <c r="AZ340" s="83">
        <v>323</v>
      </c>
      <c r="BA340" s="83">
        <f t="shared" si="64"/>
        <v>0</v>
      </c>
      <c r="BB340" s="79">
        <f t="shared" si="65"/>
        <v>138478.22717247877</v>
      </c>
      <c r="BC340" s="79">
        <f t="shared" si="69"/>
        <v>0</v>
      </c>
      <c r="BD340" s="108">
        <f t="shared" si="67"/>
        <v>138478.22717247877</v>
      </c>
      <c r="BE340" s="79">
        <f t="shared" si="68"/>
        <v>0</v>
      </c>
      <c r="BF340" s="108">
        <f t="shared" si="63"/>
        <v>0</v>
      </c>
      <c r="BG340" s="108">
        <f t="shared" si="63"/>
        <v>0</v>
      </c>
      <c r="BH340" s="83">
        <f t="shared" ref="BH340:BH403" si="74">IF(BE340&gt;0,1,0)</f>
        <v>0</v>
      </c>
    </row>
    <row r="341" spans="12:60" ht="20.25" customHeight="1">
      <c r="L341" s="975"/>
      <c r="M341" s="102">
        <v>324</v>
      </c>
      <c r="N341" s="108">
        <f t="shared" si="66"/>
        <v>0</v>
      </c>
      <c r="O341" s="108">
        <f t="shared" si="71"/>
        <v>0</v>
      </c>
      <c r="P341" s="108">
        <f t="shared" si="72"/>
        <v>0</v>
      </c>
      <c r="Q341" s="109">
        <f t="shared" si="73"/>
        <v>1.0186340659856796E-10</v>
      </c>
      <c r="R341" s="108"/>
      <c r="S341" s="976"/>
      <c r="T341" s="102">
        <v>54</v>
      </c>
      <c r="U341" s="108">
        <f>IF(X335&lt;0.01,0,U$311)</f>
        <v>0</v>
      </c>
      <c r="V341" s="108">
        <f>IF(U341=0,0,-PPMT($G$9/2,T341,MAX($G$8*2),$P$9))</f>
        <v>0</v>
      </c>
      <c r="W341" s="108">
        <f>IF(U341=0,0,-IPMT($G$9/2,T341,MAX($G$8*2),$P$9))</f>
        <v>0</v>
      </c>
      <c r="X341" s="108">
        <f>IF(X335&lt;0,0,X335-V341)</f>
        <v>0</v>
      </c>
      <c r="Y341" s="108"/>
      <c r="AY341" s="108">
        <f t="shared" si="70"/>
        <v>0</v>
      </c>
      <c r="AZ341" s="83">
        <v>324</v>
      </c>
      <c r="BA341" s="83">
        <f t="shared" si="64"/>
        <v>0</v>
      </c>
      <c r="BB341" s="79">
        <f t="shared" si="65"/>
        <v>138478.22717247877</v>
      </c>
      <c r="BC341" s="79">
        <f t="shared" si="69"/>
        <v>0</v>
      </c>
      <c r="BD341" s="108">
        <f t="shared" si="67"/>
        <v>138478.22717247877</v>
      </c>
      <c r="BE341" s="79">
        <f t="shared" si="68"/>
        <v>0</v>
      </c>
      <c r="BF341" s="108">
        <f t="shared" si="63"/>
        <v>0</v>
      </c>
      <c r="BG341" s="108">
        <f t="shared" si="63"/>
        <v>0</v>
      </c>
      <c r="BH341" s="83">
        <f t="shared" si="74"/>
        <v>0</v>
      </c>
    </row>
    <row r="342" spans="12:60" ht="20.25" customHeight="1">
      <c r="L342" s="977" t="s">
        <v>419</v>
      </c>
      <c r="M342" s="102">
        <v>325</v>
      </c>
      <c r="N342" s="108">
        <f t="shared" si="66"/>
        <v>0</v>
      </c>
      <c r="O342" s="108">
        <f t="shared" si="71"/>
        <v>0</v>
      </c>
      <c r="P342" s="108">
        <f t="shared" si="72"/>
        <v>0</v>
      </c>
      <c r="Q342" s="109">
        <f t="shared" si="73"/>
        <v>1.0186340659856796E-10</v>
      </c>
      <c r="R342" s="108"/>
      <c r="S342" s="978" t="s">
        <v>419</v>
      </c>
      <c r="T342" s="102"/>
      <c r="V342" s="108"/>
      <c r="W342" s="108"/>
      <c r="AY342" s="108">
        <f t="shared" si="70"/>
        <v>0</v>
      </c>
      <c r="AZ342" s="83">
        <v>325</v>
      </c>
      <c r="BA342" s="83">
        <f t="shared" si="64"/>
        <v>0</v>
      </c>
      <c r="BB342" s="79">
        <f t="shared" si="65"/>
        <v>138478.22717247877</v>
      </c>
      <c r="BC342" s="79">
        <f t="shared" si="69"/>
        <v>0</v>
      </c>
      <c r="BD342" s="108">
        <f t="shared" si="67"/>
        <v>138478.22717247877</v>
      </c>
      <c r="BE342" s="79">
        <f t="shared" si="68"/>
        <v>0</v>
      </c>
      <c r="BF342" s="108">
        <f t="shared" si="63"/>
        <v>0</v>
      </c>
      <c r="BG342" s="108">
        <f t="shared" si="63"/>
        <v>0</v>
      </c>
      <c r="BH342" s="83">
        <f t="shared" si="74"/>
        <v>0</v>
      </c>
    </row>
    <row r="343" spans="12:60" ht="20.25" customHeight="1">
      <c r="L343" s="977"/>
      <c r="M343" s="102">
        <v>326</v>
      </c>
      <c r="N343" s="108">
        <f t="shared" si="66"/>
        <v>0</v>
      </c>
      <c r="O343" s="108">
        <f t="shared" si="71"/>
        <v>0</v>
      </c>
      <c r="P343" s="108">
        <f t="shared" si="72"/>
        <v>0</v>
      </c>
      <c r="Q343" s="109">
        <f t="shared" si="73"/>
        <v>1.0186340659856796E-10</v>
      </c>
      <c r="R343" s="108"/>
      <c r="S343" s="978"/>
      <c r="T343" s="102"/>
      <c r="V343" s="108"/>
      <c r="W343" s="108"/>
      <c r="AY343" s="108">
        <f t="shared" si="70"/>
        <v>0</v>
      </c>
      <c r="AZ343" s="83">
        <v>326</v>
      </c>
      <c r="BA343" s="83">
        <f t="shared" si="64"/>
        <v>0</v>
      </c>
      <c r="BB343" s="79">
        <f t="shared" si="65"/>
        <v>138478.22717247877</v>
      </c>
      <c r="BC343" s="79">
        <f t="shared" si="69"/>
        <v>0</v>
      </c>
      <c r="BD343" s="108">
        <f t="shared" si="67"/>
        <v>138478.22717247877</v>
      </c>
      <c r="BE343" s="79">
        <f t="shared" si="68"/>
        <v>0</v>
      </c>
      <c r="BF343" s="108">
        <f t="shared" si="63"/>
        <v>0</v>
      </c>
      <c r="BG343" s="108">
        <f t="shared" si="63"/>
        <v>0</v>
      </c>
      <c r="BH343" s="83">
        <f t="shared" si="74"/>
        <v>0</v>
      </c>
    </row>
    <row r="344" spans="12:60" ht="20.25" customHeight="1">
      <c r="L344" s="977"/>
      <c r="M344" s="102">
        <v>327</v>
      </c>
      <c r="N344" s="108">
        <f t="shared" si="66"/>
        <v>0</v>
      </c>
      <c r="O344" s="108">
        <f t="shared" si="71"/>
        <v>0</v>
      </c>
      <c r="P344" s="108">
        <f t="shared" si="72"/>
        <v>0</v>
      </c>
      <c r="Q344" s="109">
        <f t="shared" si="73"/>
        <v>1.0186340659856796E-10</v>
      </c>
      <c r="R344" s="108"/>
      <c r="S344" s="978"/>
      <c r="T344" s="102"/>
      <c r="V344" s="108"/>
      <c r="W344" s="108"/>
      <c r="AY344" s="108">
        <f t="shared" si="70"/>
        <v>0</v>
      </c>
      <c r="AZ344" s="83">
        <v>327</v>
      </c>
      <c r="BA344" s="83">
        <f t="shared" si="64"/>
        <v>0</v>
      </c>
      <c r="BB344" s="79">
        <f t="shared" si="65"/>
        <v>138478.22717247877</v>
      </c>
      <c r="BC344" s="79">
        <f t="shared" si="69"/>
        <v>0</v>
      </c>
      <c r="BD344" s="108">
        <f t="shared" si="67"/>
        <v>138478.22717247877</v>
      </c>
      <c r="BE344" s="79">
        <f t="shared" si="68"/>
        <v>0</v>
      </c>
      <c r="BF344" s="108">
        <f t="shared" si="63"/>
        <v>0</v>
      </c>
      <c r="BG344" s="108">
        <f t="shared" si="63"/>
        <v>0</v>
      </c>
      <c r="BH344" s="83">
        <f t="shared" si="74"/>
        <v>0</v>
      </c>
    </row>
    <row r="345" spans="12:60" ht="20.25" customHeight="1">
      <c r="L345" s="977"/>
      <c r="M345" s="102">
        <v>328</v>
      </c>
      <c r="N345" s="108">
        <f t="shared" si="66"/>
        <v>0</v>
      </c>
      <c r="O345" s="108">
        <f t="shared" si="71"/>
        <v>0</v>
      </c>
      <c r="P345" s="108">
        <f t="shared" si="72"/>
        <v>0</v>
      </c>
      <c r="Q345" s="109">
        <f t="shared" si="73"/>
        <v>1.0186340659856796E-10</v>
      </c>
      <c r="R345" s="108"/>
      <c r="S345" s="978"/>
      <c r="T345" s="102"/>
      <c r="V345" s="108"/>
      <c r="W345" s="108"/>
      <c r="AY345" s="108">
        <f t="shared" si="70"/>
        <v>0</v>
      </c>
      <c r="AZ345" s="83">
        <v>328</v>
      </c>
      <c r="BA345" s="83">
        <f t="shared" si="64"/>
        <v>0</v>
      </c>
      <c r="BB345" s="79">
        <f t="shared" si="65"/>
        <v>138478.22717247877</v>
      </c>
      <c r="BC345" s="79">
        <f t="shared" si="69"/>
        <v>0</v>
      </c>
      <c r="BD345" s="108">
        <f t="shared" si="67"/>
        <v>138478.22717247877</v>
      </c>
      <c r="BE345" s="79">
        <f t="shared" si="68"/>
        <v>0</v>
      </c>
      <c r="BF345" s="108">
        <f t="shared" ref="BF345:BG408" si="75">O345</f>
        <v>0</v>
      </c>
      <c r="BG345" s="108">
        <f t="shared" si="75"/>
        <v>0</v>
      </c>
      <c r="BH345" s="83">
        <f t="shared" si="74"/>
        <v>0</v>
      </c>
    </row>
    <row r="346" spans="12:60" ht="20.25" customHeight="1">
      <c r="L346" s="977"/>
      <c r="M346" s="102">
        <v>329</v>
      </c>
      <c r="N346" s="108">
        <f t="shared" si="66"/>
        <v>0</v>
      </c>
      <c r="O346" s="108">
        <f t="shared" si="71"/>
        <v>0</v>
      </c>
      <c r="P346" s="108">
        <f t="shared" si="72"/>
        <v>0</v>
      </c>
      <c r="Q346" s="109">
        <f t="shared" si="73"/>
        <v>1.0186340659856796E-10</v>
      </c>
      <c r="R346" s="108"/>
      <c r="S346" s="978"/>
      <c r="T346" s="102"/>
      <c r="V346" s="108"/>
      <c r="W346" s="108"/>
      <c r="AY346" s="108">
        <f t="shared" si="70"/>
        <v>0</v>
      </c>
      <c r="AZ346" s="83">
        <v>329</v>
      </c>
      <c r="BA346" s="83">
        <f t="shared" si="64"/>
        <v>0</v>
      </c>
      <c r="BB346" s="79">
        <f t="shared" si="65"/>
        <v>138478.22717247877</v>
      </c>
      <c r="BC346" s="79">
        <f t="shared" si="69"/>
        <v>0</v>
      </c>
      <c r="BD346" s="108">
        <f t="shared" si="67"/>
        <v>138478.22717247877</v>
      </c>
      <c r="BE346" s="79">
        <f t="shared" si="68"/>
        <v>0</v>
      </c>
      <c r="BF346" s="108">
        <f t="shared" si="75"/>
        <v>0</v>
      </c>
      <c r="BG346" s="108">
        <f t="shared" si="75"/>
        <v>0</v>
      </c>
      <c r="BH346" s="83">
        <f t="shared" si="74"/>
        <v>0</v>
      </c>
    </row>
    <row r="347" spans="12:60" ht="20.25" customHeight="1">
      <c r="L347" s="977"/>
      <c r="M347" s="102">
        <v>330</v>
      </c>
      <c r="N347" s="108">
        <f t="shared" si="66"/>
        <v>0</v>
      </c>
      <c r="O347" s="108">
        <f t="shared" si="71"/>
        <v>0</v>
      </c>
      <c r="P347" s="108">
        <f t="shared" si="72"/>
        <v>0</v>
      </c>
      <c r="Q347" s="109">
        <f t="shared" si="73"/>
        <v>1.0186340659856796E-10</v>
      </c>
      <c r="R347" s="108"/>
      <c r="S347" s="978"/>
      <c r="T347" s="102">
        <v>55</v>
      </c>
      <c r="U347" s="108">
        <f>IF(X341&lt;0.01,0,U$305)</f>
        <v>0</v>
      </c>
      <c r="V347" s="108">
        <f>IF(U347=0,0,-PPMT($G$9/2,T347,MAX($G$8*2),$P$9))</f>
        <v>0</v>
      </c>
      <c r="W347" s="108">
        <f>IF(U347=0,0,-IPMT($G$9/2,T347,MAX($G$8*2),$P$9))</f>
        <v>0</v>
      </c>
      <c r="X347" s="108">
        <f>IF(X341&lt;0,0,X341-V347)</f>
        <v>0</v>
      </c>
      <c r="Y347" s="108"/>
      <c r="AY347" s="108">
        <f t="shared" si="70"/>
        <v>0</v>
      </c>
      <c r="AZ347" s="83">
        <v>330</v>
      </c>
      <c r="BA347" s="83">
        <f t="shared" si="64"/>
        <v>0</v>
      </c>
      <c r="BB347" s="79">
        <f t="shared" si="65"/>
        <v>138478.22717247877</v>
      </c>
      <c r="BC347" s="79">
        <f t="shared" si="69"/>
        <v>0</v>
      </c>
      <c r="BD347" s="108">
        <f t="shared" si="67"/>
        <v>138478.22717247877</v>
      </c>
      <c r="BE347" s="79">
        <f t="shared" si="68"/>
        <v>0</v>
      </c>
      <c r="BF347" s="108">
        <f t="shared" si="75"/>
        <v>0</v>
      </c>
      <c r="BG347" s="108">
        <f t="shared" si="75"/>
        <v>0</v>
      </c>
      <c r="BH347" s="83">
        <f t="shared" si="74"/>
        <v>0</v>
      </c>
    </row>
    <row r="348" spans="12:60" ht="20.25" customHeight="1">
      <c r="L348" s="977"/>
      <c r="M348" s="102">
        <v>331</v>
      </c>
      <c r="N348" s="108">
        <f t="shared" si="66"/>
        <v>0</v>
      </c>
      <c r="O348" s="108">
        <f t="shared" si="71"/>
        <v>0</v>
      </c>
      <c r="P348" s="108">
        <f t="shared" si="72"/>
        <v>0</v>
      </c>
      <c r="Q348" s="109">
        <f t="shared" si="73"/>
        <v>1.0186340659856796E-10</v>
      </c>
      <c r="R348" s="108"/>
      <c r="S348" s="978"/>
      <c r="T348" s="102"/>
      <c r="V348" s="108"/>
      <c r="W348" s="108"/>
      <c r="AY348" s="108">
        <f t="shared" si="70"/>
        <v>0</v>
      </c>
      <c r="AZ348" s="83">
        <v>331</v>
      </c>
      <c r="BA348" s="83">
        <f t="shared" si="64"/>
        <v>0</v>
      </c>
      <c r="BB348" s="79">
        <f t="shared" si="65"/>
        <v>138478.22717247877</v>
      </c>
      <c r="BC348" s="79">
        <f t="shared" si="69"/>
        <v>0</v>
      </c>
      <c r="BD348" s="108">
        <f t="shared" si="67"/>
        <v>138478.22717247877</v>
      </c>
      <c r="BE348" s="79">
        <f t="shared" si="68"/>
        <v>0</v>
      </c>
      <c r="BF348" s="108">
        <f t="shared" si="75"/>
        <v>0</v>
      </c>
      <c r="BG348" s="108">
        <f t="shared" si="75"/>
        <v>0</v>
      </c>
      <c r="BH348" s="83">
        <f t="shared" si="74"/>
        <v>0</v>
      </c>
    </row>
    <row r="349" spans="12:60" ht="20.25" customHeight="1">
      <c r="L349" s="977"/>
      <c r="M349" s="102">
        <v>332</v>
      </c>
      <c r="N349" s="108">
        <f t="shared" si="66"/>
        <v>0</v>
      </c>
      <c r="O349" s="108">
        <f t="shared" si="71"/>
        <v>0</v>
      </c>
      <c r="P349" s="108">
        <f t="shared" si="72"/>
        <v>0</v>
      </c>
      <c r="Q349" s="109">
        <f t="shared" si="73"/>
        <v>1.0186340659856796E-10</v>
      </c>
      <c r="R349" s="108"/>
      <c r="S349" s="978"/>
      <c r="T349" s="102"/>
      <c r="V349" s="108"/>
      <c r="W349" s="108"/>
      <c r="AY349" s="108">
        <f t="shared" si="70"/>
        <v>0</v>
      </c>
      <c r="AZ349" s="83">
        <v>332</v>
      </c>
      <c r="BA349" s="83">
        <f t="shared" si="64"/>
        <v>0</v>
      </c>
      <c r="BB349" s="79">
        <f t="shared" si="65"/>
        <v>138478.22717247877</v>
      </c>
      <c r="BC349" s="79">
        <f t="shared" si="69"/>
        <v>0</v>
      </c>
      <c r="BD349" s="108">
        <f t="shared" si="67"/>
        <v>138478.22717247877</v>
      </c>
      <c r="BE349" s="79">
        <f t="shared" si="68"/>
        <v>0</v>
      </c>
      <c r="BF349" s="108">
        <f t="shared" si="75"/>
        <v>0</v>
      </c>
      <c r="BG349" s="108">
        <f t="shared" si="75"/>
        <v>0</v>
      </c>
      <c r="BH349" s="83">
        <f t="shared" si="74"/>
        <v>0</v>
      </c>
    </row>
    <row r="350" spans="12:60" ht="20.25" customHeight="1">
      <c r="L350" s="977"/>
      <c r="M350" s="102">
        <v>333</v>
      </c>
      <c r="N350" s="108">
        <f t="shared" si="66"/>
        <v>0</v>
      </c>
      <c r="O350" s="108">
        <f t="shared" si="71"/>
        <v>0</v>
      </c>
      <c r="P350" s="108">
        <f t="shared" si="72"/>
        <v>0</v>
      </c>
      <c r="Q350" s="109">
        <f t="shared" si="73"/>
        <v>1.0186340659856796E-10</v>
      </c>
      <c r="R350" s="108"/>
      <c r="S350" s="978"/>
      <c r="T350" s="102"/>
      <c r="V350" s="108"/>
      <c r="W350" s="108"/>
      <c r="AY350" s="108">
        <f t="shared" si="70"/>
        <v>0</v>
      </c>
      <c r="AZ350" s="83">
        <v>333</v>
      </c>
      <c r="BA350" s="83">
        <f t="shared" ref="BA350:BA413" si="76">IF($F$19=AZ350,1,0)</f>
        <v>0</v>
      </c>
      <c r="BB350" s="79">
        <f t="shared" si="65"/>
        <v>138478.22717247877</v>
      </c>
      <c r="BC350" s="79">
        <f t="shared" si="69"/>
        <v>0</v>
      </c>
      <c r="BD350" s="108">
        <f t="shared" si="67"/>
        <v>138478.22717247877</v>
      </c>
      <c r="BE350" s="79">
        <f t="shared" si="68"/>
        <v>0</v>
      </c>
      <c r="BF350" s="108">
        <f t="shared" si="75"/>
        <v>0</v>
      </c>
      <c r="BG350" s="108">
        <f t="shared" si="75"/>
        <v>0</v>
      </c>
      <c r="BH350" s="83">
        <f t="shared" si="74"/>
        <v>0</v>
      </c>
    </row>
    <row r="351" spans="12:60" ht="20.25" customHeight="1">
      <c r="L351" s="977"/>
      <c r="M351" s="102">
        <v>334</v>
      </c>
      <c r="N351" s="108">
        <f t="shared" si="66"/>
        <v>0</v>
      </c>
      <c r="O351" s="108">
        <f t="shared" si="71"/>
        <v>0</v>
      </c>
      <c r="P351" s="108">
        <f t="shared" si="72"/>
        <v>0</v>
      </c>
      <c r="Q351" s="109">
        <f t="shared" si="73"/>
        <v>1.0186340659856796E-10</v>
      </c>
      <c r="R351" s="108"/>
      <c r="S351" s="978"/>
      <c r="T351" s="102"/>
      <c r="V351" s="108"/>
      <c r="W351" s="108"/>
      <c r="AY351" s="108">
        <f t="shared" si="70"/>
        <v>0</v>
      </c>
      <c r="AZ351" s="83">
        <v>334</v>
      </c>
      <c r="BA351" s="83">
        <f t="shared" si="76"/>
        <v>0</v>
      </c>
      <c r="BB351" s="79">
        <f t="shared" ref="BB351:BB414" si="77">IF(BA351=1,$F$18,IF(BB350&gt;0,BD350,0))</f>
        <v>138478.22717247877</v>
      </c>
      <c r="BC351" s="79">
        <f t="shared" si="69"/>
        <v>0</v>
      </c>
      <c r="BD351" s="108">
        <f t="shared" si="67"/>
        <v>138478.22717247877</v>
      </c>
      <c r="BE351" s="79">
        <f t="shared" si="68"/>
        <v>0</v>
      </c>
      <c r="BF351" s="108">
        <f t="shared" si="75"/>
        <v>0</v>
      </c>
      <c r="BG351" s="108">
        <f t="shared" si="75"/>
        <v>0</v>
      </c>
      <c r="BH351" s="83">
        <f t="shared" si="74"/>
        <v>0</v>
      </c>
    </row>
    <row r="352" spans="12:60" ht="20.25" customHeight="1">
      <c r="L352" s="977"/>
      <c r="M352" s="102">
        <v>335</v>
      </c>
      <c r="N352" s="108">
        <f t="shared" ref="N352:N415" si="78">IF(Q351&lt;1,0,N351)</f>
        <v>0</v>
      </c>
      <c r="O352" s="108">
        <f t="shared" si="71"/>
        <v>0</v>
      </c>
      <c r="P352" s="108">
        <f t="shared" si="72"/>
        <v>0</v>
      </c>
      <c r="Q352" s="109">
        <f t="shared" si="73"/>
        <v>1.0186340659856796E-10</v>
      </c>
      <c r="R352" s="108"/>
      <c r="S352" s="978"/>
      <c r="T352" s="102"/>
      <c r="V352" s="108"/>
      <c r="W352" s="108"/>
      <c r="AY352" s="108">
        <f t="shared" si="70"/>
        <v>0</v>
      </c>
      <c r="AZ352" s="83">
        <v>335</v>
      </c>
      <c r="BA352" s="83">
        <f t="shared" si="76"/>
        <v>0</v>
      </c>
      <c r="BB352" s="79">
        <f t="shared" si="77"/>
        <v>138478.22717247877</v>
      </c>
      <c r="BC352" s="79">
        <f t="shared" si="69"/>
        <v>0</v>
      </c>
      <c r="BD352" s="108">
        <f t="shared" si="67"/>
        <v>138478.22717247877</v>
      </c>
      <c r="BE352" s="79">
        <f t="shared" si="68"/>
        <v>0</v>
      </c>
      <c r="BF352" s="108">
        <f t="shared" si="75"/>
        <v>0</v>
      </c>
      <c r="BG352" s="108">
        <f t="shared" si="75"/>
        <v>0</v>
      </c>
      <c r="BH352" s="83">
        <f t="shared" si="74"/>
        <v>0</v>
      </c>
    </row>
    <row r="353" spans="12:60" ht="20.25" customHeight="1">
      <c r="L353" s="977"/>
      <c r="M353" s="102">
        <v>336</v>
      </c>
      <c r="N353" s="108">
        <f t="shared" si="78"/>
        <v>0</v>
      </c>
      <c r="O353" s="108">
        <f t="shared" si="71"/>
        <v>0</v>
      </c>
      <c r="P353" s="108">
        <f t="shared" si="72"/>
        <v>0</v>
      </c>
      <c r="Q353" s="109">
        <f t="shared" si="73"/>
        <v>1.0186340659856796E-10</v>
      </c>
      <c r="R353" s="108"/>
      <c r="S353" s="978"/>
      <c r="T353" s="102">
        <v>56</v>
      </c>
      <c r="U353" s="108">
        <f>IF(X347&lt;0.01,0,U$311)</f>
        <v>0</v>
      </c>
      <c r="V353" s="108">
        <f>IF(U353=0,0,-PPMT($G$9/2,T353,MAX($G$8*2),$P$9))</f>
        <v>0</v>
      </c>
      <c r="W353" s="108">
        <f>IF(U353=0,0,-IPMT($G$9/2,T353,MAX($G$8*2),$P$9))</f>
        <v>0</v>
      </c>
      <c r="X353" s="108">
        <f>IF(X347&lt;0,0,X347-V353)</f>
        <v>0</v>
      </c>
      <c r="Y353" s="108"/>
      <c r="AY353" s="108">
        <f t="shared" si="70"/>
        <v>0</v>
      </c>
      <c r="AZ353" s="83">
        <v>336</v>
      </c>
      <c r="BA353" s="83">
        <f t="shared" si="76"/>
        <v>0</v>
      </c>
      <c r="BB353" s="79">
        <f t="shared" si="77"/>
        <v>138478.22717247877</v>
      </c>
      <c r="BC353" s="79">
        <f t="shared" si="69"/>
        <v>0</v>
      </c>
      <c r="BD353" s="108">
        <f t="shared" si="67"/>
        <v>138478.22717247877</v>
      </c>
      <c r="BE353" s="79">
        <f t="shared" si="68"/>
        <v>0</v>
      </c>
      <c r="BF353" s="108">
        <f t="shared" si="75"/>
        <v>0</v>
      </c>
      <c r="BG353" s="108">
        <f t="shared" si="75"/>
        <v>0</v>
      </c>
      <c r="BH353" s="83">
        <f t="shared" si="74"/>
        <v>0</v>
      </c>
    </row>
    <row r="354" spans="12:60" ht="20.25" customHeight="1">
      <c r="L354" s="975" t="s">
        <v>420</v>
      </c>
      <c r="M354" s="102">
        <v>337</v>
      </c>
      <c r="N354" s="108">
        <f t="shared" si="78"/>
        <v>0</v>
      </c>
      <c r="O354" s="108">
        <f t="shared" si="71"/>
        <v>0</v>
      </c>
      <c r="P354" s="108">
        <f t="shared" si="72"/>
        <v>0</v>
      </c>
      <c r="Q354" s="109">
        <f t="shared" si="73"/>
        <v>1.0186340659856796E-10</v>
      </c>
      <c r="R354" s="108"/>
      <c r="S354" s="976" t="s">
        <v>420</v>
      </c>
      <c r="T354" s="102"/>
      <c r="V354" s="108"/>
      <c r="W354" s="108"/>
      <c r="AY354" s="108">
        <f t="shared" si="70"/>
        <v>0</v>
      </c>
      <c r="AZ354" s="83">
        <v>337</v>
      </c>
      <c r="BA354" s="83">
        <f t="shared" si="76"/>
        <v>0</v>
      </c>
      <c r="BB354" s="79">
        <f t="shared" si="77"/>
        <v>138478.22717247877</v>
      </c>
      <c r="BC354" s="79">
        <f t="shared" si="69"/>
        <v>0</v>
      </c>
      <c r="BD354" s="108">
        <f t="shared" si="67"/>
        <v>138478.22717247877</v>
      </c>
      <c r="BE354" s="79">
        <f t="shared" si="68"/>
        <v>0</v>
      </c>
      <c r="BF354" s="108">
        <f t="shared" si="75"/>
        <v>0</v>
      </c>
      <c r="BG354" s="108">
        <f t="shared" si="75"/>
        <v>0</v>
      </c>
      <c r="BH354" s="83">
        <f t="shared" si="74"/>
        <v>0</v>
      </c>
    </row>
    <row r="355" spans="12:60" ht="20.25" customHeight="1">
      <c r="L355" s="975"/>
      <c r="M355" s="102">
        <v>338</v>
      </c>
      <c r="N355" s="108">
        <f t="shared" si="78"/>
        <v>0</v>
      </c>
      <c r="O355" s="108">
        <f t="shared" si="71"/>
        <v>0</v>
      </c>
      <c r="P355" s="108">
        <f t="shared" si="72"/>
        <v>0</v>
      </c>
      <c r="Q355" s="109">
        <f t="shared" si="73"/>
        <v>1.0186340659856796E-10</v>
      </c>
      <c r="R355" s="108"/>
      <c r="S355" s="976"/>
      <c r="T355" s="102"/>
      <c r="V355" s="108"/>
      <c r="W355" s="108"/>
      <c r="AY355" s="108">
        <f t="shared" si="70"/>
        <v>0</v>
      </c>
      <c r="AZ355" s="83">
        <v>338</v>
      </c>
      <c r="BA355" s="83">
        <f t="shared" si="76"/>
        <v>0</v>
      </c>
      <c r="BB355" s="79">
        <f t="shared" si="77"/>
        <v>138478.22717247877</v>
      </c>
      <c r="BC355" s="79">
        <f t="shared" si="69"/>
        <v>0</v>
      </c>
      <c r="BD355" s="108">
        <f t="shared" si="67"/>
        <v>138478.22717247877</v>
      </c>
      <c r="BE355" s="79">
        <f t="shared" si="68"/>
        <v>0</v>
      </c>
      <c r="BF355" s="108">
        <f t="shared" si="75"/>
        <v>0</v>
      </c>
      <c r="BG355" s="108">
        <f t="shared" si="75"/>
        <v>0</v>
      </c>
      <c r="BH355" s="83">
        <f t="shared" si="74"/>
        <v>0</v>
      </c>
    </row>
    <row r="356" spans="12:60" ht="20.25" customHeight="1">
      <c r="L356" s="975"/>
      <c r="M356" s="102">
        <v>339</v>
      </c>
      <c r="N356" s="108">
        <f t="shared" si="78"/>
        <v>0</v>
      </c>
      <c r="O356" s="108">
        <f t="shared" si="71"/>
        <v>0</v>
      </c>
      <c r="P356" s="108">
        <f t="shared" si="72"/>
        <v>0</v>
      </c>
      <c r="Q356" s="109">
        <f t="shared" si="73"/>
        <v>1.0186340659856796E-10</v>
      </c>
      <c r="R356" s="108"/>
      <c r="S356" s="976"/>
      <c r="T356" s="102"/>
      <c r="V356" s="108"/>
      <c r="W356" s="108"/>
      <c r="AY356" s="108">
        <f t="shared" si="70"/>
        <v>0</v>
      </c>
      <c r="AZ356" s="83">
        <v>339</v>
      </c>
      <c r="BA356" s="83">
        <f t="shared" si="76"/>
        <v>0</v>
      </c>
      <c r="BB356" s="79">
        <f t="shared" si="77"/>
        <v>138478.22717247877</v>
      </c>
      <c r="BC356" s="79">
        <f t="shared" si="69"/>
        <v>0</v>
      </c>
      <c r="BD356" s="108">
        <f t="shared" si="67"/>
        <v>138478.22717247877</v>
      </c>
      <c r="BE356" s="79">
        <f t="shared" si="68"/>
        <v>0</v>
      </c>
      <c r="BF356" s="108">
        <f t="shared" si="75"/>
        <v>0</v>
      </c>
      <c r="BG356" s="108">
        <f t="shared" si="75"/>
        <v>0</v>
      </c>
      <c r="BH356" s="83">
        <f t="shared" si="74"/>
        <v>0</v>
      </c>
    </row>
    <row r="357" spans="12:60" ht="20.25" customHeight="1">
      <c r="L357" s="975"/>
      <c r="M357" s="102">
        <v>340</v>
      </c>
      <c r="N357" s="108">
        <f t="shared" si="78"/>
        <v>0</v>
      </c>
      <c r="O357" s="108">
        <f t="shared" si="71"/>
        <v>0</v>
      </c>
      <c r="P357" s="108">
        <f t="shared" si="72"/>
        <v>0</v>
      </c>
      <c r="Q357" s="109">
        <f t="shared" si="73"/>
        <v>1.0186340659856796E-10</v>
      </c>
      <c r="R357" s="108"/>
      <c r="S357" s="976"/>
      <c r="T357" s="102"/>
      <c r="V357" s="108"/>
      <c r="W357" s="108"/>
      <c r="AY357" s="108">
        <f t="shared" si="70"/>
        <v>0</v>
      </c>
      <c r="AZ357" s="83">
        <v>340</v>
      </c>
      <c r="BA357" s="83">
        <f t="shared" si="76"/>
        <v>0</v>
      </c>
      <c r="BB357" s="79">
        <f t="shared" si="77"/>
        <v>138478.22717247877</v>
      </c>
      <c r="BC357" s="79">
        <f t="shared" si="69"/>
        <v>0</v>
      </c>
      <c r="BD357" s="108">
        <f t="shared" si="67"/>
        <v>138478.22717247877</v>
      </c>
      <c r="BE357" s="79">
        <f t="shared" si="68"/>
        <v>0</v>
      </c>
      <c r="BF357" s="108">
        <f t="shared" si="75"/>
        <v>0</v>
      </c>
      <c r="BG357" s="108">
        <f t="shared" si="75"/>
        <v>0</v>
      </c>
      <c r="BH357" s="83">
        <f t="shared" si="74"/>
        <v>0</v>
      </c>
    </row>
    <row r="358" spans="12:60" ht="20.25" customHeight="1">
      <c r="L358" s="975"/>
      <c r="M358" s="102">
        <v>341</v>
      </c>
      <c r="N358" s="108">
        <f t="shared" si="78"/>
        <v>0</v>
      </c>
      <c r="O358" s="108">
        <f t="shared" si="71"/>
        <v>0</v>
      </c>
      <c r="P358" s="108">
        <f t="shared" si="72"/>
        <v>0</v>
      </c>
      <c r="Q358" s="109">
        <f t="shared" si="73"/>
        <v>1.0186340659856796E-10</v>
      </c>
      <c r="R358" s="108"/>
      <c r="S358" s="976"/>
      <c r="T358" s="102"/>
      <c r="V358" s="108"/>
      <c r="W358" s="108"/>
      <c r="AY358" s="108">
        <f t="shared" si="70"/>
        <v>0</v>
      </c>
      <c r="AZ358" s="83">
        <v>341</v>
      </c>
      <c r="BA358" s="83">
        <f t="shared" si="76"/>
        <v>0</v>
      </c>
      <c r="BB358" s="79">
        <f t="shared" si="77"/>
        <v>138478.22717247877</v>
      </c>
      <c r="BC358" s="79">
        <f t="shared" si="69"/>
        <v>0</v>
      </c>
      <c r="BD358" s="108">
        <f t="shared" si="67"/>
        <v>138478.22717247877</v>
      </c>
      <c r="BE358" s="79">
        <f t="shared" si="68"/>
        <v>0</v>
      </c>
      <c r="BF358" s="108">
        <f t="shared" si="75"/>
        <v>0</v>
      </c>
      <c r="BG358" s="108">
        <f t="shared" si="75"/>
        <v>0</v>
      </c>
      <c r="BH358" s="83">
        <f t="shared" si="74"/>
        <v>0</v>
      </c>
    </row>
    <row r="359" spans="12:60" ht="20.25" customHeight="1">
      <c r="L359" s="975"/>
      <c r="M359" s="102">
        <v>342</v>
      </c>
      <c r="N359" s="108">
        <f t="shared" si="78"/>
        <v>0</v>
      </c>
      <c r="O359" s="108">
        <f t="shared" si="71"/>
        <v>0</v>
      </c>
      <c r="P359" s="108">
        <f t="shared" si="72"/>
        <v>0</v>
      </c>
      <c r="Q359" s="109">
        <f t="shared" si="73"/>
        <v>1.0186340659856796E-10</v>
      </c>
      <c r="R359" s="108"/>
      <c r="S359" s="976"/>
      <c r="T359" s="102">
        <v>57</v>
      </c>
      <c r="U359" s="108">
        <f>IF(X353&lt;0.01,0,U$305)</f>
        <v>0</v>
      </c>
      <c r="V359" s="108">
        <f>IF(U359=0,0,-PPMT($G$9/2,T359,MAX($G$8*2),$P$9))</f>
        <v>0</v>
      </c>
      <c r="W359" s="108">
        <f>IF(U359=0,0,-IPMT($G$9/2,T359,MAX($G$8*2),$P$9))</f>
        <v>0</v>
      </c>
      <c r="X359" s="108">
        <f>IF(X353&lt;0,0,X353-V359)</f>
        <v>0</v>
      </c>
      <c r="Y359" s="108"/>
      <c r="AY359" s="108">
        <f t="shared" si="70"/>
        <v>0</v>
      </c>
      <c r="AZ359" s="83">
        <v>342</v>
      </c>
      <c r="BA359" s="83">
        <f t="shared" si="76"/>
        <v>0</v>
      </c>
      <c r="BB359" s="79">
        <f t="shared" si="77"/>
        <v>138478.22717247877</v>
      </c>
      <c r="BC359" s="79">
        <f t="shared" si="69"/>
        <v>0</v>
      </c>
      <c r="BD359" s="108">
        <f t="shared" si="67"/>
        <v>138478.22717247877</v>
      </c>
      <c r="BE359" s="79">
        <f t="shared" si="68"/>
        <v>0</v>
      </c>
      <c r="BF359" s="108">
        <f t="shared" si="75"/>
        <v>0</v>
      </c>
      <c r="BG359" s="108">
        <f t="shared" si="75"/>
        <v>0</v>
      </c>
      <c r="BH359" s="83">
        <f t="shared" si="74"/>
        <v>0</v>
      </c>
    </row>
    <row r="360" spans="12:60" ht="20.25" customHeight="1">
      <c r="L360" s="975"/>
      <c r="M360" s="102">
        <v>343</v>
      </c>
      <c r="N360" s="108">
        <f t="shared" si="78"/>
        <v>0</v>
      </c>
      <c r="O360" s="108">
        <f t="shared" si="71"/>
        <v>0</v>
      </c>
      <c r="P360" s="108">
        <f t="shared" si="72"/>
        <v>0</v>
      </c>
      <c r="Q360" s="109">
        <f t="shared" si="73"/>
        <v>1.0186340659856796E-10</v>
      </c>
      <c r="R360" s="108"/>
      <c r="S360" s="976"/>
      <c r="T360" s="102"/>
      <c r="V360" s="108"/>
      <c r="W360" s="108"/>
      <c r="AY360" s="108">
        <f t="shared" si="70"/>
        <v>0</v>
      </c>
      <c r="AZ360" s="83">
        <v>343</v>
      </c>
      <c r="BA360" s="83">
        <f t="shared" si="76"/>
        <v>0</v>
      </c>
      <c r="BB360" s="79">
        <f t="shared" si="77"/>
        <v>138478.22717247877</v>
      </c>
      <c r="BC360" s="79">
        <f t="shared" si="69"/>
        <v>0</v>
      </c>
      <c r="BD360" s="108">
        <f t="shared" si="67"/>
        <v>138478.22717247877</v>
      </c>
      <c r="BE360" s="79">
        <f t="shared" si="68"/>
        <v>0</v>
      </c>
      <c r="BF360" s="108">
        <f t="shared" si="75"/>
        <v>0</v>
      </c>
      <c r="BG360" s="108">
        <f t="shared" si="75"/>
        <v>0</v>
      </c>
      <c r="BH360" s="83">
        <f t="shared" si="74"/>
        <v>0</v>
      </c>
    </row>
    <row r="361" spans="12:60" ht="20.25" customHeight="1">
      <c r="L361" s="975"/>
      <c r="M361" s="102">
        <v>344</v>
      </c>
      <c r="N361" s="108">
        <f t="shared" si="78"/>
        <v>0</v>
      </c>
      <c r="O361" s="108">
        <f t="shared" si="71"/>
        <v>0</v>
      </c>
      <c r="P361" s="108">
        <f t="shared" si="72"/>
        <v>0</v>
      </c>
      <c r="Q361" s="109">
        <f t="shared" si="73"/>
        <v>1.0186340659856796E-10</v>
      </c>
      <c r="R361" s="108"/>
      <c r="S361" s="976"/>
      <c r="T361" s="102"/>
      <c r="V361" s="108"/>
      <c r="W361" s="108"/>
      <c r="AY361" s="108">
        <f t="shared" si="70"/>
        <v>0</v>
      </c>
      <c r="AZ361" s="83">
        <v>344</v>
      </c>
      <c r="BA361" s="83">
        <f t="shared" si="76"/>
        <v>0</v>
      </c>
      <c r="BB361" s="79">
        <f t="shared" si="77"/>
        <v>138478.22717247877</v>
      </c>
      <c r="BC361" s="79">
        <f t="shared" si="69"/>
        <v>0</v>
      </c>
      <c r="BD361" s="108">
        <f t="shared" si="67"/>
        <v>138478.22717247877</v>
      </c>
      <c r="BE361" s="79">
        <f t="shared" si="68"/>
        <v>0</v>
      </c>
      <c r="BF361" s="108">
        <f t="shared" si="75"/>
        <v>0</v>
      </c>
      <c r="BG361" s="108">
        <f t="shared" si="75"/>
        <v>0</v>
      </c>
      <c r="BH361" s="83">
        <f t="shared" si="74"/>
        <v>0</v>
      </c>
    </row>
    <row r="362" spans="12:60" ht="20.25" customHeight="1">
      <c r="L362" s="975"/>
      <c r="M362" s="102">
        <v>345</v>
      </c>
      <c r="N362" s="108">
        <f t="shared" si="78"/>
        <v>0</v>
      </c>
      <c r="O362" s="108">
        <f t="shared" si="71"/>
        <v>0</v>
      </c>
      <c r="P362" s="108">
        <f t="shared" si="72"/>
        <v>0</v>
      </c>
      <c r="Q362" s="109">
        <f t="shared" si="73"/>
        <v>1.0186340659856796E-10</v>
      </c>
      <c r="R362" s="108"/>
      <c r="S362" s="976"/>
      <c r="T362" s="102"/>
      <c r="V362" s="108"/>
      <c r="W362" s="108"/>
      <c r="AY362" s="108">
        <f t="shared" si="70"/>
        <v>0</v>
      </c>
      <c r="AZ362" s="83">
        <v>345</v>
      </c>
      <c r="BA362" s="83">
        <f t="shared" si="76"/>
        <v>0</v>
      </c>
      <c r="BB362" s="79">
        <f t="shared" si="77"/>
        <v>138478.22717247877</v>
      </c>
      <c r="BC362" s="79">
        <f t="shared" si="69"/>
        <v>0</v>
      </c>
      <c r="BD362" s="108">
        <f t="shared" si="67"/>
        <v>138478.22717247877</v>
      </c>
      <c r="BE362" s="79">
        <f t="shared" si="68"/>
        <v>0</v>
      </c>
      <c r="BF362" s="108">
        <f t="shared" si="75"/>
        <v>0</v>
      </c>
      <c r="BG362" s="108">
        <f t="shared" si="75"/>
        <v>0</v>
      </c>
      <c r="BH362" s="83">
        <f t="shared" si="74"/>
        <v>0</v>
      </c>
    </row>
    <row r="363" spans="12:60" ht="20.25" customHeight="1">
      <c r="L363" s="975"/>
      <c r="M363" s="102">
        <v>346</v>
      </c>
      <c r="N363" s="108">
        <f t="shared" si="78"/>
        <v>0</v>
      </c>
      <c r="O363" s="108">
        <f t="shared" si="71"/>
        <v>0</v>
      </c>
      <c r="P363" s="108">
        <f t="shared" si="72"/>
        <v>0</v>
      </c>
      <c r="Q363" s="109">
        <f t="shared" si="73"/>
        <v>1.0186340659856796E-10</v>
      </c>
      <c r="R363" s="108"/>
      <c r="S363" s="976"/>
      <c r="T363" s="102"/>
      <c r="V363" s="108"/>
      <c r="W363" s="108"/>
      <c r="AY363" s="108">
        <f t="shared" si="70"/>
        <v>0</v>
      </c>
      <c r="AZ363" s="83">
        <v>346</v>
      </c>
      <c r="BA363" s="83">
        <f t="shared" si="76"/>
        <v>0</v>
      </c>
      <c r="BB363" s="79">
        <f t="shared" si="77"/>
        <v>138478.22717247877</v>
      </c>
      <c r="BC363" s="79">
        <f t="shared" si="69"/>
        <v>0</v>
      </c>
      <c r="BD363" s="108">
        <f t="shared" si="67"/>
        <v>138478.22717247877</v>
      </c>
      <c r="BE363" s="79">
        <f t="shared" si="68"/>
        <v>0</v>
      </c>
      <c r="BF363" s="108">
        <f t="shared" si="75"/>
        <v>0</v>
      </c>
      <c r="BG363" s="108">
        <f t="shared" si="75"/>
        <v>0</v>
      </c>
      <c r="BH363" s="83">
        <f t="shared" si="74"/>
        <v>0</v>
      </c>
    </row>
    <row r="364" spans="12:60" ht="20.25" customHeight="1">
      <c r="L364" s="975"/>
      <c r="M364" s="102">
        <v>347</v>
      </c>
      <c r="N364" s="108">
        <f t="shared" si="78"/>
        <v>0</v>
      </c>
      <c r="O364" s="108">
        <f t="shared" si="71"/>
        <v>0</v>
      </c>
      <c r="P364" s="108">
        <f t="shared" si="72"/>
        <v>0</v>
      </c>
      <c r="Q364" s="109">
        <f t="shared" si="73"/>
        <v>1.0186340659856796E-10</v>
      </c>
      <c r="R364" s="108"/>
      <c r="S364" s="976"/>
      <c r="T364" s="102"/>
      <c r="V364" s="108"/>
      <c r="W364" s="108"/>
      <c r="AY364" s="108">
        <f t="shared" si="70"/>
        <v>0</v>
      </c>
      <c r="AZ364" s="83">
        <v>347</v>
      </c>
      <c r="BA364" s="83">
        <f t="shared" si="76"/>
        <v>0</v>
      </c>
      <c r="BB364" s="79">
        <f t="shared" si="77"/>
        <v>138478.22717247877</v>
      </c>
      <c r="BC364" s="79">
        <f t="shared" si="69"/>
        <v>0</v>
      </c>
      <c r="BD364" s="108">
        <f t="shared" si="67"/>
        <v>138478.22717247877</v>
      </c>
      <c r="BE364" s="79">
        <f t="shared" si="68"/>
        <v>0</v>
      </c>
      <c r="BF364" s="108">
        <f t="shared" si="75"/>
        <v>0</v>
      </c>
      <c r="BG364" s="108">
        <f t="shared" si="75"/>
        <v>0</v>
      </c>
      <c r="BH364" s="83">
        <f t="shared" si="74"/>
        <v>0</v>
      </c>
    </row>
    <row r="365" spans="12:60" ht="20.25" customHeight="1">
      <c r="L365" s="975"/>
      <c r="M365" s="102">
        <v>348</v>
      </c>
      <c r="N365" s="108">
        <f t="shared" si="78"/>
        <v>0</v>
      </c>
      <c r="O365" s="108">
        <f t="shared" si="71"/>
        <v>0</v>
      </c>
      <c r="P365" s="108">
        <f t="shared" si="72"/>
        <v>0</v>
      </c>
      <c r="Q365" s="109">
        <f t="shared" si="73"/>
        <v>1.0186340659856796E-10</v>
      </c>
      <c r="R365" s="108"/>
      <c r="S365" s="976"/>
      <c r="T365" s="102">
        <v>58</v>
      </c>
      <c r="U365" s="108">
        <f>IF(X359&lt;0.01,0,U$311)</f>
        <v>0</v>
      </c>
      <c r="V365" s="108">
        <f>IF(U365=0,0,-PPMT($G$9/2,T365,MAX($G$8*2),$P$9))</f>
        <v>0</v>
      </c>
      <c r="W365" s="108">
        <f>IF(U365=0,0,-IPMT($G$9/2,T365,MAX($G$8*2),$P$9))</f>
        <v>0</v>
      </c>
      <c r="X365" s="108">
        <f>IF(X359&lt;0,0,X359-V365)</f>
        <v>0</v>
      </c>
      <c r="Y365" s="108"/>
      <c r="AY365" s="108">
        <f t="shared" si="70"/>
        <v>0</v>
      </c>
      <c r="AZ365" s="83">
        <v>348</v>
      </c>
      <c r="BA365" s="83">
        <f t="shared" si="76"/>
        <v>0</v>
      </c>
      <c r="BB365" s="79">
        <f t="shared" si="77"/>
        <v>138478.22717247877</v>
      </c>
      <c r="BC365" s="79">
        <f t="shared" si="69"/>
        <v>0</v>
      </c>
      <c r="BD365" s="108">
        <f t="shared" si="67"/>
        <v>138478.22717247877</v>
      </c>
      <c r="BE365" s="79">
        <f t="shared" si="68"/>
        <v>0</v>
      </c>
      <c r="BF365" s="108">
        <f t="shared" si="75"/>
        <v>0</v>
      </c>
      <c r="BG365" s="108">
        <f t="shared" si="75"/>
        <v>0</v>
      </c>
      <c r="BH365" s="83">
        <f t="shared" si="74"/>
        <v>0</v>
      </c>
    </row>
    <row r="366" spans="12:60" ht="20.25" customHeight="1">
      <c r="L366" s="977" t="s">
        <v>421</v>
      </c>
      <c r="M366" s="102">
        <v>349</v>
      </c>
      <c r="N366" s="108">
        <f t="shared" si="78"/>
        <v>0</v>
      </c>
      <c r="O366" s="108">
        <f t="shared" si="71"/>
        <v>0</v>
      </c>
      <c r="P366" s="108">
        <f t="shared" si="72"/>
        <v>0</v>
      </c>
      <c r="Q366" s="109">
        <f t="shared" si="73"/>
        <v>1.0186340659856796E-10</v>
      </c>
      <c r="R366" s="108"/>
      <c r="S366" s="978" t="s">
        <v>421</v>
      </c>
      <c r="T366" s="102"/>
      <c r="V366" s="108"/>
      <c r="W366" s="108"/>
      <c r="AY366" s="108">
        <f t="shared" si="70"/>
        <v>0</v>
      </c>
      <c r="AZ366" s="83">
        <v>349</v>
      </c>
      <c r="BA366" s="83">
        <f t="shared" si="76"/>
        <v>0</v>
      </c>
      <c r="BB366" s="79">
        <f t="shared" si="77"/>
        <v>138478.22717247877</v>
      </c>
      <c r="BC366" s="79">
        <f t="shared" si="69"/>
        <v>0</v>
      </c>
      <c r="BD366" s="108">
        <f t="shared" si="67"/>
        <v>138478.22717247877</v>
      </c>
      <c r="BE366" s="79">
        <f t="shared" si="68"/>
        <v>0</v>
      </c>
      <c r="BF366" s="108">
        <f t="shared" si="75"/>
        <v>0</v>
      </c>
      <c r="BG366" s="108">
        <f t="shared" si="75"/>
        <v>0</v>
      </c>
      <c r="BH366" s="83">
        <f t="shared" si="74"/>
        <v>0</v>
      </c>
    </row>
    <row r="367" spans="12:60" ht="20.25" customHeight="1">
      <c r="L367" s="977"/>
      <c r="M367" s="102">
        <v>350</v>
      </c>
      <c r="N367" s="108">
        <f t="shared" si="78"/>
        <v>0</v>
      </c>
      <c r="O367" s="108">
        <f t="shared" si="71"/>
        <v>0</v>
      </c>
      <c r="P367" s="108">
        <f t="shared" si="72"/>
        <v>0</v>
      </c>
      <c r="Q367" s="109">
        <f t="shared" si="73"/>
        <v>1.0186340659856796E-10</v>
      </c>
      <c r="R367" s="108"/>
      <c r="S367" s="978"/>
      <c r="T367" s="102"/>
      <c r="V367" s="108"/>
      <c r="W367" s="108"/>
      <c r="AY367" s="108">
        <f t="shared" si="70"/>
        <v>0</v>
      </c>
      <c r="AZ367" s="83">
        <v>350</v>
      </c>
      <c r="BA367" s="83">
        <f t="shared" si="76"/>
        <v>0</v>
      </c>
      <c r="BB367" s="79">
        <f t="shared" si="77"/>
        <v>138478.22717247877</v>
      </c>
      <c r="BC367" s="79">
        <f t="shared" si="69"/>
        <v>0</v>
      </c>
      <c r="BD367" s="108">
        <f t="shared" si="67"/>
        <v>138478.22717247877</v>
      </c>
      <c r="BE367" s="79">
        <f t="shared" si="68"/>
        <v>0</v>
      </c>
      <c r="BF367" s="108">
        <f t="shared" si="75"/>
        <v>0</v>
      </c>
      <c r="BG367" s="108">
        <f t="shared" si="75"/>
        <v>0</v>
      </c>
      <c r="BH367" s="83">
        <f t="shared" si="74"/>
        <v>0</v>
      </c>
    </row>
    <row r="368" spans="12:60" ht="20.25" customHeight="1">
      <c r="L368" s="977"/>
      <c r="M368" s="102">
        <v>351</v>
      </c>
      <c r="N368" s="108">
        <f t="shared" si="78"/>
        <v>0</v>
      </c>
      <c r="O368" s="108">
        <f t="shared" si="71"/>
        <v>0</v>
      </c>
      <c r="P368" s="108">
        <f t="shared" si="72"/>
        <v>0</v>
      </c>
      <c r="Q368" s="109">
        <f t="shared" si="73"/>
        <v>1.0186340659856796E-10</v>
      </c>
      <c r="R368" s="108"/>
      <c r="S368" s="978"/>
      <c r="T368" s="102"/>
      <c r="V368" s="108"/>
      <c r="W368" s="108"/>
      <c r="AY368" s="108">
        <f t="shared" si="70"/>
        <v>0</v>
      </c>
      <c r="AZ368" s="83">
        <v>351</v>
      </c>
      <c r="BA368" s="83">
        <f t="shared" si="76"/>
        <v>0</v>
      </c>
      <c r="BB368" s="79">
        <f t="shared" si="77"/>
        <v>138478.22717247877</v>
      </c>
      <c r="BC368" s="79">
        <f t="shared" si="69"/>
        <v>0</v>
      </c>
      <c r="BD368" s="108">
        <f t="shared" ref="BD368:BD431" si="79">BB368-BC368</f>
        <v>138478.22717247877</v>
      </c>
      <c r="BE368" s="79">
        <f t="shared" ref="BE368:BE431" si="80">IF(BC368&gt;0,BG368,0)</f>
        <v>0</v>
      </c>
      <c r="BF368" s="108">
        <f t="shared" si="75"/>
        <v>0</v>
      </c>
      <c r="BG368" s="108">
        <f t="shared" si="75"/>
        <v>0</v>
      </c>
      <c r="BH368" s="83">
        <f t="shared" si="74"/>
        <v>0</v>
      </c>
    </row>
    <row r="369" spans="12:60" ht="20.25" customHeight="1">
      <c r="L369" s="977"/>
      <c r="M369" s="102">
        <v>352</v>
      </c>
      <c r="N369" s="108">
        <f t="shared" si="78"/>
        <v>0</v>
      </c>
      <c r="O369" s="108">
        <f t="shared" si="71"/>
        <v>0</v>
      </c>
      <c r="P369" s="108">
        <f t="shared" si="72"/>
        <v>0</v>
      </c>
      <c r="Q369" s="109">
        <f t="shared" si="73"/>
        <v>1.0186340659856796E-10</v>
      </c>
      <c r="R369" s="108"/>
      <c r="S369" s="978"/>
      <c r="T369" s="102"/>
      <c r="V369" s="108"/>
      <c r="W369" s="108"/>
      <c r="AY369" s="108">
        <f t="shared" si="70"/>
        <v>0</v>
      </c>
      <c r="AZ369" s="83">
        <v>352</v>
      </c>
      <c r="BA369" s="83">
        <f t="shared" si="76"/>
        <v>0</v>
      </c>
      <c r="BB369" s="79">
        <f t="shared" si="77"/>
        <v>138478.22717247877</v>
      </c>
      <c r="BC369" s="79">
        <f t="shared" ref="BC369:BC432" si="81">IF(BA369=1,BF369,IF(BB369&gt;0,BF369,0))</f>
        <v>0</v>
      </c>
      <c r="BD369" s="108">
        <f t="shared" si="79"/>
        <v>138478.22717247877</v>
      </c>
      <c r="BE369" s="79">
        <f t="shared" si="80"/>
        <v>0</v>
      </c>
      <c r="BF369" s="108">
        <f t="shared" si="75"/>
        <v>0</v>
      </c>
      <c r="BG369" s="108">
        <f t="shared" si="75"/>
        <v>0</v>
      </c>
      <c r="BH369" s="83">
        <f t="shared" si="74"/>
        <v>0</v>
      </c>
    </row>
    <row r="370" spans="12:60" ht="20.25" customHeight="1">
      <c r="L370" s="977"/>
      <c r="M370" s="102">
        <v>353</v>
      </c>
      <c r="N370" s="108">
        <f t="shared" si="78"/>
        <v>0</v>
      </c>
      <c r="O370" s="108">
        <f t="shared" si="71"/>
        <v>0</v>
      </c>
      <c r="P370" s="108">
        <f t="shared" si="72"/>
        <v>0</v>
      </c>
      <c r="Q370" s="109">
        <f t="shared" si="73"/>
        <v>1.0186340659856796E-10</v>
      </c>
      <c r="R370" s="108"/>
      <c r="S370" s="978"/>
      <c r="T370" s="102"/>
      <c r="V370" s="108"/>
      <c r="W370" s="108"/>
      <c r="AY370" s="108">
        <f t="shared" si="70"/>
        <v>0</v>
      </c>
      <c r="AZ370" s="83">
        <v>353</v>
      </c>
      <c r="BA370" s="83">
        <f t="shared" si="76"/>
        <v>0</v>
      </c>
      <c r="BB370" s="79">
        <f t="shared" si="77"/>
        <v>138478.22717247877</v>
      </c>
      <c r="BC370" s="79">
        <f t="shared" si="81"/>
        <v>0</v>
      </c>
      <c r="BD370" s="108">
        <f t="shared" si="79"/>
        <v>138478.22717247877</v>
      </c>
      <c r="BE370" s="79">
        <f t="shared" si="80"/>
        <v>0</v>
      </c>
      <c r="BF370" s="108">
        <f t="shared" si="75"/>
        <v>0</v>
      </c>
      <c r="BG370" s="108">
        <f t="shared" si="75"/>
        <v>0</v>
      </c>
      <c r="BH370" s="83">
        <f t="shared" si="74"/>
        <v>0</v>
      </c>
    </row>
    <row r="371" spans="12:60" ht="20.25" customHeight="1">
      <c r="L371" s="977"/>
      <c r="M371" s="102">
        <v>354</v>
      </c>
      <c r="N371" s="108">
        <f t="shared" si="78"/>
        <v>0</v>
      </c>
      <c r="O371" s="108">
        <f t="shared" si="71"/>
        <v>0</v>
      </c>
      <c r="P371" s="108">
        <f t="shared" si="72"/>
        <v>0</v>
      </c>
      <c r="Q371" s="109">
        <f t="shared" si="73"/>
        <v>1.0186340659856796E-10</v>
      </c>
      <c r="R371" s="108"/>
      <c r="S371" s="978"/>
      <c r="T371" s="102">
        <v>59</v>
      </c>
      <c r="U371" s="108">
        <f>IF(X365&lt;0.01,0,U$305)</f>
        <v>0</v>
      </c>
      <c r="V371" s="108">
        <f>IF(U371=0,0,-PPMT($G$9/2,T371,MAX($G$8*2),$P$9))</f>
        <v>0</v>
      </c>
      <c r="W371" s="108">
        <f>IF(U371=0,0,-IPMT($G$9/2,T371,MAX($G$8*2),$P$9))</f>
        <v>0</v>
      </c>
      <c r="X371" s="108">
        <f>IF(X365&lt;0,0,X365-V371)</f>
        <v>0</v>
      </c>
      <c r="Y371" s="108"/>
      <c r="AY371" s="108">
        <f t="shared" si="70"/>
        <v>0</v>
      </c>
      <c r="AZ371" s="83">
        <v>354</v>
      </c>
      <c r="BA371" s="83">
        <f t="shared" si="76"/>
        <v>0</v>
      </c>
      <c r="BB371" s="79">
        <f t="shared" si="77"/>
        <v>138478.22717247877</v>
      </c>
      <c r="BC371" s="79">
        <f t="shared" si="81"/>
        <v>0</v>
      </c>
      <c r="BD371" s="108">
        <f t="shared" si="79"/>
        <v>138478.22717247877</v>
      </c>
      <c r="BE371" s="79">
        <f t="shared" si="80"/>
        <v>0</v>
      </c>
      <c r="BF371" s="108">
        <f t="shared" si="75"/>
        <v>0</v>
      </c>
      <c r="BG371" s="108">
        <f t="shared" si="75"/>
        <v>0</v>
      </c>
      <c r="BH371" s="83">
        <f t="shared" si="74"/>
        <v>0</v>
      </c>
    </row>
    <row r="372" spans="12:60" ht="20.25" customHeight="1">
      <c r="L372" s="977"/>
      <c r="M372" s="102">
        <v>355</v>
      </c>
      <c r="N372" s="108">
        <f t="shared" si="78"/>
        <v>0</v>
      </c>
      <c r="O372" s="108">
        <f t="shared" si="71"/>
        <v>0</v>
      </c>
      <c r="P372" s="108">
        <f t="shared" si="72"/>
        <v>0</v>
      </c>
      <c r="Q372" s="109">
        <f t="shared" si="73"/>
        <v>1.0186340659856796E-10</v>
      </c>
      <c r="R372" s="108"/>
      <c r="S372" s="978"/>
      <c r="T372" s="102"/>
      <c r="V372" s="108"/>
      <c r="W372" s="108"/>
      <c r="AY372" s="108">
        <f t="shared" si="70"/>
        <v>0</v>
      </c>
      <c r="AZ372" s="83">
        <v>355</v>
      </c>
      <c r="BA372" s="83">
        <f t="shared" si="76"/>
        <v>0</v>
      </c>
      <c r="BB372" s="79">
        <f t="shared" si="77"/>
        <v>138478.22717247877</v>
      </c>
      <c r="BC372" s="79">
        <f t="shared" si="81"/>
        <v>0</v>
      </c>
      <c r="BD372" s="108">
        <f t="shared" si="79"/>
        <v>138478.22717247877</v>
      </c>
      <c r="BE372" s="79">
        <f t="shared" si="80"/>
        <v>0</v>
      </c>
      <c r="BF372" s="108">
        <f t="shared" si="75"/>
        <v>0</v>
      </c>
      <c r="BG372" s="108">
        <f t="shared" si="75"/>
        <v>0</v>
      </c>
      <c r="BH372" s="83">
        <f t="shared" si="74"/>
        <v>0</v>
      </c>
    </row>
    <row r="373" spans="12:60" ht="20.25" customHeight="1">
      <c r="L373" s="977"/>
      <c r="M373" s="102">
        <v>356</v>
      </c>
      <c r="N373" s="108">
        <f t="shared" si="78"/>
        <v>0</v>
      </c>
      <c r="O373" s="108">
        <f t="shared" si="71"/>
        <v>0</v>
      </c>
      <c r="P373" s="108">
        <f t="shared" si="72"/>
        <v>0</v>
      </c>
      <c r="Q373" s="109">
        <f t="shared" si="73"/>
        <v>1.0186340659856796E-10</v>
      </c>
      <c r="R373" s="108"/>
      <c r="S373" s="978"/>
      <c r="T373" s="102"/>
      <c r="V373" s="108"/>
      <c r="W373" s="108"/>
      <c r="AY373" s="108">
        <f t="shared" si="70"/>
        <v>0</v>
      </c>
      <c r="AZ373" s="83">
        <v>356</v>
      </c>
      <c r="BA373" s="83">
        <f t="shared" si="76"/>
        <v>0</v>
      </c>
      <c r="BB373" s="79">
        <f t="shared" si="77"/>
        <v>138478.22717247877</v>
      </c>
      <c r="BC373" s="79">
        <f t="shared" si="81"/>
        <v>0</v>
      </c>
      <c r="BD373" s="108">
        <f t="shared" si="79"/>
        <v>138478.22717247877</v>
      </c>
      <c r="BE373" s="79">
        <f t="shared" si="80"/>
        <v>0</v>
      </c>
      <c r="BF373" s="108">
        <f t="shared" si="75"/>
        <v>0</v>
      </c>
      <c r="BG373" s="108">
        <f t="shared" si="75"/>
        <v>0</v>
      </c>
      <c r="BH373" s="83">
        <f t="shared" si="74"/>
        <v>0</v>
      </c>
    </row>
    <row r="374" spans="12:60" ht="20.25" customHeight="1">
      <c r="L374" s="977"/>
      <c r="M374" s="102">
        <v>357</v>
      </c>
      <c r="N374" s="108">
        <f t="shared" si="78"/>
        <v>0</v>
      </c>
      <c r="O374" s="108">
        <f t="shared" si="71"/>
        <v>0</v>
      </c>
      <c r="P374" s="108">
        <f t="shared" si="72"/>
        <v>0</v>
      </c>
      <c r="Q374" s="109">
        <f t="shared" si="73"/>
        <v>1.0186340659856796E-10</v>
      </c>
      <c r="R374" s="108"/>
      <c r="S374" s="978"/>
      <c r="T374" s="102"/>
      <c r="V374" s="108"/>
      <c r="W374" s="108"/>
      <c r="AY374" s="108">
        <f t="shared" si="70"/>
        <v>0</v>
      </c>
      <c r="AZ374" s="83">
        <v>357</v>
      </c>
      <c r="BA374" s="83">
        <f t="shared" si="76"/>
        <v>0</v>
      </c>
      <c r="BB374" s="79">
        <f t="shared" si="77"/>
        <v>138478.22717247877</v>
      </c>
      <c r="BC374" s="79">
        <f t="shared" si="81"/>
        <v>0</v>
      </c>
      <c r="BD374" s="108">
        <f t="shared" si="79"/>
        <v>138478.22717247877</v>
      </c>
      <c r="BE374" s="79">
        <f t="shared" si="80"/>
        <v>0</v>
      </c>
      <c r="BF374" s="108">
        <f t="shared" si="75"/>
        <v>0</v>
      </c>
      <c r="BG374" s="108">
        <f t="shared" si="75"/>
        <v>0</v>
      </c>
      <c r="BH374" s="83">
        <f t="shared" si="74"/>
        <v>0</v>
      </c>
    </row>
    <row r="375" spans="12:60" ht="20.25" customHeight="1">
      <c r="L375" s="977"/>
      <c r="M375" s="102">
        <v>358</v>
      </c>
      <c r="N375" s="108">
        <f t="shared" si="78"/>
        <v>0</v>
      </c>
      <c r="O375" s="108">
        <f t="shared" si="71"/>
        <v>0</v>
      </c>
      <c r="P375" s="108">
        <f t="shared" si="72"/>
        <v>0</v>
      </c>
      <c r="Q375" s="109">
        <f t="shared" si="73"/>
        <v>1.0186340659856796E-10</v>
      </c>
      <c r="R375" s="108"/>
      <c r="S375" s="978"/>
      <c r="T375" s="102"/>
      <c r="V375" s="108"/>
      <c r="W375" s="108"/>
      <c r="AY375" s="108">
        <f t="shared" si="70"/>
        <v>0</v>
      </c>
      <c r="AZ375" s="83">
        <v>358</v>
      </c>
      <c r="BA375" s="83">
        <f t="shared" si="76"/>
        <v>0</v>
      </c>
      <c r="BB375" s="79">
        <f t="shared" si="77"/>
        <v>138478.22717247877</v>
      </c>
      <c r="BC375" s="79">
        <f t="shared" si="81"/>
        <v>0</v>
      </c>
      <c r="BD375" s="108">
        <f t="shared" si="79"/>
        <v>138478.22717247877</v>
      </c>
      <c r="BE375" s="79">
        <f t="shared" si="80"/>
        <v>0</v>
      </c>
      <c r="BF375" s="108">
        <f t="shared" si="75"/>
        <v>0</v>
      </c>
      <c r="BG375" s="108">
        <f t="shared" si="75"/>
        <v>0</v>
      </c>
      <c r="BH375" s="83">
        <f t="shared" si="74"/>
        <v>0</v>
      </c>
    </row>
    <row r="376" spans="12:60" ht="20.25" customHeight="1">
      <c r="L376" s="977"/>
      <c r="M376" s="102">
        <v>359</v>
      </c>
      <c r="N376" s="108">
        <f t="shared" si="78"/>
        <v>0</v>
      </c>
      <c r="O376" s="108">
        <f t="shared" si="71"/>
        <v>0</v>
      </c>
      <c r="P376" s="108">
        <f t="shared" si="72"/>
        <v>0</v>
      </c>
      <c r="Q376" s="109">
        <f t="shared" si="73"/>
        <v>1.0186340659856796E-10</v>
      </c>
      <c r="R376" s="108"/>
      <c r="S376" s="978"/>
      <c r="T376" s="102"/>
      <c r="V376" s="108"/>
      <c r="W376" s="108"/>
      <c r="AY376" s="108">
        <f t="shared" si="70"/>
        <v>0</v>
      </c>
      <c r="AZ376" s="83">
        <v>359</v>
      </c>
      <c r="BA376" s="83">
        <f t="shared" si="76"/>
        <v>0</v>
      </c>
      <c r="BB376" s="79">
        <f t="shared" si="77"/>
        <v>138478.22717247877</v>
      </c>
      <c r="BC376" s="79">
        <f t="shared" si="81"/>
        <v>0</v>
      </c>
      <c r="BD376" s="108">
        <f t="shared" si="79"/>
        <v>138478.22717247877</v>
      </c>
      <c r="BE376" s="79">
        <f t="shared" si="80"/>
        <v>0</v>
      </c>
      <c r="BF376" s="108">
        <f t="shared" si="75"/>
        <v>0</v>
      </c>
      <c r="BG376" s="108">
        <f t="shared" si="75"/>
        <v>0</v>
      </c>
      <c r="BH376" s="83">
        <f t="shared" si="74"/>
        <v>0</v>
      </c>
    </row>
    <row r="377" spans="12:60" ht="20.25" customHeight="1">
      <c r="L377" s="977"/>
      <c r="M377" s="102">
        <v>360</v>
      </c>
      <c r="N377" s="108">
        <f t="shared" si="78"/>
        <v>0</v>
      </c>
      <c r="O377" s="108">
        <f t="shared" si="71"/>
        <v>0</v>
      </c>
      <c r="P377" s="108">
        <f t="shared" si="72"/>
        <v>0</v>
      </c>
      <c r="Q377" s="109">
        <f t="shared" si="73"/>
        <v>1.0186340659856796E-10</v>
      </c>
      <c r="R377" s="108"/>
      <c r="S377" s="978"/>
      <c r="T377" s="102">
        <v>60</v>
      </c>
      <c r="U377" s="108">
        <f>IF(X371&lt;0.01,0,U$311)</f>
        <v>0</v>
      </c>
      <c r="V377" s="108">
        <f>IF(U377=0,0,-PPMT($G$9/2,T377,MAX($G$8*2),$P$9))</f>
        <v>0</v>
      </c>
      <c r="W377" s="108">
        <f>IF(U377=0,0,-IPMT($G$9/2,T377,MAX($G$8*2),$P$9))</f>
        <v>0</v>
      </c>
      <c r="X377" s="108">
        <f>IF(X371&lt;0,0,X371-V377)</f>
        <v>0</v>
      </c>
      <c r="Y377" s="108"/>
      <c r="AY377" s="108">
        <f t="shared" si="70"/>
        <v>0</v>
      </c>
      <c r="AZ377" s="83">
        <v>360</v>
      </c>
      <c r="BA377" s="83">
        <f t="shared" si="76"/>
        <v>0</v>
      </c>
      <c r="BB377" s="79">
        <f t="shared" si="77"/>
        <v>138478.22717247877</v>
      </c>
      <c r="BC377" s="79">
        <f t="shared" si="81"/>
        <v>0</v>
      </c>
      <c r="BD377" s="108">
        <f t="shared" si="79"/>
        <v>138478.22717247877</v>
      </c>
      <c r="BE377" s="79">
        <f t="shared" si="80"/>
        <v>0</v>
      </c>
      <c r="BF377" s="108">
        <f t="shared" si="75"/>
        <v>0</v>
      </c>
      <c r="BG377" s="108">
        <f t="shared" si="75"/>
        <v>0</v>
      </c>
      <c r="BH377" s="83">
        <f t="shared" si="74"/>
        <v>0</v>
      </c>
    </row>
    <row r="378" spans="12:60" ht="20.25" customHeight="1">
      <c r="L378" s="975" t="s">
        <v>422</v>
      </c>
      <c r="M378" s="102">
        <v>361</v>
      </c>
      <c r="N378" s="108">
        <f t="shared" si="78"/>
        <v>0</v>
      </c>
      <c r="O378" s="108">
        <f t="shared" si="71"/>
        <v>0</v>
      </c>
      <c r="P378" s="108">
        <f t="shared" si="72"/>
        <v>0</v>
      </c>
      <c r="Q378" s="109">
        <f t="shared" si="73"/>
        <v>1.0186340659856796E-10</v>
      </c>
      <c r="R378" s="108"/>
      <c r="S378" s="976" t="s">
        <v>422</v>
      </c>
      <c r="T378" s="102"/>
      <c r="V378" s="108"/>
      <c r="W378" s="108"/>
      <c r="AY378" s="108">
        <f t="shared" si="70"/>
        <v>0</v>
      </c>
      <c r="AZ378" s="83">
        <v>361</v>
      </c>
      <c r="BA378" s="83">
        <f t="shared" si="76"/>
        <v>0</v>
      </c>
      <c r="BB378" s="79">
        <f t="shared" si="77"/>
        <v>138478.22717247877</v>
      </c>
      <c r="BC378" s="79">
        <f t="shared" si="81"/>
        <v>0</v>
      </c>
      <c r="BD378" s="108">
        <f t="shared" si="79"/>
        <v>138478.22717247877</v>
      </c>
      <c r="BE378" s="79">
        <f t="shared" si="80"/>
        <v>0</v>
      </c>
      <c r="BF378" s="108">
        <f t="shared" si="75"/>
        <v>0</v>
      </c>
      <c r="BG378" s="108">
        <f t="shared" si="75"/>
        <v>0</v>
      </c>
      <c r="BH378" s="83">
        <f t="shared" si="74"/>
        <v>0</v>
      </c>
    </row>
    <row r="379" spans="12:60" ht="20.25" customHeight="1">
      <c r="L379" s="975"/>
      <c r="M379" s="102">
        <v>362</v>
      </c>
      <c r="N379" s="108">
        <f t="shared" si="78"/>
        <v>0</v>
      </c>
      <c r="O379" s="108">
        <f t="shared" si="71"/>
        <v>0</v>
      </c>
      <c r="P379" s="108">
        <f t="shared" si="72"/>
        <v>0</v>
      </c>
      <c r="Q379" s="109">
        <f t="shared" si="73"/>
        <v>1.0186340659856796E-10</v>
      </c>
      <c r="R379" s="108"/>
      <c r="S379" s="976"/>
      <c r="T379" s="102"/>
      <c r="V379" s="108"/>
      <c r="W379" s="108"/>
      <c r="AY379" s="108">
        <f t="shared" si="70"/>
        <v>0</v>
      </c>
      <c r="AZ379" s="83">
        <v>362</v>
      </c>
      <c r="BA379" s="83">
        <f t="shared" si="76"/>
        <v>0</v>
      </c>
      <c r="BB379" s="79">
        <f t="shared" si="77"/>
        <v>138478.22717247877</v>
      </c>
      <c r="BC379" s="79">
        <f t="shared" si="81"/>
        <v>0</v>
      </c>
      <c r="BD379" s="108">
        <f t="shared" si="79"/>
        <v>138478.22717247877</v>
      </c>
      <c r="BE379" s="79">
        <f t="shared" si="80"/>
        <v>0</v>
      </c>
      <c r="BF379" s="108">
        <f t="shared" si="75"/>
        <v>0</v>
      </c>
      <c r="BG379" s="108">
        <f t="shared" si="75"/>
        <v>0</v>
      </c>
      <c r="BH379" s="83">
        <f t="shared" si="74"/>
        <v>0</v>
      </c>
    </row>
    <row r="380" spans="12:60" ht="20.25" customHeight="1">
      <c r="L380" s="975"/>
      <c r="M380" s="102">
        <v>363</v>
      </c>
      <c r="N380" s="108">
        <f t="shared" si="78"/>
        <v>0</v>
      </c>
      <c r="O380" s="108">
        <f t="shared" si="71"/>
        <v>0</v>
      </c>
      <c r="P380" s="108">
        <f t="shared" si="72"/>
        <v>0</v>
      </c>
      <c r="Q380" s="109">
        <f t="shared" si="73"/>
        <v>1.0186340659856796E-10</v>
      </c>
      <c r="R380" s="108"/>
      <c r="S380" s="976"/>
      <c r="T380" s="102"/>
      <c r="V380" s="108"/>
      <c r="W380" s="108"/>
      <c r="AY380" s="108">
        <f t="shared" si="70"/>
        <v>0</v>
      </c>
      <c r="AZ380" s="83">
        <v>363</v>
      </c>
      <c r="BA380" s="83">
        <f t="shared" si="76"/>
        <v>0</v>
      </c>
      <c r="BB380" s="79">
        <f t="shared" si="77"/>
        <v>138478.22717247877</v>
      </c>
      <c r="BC380" s="79">
        <f t="shared" si="81"/>
        <v>0</v>
      </c>
      <c r="BD380" s="108">
        <f t="shared" si="79"/>
        <v>138478.22717247877</v>
      </c>
      <c r="BE380" s="79">
        <f t="shared" si="80"/>
        <v>0</v>
      </c>
      <c r="BF380" s="108">
        <f t="shared" si="75"/>
        <v>0</v>
      </c>
      <c r="BG380" s="108">
        <f t="shared" si="75"/>
        <v>0</v>
      </c>
      <c r="BH380" s="83">
        <f t="shared" si="74"/>
        <v>0</v>
      </c>
    </row>
    <row r="381" spans="12:60" ht="20.25" customHeight="1">
      <c r="L381" s="975"/>
      <c r="M381" s="102">
        <v>364</v>
      </c>
      <c r="N381" s="108">
        <f t="shared" si="78"/>
        <v>0</v>
      </c>
      <c r="O381" s="108">
        <f t="shared" si="71"/>
        <v>0</v>
      </c>
      <c r="P381" s="108">
        <f t="shared" si="72"/>
        <v>0</v>
      </c>
      <c r="Q381" s="109">
        <f t="shared" si="73"/>
        <v>1.0186340659856796E-10</v>
      </c>
      <c r="R381" s="108"/>
      <c r="S381" s="976"/>
      <c r="T381" s="102"/>
      <c r="V381" s="108"/>
      <c r="W381" s="108"/>
      <c r="AY381" s="108">
        <f t="shared" si="70"/>
        <v>0</v>
      </c>
      <c r="AZ381" s="83">
        <v>364</v>
      </c>
      <c r="BA381" s="83">
        <f t="shared" si="76"/>
        <v>0</v>
      </c>
      <c r="BB381" s="79">
        <f t="shared" si="77"/>
        <v>138478.22717247877</v>
      </c>
      <c r="BC381" s="79">
        <f t="shared" si="81"/>
        <v>0</v>
      </c>
      <c r="BD381" s="108">
        <f t="shared" si="79"/>
        <v>138478.22717247877</v>
      </c>
      <c r="BE381" s="79">
        <f t="shared" si="80"/>
        <v>0</v>
      </c>
      <c r="BF381" s="108">
        <f t="shared" si="75"/>
        <v>0</v>
      </c>
      <c r="BG381" s="108">
        <f t="shared" si="75"/>
        <v>0</v>
      </c>
      <c r="BH381" s="83">
        <f t="shared" si="74"/>
        <v>0</v>
      </c>
    </row>
    <row r="382" spans="12:60" ht="20.25" customHeight="1">
      <c r="L382" s="975"/>
      <c r="M382" s="102">
        <v>365</v>
      </c>
      <c r="N382" s="108">
        <f t="shared" si="78"/>
        <v>0</v>
      </c>
      <c r="O382" s="108">
        <f t="shared" si="71"/>
        <v>0</v>
      </c>
      <c r="P382" s="108">
        <f t="shared" si="72"/>
        <v>0</v>
      </c>
      <c r="Q382" s="109">
        <f t="shared" si="73"/>
        <v>1.0186340659856796E-10</v>
      </c>
      <c r="R382" s="108"/>
      <c r="S382" s="976"/>
      <c r="T382" s="102"/>
      <c r="V382" s="108"/>
      <c r="W382" s="108"/>
      <c r="AY382" s="108">
        <f t="shared" si="70"/>
        <v>0</v>
      </c>
      <c r="AZ382" s="83">
        <v>365</v>
      </c>
      <c r="BA382" s="83">
        <f t="shared" si="76"/>
        <v>0</v>
      </c>
      <c r="BB382" s="79">
        <f t="shared" si="77"/>
        <v>138478.22717247877</v>
      </c>
      <c r="BC382" s="79">
        <f t="shared" si="81"/>
        <v>0</v>
      </c>
      <c r="BD382" s="108">
        <f t="shared" si="79"/>
        <v>138478.22717247877</v>
      </c>
      <c r="BE382" s="79">
        <f t="shared" si="80"/>
        <v>0</v>
      </c>
      <c r="BF382" s="108">
        <f t="shared" si="75"/>
        <v>0</v>
      </c>
      <c r="BG382" s="108">
        <f t="shared" si="75"/>
        <v>0</v>
      </c>
      <c r="BH382" s="83">
        <f t="shared" si="74"/>
        <v>0</v>
      </c>
    </row>
    <row r="383" spans="12:60" ht="20.25" customHeight="1">
      <c r="L383" s="975"/>
      <c r="M383" s="102">
        <v>366</v>
      </c>
      <c r="N383" s="108">
        <f t="shared" si="78"/>
        <v>0</v>
      </c>
      <c r="O383" s="108">
        <f t="shared" si="71"/>
        <v>0</v>
      </c>
      <c r="P383" s="108">
        <f t="shared" si="72"/>
        <v>0</v>
      </c>
      <c r="Q383" s="109">
        <f t="shared" si="73"/>
        <v>1.0186340659856796E-10</v>
      </c>
      <c r="R383" s="108"/>
      <c r="S383" s="976"/>
      <c r="T383" s="102">
        <v>61</v>
      </c>
      <c r="U383" s="108">
        <f>IF(X377&lt;0.01,0,U$305)</f>
        <v>0</v>
      </c>
      <c r="V383" s="108">
        <f>IF(U383=0,0,-PPMT($G$9/2,T383,MAX($G$8*2),$P$9))</f>
        <v>0</v>
      </c>
      <c r="W383" s="108">
        <f>IF(U383=0,0,-IPMT($G$9/2,T383,MAX($G$8*2),$P$9))</f>
        <v>0</v>
      </c>
      <c r="X383" s="108">
        <f>IF(X377&lt;0,0,X377-V383)</f>
        <v>0</v>
      </c>
      <c r="Y383" s="108"/>
      <c r="AY383" s="108">
        <f t="shared" si="70"/>
        <v>0</v>
      </c>
      <c r="AZ383" s="83">
        <v>366</v>
      </c>
      <c r="BA383" s="83">
        <f t="shared" si="76"/>
        <v>0</v>
      </c>
      <c r="BB383" s="79">
        <f t="shared" si="77"/>
        <v>138478.22717247877</v>
      </c>
      <c r="BC383" s="79">
        <f t="shared" si="81"/>
        <v>0</v>
      </c>
      <c r="BD383" s="108">
        <f t="shared" si="79"/>
        <v>138478.22717247877</v>
      </c>
      <c r="BE383" s="79">
        <f t="shared" si="80"/>
        <v>0</v>
      </c>
      <c r="BF383" s="108">
        <f t="shared" si="75"/>
        <v>0</v>
      </c>
      <c r="BG383" s="108">
        <f t="shared" si="75"/>
        <v>0</v>
      </c>
      <c r="BH383" s="83">
        <f t="shared" si="74"/>
        <v>0</v>
      </c>
    </row>
    <row r="384" spans="12:60" ht="20.25" customHeight="1">
      <c r="L384" s="975"/>
      <c r="M384" s="102">
        <v>367</v>
      </c>
      <c r="N384" s="108">
        <f t="shared" si="78"/>
        <v>0</v>
      </c>
      <c r="O384" s="108">
        <f t="shared" si="71"/>
        <v>0</v>
      </c>
      <c r="P384" s="108">
        <f t="shared" si="72"/>
        <v>0</v>
      </c>
      <c r="Q384" s="109">
        <f t="shared" si="73"/>
        <v>1.0186340659856796E-10</v>
      </c>
      <c r="R384" s="108"/>
      <c r="S384" s="976"/>
      <c r="T384" s="102"/>
      <c r="V384" s="108"/>
      <c r="W384" s="108"/>
      <c r="AY384" s="108">
        <f t="shared" si="70"/>
        <v>0</v>
      </c>
      <c r="AZ384" s="83">
        <v>367</v>
      </c>
      <c r="BA384" s="83">
        <f t="shared" si="76"/>
        <v>0</v>
      </c>
      <c r="BB384" s="79">
        <f t="shared" si="77"/>
        <v>138478.22717247877</v>
      </c>
      <c r="BC384" s="79">
        <f t="shared" si="81"/>
        <v>0</v>
      </c>
      <c r="BD384" s="108">
        <f t="shared" si="79"/>
        <v>138478.22717247877</v>
      </c>
      <c r="BE384" s="79">
        <f t="shared" si="80"/>
        <v>0</v>
      </c>
      <c r="BF384" s="108">
        <f t="shared" si="75"/>
        <v>0</v>
      </c>
      <c r="BG384" s="108">
        <f t="shared" si="75"/>
        <v>0</v>
      </c>
      <c r="BH384" s="83">
        <f t="shared" si="74"/>
        <v>0</v>
      </c>
    </row>
    <row r="385" spans="12:60" ht="20.25" customHeight="1">
      <c r="L385" s="975"/>
      <c r="M385" s="102">
        <v>368</v>
      </c>
      <c r="N385" s="108">
        <f t="shared" si="78"/>
        <v>0</v>
      </c>
      <c r="O385" s="108">
        <f t="shared" si="71"/>
        <v>0</v>
      </c>
      <c r="P385" s="108">
        <f t="shared" si="72"/>
        <v>0</v>
      </c>
      <c r="Q385" s="109">
        <f t="shared" si="73"/>
        <v>1.0186340659856796E-10</v>
      </c>
      <c r="R385" s="108"/>
      <c r="S385" s="976"/>
      <c r="T385" s="102"/>
      <c r="V385" s="108"/>
      <c r="W385" s="108"/>
      <c r="AY385" s="108">
        <f t="shared" si="70"/>
        <v>0</v>
      </c>
      <c r="AZ385" s="83">
        <v>368</v>
      </c>
      <c r="BA385" s="83">
        <f t="shared" si="76"/>
        <v>0</v>
      </c>
      <c r="BB385" s="79">
        <f t="shared" si="77"/>
        <v>138478.22717247877</v>
      </c>
      <c r="BC385" s="79">
        <f t="shared" si="81"/>
        <v>0</v>
      </c>
      <c r="BD385" s="108">
        <f t="shared" si="79"/>
        <v>138478.22717247877</v>
      </c>
      <c r="BE385" s="79">
        <f t="shared" si="80"/>
        <v>0</v>
      </c>
      <c r="BF385" s="108">
        <f t="shared" si="75"/>
        <v>0</v>
      </c>
      <c r="BG385" s="108">
        <f t="shared" si="75"/>
        <v>0</v>
      </c>
      <c r="BH385" s="83">
        <f t="shared" si="74"/>
        <v>0</v>
      </c>
    </row>
    <row r="386" spans="12:60" ht="20.25" customHeight="1">
      <c r="L386" s="975"/>
      <c r="M386" s="102">
        <v>369</v>
      </c>
      <c r="N386" s="108">
        <f t="shared" si="78"/>
        <v>0</v>
      </c>
      <c r="O386" s="108">
        <f t="shared" si="71"/>
        <v>0</v>
      </c>
      <c r="P386" s="108">
        <f t="shared" si="72"/>
        <v>0</v>
      </c>
      <c r="Q386" s="109">
        <f t="shared" si="73"/>
        <v>1.0186340659856796E-10</v>
      </c>
      <c r="R386" s="108"/>
      <c r="S386" s="976"/>
      <c r="T386" s="102"/>
      <c r="V386" s="108"/>
      <c r="W386" s="108"/>
      <c r="AY386" s="108">
        <f t="shared" si="70"/>
        <v>0</v>
      </c>
      <c r="AZ386" s="83">
        <v>369</v>
      </c>
      <c r="BA386" s="83">
        <f t="shared" si="76"/>
        <v>0</v>
      </c>
      <c r="BB386" s="79">
        <f t="shared" si="77"/>
        <v>138478.22717247877</v>
      </c>
      <c r="BC386" s="79">
        <f t="shared" si="81"/>
        <v>0</v>
      </c>
      <c r="BD386" s="108">
        <f t="shared" si="79"/>
        <v>138478.22717247877</v>
      </c>
      <c r="BE386" s="79">
        <f t="shared" si="80"/>
        <v>0</v>
      </c>
      <c r="BF386" s="108">
        <f t="shared" si="75"/>
        <v>0</v>
      </c>
      <c r="BG386" s="108">
        <f t="shared" si="75"/>
        <v>0</v>
      </c>
      <c r="BH386" s="83">
        <f t="shared" si="74"/>
        <v>0</v>
      </c>
    </row>
    <row r="387" spans="12:60" ht="20.25" customHeight="1">
      <c r="L387" s="975"/>
      <c r="M387" s="102">
        <v>370</v>
      </c>
      <c r="N387" s="108">
        <f t="shared" si="78"/>
        <v>0</v>
      </c>
      <c r="O387" s="108">
        <f t="shared" si="71"/>
        <v>0</v>
      </c>
      <c r="P387" s="108">
        <f t="shared" si="72"/>
        <v>0</v>
      </c>
      <c r="Q387" s="109">
        <f t="shared" si="73"/>
        <v>1.0186340659856796E-10</v>
      </c>
      <c r="R387" s="108"/>
      <c r="S387" s="976"/>
      <c r="T387" s="102"/>
      <c r="V387" s="108"/>
      <c r="W387" s="108"/>
      <c r="AY387" s="108">
        <f t="shared" si="70"/>
        <v>0</v>
      </c>
      <c r="AZ387" s="83">
        <v>370</v>
      </c>
      <c r="BA387" s="83">
        <f t="shared" si="76"/>
        <v>0</v>
      </c>
      <c r="BB387" s="79">
        <f t="shared" si="77"/>
        <v>138478.22717247877</v>
      </c>
      <c r="BC387" s="79">
        <f t="shared" si="81"/>
        <v>0</v>
      </c>
      <c r="BD387" s="108">
        <f t="shared" si="79"/>
        <v>138478.22717247877</v>
      </c>
      <c r="BE387" s="79">
        <f t="shared" si="80"/>
        <v>0</v>
      </c>
      <c r="BF387" s="108">
        <f t="shared" si="75"/>
        <v>0</v>
      </c>
      <c r="BG387" s="108">
        <f t="shared" si="75"/>
        <v>0</v>
      </c>
      <c r="BH387" s="83">
        <f t="shared" si="74"/>
        <v>0</v>
      </c>
    </row>
    <row r="388" spans="12:60" ht="20.25" customHeight="1">
      <c r="L388" s="975"/>
      <c r="M388" s="102">
        <v>371</v>
      </c>
      <c r="N388" s="108">
        <f t="shared" si="78"/>
        <v>0</v>
      </c>
      <c r="O388" s="108">
        <f t="shared" si="71"/>
        <v>0</v>
      </c>
      <c r="P388" s="108">
        <f t="shared" si="72"/>
        <v>0</v>
      </c>
      <c r="Q388" s="109">
        <f t="shared" si="73"/>
        <v>1.0186340659856796E-10</v>
      </c>
      <c r="R388" s="108"/>
      <c r="S388" s="976"/>
      <c r="T388" s="102"/>
      <c r="V388" s="108"/>
      <c r="W388" s="108"/>
      <c r="AY388" s="108">
        <f t="shared" si="70"/>
        <v>0</v>
      </c>
      <c r="AZ388" s="83">
        <v>371</v>
      </c>
      <c r="BA388" s="83">
        <f t="shared" si="76"/>
        <v>0</v>
      </c>
      <c r="BB388" s="79">
        <f t="shared" si="77"/>
        <v>138478.22717247877</v>
      </c>
      <c r="BC388" s="79">
        <f t="shared" si="81"/>
        <v>0</v>
      </c>
      <c r="BD388" s="108">
        <f t="shared" si="79"/>
        <v>138478.22717247877</v>
      </c>
      <c r="BE388" s="79">
        <f t="shared" si="80"/>
        <v>0</v>
      </c>
      <c r="BF388" s="108">
        <f t="shared" si="75"/>
        <v>0</v>
      </c>
      <c r="BG388" s="108">
        <f t="shared" si="75"/>
        <v>0</v>
      </c>
      <c r="BH388" s="83">
        <f t="shared" si="74"/>
        <v>0</v>
      </c>
    </row>
    <row r="389" spans="12:60" ht="20.25" customHeight="1">
      <c r="L389" s="975"/>
      <c r="M389" s="102">
        <v>372</v>
      </c>
      <c r="N389" s="108">
        <f t="shared" si="78"/>
        <v>0</v>
      </c>
      <c r="O389" s="108">
        <f t="shared" si="71"/>
        <v>0</v>
      </c>
      <c r="P389" s="108">
        <f t="shared" si="72"/>
        <v>0</v>
      </c>
      <c r="Q389" s="109">
        <f t="shared" si="73"/>
        <v>1.0186340659856796E-10</v>
      </c>
      <c r="R389" s="108"/>
      <c r="S389" s="976"/>
      <c r="T389" s="102">
        <v>62</v>
      </c>
      <c r="U389" s="108">
        <f>IF(X383&lt;0.01,0,U$311)</f>
        <v>0</v>
      </c>
      <c r="V389" s="108">
        <f>IF(U389=0,0,-PPMT($G$9/2,T389,MAX($G$8*2),$P$9))</f>
        <v>0</v>
      </c>
      <c r="W389" s="108">
        <f>IF(U389=0,0,-IPMT($G$9/2,T389,MAX($G$8*2),$P$9))</f>
        <v>0</v>
      </c>
      <c r="X389" s="108">
        <f>IF(X383&lt;0,0,X383-V389)</f>
        <v>0</v>
      </c>
      <c r="Y389" s="108"/>
      <c r="AY389" s="108">
        <f t="shared" si="70"/>
        <v>0</v>
      </c>
      <c r="AZ389" s="83">
        <v>372</v>
      </c>
      <c r="BA389" s="83">
        <f t="shared" si="76"/>
        <v>0</v>
      </c>
      <c r="BB389" s="79">
        <f t="shared" si="77"/>
        <v>138478.22717247877</v>
      </c>
      <c r="BC389" s="79">
        <f t="shared" si="81"/>
        <v>0</v>
      </c>
      <c r="BD389" s="108">
        <f t="shared" si="79"/>
        <v>138478.22717247877</v>
      </c>
      <c r="BE389" s="79">
        <f t="shared" si="80"/>
        <v>0</v>
      </c>
      <c r="BF389" s="108">
        <f t="shared" si="75"/>
        <v>0</v>
      </c>
      <c r="BG389" s="108">
        <f t="shared" si="75"/>
        <v>0</v>
      </c>
      <c r="BH389" s="83">
        <f t="shared" si="74"/>
        <v>0</v>
      </c>
    </row>
    <row r="390" spans="12:60" ht="20.25" customHeight="1">
      <c r="L390" s="977" t="s">
        <v>423</v>
      </c>
      <c r="M390" s="102">
        <v>373</v>
      </c>
      <c r="N390" s="108">
        <f t="shared" si="78"/>
        <v>0</v>
      </c>
      <c r="O390" s="108">
        <f t="shared" si="71"/>
        <v>0</v>
      </c>
      <c r="P390" s="108">
        <f t="shared" si="72"/>
        <v>0</v>
      </c>
      <c r="Q390" s="109">
        <f t="shared" si="73"/>
        <v>1.0186340659856796E-10</v>
      </c>
      <c r="R390" s="108"/>
      <c r="S390" s="978" t="s">
        <v>423</v>
      </c>
      <c r="T390" s="102"/>
      <c r="V390" s="108"/>
      <c r="W390" s="108"/>
      <c r="AY390" s="108">
        <f t="shared" si="70"/>
        <v>0</v>
      </c>
      <c r="AZ390" s="83">
        <v>373</v>
      </c>
      <c r="BA390" s="83">
        <f t="shared" si="76"/>
        <v>0</v>
      </c>
      <c r="BB390" s="79">
        <f t="shared" si="77"/>
        <v>138478.22717247877</v>
      </c>
      <c r="BC390" s="79">
        <f t="shared" si="81"/>
        <v>0</v>
      </c>
      <c r="BD390" s="108">
        <f t="shared" si="79"/>
        <v>138478.22717247877</v>
      </c>
      <c r="BE390" s="79">
        <f t="shared" si="80"/>
        <v>0</v>
      </c>
      <c r="BF390" s="108">
        <f t="shared" si="75"/>
        <v>0</v>
      </c>
      <c r="BG390" s="108">
        <f t="shared" si="75"/>
        <v>0</v>
      </c>
      <c r="BH390" s="83">
        <f t="shared" si="74"/>
        <v>0</v>
      </c>
    </row>
    <row r="391" spans="12:60" ht="20.25" customHeight="1">
      <c r="L391" s="977"/>
      <c r="M391" s="102">
        <v>374</v>
      </c>
      <c r="N391" s="108">
        <f t="shared" si="78"/>
        <v>0</v>
      </c>
      <c r="O391" s="108">
        <f t="shared" si="71"/>
        <v>0</v>
      </c>
      <c r="P391" s="108">
        <f t="shared" si="72"/>
        <v>0</v>
      </c>
      <c r="Q391" s="109">
        <f t="shared" si="73"/>
        <v>1.0186340659856796E-10</v>
      </c>
      <c r="R391" s="108"/>
      <c r="S391" s="978"/>
      <c r="T391" s="102"/>
      <c r="V391" s="108"/>
      <c r="W391" s="108"/>
      <c r="AY391" s="108">
        <f t="shared" si="70"/>
        <v>0</v>
      </c>
      <c r="AZ391" s="83">
        <v>374</v>
      </c>
      <c r="BA391" s="83">
        <f t="shared" si="76"/>
        <v>0</v>
      </c>
      <c r="BB391" s="79">
        <f t="shared" si="77"/>
        <v>138478.22717247877</v>
      </c>
      <c r="BC391" s="79">
        <f t="shared" si="81"/>
        <v>0</v>
      </c>
      <c r="BD391" s="108">
        <f t="shared" si="79"/>
        <v>138478.22717247877</v>
      </c>
      <c r="BE391" s="79">
        <f t="shared" si="80"/>
        <v>0</v>
      </c>
      <c r="BF391" s="108">
        <f t="shared" si="75"/>
        <v>0</v>
      </c>
      <c r="BG391" s="108">
        <f t="shared" si="75"/>
        <v>0</v>
      </c>
      <c r="BH391" s="83">
        <f t="shared" si="74"/>
        <v>0</v>
      </c>
    </row>
    <row r="392" spans="12:60" ht="20.25" customHeight="1">
      <c r="L392" s="977"/>
      <c r="M392" s="102">
        <v>375</v>
      </c>
      <c r="N392" s="108">
        <f t="shared" si="78"/>
        <v>0</v>
      </c>
      <c r="O392" s="108">
        <f t="shared" si="71"/>
        <v>0</v>
      </c>
      <c r="P392" s="108">
        <f t="shared" si="72"/>
        <v>0</v>
      </c>
      <c r="Q392" s="109">
        <f t="shared" si="73"/>
        <v>1.0186340659856796E-10</v>
      </c>
      <c r="R392" s="108"/>
      <c r="S392" s="978"/>
      <c r="T392" s="102"/>
      <c r="V392" s="108"/>
      <c r="W392" s="108"/>
      <c r="AY392" s="108">
        <f t="shared" si="70"/>
        <v>0</v>
      </c>
      <c r="AZ392" s="83">
        <v>375</v>
      </c>
      <c r="BA392" s="83">
        <f t="shared" si="76"/>
        <v>0</v>
      </c>
      <c r="BB392" s="79">
        <f t="shared" si="77"/>
        <v>138478.22717247877</v>
      </c>
      <c r="BC392" s="79">
        <f t="shared" si="81"/>
        <v>0</v>
      </c>
      <c r="BD392" s="108">
        <f t="shared" si="79"/>
        <v>138478.22717247877</v>
      </c>
      <c r="BE392" s="79">
        <f t="shared" si="80"/>
        <v>0</v>
      </c>
      <c r="BF392" s="108">
        <f t="shared" si="75"/>
        <v>0</v>
      </c>
      <c r="BG392" s="108">
        <f t="shared" si="75"/>
        <v>0</v>
      </c>
      <c r="BH392" s="83">
        <f t="shared" si="74"/>
        <v>0</v>
      </c>
    </row>
    <row r="393" spans="12:60" ht="20.25" customHeight="1">
      <c r="L393" s="977"/>
      <c r="M393" s="102">
        <v>376</v>
      </c>
      <c r="N393" s="108">
        <f t="shared" si="78"/>
        <v>0</v>
      </c>
      <c r="O393" s="108">
        <f t="shared" si="71"/>
        <v>0</v>
      </c>
      <c r="P393" s="108">
        <f t="shared" si="72"/>
        <v>0</v>
      </c>
      <c r="Q393" s="109">
        <f t="shared" si="73"/>
        <v>1.0186340659856796E-10</v>
      </c>
      <c r="R393" s="108"/>
      <c r="S393" s="978"/>
      <c r="T393" s="102"/>
      <c r="V393" s="108"/>
      <c r="W393" s="108"/>
      <c r="AY393" s="108">
        <f t="shared" si="70"/>
        <v>0</v>
      </c>
      <c r="AZ393" s="83">
        <v>376</v>
      </c>
      <c r="BA393" s="83">
        <f t="shared" si="76"/>
        <v>0</v>
      </c>
      <c r="BB393" s="79">
        <f t="shared" si="77"/>
        <v>138478.22717247877</v>
      </c>
      <c r="BC393" s="79">
        <f t="shared" si="81"/>
        <v>0</v>
      </c>
      <c r="BD393" s="108">
        <f t="shared" si="79"/>
        <v>138478.22717247877</v>
      </c>
      <c r="BE393" s="79">
        <f t="shared" si="80"/>
        <v>0</v>
      </c>
      <c r="BF393" s="108">
        <f t="shared" si="75"/>
        <v>0</v>
      </c>
      <c r="BG393" s="108">
        <f t="shared" si="75"/>
        <v>0</v>
      </c>
      <c r="BH393" s="83">
        <f t="shared" si="74"/>
        <v>0</v>
      </c>
    </row>
    <row r="394" spans="12:60" ht="20.25" customHeight="1">
      <c r="L394" s="977"/>
      <c r="M394" s="102">
        <v>377</v>
      </c>
      <c r="N394" s="108">
        <f t="shared" si="78"/>
        <v>0</v>
      </c>
      <c r="O394" s="108">
        <f t="shared" si="71"/>
        <v>0</v>
      </c>
      <c r="P394" s="108">
        <f t="shared" si="72"/>
        <v>0</v>
      </c>
      <c r="Q394" s="109">
        <f t="shared" si="73"/>
        <v>1.0186340659856796E-10</v>
      </c>
      <c r="R394" s="108"/>
      <c r="S394" s="978"/>
      <c r="T394" s="102"/>
      <c r="V394" s="108"/>
      <c r="W394" s="108"/>
      <c r="AY394" s="108">
        <f t="shared" si="70"/>
        <v>0</v>
      </c>
      <c r="AZ394" s="83">
        <v>377</v>
      </c>
      <c r="BA394" s="83">
        <f t="shared" si="76"/>
        <v>0</v>
      </c>
      <c r="BB394" s="79">
        <f t="shared" si="77"/>
        <v>138478.22717247877</v>
      </c>
      <c r="BC394" s="79">
        <f t="shared" si="81"/>
        <v>0</v>
      </c>
      <c r="BD394" s="108">
        <f t="shared" si="79"/>
        <v>138478.22717247877</v>
      </c>
      <c r="BE394" s="79">
        <f t="shared" si="80"/>
        <v>0</v>
      </c>
      <c r="BF394" s="108">
        <f t="shared" si="75"/>
        <v>0</v>
      </c>
      <c r="BG394" s="108">
        <f t="shared" si="75"/>
        <v>0</v>
      </c>
      <c r="BH394" s="83">
        <f t="shared" si="74"/>
        <v>0</v>
      </c>
    </row>
    <row r="395" spans="12:60" ht="20.25" customHeight="1">
      <c r="L395" s="977"/>
      <c r="M395" s="102">
        <v>378</v>
      </c>
      <c r="N395" s="108">
        <f t="shared" si="78"/>
        <v>0</v>
      </c>
      <c r="O395" s="108">
        <f t="shared" si="71"/>
        <v>0</v>
      </c>
      <c r="P395" s="108">
        <f t="shared" si="72"/>
        <v>0</v>
      </c>
      <c r="Q395" s="109">
        <f t="shared" si="73"/>
        <v>1.0186340659856796E-10</v>
      </c>
      <c r="R395" s="108"/>
      <c r="S395" s="978"/>
      <c r="T395" s="102">
        <v>63</v>
      </c>
      <c r="U395" s="108">
        <f>IF(X389&lt;0.01,0,U$305)</f>
        <v>0</v>
      </c>
      <c r="V395" s="108">
        <f>IF(U395=0,0,-PPMT($G$9/2,T395,MAX($G$8*2),$P$9))</f>
        <v>0</v>
      </c>
      <c r="W395" s="108">
        <f>IF(U395=0,0,-IPMT($G$9/2,T395,MAX($G$8*2),$P$9))</f>
        <v>0</v>
      </c>
      <c r="X395" s="108">
        <f>IF(X389&lt;0,0,X389-V395)</f>
        <v>0</v>
      </c>
      <c r="Y395" s="108"/>
      <c r="AY395" s="108">
        <f t="shared" si="70"/>
        <v>0</v>
      </c>
      <c r="AZ395" s="83">
        <v>378</v>
      </c>
      <c r="BA395" s="83">
        <f t="shared" si="76"/>
        <v>0</v>
      </c>
      <c r="BB395" s="79">
        <f t="shared" si="77"/>
        <v>138478.22717247877</v>
      </c>
      <c r="BC395" s="79">
        <f t="shared" si="81"/>
        <v>0</v>
      </c>
      <c r="BD395" s="108">
        <f t="shared" si="79"/>
        <v>138478.22717247877</v>
      </c>
      <c r="BE395" s="79">
        <f t="shared" si="80"/>
        <v>0</v>
      </c>
      <c r="BF395" s="108">
        <f t="shared" si="75"/>
        <v>0</v>
      </c>
      <c r="BG395" s="108">
        <f t="shared" si="75"/>
        <v>0</v>
      </c>
      <c r="BH395" s="83">
        <f t="shared" si="74"/>
        <v>0</v>
      </c>
    </row>
    <row r="396" spans="12:60" ht="20.25" customHeight="1">
      <c r="L396" s="977"/>
      <c r="M396" s="102">
        <v>379</v>
      </c>
      <c r="N396" s="108">
        <f t="shared" si="78"/>
        <v>0</v>
      </c>
      <c r="O396" s="108">
        <f t="shared" si="71"/>
        <v>0</v>
      </c>
      <c r="P396" s="108">
        <f t="shared" si="72"/>
        <v>0</v>
      </c>
      <c r="Q396" s="109">
        <f t="shared" si="73"/>
        <v>1.0186340659856796E-10</v>
      </c>
      <c r="R396" s="108"/>
      <c r="S396" s="978"/>
      <c r="T396" s="102"/>
      <c r="V396" s="108"/>
      <c r="W396" s="108"/>
      <c r="AY396" s="108">
        <f t="shared" si="70"/>
        <v>0</v>
      </c>
      <c r="AZ396" s="83">
        <v>379</v>
      </c>
      <c r="BA396" s="83">
        <f t="shared" si="76"/>
        <v>0</v>
      </c>
      <c r="BB396" s="79">
        <f t="shared" si="77"/>
        <v>138478.22717247877</v>
      </c>
      <c r="BC396" s="79">
        <f t="shared" si="81"/>
        <v>0</v>
      </c>
      <c r="BD396" s="108">
        <f t="shared" si="79"/>
        <v>138478.22717247877</v>
      </c>
      <c r="BE396" s="79">
        <f t="shared" si="80"/>
        <v>0</v>
      </c>
      <c r="BF396" s="108">
        <f t="shared" si="75"/>
        <v>0</v>
      </c>
      <c r="BG396" s="108">
        <f t="shared" si="75"/>
        <v>0</v>
      </c>
      <c r="BH396" s="83">
        <f t="shared" si="74"/>
        <v>0</v>
      </c>
    </row>
    <row r="397" spans="12:60" ht="20.25" customHeight="1">
      <c r="L397" s="977"/>
      <c r="M397" s="102">
        <v>380</v>
      </c>
      <c r="N397" s="108">
        <f t="shared" si="78"/>
        <v>0</v>
      </c>
      <c r="O397" s="108">
        <f t="shared" si="71"/>
        <v>0</v>
      </c>
      <c r="P397" s="108">
        <f t="shared" si="72"/>
        <v>0</v>
      </c>
      <c r="Q397" s="109">
        <f t="shared" si="73"/>
        <v>1.0186340659856796E-10</v>
      </c>
      <c r="R397" s="108"/>
      <c r="S397" s="978"/>
      <c r="T397" s="102"/>
      <c r="V397" s="108"/>
      <c r="W397" s="108"/>
      <c r="AY397" s="108">
        <f t="shared" si="70"/>
        <v>0</v>
      </c>
      <c r="AZ397" s="83">
        <v>380</v>
      </c>
      <c r="BA397" s="83">
        <f t="shared" si="76"/>
        <v>0</v>
      </c>
      <c r="BB397" s="79">
        <f t="shared" si="77"/>
        <v>138478.22717247877</v>
      </c>
      <c r="BC397" s="79">
        <f t="shared" si="81"/>
        <v>0</v>
      </c>
      <c r="BD397" s="108">
        <f t="shared" si="79"/>
        <v>138478.22717247877</v>
      </c>
      <c r="BE397" s="79">
        <f t="shared" si="80"/>
        <v>0</v>
      </c>
      <c r="BF397" s="108">
        <f t="shared" si="75"/>
        <v>0</v>
      </c>
      <c r="BG397" s="108">
        <f t="shared" si="75"/>
        <v>0</v>
      </c>
      <c r="BH397" s="83">
        <f t="shared" si="74"/>
        <v>0</v>
      </c>
    </row>
    <row r="398" spans="12:60" ht="20.25" customHeight="1">
      <c r="L398" s="977"/>
      <c r="M398" s="102">
        <v>381</v>
      </c>
      <c r="N398" s="108">
        <f t="shared" si="78"/>
        <v>0</v>
      </c>
      <c r="O398" s="108">
        <f t="shared" si="71"/>
        <v>0</v>
      </c>
      <c r="P398" s="108">
        <f t="shared" si="72"/>
        <v>0</v>
      </c>
      <c r="Q398" s="109">
        <f t="shared" si="73"/>
        <v>1.0186340659856796E-10</v>
      </c>
      <c r="R398" s="108"/>
      <c r="S398" s="978"/>
      <c r="T398" s="102"/>
      <c r="V398" s="108"/>
      <c r="W398" s="108"/>
      <c r="AY398" s="108">
        <f t="shared" si="70"/>
        <v>0</v>
      </c>
      <c r="AZ398" s="83">
        <v>381</v>
      </c>
      <c r="BA398" s="83">
        <f t="shared" si="76"/>
        <v>0</v>
      </c>
      <c r="BB398" s="79">
        <f t="shared" si="77"/>
        <v>138478.22717247877</v>
      </c>
      <c r="BC398" s="79">
        <f t="shared" si="81"/>
        <v>0</v>
      </c>
      <c r="BD398" s="108">
        <f t="shared" si="79"/>
        <v>138478.22717247877</v>
      </c>
      <c r="BE398" s="79">
        <f t="shared" si="80"/>
        <v>0</v>
      </c>
      <c r="BF398" s="108">
        <f t="shared" si="75"/>
        <v>0</v>
      </c>
      <c r="BG398" s="108">
        <f t="shared" si="75"/>
        <v>0</v>
      </c>
      <c r="BH398" s="83">
        <f t="shared" si="74"/>
        <v>0</v>
      </c>
    </row>
    <row r="399" spans="12:60" ht="20.25" customHeight="1">
      <c r="L399" s="977"/>
      <c r="M399" s="102">
        <v>382</v>
      </c>
      <c r="N399" s="108">
        <f t="shared" si="78"/>
        <v>0</v>
      </c>
      <c r="O399" s="108">
        <f t="shared" si="71"/>
        <v>0</v>
      </c>
      <c r="P399" s="108">
        <f t="shared" si="72"/>
        <v>0</v>
      </c>
      <c r="Q399" s="109">
        <f t="shared" si="73"/>
        <v>1.0186340659856796E-10</v>
      </c>
      <c r="R399" s="108"/>
      <c r="S399" s="978"/>
      <c r="T399" s="102"/>
      <c r="V399" s="108"/>
      <c r="W399" s="108"/>
      <c r="AY399" s="108">
        <f t="shared" si="70"/>
        <v>0</v>
      </c>
      <c r="AZ399" s="83">
        <v>382</v>
      </c>
      <c r="BA399" s="83">
        <f t="shared" si="76"/>
        <v>0</v>
      </c>
      <c r="BB399" s="79">
        <f t="shared" si="77"/>
        <v>138478.22717247877</v>
      </c>
      <c r="BC399" s="79">
        <f t="shared" si="81"/>
        <v>0</v>
      </c>
      <c r="BD399" s="108">
        <f t="shared" si="79"/>
        <v>138478.22717247877</v>
      </c>
      <c r="BE399" s="79">
        <f t="shared" si="80"/>
        <v>0</v>
      </c>
      <c r="BF399" s="108">
        <f t="shared" si="75"/>
        <v>0</v>
      </c>
      <c r="BG399" s="108">
        <f t="shared" si="75"/>
        <v>0</v>
      </c>
      <c r="BH399" s="83">
        <f t="shared" si="74"/>
        <v>0</v>
      </c>
    </row>
    <row r="400" spans="12:60" ht="20.25" customHeight="1">
      <c r="L400" s="977"/>
      <c r="M400" s="102">
        <v>383</v>
      </c>
      <c r="N400" s="108">
        <f t="shared" si="78"/>
        <v>0</v>
      </c>
      <c r="O400" s="108">
        <f t="shared" si="71"/>
        <v>0</v>
      </c>
      <c r="P400" s="108">
        <f t="shared" si="72"/>
        <v>0</v>
      </c>
      <c r="Q400" s="109">
        <f t="shared" si="73"/>
        <v>1.0186340659856796E-10</v>
      </c>
      <c r="R400" s="108"/>
      <c r="S400" s="978"/>
      <c r="T400" s="102"/>
      <c r="V400" s="108"/>
      <c r="W400" s="108"/>
      <c r="AY400" s="108">
        <f t="shared" si="70"/>
        <v>0</v>
      </c>
      <c r="AZ400" s="83">
        <v>383</v>
      </c>
      <c r="BA400" s="83">
        <f t="shared" si="76"/>
        <v>0</v>
      </c>
      <c r="BB400" s="79">
        <f t="shared" si="77"/>
        <v>138478.22717247877</v>
      </c>
      <c r="BC400" s="79">
        <f t="shared" si="81"/>
        <v>0</v>
      </c>
      <c r="BD400" s="108">
        <f t="shared" si="79"/>
        <v>138478.22717247877</v>
      </c>
      <c r="BE400" s="79">
        <f t="shared" si="80"/>
        <v>0</v>
      </c>
      <c r="BF400" s="108">
        <f t="shared" si="75"/>
        <v>0</v>
      </c>
      <c r="BG400" s="108">
        <f t="shared" si="75"/>
        <v>0</v>
      </c>
      <c r="BH400" s="83">
        <f t="shared" si="74"/>
        <v>0</v>
      </c>
    </row>
    <row r="401" spans="12:60" ht="20.25" customHeight="1">
      <c r="L401" s="977"/>
      <c r="M401" s="102">
        <v>384</v>
      </c>
      <c r="N401" s="108">
        <f t="shared" si="78"/>
        <v>0</v>
      </c>
      <c r="O401" s="108">
        <f t="shared" si="71"/>
        <v>0</v>
      </c>
      <c r="P401" s="108">
        <f t="shared" si="72"/>
        <v>0</v>
      </c>
      <c r="Q401" s="109">
        <f t="shared" si="73"/>
        <v>1.0186340659856796E-10</v>
      </c>
      <c r="R401" s="108"/>
      <c r="S401" s="978"/>
      <c r="T401" s="102">
        <v>64</v>
      </c>
      <c r="U401" s="108">
        <f>IF(X395&lt;0.01,0,U$311)</f>
        <v>0</v>
      </c>
      <c r="V401" s="108">
        <f>IF(U401=0,0,-PPMT($G$9/2,T401,MAX($G$8*2),$P$9))</f>
        <v>0</v>
      </c>
      <c r="W401" s="108">
        <f>IF(U401=0,0,-IPMT($G$9/2,T401,MAX($G$8*2),$P$9))</f>
        <v>0</v>
      </c>
      <c r="X401" s="108">
        <f>IF(X395&lt;0,0,X395-V401)</f>
        <v>0</v>
      </c>
      <c r="Y401" s="108"/>
      <c r="AY401" s="108">
        <f t="shared" si="70"/>
        <v>0</v>
      </c>
      <c r="AZ401" s="83">
        <v>384</v>
      </c>
      <c r="BA401" s="83">
        <f t="shared" si="76"/>
        <v>0</v>
      </c>
      <c r="BB401" s="79">
        <f t="shared" si="77"/>
        <v>138478.22717247877</v>
      </c>
      <c r="BC401" s="79">
        <f t="shared" si="81"/>
        <v>0</v>
      </c>
      <c r="BD401" s="108">
        <f t="shared" si="79"/>
        <v>138478.22717247877</v>
      </c>
      <c r="BE401" s="79">
        <f t="shared" si="80"/>
        <v>0</v>
      </c>
      <c r="BF401" s="108">
        <f t="shared" si="75"/>
        <v>0</v>
      </c>
      <c r="BG401" s="108">
        <f t="shared" si="75"/>
        <v>0</v>
      </c>
      <c r="BH401" s="83">
        <f t="shared" si="74"/>
        <v>0</v>
      </c>
    </row>
    <row r="402" spans="12:60" ht="20.25" customHeight="1">
      <c r="L402" s="975" t="s">
        <v>424</v>
      </c>
      <c r="M402" s="102">
        <v>385</v>
      </c>
      <c r="N402" s="108">
        <f t="shared" si="78"/>
        <v>0</v>
      </c>
      <c r="O402" s="108">
        <f t="shared" si="71"/>
        <v>0</v>
      </c>
      <c r="P402" s="108">
        <f t="shared" si="72"/>
        <v>0</v>
      </c>
      <c r="Q402" s="109">
        <f t="shared" si="73"/>
        <v>1.0186340659856796E-10</v>
      </c>
      <c r="R402" s="108"/>
      <c r="S402" s="976" t="s">
        <v>424</v>
      </c>
      <c r="T402" s="102"/>
      <c r="V402" s="108"/>
      <c r="W402" s="108"/>
      <c r="AY402" s="108">
        <f t="shared" ref="AY402:AY437" si="82">N402-O402-P402+U402-V402-W402</f>
        <v>0</v>
      </c>
      <c r="AZ402" s="83">
        <v>385</v>
      </c>
      <c r="BA402" s="83">
        <f t="shared" si="76"/>
        <v>0</v>
      </c>
      <c r="BB402" s="79">
        <f t="shared" si="77"/>
        <v>138478.22717247877</v>
      </c>
      <c r="BC402" s="79">
        <f t="shared" si="81"/>
        <v>0</v>
      </c>
      <c r="BD402" s="108">
        <f t="shared" si="79"/>
        <v>138478.22717247877</v>
      </c>
      <c r="BE402" s="79">
        <f t="shared" si="80"/>
        <v>0</v>
      </c>
      <c r="BF402" s="108">
        <f t="shared" si="75"/>
        <v>0</v>
      </c>
      <c r="BG402" s="108">
        <f t="shared" si="75"/>
        <v>0</v>
      </c>
      <c r="BH402" s="83">
        <f t="shared" si="74"/>
        <v>0</v>
      </c>
    </row>
    <row r="403" spans="12:60" ht="20.25" customHeight="1">
      <c r="L403" s="975"/>
      <c r="M403" s="102">
        <v>386</v>
      </c>
      <c r="N403" s="108">
        <f t="shared" si="78"/>
        <v>0</v>
      </c>
      <c r="O403" s="108">
        <f t="shared" ref="O403:O437" si="83">IF(N403=0,0,-PPMT($G$9/12,M403,MAX($G$8*12),$P$7))</f>
        <v>0</v>
      </c>
      <c r="P403" s="108">
        <f t="shared" ref="P403:P437" si="84">IF(N403=0,0,-IPMT($G$9/12,M403,MAX($G$8*12),$P$7))</f>
        <v>0</v>
      </c>
      <c r="Q403" s="109">
        <f t="shared" ref="Q403:Q436" si="85">IF(Q402&lt;0,0,Q402-O403)</f>
        <v>1.0186340659856796E-10</v>
      </c>
      <c r="R403" s="108"/>
      <c r="S403" s="976"/>
      <c r="T403" s="102"/>
      <c r="V403" s="108"/>
      <c r="W403" s="108"/>
      <c r="AY403" s="108">
        <f t="shared" si="82"/>
        <v>0</v>
      </c>
      <c r="AZ403" s="83">
        <v>386</v>
      </c>
      <c r="BA403" s="83">
        <f t="shared" si="76"/>
        <v>0</v>
      </c>
      <c r="BB403" s="79">
        <f t="shared" si="77"/>
        <v>138478.22717247877</v>
      </c>
      <c r="BC403" s="79">
        <f t="shared" si="81"/>
        <v>0</v>
      </c>
      <c r="BD403" s="108">
        <f t="shared" si="79"/>
        <v>138478.22717247877</v>
      </c>
      <c r="BE403" s="79">
        <f t="shared" si="80"/>
        <v>0</v>
      </c>
      <c r="BF403" s="108">
        <f t="shared" si="75"/>
        <v>0</v>
      </c>
      <c r="BG403" s="108">
        <f t="shared" si="75"/>
        <v>0</v>
      </c>
      <c r="BH403" s="83">
        <f t="shared" si="74"/>
        <v>0</v>
      </c>
    </row>
    <row r="404" spans="12:60" ht="20.25" customHeight="1">
      <c r="L404" s="975"/>
      <c r="M404" s="102">
        <v>387</v>
      </c>
      <c r="N404" s="108">
        <f t="shared" si="78"/>
        <v>0</v>
      </c>
      <c r="O404" s="108">
        <f t="shared" si="83"/>
        <v>0</v>
      </c>
      <c r="P404" s="108">
        <f t="shared" si="84"/>
        <v>0</v>
      </c>
      <c r="Q404" s="109">
        <f t="shared" si="85"/>
        <v>1.0186340659856796E-10</v>
      </c>
      <c r="R404" s="108"/>
      <c r="S404" s="976"/>
      <c r="T404" s="102"/>
      <c r="V404" s="108"/>
      <c r="W404" s="108"/>
      <c r="AY404" s="108">
        <f t="shared" si="82"/>
        <v>0</v>
      </c>
      <c r="AZ404" s="83">
        <v>387</v>
      </c>
      <c r="BA404" s="83">
        <f t="shared" si="76"/>
        <v>0</v>
      </c>
      <c r="BB404" s="79">
        <f t="shared" si="77"/>
        <v>138478.22717247877</v>
      </c>
      <c r="BC404" s="79">
        <f t="shared" si="81"/>
        <v>0</v>
      </c>
      <c r="BD404" s="108">
        <f t="shared" si="79"/>
        <v>138478.22717247877</v>
      </c>
      <c r="BE404" s="79">
        <f t="shared" si="80"/>
        <v>0</v>
      </c>
      <c r="BF404" s="108">
        <f t="shared" si="75"/>
        <v>0</v>
      </c>
      <c r="BG404" s="108">
        <f t="shared" si="75"/>
        <v>0</v>
      </c>
      <c r="BH404" s="83">
        <f t="shared" ref="BH404:BH437" si="86">IF(BE404&gt;0,1,0)</f>
        <v>0</v>
      </c>
    </row>
    <row r="405" spans="12:60" ht="20.25" customHeight="1">
      <c r="L405" s="975"/>
      <c r="M405" s="102">
        <v>388</v>
      </c>
      <c r="N405" s="108">
        <f t="shared" si="78"/>
        <v>0</v>
      </c>
      <c r="O405" s="108">
        <f t="shared" si="83"/>
        <v>0</v>
      </c>
      <c r="P405" s="108">
        <f t="shared" si="84"/>
        <v>0</v>
      </c>
      <c r="Q405" s="109">
        <f t="shared" si="85"/>
        <v>1.0186340659856796E-10</v>
      </c>
      <c r="R405" s="108"/>
      <c r="S405" s="976"/>
      <c r="T405" s="102"/>
      <c r="V405" s="108"/>
      <c r="W405" s="108"/>
      <c r="AY405" s="108">
        <f t="shared" si="82"/>
        <v>0</v>
      </c>
      <c r="AZ405" s="83">
        <v>388</v>
      </c>
      <c r="BA405" s="83">
        <f t="shared" si="76"/>
        <v>0</v>
      </c>
      <c r="BB405" s="79">
        <f t="shared" si="77"/>
        <v>138478.22717247877</v>
      </c>
      <c r="BC405" s="79">
        <f t="shared" si="81"/>
        <v>0</v>
      </c>
      <c r="BD405" s="108">
        <f t="shared" si="79"/>
        <v>138478.22717247877</v>
      </c>
      <c r="BE405" s="79">
        <f t="shared" si="80"/>
        <v>0</v>
      </c>
      <c r="BF405" s="108">
        <f t="shared" si="75"/>
        <v>0</v>
      </c>
      <c r="BG405" s="108">
        <f t="shared" si="75"/>
        <v>0</v>
      </c>
      <c r="BH405" s="83">
        <f t="shared" si="86"/>
        <v>0</v>
      </c>
    </row>
    <row r="406" spans="12:60" ht="20.25" customHeight="1">
      <c r="L406" s="975"/>
      <c r="M406" s="102">
        <v>389</v>
      </c>
      <c r="N406" s="108">
        <f t="shared" si="78"/>
        <v>0</v>
      </c>
      <c r="O406" s="108">
        <f t="shared" si="83"/>
        <v>0</v>
      </c>
      <c r="P406" s="108">
        <f t="shared" si="84"/>
        <v>0</v>
      </c>
      <c r="Q406" s="109">
        <f t="shared" si="85"/>
        <v>1.0186340659856796E-10</v>
      </c>
      <c r="R406" s="108"/>
      <c r="S406" s="976"/>
      <c r="T406" s="102"/>
      <c r="V406" s="108"/>
      <c r="W406" s="108"/>
      <c r="AY406" s="108">
        <f t="shared" si="82"/>
        <v>0</v>
      </c>
      <c r="AZ406" s="83">
        <v>389</v>
      </c>
      <c r="BA406" s="83">
        <f t="shared" si="76"/>
        <v>0</v>
      </c>
      <c r="BB406" s="79">
        <f t="shared" si="77"/>
        <v>138478.22717247877</v>
      </c>
      <c r="BC406" s="79">
        <f t="shared" si="81"/>
        <v>0</v>
      </c>
      <c r="BD406" s="108">
        <f t="shared" si="79"/>
        <v>138478.22717247877</v>
      </c>
      <c r="BE406" s="79">
        <f t="shared" si="80"/>
        <v>0</v>
      </c>
      <c r="BF406" s="108">
        <f t="shared" si="75"/>
        <v>0</v>
      </c>
      <c r="BG406" s="108">
        <f t="shared" si="75"/>
        <v>0</v>
      </c>
      <c r="BH406" s="83">
        <f t="shared" si="86"/>
        <v>0</v>
      </c>
    </row>
    <row r="407" spans="12:60" ht="20.25" customHeight="1">
      <c r="L407" s="975"/>
      <c r="M407" s="102">
        <v>390</v>
      </c>
      <c r="N407" s="108">
        <f t="shared" si="78"/>
        <v>0</v>
      </c>
      <c r="O407" s="108">
        <f t="shared" si="83"/>
        <v>0</v>
      </c>
      <c r="P407" s="108">
        <f t="shared" si="84"/>
        <v>0</v>
      </c>
      <c r="Q407" s="109">
        <f t="shared" si="85"/>
        <v>1.0186340659856796E-10</v>
      </c>
      <c r="R407" s="108"/>
      <c r="S407" s="976"/>
      <c r="T407" s="102">
        <v>65</v>
      </c>
      <c r="U407" s="108">
        <f>IF(X401&lt;0.01,0,U$305)</f>
        <v>0</v>
      </c>
      <c r="V407" s="108">
        <f>IF(U407=0,0,-PPMT($G$9/2,T407,MAX($G$8*2),$P$9))</f>
        <v>0</v>
      </c>
      <c r="W407" s="108">
        <f>IF(U407=0,0,-IPMT($G$9/2,T407,MAX($G$8*2),$P$9))</f>
        <v>0</v>
      </c>
      <c r="X407" s="108">
        <f>IF(X401&lt;0,0,X401-V407)</f>
        <v>0</v>
      </c>
      <c r="Y407" s="108"/>
      <c r="AY407" s="108">
        <f t="shared" si="82"/>
        <v>0</v>
      </c>
      <c r="AZ407" s="83">
        <v>390</v>
      </c>
      <c r="BA407" s="83">
        <f t="shared" si="76"/>
        <v>0</v>
      </c>
      <c r="BB407" s="79">
        <f t="shared" si="77"/>
        <v>138478.22717247877</v>
      </c>
      <c r="BC407" s="79">
        <f t="shared" si="81"/>
        <v>0</v>
      </c>
      <c r="BD407" s="108">
        <f t="shared" si="79"/>
        <v>138478.22717247877</v>
      </c>
      <c r="BE407" s="79">
        <f t="shared" si="80"/>
        <v>0</v>
      </c>
      <c r="BF407" s="108">
        <f t="shared" si="75"/>
        <v>0</v>
      </c>
      <c r="BG407" s="108">
        <f t="shared" si="75"/>
        <v>0</v>
      </c>
      <c r="BH407" s="83">
        <f t="shared" si="86"/>
        <v>0</v>
      </c>
    </row>
    <row r="408" spans="12:60" ht="20.25" customHeight="1">
      <c r="L408" s="975"/>
      <c r="M408" s="102">
        <v>391</v>
      </c>
      <c r="N408" s="108">
        <f t="shared" si="78"/>
        <v>0</v>
      </c>
      <c r="O408" s="108">
        <f t="shared" si="83"/>
        <v>0</v>
      </c>
      <c r="P408" s="108">
        <f t="shared" si="84"/>
        <v>0</v>
      </c>
      <c r="Q408" s="109">
        <f t="shared" si="85"/>
        <v>1.0186340659856796E-10</v>
      </c>
      <c r="R408" s="108"/>
      <c r="S408" s="976"/>
      <c r="T408" s="102"/>
      <c r="V408" s="108"/>
      <c r="W408" s="108"/>
      <c r="AY408" s="108">
        <f t="shared" si="82"/>
        <v>0</v>
      </c>
      <c r="AZ408" s="83">
        <v>391</v>
      </c>
      <c r="BA408" s="83">
        <f t="shared" si="76"/>
        <v>0</v>
      </c>
      <c r="BB408" s="79">
        <f t="shared" si="77"/>
        <v>138478.22717247877</v>
      </c>
      <c r="BC408" s="79">
        <f t="shared" si="81"/>
        <v>0</v>
      </c>
      <c r="BD408" s="108">
        <f t="shared" si="79"/>
        <v>138478.22717247877</v>
      </c>
      <c r="BE408" s="79">
        <f t="shared" si="80"/>
        <v>0</v>
      </c>
      <c r="BF408" s="108">
        <f t="shared" si="75"/>
        <v>0</v>
      </c>
      <c r="BG408" s="108">
        <f t="shared" si="75"/>
        <v>0</v>
      </c>
      <c r="BH408" s="83">
        <f t="shared" si="86"/>
        <v>0</v>
      </c>
    </row>
    <row r="409" spans="12:60" ht="20.25" customHeight="1">
      <c r="L409" s="975"/>
      <c r="M409" s="102">
        <v>392</v>
      </c>
      <c r="N409" s="108">
        <f t="shared" si="78"/>
        <v>0</v>
      </c>
      <c r="O409" s="108">
        <f t="shared" si="83"/>
        <v>0</v>
      </c>
      <c r="P409" s="108">
        <f t="shared" si="84"/>
        <v>0</v>
      </c>
      <c r="Q409" s="109">
        <f t="shared" si="85"/>
        <v>1.0186340659856796E-10</v>
      </c>
      <c r="R409" s="108"/>
      <c r="S409" s="976"/>
      <c r="T409" s="102"/>
      <c r="V409" s="108"/>
      <c r="W409" s="108"/>
      <c r="AY409" s="108">
        <f t="shared" si="82"/>
        <v>0</v>
      </c>
      <c r="AZ409" s="83">
        <v>392</v>
      </c>
      <c r="BA409" s="83">
        <f t="shared" si="76"/>
        <v>0</v>
      </c>
      <c r="BB409" s="79">
        <f t="shared" si="77"/>
        <v>138478.22717247877</v>
      </c>
      <c r="BC409" s="79">
        <f t="shared" si="81"/>
        <v>0</v>
      </c>
      <c r="BD409" s="108">
        <f t="shared" si="79"/>
        <v>138478.22717247877</v>
      </c>
      <c r="BE409" s="79">
        <f t="shared" si="80"/>
        <v>0</v>
      </c>
      <c r="BF409" s="108">
        <f t="shared" ref="BF409:BG435" si="87">O409</f>
        <v>0</v>
      </c>
      <c r="BG409" s="108">
        <f t="shared" si="87"/>
        <v>0</v>
      </c>
      <c r="BH409" s="83">
        <f t="shared" si="86"/>
        <v>0</v>
      </c>
    </row>
    <row r="410" spans="12:60" ht="20.25" customHeight="1">
      <c r="L410" s="975"/>
      <c r="M410" s="102">
        <v>393</v>
      </c>
      <c r="N410" s="108">
        <f t="shared" si="78"/>
        <v>0</v>
      </c>
      <c r="O410" s="108">
        <f t="shared" si="83"/>
        <v>0</v>
      </c>
      <c r="P410" s="108">
        <f t="shared" si="84"/>
        <v>0</v>
      </c>
      <c r="Q410" s="109">
        <f t="shared" si="85"/>
        <v>1.0186340659856796E-10</v>
      </c>
      <c r="R410" s="108"/>
      <c r="S410" s="976"/>
      <c r="T410" s="102"/>
      <c r="V410" s="108"/>
      <c r="W410" s="108"/>
      <c r="AY410" s="108">
        <f t="shared" si="82"/>
        <v>0</v>
      </c>
      <c r="AZ410" s="83">
        <v>393</v>
      </c>
      <c r="BA410" s="83">
        <f t="shared" si="76"/>
        <v>0</v>
      </c>
      <c r="BB410" s="79">
        <f t="shared" si="77"/>
        <v>138478.22717247877</v>
      </c>
      <c r="BC410" s="79">
        <f t="shared" si="81"/>
        <v>0</v>
      </c>
      <c r="BD410" s="108">
        <f t="shared" si="79"/>
        <v>138478.22717247877</v>
      </c>
      <c r="BE410" s="79">
        <f t="shared" si="80"/>
        <v>0</v>
      </c>
      <c r="BF410" s="108">
        <f t="shared" si="87"/>
        <v>0</v>
      </c>
      <c r="BG410" s="108">
        <f t="shared" si="87"/>
        <v>0</v>
      </c>
      <c r="BH410" s="83">
        <f t="shared" si="86"/>
        <v>0</v>
      </c>
    </row>
    <row r="411" spans="12:60" ht="20.25" customHeight="1">
      <c r="L411" s="975"/>
      <c r="M411" s="102">
        <v>394</v>
      </c>
      <c r="N411" s="108">
        <f t="shared" si="78"/>
        <v>0</v>
      </c>
      <c r="O411" s="108">
        <f t="shared" si="83"/>
        <v>0</v>
      </c>
      <c r="P411" s="108">
        <f t="shared" si="84"/>
        <v>0</v>
      </c>
      <c r="Q411" s="109">
        <f t="shared" si="85"/>
        <v>1.0186340659856796E-10</v>
      </c>
      <c r="R411" s="108"/>
      <c r="S411" s="976"/>
      <c r="T411" s="102"/>
      <c r="V411" s="108"/>
      <c r="W411" s="108"/>
      <c r="AY411" s="108">
        <f t="shared" si="82"/>
        <v>0</v>
      </c>
      <c r="AZ411" s="83">
        <v>394</v>
      </c>
      <c r="BA411" s="83">
        <f t="shared" si="76"/>
        <v>0</v>
      </c>
      <c r="BB411" s="79">
        <f t="shared" si="77"/>
        <v>138478.22717247877</v>
      </c>
      <c r="BC411" s="79">
        <f t="shared" si="81"/>
        <v>0</v>
      </c>
      <c r="BD411" s="108">
        <f t="shared" si="79"/>
        <v>138478.22717247877</v>
      </c>
      <c r="BE411" s="79">
        <f t="shared" si="80"/>
        <v>0</v>
      </c>
      <c r="BF411" s="108">
        <f t="shared" si="87"/>
        <v>0</v>
      </c>
      <c r="BG411" s="108">
        <f t="shared" si="87"/>
        <v>0</v>
      </c>
      <c r="BH411" s="83">
        <f t="shared" si="86"/>
        <v>0</v>
      </c>
    </row>
    <row r="412" spans="12:60" ht="20.25" customHeight="1">
      <c r="L412" s="975"/>
      <c r="M412" s="102">
        <v>395</v>
      </c>
      <c r="N412" s="108">
        <f t="shared" si="78"/>
        <v>0</v>
      </c>
      <c r="O412" s="108">
        <f t="shared" si="83"/>
        <v>0</v>
      </c>
      <c r="P412" s="108">
        <f t="shared" si="84"/>
        <v>0</v>
      </c>
      <c r="Q412" s="109">
        <f t="shared" si="85"/>
        <v>1.0186340659856796E-10</v>
      </c>
      <c r="R412" s="108"/>
      <c r="S412" s="976"/>
      <c r="T412" s="102"/>
      <c r="V412" s="108"/>
      <c r="W412" s="108"/>
      <c r="AY412" s="108">
        <f t="shared" si="82"/>
        <v>0</v>
      </c>
      <c r="AZ412" s="83">
        <v>395</v>
      </c>
      <c r="BA412" s="83">
        <f t="shared" si="76"/>
        <v>0</v>
      </c>
      <c r="BB412" s="79">
        <f t="shared" si="77"/>
        <v>138478.22717247877</v>
      </c>
      <c r="BC412" s="79">
        <f t="shared" si="81"/>
        <v>0</v>
      </c>
      <c r="BD412" s="108">
        <f t="shared" si="79"/>
        <v>138478.22717247877</v>
      </c>
      <c r="BE412" s="79">
        <f t="shared" si="80"/>
        <v>0</v>
      </c>
      <c r="BF412" s="108">
        <f t="shared" si="87"/>
        <v>0</v>
      </c>
      <c r="BG412" s="108">
        <f t="shared" si="87"/>
        <v>0</v>
      </c>
      <c r="BH412" s="83">
        <f t="shared" si="86"/>
        <v>0</v>
      </c>
    </row>
    <row r="413" spans="12:60" ht="20.25" customHeight="1">
      <c r="L413" s="975"/>
      <c r="M413" s="102">
        <v>396</v>
      </c>
      <c r="N413" s="108">
        <f t="shared" si="78"/>
        <v>0</v>
      </c>
      <c r="O413" s="108">
        <f t="shared" si="83"/>
        <v>0</v>
      </c>
      <c r="P413" s="108">
        <f t="shared" si="84"/>
        <v>0</v>
      </c>
      <c r="Q413" s="109">
        <f t="shared" si="85"/>
        <v>1.0186340659856796E-10</v>
      </c>
      <c r="R413" s="108"/>
      <c r="S413" s="976"/>
      <c r="T413" s="102">
        <v>66</v>
      </c>
      <c r="U413" s="108">
        <f>IF(X407&lt;0.01,0,U$311)</f>
        <v>0</v>
      </c>
      <c r="V413" s="108">
        <f>IF(U413=0,0,-PPMT($G$9/2,T413,MAX($G$8*2),$P$9))</f>
        <v>0</v>
      </c>
      <c r="W413" s="108">
        <f>IF(U413=0,0,-IPMT($G$9/2,T413,MAX($G$8*2),$P$9))</f>
        <v>0</v>
      </c>
      <c r="X413" s="108">
        <f>IF(X407&lt;0,0,X407-V413)</f>
        <v>0</v>
      </c>
      <c r="Y413" s="108"/>
      <c r="AY413" s="108">
        <f t="shared" si="82"/>
        <v>0</v>
      </c>
      <c r="AZ413" s="83">
        <v>396</v>
      </c>
      <c r="BA413" s="83">
        <f t="shared" si="76"/>
        <v>0</v>
      </c>
      <c r="BB413" s="79">
        <f t="shared" si="77"/>
        <v>138478.22717247877</v>
      </c>
      <c r="BC413" s="79">
        <f t="shared" si="81"/>
        <v>0</v>
      </c>
      <c r="BD413" s="108">
        <f t="shared" si="79"/>
        <v>138478.22717247877</v>
      </c>
      <c r="BE413" s="79">
        <f t="shared" si="80"/>
        <v>0</v>
      </c>
      <c r="BF413" s="108">
        <f t="shared" si="87"/>
        <v>0</v>
      </c>
      <c r="BG413" s="108">
        <f t="shared" si="87"/>
        <v>0</v>
      </c>
      <c r="BH413" s="83">
        <f t="shared" si="86"/>
        <v>0</v>
      </c>
    </row>
    <row r="414" spans="12:60" ht="20.25" customHeight="1">
      <c r="L414" s="977" t="s">
        <v>425</v>
      </c>
      <c r="M414" s="102">
        <v>397</v>
      </c>
      <c r="N414" s="108">
        <f t="shared" si="78"/>
        <v>0</v>
      </c>
      <c r="O414" s="108">
        <f t="shared" si="83"/>
        <v>0</v>
      </c>
      <c r="P414" s="108">
        <f t="shared" si="84"/>
        <v>0</v>
      </c>
      <c r="Q414" s="109">
        <f t="shared" si="85"/>
        <v>1.0186340659856796E-10</v>
      </c>
      <c r="R414" s="108"/>
      <c r="S414" s="978" t="s">
        <v>425</v>
      </c>
      <c r="T414" s="102"/>
      <c r="V414" s="108"/>
      <c r="W414" s="108"/>
      <c r="AY414" s="108">
        <f t="shared" si="82"/>
        <v>0</v>
      </c>
      <c r="AZ414" s="83">
        <v>397</v>
      </c>
      <c r="BA414" s="83">
        <f t="shared" ref="BA414:BA437" si="88">IF($F$19=AZ414,1,0)</f>
        <v>0</v>
      </c>
      <c r="BB414" s="79">
        <f t="shared" si="77"/>
        <v>138478.22717247877</v>
      </c>
      <c r="BC414" s="79">
        <f t="shared" si="81"/>
        <v>0</v>
      </c>
      <c r="BD414" s="108">
        <f t="shared" si="79"/>
        <v>138478.22717247877</v>
      </c>
      <c r="BE414" s="79">
        <f t="shared" si="80"/>
        <v>0</v>
      </c>
      <c r="BF414" s="108">
        <f t="shared" si="87"/>
        <v>0</v>
      </c>
      <c r="BG414" s="108">
        <f t="shared" si="87"/>
        <v>0</v>
      </c>
      <c r="BH414" s="83">
        <f t="shared" si="86"/>
        <v>0</v>
      </c>
    </row>
    <row r="415" spans="12:60" ht="20.25" customHeight="1">
      <c r="L415" s="977"/>
      <c r="M415" s="102">
        <v>398</v>
      </c>
      <c r="N415" s="108">
        <f t="shared" si="78"/>
        <v>0</v>
      </c>
      <c r="O415" s="108">
        <f t="shared" si="83"/>
        <v>0</v>
      </c>
      <c r="P415" s="108">
        <f t="shared" si="84"/>
        <v>0</v>
      </c>
      <c r="Q415" s="109">
        <f t="shared" si="85"/>
        <v>1.0186340659856796E-10</v>
      </c>
      <c r="R415" s="108"/>
      <c r="S415" s="978"/>
      <c r="T415" s="102"/>
      <c r="V415" s="108"/>
      <c r="W415" s="108"/>
      <c r="AY415" s="108">
        <f t="shared" si="82"/>
        <v>0</v>
      </c>
      <c r="AZ415" s="83">
        <v>398</v>
      </c>
      <c r="BA415" s="83">
        <f t="shared" si="88"/>
        <v>0</v>
      </c>
      <c r="BB415" s="79">
        <f t="shared" ref="BB415:BB437" si="89">IF(BA415=1,$F$18,IF(BB414&gt;0,BD414,0))</f>
        <v>138478.22717247877</v>
      </c>
      <c r="BC415" s="79">
        <f t="shared" si="81"/>
        <v>0</v>
      </c>
      <c r="BD415" s="108">
        <f t="shared" si="79"/>
        <v>138478.22717247877</v>
      </c>
      <c r="BE415" s="79">
        <f t="shared" si="80"/>
        <v>0</v>
      </c>
      <c r="BF415" s="108">
        <f t="shared" si="87"/>
        <v>0</v>
      </c>
      <c r="BG415" s="108">
        <f t="shared" si="87"/>
        <v>0</v>
      </c>
      <c r="BH415" s="83">
        <f t="shared" si="86"/>
        <v>0</v>
      </c>
    </row>
    <row r="416" spans="12:60" ht="20.25" customHeight="1">
      <c r="L416" s="977"/>
      <c r="M416" s="102">
        <v>399</v>
      </c>
      <c r="N416" s="108">
        <f t="shared" ref="N416:N437" si="90">IF(Q415&lt;1,0,N415)</f>
        <v>0</v>
      </c>
      <c r="O416" s="108">
        <f t="shared" si="83"/>
        <v>0</v>
      </c>
      <c r="P416" s="108">
        <f t="shared" si="84"/>
        <v>0</v>
      </c>
      <c r="Q416" s="109">
        <f t="shared" si="85"/>
        <v>1.0186340659856796E-10</v>
      </c>
      <c r="R416" s="108"/>
      <c r="S416" s="978"/>
      <c r="T416" s="102"/>
      <c r="V416" s="108"/>
      <c r="W416" s="108"/>
      <c r="AY416" s="108">
        <f t="shared" si="82"/>
        <v>0</v>
      </c>
      <c r="AZ416" s="83">
        <v>399</v>
      </c>
      <c r="BA416" s="83">
        <f t="shared" si="88"/>
        <v>0</v>
      </c>
      <c r="BB416" s="79">
        <f t="shared" si="89"/>
        <v>138478.22717247877</v>
      </c>
      <c r="BC416" s="79">
        <f t="shared" si="81"/>
        <v>0</v>
      </c>
      <c r="BD416" s="108">
        <f t="shared" si="79"/>
        <v>138478.22717247877</v>
      </c>
      <c r="BE416" s="79">
        <f t="shared" si="80"/>
        <v>0</v>
      </c>
      <c r="BF416" s="108">
        <f t="shared" si="87"/>
        <v>0</v>
      </c>
      <c r="BG416" s="108">
        <f t="shared" si="87"/>
        <v>0</v>
      </c>
      <c r="BH416" s="83">
        <f t="shared" si="86"/>
        <v>0</v>
      </c>
    </row>
    <row r="417" spans="12:60" ht="20.25" customHeight="1">
      <c r="L417" s="977"/>
      <c r="M417" s="102">
        <v>400</v>
      </c>
      <c r="N417" s="108">
        <f t="shared" si="90"/>
        <v>0</v>
      </c>
      <c r="O417" s="108">
        <f t="shared" si="83"/>
        <v>0</v>
      </c>
      <c r="P417" s="108">
        <f t="shared" si="84"/>
        <v>0</v>
      </c>
      <c r="Q417" s="109">
        <f t="shared" si="85"/>
        <v>1.0186340659856796E-10</v>
      </c>
      <c r="R417" s="108"/>
      <c r="S417" s="978"/>
      <c r="T417" s="102"/>
      <c r="V417" s="108"/>
      <c r="W417" s="108"/>
      <c r="AY417" s="108">
        <f t="shared" si="82"/>
        <v>0</v>
      </c>
      <c r="AZ417" s="83">
        <v>400</v>
      </c>
      <c r="BA417" s="83">
        <f t="shared" si="88"/>
        <v>0</v>
      </c>
      <c r="BB417" s="79">
        <f t="shared" si="89"/>
        <v>138478.22717247877</v>
      </c>
      <c r="BC417" s="79">
        <f t="shared" si="81"/>
        <v>0</v>
      </c>
      <c r="BD417" s="108">
        <f t="shared" si="79"/>
        <v>138478.22717247877</v>
      </c>
      <c r="BE417" s="79">
        <f t="shared" si="80"/>
        <v>0</v>
      </c>
      <c r="BF417" s="108">
        <f t="shared" si="87"/>
        <v>0</v>
      </c>
      <c r="BG417" s="108">
        <f t="shared" si="87"/>
        <v>0</v>
      </c>
      <c r="BH417" s="83">
        <f t="shared" si="86"/>
        <v>0</v>
      </c>
    </row>
    <row r="418" spans="12:60" ht="20.25" customHeight="1">
      <c r="L418" s="977"/>
      <c r="M418" s="102">
        <v>401</v>
      </c>
      <c r="N418" s="108">
        <f t="shared" si="90"/>
        <v>0</v>
      </c>
      <c r="O418" s="108">
        <f t="shared" si="83"/>
        <v>0</v>
      </c>
      <c r="P418" s="108">
        <f t="shared" si="84"/>
        <v>0</v>
      </c>
      <c r="Q418" s="109">
        <f t="shared" si="85"/>
        <v>1.0186340659856796E-10</v>
      </c>
      <c r="R418" s="108"/>
      <c r="S418" s="978"/>
      <c r="T418" s="102"/>
      <c r="V418" s="108"/>
      <c r="W418" s="108"/>
      <c r="AY418" s="108">
        <f t="shared" si="82"/>
        <v>0</v>
      </c>
      <c r="AZ418" s="83">
        <v>401</v>
      </c>
      <c r="BA418" s="83">
        <f t="shared" si="88"/>
        <v>0</v>
      </c>
      <c r="BB418" s="79">
        <f t="shared" si="89"/>
        <v>138478.22717247877</v>
      </c>
      <c r="BC418" s="79">
        <f t="shared" si="81"/>
        <v>0</v>
      </c>
      <c r="BD418" s="108">
        <f t="shared" si="79"/>
        <v>138478.22717247877</v>
      </c>
      <c r="BE418" s="79">
        <f t="shared" si="80"/>
        <v>0</v>
      </c>
      <c r="BF418" s="108">
        <f t="shared" si="87"/>
        <v>0</v>
      </c>
      <c r="BG418" s="108">
        <f t="shared" si="87"/>
        <v>0</v>
      </c>
      <c r="BH418" s="83">
        <f t="shared" si="86"/>
        <v>0</v>
      </c>
    </row>
    <row r="419" spans="12:60" ht="20.25" customHeight="1">
      <c r="L419" s="977"/>
      <c r="M419" s="102">
        <v>402</v>
      </c>
      <c r="N419" s="108">
        <f t="shared" si="90"/>
        <v>0</v>
      </c>
      <c r="O419" s="108">
        <f t="shared" si="83"/>
        <v>0</v>
      </c>
      <c r="P419" s="108">
        <f t="shared" si="84"/>
        <v>0</v>
      </c>
      <c r="Q419" s="109">
        <f t="shared" si="85"/>
        <v>1.0186340659856796E-10</v>
      </c>
      <c r="R419" s="108"/>
      <c r="S419" s="978"/>
      <c r="T419" s="102">
        <v>67</v>
      </c>
      <c r="U419" s="108">
        <f>IF(X413&lt;0.01,0,U$305)</f>
        <v>0</v>
      </c>
      <c r="V419" s="108">
        <f>IF(U419=0,0,-PPMT($G$9/2,T419,MAX($G$8*2),$P$9))</f>
        <v>0</v>
      </c>
      <c r="W419" s="108">
        <f>IF(U419=0,0,-IPMT($G$9/2,T419,MAX($G$8*2),$P$9))</f>
        <v>0</v>
      </c>
      <c r="X419" s="108">
        <f>IF(X413&lt;0,0,X413-V419)</f>
        <v>0</v>
      </c>
      <c r="Y419" s="108"/>
      <c r="AY419" s="108">
        <f t="shared" si="82"/>
        <v>0</v>
      </c>
      <c r="AZ419" s="83">
        <v>402</v>
      </c>
      <c r="BA419" s="83">
        <f t="shared" si="88"/>
        <v>0</v>
      </c>
      <c r="BB419" s="79">
        <f t="shared" si="89"/>
        <v>138478.22717247877</v>
      </c>
      <c r="BC419" s="79">
        <f t="shared" si="81"/>
        <v>0</v>
      </c>
      <c r="BD419" s="108">
        <f t="shared" si="79"/>
        <v>138478.22717247877</v>
      </c>
      <c r="BE419" s="79">
        <f t="shared" si="80"/>
        <v>0</v>
      </c>
      <c r="BF419" s="108">
        <f t="shared" si="87"/>
        <v>0</v>
      </c>
      <c r="BG419" s="108">
        <f t="shared" si="87"/>
        <v>0</v>
      </c>
      <c r="BH419" s="83">
        <f t="shared" si="86"/>
        <v>0</v>
      </c>
    </row>
    <row r="420" spans="12:60" ht="20.25" customHeight="1">
      <c r="L420" s="977"/>
      <c r="M420" s="102">
        <v>403</v>
      </c>
      <c r="N420" s="108">
        <f t="shared" si="90"/>
        <v>0</v>
      </c>
      <c r="O420" s="108">
        <f t="shared" si="83"/>
        <v>0</v>
      </c>
      <c r="P420" s="108">
        <f t="shared" si="84"/>
        <v>0</v>
      </c>
      <c r="Q420" s="109">
        <f t="shared" si="85"/>
        <v>1.0186340659856796E-10</v>
      </c>
      <c r="R420" s="108"/>
      <c r="S420" s="978"/>
      <c r="T420" s="102"/>
      <c r="V420" s="108"/>
      <c r="W420" s="108"/>
      <c r="AY420" s="108">
        <f t="shared" si="82"/>
        <v>0</v>
      </c>
      <c r="AZ420" s="83">
        <v>403</v>
      </c>
      <c r="BA420" s="83">
        <f t="shared" si="88"/>
        <v>0</v>
      </c>
      <c r="BB420" s="79">
        <f t="shared" si="89"/>
        <v>138478.22717247877</v>
      </c>
      <c r="BC420" s="79">
        <f t="shared" si="81"/>
        <v>0</v>
      </c>
      <c r="BD420" s="108">
        <f t="shared" si="79"/>
        <v>138478.22717247877</v>
      </c>
      <c r="BE420" s="79">
        <f t="shared" si="80"/>
        <v>0</v>
      </c>
      <c r="BF420" s="108">
        <f t="shared" si="87"/>
        <v>0</v>
      </c>
      <c r="BG420" s="108">
        <f t="shared" si="87"/>
        <v>0</v>
      </c>
      <c r="BH420" s="83">
        <f t="shared" si="86"/>
        <v>0</v>
      </c>
    </row>
    <row r="421" spans="12:60" ht="20.25" customHeight="1">
      <c r="L421" s="977"/>
      <c r="M421" s="102">
        <v>404</v>
      </c>
      <c r="N421" s="108">
        <f t="shared" si="90"/>
        <v>0</v>
      </c>
      <c r="O421" s="108">
        <f t="shared" si="83"/>
        <v>0</v>
      </c>
      <c r="P421" s="108">
        <f t="shared" si="84"/>
        <v>0</v>
      </c>
      <c r="Q421" s="109">
        <f t="shared" si="85"/>
        <v>1.0186340659856796E-10</v>
      </c>
      <c r="R421" s="108"/>
      <c r="S421" s="978"/>
      <c r="T421" s="102"/>
      <c r="V421" s="108"/>
      <c r="W421" s="108"/>
      <c r="AY421" s="108">
        <f t="shared" si="82"/>
        <v>0</v>
      </c>
      <c r="AZ421" s="83">
        <v>404</v>
      </c>
      <c r="BA421" s="83">
        <f t="shared" si="88"/>
        <v>0</v>
      </c>
      <c r="BB421" s="79">
        <f t="shared" si="89"/>
        <v>138478.22717247877</v>
      </c>
      <c r="BC421" s="79">
        <f t="shared" si="81"/>
        <v>0</v>
      </c>
      <c r="BD421" s="108">
        <f t="shared" si="79"/>
        <v>138478.22717247877</v>
      </c>
      <c r="BE421" s="79">
        <f t="shared" si="80"/>
        <v>0</v>
      </c>
      <c r="BF421" s="108">
        <f t="shared" si="87"/>
        <v>0</v>
      </c>
      <c r="BG421" s="108">
        <f t="shared" si="87"/>
        <v>0</v>
      </c>
      <c r="BH421" s="83">
        <f t="shared" si="86"/>
        <v>0</v>
      </c>
    </row>
    <row r="422" spans="12:60" ht="20.25" customHeight="1">
      <c r="L422" s="977"/>
      <c r="M422" s="102">
        <v>405</v>
      </c>
      <c r="N422" s="108">
        <f t="shared" si="90"/>
        <v>0</v>
      </c>
      <c r="O422" s="108">
        <f t="shared" si="83"/>
        <v>0</v>
      </c>
      <c r="P422" s="108">
        <f t="shared" si="84"/>
        <v>0</v>
      </c>
      <c r="Q422" s="109">
        <f t="shared" si="85"/>
        <v>1.0186340659856796E-10</v>
      </c>
      <c r="R422" s="108"/>
      <c r="S422" s="978"/>
      <c r="T422" s="102"/>
      <c r="V422" s="108"/>
      <c r="W422" s="108"/>
      <c r="AY422" s="108">
        <f t="shared" si="82"/>
        <v>0</v>
      </c>
      <c r="AZ422" s="83">
        <v>405</v>
      </c>
      <c r="BA422" s="83">
        <f t="shared" si="88"/>
        <v>0</v>
      </c>
      <c r="BB422" s="79">
        <f t="shared" si="89"/>
        <v>138478.22717247877</v>
      </c>
      <c r="BC422" s="79">
        <f t="shared" si="81"/>
        <v>0</v>
      </c>
      <c r="BD422" s="108">
        <f t="shared" si="79"/>
        <v>138478.22717247877</v>
      </c>
      <c r="BE422" s="79">
        <f t="shared" si="80"/>
        <v>0</v>
      </c>
      <c r="BF422" s="108">
        <f t="shared" si="87"/>
        <v>0</v>
      </c>
      <c r="BG422" s="108">
        <f t="shared" si="87"/>
        <v>0</v>
      </c>
      <c r="BH422" s="83">
        <f t="shared" si="86"/>
        <v>0</v>
      </c>
    </row>
    <row r="423" spans="12:60" ht="20.25" customHeight="1">
      <c r="L423" s="977"/>
      <c r="M423" s="102">
        <v>406</v>
      </c>
      <c r="N423" s="108">
        <f t="shared" si="90"/>
        <v>0</v>
      </c>
      <c r="O423" s="108">
        <f t="shared" si="83"/>
        <v>0</v>
      </c>
      <c r="P423" s="108">
        <f t="shared" si="84"/>
        <v>0</v>
      </c>
      <c r="Q423" s="109">
        <f t="shared" si="85"/>
        <v>1.0186340659856796E-10</v>
      </c>
      <c r="R423" s="108"/>
      <c r="S423" s="978"/>
      <c r="T423" s="102"/>
      <c r="V423" s="108"/>
      <c r="W423" s="108"/>
      <c r="AY423" s="108">
        <f t="shared" si="82"/>
        <v>0</v>
      </c>
      <c r="AZ423" s="83">
        <v>406</v>
      </c>
      <c r="BA423" s="83">
        <f t="shared" si="88"/>
        <v>0</v>
      </c>
      <c r="BB423" s="79">
        <f t="shared" si="89"/>
        <v>138478.22717247877</v>
      </c>
      <c r="BC423" s="79">
        <f t="shared" si="81"/>
        <v>0</v>
      </c>
      <c r="BD423" s="108">
        <f t="shared" si="79"/>
        <v>138478.22717247877</v>
      </c>
      <c r="BE423" s="79">
        <f t="shared" si="80"/>
        <v>0</v>
      </c>
      <c r="BF423" s="108">
        <f t="shared" si="87"/>
        <v>0</v>
      </c>
      <c r="BG423" s="108">
        <f t="shared" si="87"/>
        <v>0</v>
      </c>
      <c r="BH423" s="83">
        <f t="shared" si="86"/>
        <v>0</v>
      </c>
    </row>
    <row r="424" spans="12:60" ht="20.25" customHeight="1">
      <c r="L424" s="977"/>
      <c r="M424" s="102">
        <v>407</v>
      </c>
      <c r="N424" s="108">
        <f t="shared" si="90"/>
        <v>0</v>
      </c>
      <c r="O424" s="108">
        <f t="shared" si="83"/>
        <v>0</v>
      </c>
      <c r="P424" s="108">
        <f t="shared" si="84"/>
        <v>0</v>
      </c>
      <c r="Q424" s="109">
        <f t="shared" si="85"/>
        <v>1.0186340659856796E-10</v>
      </c>
      <c r="R424" s="108"/>
      <c r="S424" s="978"/>
      <c r="T424" s="102"/>
      <c r="V424" s="108"/>
      <c r="W424" s="108"/>
      <c r="AY424" s="108">
        <f t="shared" si="82"/>
        <v>0</v>
      </c>
      <c r="AZ424" s="83">
        <v>407</v>
      </c>
      <c r="BA424" s="83">
        <f t="shared" si="88"/>
        <v>0</v>
      </c>
      <c r="BB424" s="79">
        <f t="shared" si="89"/>
        <v>138478.22717247877</v>
      </c>
      <c r="BC424" s="79">
        <f t="shared" si="81"/>
        <v>0</v>
      </c>
      <c r="BD424" s="108">
        <f t="shared" si="79"/>
        <v>138478.22717247877</v>
      </c>
      <c r="BE424" s="79">
        <f t="shared" si="80"/>
        <v>0</v>
      </c>
      <c r="BF424" s="108">
        <f t="shared" si="87"/>
        <v>0</v>
      </c>
      <c r="BG424" s="108">
        <f t="shared" si="87"/>
        <v>0</v>
      </c>
      <c r="BH424" s="83">
        <f t="shared" si="86"/>
        <v>0</v>
      </c>
    </row>
    <row r="425" spans="12:60" ht="20.25" customHeight="1">
      <c r="L425" s="977"/>
      <c r="M425" s="102">
        <v>408</v>
      </c>
      <c r="N425" s="108">
        <f t="shared" si="90"/>
        <v>0</v>
      </c>
      <c r="O425" s="108">
        <f t="shared" si="83"/>
        <v>0</v>
      </c>
      <c r="P425" s="108">
        <f t="shared" si="84"/>
        <v>0</v>
      </c>
      <c r="Q425" s="109">
        <f t="shared" si="85"/>
        <v>1.0186340659856796E-10</v>
      </c>
      <c r="R425" s="108"/>
      <c r="S425" s="978"/>
      <c r="T425" s="102">
        <v>68</v>
      </c>
      <c r="U425" s="108">
        <f>IF(X419&lt;0.01,0,U$311)</f>
        <v>0</v>
      </c>
      <c r="V425" s="108">
        <f>IF(U425=0,0,-PPMT($G$9/2,T425,MAX($G$8*2),$P$9))</f>
        <v>0</v>
      </c>
      <c r="W425" s="108">
        <f>IF(U425=0,0,-IPMT($G$9/2,T425,MAX($G$8*2),$P$9))</f>
        <v>0</v>
      </c>
      <c r="X425" s="108">
        <f>IF(X419&lt;0,0,X419-V425)</f>
        <v>0</v>
      </c>
      <c r="Y425" s="108"/>
      <c r="AY425" s="108">
        <f t="shared" si="82"/>
        <v>0</v>
      </c>
      <c r="AZ425" s="83">
        <v>408</v>
      </c>
      <c r="BA425" s="83">
        <f t="shared" si="88"/>
        <v>0</v>
      </c>
      <c r="BB425" s="79">
        <f t="shared" si="89"/>
        <v>138478.22717247877</v>
      </c>
      <c r="BC425" s="79">
        <f t="shared" si="81"/>
        <v>0</v>
      </c>
      <c r="BD425" s="108">
        <f t="shared" si="79"/>
        <v>138478.22717247877</v>
      </c>
      <c r="BE425" s="79">
        <f t="shared" si="80"/>
        <v>0</v>
      </c>
      <c r="BF425" s="108">
        <f t="shared" si="87"/>
        <v>0</v>
      </c>
      <c r="BG425" s="108">
        <f t="shared" si="87"/>
        <v>0</v>
      </c>
      <c r="BH425" s="83">
        <f t="shared" si="86"/>
        <v>0</v>
      </c>
    </row>
    <row r="426" spans="12:60" ht="20.25" customHeight="1">
      <c r="L426" s="975" t="s">
        <v>426</v>
      </c>
      <c r="M426" s="102">
        <v>409</v>
      </c>
      <c r="N426" s="108">
        <f t="shared" si="90"/>
        <v>0</v>
      </c>
      <c r="O426" s="108">
        <f t="shared" si="83"/>
        <v>0</v>
      </c>
      <c r="P426" s="108">
        <f t="shared" si="84"/>
        <v>0</v>
      </c>
      <c r="Q426" s="109">
        <f t="shared" si="85"/>
        <v>1.0186340659856796E-10</v>
      </c>
      <c r="R426" s="108"/>
      <c r="S426" s="976" t="s">
        <v>426</v>
      </c>
      <c r="T426" s="102"/>
      <c r="V426" s="108"/>
      <c r="W426" s="108"/>
      <c r="AY426" s="108">
        <f t="shared" si="82"/>
        <v>0</v>
      </c>
      <c r="AZ426" s="83">
        <v>409</v>
      </c>
      <c r="BA426" s="83">
        <f t="shared" si="88"/>
        <v>0</v>
      </c>
      <c r="BB426" s="79">
        <f t="shared" si="89"/>
        <v>138478.22717247877</v>
      </c>
      <c r="BC426" s="79">
        <f t="shared" si="81"/>
        <v>0</v>
      </c>
      <c r="BD426" s="108">
        <f t="shared" si="79"/>
        <v>138478.22717247877</v>
      </c>
      <c r="BE426" s="79">
        <f t="shared" si="80"/>
        <v>0</v>
      </c>
      <c r="BF426" s="108">
        <f t="shared" si="87"/>
        <v>0</v>
      </c>
      <c r="BG426" s="108">
        <f t="shared" si="87"/>
        <v>0</v>
      </c>
      <c r="BH426" s="83">
        <f t="shared" si="86"/>
        <v>0</v>
      </c>
    </row>
    <row r="427" spans="12:60" ht="20.25" customHeight="1">
      <c r="L427" s="975"/>
      <c r="M427" s="102">
        <v>410</v>
      </c>
      <c r="N427" s="108">
        <f t="shared" si="90"/>
        <v>0</v>
      </c>
      <c r="O427" s="108">
        <f t="shared" si="83"/>
        <v>0</v>
      </c>
      <c r="P427" s="108">
        <f t="shared" si="84"/>
        <v>0</v>
      </c>
      <c r="Q427" s="109">
        <f t="shared" si="85"/>
        <v>1.0186340659856796E-10</v>
      </c>
      <c r="R427" s="108"/>
      <c r="S427" s="976"/>
      <c r="T427" s="102"/>
      <c r="V427" s="108"/>
      <c r="W427" s="108"/>
      <c r="AY427" s="108">
        <f t="shared" si="82"/>
        <v>0</v>
      </c>
      <c r="AZ427" s="83">
        <v>410</v>
      </c>
      <c r="BA427" s="83">
        <f t="shared" si="88"/>
        <v>0</v>
      </c>
      <c r="BB427" s="79">
        <f t="shared" si="89"/>
        <v>138478.22717247877</v>
      </c>
      <c r="BC427" s="79">
        <f t="shared" si="81"/>
        <v>0</v>
      </c>
      <c r="BD427" s="108">
        <f t="shared" si="79"/>
        <v>138478.22717247877</v>
      </c>
      <c r="BE427" s="79">
        <f t="shared" si="80"/>
        <v>0</v>
      </c>
      <c r="BF427" s="108">
        <f t="shared" si="87"/>
        <v>0</v>
      </c>
      <c r="BG427" s="108">
        <f t="shared" si="87"/>
        <v>0</v>
      </c>
      <c r="BH427" s="83">
        <f t="shared" si="86"/>
        <v>0</v>
      </c>
    </row>
    <row r="428" spans="12:60" ht="20.25" customHeight="1">
      <c r="L428" s="975"/>
      <c r="M428" s="102">
        <v>411</v>
      </c>
      <c r="N428" s="108">
        <f t="shared" si="90"/>
        <v>0</v>
      </c>
      <c r="O428" s="108">
        <f t="shared" si="83"/>
        <v>0</v>
      </c>
      <c r="P428" s="108">
        <f t="shared" si="84"/>
        <v>0</v>
      </c>
      <c r="Q428" s="109">
        <f t="shared" si="85"/>
        <v>1.0186340659856796E-10</v>
      </c>
      <c r="R428" s="108"/>
      <c r="S428" s="976"/>
      <c r="T428" s="102"/>
      <c r="V428" s="108"/>
      <c r="W428" s="108"/>
      <c r="AY428" s="108">
        <f t="shared" si="82"/>
        <v>0</v>
      </c>
      <c r="AZ428" s="83">
        <v>411</v>
      </c>
      <c r="BA428" s="83">
        <f t="shared" si="88"/>
        <v>0</v>
      </c>
      <c r="BB428" s="79">
        <f t="shared" si="89"/>
        <v>138478.22717247877</v>
      </c>
      <c r="BC428" s="79">
        <f t="shared" si="81"/>
        <v>0</v>
      </c>
      <c r="BD428" s="108">
        <f t="shared" si="79"/>
        <v>138478.22717247877</v>
      </c>
      <c r="BE428" s="79">
        <f t="shared" si="80"/>
        <v>0</v>
      </c>
      <c r="BF428" s="108">
        <f t="shared" si="87"/>
        <v>0</v>
      </c>
      <c r="BG428" s="108">
        <f t="shared" si="87"/>
        <v>0</v>
      </c>
      <c r="BH428" s="83">
        <f t="shared" si="86"/>
        <v>0</v>
      </c>
    </row>
    <row r="429" spans="12:60" ht="20.25" customHeight="1">
      <c r="L429" s="975"/>
      <c r="M429" s="102">
        <v>412</v>
      </c>
      <c r="N429" s="108">
        <f t="shared" si="90"/>
        <v>0</v>
      </c>
      <c r="O429" s="108">
        <f t="shared" si="83"/>
        <v>0</v>
      </c>
      <c r="P429" s="108">
        <f t="shared" si="84"/>
        <v>0</v>
      </c>
      <c r="Q429" s="109">
        <f t="shared" si="85"/>
        <v>1.0186340659856796E-10</v>
      </c>
      <c r="R429" s="108"/>
      <c r="S429" s="976"/>
      <c r="T429" s="102"/>
      <c r="V429" s="108"/>
      <c r="W429" s="108"/>
      <c r="AY429" s="108">
        <f t="shared" si="82"/>
        <v>0</v>
      </c>
      <c r="AZ429" s="83">
        <v>412</v>
      </c>
      <c r="BA429" s="83">
        <f t="shared" si="88"/>
        <v>0</v>
      </c>
      <c r="BB429" s="79">
        <f t="shared" si="89"/>
        <v>138478.22717247877</v>
      </c>
      <c r="BC429" s="79">
        <f t="shared" si="81"/>
        <v>0</v>
      </c>
      <c r="BD429" s="108">
        <f t="shared" si="79"/>
        <v>138478.22717247877</v>
      </c>
      <c r="BE429" s="79">
        <f t="shared" si="80"/>
        <v>0</v>
      </c>
      <c r="BF429" s="108">
        <f t="shared" si="87"/>
        <v>0</v>
      </c>
      <c r="BG429" s="108">
        <f t="shared" si="87"/>
        <v>0</v>
      </c>
      <c r="BH429" s="83">
        <f t="shared" si="86"/>
        <v>0</v>
      </c>
    </row>
    <row r="430" spans="12:60" ht="20.25" customHeight="1">
      <c r="L430" s="975"/>
      <c r="M430" s="102">
        <v>413</v>
      </c>
      <c r="N430" s="108">
        <f t="shared" si="90"/>
        <v>0</v>
      </c>
      <c r="O430" s="108">
        <f t="shared" si="83"/>
        <v>0</v>
      </c>
      <c r="P430" s="108">
        <f t="shared" si="84"/>
        <v>0</v>
      </c>
      <c r="Q430" s="109">
        <f t="shared" si="85"/>
        <v>1.0186340659856796E-10</v>
      </c>
      <c r="R430" s="108"/>
      <c r="S430" s="976"/>
      <c r="T430" s="102"/>
      <c r="V430" s="108"/>
      <c r="W430" s="108"/>
      <c r="AY430" s="108">
        <f t="shared" si="82"/>
        <v>0</v>
      </c>
      <c r="AZ430" s="83">
        <v>413</v>
      </c>
      <c r="BA430" s="83">
        <f t="shared" si="88"/>
        <v>0</v>
      </c>
      <c r="BB430" s="79">
        <f t="shared" si="89"/>
        <v>138478.22717247877</v>
      </c>
      <c r="BC430" s="79">
        <f t="shared" si="81"/>
        <v>0</v>
      </c>
      <c r="BD430" s="108">
        <f t="shared" si="79"/>
        <v>138478.22717247877</v>
      </c>
      <c r="BE430" s="79">
        <f t="shared" si="80"/>
        <v>0</v>
      </c>
      <c r="BF430" s="108">
        <f t="shared" si="87"/>
        <v>0</v>
      </c>
      <c r="BG430" s="108">
        <f t="shared" si="87"/>
        <v>0</v>
      </c>
      <c r="BH430" s="83">
        <f t="shared" si="86"/>
        <v>0</v>
      </c>
    </row>
    <row r="431" spans="12:60" ht="20.25" customHeight="1">
      <c r="L431" s="975"/>
      <c r="M431" s="102">
        <v>414</v>
      </c>
      <c r="N431" s="108">
        <f t="shared" si="90"/>
        <v>0</v>
      </c>
      <c r="O431" s="108">
        <f t="shared" si="83"/>
        <v>0</v>
      </c>
      <c r="P431" s="108">
        <f t="shared" si="84"/>
        <v>0</v>
      </c>
      <c r="Q431" s="109">
        <f t="shared" si="85"/>
        <v>1.0186340659856796E-10</v>
      </c>
      <c r="R431" s="108"/>
      <c r="S431" s="976"/>
      <c r="T431" s="102">
        <v>69</v>
      </c>
      <c r="U431" s="108">
        <f>IF(X425&lt;0.01,0,U$305)</f>
        <v>0</v>
      </c>
      <c r="V431" s="108">
        <f>IF(U431=0,0,-PPMT($G$9/2,T431,MAX($G$8*2),$P$9))</f>
        <v>0</v>
      </c>
      <c r="W431" s="108">
        <f>IF(U431=0,0,-IPMT($G$9/2,T431,MAX($G$8*2),$P$9))</f>
        <v>0</v>
      </c>
      <c r="X431" s="108">
        <f>IF(X425&lt;0,0,X425-V431)</f>
        <v>0</v>
      </c>
      <c r="Y431" s="108"/>
      <c r="AY431" s="108">
        <f t="shared" si="82"/>
        <v>0</v>
      </c>
      <c r="AZ431" s="83">
        <v>414</v>
      </c>
      <c r="BA431" s="83">
        <f t="shared" si="88"/>
        <v>0</v>
      </c>
      <c r="BB431" s="79">
        <f t="shared" si="89"/>
        <v>138478.22717247877</v>
      </c>
      <c r="BC431" s="79">
        <f t="shared" si="81"/>
        <v>0</v>
      </c>
      <c r="BD431" s="108">
        <f t="shared" si="79"/>
        <v>138478.22717247877</v>
      </c>
      <c r="BE431" s="79">
        <f t="shared" si="80"/>
        <v>0</v>
      </c>
      <c r="BF431" s="108">
        <f t="shared" si="87"/>
        <v>0</v>
      </c>
      <c r="BG431" s="108">
        <f t="shared" si="87"/>
        <v>0</v>
      </c>
      <c r="BH431" s="83">
        <f t="shared" si="86"/>
        <v>0</v>
      </c>
    </row>
    <row r="432" spans="12:60" ht="20.25" customHeight="1">
      <c r="L432" s="975"/>
      <c r="M432" s="102">
        <v>415</v>
      </c>
      <c r="N432" s="108">
        <f t="shared" si="90"/>
        <v>0</v>
      </c>
      <c r="O432" s="108">
        <f t="shared" si="83"/>
        <v>0</v>
      </c>
      <c r="P432" s="108">
        <f t="shared" si="84"/>
        <v>0</v>
      </c>
      <c r="Q432" s="109">
        <f t="shared" si="85"/>
        <v>1.0186340659856796E-10</v>
      </c>
      <c r="R432" s="108"/>
      <c r="S432" s="976"/>
      <c r="T432" s="102"/>
      <c r="V432" s="108"/>
      <c r="W432" s="108"/>
      <c r="AY432" s="108">
        <f t="shared" si="82"/>
        <v>0</v>
      </c>
      <c r="AZ432" s="83">
        <v>415</v>
      </c>
      <c r="BA432" s="83">
        <f t="shared" si="88"/>
        <v>0</v>
      </c>
      <c r="BB432" s="79">
        <f t="shared" si="89"/>
        <v>138478.22717247877</v>
      </c>
      <c r="BC432" s="79">
        <f t="shared" si="81"/>
        <v>0</v>
      </c>
      <c r="BD432" s="108">
        <f t="shared" ref="BD432:BD437" si="91">BB432-BC432</f>
        <v>138478.22717247877</v>
      </c>
      <c r="BE432" s="79">
        <f t="shared" ref="BE432:BE437" si="92">IF(BC432&gt;0,BG432,0)</f>
        <v>0</v>
      </c>
      <c r="BF432" s="108">
        <f t="shared" si="87"/>
        <v>0</v>
      </c>
      <c r="BG432" s="108">
        <f t="shared" si="87"/>
        <v>0</v>
      </c>
      <c r="BH432" s="83">
        <f t="shared" si="86"/>
        <v>0</v>
      </c>
    </row>
    <row r="433" spans="12:60" ht="20.25" customHeight="1">
      <c r="L433" s="975"/>
      <c r="M433" s="102">
        <v>416</v>
      </c>
      <c r="N433" s="108">
        <f t="shared" si="90"/>
        <v>0</v>
      </c>
      <c r="O433" s="108">
        <f t="shared" si="83"/>
        <v>0</v>
      </c>
      <c r="P433" s="108">
        <f t="shared" si="84"/>
        <v>0</v>
      </c>
      <c r="Q433" s="109">
        <f t="shared" si="85"/>
        <v>1.0186340659856796E-10</v>
      </c>
      <c r="R433" s="108"/>
      <c r="S433" s="976"/>
      <c r="T433" s="102"/>
      <c r="V433" s="108"/>
      <c r="W433" s="108"/>
      <c r="AY433" s="108">
        <f t="shared" si="82"/>
        <v>0</v>
      </c>
      <c r="AZ433" s="83">
        <v>416</v>
      </c>
      <c r="BA433" s="83">
        <f t="shared" si="88"/>
        <v>0</v>
      </c>
      <c r="BB433" s="79">
        <f t="shared" si="89"/>
        <v>138478.22717247877</v>
      </c>
      <c r="BC433" s="79">
        <f>IF(BA433=1,BF433,IF(BB433&gt;0,BF433,0))</f>
        <v>0</v>
      </c>
      <c r="BD433" s="108">
        <f t="shared" si="91"/>
        <v>138478.22717247877</v>
      </c>
      <c r="BE433" s="79">
        <f t="shared" si="92"/>
        <v>0</v>
      </c>
      <c r="BF433" s="108">
        <f t="shared" si="87"/>
        <v>0</v>
      </c>
      <c r="BG433" s="108">
        <f t="shared" si="87"/>
        <v>0</v>
      </c>
      <c r="BH433" s="83">
        <f t="shared" si="86"/>
        <v>0</v>
      </c>
    </row>
    <row r="434" spans="12:60" ht="20.25" customHeight="1">
      <c r="L434" s="975"/>
      <c r="M434" s="102">
        <v>417</v>
      </c>
      <c r="N434" s="108">
        <f t="shared" si="90"/>
        <v>0</v>
      </c>
      <c r="O434" s="108">
        <f t="shared" si="83"/>
        <v>0</v>
      </c>
      <c r="P434" s="108">
        <f t="shared" si="84"/>
        <v>0</v>
      </c>
      <c r="Q434" s="109">
        <f t="shared" si="85"/>
        <v>1.0186340659856796E-10</v>
      </c>
      <c r="R434" s="108"/>
      <c r="S434" s="976"/>
      <c r="T434" s="102"/>
      <c r="V434" s="108"/>
      <c r="W434" s="108"/>
      <c r="AY434" s="108">
        <f t="shared" si="82"/>
        <v>0</v>
      </c>
      <c r="AZ434" s="83">
        <v>417</v>
      </c>
      <c r="BA434" s="83">
        <f t="shared" si="88"/>
        <v>0</v>
      </c>
      <c r="BB434" s="79">
        <f t="shared" si="89"/>
        <v>138478.22717247877</v>
      </c>
      <c r="BC434" s="79">
        <f>IF(BA434=1,BF434,IF(BB434&gt;0,BF434,0))</f>
        <v>0</v>
      </c>
      <c r="BD434" s="108">
        <f t="shared" si="91"/>
        <v>138478.22717247877</v>
      </c>
      <c r="BE434" s="79">
        <f t="shared" si="92"/>
        <v>0</v>
      </c>
      <c r="BF434" s="108">
        <f t="shared" si="87"/>
        <v>0</v>
      </c>
      <c r="BG434" s="108">
        <f t="shared" si="87"/>
        <v>0</v>
      </c>
      <c r="BH434" s="83">
        <f t="shared" si="86"/>
        <v>0</v>
      </c>
    </row>
    <row r="435" spans="12:60" ht="20.25" customHeight="1">
      <c r="L435" s="975"/>
      <c r="M435" s="102">
        <v>418</v>
      </c>
      <c r="N435" s="108">
        <f t="shared" si="90"/>
        <v>0</v>
      </c>
      <c r="O435" s="108">
        <f t="shared" si="83"/>
        <v>0</v>
      </c>
      <c r="P435" s="108">
        <f t="shared" si="84"/>
        <v>0</v>
      </c>
      <c r="Q435" s="109">
        <f t="shared" si="85"/>
        <v>1.0186340659856796E-10</v>
      </c>
      <c r="R435" s="108"/>
      <c r="S435" s="976"/>
      <c r="T435" s="102"/>
      <c r="V435" s="108"/>
      <c r="W435" s="108"/>
      <c r="AY435" s="108">
        <f t="shared" si="82"/>
        <v>0</v>
      </c>
      <c r="AZ435" s="83">
        <v>418</v>
      </c>
      <c r="BA435" s="83">
        <f t="shared" si="88"/>
        <v>0</v>
      </c>
      <c r="BB435" s="79">
        <f t="shared" si="89"/>
        <v>138478.22717247877</v>
      </c>
      <c r="BC435" s="79">
        <f>IF(BA435=1,BF435,IF(BB435&gt;0,BF435,0))</f>
        <v>0</v>
      </c>
      <c r="BD435" s="108">
        <f t="shared" si="91"/>
        <v>138478.22717247877</v>
      </c>
      <c r="BE435" s="79">
        <f t="shared" si="92"/>
        <v>0</v>
      </c>
      <c r="BF435" s="108">
        <f t="shared" si="87"/>
        <v>0</v>
      </c>
      <c r="BG435" s="108">
        <f t="shared" si="87"/>
        <v>0</v>
      </c>
      <c r="BH435" s="83">
        <f t="shared" si="86"/>
        <v>0</v>
      </c>
    </row>
    <row r="436" spans="12:60" ht="20.25" customHeight="1">
      <c r="L436" s="975"/>
      <c r="M436" s="102">
        <v>419</v>
      </c>
      <c r="N436" s="108">
        <f t="shared" si="90"/>
        <v>0</v>
      </c>
      <c r="O436" s="108">
        <f t="shared" si="83"/>
        <v>0</v>
      </c>
      <c r="P436" s="108">
        <f t="shared" si="84"/>
        <v>0</v>
      </c>
      <c r="Q436" s="109">
        <f t="shared" si="85"/>
        <v>1.0186340659856796E-10</v>
      </c>
      <c r="R436" s="108"/>
      <c r="S436" s="976"/>
      <c r="T436" s="102"/>
      <c r="V436" s="108"/>
      <c r="W436" s="108"/>
      <c r="AY436" s="108">
        <f t="shared" si="82"/>
        <v>0</v>
      </c>
      <c r="AZ436" s="83">
        <v>419</v>
      </c>
      <c r="BA436" s="83">
        <f t="shared" si="88"/>
        <v>0</v>
      </c>
      <c r="BB436" s="79">
        <f t="shared" si="89"/>
        <v>138478.22717247877</v>
      </c>
      <c r="BC436" s="79">
        <f>IF(BA436=1,BF436,IF(BB436&gt;0,BF436,0))</f>
        <v>0</v>
      </c>
      <c r="BD436" s="108">
        <f t="shared" si="91"/>
        <v>138478.22717247877</v>
      </c>
      <c r="BE436" s="79">
        <f t="shared" si="92"/>
        <v>0</v>
      </c>
      <c r="BF436" s="108">
        <f>O436</f>
        <v>0</v>
      </c>
      <c r="BG436" s="108">
        <f>P436</f>
        <v>0</v>
      </c>
      <c r="BH436" s="83">
        <f t="shared" si="86"/>
        <v>0</v>
      </c>
    </row>
    <row r="437" spans="12:60" ht="20.25" customHeight="1">
      <c r="L437" s="975"/>
      <c r="M437" s="102">
        <v>420</v>
      </c>
      <c r="N437" s="108">
        <f t="shared" si="90"/>
        <v>0</v>
      </c>
      <c r="O437" s="108">
        <f t="shared" si="83"/>
        <v>0</v>
      </c>
      <c r="P437" s="108">
        <f t="shared" si="84"/>
        <v>0</v>
      </c>
      <c r="Q437" s="110">
        <f>IF(Q436&lt;0,0,Q436-O437)</f>
        <v>1.0186340659856796E-10</v>
      </c>
      <c r="R437" s="108"/>
      <c r="S437" s="976"/>
      <c r="T437" s="102">
        <v>70</v>
      </c>
      <c r="U437" s="108">
        <f>IF(X431&lt;0.01,0,U$311)</f>
        <v>0</v>
      </c>
      <c r="V437" s="108">
        <f>IF(U437=0,0,-PPMT($G$9/2,T437,MAX($G$8*2),$P$9))</f>
        <v>0</v>
      </c>
      <c r="W437" s="108">
        <f>IF(U437=0,0,-IPMT($G$9/2,T437,MAX($G$8*2),$P$9))</f>
        <v>0</v>
      </c>
      <c r="X437" s="108">
        <f>IF(X431&lt;0,0,X431-V437)</f>
        <v>0</v>
      </c>
      <c r="Y437" s="108"/>
      <c r="AY437" s="108">
        <f t="shared" si="82"/>
        <v>0</v>
      </c>
      <c r="AZ437" s="83">
        <v>420</v>
      </c>
      <c r="BA437" s="83">
        <f t="shared" si="88"/>
        <v>0</v>
      </c>
      <c r="BB437" s="79">
        <f t="shared" si="89"/>
        <v>138478.22717247877</v>
      </c>
      <c r="BC437" s="79">
        <f>IF(BA437=1,BF437,IF(BB437&gt;0,BF437,0))</f>
        <v>0</v>
      </c>
      <c r="BD437" s="108">
        <f t="shared" si="91"/>
        <v>138478.22717247877</v>
      </c>
      <c r="BE437" s="79">
        <f t="shared" si="92"/>
        <v>0</v>
      </c>
      <c r="BF437" s="108">
        <f>O437</f>
        <v>0</v>
      </c>
      <c r="BG437" s="108">
        <f>P437</f>
        <v>0</v>
      </c>
      <c r="BH437" s="83">
        <f t="shared" si="86"/>
        <v>0</v>
      </c>
    </row>
    <row r="438" spans="12:60" ht="20.25" customHeight="1">
      <c r="L438" s="974" t="s">
        <v>115</v>
      </c>
      <c r="M438" s="974"/>
      <c r="N438" s="108">
        <f>SUM(N18:N437)</f>
        <v>1454352.7903186011</v>
      </c>
      <c r="O438" s="108">
        <f>SUM(O18:O437)</f>
        <v>999999.99999999988</v>
      </c>
      <c r="P438" s="108">
        <f>SUM(P18:P437)</f>
        <v>454352.79031860502</v>
      </c>
      <c r="Q438" s="108">
        <f>SUM(Q18:Q437)</f>
        <v>135305837.09558141</v>
      </c>
      <c r="S438" s="974" t="s">
        <v>115</v>
      </c>
      <c r="T438" s="974"/>
      <c r="U438" s="108">
        <f>SUM(U18:U437)</f>
        <v>0</v>
      </c>
      <c r="V438" s="108">
        <f>SUM(V18:V437)</f>
        <v>0</v>
      </c>
      <c r="W438" s="108">
        <f>SUM(W18:W437)</f>
        <v>0</v>
      </c>
      <c r="X438" s="108">
        <f>SUM(X18:X437)</f>
        <v>0</v>
      </c>
      <c r="AY438" s="108">
        <f>SUM(AY18:AY437)</f>
        <v>-1.0124523441845668E-10</v>
      </c>
      <c r="BA438" s="83">
        <f>SUM(BA18:BA437)</f>
        <v>1</v>
      </c>
      <c r="BB438" s="79">
        <f t="shared" ref="BB438:BH438" si="93">SUM(BB18:BB437)</f>
        <v>144058457.55144048</v>
      </c>
      <c r="BC438" s="111">
        <f t="shared" si="93"/>
        <v>861521.77282752155</v>
      </c>
      <c r="BD438" s="79">
        <f t="shared" si="93"/>
        <v>143196935.77861306</v>
      </c>
      <c r="BE438" s="111">
        <f t="shared" si="93"/>
        <v>308020.2627203567</v>
      </c>
      <c r="BF438" s="79">
        <f t="shared" si="93"/>
        <v>999999.99999999988</v>
      </c>
      <c r="BG438" s="79">
        <f t="shared" si="93"/>
        <v>454352.79031860502</v>
      </c>
      <c r="BH438" s="79">
        <f t="shared" si="93"/>
        <v>193</v>
      </c>
    </row>
    <row r="439" spans="12:60" ht="20.25" customHeight="1">
      <c r="BF439" s="108"/>
    </row>
    <row r="440" spans="12:60" ht="20.25" customHeight="1">
      <c r="BF440" s="108"/>
    </row>
    <row r="441" spans="12:60" ht="20.25" customHeight="1">
      <c r="BF441" s="108"/>
    </row>
    <row r="442" spans="12:60" ht="20.25" customHeight="1">
      <c r="BF442" s="108"/>
    </row>
    <row r="443" spans="12:60" ht="20.25" customHeight="1">
      <c r="BF443" s="108"/>
    </row>
    <row r="444" spans="12:60" ht="20.25" customHeight="1">
      <c r="BF444" s="108"/>
    </row>
    <row r="445" spans="12:60" ht="20.25" customHeight="1">
      <c r="BF445" s="108"/>
    </row>
    <row r="446" spans="12:60" ht="20.25" customHeight="1">
      <c r="BF446" s="108"/>
    </row>
    <row r="447" spans="12:60" ht="20.25" customHeight="1">
      <c r="BF447" s="108"/>
    </row>
    <row r="448" spans="12:60" ht="20.25" customHeight="1">
      <c r="BF448" s="108"/>
    </row>
    <row r="449" spans="58:58" ht="20.25" customHeight="1">
      <c r="BF449" s="108"/>
    </row>
    <row r="450" spans="58:58" ht="20.25" customHeight="1">
      <c r="BF450" s="108"/>
    </row>
    <row r="451" spans="58:58" ht="20.25" customHeight="1">
      <c r="BF451" s="108"/>
    </row>
    <row r="452" spans="58:58" ht="20.25" customHeight="1">
      <c r="BF452" s="108"/>
    </row>
    <row r="453" spans="58:58" ht="20.25" customHeight="1">
      <c r="BF453" s="108"/>
    </row>
    <row r="454" spans="58:58" ht="20.25" customHeight="1">
      <c r="BF454" s="108"/>
    </row>
    <row r="455" spans="58:58" ht="20.25" customHeight="1">
      <c r="BF455" s="108"/>
    </row>
    <row r="456" spans="58:58" ht="20.25" customHeight="1">
      <c r="BF456" s="108"/>
    </row>
    <row r="457" spans="58:58" ht="20.25" customHeight="1">
      <c r="BF457" s="108"/>
    </row>
    <row r="458" spans="58:58" ht="20.25" customHeight="1">
      <c r="BF458" s="108"/>
    </row>
    <row r="459" spans="58:58" ht="20.25" customHeight="1">
      <c r="BF459" s="108"/>
    </row>
    <row r="460" spans="58:58" ht="20.25" customHeight="1">
      <c r="BF460" s="108"/>
    </row>
    <row r="461" spans="58:58" ht="20.25" customHeight="1">
      <c r="BF461" s="108"/>
    </row>
    <row r="462" spans="58:58" ht="20.25" customHeight="1">
      <c r="BF462" s="108"/>
    </row>
    <row r="463" spans="58:58" ht="20.25" customHeight="1">
      <c r="BF463" s="108"/>
    </row>
    <row r="464" spans="58:58" ht="20.25" customHeight="1">
      <c r="BF464" s="108"/>
    </row>
    <row r="465" spans="58:58" ht="20.25" customHeight="1">
      <c r="BF465" s="108"/>
    </row>
    <row r="466" spans="58:58" ht="20.25" customHeight="1">
      <c r="BF466" s="108"/>
    </row>
    <row r="467" spans="58:58" ht="20.25" customHeight="1">
      <c r="BF467" s="108"/>
    </row>
    <row r="468" spans="58:58" ht="20.25" customHeight="1">
      <c r="BF468" s="108"/>
    </row>
    <row r="469" spans="58:58" ht="20.25" customHeight="1">
      <c r="BF469" s="108"/>
    </row>
    <row r="470" spans="58:58" ht="20.25" customHeight="1">
      <c r="BF470" s="108"/>
    </row>
    <row r="471" spans="58:58" ht="20.25" customHeight="1">
      <c r="BF471" s="108"/>
    </row>
    <row r="472" spans="58:58" ht="20.25" customHeight="1">
      <c r="BF472" s="108"/>
    </row>
    <row r="473" spans="58:58" ht="20.25" customHeight="1">
      <c r="BF473" s="108"/>
    </row>
    <row r="474" spans="58:58" ht="20.25" customHeight="1">
      <c r="BF474" s="108"/>
    </row>
    <row r="475" spans="58:58" ht="20.25" customHeight="1">
      <c r="BF475" s="108"/>
    </row>
    <row r="476" spans="58:58" ht="20.25" customHeight="1">
      <c r="BF476" s="108"/>
    </row>
    <row r="477" spans="58:58" ht="20.25" customHeight="1">
      <c r="BF477" s="108"/>
    </row>
    <row r="478" spans="58:58" ht="20.25" customHeight="1">
      <c r="BF478" s="108"/>
    </row>
    <row r="479" spans="58:58" ht="20.25" customHeight="1">
      <c r="BF479" s="108"/>
    </row>
    <row r="480" spans="58:58" ht="20.25" customHeight="1">
      <c r="BF480" s="108"/>
    </row>
    <row r="481" spans="58:58" ht="20.25" customHeight="1">
      <c r="BF481" s="108"/>
    </row>
    <row r="482" spans="58:58" ht="20.25" customHeight="1">
      <c r="BF482" s="108"/>
    </row>
    <row r="483" spans="58:58" ht="20.25" customHeight="1">
      <c r="BF483" s="108"/>
    </row>
    <row r="484" spans="58:58" ht="20.25" customHeight="1">
      <c r="BF484" s="108"/>
    </row>
    <row r="485" spans="58:58" ht="20.25" customHeight="1">
      <c r="BF485" s="108"/>
    </row>
    <row r="486" spans="58:58" ht="20.25" customHeight="1">
      <c r="BF486" s="108"/>
    </row>
    <row r="487" spans="58:58" ht="20.25" customHeight="1">
      <c r="BF487" s="108"/>
    </row>
    <row r="488" spans="58:58" ht="20.25" customHeight="1">
      <c r="BF488" s="108"/>
    </row>
    <row r="489" spans="58:58" ht="20.25" customHeight="1">
      <c r="BF489" s="108"/>
    </row>
    <row r="490" spans="58:58" ht="20.25" customHeight="1">
      <c r="BF490" s="108"/>
    </row>
    <row r="491" spans="58:58" ht="20.25" customHeight="1">
      <c r="BF491" s="108"/>
    </row>
    <row r="492" spans="58:58" ht="20.25" customHeight="1">
      <c r="BF492" s="108"/>
    </row>
    <row r="493" spans="58:58" ht="20.25" customHeight="1">
      <c r="BF493" s="108"/>
    </row>
    <row r="494" spans="58:58" ht="20.25" customHeight="1">
      <c r="BF494" s="108"/>
    </row>
    <row r="495" spans="58:58" ht="20.25" customHeight="1">
      <c r="BF495" s="108"/>
    </row>
    <row r="496" spans="58:58" ht="20.25" customHeight="1">
      <c r="BF496" s="108"/>
    </row>
    <row r="497" spans="58:58" ht="20.25" customHeight="1">
      <c r="BF497" s="108"/>
    </row>
    <row r="498" spans="58:58" ht="20.25" customHeight="1">
      <c r="BF498" s="108"/>
    </row>
    <row r="499" spans="58:58" ht="20.25" customHeight="1">
      <c r="BF499" s="108"/>
    </row>
    <row r="500" spans="58:58" ht="20.25" customHeight="1">
      <c r="BF500" s="108"/>
    </row>
    <row r="501" spans="58:58" ht="20.25" customHeight="1">
      <c r="BF501" s="108"/>
    </row>
    <row r="502" spans="58:58" ht="20.25" customHeight="1">
      <c r="BF502" s="108"/>
    </row>
    <row r="503" spans="58:58" ht="20.25" customHeight="1">
      <c r="BF503" s="108"/>
    </row>
    <row r="504" spans="58:58" ht="20.25" customHeight="1">
      <c r="BF504" s="108"/>
    </row>
    <row r="505" spans="58:58" ht="20.25" customHeight="1">
      <c r="BF505" s="108"/>
    </row>
    <row r="506" spans="58:58" ht="20.25" customHeight="1">
      <c r="BF506" s="108"/>
    </row>
    <row r="507" spans="58:58" ht="20.25" customHeight="1">
      <c r="BF507" s="108"/>
    </row>
    <row r="508" spans="58:58" ht="20.25" customHeight="1">
      <c r="BF508" s="108"/>
    </row>
    <row r="509" spans="58:58" ht="20.25" customHeight="1">
      <c r="BF509" s="108"/>
    </row>
    <row r="510" spans="58:58" ht="20.25" customHeight="1">
      <c r="BF510" s="108"/>
    </row>
    <row r="511" spans="58:58" ht="20.25" customHeight="1">
      <c r="BF511" s="108"/>
    </row>
    <row r="512" spans="58:58" ht="20.25" customHeight="1">
      <c r="BF512" s="108"/>
    </row>
    <row r="513" spans="58:58" ht="20.25" customHeight="1">
      <c r="BF513" s="108"/>
    </row>
    <row r="514" spans="58:58" ht="20.25" customHeight="1">
      <c r="BF514" s="108"/>
    </row>
    <row r="515" spans="58:58" ht="20.25" customHeight="1">
      <c r="BF515" s="108"/>
    </row>
    <row r="516" spans="58:58" ht="20.25" customHeight="1">
      <c r="BF516" s="108"/>
    </row>
    <row r="517" spans="58:58" ht="20.25" customHeight="1">
      <c r="BF517" s="108"/>
    </row>
    <row r="518" spans="58:58" ht="20.25" customHeight="1">
      <c r="BF518" s="108"/>
    </row>
    <row r="519" spans="58:58" ht="20.25" customHeight="1">
      <c r="BF519" s="108"/>
    </row>
    <row r="520" spans="58:58" ht="20.25" customHeight="1">
      <c r="BF520" s="108"/>
    </row>
    <row r="521" spans="58:58" ht="20.25" customHeight="1">
      <c r="BF521" s="108"/>
    </row>
    <row r="522" spans="58:58" ht="20.25" customHeight="1">
      <c r="BF522" s="108"/>
    </row>
    <row r="523" spans="58:58" ht="20.25" customHeight="1">
      <c r="BF523" s="108"/>
    </row>
    <row r="524" spans="58:58" ht="20.25" customHeight="1">
      <c r="BF524" s="108"/>
    </row>
    <row r="525" spans="58:58" ht="20.25" customHeight="1">
      <c r="BF525" s="108"/>
    </row>
    <row r="526" spans="58:58" ht="20.25" customHeight="1">
      <c r="BF526" s="108"/>
    </row>
    <row r="527" spans="58:58" ht="20.25" customHeight="1">
      <c r="BF527" s="108"/>
    </row>
    <row r="528" spans="58:58" ht="20.25" customHeight="1">
      <c r="BF528" s="108"/>
    </row>
    <row r="529" spans="58:58" ht="20.25" customHeight="1">
      <c r="BF529" s="108"/>
    </row>
    <row r="530" spans="58:58" ht="20.25" customHeight="1">
      <c r="BF530" s="108"/>
    </row>
    <row r="531" spans="58:58" ht="20.25" customHeight="1">
      <c r="BF531" s="108"/>
    </row>
    <row r="532" spans="58:58" ht="20.25" customHeight="1">
      <c r="BF532" s="108"/>
    </row>
    <row r="533" spans="58:58" ht="20.25" customHeight="1">
      <c r="BF533" s="108"/>
    </row>
    <row r="534" spans="58:58" ht="20.25" customHeight="1">
      <c r="BF534" s="108"/>
    </row>
    <row r="535" spans="58:58" ht="20.25" customHeight="1">
      <c r="BF535" s="108"/>
    </row>
    <row r="536" spans="58:58" ht="20.25" customHeight="1">
      <c r="BF536" s="108"/>
    </row>
    <row r="537" spans="58:58" ht="20.25" customHeight="1">
      <c r="BF537" s="108"/>
    </row>
    <row r="538" spans="58:58" ht="20.25" customHeight="1">
      <c r="BF538" s="108"/>
    </row>
    <row r="539" spans="58:58" ht="20.25" customHeight="1">
      <c r="BF539" s="108"/>
    </row>
    <row r="540" spans="58:58" ht="20.25" customHeight="1">
      <c r="BF540" s="108"/>
    </row>
    <row r="541" spans="58:58" ht="20.25" customHeight="1">
      <c r="BF541" s="108"/>
    </row>
  </sheetData>
  <sheetProtection sheet="1" formatCells="0" formatColumns="0" formatRows="0" insertColumns="0" insertRows="0" insertHyperlinks="0" deleteColumns="0" deleteRows="0" sort="0" autoFilter="0" pivotTables="0"/>
  <mergeCells count="121">
    <mergeCell ref="W5:X5"/>
    <mergeCell ref="B6:F6"/>
    <mergeCell ref="U6:V6"/>
    <mergeCell ref="W6:X6"/>
    <mergeCell ref="B7:F7"/>
    <mergeCell ref="M7:M10"/>
    <mergeCell ref="N7:O8"/>
    <mergeCell ref="P7:Q8"/>
    <mergeCell ref="B1:X2"/>
    <mergeCell ref="B4:J4"/>
    <mergeCell ref="M4:Q4"/>
    <mergeCell ref="T4:X4"/>
    <mergeCell ref="B5:F5"/>
    <mergeCell ref="M5:O6"/>
    <mergeCell ref="P5:Q6"/>
    <mergeCell ref="T5:T7"/>
    <mergeCell ref="U5:V5"/>
    <mergeCell ref="P9:Q10"/>
    <mergeCell ref="U9:V9"/>
    <mergeCell ref="W9:X9"/>
    <mergeCell ref="B10:F10"/>
    <mergeCell ref="U10:V10"/>
    <mergeCell ref="W10:X10"/>
    <mergeCell ref="U7:V7"/>
    <mergeCell ref="W7:X7"/>
    <mergeCell ref="B8:F8"/>
    <mergeCell ref="T8:T10"/>
    <mergeCell ref="U8:V8"/>
    <mergeCell ref="W8:X8"/>
    <mergeCell ref="B9:F9"/>
    <mergeCell ref="N9:O10"/>
    <mergeCell ref="B22:E22"/>
    <mergeCell ref="F22:J22"/>
    <mergeCell ref="B23:E23"/>
    <mergeCell ref="F23:J23"/>
    <mergeCell ref="B24:E24"/>
    <mergeCell ref="F24:J24"/>
    <mergeCell ref="B15:X15"/>
    <mergeCell ref="B16:J16"/>
    <mergeCell ref="B17:J17"/>
    <mergeCell ref="B18:E18"/>
    <mergeCell ref="F18:J18"/>
    <mergeCell ref="L18:L29"/>
    <mergeCell ref="S18:S29"/>
    <mergeCell ref="B19:E19"/>
    <mergeCell ref="F19:J19"/>
    <mergeCell ref="E20:J20"/>
    <mergeCell ref="L42:L53"/>
    <mergeCell ref="S42:S53"/>
    <mergeCell ref="L54:L65"/>
    <mergeCell ref="S54:S65"/>
    <mergeCell ref="L66:L77"/>
    <mergeCell ref="S66:S77"/>
    <mergeCell ref="AG24:AI24"/>
    <mergeCell ref="B25:E25"/>
    <mergeCell ref="F25:J25"/>
    <mergeCell ref="B26:J27"/>
    <mergeCell ref="L30:L41"/>
    <mergeCell ref="S30:S41"/>
    <mergeCell ref="L114:L125"/>
    <mergeCell ref="S114:S125"/>
    <mergeCell ref="L126:L137"/>
    <mergeCell ref="S126:S137"/>
    <mergeCell ref="L138:L149"/>
    <mergeCell ref="S138:S149"/>
    <mergeCell ref="L78:L89"/>
    <mergeCell ref="S78:S89"/>
    <mergeCell ref="L90:L101"/>
    <mergeCell ref="S90:S101"/>
    <mergeCell ref="L102:L113"/>
    <mergeCell ref="S102:S113"/>
    <mergeCell ref="L186:L197"/>
    <mergeCell ref="S186:S197"/>
    <mergeCell ref="L198:L209"/>
    <mergeCell ref="S198:S209"/>
    <mergeCell ref="L210:L221"/>
    <mergeCell ref="S210:S221"/>
    <mergeCell ref="L150:L161"/>
    <mergeCell ref="S150:S161"/>
    <mergeCell ref="L162:L173"/>
    <mergeCell ref="S162:S173"/>
    <mergeCell ref="L174:L185"/>
    <mergeCell ref="S174:S185"/>
    <mergeCell ref="L258:L269"/>
    <mergeCell ref="S258:S269"/>
    <mergeCell ref="L270:L281"/>
    <mergeCell ref="S270:S281"/>
    <mergeCell ref="L282:L293"/>
    <mergeCell ref="S282:S293"/>
    <mergeCell ref="L222:L233"/>
    <mergeCell ref="S222:S233"/>
    <mergeCell ref="L234:L245"/>
    <mergeCell ref="S234:S245"/>
    <mergeCell ref="L246:L257"/>
    <mergeCell ref="S246:S257"/>
    <mergeCell ref="L330:L341"/>
    <mergeCell ref="S330:S341"/>
    <mergeCell ref="L342:L353"/>
    <mergeCell ref="S342:S353"/>
    <mergeCell ref="L354:L365"/>
    <mergeCell ref="S354:S365"/>
    <mergeCell ref="L294:L305"/>
    <mergeCell ref="S294:S305"/>
    <mergeCell ref="L306:L317"/>
    <mergeCell ref="S306:S317"/>
    <mergeCell ref="L318:L329"/>
    <mergeCell ref="S318:S329"/>
    <mergeCell ref="L438:M438"/>
    <mergeCell ref="S438:T438"/>
    <mergeCell ref="L402:L413"/>
    <mergeCell ref="S402:S413"/>
    <mergeCell ref="L414:L425"/>
    <mergeCell ref="S414:S425"/>
    <mergeCell ref="L426:L437"/>
    <mergeCell ref="S426:S437"/>
    <mergeCell ref="L366:L377"/>
    <mergeCell ref="S366:S377"/>
    <mergeCell ref="L378:L389"/>
    <mergeCell ref="S378:S389"/>
    <mergeCell ref="L390:L401"/>
    <mergeCell ref="S390:S401"/>
  </mergeCells>
  <phoneticPr fontId="4"/>
  <pageMargins left="0.77013888888888893" right="0.43333333333333335" top="0.74861111111111112" bottom="0.74861111111111112" header="0.31527777777777777" footer="0.31527777777777777"/>
  <pageSetup paperSize="9" scale="85" firstPageNumber="0" orientation="landscape" horizontalDpi="300" verticalDpi="300" r:id="rId1"/>
  <headerFooter alignWithMargins="0">
    <oddHeader>&amp;R&amp;D</oddHeader>
    <oddFooter>&amp;CRise Estate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theme="0"/>
  </sheetPr>
  <dimension ref="A1:Z124"/>
  <sheetViews>
    <sheetView zoomScale="70" zoomScaleNormal="70" workbookViewId="0">
      <selection sqref="A1:XFD1048576"/>
    </sheetView>
  </sheetViews>
  <sheetFormatPr defaultRowHeight="14.25"/>
  <cols>
    <col min="1" max="1" width="21.5" style="306" customWidth="1"/>
    <col min="2" max="2" width="15.5" style="306" customWidth="1"/>
    <col min="3" max="4" width="4.5" style="306" customWidth="1"/>
    <col min="5" max="5" width="13.125" style="306" customWidth="1"/>
    <col min="6" max="7" width="12.75" style="306" customWidth="1"/>
    <col min="8" max="8" width="13.25" style="306" customWidth="1"/>
    <col min="9" max="9" width="5.25" style="306" customWidth="1"/>
    <col min="10" max="10" width="4.5" style="306" customWidth="1"/>
    <col min="11" max="11" width="12.75" style="306" customWidth="1"/>
    <col min="12" max="12" width="12.625" style="306" customWidth="1"/>
    <col min="13" max="13" width="12.75" style="306" customWidth="1"/>
    <col min="14" max="14" width="13.25" style="306" customWidth="1"/>
    <col min="15" max="15" width="5.375" style="306" customWidth="1"/>
    <col min="16" max="16" width="4.625" style="306" customWidth="1"/>
    <col min="17" max="17" width="12.75" style="306" customWidth="1"/>
    <col min="18" max="18" width="12" style="306" customWidth="1"/>
    <col min="19" max="19" width="12.75" style="306" customWidth="1"/>
    <col min="20" max="20" width="13.25" style="306" customWidth="1"/>
    <col min="21" max="21" width="4.875" style="306" customWidth="1"/>
    <col min="22" max="22" width="4.625" style="306" customWidth="1"/>
    <col min="23" max="25" width="12.75" style="306" customWidth="1"/>
    <col min="26" max="26" width="13.25" style="306" customWidth="1"/>
    <col min="27" max="16384" width="9" style="306"/>
  </cols>
  <sheetData>
    <row r="1" spans="1:26" ht="26.45" customHeight="1">
      <c r="A1" s="304" t="s">
        <v>630</v>
      </c>
      <c r="B1" s="305"/>
      <c r="D1" s="307" t="s">
        <v>631</v>
      </c>
      <c r="J1" s="308" t="s">
        <v>82</v>
      </c>
      <c r="P1" s="308" t="s">
        <v>83</v>
      </c>
      <c r="V1" s="308" t="s">
        <v>84</v>
      </c>
      <c r="Z1" s="309">
        <f ca="1">NOW()</f>
        <v>44222.541246527777</v>
      </c>
    </row>
    <row r="2" spans="1:26" ht="19.149999999999999" customHeight="1">
      <c r="A2" s="310" t="s">
        <v>85</v>
      </c>
      <c r="B2" s="311">
        <v>1000000</v>
      </c>
      <c r="D2" s="312" t="s">
        <v>86</v>
      </c>
      <c r="E2" s="312" t="s">
        <v>87</v>
      </c>
      <c r="F2" s="312" t="s">
        <v>88</v>
      </c>
      <c r="G2" s="312" t="s">
        <v>89</v>
      </c>
      <c r="H2" s="312" t="s">
        <v>90</v>
      </c>
      <c r="J2" s="312" t="s">
        <v>86</v>
      </c>
      <c r="K2" s="312" t="s">
        <v>87</v>
      </c>
      <c r="L2" s="312" t="s">
        <v>88</v>
      </c>
      <c r="M2" s="312" t="s">
        <v>89</v>
      </c>
      <c r="N2" s="312" t="s">
        <v>90</v>
      </c>
      <c r="P2" s="312" t="s">
        <v>86</v>
      </c>
      <c r="Q2" s="312" t="s">
        <v>87</v>
      </c>
      <c r="R2" s="312" t="s">
        <v>88</v>
      </c>
      <c r="S2" s="312" t="s">
        <v>89</v>
      </c>
      <c r="T2" s="312" t="s">
        <v>90</v>
      </c>
      <c r="V2" s="312" t="s">
        <v>86</v>
      </c>
      <c r="W2" s="312" t="s">
        <v>87</v>
      </c>
      <c r="X2" s="312" t="s">
        <v>88</v>
      </c>
      <c r="Y2" s="312" t="s">
        <v>89</v>
      </c>
      <c r="Z2" s="312" t="s">
        <v>90</v>
      </c>
    </row>
    <row r="3" spans="1:26" ht="17.45" customHeight="1">
      <c r="A3" s="310" t="s">
        <v>91</v>
      </c>
      <c r="B3" s="311">
        <f>収支!Q22</f>
        <v>20</v>
      </c>
      <c r="F3" s="313">
        <f>B4</f>
        <v>0.04</v>
      </c>
      <c r="H3" s="314">
        <f>B2</f>
        <v>1000000</v>
      </c>
      <c r="L3" s="313">
        <f>B6</f>
        <v>0.04</v>
      </c>
      <c r="N3" s="314">
        <f>H123</f>
        <v>598527.8308500672</v>
      </c>
      <c r="R3" s="313">
        <f>B8</f>
        <v>0.04</v>
      </c>
      <c r="T3" s="314">
        <f>N123</f>
        <v>1.0186340659856796E-10</v>
      </c>
      <c r="X3" s="313">
        <f>B10</f>
        <v>0.04</v>
      </c>
      <c r="Z3" s="314">
        <f>T123</f>
        <v>1.0186340659856796E-10</v>
      </c>
    </row>
    <row r="4" spans="1:26" ht="18.600000000000001" customHeight="1">
      <c r="A4" s="315" t="s">
        <v>92</v>
      </c>
      <c r="B4" s="316">
        <f>収支!CW130/100</f>
        <v>0.04</v>
      </c>
      <c r="D4" s="317">
        <v>1</v>
      </c>
      <c r="E4" s="306">
        <f>返済比率償還シートサポート!N18</f>
        <v>6059.8032929941864</v>
      </c>
      <c r="F4" s="306">
        <f>返済比率償還シートサポート!P18</f>
        <v>3333.3333333333335</v>
      </c>
      <c r="G4" s="306">
        <f>返済比率償還シートサポート!O18</f>
        <v>2726.4699596608534</v>
      </c>
      <c r="H4" s="306">
        <f>返済比率償還シートサポート!Q18</f>
        <v>997273.5300403391</v>
      </c>
      <c r="J4" s="306">
        <f>D123+1</f>
        <v>121</v>
      </c>
      <c r="K4" s="306">
        <f>返済比率償還シートサポート!N138</f>
        <v>6059.8032929941864</v>
      </c>
      <c r="L4" s="306">
        <f>返済比率償還シートサポート!P138</f>
        <v>1995.0927695002242</v>
      </c>
      <c r="M4" s="306">
        <f>返済比率償還シートサポート!O138</f>
        <v>4064.7105234939631</v>
      </c>
      <c r="N4" s="306">
        <f>返済比率償還シートサポート!Q138</f>
        <v>594463.12032657326</v>
      </c>
      <c r="P4" s="306">
        <f>J123+1</f>
        <v>241</v>
      </c>
      <c r="Q4" s="306">
        <f>返済比率償還シートサポート!N258</f>
        <v>0</v>
      </c>
      <c r="R4" s="306">
        <f>返済比率償還シートサポート!P258</f>
        <v>0</v>
      </c>
      <c r="S4" s="306">
        <f>返済比率償還シートサポート!O258</f>
        <v>0</v>
      </c>
      <c r="T4" s="306">
        <f>返済比率償還シートサポート!Q258</f>
        <v>1.0186340659856796E-10</v>
      </c>
      <c r="V4" s="306">
        <f>P123+1</f>
        <v>361</v>
      </c>
      <c r="W4" s="306">
        <f>返済比率償還シートサポート!N378</f>
        <v>0</v>
      </c>
      <c r="X4" s="306">
        <f>返済比率償還シートサポート!P378</f>
        <v>0</v>
      </c>
      <c r="Y4" s="306">
        <f>返済比率償還シートサポート!O378</f>
        <v>0</v>
      </c>
      <c r="Z4" s="306">
        <f>返済比率償還シートサポート!Q378</f>
        <v>1.0186340659856796E-10</v>
      </c>
    </row>
    <row r="5" spans="1:26" ht="18.600000000000001" customHeight="1">
      <c r="A5" s="315" t="s">
        <v>632</v>
      </c>
      <c r="B5" s="316">
        <f>B4</f>
        <v>0.04</v>
      </c>
      <c r="D5" s="317">
        <f>D4+1</f>
        <v>2</v>
      </c>
      <c r="E5" s="306">
        <f>返済比率償還シートサポート!N19</f>
        <v>6059.8032929941864</v>
      </c>
      <c r="F5" s="306">
        <f>返済比率償還シートサポート!P19</f>
        <v>3324.2451001344639</v>
      </c>
      <c r="G5" s="306">
        <f>返済比率償還シートサポート!O19</f>
        <v>2735.5581928597226</v>
      </c>
      <c r="H5" s="306">
        <f>返済比率償還シートサポート!Q19</f>
        <v>994537.97184747935</v>
      </c>
      <c r="J5" s="306">
        <f>J4+1</f>
        <v>122</v>
      </c>
      <c r="K5" s="306">
        <f>返済比率償還シートサポート!N139</f>
        <v>6059.8032929941864</v>
      </c>
      <c r="L5" s="306">
        <f>返済比率償還シートサポート!P139</f>
        <v>1981.5437344219106</v>
      </c>
      <c r="M5" s="306">
        <f>返済比率償還シートサポート!O139</f>
        <v>4078.2595585722756</v>
      </c>
      <c r="N5" s="306">
        <f>返済比率償還シートサポート!Q139</f>
        <v>590384.86076800094</v>
      </c>
      <c r="P5" s="306">
        <f>P4+1</f>
        <v>242</v>
      </c>
      <c r="Q5" s="306">
        <f>返済比率償還シートサポート!N259</f>
        <v>0</v>
      </c>
      <c r="R5" s="306">
        <f>返済比率償還シートサポート!P259</f>
        <v>0</v>
      </c>
      <c r="S5" s="306">
        <f>返済比率償還シートサポート!O259</f>
        <v>0</v>
      </c>
      <c r="T5" s="306">
        <f>返済比率償還シートサポート!Q259</f>
        <v>1.0186340659856796E-10</v>
      </c>
      <c r="V5" s="306">
        <f>V4+1</f>
        <v>362</v>
      </c>
      <c r="W5" s="306">
        <f>返済比率償還シートサポート!N379</f>
        <v>0</v>
      </c>
      <c r="X5" s="306">
        <f>返済比率償還シートサポート!P379</f>
        <v>0</v>
      </c>
      <c r="Y5" s="306">
        <f>返済比率償還シートサポート!O379</f>
        <v>0</v>
      </c>
      <c r="Z5" s="306">
        <f>返済比率償還シートサポート!Q379</f>
        <v>1.0186340659856796E-10</v>
      </c>
    </row>
    <row r="6" spans="1:26" ht="17.25">
      <c r="A6" s="315" t="s">
        <v>633</v>
      </c>
      <c r="B6" s="316">
        <f t="shared" ref="B6:B11" si="0">B5</f>
        <v>0.04</v>
      </c>
      <c r="D6" s="317">
        <f t="shared" ref="D6:D69" si="1">D5+1</f>
        <v>3</v>
      </c>
      <c r="E6" s="306">
        <f>返済比率償還シートサポート!N20</f>
        <v>6059.8032929941864</v>
      </c>
      <c r="F6" s="306">
        <f>返済比率償還シートサポート!P20</f>
        <v>3315.1265728249327</v>
      </c>
      <c r="G6" s="306">
        <f>返済比率償還シートサポート!O20</f>
        <v>2744.6767201692551</v>
      </c>
      <c r="H6" s="306">
        <f>返済比率償還シートサポート!Q20</f>
        <v>991793.29512731009</v>
      </c>
      <c r="J6" s="306">
        <f t="shared" ref="J6:J69" si="2">J5+1</f>
        <v>123</v>
      </c>
      <c r="K6" s="306">
        <f>返済比率償還シートサポート!N140</f>
        <v>6059.8032929941864</v>
      </c>
      <c r="L6" s="306">
        <f>返済比率償還シートサポート!P140</f>
        <v>1967.9495358933366</v>
      </c>
      <c r="M6" s="306">
        <f>返済比率償還シートサポート!O140</f>
        <v>4091.8537571008505</v>
      </c>
      <c r="N6" s="306">
        <f>返済比率償還シートサポート!Q140</f>
        <v>586293.00701090007</v>
      </c>
      <c r="P6" s="306">
        <f t="shared" ref="P6:P69" si="3">P5+1</f>
        <v>243</v>
      </c>
      <c r="Q6" s="306">
        <f>返済比率償還シートサポート!N260</f>
        <v>0</v>
      </c>
      <c r="R6" s="306">
        <f>返済比率償還シートサポート!P260</f>
        <v>0</v>
      </c>
      <c r="S6" s="306">
        <f>返済比率償還シートサポート!O260</f>
        <v>0</v>
      </c>
      <c r="T6" s="306">
        <f>返済比率償還シートサポート!Q260</f>
        <v>1.0186340659856796E-10</v>
      </c>
      <c r="V6" s="306">
        <f t="shared" ref="V6:V63" si="4">V5+1</f>
        <v>363</v>
      </c>
      <c r="W6" s="306">
        <f>返済比率償還シートサポート!N380</f>
        <v>0</v>
      </c>
      <c r="X6" s="306">
        <f>返済比率償還シートサポート!P380</f>
        <v>0</v>
      </c>
      <c r="Y6" s="306">
        <f>返済比率償還シートサポート!O380</f>
        <v>0</v>
      </c>
      <c r="Z6" s="306">
        <f>返済比率償還シートサポート!Q380</f>
        <v>1.0186340659856796E-10</v>
      </c>
    </row>
    <row r="7" spans="1:26" ht="17.25">
      <c r="A7" s="315" t="s">
        <v>634</v>
      </c>
      <c r="B7" s="316">
        <f t="shared" si="0"/>
        <v>0.04</v>
      </c>
      <c r="D7" s="317">
        <f t="shared" si="1"/>
        <v>4</v>
      </c>
      <c r="E7" s="306">
        <f>返済比率償還シートサポート!N21</f>
        <v>6059.8032929941864</v>
      </c>
      <c r="F7" s="306">
        <f>返済比率償還シートサポート!P21</f>
        <v>3305.9776504243678</v>
      </c>
      <c r="G7" s="306">
        <f>返済比率償還シートサポート!O21</f>
        <v>2753.8256425698191</v>
      </c>
      <c r="H7" s="306">
        <f>返済比率償還シートサポート!Q21</f>
        <v>989039.46948474029</v>
      </c>
      <c r="J7" s="306">
        <f t="shared" si="2"/>
        <v>124</v>
      </c>
      <c r="K7" s="306">
        <f>返済比率償還シートサポート!N141</f>
        <v>6059.8032929941864</v>
      </c>
      <c r="L7" s="306">
        <f>返済比率償還シートサポート!P141</f>
        <v>1954.3100233696671</v>
      </c>
      <c r="M7" s="306">
        <f>返済比率償還シートサポート!O141</f>
        <v>4105.4932696245205</v>
      </c>
      <c r="N7" s="306">
        <f>返済比率償還シートサポート!Q141</f>
        <v>582187.51374127553</v>
      </c>
      <c r="P7" s="306">
        <f t="shared" si="3"/>
        <v>244</v>
      </c>
      <c r="Q7" s="306">
        <f>返済比率償還シートサポート!N261</f>
        <v>0</v>
      </c>
      <c r="R7" s="306">
        <f>返済比率償還シートサポート!P261</f>
        <v>0</v>
      </c>
      <c r="S7" s="306">
        <f>返済比率償還シートサポート!O261</f>
        <v>0</v>
      </c>
      <c r="T7" s="306">
        <f>返済比率償還シートサポート!Q261</f>
        <v>1.0186340659856796E-10</v>
      </c>
      <c r="V7" s="306">
        <f t="shared" si="4"/>
        <v>364</v>
      </c>
      <c r="W7" s="306">
        <f>返済比率償還シートサポート!N381</f>
        <v>0</v>
      </c>
      <c r="X7" s="306">
        <f>返済比率償還シートサポート!P381</f>
        <v>0</v>
      </c>
      <c r="Y7" s="306">
        <f>返済比率償還シートサポート!O381</f>
        <v>0</v>
      </c>
      <c r="Z7" s="306">
        <f>返済比率償還シートサポート!Q381</f>
        <v>1.0186340659856796E-10</v>
      </c>
    </row>
    <row r="8" spans="1:26" ht="17.25">
      <c r="A8" s="315" t="s">
        <v>635</v>
      </c>
      <c r="B8" s="316">
        <f t="shared" si="0"/>
        <v>0.04</v>
      </c>
      <c r="D8" s="317">
        <f t="shared" si="1"/>
        <v>5</v>
      </c>
      <c r="E8" s="306">
        <f>返済比率償還シートサポート!N22</f>
        <v>6059.8032929941864</v>
      </c>
      <c r="F8" s="306">
        <f>返済比率償還シートサポート!P22</f>
        <v>3296.7982316158013</v>
      </c>
      <c r="G8" s="306">
        <f>返済比率償還シートサポート!O22</f>
        <v>2763.0050613783851</v>
      </c>
      <c r="H8" s="306">
        <f>返済比率償還シートサポート!Q22</f>
        <v>986276.46442336193</v>
      </c>
      <c r="J8" s="306">
        <f t="shared" si="2"/>
        <v>125</v>
      </c>
      <c r="K8" s="306">
        <f>返済比率償還シートサポート!N142</f>
        <v>6059.8032929941864</v>
      </c>
      <c r="L8" s="306">
        <f>返済比率償還シートサポート!P142</f>
        <v>1940.6250458042518</v>
      </c>
      <c r="M8" s="306">
        <f>返済比率償還シートサポート!O142</f>
        <v>4119.1782471899351</v>
      </c>
      <c r="N8" s="306">
        <f>返済比率償還シートサポート!Q142</f>
        <v>578068.33549408556</v>
      </c>
      <c r="P8" s="306">
        <f t="shared" si="3"/>
        <v>245</v>
      </c>
      <c r="Q8" s="306">
        <f>返済比率償還シートサポート!N262</f>
        <v>0</v>
      </c>
      <c r="R8" s="306">
        <f>返済比率償還シートサポート!P262</f>
        <v>0</v>
      </c>
      <c r="S8" s="306">
        <f>返済比率償還シートサポート!O262</f>
        <v>0</v>
      </c>
      <c r="T8" s="306">
        <f>返済比率償還シートサポート!Q262</f>
        <v>1.0186340659856796E-10</v>
      </c>
      <c r="V8" s="306">
        <f t="shared" si="4"/>
        <v>365</v>
      </c>
      <c r="W8" s="306">
        <f>返済比率償還シートサポート!N382</f>
        <v>0</v>
      </c>
      <c r="X8" s="306">
        <f>返済比率償還シートサポート!P382</f>
        <v>0</v>
      </c>
      <c r="Y8" s="306">
        <f>返済比率償還シートサポート!O382</f>
        <v>0</v>
      </c>
      <c r="Z8" s="306">
        <f>返済比率償還シートサポート!Q382</f>
        <v>1.0186340659856796E-10</v>
      </c>
    </row>
    <row r="9" spans="1:26" ht="17.25">
      <c r="A9" s="315" t="s">
        <v>636</v>
      </c>
      <c r="B9" s="316">
        <f t="shared" si="0"/>
        <v>0.04</v>
      </c>
      <c r="D9" s="317">
        <f t="shared" si="1"/>
        <v>6</v>
      </c>
      <c r="E9" s="306">
        <f>返済比率償還シートサポート!N23</f>
        <v>6059.8032929941864</v>
      </c>
      <c r="F9" s="306">
        <f>返済比率償還シートサポート!P23</f>
        <v>3287.5882147445409</v>
      </c>
      <c r="G9" s="306">
        <f>返済比率償還シートサポート!O23</f>
        <v>2772.2150782496469</v>
      </c>
      <c r="H9" s="306">
        <f>返済比率償還シートサポート!Q23</f>
        <v>983504.24934511224</v>
      </c>
      <c r="J9" s="306">
        <f t="shared" si="2"/>
        <v>126</v>
      </c>
      <c r="K9" s="306">
        <f>返済比率償還シートサポート!N143</f>
        <v>6059.8032929941864</v>
      </c>
      <c r="L9" s="306">
        <f>返済比率償還シートサポート!P143</f>
        <v>1926.8944516469523</v>
      </c>
      <c r="M9" s="306">
        <f>返済比率償還シートサポート!O143</f>
        <v>4132.9088413472346</v>
      </c>
      <c r="N9" s="306">
        <f>返済比率償還シートサポート!Q143</f>
        <v>573935.42665273836</v>
      </c>
      <c r="P9" s="306">
        <f t="shared" si="3"/>
        <v>246</v>
      </c>
      <c r="Q9" s="306">
        <f>返済比率償還シートサポート!N263</f>
        <v>0</v>
      </c>
      <c r="R9" s="306">
        <f>返済比率償還シートサポート!P263</f>
        <v>0</v>
      </c>
      <c r="S9" s="306">
        <f>返済比率償還シートサポート!O263</f>
        <v>0</v>
      </c>
      <c r="T9" s="306">
        <f>返済比率償還シートサポート!Q263</f>
        <v>1.0186340659856796E-10</v>
      </c>
      <c r="V9" s="306">
        <f t="shared" si="4"/>
        <v>366</v>
      </c>
      <c r="W9" s="306">
        <f>返済比率償還シートサポート!N383</f>
        <v>0</v>
      </c>
      <c r="X9" s="306">
        <f>返済比率償還シートサポート!P383</f>
        <v>0</v>
      </c>
      <c r="Y9" s="306">
        <f>返済比率償還シートサポート!O383</f>
        <v>0</v>
      </c>
      <c r="Z9" s="306">
        <f>返済比率償還シートサポート!Q383</f>
        <v>1.0186340659856796E-10</v>
      </c>
    </row>
    <row r="10" spans="1:26" ht="17.25">
      <c r="A10" s="315" t="s">
        <v>637</v>
      </c>
      <c r="B10" s="316">
        <f t="shared" si="0"/>
        <v>0.04</v>
      </c>
      <c r="D10" s="317">
        <f t="shared" si="1"/>
        <v>7</v>
      </c>
      <c r="E10" s="306">
        <f>返済比率償還シートサポート!N24</f>
        <v>6059.8032929941864</v>
      </c>
      <c r="F10" s="306">
        <f>返済比率償還シートサポート!P24</f>
        <v>3278.3474978170416</v>
      </c>
      <c r="G10" s="306">
        <f>返済比率償還シートサポート!O24</f>
        <v>2781.4557951771449</v>
      </c>
      <c r="H10" s="306">
        <f>返済比率償還シートサポート!Q24</f>
        <v>980722.7935499351</v>
      </c>
      <c r="J10" s="306">
        <f t="shared" si="2"/>
        <v>127</v>
      </c>
      <c r="K10" s="306">
        <f>返済比率償還シートサポート!N144</f>
        <v>6059.8032929941864</v>
      </c>
      <c r="L10" s="306">
        <f>返済比率償還シートサポート!P144</f>
        <v>1913.1180888424612</v>
      </c>
      <c r="M10" s="306">
        <f>返済比率償還シートサポート!O144</f>
        <v>4146.6852041517259</v>
      </c>
      <c r="N10" s="306">
        <f>返済比率償還シートサポート!Q144</f>
        <v>569788.74144858669</v>
      </c>
      <c r="P10" s="306">
        <f t="shared" si="3"/>
        <v>247</v>
      </c>
      <c r="Q10" s="306">
        <f>返済比率償還シートサポート!N264</f>
        <v>0</v>
      </c>
      <c r="R10" s="306">
        <f>返済比率償還シートサポート!P264</f>
        <v>0</v>
      </c>
      <c r="S10" s="306">
        <f>返済比率償還シートサポート!O264</f>
        <v>0</v>
      </c>
      <c r="T10" s="306">
        <f>返済比率償還シートサポート!Q264</f>
        <v>1.0186340659856796E-10</v>
      </c>
      <c r="V10" s="306">
        <f t="shared" si="4"/>
        <v>367</v>
      </c>
      <c r="W10" s="306">
        <f>返済比率償還シートサポート!N384</f>
        <v>0</v>
      </c>
      <c r="X10" s="306">
        <f>返済比率償還シートサポート!P384</f>
        <v>0</v>
      </c>
      <c r="Y10" s="306">
        <f>返済比率償還シートサポート!O384</f>
        <v>0</v>
      </c>
      <c r="Z10" s="306">
        <f>返済比率償還シートサポート!Q384</f>
        <v>1.0186340659856796E-10</v>
      </c>
    </row>
    <row r="11" spans="1:26" ht="17.25">
      <c r="B11" s="316">
        <f t="shared" si="0"/>
        <v>0.04</v>
      </c>
      <c r="D11" s="317">
        <f t="shared" si="1"/>
        <v>8</v>
      </c>
      <c r="E11" s="306">
        <f>返済比率償還シートサポート!N25</f>
        <v>6059.8032929941864</v>
      </c>
      <c r="F11" s="306">
        <f>返済比率償還シートサポート!P25</f>
        <v>3269.0759784997845</v>
      </c>
      <c r="G11" s="306">
        <f>返済比率償還シートサポート!O25</f>
        <v>2790.7273144944024</v>
      </c>
      <c r="H11" s="306">
        <f>返済比率償還シートサポート!Q25</f>
        <v>977932.06623544067</v>
      </c>
      <c r="J11" s="306">
        <f t="shared" si="2"/>
        <v>128</v>
      </c>
      <c r="K11" s="306">
        <f>返済比率償還シートサポート!N145</f>
        <v>6059.8032929941864</v>
      </c>
      <c r="L11" s="306">
        <f>返済比率償還シートサポート!P145</f>
        <v>1899.2958048286225</v>
      </c>
      <c r="M11" s="306">
        <f>返済比率償還シートサポート!O145</f>
        <v>4160.5074881655637</v>
      </c>
      <c r="N11" s="306">
        <f>返済比率償還シートサポート!Q145</f>
        <v>565628.23396042117</v>
      </c>
      <c r="P11" s="306">
        <f t="shared" si="3"/>
        <v>248</v>
      </c>
      <c r="Q11" s="306">
        <f>返済比率償還シートサポート!N265</f>
        <v>0</v>
      </c>
      <c r="R11" s="306">
        <f>返済比率償還シートサポート!P265</f>
        <v>0</v>
      </c>
      <c r="S11" s="306">
        <f>返済比率償還シートサポート!O265</f>
        <v>0</v>
      </c>
      <c r="T11" s="306">
        <f>返済比率償還シートサポート!Q265</f>
        <v>1.0186340659856796E-10</v>
      </c>
      <c r="V11" s="306">
        <f t="shared" si="4"/>
        <v>368</v>
      </c>
      <c r="W11" s="306">
        <f>返済比率償還シートサポート!N385</f>
        <v>0</v>
      </c>
      <c r="X11" s="306">
        <f>返済比率償還シートサポート!P385</f>
        <v>0</v>
      </c>
      <c r="Y11" s="306">
        <f>返済比率償還シートサポート!O385</f>
        <v>0</v>
      </c>
      <c r="Z11" s="306">
        <f>返済比率償還シートサポート!Q385</f>
        <v>1.0186340659856796E-10</v>
      </c>
    </row>
    <row r="12" spans="1:26">
      <c r="B12" s="318" t="s">
        <v>93</v>
      </c>
      <c r="D12" s="317">
        <f t="shared" si="1"/>
        <v>9</v>
      </c>
      <c r="E12" s="306">
        <f>返済比率償還シートサポート!N26</f>
        <v>6059.8032929941864</v>
      </c>
      <c r="F12" s="306">
        <f>返済比率償還シートサポート!P26</f>
        <v>3259.7735541181364</v>
      </c>
      <c r="G12" s="306">
        <f>返済比率償還シートサポート!O26</f>
        <v>2800.0297388760505</v>
      </c>
      <c r="H12" s="306">
        <f>返済比率償還シートサポート!Q26</f>
        <v>975132.03649656463</v>
      </c>
      <c r="J12" s="306">
        <f t="shared" si="2"/>
        <v>129</v>
      </c>
      <c r="K12" s="306">
        <f>返済比率償還シートサポート!N146</f>
        <v>6059.8032929941864</v>
      </c>
      <c r="L12" s="306">
        <f>返済比率償還シートサポート!P146</f>
        <v>1885.4274465347373</v>
      </c>
      <c r="M12" s="306">
        <f>返済比率償還シートサポート!O146</f>
        <v>4174.3758464594503</v>
      </c>
      <c r="N12" s="306">
        <f>返済比率償還シートサポート!Q146</f>
        <v>561453.85811396176</v>
      </c>
      <c r="P12" s="306">
        <f t="shared" si="3"/>
        <v>249</v>
      </c>
      <c r="Q12" s="306">
        <f>返済比率償還シートサポート!N266</f>
        <v>0</v>
      </c>
      <c r="R12" s="306">
        <f>返済比率償還シートサポート!P266</f>
        <v>0</v>
      </c>
      <c r="S12" s="306">
        <f>返済比率償還シートサポート!O266</f>
        <v>0</v>
      </c>
      <c r="T12" s="306">
        <f>返済比率償還シートサポート!Q266</f>
        <v>1.0186340659856796E-10</v>
      </c>
      <c r="V12" s="306">
        <f t="shared" si="4"/>
        <v>369</v>
      </c>
      <c r="W12" s="306">
        <f>返済比率償還シートサポート!N386</f>
        <v>0</v>
      </c>
      <c r="X12" s="306">
        <f>返済比率償還シートサポート!P386</f>
        <v>0</v>
      </c>
      <c r="Y12" s="306">
        <f>返済比率償還シートサポート!O386</f>
        <v>0</v>
      </c>
      <c r="Z12" s="306">
        <f>返済比率償還シートサポート!Q386</f>
        <v>1.0186340659856796E-10</v>
      </c>
    </row>
    <row r="13" spans="1:26">
      <c r="D13" s="317">
        <f t="shared" si="1"/>
        <v>10</v>
      </c>
      <c r="E13" s="306">
        <f>返済比率償還シートサポート!N27</f>
        <v>6059.8032929941864</v>
      </c>
      <c r="F13" s="306">
        <f>返済比率償還シートサポート!P27</f>
        <v>3250.4401216552164</v>
      </c>
      <c r="G13" s="306">
        <f>返済比率償還シートサポート!O27</f>
        <v>2809.3631713389705</v>
      </c>
      <c r="H13" s="306">
        <f>返済比率償還シートサポート!Q27</f>
        <v>972322.67332522571</v>
      </c>
      <c r="J13" s="306">
        <f t="shared" si="2"/>
        <v>130</v>
      </c>
      <c r="K13" s="306">
        <f>返済比率償還シートサポート!N147</f>
        <v>6059.8032929941864</v>
      </c>
      <c r="L13" s="306">
        <f>返済比率償還シートサポート!P147</f>
        <v>1871.5128603798723</v>
      </c>
      <c r="M13" s="306">
        <f>返済比率償還シートサポート!O147</f>
        <v>4188.2904326143143</v>
      </c>
      <c r="N13" s="306">
        <f>返済比率償還シートサポート!Q147</f>
        <v>557265.56768134749</v>
      </c>
      <c r="P13" s="306">
        <f t="shared" si="3"/>
        <v>250</v>
      </c>
      <c r="Q13" s="306">
        <f>返済比率償還シートサポート!N267</f>
        <v>0</v>
      </c>
      <c r="R13" s="306">
        <f>返済比率償還シートサポート!P267</f>
        <v>0</v>
      </c>
      <c r="S13" s="306">
        <f>返済比率償還シートサポート!O267</f>
        <v>0</v>
      </c>
      <c r="T13" s="306">
        <f>返済比率償還シートサポート!Q267</f>
        <v>1.0186340659856796E-10</v>
      </c>
      <c r="V13" s="306">
        <f t="shared" si="4"/>
        <v>370</v>
      </c>
      <c r="W13" s="306">
        <f>返済比率償還シートサポート!N387</f>
        <v>0</v>
      </c>
      <c r="X13" s="306">
        <f>返済比率償還シートサポート!P387</f>
        <v>0</v>
      </c>
      <c r="Y13" s="306">
        <f>返済比率償還シートサポート!O387</f>
        <v>0</v>
      </c>
      <c r="Z13" s="306">
        <f>返済比率償還シートサポート!Q387</f>
        <v>1.0186340659856796E-10</v>
      </c>
    </row>
    <row r="14" spans="1:26">
      <c r="D14" s="317">
        <f t="shared" si="1"/>
        <v>11</v>
      </c>
      <c r="E14" s="306">
        <f>返済比率償還シートサポート!N28</f>
        <v>6059.8032929941864</v>
      </c>
      <c r="F14" s="306">
        <f>返済比率償還シートサポート!P28</f>
        <v>3241.0755777507529</v>
      </c>
      <c r="G14" s="306">
        <f>返済比率償還シートサポート!O28</f>
        <v>2818.727715243434</v>
      </c>
      <c r="H14" s="306">
        <f>返済比率償還シートサポート!Q28</f>
        <v>969503.94560998224</v>
      </c>
      <c r="J14" s="306">
        <f t="shared" si="2"/>
        <v>131</v>
      </c>
      <c r="K14" s="306">
        <f>返済比率償還シートサポート!N148</f>
        <v>6059.8032929941864</v>
      </c>
      <c r="L14" s="306">
        <f>返済比率償還シートサポート!P148</f>
        <v>1857.5518922711581</v>
      </c>
      <c r="M14" s="306">
        <f>返済比率償還シートサポート!O148</f>
        <v>4202.2514007230293</v>
      </c>
      <c r="N14" s="306">
        <f>返済比率償還シートサポート!Q148</f>
        <v>553063.31628062448</v>
      </c>
      <c r="P14" s="306">
        <f t="shared" si="3"/>
        <v>251</v>
      </c>
      <c r="Q14" s="306">
        <f>返済比率償還シートサポート!N268</f>
        <v>0</v>
      </c>
      <c r="R14" s="306">
        <f>返済比率償還シートサポート!P268</f>
        <v>0</v>
      </c>
      <c r="S14" s="306">
        <f>返済比率償還シートサポート!O268</f>
        <v>0</v>
      </c>
      <c r="T14" s="306">
        <f>返済比率償還シートサポート!Q268</f>
        <v>1.0186340659856796E-10</v>
      </c>
      <c r="V14" s="306">
        <f t="shared" si="4"/>
        <v>371</v>
      </c>
      <c r="W14" s="306">
        <f>返済比率償還シートサポート!N388</f>
        <v>0</v>
      </c>
      <c r="X14" s="306">
        <f>返済比率償還シートサポート!P388</f>
        <v>0</v>
      </c>
      <c r="Y14" s="306">
        <f>返済比率償還シートサポート!O388</f>
        <v>0</v>
      </c>
      <c r="Z14" s="306">
        <f>返済比率償還シートサポート!Q388</f>
        <v>1.0186340659856796E-10</v>
      </c>
    </row>
    <row r="15" spans="1:26">
      <c r="C15" s="319" t="s">
        <v>94</v>
      </c>
      <c r="D15" s="317">
        <f t="shared" si="1"/>
        <v>12</v>
      </c>
      <c r="E15" s="306">
        <f>返済比率償還シートサポート!N29</f>
        <v>6059.8032929941864</v>
      </c>
      <c r="F15" s="306">
        <f>返済比率償還シートサポート!P29</f>
        <v>3231.6798186999413</v>
      </c>
      <c r="G15" s="306">
        <f>返済比率償還シートサポート!O29</f>
        <v>2828.1234742942456</v>
      </c>
      <c r="H15" s="306">
        <f>返済比率償還シートサポート!Q29</f>
        <v>966675.82213568804</v>
      </c>
      <c r="I15" s="319" t="s">
        <v>95</v>
      </c>
      <c r="J15" s="306">
        <f t="shared" si="2"/>
        <v>132</v>
      </c>
      <c r="K15" s="306">
        <f>返済比率償還シートサポート!N149</f>
        <v>6059.8032929941864</v>
      </c>
      <c r="L15" s="306">
        <f>返済比率償還シートサポート!P149</f>
        <v>1843.5443876020813</v>
      </c>
      <c r="M15" s="306">
        <f>返済比率償還シートサポート!O149</f>
        <v>4216.2589053921065</v>
      </c>
      <c r="N15" s="306">
        <f>返済比率償還シートサポート!Q149</f>
        <v>548847.05737523234</v>
      </c>
      <c r="O15" s="319" t="s">
        <v>96</v>
      </c>
      <c r="P15" s="306">
        <f t="shared" si="3"/>
        <v>252</v>
      </c>
      <c r="Q15" s="306">
        <f>返済比率償還シートサポート!N269</f>
        <v>0</v>
      </c>
      <c r="R15" s="306">
        <f>返済比率償還シートサポート!P269</f>
        <v>0</v>
      </c>
      <c r="S15" s="306">
        <f>返済比率償還シートサポート!O269</f>
        <v>0</v>
      </c>
      <c r="T15" s="306">
        <f>返済比率償還シートサポート!Q269</f>
        <v>1.0186340659856796E-10</v>
      </c>
      <c r="U15" s="319" t="s">
        <v>97</v>
      </c>
      <c r="V15" s="306">
        <f t="shared" si="4"/>
        <v>372</v>
      </c>
      <c r="W15" s="306">
        <f>返済比率償還シートサポート!N389</f>
        <v>0</v>
      </c>
      <c r="X15" s="306">
        <f>返済比率償還シートサポート!P389</f>
        <v>0</v>
      </c>
      <c r="Y15" s="306">
        <f>返済比率償還シートサポート!O389</f>
        <v>0</v>
      </c>
      <c r="Z15" s="306">
        <f>返済比率償還シートサポート!Q389</f>
        <v>1.0186340659856796E-10</v>
      </c>
    </row>
    <row r="16" spans="1:26">
      <c r="C16" s="319"/>
      <c r="D16" s="317">
        <f t="shared" si="1"/>
        <v>13</v>
      </c>
      <c r="E16" s="306">
        <f>返済比率償還シートサポート!N30</f>
        <v>6059.8032929941864</v>
      </c>
      <c r="F16" s="306">
        <f>返済比率償還シートサポート!P30</f>
        <v>3222.2527404522939</v>
      </c>
      <c r="G16" s="306">
        <f>返済比率償還シートサポート!O30</f>
        <v>2837.550552541893</v>
      </c>
      <c r="H16" s="306">
        <f>返済比率償還シートサポート!Q30</f>
        <v>963838.27158314618</v>
      </c>
      <c r="J16" s="306">
        <f t="shared" si="2"/>
        <v>133</v>
      </c>
      <c r="K16" s="306">
        <f>返済比率償還シートサポート!N150</f>
        <v>6059.8032929941864</v>
      </c>
      <c r="L16" s="306">
        <f>返済比率償還シートサポート!P150</f>
        <v>1829.4901912507742</v>
      </c>
      <c r="M16" s="306">
        <f>返済比率償還シートサポート!O150</f>
        <v>4230.3131017434125</v>
      </c>
      <c r="N16" s="306">
        <f>返済比率償還シートサポート!Q150</f>
        <v>544616.74427348888</v>
      </c>
      <c r="P16" s="306">
        <f t="shared" si="3"/>
        <v>253</v>
      </c>
      <c r="Q16" s="306">
        <f>返済比率償還シートサポート!N270</f>
        <v>0</v>
      </c>
      <c r="R16" s="306">
        <f>返済比率償還シートサポート!P270</f>
        <v>0</v>
      </c>
      <c r="S16" s="306">
        <f>返済比率償還シートサポート!O270</f>
        <v>0</v>
      </c>
      <c r="T16" s="306">
        <f>返済比率償還シートサポート!Q270</f>
        <v>1.0186340659856796E-10</v>
      </c>
      <c r="V16" s="306">
        <f t="shared" si="4"/>
        <v>373</v>
      </c>
      <c r="W16" s="306">
        <f>返済比率償還シートサポート!N390</f>
        <v>0</v>
      </c>
      <c r="X16" s="306">
        <f>返済比率償還シートサポート!P390</f>
        <v>0</v>
      </c>
      <c r="Y16" s="306">
        <f>返済比率償還シートサポート!O390</f>
        <v>0</v>
      </c>
      <c r="Z16" s="306">
        <f>返済比率償還シートサポート!Q390</f>
        <v>1.0186340659856796E-10</v>
      </c>
    </row>
    <row r="17" spans="3:26">
      <c r="C17" s="319"/>
      <c r="D17" s="317">
        <f t="shared" si="1"/>
        <v>14</v>
      </c>
      <c r="E17" s="306">
        <f>返済比率償還シートサポート!N31</f>
        <v>6059.8032929941864</v>
      </c>
      <c r="F17" s="306">
        <f>返済比率償還シートサポート!P31</f>
        <v>3212.7942386104878</v>
      </c>
      <c r="G17" s="306">
        <f>返済比率償還シートサポート!O31</f>
        <v>2847.0090543836991</v>
      </c>
      <c r="H17" s="306">
        <f>返済比率償還シートサポート!Q31</f>
        <v>960991.26252876245</v>
      </c>
      <c r="J17" s="306">
        <f t="shared" si="2"/>
        <v>134</v>
      </c>
      <c r="K17" s="306">
        <f>返済比率償還シートサポート!N151</f>
        <v>6059.8032929941864</v>
      </c>
      <c r="L17" s="306">
        <f>返済比率償還シートサポート!P151</f>
        <v>1815.3891475782959</v>
      </c>
      <c r="M17" s="306">
        <f>返済比率償還シートサポート!O151</f>
        <v>4244.4141454158907</v>
      </c>
      <c r="N17" s="306">
        <f>返済比率償還シートサポート!Q151</f>
        <v>540372.33012807299</v>
      </c>
      <c r="P17" s="306">
        <f t="shared" si="3"/>
        <v>254</v>
      </c>
      <c r="Q17" s="306">
        <f>返済比率償還シートサポート!N271</f>
        <v>0</v>
      </c>
      <c r="R17" s="306">
        <f>返済比率償還シートサポート!P271</f>
        <v>0</v>
      </c>
      <c r="S17" s="306">
        <f>返済比率償還シートサポート!O271</f>
        <v>0</v>
      </c>
      <c r="T17" s="306">
        <f>返済比率償還シートサポート!Q271</f>
        <v>1.0186340659856796E-10</v>
      </c>
      <c r="V17" s="306">
        <f t="shared" si="4"/>
        <v>374</v>
      </c>
      <c r="W17" s="306">
        <f>返済比率償還シートサポート!N391</f>
        <v>0</v>
      </c>
      <c r="X17" s="306">
        <f>返済比率償還シートサポート!P391</f>
        <v>0</v>
      </c>
      <c r="Y17" s="306">
        <f>返済比率償還シートサポート!O391</f>
        <v>0</v>
      </c>
      <c r="Z17" s="306">
        <f>返済比率償還シートサポート!Q391</f>
        <v>1.0186340659856796E-10</v>
      </c>
    </row>
    <row r="18" spans="3:26">
      <c r="C18" s="319"/>
      <c r="D18" s="317">
        <f t="shared" si="1"/>
        <v>15</v>
      </c>
      <c r="E18" s="306">
        <f>返済比率償還シートサポート!N32</f>
        <v>6059.8032929941864</v>
      </c>
      <c r="F18" s="306">
        <f>返済比率償還シートサポート!P32</f>
        <v>3203.3042084292092</v>
      </c>
      <c r="G18" s="306">
        <f>返済比率償還シートサポート!O32</f>
        <v>2856.4990845649781</v>
      </c>
      <c r="H18" s="306">
        <f>返済比率償還シートサポート!Q32</f>
        <v>958134.76344419748</v>
      </c>
      <c r="J18" s="306">
        <f t="shared" si="2"/>
        <v>135</v>
      </c>
      <c r="K18" s="306">
        <f>返済比率償還シートサポート!N152</f>
        <v>6059.8032929941864</v>
      </c>
      <c r="L18" s="306">
        <f>返済比率償還シートサポート!P152</f>
        <v>1801.2411004269097</v>
      </c>
      <c r="M18" s="306">
        <f>返済比率償還シートサポート!O152</f>
        <v>4258.5621925672767</v>
      </c>
      <c r="N18" s="306">
        <f>返済比率償還シートサポート!Q152</f>
        <v>536113.76793550572</v>
      </c>
      <c r="P18" s="306">
        <f t="shared" si="3"/>
        <v>255</v>
      </c>
      <c r="Q18" s="306">
        <f>返済比率償還シートサポート!N272</f>
        <v>0</v>
      </c>
      <c r="R18" s="306">
        <f>返済比率償還シートサポート!P272</f>
        <v>0</v>
      </c>
      <c r="S18" s="306">
        <f>返済比率償還シートサポート!O272</f>
        <v>0</v>
      </c>
      <c r="T18" s="306">
        <f>返済比率償還シートサポート!Q272</f>
        <v>1.0186340659856796E-10</v>
      </c>
      <c r="V18" s="306">
        <f t="shared" si="4"/>
        <v>375</v>
      </c>
      <c r="W18" s="306">
        <f>返済比率償還シートサポート!N392</f>
        <v>0</v>
      </c>
      <c r="X18" s="306">
        <f>返済比率償還シートサポート!P392</f>
        <v>0</v>
      </c>
      <c r="Y18" s="306">
        <f>返済比率償還シートサポート!O392</f>
        <v>0</v>
      </c>
      <c r="Z18" s="306">
        <f>返済比率償還シートサポート!Q392</f>
        <v>1.0186340659856796E-10</v>
      </c>
    </row>
    <row r="19" spans="3:26">
      <c r="C19" s="319"/>
      <c r="D19" s="317">
        <f t="shared" si="1"/>
        <v>16</v>
      </c>
      <c r="E19" s="306">
        <f>返済比率償還シートサポート!N33</f>
        <v>6059.8032929941864</v>
      </c>
      <c r="F19" s="306">
        <f>返済比率償還シートサポート!P33</f>
        <v>3193.782544813992</v>
      </c>
      <c r="G19" s="306">
        <f>返済比率償還シートサポート!O33</f>
        <v>2866.0207481801945</v>
      </c>
      <c r="H19" s="306">
        <f>返済比率償還シートサポート!Q33</f>
        <v>955268.74269601726</v>
      </c>
      <c r="J19" s="306">
        <f t="shared" si="2"/>
        <v>136</v>
      </c>
      <c r="K19" s="306">
        <f>返済比率償還シートサポート!N153</f>
        <v>6059.8032929941864</v>
      </c>
      <c r="L19" s="306">
        <f>返済比率償還シートサポート!P153</f>
        <v>1787.0458931183525</v>
      </c>
      <c r="M19" s="306">
        <f>返済比率償還シートサポート!O153</f>
        <v>4272.7573998758344</v>
      </c>
      <c r="N19" s="306">
        <f>返済比率償還シートサポート!Q153</f>
        <v>531841.01053562993</v>
      </c>
      <c r="P19" s="306">
        <f t="shared" si="3"/>
        <v>256</v>
      </c>
      <c r="Q19" s="306">
        <f>返済比率償還シートサポート!N273</f>
        <v>0</v>
      </c>
      <c r="R19" s="306">
        <f>返済比率償還シートサポート!P273</f>
        <v>0</v>
      </c>
      <c r="S19" s="306">
        <f>返済比率償還シートサポート!O273</f>
        <v>0</v>
      </c>
      <c r="T19" s="306">
        <f>返済比率償還シートサポート!Q273</f>
        <v>1.0186340659856796E-10</v>
      </c>
      <c r="V19" s="306">
        <f t="shared" si="4"/>
        <v>376</v>
      </c>
      <c r="W19" s="306">
        <f>返済比率償還シートサポート!N393</f>
        <v>0</v>
      </c>
      <c r="X19" s="306">
        <f>返済比率償還シートサポート!P393</f>
        <v>0</v>
      </c>
      <c r="Y19" s="306">
        <f>返済比率償還シートサポート!O393</f>
        <v>0</v>
      </c>
      <c r="Z19" s="306">
        <f>返済比率償還シートサポート!Q393</f>
        <v>1.0186340659856796E-10</v>
      </c>
    </row>
    <row r="20" spans="3:26">
      <c r="C20" s="319"/>
      <c r="D20" s="317">
        <f t="shared" si="1"/>
        <v>17</v>
      </c>
      <c r="E20" s="306">
        <f>返済比率償還シートサポート!N34</f>
        <v>6059.8032929941864</v>
      </c>
      <c r="F20" s="306">
        <f>返済比率償還シートサポート!P34</f>
        <v>3184.2291423200581</v>
      </c>
      <c r="G20" s="306">
        <f>返済比率償還シートサポート!O34</f>
        <v>2875.5741506741288</v>
      </c>
      <c r="H20" s="306">
        <f>返済比率償還シートサポート!Q34</f>
        <v>952393.1685453431</v>
      </c>
      <c r="J20" s="306">
        <f t="shared" si="2"/>
        <v>137</v>
      </c>
      <c r="K20" s="306">
        <f>返済比率償還シートサポート!N154</f>
        <v>6059.8032929941864</v>
      </c>
      <c r="L20" s="306">
        <f>返済比率償還シートサポート!P154</f>
        <v>1772.8033684520994</v>
      </c>
      <c r="M20" s="306">
        <f>返済比率償還シートサポート!O154</f>
        <v>4286.9999245420868</v>
      </c>
      <c r="N20" s="306">
        <f>返済比率償還シートサポート!Q154</f>
        <v>527554.0106110879</v>
      </c>
      <c r="P20" s="306">
        <f t="shared" si="3"/>
        <v>257</v>
      </c>
      <c r="Q20" s="306">
        <f>返済比率償還シートサポート!N274</f>
        <v>0</v>
      </c>
      <c r="R20" s="306">
        <f>返済比率償還シートサポート!P274</f>
        <v>0</v>
      </c>
      <c r="S20" s="306">
        <f>返済比率償還シートサポート!O274</f>
        <v>0</v>
      </c>
      <c r="T20" s="306">
        <f>返済比率償還シートサポート!Q274</f>
        <v>1.0186340659856796E-10</v>
      </c>
      <c r="V20" s="306">
        <f t="shared" si="4"/>
        <v>377</v>
      </c>
      <c r="W20" s="306">
        <f>返済比率償還シートサポート!N394</f>
        <v>0</v>
      </c>
      <c r="X20" s="306">
        <f>返済比率償還シートサポート!P394</f>
        <v>0</v>
      </c>
      <c r="Y20" s="306">
        <f>返済比率償還シートサポート!O394</f>
        <v>0</v>
      </c>
      <c r="Z20" s="306">
        <f>返済比率償還シートサポート!Q394</f>
        <v>1.0186340659856796E-10</v>
      </c>
    </row>
    <row r="21" spans="3:26">
      <c r="C21" s="319"/>
      <c r="D21" s="317">
        <f t="shared" si="1"/>
        <v>18</v>
      </c>
      <c r="E21" s="306">
        <f>返済比率償還シートサポート!N35</f>
        <v>6059.8032929941864</v>
      </c>
      <c r="F21" s="306">
        <f>返済比率償還シートサポート!P35</f>
        <v>3174.6438951511441</v>
      </c>
      <c r="G21" s="306">
        <f>返済比率償還シートサポート!O35</f>
        <v>2885.1593978430424</v>
      </c>
      <c r="H21" s="306">
        <f>返済比率償還シートサポート!Q35</f>
        <v>949508.00914750004</v>
      </c>
      <c r="J21" s="306">
        <f t="shared" si="2"/>
        <v>138</v>
      </c>
      <c r="K21" s="306">
        <f>返済比率償還シートサポート!N155</f>
        <v>6059.8032929941864</v>
      </c>
      <c r="L21" s="306">
        <f>返済比率償還シートサポート!P155</f>
        <v>1758.5133687036257</v>
      </c>
      <c r="M21" s="306">
        <f>返済比率償還シートサポート!O155</f>
        <v>4301.2899242905605</v>
      </c>
      <c r="N21" s="306">
        <f>返済比率償還シートサポート!Q155</f>
        <v>523252.72068679734</v>
      </c>
      <c r="P21" s="306">
        <f t="shared" si="3"/>
        <v>258</v>
      </c>
      <c r="Q21" s="306">
        <f>返済比率償還シートサポート!N275</f>
        <v>0</v>
      </c>
      <c r="R21" s="306">
        <f>返済比率償還シートサポート!P275</f>
        <v>0</v>
      </c>
      <c r="S21" s="306">
        <f>返済比率償還シートサポート!O275</f>
        <v>0</v>
      </c>
      <c r="T21" s="306">
        <f>返済比率償還シートサポート!Q275</f>
        <v>1.0186340659856796E-10</v>
      </c>
      <c r="V21" s="306">
        <f t="shared" si="4"/>
        <v>378</v>
      </c>
      <c r="W21" s="306">
        <f>返済比率償還シートサポート!N395</f>
        <v>0</v>
      </c>
      <c r="X21" s="306">
        <f>返済比率償還シートサポート!P395</f>
        <v>0</v>
      </c>
      <c r="Y21" s="306">
        <f>返済比率償還シートサポート!O395</f>
        <v>0</v>
      </c>
      <c r="Z21" s="306">
        <f>返済比率償還シートサポート!Q395</f>
        <v>1.0186340659856796E-10</v>
      </c>
    </row>
    <row r="22" spans="3:26">
      <c r="C22" s="319"/>
      <c r="D22" s="317">
        <f t="shared" si="1"/>
        <v>19</v>
      </c>
      <c r="E22" s="306">
        <f>返済比率償還シートサポート!N36</f>
        <v>6059.8032929941864</v>
      </c>
      <c r="F22" s="306">
        <f>返済比率償還シートサポート!P36</f>
        <v>3165.0266971583346</v>
      </c>
      <c r="G22" s="306">
        <f>返済比率償還シートサポート!O36</f>
        <v>2894.7765958358523</v>
      </c>
      <c r="H22" s="306">
        <f>返済比率償還シートサポート!Q36</f>
        <v>946613.23255166423</v>
      </c>
      <c r="J22" s="306">
        <f t="shared" si="2"/>
        <v>139</v>
      </c>
      <c r="K22" s="306">
        <f>返済比率償還シートサポート!N156</f>
        <v>6059.8032929941864</v>
      </c>
      <c r="L22" s="306">
        <f>返済比率償還シートサポート!P156</f>
        <v>1744.1757356226574</v>
      </c>
      <c r="M22" s="306">
        <f>返済比率償還シートサポート!O156</f>
        <v>4315.6275573715302</v>
      </c>
      <c r="N22" s="306">
        <f>返済比率償還シートサポート!Q156</f>
        <v>518937.09312942583</v>
      </c>
      <c r="P22" s="306">
        <f t="shared" si="3"/>
        <v>259</v>
      </c>
      <c r="Q22" s="306">
        <f>返済比率償還シートサポート!N276</f>
        <v>0</v>
      </c>
      <c r="R22" s="306">
        <f>返済比率償還シートサポート!P276</f>
        <v>0</v>
      </c>
      <c r="S22" s="306">
        <f>返済比率償還シートサポート!O276</f>
        <v>0</v>
      </c>
      <c r="T22" s="306">
        <f>返済比率償還シートサポート!Q276</f>
        <v>1.0186340659856796E-10</v>
      </c>
      <c r="V22" s="306">
        <f t="shared" si="4"/>
        <v>379</v>
      </c>
      <c r="W22" s="306">
        <f>返済比率償還シートサポート!N396</f>
        <v>0</v>
      </c>
      <c r="X22" s="306">
        <f>返済比率償還シートサポート!P396</f>
        <v>0</v>
      </c>
      <c r="Y22" s="306">
        <f>返済比率償還シートサポート!O396</f>
        <v>0</v>
      </c>
      <c r="Z22" s="306">
        <f>返済比率償還シートサポート!Q396</f>
        <v>1.0186340659856796E-10</v>
      </c>
    </row>
    <row r="23" spans="3:26">
      <c r="C23" s="319"/>
      <c r="D23" s="317">
        <f t="shared" si="1"/>
        <v>20</v>
      </c>
      <c r="E23" s="306">
        <f>返済比率償還シートサポート!N37</f>
        <v>6059.8032929941864</v>
      </c>
      <c r="F23" s="306">
        <f>返済比率償還シートサポート!P37</f>
        <v>3155.3774418388812</v>
      </c>
      <c r="G23" s="306">
        <f>返済比率償還シートサポート!O37</f>
        <v>2904.4258511553053</v>
      </c>
      <c r="H23" s="306">
        <f>返済比率償還シートサポート!Q37</f>
        <v>943708.80670050893</v>
      </c>
      <c r="J23" s="306">
        <f t="shared" si="2"/>
        <v>140</v>
      </c>
      <c r="K23" s="306">
        <f>返済比率償還シートサポート!N157</f>
        <v>6059.8032929941864</v>
      </c>
      <c r="L23" s="306">
        <f>返済比率償還シートサポート!P157</f>
        <v>1729.7903104314187</v>
      </c>
      <c r="M23" s="306">
        <f>返済比率償還シートサポート!O157</f>
        <v>4330.0129825627682</v>
      </c>
      <c r="N23" s="306">
        <f>返済比率償還シートサポート!Q157</f>
        <v>514607.08014686307</v>
      </c>
      <c r="P23" s="306">
        <f t="shared" si="3"/>
        <v>260</v>
      </c>
      <c r="Q23" s="306">
        <f>返済比率償還シートサポート!N277</f>
        <v>0</v>
      </c>
      <c r="R23" s="306">
        <f>返済比率償還シートサポート!P277</f>
        <v>0</v>
      </c>
      <c r="S23" s="306">
        <f>返済比率償還シートサポート!O277</f>
        <v>0</v>
      </c>
      <c r="T23" s="306">
        <f>返済比率償還シートサポート!Q277</f>
        <v>1.0186340659856796E-10</v>
      </c>
      <c r="V23" s="306">
        <f t="shared" si="4"/>
        <v>380</v>
      </c>
      <c r="W23" s="306">
        <f>返済比率償還シートサポート!N397</f>
        <v>0</v>
      </c>
      <c r="X23" s="306">
        <f>返済比率償還シートサポート!P397</f>
        <v>0</v>
      </c>
      <c r="Y23" s="306">
        <f>返済比率償還シートサポート!O397</f>
        <v>0</v>
      </c>
      <c r="Z23" s="306">
        <f>返済比率償還シートサポート!Q397</f>
        <v>1.0186340659856796E-10</v>
      </c>
    </row>
    <row r="24" spans="3:26">
      <c r="C24" s="319"/>
      <c r="D24" s="317">
        <f t="shared" si="1"/>
        <v>21</v>
      </c>
      <c r="E24" s="306">
        <f>返済比率償還シートサポート!N38</f>
        <v>6059.8032929941864</v>
      </c>
      <c r="F24" s="306">
        <f>返済比率償還シートサポート!P38</f>
        <v>3145.6960223350306</v>
      </c>
      <c r="G24" s="306">
        <f>返済比率償還シートサポート!O38</f>
        <v>2914.1072706591567</v>
      </c>
      <c r="H24" s="306">
        <f>返済比率償還シートサポート!Q38</f>
        <v>940794.69942984974</v>
      </c>
      <c r="J24" s="306">
        <f t="shared" si="2"/>
        <v>141</v>
      </c>
      <c r="K24" s="306">
        <f>返済比率償還シートサポート!N158</f>
        <v>6059.8032929941864</v>
      </c>
      <c r="L24" s="306">
        <f>返済比率償還シートサポート!P158</f>
        <v>1715.3569338228765</v>
      </c>
      <c r="M24" s="306">
        <f>返済比率償還シートサポート!O158</f>
        <v>4344.4463591713111</v>
      </c>
      <c r="N24" s="306">
        <f>返済比率償還シートサポート!Q158</f>
        <v>510262.63378769177</v>
      </c>
      <c r="P24" s="306">
        <f t="shared" si="3"/>
        <v>261</v>
      </c>
      <c r="Q24" s="306">
        <f>返済比率償還シートサポート!N278</f>
        <v>0</v>
      </c>
      <c r="R24" s="306">
        <f>返済比率償還シートサポート!P278</f>
        <v>0</v>
      </c>
      <c r="S24" s="306">
        <f>返済比率償還シートサポート!O278</f>
        <v>0</v>
      </c>
      <c r="T24" s="306">
        <f>返済比率償還シートサポート!Q278</f>
        <v>1.0186340659856796E-10</v>
      </c>
      <c r="V24" s="306">
        <f t="shared" si="4"/>
        <v>381</v>
      </c>
      <c r="W24" s="306">
        <f>返済比率償還シートサポート!N398</f>
        <v>0</v>
      </c>
      <c r="X24" s="306">
        <f>返済比率償還シートサポート!P398</f>
        <v>0</v>
      </c>
      <c r="Y24" s="306">
        <f>返済比率償還シートサポート!O398</f>
        <v>0</v>
      </c>
      <c r="Z24" s="306">
        <f>返済比率償還シートサポート!Q398</f>
        <v>1.0186340659856796E-10</v>
      </c>
    </row>
    <row r="25" spans="3:26">
      <c r="C25" s="319"/>
      <c r="D25" s="317">
        <f t="shared" si="1"/>
        <v>22</v>
      </c>
      <c r="E25" s="306">
        <f>返済比率償還シートサポート!N39</f>
        <v>6059.8032929941864</v>
      </c>
      <c r="F25" s="306">
        <f>返済比率償還シートサポート!P39</f>
        <v>3135.9823314328332</v>
      </c>
      <c r="G25" s="306">
        <f>返済比率償還シートサポート!O39</f>
        <v>2923.8209615613532</v>
      </c>
      <c r="H25" s="306">
        <f>返済比率償還シートサポート!Q39</f>
        <v>937870.87846828834</v>
      </c>
      <c r="J25" s="306">
        <f t="shared" si="2"/>
        <v>142</v>
      </c>
      <c r="K25" s="306">
        <f>返済比率償還シートサポート!N159</f>
        <v>6059.8032929941864</v>
      </c>
      <c r="L25" s="306">
        <f>返済比率償還シートサポート!P159</f>
        <v>1700.8754459589718</v>
      </c>
      <c r="M25" s="306">
        <f>返済比率償還シートサポート!O159</f>
        <v>4358.9278470352156</v>
      </c>
      <c r="N25" s="306">
        <f>返済比率償還シートサポート!Q159</f>
        <v>505903.70594065654</v>
      </c>
      <c r="P25" s="306">
        <f t="shared" si="3"/>
        <v>262</v>
      </c>
      <c r="Q25" s="306">
        <f>返済比率償還シートサポート!N279</f>
        <v>0</v>
      </c>
      <c r="R25" s="306">
        <f>返済比率償還シートサポート!P279</f>
        <v>0</v>
      </c>
      <c r="S25" s="306">
        <f>返済比率償還シートサポート!O279</f>
        <v>0</v>
      </c>
      <c r="T25" s="306">
        <f>返済比率償還シートサポート!Q279</f>
        <v>1.0186340659856796E-10</v>
      </c>
      <c r="V25" s="306">
        <f t="shared" si="4"/>
        <v>382</v>
      </c>
      <c r="W25" s="306">
        <f>返済比率償還シートサポート!N399</f>
        <v>0</v>
      </c>
      <c r="X25" s="306">
        <f>返済比率償還シートサポート!P399</f>
        <v>0</v>
      </c>
      <c r="Y25" s="306">
        <f>返済比率償還シートサポート!O399</f>
        <v>0</v>
      </c>
      <c r="Z25" s="306">
        <f>返済比率償還シートサポート!Q399</f>
        <v>1.0186340659856796E-10</v>
      </c>
    </row>
    <row r="26" spans="3:26">
      <c r="C26" s="319"/>
      <c r="D26" s="317">
        <f t="shared" si="1"/>
        <v>23</v>
      </c>
      <c r="E26" s="306">
        <f>返済比率償還シートサポート!N40</f>
        <v>6059.8032929941864</v>
      </c>
      <c r="F26" s="306">
        <f>返済比率償還シートサポート!P40</f>
        <v>3126.2362615609622</v>
      </c>
      <c r="G26" s="306">
        <f>返済比率償還シートサポート!O40</f>
        <v>2933.5670314332247</v>
      </c>
      <c r="H26" s="306">
        <f>返済比率償還シートサポート!Q40</f>
        <v>934937.31143685512</v>
      </c>
      <c r="J26" s="306">
        <f t="shared" si="2"/>
        <v>143</v>
      </c>
      <c r="K26" s="306">
        <f>返済比率償還シートサポート!N160</f>
        <v>6059.8032929941864</v>
      </c>
      <c r="L26" s="306">
        <f>返済比率償還シートサポート!P160</f>
        <v>1686.3456864688546</v>
      </c>
      <c r="M26" s="306">
        <f>返済比率償還シートサポート!O160</f>
        <v>4373.4576065253323</v>
      </c>
      <c r="N26" s="306">
        <f>返済比率償還シートサポート!Q160</f>
        <v>501530.2483341312</v>
      </c>
      <c r="P26" s="306">
        <f t="shared" si="3"/>
        <v>263</v>
      </c>
      <c r="Q26" s="306">
        <f>返済比率償還シートサポート!N280</f>
        <v>0</v>
      </c>
      <c r="R26" s="306">
        <f>返済比率償還シートサポート!P280</f>
        <v>0</v>
      </c>
      <c r="S26" s="306">
        <f>返済比率償還シートサポート!O280</f>
        <v>0</v>
      </c>
      <c r="T26" s="306">
        <f>返済比率償還シートサポート!Q280</f>
        <v>1.0186340659856796E-10</v>
      </c>
      <c r="V26" s="306">
        <f t="shared" si="4"/>
        <v>383</v>
      </c>
      <c r="W26" s="306">
        <f>返済比率償還シートサポート!N400</f>
        <v>0</v>
      </c>
      <c r="X26" s="306">
        <f>返済比率償還シートサポート!P400</f>
        <v>0</v>
      </c>
      <c r="Y26" s="306">
        <f>返済比率償還シートサポート!O400</f>
        <v>0</v>
      </c>
      <c r="Z26" s="306">
        <f>返済比率償還シートサポート!Q400</f>
        <v>1.0186340659856796E-10</v>
      </c>
    </row>
    <row r="27" spans="3:26">
      <c r="C27" s="319" t="s">
        <v>98</v>
      </c>
      <c r="D27" s="317">
        <f t="shared" si="1"/>
        <v>24</v>
      </c>
      <c r="E27" s="306">
        <f>返済比率償還シートサポート!N41</f>
        <v>6059.8032929941864</v>
      </c>
      <c r="F27" s="306">
        <f>返済比率償還シートサポート!P41</f>
        <v>3116.4577047895177</v>
      </c>
      <c r="G27" s="306">
        <f>返済比率償還シートサポート!O41</f>
        <v>2943.3455882046692</v>
      </c>
      <c r="H27" s="306">
        <f>返済比率償還シートサポート!Q41</f>
        <v>931993.96584865043</v>
      </c>
      <c r="I27" s="319" t="s">
        <v>99</v>
      </c>
      <c r="J27" s="306">
        <f t="shared" si="2"/>
        <v>144</v>
      </c>
      <c r="K27" s="306">
        <f>返済比率償還シートサポート!N161</f>
        <v>6059.8032929941864</v>
      </c>
      <c r="L27" s="306">
        <f>返済比率償還シートサポート!P161</f>
        <v>1671.7674944471032</v>
      </c>
      <c r="M27" s="306">
        <f>返済比率償還シートサポート!O161</f>
        <v>4388.0357985470837</v>
      </c>
      <c r="N27" s="306">
        <f>返済比率償還シートサポート!Q161</f>
        <v>497142.21253558411</v>
      </c>
      <c r="O27" s="319" t="s">
        <v>100</v>
      </c>
      <c r="P27" s="306">
        <f t="shared" si="3"/>
        <v>264</v>
      </c>
      <c r="Q27" s="306">
        <f>返済比率償還シートサポート!N281</f>
        <v>0</v>
      </c>
      <c r="R27" s="306">
        <f>返済比率償還シートサポート!P281</f>
        <v>0</v>
      </c>
      <c r="S27" s="306">
        <f>返済比率償還シートサポート!O281</f>
        <v>0</v>
      </c>
      <c r="T27" s="306">
        <f>返済比率償還シートサポート!Q281</f>
        <v>1.0186340659856796E-10</v>
      </c>
      <c r="U27" s="319" t="s">
        <v>101</v>
      </c>
      <c r="V27" s="306">
        <f t="shared" si="4"/>
        <v>384</v>
      </c>
      <c r="W27" s="306">
        <f>返済比率償還シートサポート!N401</f>
        <v>0</v>
      </c>
      <c r="X27" s="306">
        <f>返済比率償還シートサポート!P401</f>
        <v>0</v>
      </c>
      <c r="Y27" s="306">
        <f>返済比率償還シートサポート!O401</f>
        <v>0</v>
      </c>
      <c r="Z27" s="306">
        <f>返済比率償還シートサポート!Q401</f>
        <v>1.0186340659856796E-10</v>
      </c>
    </row>
    <row r="28" spans="3:26">
      <c r="C28" s="319"/>
      <c r="D28" s="317">
        <f t="shared" si="1"/>
        <v>25</v>
      </c>
      <c r="E28" s="306">
        <f>返済比率償還シートサポート!N42</f>
        <v>6059.8032929941864</v>
      </c>
      <c r="F28" s="306">
        <f>返済比率償還シートサポート!P42</f>
        <v>3106.6465528288363</v>
      </c>
      <c r="G28" s="306">
        <f>返済比率償還シートサポート!O42</f>
        <v>2953.156740165351</v>
      </c>
      <c r="H28" s="306">
        <f>返済比率償還シートサポート!Q42</f>
        <v>929040.80910848512</v>
      </c>
      <c r="J28" s="306">
        <f t="shared" si="2"/>
        <v>145</v>
      </c>
      <c r="K28" s="306">
        <f>返済比率償還シートサポート!N162</f>
        <v>6059.8032929941864</v>
      </c>
      <c r="L28" s="306">
        <f>返済比率償還シートサポート!P162</f>
        <v>1657.1407084519465</v>
      </c>
      <c r="M28" s="306">
        <f>返済比率償還シートサポート!O162</f>
        <v>4402.6625845422404</v>
      </c>
      <c r="N28" s="306">
        <f>返済比率償還シートサポート!Q162</f>
        <v>492739.54995104187</v>
      </c>
      <c r="P28" s="306">
        <f t="shared" si="3"/>
        <v>265</v>
      </c>
      <c r="Q28" s="306">
        <f>返済比率償還シートサポート!N282</f>
        <v>0</v>
      </c>
      <c r="R28" s="306">
        <f>返済比率償還シートサポート!P282</f>
        <v>0</v>
      </c>
      <c r="S28" s="306">
        <f>返済比率償還シートサポート!O282</f>
        <v>0</v>
      </c>
      <c r="T28" s="306">
        <f>返済比率償還シートサポート!Q282</f>
        <v>1.0186340659856796E-10</v>
      </c>
      <c r="V28" s="306">
        <f t="shared" si="4"/>
        <v>385</v>
      </c>
      <c r="W28" s="306">
        <f>返済比率償還シートサポート!N402</f>
        <v>0</v>
      </c>
      <c r="X28" s="306">
        <f>返済比率償還シートサポート!P402</f>
        <v>0</v>
      </c>
      <c r="Y28" s="306">
        <f>返済比率償還シートサポート!O402</f>
        <v>0</v>
      </c>
      <c r="Z28" s="306">
        <f>返済比率償還シートサポート!Q402</f>
        <v>1.0186340659856796E-10</v>
      </c>
    </row>
    <row r="29" spans="3:26">
      <c r="C29" s="319"/>
      <c r="D29" s="317">
        <f t="shared" si="1"/>
        <v>26</v>
      </c>
      <c r="E29" s="306">
        <f>返済比率償還シートサポート!N43</f>
        <v>6059.8032929941864</v>
      </c>
      <c r="F29" s="306">
        <f>返済比率償還シートサポート!P43</f>
        <v>3096.8026970282849</v>
      </c>
      <c r="G29" s="306">
        <f>返済比率償還シートサポート!O43</f>
        <v>2963.000595965902</v>
      </c>
      <c r="H29" s="306">
        <f>返済比率償還シートサポート!Q43</f>
        <v>926077.80851251923</v>
      </c>
      <c r="J29" s="306">
        <f t="shared" si="2"/>
        <v>146</v>
      </c>
      <c r="K29" s="306">
        <f>返済比率償還シートサポート!N163</f>
        <v>6059.8032929941864</v>
      </c>
      <c r="L29" s="306">
        <f>返済比率償還シートサポート!P163</f>
        <v>1642.4651665034723</v>
      </c>
      <c r="M29" s="306">
        <f>返済比率償還シートサポート!O163</f>
        <v>4417.3381264907148</v>
      </c>
      <c r="N29" s="306">
        <f>返済比率償還シートサポート!Q163</f>
        <v>488322.21182455117</v>
      </c>
      <c r="P29" s="306">
        <f t="shared" si="3"/>
        <v>266</v>
      </c>
      <c r="Q29" s="306">
        <f>返済比率償還シートサポート!N283</f>
        <v>0</v>
      </c>
      <c r="R29" s="306">
        <f>返済比率償還シートサポート!P283</f>
        <v>0</v>
      </c>
      <c r="S29" s="306">
        <f>返済比率償還シートサポート!O283</f>
        <v>0</v>
      </c>
      <c r="T29" s="306">
        <f>返済比率償還シートサポート!Q283</f>
        <v>1.0186340659856796E-10</v>
      </c>
      <c r="V29" s="306">
        <f t="shared" si="4"/>
        <v>386</v>
      </c>
      <c r="W29" s="306">
        <f>返済比率償還シートサポート!N403</f>
        <v>0</v>
      </c>
      <c r="X29" s="306">
        <f>返済比率償還シートサポート!P403</f>
        <v>0</v>
      </c>
      <c r="Y29" s="306">
        <f>返済比率償還シートサポート!O403</f>
        <v>0</v>
      </c>
      <c r="Z29" s="306">
        <f>返済比率償還シートサポート!Q403</f>
        <v>1.0186340659856796E-10</v>
      </c>
    </row>
    <row r="30" spans="3:26">
      <c r="C30" s="319"/>
      <c r="D30" s="317">
        <f t="shared" si="1"/>
        <v>27</v>
      </c>
      <c r="E30" s="306">
        <f>返済比率償還シートサポート!N44</f>
        <v>6059.8032929941864</v>
      </c>
      <c r="F30" s="306">
        <f>返済比率償還シートサポート!P44</f>
        <v>3086.9260283750646</v>
      </c>
      <c r="G30" s="306">
        <f>返済比率償還シートサポート!O44</f>
        <v>2972.8772646191223</v>
      </c>
      <c r="H30" s="306">
        <f>返済比率償還シートサポート!Q44</f>
        <v>923104.93124790012</v>
      </c>
      <c r="J30" s="306">
        <f t="shared" si="2"/>
        <v>147</v>
      </c>
      <c r="K30" s="306">
        <f>返済比率償還シートサポート!N164</f>
        <v>6059.8032929941864</v>
      </c>
      <c r="L30" s="306">
        <f>返済比率償還シートサポート!P164</f>
        <v>1627.7407060818368</v>
      </c>
      <c r="M30" s="306">
        <f>返済比率償還シートサポート!O164</f>
        <v>4432.0625869123505</v>
      </c>
      <c r="N30" s="306">
        <f>返済比率償還シートサポート!Q164</f>
        <v>483890.14923763881</v>
      </c>
      <c r="P30" s="306">
        <f t="shared" si="3"/>
        <v>267</v>
      </c>
      <c r="Q30" s="306">
        <f>返済比率償還シートサポート!N284</f>
        <v>0</v>
      </c>
      <c r="R30" s="306">
        <f>返済比率償還シートサポート!P284</f>
        <v>0</v>
      </c>
      <c r="S30" s="306">
        <f>返済比率償還シートサポート!O284</f>
        <v>0</v>
      </c>
      <c r="T30" s="306">
        <f>返済比率償還シートサポート!Q284</f>
        <v>1.0186340659856796E-10</v>
      </c>
      <c r="V30" s="306">
        <f t="shared" si="4"/>
        <v>387</v>
      </c>
      <c r="W30" s="306">
        <f>返済比率償還シートサポート!N404</f>
        <v>0</v>
      </c>
      <c r="X30" s="306">
        <f>返済比率償還シートサポート!P404</f>
        <v>0</v>
      </c>
      <c r="Y30" s="306">
        <f>返済比率償還シートサポート!O404</f>
        <v>0</v>
      </c>
      <c r="Z30" s="306">
        <f>返済比率償還シートサポート!Q404</f>
        <v>1.0186340659856796E-10</v>
      </c>
    </row>
    <row r="31" spans="3:26">
      <c r="C31" s="319"/>
      <c r="D31" s="317">
        <f t="shared" si="1"/>
        <v>28</v>
      </c>
      <c r="E31" s="306">
        <f>返済比率償還シートサポート!N45</f>
        <v>6059.8032929941864</v>
      </c>
      <c r="F31" s="306">
        <f>返済比率償還シートサポート!P45</f>
        <v>3077.0164374930009</v>
      </c>
      <c r="G31" s="306">
        <f>返済比率償還シートサポート!O45</f>
        <v>2982.786855501186</v>
      </c>
      <c r="H31" s="306">
        <f>返済比率償還シートサポート!Q45</f>
        <v>920122.14439239888</v>
      </c>
      <c r="J31" s="306">
        <f t="shared" si="2"/>
        <v>148</v>
      </c>
      <c r="K31" s="306">
        <f>返済比率償還シートサポート!N165</f>
        <v>6059.8032929941864</v>
      </c>
      <c r="L31" s="306">
        <f>返済比率償還シートサポート!P165</f>
        <v>1612.967164125462</v>
      </c>
      <c r="M31" s="306">
        <f>返済比率償還シートサポート!O165</f>
        <v>4446.8361288687247</v>
      </c>
      <c r="N31" s="306">
        <f>返済比率償還シートサポート!Q165</f>
        <v>479443.31310877006</v>
      </c>
      <c r="P31" s="306">
        <f t="shared" si="3"/>
        <v>268</v>
      </c>
      <c r="Q31" s="306">
        <f>返済比率償還シートサポート!N285</f>
        <v>0</v>
      </c>
      <c r="R31" s="306">
        <f>返済比率償還シートサポート!P285</f>
        <v>0</v>
      </c>
      <c r="S31" s="306">
        <f>返済比率償還シートサポート!O285</f>
        <v>0</v>
      </c>
      <c r="T31" s="306">
        <f>返済比率償還シートサポート!Q285</f>
        <v>1.0186340659856796E-10</v>
      </c>
      <c r="V31" s="306">
        <f t="shared" si="4"/>
        <v>388</v>
      </c>
      <c r="W31" s="306">
        <f>返済比率償還シートサポート!N405</f>
        <v>0</v>
      </c>
      <c r="X31" s="306">
        <f>返済比率償還シートサポート!P405</f>
        <v>0</v>
      </c>
      <c r="Y31" s="306">
        <f>返済比率償還シートサポート!O405</f>
        <v>0</v>
      </c>
      <c r="Z31" s="306">
        <f>返済比率償還シートサポート!Q405</f>
        <v>1.0186340659856796E-10</v>
      </c>
    </row>
    <row r="32" spans="3:26">
      <c r="C32" s="319"/>
      <c r="D32" s="317">
        <f t="shared" si="1"/>
        <v>29</v>
      </c>
      <c r="E32" s="306">
        <f>返済比率償還シートサポート!N46</f>
        <v>6059.8032929941864</v>
      </c>
      <c r="F32" s="306">
        <f>返済比率償還シートサポート!P46</f>
        <v>3067.0738146413305</v>
      </c>
      <c r="G32" s="306">
        <f>返済比率償還シートサポート!O46</f>
        <v>2992.7294783528564</v>
      </c>
      <c r="H32" s="306">
        <f>返済比率償還シートサポート!Q46</f>
        <v>917129.41491404606</v>
      </c>
      <c r="J32" s="306">
        <f t="shared" si="2"/>
        <v>149</v>
      </c>
      <c r="K32" s="306">
        <f>返済比率償還シートサポート!N166</f>
        <v>6059.8032929941864</v>
      </c>
      <c r="L32" s="306">
        <f>返済比率償還シートサポート!P166</f>
        <v>1598.1443770292331</v>
      </c>
      <c r="M32" s="306">
        <f>返済比率償還シートサポート!O166</f>
        <v>4461.6589159649538</v>
      </c>
      <c r="N32" s="306">
        <f>返済比率償還シートサポート!Q166</f>
        <v>474981.65419280512</v>
      </c>
      <c r="P32" s="306">
        <f t="shared" si="3"/>
        <v>269</v>
      </c>
      <c r="Q32" s="306">
        <f>返済比率償還シートサポート!N286</f>
        <v>0</v>
      </c>
      <c r="R32" s="306">
        <f>返済比率償還シートサポート!P286</f>
        <v>0</v>
      </c>
      <c r="S32" s="306">
        <f>返済比率償還シートサポート!O286</f>
        <v>0</v>
      </c>
      <c r="T32" s="306">
        <f>返済比率償還シートサポート!Q286</f>
        <v>1.0186340659856796E-10</v>
      </c>
      <c r="V32" s="306">
        <f t="shared" si="4"/>
        <v>389</v>
      </c>
      <c r="W32" s="306">
        <f>返済比率償還シートサポート!N406</f>
        <v>0</v>
      </c>
      <c r="X32" s="306">
        <f>返済比率償還シートサポート!P406</f>
        <v>0</v>
      </c>
      <c r="Y32" s="306">
        <f>返済比率償還シートサポート!O406</f>
        <v>0</v>
      </c>
      <c r="Z32" s="306">
        <f>返済比率償還シートサポート!Q406</f>
        <v>1.0186340659856796E-10</v>
      </c>
    </row>
    <row r="33" spans="3:26">
      <c r="C33" s="319"/>
      <c r="D33" s="317">
        <f t="shared" si="1"/>
        <v>30</v>
      </c>
      <c r="E33" s="306">
        <f>返済比率償還シートサポート!N47</f>
        <v>6059.8032929941864</v>
      </c>
      <c r="F33" s="306">
        <f>返済比率償還シートサポート!P47</f>
        <v>3057.0980497134879</v>
      </c>
      <c r="G33" s="306">
        <f>返済比率償還シートサポート!O47</f>
        <v>3002.7052432806991</v>
      </c>
      <c r="H33" s="306">
        <f>返済比率償還シートサポート!Q47</f>
        <v>914126.70967076533</v>
      </c>
      <c r="J33" s="306">
        <f t="shared" si="2"/>
        <v>150</v>
      </c>
      <c r="K33" s="306">
        <f>返済比率償還シートサポート!N167</f>
        <v>6059.8032929941864</v>
      </c>
      <c r="L33" s="306">
        <f>返済比率償還シートサポート!P167</f>
        <v>1583.272180642683</v>
      </c>
      <c r="M33" s="306">
        <f>返済比率償還シートサポート!O167</f>
        <v>4476.531112351503</v>
      </c>
      <c r="N33" s="306">
        <f>返済比率償還シートサポート!Q167</f>
        <v>470505.1230804536</v>
      </c>
      <c r="P33" s="306">
        <f t="shared" si="3"/>
        <v>270</v>
      </c>
      <c r="Q33" s="306">
        <f>返済比率償還シートサポート!N287</f>
        <v>0</v>
      </c>
      <c r="R33" s="306">
        <f>返済比率償還シートサポート!P287</f>
        <v>0</v>
      </c>
      <c r="S33" s="306">
        <f>返済比率償還シートサポート!O287</f>
        <v>0</v>
      </c>
      <c r="T33" s="306">
        <f>返済比率償還シートサポート!Q287</f>
        <v>1.0186340659856796E-10</v>
      </c>
      <c r="V33" s="306">
        <f t="shared" si="4"/>
        <v>390</v>
      </c>
      <c r="W33" s="306">
        <f>返済比率償還シートサポート!N407</f>
        <v>0</v>
      </c>
      <c r="X33" s="306">
        <f>返済比率償還シートサポート!P407</f>
        <v>0</v>
      </c>
      <c r="Y33" s="306">
        <f>返済比率償還シートサポート!O407</f>
        <v>0</v>
      </c>
      <c r="Z33" s="306">
        <f>返済比率償還シートサポート!Q407</f>
        <v>1.0186340659856796E-10</v>
      </c>
    </row>
    <row r="34" spans="3:26">
      <c r="C34" s="319"/>
      <c r="D34" s="317">
        <f t="shared" si="1"/>
        <v>31</v>
      </c>
      <c r="E34" s="306">
        <f>返済比率償還シートサポート!N48</f>
        <v>6059.8032929941864</v>
      </c>
      <c r="F34" s="306">
        <f>返済比率償還シートサポート!P48</f>
        <v>3047.089032235886</v>
      </c>
      <c r="G34" s="306">
        <f>返済比率償還シートサポート!O48</f>
        <v>3012.7142607583014</v>
      </c>
      <c r="H34" s="306">
        <f>返済比率償還シートサポート!Q48</f>
        <v>911113.99541000708</v>
      </c>
      <c r="J34" s="306">
        <f t="shared" si="2"/>
        <v>151</v>
      </c>
      <c r="K34" s="306">
        <f>返済比率償還シートサポート!N168</f>
        <v>6059.8032929941864</v>
      </c>
      <c r="L34" s="306">
        <f>返済比率償還シートサポート!P168</f>
        <v>1568.3504102681779</v>
      </c>
      <c r="M34" s="306">
        <f>返済比率償還シートサポート!O168</f>
        <v>4491.4528827260083</v>
      </c>
      <c r="N34" s="306">
        <f>返済比率償還シートサポート!Q168</f>
        <v>466013.67019772757</v>
      </c>
      <c r="P34" s="306">
        <f t="shared" si="3"/>
        <v>271</v>
      </c>
      <c r="Q34" s="306">
        <f>返済比率償還シートサポート!N288</f>
        <v>0</v>
      </c>
      <c r="R34" s="306">
        <f>返済比率償還シートサポート!P288</f>
        <v>0</v>
      </c>
      <c r="S34" s="306">
        <f>返済比率償還シートサポート!O288</f>
        <v>0</v>
      </c>
      <c r="T34" s="306">
        <f>返済比率償還シートサポート!Q288</f>
        <v>1.0186340659856796E-10</v>
      </c>
      <c r="V34" s="306">
        <f t="shared" si="4"/>
        <v>391</v>
      </c>
      <c r="W34" s="306">
        <f>返済比率償還シートサポート!N408</f>
        <v>0</v>
      </c>
      <c r="X34" s="306">
        <f>返済比率償還シートサポート!P408</f>
        <v>0</v>
      </c>
      <c r="Y34" s="306">
        <f>返済比率償還シートサポート!O408</f>
        <v>0</v>
      </c>
      <c r="Z34" s="306">
        <f>返済比率償還シートサポート!Q408</f>
        <v>1.0186340659856796E-10</v>
      </c>
    </row>
    <row r="35" spans="3:26">
      <c r="C35" s="319"/>
      <c r="D35" s="317">
        <f t="shared" si="1"/>
        <v>32</v>
      </c>
      <c r="E35" s="306">
        <f>返済比率償還シートサポート!N49</f>
        <v>6059.8032929941864</v>
      </c>
      <c r="F35" s="306">
        <f>返済比率償還シートサポート!P49</f>
        <v>3037.0466513666906</v>
      </c>
      <c r="G35" s="306">
        <f>返済比率償還シートサポート!O49</f>
        <v>3022.7566416274958</v>
      </c>
      <c r="H35" s="306">
        <f>返済比率償還シートサポート!Q49</f>
        <v>908091.23876837955</v>
      </c>
      <c r="J35" s="306">
        <f t="shared" si="2"/>
        <v>152</v>
      </c>
      <c r="K35" s="306">
        <f>返済比率償還シートサポート!N169</f>
        <v>6059.8032929941864</v>
      </c>
      <c r="L35" s="306">
        <f>返済比率償還シートサポート!P169</f>
        <v>1553.3789006590914</v>
      </c>
      <c r="M35" s="306">
        <f>返済比率償還シートサポート!O169</f>
        <v>4506.424392335095</v>
      </c>
      <c r="N35" s="306">
        <f>返済比率償還シートサポート!Q169</f>
        <v>461507.24580539245</v>
      </c>
      <c r="P35" s="306">
        <f t="shared" si="3"/>
        <v>272</v>
      </c>
      <c r="Q35" s="306">
        <f>返済比率償還シートサポート!N289</f>
        <v>0</v>
      </c>
      <c r="R35" s="306">
        <f>返済比率償還シートサポート!P289</f>
        <v>0</v>
      </c>
      <c r="S35" s="306">
        <f>返済比率償還シートサポート!O289</f>
        <v>0</v>
      </c>
      <c r="T35" s="306">
        <f>返済比率償還シートサポート!Q289</f>
        <v>1.0186340659856796E-10</v>
      </c>
      <c r="V35" s="306">
        <f t="shared" si="4"/>
        <v>392</v>
      </c>
      <c r="W35" s="306">
        <f>返済比率償還シートサポート!N409</f>
        <v>0</v>
      </c>
      <c r="X35" s="306">
        <f>返済比率償還シートサポート!P409</f>
        <v>0</v>
      </c>
      <c r="Y35" s="306">
        <f>返済比率償還シートサポート!O409</f>
        <v>0</v>
      </c>
      <c r="Z35" s="306">
        <f>返済比率償還シートサポート!Q409</f>
        <v>1.0186340659856796E-10</v>
      </c>
    </row>
    <row r="36" spans="3:26">
      <c r="C36" s="319"/>
      <c r="D36" s="317">
        <f t="shared" si="1"/>
        <v>33</v>
      </c>
      <c r="E36" s="306">
        <f>返済比率償還シートサポート!N50</f>
        <v>6059.8032929941864</v>
      </c>
      <c r="F36" s="306">
        <f>返済比率償還シートサポート!P50</f>
        <v>3026.9707958945996</v>
      </c>
      <c r="G36" s="306">
        <f>返済比率償還シートサポート!O50</f>
        <v>3032.8324970995873</v>
      </c>
      <c r="H36" s="306">
        <f>返済比率償還シートサポート!Q50</f>
        <v>905058.40627128002</v>
      </c>
      <c r="J36" s="306">
        <f t="shared" si="2"/>
        <v>153</v>
      </c>
      <c r="K36" s="306">
        <f>返済比率償還シートサポート!N170</f>
        <v>6059.8032929941864</v>
      </c>
      <c r="L36" s="306">
        <f>返済比率償還シートサポート!P170</f>
        <v>1538.3574860179745</v>
      </c>
      <c r="M36" s="306">
        <f>返済比率償還シートサポート!O170</f>
        <v>4521.4458069762122</v>
      </c>
      <c r="N36" s="306">
        <f>返済比率償還シートサポート!Q170</f>
        <v>456985.79999841622</v>
      </c>
      <c r="P36" s="306">
        <f t="shared" si="3"/>
        <v>273</v>
      </c>
      <c r="Q36" s="306">
        <f>返済比率償還シートサポート!N290</f>
        <v>0</v>
      </c>
      <c r="R36" s="306">
        <f>返済比率償還シートサポート!P290</f>
        <v>0</v>
      </c>
      <c r="S36" s="306">
        <f>返済比率償還シートサポート!O290</f>
        <v>0</v>
      </c>
      <c r="T36" s="306">
        <f>返済比率償還シートサポート!Q290</f>
        <v>1.0186340659856796E-10</v>
      </c>
      <c r="V36" s="306">
        <f t="shared" si="4"/>
        <v>393</v>
      </c>
      <c r="W36" s="306">
        <f>返済比率償還シートサポート!N410</f>
        <v>0</v>
      </c>
      <c r="X36" s="306">
        <f>返済比率償還シートサポート!P410</f>
        <v>0</v>
      </c>
      <c r="Y36" s="306">
        <f>返済比率償還シートサポート!O410</f>
        <v>0</v>
      </c>
      <c r="Z36" s="306">
        <f>返済比率償還シートサポート!Q410</f>
        <v>1.0186340659856796E-10</v>
      </c>
    </row>
    <row r="37" spans="3:26">
      <c r="C37" s="319"/>
      <c r="D37" s="317">
        <f t="shared" si="1"/>
        <v>34</v>
      </c>
      <c r="E37" s="306">
        <f>返済比率償還シートサポート!N51</f>
        <v>6059.8032929941864</v>
      </c>
      <c r="F37" s="306">
        <f>返済比率償還シートサポート!P51</f>
        <v>3016.8613542376006</v>
      </c>
      <c r="G37" s="306">
        <f>返済比率償還シートサポート!O51</f>
        <v>3042.9419387565863</v>
      </c>
      <c r="H37" s="306">
        <f>返済比率償還シートサポート!Q51</f>
        <v>902015.46433252341</v>
      </c>
      <c r="J37" s="306">
        <f t="shared" si="2"/>
        <v>154</v>
      </c>
      <c r="K37" s="306">
        <f>返済比率償還シートサポート!N171</f>
        <v>6059.8032929941864</v>
      </c>
      <c r="L37" s="306">
        <f>返済比率償還シートサポート!P171</f>
        <v>1523.2859999947202</v>
      </c>
      <c r="M37" s="306">
        <f>返済比率償還シートサポート!O171</f>
        <v>4536.517292999466</v>
      </c>
      <c r="N37" s="306">
        <f>返済比率償還シートサポート!Q171</f>
        <v>452449.28270541673</v>
      </c>
      <c r="P37" s="306">
        <f t="shared" si="3"/>
        <v>274</v>
      </c>
      <c r="Q37" s="306">
        <f>返済比率償還シートサポート!N291</f>
        <v>0</v>
      </c>
      <c r="R37" s="306">
        <f>返済比率償還シートサポート!P291</f>
        <v>0</v>
      </c>
      <c r="S37" s="306">
        <f>返済比率償還シートサポート!O291</f>
        <v>0</v>
      </c>
      <c r="T37" s="306">
        <f>返済比率償還シートサポート!Q291</f>
        <v>1.0186340659856796E-10</v>
      </c>
      <c r="V37" s="306">
        <f t="shared" si="4"/>
        <v>394</v>
      </c>
      <c r="W37" s="306">
        <f>返済比率償還シートサポート!N411</f>
        <v>0</v>
      </c>
      <c r="X37" s="306">
        <f>返済比率償還シートサポート!P411</f>
        <v>0</v>
      </c>
      <c r="Y37" s="306">
        <f>返済比率償還シートサポート!O411</f>
        <v>0</v>
      </c>
      <c r="Z37" s="306">
        <f>返済比率償還シートサポート!Q411</f>
        <v>1.0186340659856796E-10</v>
      </c>
    </row>
    <row r="38" spans="3:26">
      <c r="C38" s="319"/>
      <c r="D38" s="317">
        <f t="shared" si="1"/>
        <v>35</v>
      </c>
      <c r="E38" s="306">
        <f>返済比率償還シートサポート!N52</f>
        <v>6059.8032929941864</v>
      </c>
      <c r="F38" s="306">
        <f>返済比率償還シートサポート!P52</f>
        <v>3006.7182144417452</v>
      </c>
      <c r="G38" s="306">
        <f>返済比率償還シートサポート!O52</f>
        <v>3053.0850785524412</v>
      </c>
      <c r="H38" s="306">
        <f>返済比率償還シートサポート!Q52</f>
        <v>898962.37925397092</v>
      </c>
      <c r="J38" s="306">
        <f t="shared" si="2"/>
        <v>155</v>
      </c>
      <c r="K38" s="306">
        <f>返済比率償還シートサポート!N172</f>
        <v>6059.8032929941864</v>
      </c>
      <c r="L38" s="306">
        <f>返済比率償還シートサポート!P172</f>
        <v>1508.164275684722</v>
      </c>
      <c r="M38" s="306">
        <f>返済比率償還シートサポート!O172</f>
        <v>4551.6390173094642</v>
      </c>
      <c r="N38" s="306">
        <f>返済比率償還シートサポート!Q172</f>
        <v>447897.64368810726</v>
      </c>
      <c r="P38" s="306">
        <f t="shared" si="3"/>
        <v>275</v>
      </c>
      <c r="Q38" s="306">
        <f>返済比率償還シートサポート!N292</f>
        <v>0</v>
      </c>
      <c r="R38" s="306">
        <f>返済比率償還シートサポート!P292</f>
        <v>0</v>
      </c>
      <c r="S38" s="306">
        <f>返済比率償還シートサポート!O292</f>
        <v>0</v>
      </c>
      <c r="T38" s="306">
        <f>返済比率償還シートサポート!Q292</f>
        <v>1.0186340659856796E-10</v>
      </c>
      <c r="V38" s="306">
        <f t="shared" si="4"/>
        <v>395</v>
      </c>
      <c r="W38" s="306">
        <f>返済比率償還シートサポート!N412</f>
        <v>0</v>
      </c>
      <c r="X38" s="306">
        <f>返済比率償還シートサポート!P412</f>
        <v>0</v>
      </c>
      <c r="Y38" s="306">
        <f>返済比率償還シートサポート!O412</f>
        <v>0</v>
      </c>
      <c r="Z38" s="306">
        <f>返済比率償還シートサポート!Q412</f>
        <v>1.0186340659856796E-10</v>
      </c>
    </row>
    <row r="39" spans="3:26">
      <c r="C39" s="319" t="s">
        <v>102</v>
      </c>
      <c r="D39" s="317">
        <f t="shared" si="1"/>
        <v>36</v>
      </c>
      <c r="E39" s="306">
        <f>返済比率償還シートサポート!N53</f>
        <v>6059.8032929941864</v>
      </c>
      <c r="F39" s="306">
        <f>返済比率償還シートサポート!P53</f>
        <v>2996.5412641799039</v>
      </c>
      <c r="G39" s="306">
        <f>返済比率償還シートサポート!O53</f>
        <v>3063.262028814283</v>
      </c>
      <c r="H39" s="306">
        <f>返済比率償還シートサポート!Q53</f>
        <v>895899.11722515663</v>
      </c>
      <c r="I39" s="319" t="s">
        <v>103</v>
      </c>
      <c r="J39" s="306">
        <f t="shared" si="2"/>
        <v>156</v>
      </c>
      <c r="K39" s="306">
        <f>返済比率償還シートサポート!N173</f>
        <v>6059.8032929941864</v>
      </c>
      <c r="L39" s="306">
        <f>返済比率償還シートサポート!P173</f>
        <v>1492.9921456270242</v>
      </c>
      <c r="M39" s="306">
        <f>返済比率償還シートサポート!O173</f>
        <v>4566.8111473671624</v>
      </c>
      <c r="N39" s="306">
        <f>返済比率償還シートサポート!Q173</f>
        <v>443330.83254074008</v>
      </c>
      <c r="O39" s="319" t="s">
        <v>104</v>
      </c>
      <c r="P39" s="306">
        <f t="shared" si="3"/>
        <v>276</v>
      </c>
      <c r="Q39" s="306">
        <f>返済比率償還シートサポート!N293</f>
        <v>0</v>
      </c>
      <c r="R39" s="306">
        <f>返済比率償還シートサポート!P293</f>
        <v>0</v>
      </c>
      <c r="S39" s="306">
        <f>返済比率償還シートサポート!O293</f>
        <v>0</v>
      </c>
      <c r="T39" s="306">
        <f>返済比率償還シートサポート!Q293</f>
        <v>1.0186340659856796E-10</v>
      </c>
      <c r="U39" s="319" t="s">
        <v>105</v>
      </c>
      <c r="V39" s="306">
        <f t="shared" si="4"/>
        <v>396</v>
      </c>
      <c r="W39" s="306">
        <f>返済比率償還シートサポート!N413</f>
        <v>0</v>
      </c>
      <c r="X39" s="306">
        <f>返済比率償還シートサポート!P413</f>
        <v>0</v>
      </c>
      <c r="Y39" s="306">
        <f>返済比率償還シートサポート!O413</f>
        <v>0</v>
      </c>
      <c r="Z39" s="306">
        <f>返済比率償還シートサポート!Q413</f>
        <v>1.0186340659856796E-10</v>
      </c>
    </row>
    <row r="40" spans="3:26">
      <c r="C40" s="319"/>
      <c r="D40" s="317">
        <f t="shared" si="1"/>
        <v>37</v>
      </c>
      <c r="E40" s="306">
        <f>返済比率償還シートサポート!N54</f>
        <v>6059.8032929941864</v>
      </c>
      <c r="F40" s="306">
        <f>返済比率償還シートサポート!P54</f>
        <v>2986.3303907505233</v>
      </c>
      <c r="G40" s="306">
        <f>返済比率償還シートサポート!O54</f>
        <v>3073.4729022436636</v>
      </c>
      <c r="H40" s="306">
        <f>返済比率償還シートサポート!Q54</f>
        <v>892825.64432291302</v>
      </c>
      <c r="J40" s="306">
        <f t="shared" si="2"/>
        <v>157</v>
      </c>
      <c r="K40" s="306">
        <f>返済比率償還シートサポート!N174</f>
        <v>6059.8032929941864</v>
      </c>
      <c r="L40" s="306">
        <f>返済比率償還シートサポート!P174</f>
        <v>1477.7694418024669</v>
      </c>
      <c r="M40" s="306">
        <f>返済比率償還シートサポート!O174</f>
        <v>4582.0338511917198</v>
      </c>
      <c r="N40" s="306">
        <f>返済比率償還シートサポート!Q174</f>
        <v>438748.79868954839</v>
      </c>
      <c r="P40" s="306">
        <f t="shared" si="3"/>
        <v>277</v>
      </c>
      <c r="Q40" s="306">
        <f>返済比率償還シートサポート!N294</f>
        <v>0</v>
      </c>
      <c r="R40" s="306">
        <f>返済比率償還シートサポート!P294</f>
        <v>0</v>
      </c>
      <c r="S40" s="306">
        <f>返済比率償還シートサポート!O294</f>
        <v>0</v>
      </c>
      <c r="T40" s="306">
        <f>返済比率償還シートサポート!Q294</f>
        <v>1.0186340659856796E-10</v>
      </c>
      <c r="V40" s="306">
        <f t="shared" si="4"/>
        <v>397</v>
      </c>
      <c r="W40" s="306">
        <f>返済比率償還シートサポート!N414</f>
        <v>0</v>
      </c>
      <c r="X40" s="306">
        <f>返済比率償還シートサポート!P414</f>
        <v>0</v>
      </c>
      <c r="Y40" s="306">
        <f>返済比率償還シートサポート!O414</f>
        <v>0</v>
      </c>
      <c r="Z40" s="306">
        <f>返済比率償還シートサポート!Q414</f>
        <v>1.0186340659856796E-10</v>
      </c>
    </row>
    <row r="41" spans="3:26">
      <c r="C41" s="319"/>
      <c r="D41" s="317">
        <f t="shared" si="1"/>
        <v>38</v>
      </c>
      <c r="E41" s="306">
        <f>返済比率償還シートサポート!N55</f>
        <v>6059.8032929941864</v>
      </c>
      <c r="F41" s="306">
        <f>返済比率償還シートサポート!P55</f>
        <v>2976.0854810763776</v>
      </c>
      <c r="G41" s="306">
        <f>返済比率償還シートサポート!O55</f>
        <v>3083.7178119178093</v>
      </c>
      <c r="H41" s="306">
        <f>返済比率償還シートサポート!Q55</f>
        <v>889741.92651099525</v>
      </c>
      <c r="J41" s="306">
        <f t="shared" si="2"/>
        <v>158</v>
      </c>
      <c r="K41" s="306">
        <f>返済比率償還シートサポート!N175</f>
        <v>6059.8032929941864</v>
      </c>
      <c r="L41" s="306">
        <f>返済比率償還シートサポート!P175</f>
        <v>1462.495995631828</v>
      </c>
      <c r="M41" s="306">
        <f>返済比率償還シートサポート!O175</f>
        <v>4597.3072973623593</v>
      </c>
      <c r="N41" s="306">
        <f>返済比率償還シートサポート!Q175</f>
        <v>434151.49139218603</v>
      </c>
      <c r="P41" s="306">
        <f t="shared" si="3"/>
        <v>278</v>
      </c>
      <c r="Q41" s="306">
        <f>返済比率償還シートサポート!N295</f>
        <v>0</v>
      </c>
      <c r="R41" s="306">
        <f>返済比率償還シートサポート!P295</f>
        <v>0</v>
      </c>
      <c r="S41" s="306">
        <f>返済比率償還シートサポート!O295</f>
        <v>0</v>
      </c>
      <c r="T41" s="306">
        <f>返済比率償還シートサポート!Q295</f>
        <v>1.0186340659856796E-10</v>
      </c>
      <c r="V41" s="306">
        <f t="shared" si="4"/>
        <v>398</v>
      </c>
      <c r="W41" s="306">
        <f>返済比率償還シートサポート!N415</f>
        <v>0</v>
      </c>
      <c r="X41" s="306">
        <f>返済比率償還シートサポート!P415</f>
        <v>0</v>
      </c>
      <c r="Y41" s="306">
        <f>返済比率償還シートサポート!O415</f>
        <v>0</v>
      </c>
      <c r="Z41" s="306">
        <f>返済比率償還シートサポート!Q415</f>
        <v>1.0186340659856796E-10</v>
      </c>
    </row>
    <row r="42" spans="3:26">
      <c r="C42" s="319"/>
      <c r="D42" s="317">
        <f t="shared" si="1"/>
        <v>39</v>
      </c>
      <c r="E42" s="306">
        <f>返済比率償還シートサポート!N56</f>
        <v>6059.8032929941864</v>
      </c>
      <c r="F42" s="306">
        <f>返済比率償還シートサポート!P56</f>
        <v>2965.8064217033184</v>
      </c>
      <c r="G42" s="306">
        <f>返済比率償還シートサポート!O56</f>
        <v>3093.9968712908685</v>
      </c>
      <c r="H42" s="306">
        <f>返済比率償還シートサポート!Q56</f>
        <v>886647.92963970441</v>
      </c>
      <c r="J42" s="306">
        <f t="shared" si="2"/>
        <v>159</v>
      </c>
      <c r="K42" s="306">
        <f>返済比率償還シートサポート!N176</f>
        <v>6059.8032929941864</v>
      </c>
      <c r="L42" s="306">
        <f>返済比率償還シートサポート!P176</f>
        <v>1447.1716379739532</v>
      </c>
      <c r="M42" s="306">
        <f>返済比率償還シートサポート!O176</f>
        <v>4612.6316550202337</v>
      </c>
      <c r="N42" s="306">
        <f>返済比率償還シートサポート!Q176</f>
        <v>429538.8597371658</v>
      </c>
      <c r="P42" s="306">
        <f t="shared" si="3"/>
        <v>279</v>
      </c>
      <c r="Q42" s="306">
        <f>返済比率償還シートサポート!N296</f>
        <v>0</v>
      </c>
      <c r="R42" s="306">
        <f>返済比率償還シートサポート!P296</f>
        <v>0</v>
      </c>
      <c r="S42" s="306">
        <f>返済比率償還シートサポート!O296</f>
        <v>0</v>
      </c>
      <c r="T42" s="306">
        <f>返済比率償還シートサポート!Q296</f>
        <v>1.0186340659856796E-10</v>
      </c>
      <c r="V42" s="306">
        <f t="shared" si="4"/>
        <v>399</v>
      </c>
      <c r="W42" s="306">
        <f>返済比率償還シートサポート!N416</f>
        <v>0</v>
      </c>
      <c r="X42" s="306">
        <f>返済比率償還シートサポート!P416</f>
        <v>0</v>
      </c>
      <c r="Y42" s="306">
        <f>返済比率償還シートサポート!O416</f>
        <v>0</v>
      </c>
      <c r="Z42" s="306">
        <f>返済比率償還シートサポート!Q416</f>
        <v>1.0186340659856796E-10</v>
      </c>
    </row>
    <row r="43" spans="3:26">
      <c r="C43" s="319"/>
      <c r="D43" s="317">
        <f t="shared" si="1"/>
        <v>40</v>
      </c>
      <c r="E43" s="306">
        <f>返済比率償還シートサポート!N57</f>
        <v>6059.8032929941864</v>
      </c>
      <c r="F43" s="306">
        <f>返済比率償還シートサポート!P57</f>
        <v>2955.4930987990156</v>
      </c>
      <c r="G43" s="306">
        <f>返済比率償還シートサポート!O57</f>
        <v>3104.3101941951718</v>
      </c>
      <c r="H43" s="306">
        <f>返済比率償還シートサポート!Q57</f>
        <v>883543.61944550928</v>
      </c>
      <c r="J43" s="306">
        <f t="shared" si="2"/>
        <v>160</v>
      </c>
      <c r="K43" s="306">
        <f>返済比率償還シートサポート!N177</f>
        <v>6059.8032929941864</v>
      </c>
      <c r="L43" s="306">
        <f>返済比率償還シートサポート!P177</f>
        <v>1431.7961991238858</v>
      </c>
      <c r="M43" s="306">
        <f>返済比率償還シートサポート!O177</f>
        <v>4628.0070938703011</v>
      </c>
      <c r="N43" s="306">
        <f>返済比率償還シートサポート!Q177</f>
        <v>424910.85264329548</v>
      </c>
      <c r="P43" s="306">
        <f t="shared" si="3"/>
        <v>280</v>
      </c>
      <c r="Q43" s="306">
        <f>返済比率償還シートサポート!N297</f>
        <v>0</v>
      </c>
      <c r="R43" s="306">
        <f>返済比率償還シートサポート!P297</f>
        <v>0</v>
      </c>
      <c r="S43" s="306">
        <f>返済比率償還シートサポート!O297</f>
        <v>0</v>
      </c>
      <c r="T43" s="306">
        <f>返済比率償還シートサポート!Q297</f>
        <v>1.0186340659856796E-10</v>
      </c>
      <c r="V43" s="306">
        <f t="shared" si="4"/>
        <v>400</v>
      </c>
      <c r="W43" s="306">
        <f>返済比率償還シートサポート!N417</f>
        <v>0</v>
      </c>
      <c r="X43" s="306">
        <f>返済比率償還シートサポート!P417</f>
        <v>0</v>
      </c>
      <c r="Y43" s="306">
        <f>返済比率償還シートサポート!O417</f>
        <v>0</v>
      </c>
      <c r="Z43" s="306">
        <f>返済比率償還シートサポート!Q417</f>
        <v>1.0186340659856796E-10</v>
      </c>
    </row>
    <row r="44" spans="3:26">
      <c r="C44" s="319"/>
      <c r="D44" s="317">
        <f t="shared" si="1"/>
        <v>41</v>
      </c>
      <c r="E44" s="306">
        <f>返済比率償還シートサポート!N58</f>
        <v>6059.8032929941864</v>
      </c>
      <c r="F44" s="306">
        <f>返済比率償還シートサポート!P58</f>
        <v>2945.1453981516984</v>
      </c>
      <c r="G44" s="306">
        <f>返済比率償還シートサポート!O58</f>
        <v>3114.6578948424885</v>
      </c>
      <c r="H44" s="306">
        <f>返済比率償還シートサポート!Q58</f>
        <v>880428.96155066683</v>
      </c>
      <c r="J44" s="306">
        <f t="shared" si="2"/>
        <v>161</v>
      </c>
      <c r="K44" s="306">
        <f>返済比率償還シートサポート!N178</f>
        <v>6059.8032929941864</v>
      </c>
      <c r="L44" s="306">
        <f>返済比率償還シートサポート!P178</f>
        <v>1416.3695088109846</v>
      </c>
      <c r="M44" s="306">
        <f>返済比率償還シートサポート!O178</f>
        <v>4643.4337841832021</v>
      </c>
      <c r="N44" s="306">
        <f>返済比率償還シートサポート!Q178</f>
        <v>420267.41885911231</v>
      </c>
      <c r="P44" s="306">
        <f t="shared" si="3"/>
        <v>281</v>
      </c>
      <c r="Q44" s="306">
        <f>返済比率償還シートサポート!N298</f>
        <v>0</v>
      </c>
      <c r="R44" s="306">
        <f>返済比率償還シートサポート!P298</f>
        <v>0</v>
      </c>
      <c r="S44" s="306">
        <f>返済比率償還シートサポート!O298</f>
        <v>0</v>
      </c>
      <c r="T44" s="306">
        <f>返済比率償還シートサポート!Q298</f>
        <v>1.0186340659856796E-10</v>
      </c>
      <c r="V44" s="306">
        <f t="shared" si="4"/>
        <v>401</v>
      </c>
      <c r="W44" s="306">
        <f>返済比率償還シートサポート!N418</f>
        <v>0</v>
      </c>
      <c r="X44" s="306">
        <f>返済比率償還シートサポート!P418</f>
        <v>0</v>
      </c>
      <c r="Y44" s="306">
        <f>返済比率償還シートサポート!O418</f>
        <v>0</v>
      </c>
      <c r="Z44" s="306">
        <f>返済比率償還シートサポート!Q418</f>
        <v>1.0186340659856796E-10</v>
      </c>
    </row>
    <row r="45" spans="3:26">
      <c r="C45" s="319"/>
      <c r="D45" s="317">
        <f t="shared" si="1"/>
        <v>42</v>
      </c>
      <c r="E45" s="306">
        <f>返済比率償還シートサポート!N59</f>
        <v>6059.8032929941864</v>
      </c>
      <c r="F45" s="306">
        <f>返済比率償還シートサポート!P59</f>
        <v>2934.7632051688902</v>
      </c>
      <c r="G45" s="306">
        <f>返済比率償還シートサポート!O59</f>
        <v>3125.0400878252972</v>
      </c>
      <c r="H45" s="306">
        <f>返済比率償還シートサポート!Q59</f>
        <v>877303.92146284156</v>
      </c>
      <c r="J45" s="306">
        <f t="shared" si="2"/>
        <v>162</v>
      </c>
      <c r="K45" s="306">
        <f>返済比率償還シートサポート!N179</f>
        <v>6059.8032929941864</v>
      </c>
      <c r="L45" s="306">
        <f>返済比率償還シートサポート!P179</f>
        <v>1400.8913961970409</v>
      </c>
      <c r="M45" s="306">
        <f>返済比率償還シートサポート!O179</f>
        <v>4658.9118967971463</v>
      </c>
      <c r="N45" s="306">
        <f>返済比率償還シートサポート!Q179</f>
        <v>415608.50696231518</v>
      </c>
      <c r="P45" s="306">
        <f t="shared" si="3"/>
        <v>282</v>
      </c>
      <c r="Q45" s="306">
        <f>返済比率償還シートサポート!N299</f>
        <v>0</v>
      </c>
      <c r="R45" s="306">
        <f>返済比率償還シートサポート!P299</f>
        <v>0</v>
      </c>
      <c r="S45" s="306">
        <f>返済比率償還シートサポート!O299</f>
        <v>0</v>
      </c>
      <c r="T45" s="306">
        <f>返済比率償還シートサポート!Q299</f>
        <v>1.0186340659856796E-10</v>
      </c>
      <c r="V45" s="306">
        <f t="shared" si="4"/>
        <v>402</v>
      </c>
      <c r="W45" s="306">
        <f>返済比率償還シートサポート!N419</f>
        <v>0</v>
      </c>
      <c r="X45" s="306">
        <f>返済比率償還シートサポート!P419</f>
        <v>0</v>
      </c>
      <c r="Y45" s="306">
        <f>返済比率償還シートサポート!O419</f>
        <v>0</v>
      </c>
      <c r="Z45" s="306">
        <f>返済比率償還シートサポート!Q419</f>
        <v>1.0186340659856796E-10</v>
      </c>
    </row>
    <row r="46" spans="3:26">
      <c r="C46" s="319"/>
      <c r="D46" s="317">
        <f t="shared" si="1"/>
        <v>43</v>
      </c>
      <c r="E46" s="306">
        <f>返済比率償還シートサポート!N60</f>
        <v>6059.8032929941864</v>
      </c>
      <c r="F46" s="306">
        <f>返済比率償還シートサポート!P60</f>
        <v>2924.3464048761393</v>
      </c>
      <c r="G46" s="306">
        <f>返済比率償還シートサポート!O60</f>
        <v>3135.456888118048</v>
      </c>
      <c r="H46" s="306">
        <f>返済比率償還シートサポート!Q60</f>
        <v>874168.4645747235</v>
      </c>
      <c r="J46" s="306">
        <f t="shared" si="2"/>
        <v>163</v>
      </c>
      <c r="K46" s="306">
        <f>返済比率償還シートサポート!N180</f>
        <v>6059.8032929941864</v>
      </c>
      <c r="L46" s="306">
        <f>返済比率償還シートサポート!P180</f>
        <v>1385.3616898743835</v>
      </c>
      <c r="M46" s="306">
        <f>返済比率償還シートサポート!O180</f>
        <v>4674.4416031198025</v>
      </c>
      <c r="N46" s="306">
        <f>返済比率償還シートサポート!Q180</f>
        <v>410934.0653591954</v>
      </c>
      <c r="P46" s="306">
        <f t="shared" si="3"/>
        <v>283</v>
      </c>
      <c r="Q46" s="306">
        <f>返済比率償還シートサポート!N300</f>
        <v>0</v>
      </c>
      <c r="R46" s="306">
        <f>返済比率償還シートサポート!P300</f>
        <v>0</v>
      </c>
      <c r="S46" s="306">
        <f>返済比率償還シートサポート!O300</f>
        <v>0</v>
      </c>
      <c r="T46" s="306">
        <f>返済比率償還シートサポート!Q300</f>
        <v>1.0186340659856796E-10</v>
      </c>
      <c r="V46" s="306">
        <f t="shared" si="4"/>
        <v>403</v>
      </c>
      <c r="W46" s="306">
        <f>返済比率償還シートサポート!N420</f>
        <v>0</v>
      </c>
      <c r="X46" s="306">
        <f>返済比率償還シートサポート!P420</f>
        <v>0</v>
      </c>
      <c r="Y46" s="306">
        <f>返済比率償還シートサポート!O420</f>
        <v>0</v>
      </c>
      <c r="Z46" s="306">
        <f>返済比率償還シートサポート!Q420</f>
        <v>1.0186340659856796E-10</v>
      </c>
    </row>
    <row r="47" spans="3:26">
      <c r="C47" s="319"/>
      <c r="D47" s="317">
        <f t="shared" si="1"/>
        <v>44</v>
      </c>
      <c r="E47" s="306">
        <f>返済比率償還シートサポート!N61</f>
        <v>6059.8032929941864</v>
      </c>
      <c r="F47" s="306">
        <f>返済比率償還シートサポート!P61</f>
        <v>2913.8948819157454</v>
      </c>
      <c r="G47" s="306">
        <f>返済比率償還シートサポート!O61</f>
        <v>3145.908411078442</v>
      </c>
      <c r="H47" s="306">
        <f>返済比率償還シートサポート!Q61</f>
        <v>871022.55616364512</v>
      </c>
      <c r="J47" s="306">
        <f t="shared" si="2"/>
        <v>164</v>
      </c>
      <c r="K47" s="306">
        <f>返済比率償還シートサポート!N181</f>
        <v>6059.8032929941864</v>
      </c>
      <c r="L47" s="306">
        <f>返済比率償還シートサポート!P181</f>
        <v>1369.7802178639843</v>
      </c>
      <c r="M47" s="306">
        <f>返済比率償還シートサポート!O181</f>
        <v>4690.0230751302024</v>
      </c>
      <c r="N47" s="306">
        <f>返済比率償還シートサポート!Q181</f>
        <v>406244.04228406522</v>
      </c>
      <c r="P47" s="306">
        <f t="shared" si="3"/>
        <v>284</v>
      </c>
      <c r="Q47" s="306">
        <f>返済比率償還シートサポート!N301</f>
        <v>0</v>
      </c>
      <c r="R47" s="306">
        <f>返済比率償還シートサポート!P301</f>
        <v>0</v>
      </c>
      <c r="S47" s="306">
        <f>返済比率償還シートサポート!O301</f>
        <v>0</v>
      </c>
      <c r="T47" s="306">
        <f>返済比率償還シートサポート!Q301</f>
        <v>1.0186340659856796E-10</v>
      </c>
      <c r="V47" s="306">
        <f t="shared" si="4"/>
        <v>404</v>
      </c>
      <c r="W47" s="306">
        <f>返済比率償還シートサポート!N421</f>
        <v>0</v>
      </c>
      <c r="X47" s="306">
        <f>返済比率償還シートサポート!P421</f>
        <v>0</v>
      </c>
      <c r="Y47" s="306">
        <f>返済比率償還シートサポート!O421</f>
        <v>0</v>
      </c>
      <c r="Z47" s="306">
        <f>返済比率償還シートサポート!Q421</f>
        <v>1.0186340659856796E-10</v>
      </c>
    </row>
    <row r="48" spans="3:26">
      <c r="C48" s="319"/>
      <c r="D48" s="317">
        <f t="shared" si="1"/>
        <v>45</v>
      </c>
      <c r="E48" s="306">
        <f>返済比率償還シートサポート!N62</f>
        <v>6059.8032929941864</v>
      </c>
      <c r="F48" s="306">
        <f>返済比率償還シートサポート!P62</f>
        <v>2903.408520545484</v>
      </c>
      <c r="G48" s="306">
        <f>返済比率償還シートサポート!O62</f>
        <v>3156.3947724487034</v>
      </c>
      <c r="H48" s="306">
        <f>返済比率償還シートサポート!Q62</f>
        <v>867866.16139119642</v>
      </c>
      <c r="J48" s="306">
        <f t="shared" si="2"/>
        <v>165</v>
      </c>
      <c r="K48" s="306">
        <f>返済比率償還シートサポート!N182</f>
        <v>6059.8032929941864</v>
      </c>
      <c r="L48" s="306">
        <f>返済比率償還シートサポート!P182</f>
        <v>1354.1468076135502</v>
      </c>
      <c r="M48" s="306">
        <f>返済比率償還シートサポート!O182</f>
        <v>4705.6564853806358</v>
      </c>
      <c r="N48" s="306">
        <f>返済比率償還シートサポート!Q182</f>
        <v>401538.38579868455</v>
      </c>
      <c r="P48" s="306">
        <f t="shared" si="3"/>
        <v>285</v>
      </c>
      <c r="Q48" s="306">
        <f>返済比率償還シートサポート!N302</f>
        <v>0</v>
      </c>
      <c r="R48" s="306">
        <f>返済比率償還シートサポート!P302</f>
        <v>0</v>
      </c>
      <c r="S48" s="306">
        <f>返済比率償還シートサポート!O302</f>
        <v>0</v>
      </c>
      <c r="T48" s="306">
        <f>返済比率償還シートサポート!Q302</f>
        <v>1.0186340659856796E-10</v>
      </c>
      <c r="V48" s="306">
        <f t="shared" si="4"/>
        <v>405</v>
      </c>
      <c r="W48" s="306">
        <f>返済比率償還シートサポート!N422</f>
        <v>0</v>
      </c>
      <c r="X48" s="306">
        <f>返済比率償還シートサポート!P422</f>
        <v>0</v>
      </c>
      <c r="Y48" s="306">
        <f>返済比率償還シートサポート!O422</f>
        <v>0</v>
      </c>
      <c r="Z48" s="306">
        <f>返済比率償還シートサポート!Q422</f>
        <v>1.0186340659856796E-10</v>
      </c>
    </row>
    <row r="49" spans="3:26">
      <c r="C49" s="319"/>
      <c r="D49" s="317">
        <f t="shared" si="1"/>
        <v>46</v>
      </c>
      <c r="E49" s="306">
        <f>返済比率償還シートサポート!N63</f>
        <v>6059.8032929941864</v>
      </c>
      <c r="F49" s="306">
        <f>返済比率償還シートサポート!P63</f>
        <v>2892.8872046373217</v>
      </c>
      <c r="G49" s="306">
        <f>返済比率償還シートサポート!O63</f>
        <v>3166.9160883568657</v>
      </c>
      <c r="H49" s="306">
        <f>返済比率償還シートサポート!Q63</f>
        <v>864699.24530283955</v>
      </c>
      <c r="J49" s="306">
        <f t="shared" si="2"/>
        <v>166</v>
      </c>
      <c r="K49" s="306">
        <f>返済比率償還シートサポート!N183</f>
        <v>6059.8032929941864</v>
      </c>
      <c r="L49" s="306">
        <f>返済比率償還シートサポート!P183</f>
        <v>1338.4612859956146</v>
      </c>
      <c r="M49" s="306">
        <f>返済比率償還シートサポート!O183</f>
        <v>4721.3420069985723</v>
      </c>
      <c r="N49" s="306">
        <f>返済比率償還シートサポート!Q183</f>
        <v>396817.04379168601</v>
      </c>
      <c r="P49" s="306">
        <f t="shared" si="3"/>
        <v>286</v>
      </c>
      <c r="Q49" s="306">
        <f>返済比率償還シートサポート!N303</f>
        <v>0</v>
      </c>
      <c r="R49" s="306">
        <f>返済比率償還シートサポート!P303</f>
        <v>0</v>
      </c>
      <c r="S49" s="306">
        <f>返済比率償還シートサポート!O303</f>
        <v>0</v>
      </c>
      <c r="T49" s="306">
        <f>返済比率償還シートサポート!Q303</f>
        <v>1.0186340659856796E-10</v>
      </c>
      <c r="V49" s="306">
        <f t="shared" si="4"/>
        <v>406</v>
      </c>
      <c r="W49" s="306">
        <f>返済比率償還シートサポート!N423</f>
        <v>0</v>
      </c>
      <c r="X49" s="306">
        <f>返済比率償還シートサポート!P423</f>
        <v>0</v>
      </c>
      <c r="Y49" s="306">
        <f>返済比率償還シートサポート!O423</f>
        <v>0</v>
      </c>
      <c r="Z49" s="306">
        <f>返済比率償還シートサポート!Q423</f>
        <v>1.0186340659856796E-10</v>
      </c>
    </row>
    <row r="50" spans="3:26">
      <c r="C50" s="319"/>
      <c r="D50" s="317">
        <f t="shared" si="1"/>
        <v>47</v>
      </c>
      <c r="E50" s="306">
        <f>返済比率償還シートサポート!N64</f>
        <v>6059.8032929941864</v>
      </c>
      <c r="F50" s="306">
        <f>返済比率償還シートサポート!P64</f>
        <v>2882.330817676132</v>
      </c>
      <c r="G50" s="306">
        <f>返済比率償還シートサポート!O64</f>
        <v>3177.4724753180549</v>
      </c>
      <c r="H50" s="306">
        <f>返済比率償還シートサポート!Q64</f>
        <v>861521.77282752155</v>
      </c>
      <c r="J50" s="306">
        <f t="shared" si="2"/>
        <v>167</v>
      </c>
      <c r="K50" s="306">
        <f>返済比率償還シートサポート!N184</f>
        <v>6059.8032929941864</v>
      </c>
      <c r="L50" s="306">
        <f>返済比率償還シートサポート!P184</f>
        <v>1322.7234793056195</v>
      </c>
      <c r="M50" s="306">
        <f>返済比率償還シートサポート!O184</f>
        <v>4737.0798136885669</v>
      </c>
      <c r="N50" s="306">
        <f>返済比率償還シートサポート!Q184</f>
        <v>392079.96397799742</v>
      </c>
      <c r="P50" s="306">
        <f t="shared" si="3"/>
        <v>287</v>
      </c>
      <c r="Q50" s="306">
        <f>返済比率償還シートサポート!N304</f>
        <v>0</v>
      </c>
      <c r="R50" s="306">
        <f>返済比率償還シートサポート!P304</f>
        <v>0</v>
      </c>
      <c r="S50" s="306">
        <f>返済比率償還シートサポート!O304</f>
        <v>0</v>
      </c>
      <c r="T50" s="306">
        <f>返済比率償還シートサポート!Q304</f>
        <v>1.0186340659856796E-10</v>
      </c>
      <c r="V50" s="306">
        <f t="shared" si="4"/>
        <v>407</v>
      </c>
      <c r="W50" s="306">
        <f>返済比率償還シートサポート!N424</f>
        <v>0</v>
      </c>
      <c r="X50" s="306">
        <f>返済比率償還シートサポート!P424</f>
        <v>0</v>
      </c>
      <c r="Y50" s="306">
        <f>返済比率償還シートサポート!O424</f>
        <v>0</v>
      </c>
      <c r="Z50" s="306">
        <f>返済比率償還シートサポート!Q424</f>
        <v>1.0186340659856796E-10</v>
      </c>
    </row>
    <row r="51" spans="3:26">
      <c r="C51" s="319" t="s">
        <v>106</v>
      </c>
      <c r="D51" s="317">
        <f t="shared" si="1"/>
        <v>48</v>
      </c>
      <c r="E51" s="306">
        <f>返済比率償還シートサポート!N65</f>
        <v>6059.8032929941864</v>
      </c>
      <c r="F51" s="306">
        <f>返済比率償還シートサポート!P65</f>
        <v>2871.7392427584045</v>
      </c>
      <c r="G51" s="306">
        <f>返済比率償還シートサポート!O65</f>
        <v>3188.0640502357819</v>
      </c>
      <c r="H51" s="306">
        <f>返済比率償還シートサポート!Q65</f>
        <v>858333.70877728576</v>
      </c>
      <c r="I51" s="319" t="s">
        <v>107</v>
      </c>
      <c r="J51" s="306">
        <f t="shared" si="2"/>
        <v>168</v>
      </c>
      <c r="K51" s="306">
        <f>返済比率償還シートサポート!N185</f>
        <v>6059.8032929941864</v>
      </c>
      <c r="L51" s="306">
        <f>返済比率償還シートサポート!P185</f>
        <v>1306.9332132599911</v>
      </c>
      <c r="M51" s="306">
        <f>返済比率償還シートサポート!O185</f>
        <v>4752.8700797341962</v>
      </c>
      <c r="N51" s="306">
        <f>返済比率償還シートサポート!Q185</f>
        <v>387327.09389826324</v>
      </c>
      <c r="O51" s="319" t="s">
        <v>108</v>
      </c>
      <c r="P51" s="306">
        <f t="shared" si="3"/>
        <v>288</v>
      </c>
      <c r="Q51" s="306">
        <f>返済比率償還シートサポート!N305</f>
        <v>0</v>
      </c>
      <c r="R51" s="306">
        <f>返済比率償還シートサポート!P305</f>
        <v>0</v>
      </c>
      <c r="S51" s="306">
        <f>返済比率償還シートサポート!O305</f>
        <v>0</v>
      </c>
      <c r="T51" s="306">
        <f>返済比率償還シートサポート!Q305</f>
        <v>1.0186340659856796E-10</v>
      </c>
      <c r="U51" s="319" t="s">
        <v>109</v>
      </c>
      <c r="V51" s="306">
        <f t="shared" si="4"/>
        <v>408</v>
      </c>
      <c r="W51" s="306">
        <f>返済比率償還シートサポート!N425</f>
        <v>0</v>
      </c>
      <c r="X51" s="306">
        <f>返済比率償還シートサポート!P425</f>
        <v>0</v>
      </c>
      <c r="Y51" s="306">
        <f>返済比率償還シートサポート!O425</f>
        <v>0</v>
      </c>
      <c r="Z51" s="306">
        <f>返済比率償還シートサポート!Q425</f>
        <v>1.0186340659856796E-10</v>
      </c>
    </row>
    <row r="52" spans="3:26">
      <c r="C52" s="319"/>
      <c r="D52" s="317">
        <f t="shared" si="1"/>
        <v>49</v>
      </c>
      <c r="E52" s="306">
        <f>返済比率償還シートサポート!N66</f>
        <v>6059.8032929941864</v>
      </c>
      <c r="F52" s="306">
        <f>返済比率償還シートサポート!P66</f>
        <v>2861.1123625909522</v>
      </c>
      <c r="G52" s="306">
        <f>返済比率償還シートサポート!O66</f>
        <v>3198.6909304032342</v>
      </c>
      <c r="H52" s="306">
        <f>返済比率償還シートサポート!Q66</f>
        <v>855135.01784688258</v>
      </c>
      <c r="J52" s="306">
        <f t="shared" si="2"/>
        <v>169</v>
      </c>
      <c r="K52" s="306">
        <f>返済比率償還シートサポート!N186</f>
        <v>6059.8032929941864</v>
      </c>
      <c r="L52" s="306">
        <f>返済比率償還シートサポート!P186</f>
        <v>1291.0903129942105</v>
      </c>
      <c r="M52" s="306">
        <f>返済比率償還シートサポート!O186</f>
        <v>4768.7129799999766</v>
      </c>
      <c r="N52" s="306">
        <f>返済比率償還シートサポート!Q186</f>
        <v>382558.38091826328</v>
      </c>
      <c r="P52" s="306">
        <f t="shared" si="3"/>
        <v>289</v>
      </c>
      <c r="Q52" s="306">
        <f>返済比率償還シートサポート!N306</f>
        <v>0</v>
      </c>
      <c r="R52" s="306">
        <f>返済比率償還シートサポート!P306</f>
        <v>0</v>
      </c>
      <c r="S52" s="306">
        <f>返済比率償還シートサポート!O306</f>
        <v>0</v>
      </c>
      <c r="T52" s="306">
        <f>返済比率償還シートサポート!Q306</f>
        <v>1.0186340659856796E-10</v>
      </c>
      <c r="V52" s="306">
        <f t="shared" si="4"/>
        <v>409</v>
      </c>
      <c r="W52" s="306">
        <f>返済比率償還シートサポート!N426</f>
        <v>0</v>
      </c>
      <c r="X52" s="306">
        <f>返済比率償還シートサポート!P426</f>
        <v>0</v>
      </c>
      <c r="Y52" s="306">
        <f>返済比率償還シートサポート!O426</f>
        <v>0</v>
      </c>
      <c r="Z52" s="306">
        <f>返済比率償還シートサポート!Q426</f>
        <v>1.0186340659856796E-10</v>
      </c>
    </row>
    <row r="53" spans="3:26">
      <c r="C53" s="319"/>
      <c r="D53" s="317">
        <f t="shared" si="1"/>
        <v>50</v>
      </c>
      <c r="E53" s="306">
        <f>返済比率償還シートサポート!N67</f>
        <v>6059.8032929941864</v>
      </c>
      <c r="F53" s="306">
        <f>返済比率償還シートサポート!P67</f>
        <v>2850.4500594896085</v>
      </c>
      <c r="G53" s="306">
        <f>返済比率償還シートサポート!O67</f>
        <v>3209.3532335045788</v>
      </c>
      <c r="H53" s="306">
        <f>返済比率償還シートサポート!Q67</f>
        <v>851925.664613378</v>
      </c>
      <c r="J53" s="306">
        <f t="shared" si="2"/>
        <v>170</v>
      </c>
      <c r="K53" s="306">
        <f>返済比率償還シートサポート!N187</f>
        <v>6059.8032929941864</v>
      </c>
      <c r="L53" s="306">
        <f>返済比率償還シートサポート!P187</f>
        <v>1275.1946030608772</v>
      </c>
      <c r="M53" s="306">
        <f>返済比率償還シートサポート!O187</f>
        <v>4784.6086899333095</v>
      </c>
      <c r="N53" s="306">
        <f>返済比率償還シートサポート!Q187</f>
        <v>377773.77222832997</v>
      </c>
      <c r="P53" s="306">
        <f t="shared" si="3"/>
        <v>290</v>
      </c>
      <c r="Q53" s="306">
        <f>返済比率償還シートサポート!N307</f>
        <v>0</v>
      </c>
      <c r="R53" s="306">
        <f>返済比率償還シートサポート!P307</f>
        <v>0</v>
      </c>
      <c r="S53" s="306">
        <f>返済比率償還シートサポート!O307</f>
        <v>0</v>
      </c>
      <c r="T53" s="306">
        <f>返済比率償還シートサポート!Q307</f>
        <v>1.0186340659856796E-10</v>
      </c>
      <c r="V53" s="306">
        <f t="shared" si="4"/>
        <v>410</v>
      </c>
      <c r="W53" s="306">
        <f>返済比率償還シートサポート!N427</f>
        <v>0</v>
      </c>
      <c r="X53" s="306">
        <f>返済比率償還シートサポート!P427</f>
        <v>0</v>
      </c>
      <c r="Y53" s="306">
        <f>返済比率償還シートサポート!O427</f>
        <v>0</v>
      </c>
      <c r="Z53" s="306">
        <f>返済比率償還シートサポート!Q427</f>
        <v>1.0186340659856796E-10</v>
      </c>
    </row>
    <row r="54" spans="3:26">
      <c r="C54" s="319"/>
      <c r="D54" s="317">
        <f t="shared" si="1"/>
        <v>51</v>
      </c>
      <c r="E54" s="306">
        <f>返済比率償還シートサポート!N68</f>
        <v>6059.8032929941864</v>
      </c>
      <c r="F54" s="306">
        <f>返済比率償還シートサポート!P68</f>
        <v>2839.7522153779264</v>
      </c>
      <c r="G54" s="306">
        <f>返済比率償還シートサポート!O68</f>
        <v>3220.0510776162605</v>
      </c>
      <c r="H54" s="306">
        <f>返済比率償還シートサポート!Q68</f>
        <v>848705.61353576172</v>
      </c>
      <c r="J54" s="306">
        <f t="shared" si="2"/>
        <v>171</v>
      </c>
      <c r="K54" s="306">
        <f>返済比率償還シートサポート!N188</f>
        <v>6059.8032929941864</v>
      </c>
      <c r="L54" s="306">
        <f>返済比率償還シートサポート!P188</f>
        <v>1259.245907427766</v>
      </c>
      <c r="M54" s="306">
        <f>返済比率償還シートサポート!O188</f>
        <v>4800.5573855664206</v>
      </c>
      <c r="N54" s="306">
        <f>返済比率償還シートサポート!Q188</f>
        <v>372973.21484276355</v>
      </c>
      <c r="P54" s="306">
        <f t="shared" si="3"/>
        <v>291</v>
      </c>
      <c r="Q54" s="306">
        <f>返済比率償還シートサポート!N308</f>
        <v>0</v>
      </c>
      <c r="R54" s="306">
        <f>返済比率償還シートサポート!P308</f>
        <v>0</v>
      </c>
      <c r="S54" s="306">
        <f>返済比率償還シートサポート!O308</f>
        <v>0</v>
      </c>
      <c r="T54" s="306">
        <f>返済比率償還シートサポート!Q308</f>
        <v>1.0186340659856796E-10</v>
      </c>
      <c r="V54" s="306">
        <f t="shared" si="4"/>
        <v>411</v>
      </c>
      <c r="W54" s="306">
        <f>返済比率償還シートサポート!N428</f>
        <v>0</v>
      </c>
      <c r="X54" s="306">
        <f>返済比率償還シートサポート!P428</f>
        <v>0</v>
      </c>
      <c r="Y54" s="306">
        <f>返済比率償還シートサポート!O428</f>
        <v>0</v>
      </c>
      <c r="Z54" s="306">
        <f>返済比率償還シートサポート!Q428</f>
        <v>1.0186340659856796E-10</v>
      </c>
    </row>
    <row r="55" spans="3:26">
      <c r="C55" s="319"/>
      <c r="D55" s="317">
        <f t="shared" si="1"/>
        <v>52</v>
      </c>
      <c r="E55" s="306">
        <f>返済比率償還シートサポート!N69</f>
        <v>6059.8032929941864</v>
      </c>
      <c r="F55" s="306">
        <f>返済比率償還シートサポート!P69</f>
        <v>2829.0187117858718</v>
      </c>
      <c r="G55" s="306">
        <f>返済比率償還シートサポート!O69</f>
        <v>3230.7845812083142</v>
      </c>
      <c r="H55" s="306">
        <f>返済比率償還シートサポート!Q69</f>
        <v>845474.82895455335</v>
      </c>
      <c r="J55" s="306">
        <f t="shared" si="2"/>
        <v>172</v>
      </c>
      <c r="K55" s="306">
        <f>返済比率償還シートサポート!N189</f>
        <v>6059.8032929941864</v>
      </c>
      <c r="L55" s="306">
        <f>返済比率償還シートサポート!P189</f>
        <v>1243.2440494758778</v>
      </c>
      <c r="M55" s="306">
        <f>返済比率償還シートサポート!O189</f>
        <v>4816.559243518308</v>
      </c>
      <c r="N55" s="306">
        <f>返済比率償還シートサポート!Q189</f>
        <v>368156.65559924522</v>
      </c>
      <c r="P55" s="306">
        <f t="shared" si="3"/>
        <v>292</v>
      </c>
      <c r="Q55" s="306">
        <f>返済比率償還シートサポート!N309</f>
        <v>0</v>
      </c>
      <c r="R55" s="306">
        <f>返済比率償還シートサポート!P309</f>
        <v>0</v>
      </c>
      <c r="S55" s="306">
        <f>返済比率償還シートサポート!O309</f>
        <v>0</v>
      </c>
      <c r="T55" s="306">
        <f>返済比率償還シートサポート!Q309</f>
        <v>1.0186340659856796E-10</v>
      </c>
      <c r="V55" s="306">
        <f t="shared" si="4"/>
        <v>412</v>
      </c>
      <c r="W55" s="306">
        <f>返済比率償還シートサポート!N429</f>
        <v>0</v>
      </c>
      <c r="X55" s="306">
        <f>返済比率償還シートサポート!P429</f>
        <v>0</v>
      </c>
      <c r="Y55" s="306">
        <f>返済比率償還シートサポート!O429</f>
        <v>0</v>
      </c>
      <c r="Z55" s="306">
        <f>返済比率償還シートサポート!Q429</f>
        <v>1.0186340659856796E-10</v>
      </c>
    </row>
    <row r="56" spans="3:26">
      <c r="C56" s="319"/>
      <c r="D56" s="317">
        <f t="shared" si="1"/>
        <v>53</v>
      </c>
      <c r="E56" s="306">
        <f>返済比率償還シートサポート!N70</f>
        <v>6059.8032929941864</v>
      </c>
      <c r="F56" s="306">
        <f>返済比率償還シートサポート!P70</f>
        <v>2818.2494298485112</v>
      </c>
      <c r="G56" s="306">
        <f>返済比率償還シートサポート!O70</f>
        <v>3241.5538631456757</v>
      </c>
      <c r="H56" s="306">
        <f>返済比率償還シートサポート!Q70</f>
        <v>842233.2750914077</v>
      </c>
      <c r="J56" s="306">
        <f t="shared" si="2"/>
        <v>173</v>
      </c>
      <c r="K56" s="306">
        <f>返済比率償還シートサポート!N190</f>
        <v>6059.8032929941864</v>
      </c>
      <c r="L56" s="306">
        <f>返済比率償還シートサポート!P190</f>
        <v>1227.1888519974837</v>
      </c>
      <c r="M56" s="306">
        <f>返済比率償還シートサポート!O190</f>
        <v>4832.6144409967028</v>
      </c>
      <c r="N56" s="306">
        <f>返済比率償還シートサポート!Q190</f>
        <v>363324.0411582485</v>
      </c>
      <c r="P56" s="306">
        <f t="shared" si="3"/>
        <v>293</v>
      </c>
      <c r="Q56" s="306">
        <f>返済比率償還シートサポート!N310</f>
        <v>0</v>
      </c>
      <c r="R56" s="306">
        <f>返済比率償還シートサポート!P310</f>
        <v>0</v>
      </c>
      <c r="S56" s="306">
        <f>返済比率償還シートサポート!O310</f>
        <v>0</v>
      </c>
      <c r="T56" s="306">
        <f>返済比率償還シートサポート!Q310</f>
        <v>1.0186340659856796E-10</v>
      </c>
      <c r="V56" s="306">
        <f t="shared" si="4"/>
        <v>413</v>
      </c>
      <c r="W56" s="306">
        <f>返済比率償還シートサポート!N430</f>
        <v>0</v>
      </c>
      <c r="X56" s="306">
        <f>返済比率償還シートサポート!P430</f>
        <v>0</v>
      </c>
      <c r="Y56" s="306">
        <f>返済比率償還シートサポート!O430</f>
        <v>0</v>
      </c>
      <c r="Z56" s="306">
        <f>返済比率償還シートサポート!Q430</f>
        <v>1.0186340659856796E-10</v>
      </c>
    </row>
    <row r="57" spans="3:26">
      <c r="C57" s="319"/>
      <c r="D57" s="317">
        <f t="shared" si="1"/>
        <v>54</v>
      </c>
      <c r="E57" s="306">
        <f>返済比率償還シートサポート!N71</f>
        <v>6059.8032929941864</v>
      </c>
      <c r="F57" s="306">
        <f>返済比率償還シートサポート!P71</f>
        <v>2807.4442503046916</v>
      </c>
      <c r="G57" s="306">
        <f>返済比率償還シートサポート!O71</f>
        <v>3252.3590426894953</v>
      </c>
      <c r="H57" s="306">
        <f>返済比率償還シートサポート!Q71</f>
        <v>838980.91604871815</v>
      </c>
      <c r="J57" s="306">
        <f t="shared" si="2"/>
        <v>174</v>
      </c>
      <c r="K57" s="306">
        <f>返済比率償還シートサポート!N191</f>
        <v>6059.8032929941864</v>
      </c>
      <c r="L57" s="306">
        <f>返済比率償還シートサポート!P191</f>
        <v>1211.0801371941614</v>
      </c>
      <c r="M57" s="306">
        <f>返済比率償還シートサポート!O191</f>
        <v>4848.7231558000258</v>
      </c>
      <c r="N57" s="306">
        <f>返済比率償還シートサポート!Q191</f>
        <v>358475.31800244848</v>
      </c>
      <c r="P57" s="306">
        <f t="shared" si="3"/>
        <v>294</v>
      </c>
      <c r="Q57" s="306">
        <f>返済比率償還シートサポート!N311</f>
        <v>0</v>
      </c>
      <c r="R57" s="306">
        <f>返済比率償還シートサポート!P311</f>
        <v>0</v>
      </c>
      <c r="S57" s="306">
        <f>返済比率償還シートサポート!O311</f>
        <v>0</v>
      </c>
      <c r="T57" s="306">
        <f>返済比率償還シートサポート!Q311</f>
        <v>1.0186340659856796E-10</v>
      </c>
      <c r="V57" s="306">
        <f t="shared" si="4"/>
        <v>414</v>
      </c>
      <c r="W57" s="306">
        <f>返済比率償還シートサポート!N431</f>
        <v>0</v>
      </c>
      <c r="X57" s="306">
        <f>返済比率償還シートサポート!P431</f>
        <v>0</v>
      </c>
      <c r="Y57" s="306">
        <f>返済比率償還シートサポート!O431</f>
        <v>0</v>
      </c>
      <c r="Z57" s="306">
        <f>返済比率償還シートサポート!Q431</f>
        <v>1.0186340659856796E-10</v>
      </c>
    </row>
    <row r="58" spans="3:26">
      <c r="C58" s="319"/>
      <c r="D58" s="317">
        <f t="shared" si="1"/>
        <v>55</v>
      </c>
      <c r="E58" s="306">
        <f>返済比率償還シートサポート!N72</f>
        <v>6059.8032929941864</v>
      </c>
      <c r="F58" s="306">
        <f>返済比率償還シートサポート!P72</f>
        <v>2796.6030534957272</v>
      </c>
      <c r="G58" s="306">
        <f>返済比率償還シートサポート!O72</f>
        <v>3263.2002394984597</v>
      </c>
      <c r="H58" s="306">
        <f>返済比率償還シートサポート!Q72</f>
        <v>835717.71580921963</v>
      </c>
      <c r="J58" s="306">
        <f t="shared" si="2"/>
        <v>175</v>
      </c>
      <c r="K58" s="306">
        <f>返済比率償還シートサポート!N192</f>
        <v>6059.8032929941864</v>
      </c>
      <c r="L58" s="306">
        <f>返済比率償還シートサポート!P192</f>
        <v>1194.9177266748279</v>
      </c>
      <c r="M58" s="306">
        <f>返済比率償還シートサポート!O192</f>
        <v>4864.8855663193599</v>
      </c>
      <c r="N58" s="306">
        <f>返済比率償還シートサポート!Q192</f>
        <v>353610.43243612914</v>
      </c>
      <c r="P58" s="306">
        <f t="shared" si="3"/>
        <v>295</v>
      </c>
      <c r="Q58" s="306">
        <f>返済比率償還シートサポート!N312</f>
        <v>0</v>
      </c>
      <c r="R58" s="306">
        <f>返済比率償還シートサポート!P312</f>
        <v>0</v>
      </c>
      <c r="S58" s="306">
        <f>返済比率償還シートサポート!O312</f>
        <v>0</v>
      </c>
      <c r="T58" s="306">
        <f>返済比率償還シートサポート!Q312</f>
        <v>1.0186340659856796E-10</v>
      </c>
      <c r="V58" s="306">
        <f t="shared" si="4"/>
        <v>415</v>
      </c>
      <c r="W58" s="306">
        <f>返済比率償還シートサポート!N432</f>
        <v>0</v>
      </c>
      <c r="X58" s="306">
        <f>返済比率償還シートサポート!P432</f>
        <v>0</v>
      </c>
      <c r="Y58" s="306">
        <f>返済比率償還シートサポート!O432</f>
        <v>0</v>
      </c>
      <c r="Z58" s="306">
        <f>返済比率償還シートサポート!Q432</f>
        <v>1.0186340659856796E-10</v>
      </c>
    </row>
    <row r="59" spans="3:26">
      <c r="C59" s="319"/>
      <c r="D59" s="317">
        <f t="shared" si="1"/>
        <v>56</v>
      </c>
      <c r="E59" s="306">
        <f>返済比率償還シートサポート!N73</f>
        <v>6059.8032929941864</v>
      </c>
      <c r="F59" s="306">
        <f>返済比率償還シートサポート!P73</f>
        <v>2785.7257193640662</v>
      </c>
      <c r="G59" s="306">
        <f>返済比率償還シートサポート!O73</f>
        <v>3274.0775736301212</v>
      </c>
      <c r="H59" s="306">
        <f>返済比率償還シートサポート!Q73</f>
        <v>832443.63823558949</v>
      </c>
      <c r="J59" s="306">
        <f t="shared" si="2"/>
        <v>176</v>
      </c>
      <c r="K59" s="306">
        <f>返済比率償還シートサポート!N193</f>
        <v>6059.8032929941864</v>
      </c>
      <c r="L59" s="306">
        <f>返済比率償還シートサポート!P193</f>
        <v>1178.7014414537632</v>
      </c>
      <c r="M59" s="306">
        <f>返済比率償還シートサポート!O193</f>
        <v>4881.101851540423</v>
      </c>
      <c r="N59" s="306">
        <f>返済比率償還シートサポート!Q193</f>
        <v>348729.33058458869</v>
      </c>
      <c r="P59" s="306">
        <f t="shared" si="3"/>
        <v>296</v>
      </c>
      <c r="Q59" s="306">
        <f>返済比率償還シートサポート!N313</f>
        <v>0</v>
      </c>
      <c r="R59" s="306">
        <f>返済比率償還シートサポート!P313</f>
        <v>0</v>
      </c>
      <c r="S59" s="306">
        <f>返済比率償還シートサポート!O313</f>
        <v>0</v>
      </c>
      <c r="T59" s="306">
        <f>返済比率償還シートサポート!Q313</f>
        <v>1.0186340659856796E-10</v>
      </c>
      <c r="V59" s="306">
        <f t="shared" si="4"/>
        <v>416</v>
      </c>
      <c r="W59" s="306">
        <f>返済比率償還シートサポート!N433</f>
        <v>0</v>
      </c>
      <c r="X59" s="306">
        <f>返済比率償還シートサポート!P433</f>
        <v>0</v>
      </c>
      <c r="Y59" s="306">
        <f>返済比率償還シートサポート!O433</f>
        <v>0</v>
      </c>
      <c r="Z59" s="306">
        <f>返済比率償還シートサポート!Q433</f>
        <v>1.0186340659856796E-10</v>
      </c>
    </row>
    <row r="60" spans="3:26">
      <c r="C60" s="319"/>
      <c r="D60" s="317">
        <f t="shared" si="1"/>
        <v>57</v>
      </c>
      <c r="E60" s="306">
        <f>返済比率償還シートサポート!N74</f>
        <v>6059.8032929941864</v>
      </c>
      <c r="F60" s="306">
        <f>返済比率償還シートサポート!P74</f>
        <v>2774.8121274519654</v>
      </c>
      <c r="G60" s="306">
        <f>返済比率償還シートサポート!O74</f>
        <v>3284.9911655422216</v>
      </c>
      <c r="H60" s="306">
        <f>返済比率償還シートサポート!Q74</f>
        <v>829158.64707004721</v>
      </c>
      <c r="J60" s="306">
        <f t="shared" si="2"/>
        <v>177</v>
      </c>
      <c r="K60" s="306">
        <f>返済比率償還シートサポート!N194</f>
        <v>6059.8032929941864</v>
      </c>
      <c r="L60" s="306">
        <f>返済比率償還シートサポート!P194</f>
        <v>1162.4311019486286</v>
      </c>
      <c r="M60" s="306">
        <f>返済比率償還シートサポート!O194</f>
        <v>4897.3721910455579</v>
      </c>
      <c r="N60" s="306">
        <f>返済比率償還シートサポート!Q194</f>
        <v>343831.95839354314</v>
      </c>
      <c r="P60" s="306">
        <f t="shared" si="3"/>
        <v>297</v>
      </c>
      <c r="Q60" s="306">
        <f>返済比率償還シートサポート!N314</f>
        <v>0</v>
      </c>
      <c r="R60" s="306">
        <f>返済比率償還シートサポート!P314</f>
        <v>0</v>
      </c>
      <c r="S60" s="306">
        <f>返済比率償還シートサポート!O314</f>
        <v>0</v>
      </c>
      <c r="T60" s="306">
        <f>返済比率償還シートサポート!Q314</f>
        <v>1.0186340659856796E-10</v>
      </c>
      <c r="V60" s="306">
        <f t="shared" si="4"/>
        <v>417</v>
      </c>
      <c r="W60" s="306">
        <f>返済比率償還シートサポート!N434</f>
        <v>0</v>
      </c>
      <c r="X60" s="306">
        <f>返済比率償還シートサポート!P434</f>
        <v>0</v>
      </c>
      <c r="Y60" s="306">
        <f>返済比率償還シートサポート!O434</f>
        <v>0</v>
      </c>
      <c r="Z60" s="306">
        <f>返済比率償還シートサポート!Q434</f>
        <v>1.0186340659856796E-10</v>
      </c>
    </row>
    <row r="61" spans="3:26">
      <c r="C61" s="319"/>
      <c r="D61" s="317">
        <f t="shared" si="1"/>
        <v>58</v>
      </c>
      <c r="E61" s="306">
        <f>返済比率償還シートサポート!N75</f>
        <v>6059.8032929941864</v>
      </c>
      <c r="F61" s="306">
        <f>返済比率償還シートサポート!P75</f>
        <v>2763.8621569001575</v>
      </c>
      <c r="G61" s="306">
        <f>返済比率償還シートサポート!O75</f>
        <v>3295.9411360940289</v>
      </c>
      <c r="H61" s="306">
        <f>返済比率償還シートサポート!Q75</f>
        <v>825862.70593395317</v>
      </c>
      <c r="J61" s="306">
        <f t="shared" si="2"/>
        <v>178</v>
      </c>
      <c r="K61" s="306">
        <f>返済比率償還シートサポート!N195</f>
        <v>6059.8032929941864</v>
      </c>
      <c r="L61" s="306">
        <f>返済比率償還シートサポート!P195</f>
        <v>1146.1065279784768</v>
      </c>
      <c r="M61" s="306">
        <f>返済比率償還シートサポート!O195</f>
        <v>4913.6967650157112</v>
      </c>
      <c r="N61" s="306">
        <f>返済比率償還シートサポート!Q195</f>
        <v>338918.26162852743</v>
      </c>
      <c r="P61" s="306">
        <f t="shared" si="3"/>
        <v>298</v>
      </c>
      <c r="Q61" s="306">
        <f>返済比率償還シートサポート!N315</f>
        <v>0</v>
      </c>
      <c r="R61" s="306">
        <f>返済比率償還シートサポート!P315</f>
        <v>0</v>
      </c>
      <c r="S61" s="306">
        <f>返済比率償還シートサポート!O315</f>
        <v>0</v>
      </c>
      <c r="T61" s="306">
        <f>返済比率償還シートサポート!Q315</f>
        <v>1.0186340659856796E-10</v>
      </c>
      <c r="V61" s="306">
        <f t="shared" si="4"/>
        <v>418</v>
      </c>
      <c r="W61" s="306">
        <f>返済比率償還シートサポート!N435</f>
        <v>0</v>
      </c>
      <c r="X61" s="306">
        <f>返済比率償還シートサポート!P435</f>
        <v>0</v>
      </c>
      <c r="Y61" s="306">
        <f>返済比率償還シートサポート!O435</f>
        <v>0</v>
      </c>
      <c r="Z61" s="306">
        <f>返済比率償還シートサポート!Q435</f>
        <v>1.0186340659856796E-10</v>
      </c>
    </row>
    <row r="62" spans="3:26">
      <c r="C62" s="319"/>
      <c r="D62" s="317">
        <f t="shared" si="1"/>
        <v>59</v>
      </c>
      <c r="E62" s="306">
        <f>返済比率償還シートサポート!N76</f>
        <v>6059.8032929941864</v>
      </c>
      <c r="F62" s="306">
        <f>返済比率償還シートサポート!P76</f>
        <v>2752.8756864465108</v>
      </c>
      <c r="G62" s="306">
        <f>返済比率償還シートサポート!O76</f>
        <v>3306.9276065476761</v>
      </c>
      <c r="H62" s="306">
        <f>返済比率償還シートサポート!Q76</f>
        <v>822555.77832740545</v>
      </c>
      <c r="J62" s="306">
        <f t="shared" si="2"/>
        <v>179</v>
      </c>
      <c r="K62" s="306">
        <f>返済比率償還シートサポート!N196</f>
        <v>6059.8032929941864</v>
      </c>
      <c r="L62" s="306">
        <f>返済比率償還シートサポート!P196</f>
        <v>1129.7275387617576</v>
      </c>
      <c r="M62" s="306">
        <f>返済比率償還シートサポート!O196</f>
        <v>4930.0757542324291</v>
      </c>
      <c r="N62" s="306">
        <f>返済比率償還シートサポート!Q196</f>
        <v>333988.18587429501</v>
      </c>
      <c r="P62" s="306">
        <f t="shared" si="3"/>
        <v>299</v>
      </c>
      <c r="Q62" s="306">
        <f>返済比率償還シートサポート!N316</f>
        <v>0</v>
      </c>
      <c r="R62" s="306">
        <f>返済比率償還シートサポート!P316</f>
        <v>0</v>
      </c>
      <c r="S62" s="306">
        <f>返済比率償還シートサポート!O316</f>
        <v>0</v>
      </c>
      <c r="T62" s="306">
        <f>返済比率償還シートサポート!Q316</f>
        <v>1.0186340659856796E-10</v>
      </c>
      <c r="V62" s="306">
        <f t="shared" si="4"/>
        <v>419</v>
      </c>
      <c r="W62" s="306">
        <f>返済比率償還シートサポート!N436</f>
        <v>0</v>
      </c>
      <c r="X62" s="306">
        <f>返済比率償還シートサポート!P436</f>
        <v>0</v>
      </c>
      <c r="Y62" s="306">
        <f>返済比率償還シートサポート!O436</f>
        <v>0</v>
      </c>
      <c r="Z62" s="306">
        <f>返済比率償還シートサポート!Q436</f>
        <v>1.0186340659856796E-10</v>
      </c>
    </row>
    <row r="63" spans="3:26">
      <c r="C63" s="319" t="s">
        <v>110</v>
      </c>
      <c r="D63" s="317">
        <f t="shared" si="1"/>
        <v>60</v>
      </c>
      <c r="E63" s="306">
        <f>返済比率償還シートサポート!N77</f>
        <v>6059.8032929941864</v>
      </c>
      <c r="F63" s="306">
        <f>返済比率償還シートサポート!P77</f>
        <v>2741.8525944246853</v>
      </c>
      <c r="G63" s="306">
        <f>返済比率償還シートサポート!O77</f>
        <v>3317.9506985695011</v>
      </c>
      <c r="H63" s="306">
        <f>返済比率償還シートサポート!Q77</f>
        <v>819237.82762883592</v>
      </c>
      <c r="I63" s="319" t="s">
        <v>111</v>
      </c>
      <c r="J63" s="306">
        <f t="shared" si="2"/>
        <v>180</v>
      </c>
      <c r="K63" s="306">
        <f>返済比率償還シートサポート!N197</f>
        <v>6059.8032929941864</v>
      </c>
      <c r="L63" s="306">
        <f>返済比率償還シートサポート!P197</f>
        <v>1113.2939529143162</v>
      </c>
      <c r="M63" s="306">
        <f>返済比率償還シートサポート!O197</f>
        <v>4946.5093400798714</v>
      </c>
      <c r="N63" s="306">
        <f>返済比率償還シートサポート!Q197</f>
        <v>329041.67653421516</v>
      </c>
      <c r="O63" s="319" t="s">
        <v>112</v>
      </c>
      <c r="P63" s="306">
        <f t="shared" si="3"/>
        <v>300</v>
      </c>
      <c r="Q63" s="306">
        <f>返済比率償還シートサポート!N317</f>
        <v>0</v>
      </c>
      <c r="R63" s="306">
        <f>返済比率償還シートサポート!P317</f>
        <v>0</v>
      </c>
      <c r="S63" s="306">
        <f>返済比率償還シートサポート!O317</f>
        <v>0</v>
      </c>
      <c r="T63" s="306">
        <f>返済比率償還シートサポート!Q317</f>
        <v>1.0186340659856796E-10</v>
      </c>
      <c r="U63" s="319" t="s">
        <v>113</v>
      </c>
      <c r="V63" s="306">
        <f t="shared" si="4"/>
        <v>420</v>
      </c>
      <c r="W63" s="306">
        <f>返済比率償還シートサポート!N437</f>
        <v>0</v>
      </c>
      <c r="X63" s="306">
        <f>返済比率償還シートサポート!P437</f>
        <v>0</v>
      </c>
      <c r="Y63" s="306">
        <f>返済比率償還シートサポート!O437</f>
        <v>0</v>
      </c>
      <c r="Z63" s="306">
        <f>返済比率償還シートサポート!Q437</f>
        <v>1.0186340659856796E-10</v>
      </c>
    </row>
    <row r="64" spans="3:26">
      <c r="C64" s="319"/>
      <c r="D64" s="317">
        <f t="shared" si="1"/>
        <v>61</v>
      </c>
      <c r="E64" s="306">
        <f>返済比率償還シートサポート!N78</f>
        <v>6059.8032929941864</v>
      </c>
      <c r="F64" s="306">
        <f>返済比率償還シートサポート!P78</f>
        <v>2730.7927587627873</v>
      </c>
      <c r="G64" s="306">
        <f>返済比率償還シートサポート!O78</f>
        <v>3329.0105342314</v>
      </c>
      <c r="H64" s="306">
        <f>返済比率償還シートサポート!Q78</f>
        <v>815908.81709460448</v>
      </c>
      <c r="J64" s="306">
        <f t="shared" si="2"/>
        <v>181</v>
      </c>
      <c r="K64" s="306">
        <f>返済比率償還シートサポート!N198</f>
        <v>6059.8032929941864</v>
      </c>
      <c r="L64" s="306">
        <f>返済比率償還シートサポート!P198</f>
        <v>1096.8055884473833</v>
      </c>
      <c r="M64" s="306">
        <f>返済比率償還シートサポート!O198</f>
        <v>4962.9977045468031</v>
      </c>
      <c r="N64" s="306">
        <f>返済比率償還シートサポート!Q198</f>
        <v>324078.67882966838</v>
      </c>
      <c r="P64" s="306">
        <f t="shared" si="3"/>
        <v>301</v>
      </c>
      <c r="Q64" s="306">
        <f>返済比率償還シートサポート!N318</f>
        <v>0</v>
      </c>
      <c r="R64" s="306">
        <f>返済比率償還シートサポート!P318</f>
        <v>0</v>
      </c>
      <c r="S64" s="306">
        <f>返済比率償還シートサポート!O318</f>
        <v>0</v>
      </c>
      <c r="T64" s="306">
        <f>返済比率償還シートサポート!Q318</f>
        <v>1.0186340659856796E-10</v>
      </c>
      <c r="V64" s="317" t="s">
        <v>114</v>
      </c>
      <c r="W64" s="306">
        <f>SUM(W4:W63)</f>
        <v>0</v>
      </c>
      <c r="X64" s="306">
        <f>SUM(X4:X63)</f>
        <v>0</v>
      </c>
      <c r="Y64" s="306">
        <f>SUM(Y4:Y63)</f>
        <v>0</v>
      </c>
    </row>
    <row r="65" spans="3:25">
      <c r="C65" s="319"/>
      <c r="D65" s="317">
        <f t="shared" si="1"/>
        <v>62</v>
      </c>
      <c r="E65" s="306">
        <f>返済比率償還シートサポート!N79</f>
        <v>6059.8032929941864</v>
      </c>
      <c r="F65" s="306">
        <f>返済比率償還シートサポート!P79</f>
        <v>2719.6960569820153</v>
      </c>
      <c r="G65" s="306">
        <f>返済比率償還シートサポート!O79</f>
        <v>3340.1072360121711</v>
      </c>
      <c r="H65" s="306">
        <f>返済比率償還シートサポート!Q79</f>
        <v>812568.70985859237</v>
      </c>
      <c r="J65" s="306">
        <f t="shared" si="2"/>
        <v>182</v>
      </c>
      <c r="K65" s="306">
        <f>返済比率償還シートサポート!N199</f>
        <v>6059.8032929941864</v>
      </c>
      <c r="L65" s="306">
        <f>返済比率償還シートサポート!P199</f>
        <v>1080.2622627655603</v>
      </c>
      <c r="M65" s="306">
        <f>返済比率償還シートサポート!O199</f>
        <v>4979.5410302286264</v>
      </c>
      <c r="N65" s="306">
        <f>返済比率償還シートサポート!Q199</f>
        <v>319099.13779943978</v>
      </c>
      <c r="P65" s="306">
        <f t="shared" si="3"/>
        <v>302</v>
      </c>
      <c r="Q65" s="306">
        <f>返済比率償還シートサポート!N319</f>
        <v>0</v>
      </c>
      <c r="R65" s="306">
        <f>返済比率償還シートサポート!P319</f>
        <v>0</v>
      </c>
      <c r="S65" s="306">
        <f>返済比率償還シートサポート!O319</f>
        <v>0</v>
      </c>
      <c r="T65" s="306">
        <f>返済比率償還シートサポート!Q319</f>
        <v>1.0186340659856796E-10</v>
      </c>
    </row>
    <row r="66" spans="3:25">
      <c r="C66" s="319"/>
      <c r="D66" s="317">
        <f t="shared" si="1"/>
        <v>63</v>
      </c>
      <c r="E66" s="306">
        <f>返済比率償還シートサポート!N80</f>
        <v>6059.8032929941864</v>
      </c>
      <c r="F66" s="306">
        <f>返済比率償還シートサポート!P80</f>
        <v>2708.5623661953082</v>
      </c>
      <c r="G66" s="306">
        <f>返済比率償還シートサポート!O80</f>
        <v>3351.2409267988778</v>
      </c>
      <c r="H66" s="306">
        <f>返済比率償還シートサポート!Q80</f>
        <v>809217.46893179347</v>
      </c>
      <c r="J66" s="306">
        <f t="shared" si="2"/>
        <v>183</v>
      </c>
      <c r="K66" s="306">
        <f>返済比率償還シートサポート!N200</f>
        <v>6059.8032929941864</v>
      </c>
      <c r="L66" s="306">
        <f>返済比率償還シートサポート!P200</f>
        <v>1063.6637926647986</v>
      </c>
      <c r="M66" s="306">
        <f>返済比率償還シートサポート!O200</f>
        <v>4996.1395003293883</v>
      </c>
      <c r="N66" s="306">
        <f>返済比率償還シートサポート!Q200</f>
        <v>314102.99829911039</v>
      </c>
      <c r="P66" s="306">
        <f t="shared" si="3"/>
        <v>303</v>
      </c>
      <c r="Q66" s="306">
        <f>返済比率償還シートサポート!N320</f>
        <v>0</v>
      </c>
      <c r="R66" s="306">
        <f>返済比率償還シートサポート!P320</f>
        <v>0</v>
      </c>
      <c r="S66" s="306">
        <f>返済比率償還シートサポート!O320</f>
        <v>0</v>
      </c>
      <c r="T66" s="306">
        <f>返済比率償還シートサポート!Q320</f>
        <v>1.0186340659856796E-10</v>
      </c>
      <c r="V66" s="320" t="s">
        <v>115</v>
      </c>
      <c r="W66" s="321">
        <f>E124+K124+Q124+W64</f>
        <v>1454352.7903186048</v>
      </c>
      <c r="X66" s="321">
        <f>F124+L124+R124+X64</f>
        <v>454352.79031860479</v>
      </c>
      <c r="Y66" s="321">
        <f>G124+M124+S124+Y64</f>
        <v>1000000.0000000002</v>
      </c>
    </row>
    <row r="67" spans="3:25">
      <c r="C67" s="319"/>
      <c r="D67" s="317">
        <f t="shared" si="1"/>
        <v>64</v>
      </c>
      <c r="E67" s="306">
        <f>返済比率償還シートサポート!N81</f>
        <v>6059.8032929941864</v>
      </c>
      <c r="F67" s="306">
        <f>返済比率償還シートサポート!P81</f>
        <v>2697.391563105979</v>
      </c>
      <c r="G67" s="306">
        <f>返済比率償還シートサポート!O81</f>
        <v>3362.4117298882074</v>
      </c>
      <c r="H67" s="306">
        <f>返済比率償還シートサポート!Q81</f>
        <v>805855.05720190529</v>
      </c>
      <c r="J67" s="306">
        <f t="shared" si="2"/>
        <v>184</v>
      </c>
      <c r="K67" s="306">
        <f>返済比率償還シートサポート!N201</f>
        <v>6059.8032929941864</v>
      </c>
      <c r="L67" s="306">
        <f>返済比率償還シートサポート!P201</f>
        <v>1047.0099943303674</v>
      </c>
      <c r="M67" s="306">
        <f>返済比率償還シートサポート!O201</f>
        <v>5012.7932986638198</v>
      </c>
      <c r="N67" s="306">
        <f>返済比率償還シートサポート!Q201</f>
        <v>309090.20500044659</v>
      </c>
      <c r="P67" s="306">
        <f t="shared" si="3"/>
        <v>304</v>
      </c>
      <c r="Q67" s="306">
        <f>返済比率償還シートサポート!N321</f>
        <v>0</v>
      </c>
      <c r="R67" s="306">
        <f>返済比率償還シートサポート!P321</f>
        <v>0</v>
      </c>
      <c r="S67" s="306">
        <f>返済比率償還シートサポート!O321</f>
        <v>0</v>
      </c>
      <c r="T67" s="306">
        <f>返済比率償還シートサポート!Q321</f>
        <v>1.0186340659856796E-10</v>
      </c>
    </row>
    <row r="68" spans="3:25">
      <c r="C68" s="319"/>
      <c r="D68" s="317">
        <f t="shared" si="1"/>
        <v>65</v>
      </c>
      <c r="E68" s="306">
        <f>返済比率償還シートサポート!N82</f>
        <v>6059.8032929941864</v>
      </c>
      <c r="F68" s="306">
        <f>返済比率償還シートサポート!P82</f>
        <v>2686.183524006351</v>
      </c>
      <c r="G68" s="306">
        <f>返済比率償還シートサポート!O82</f>
        <v>3373.619768987835</v>
      </c>
      <c r="H68" s="306">
        <f>返済比率償還シートサポート!Q82</f>
        <v>802481.43743291742</v>
      </c>
      <c r="J68" s="306">
        <f t="shared" si="2"/>
        <v>185</v>
      </c>
      <c r="K68" s="306">
        <f>返済比率償還シートサポート!N202</f>
        <v>6059.8032929941864</v>
      </c>
      <c r="L68" s="306">
        <f>返済比率償還シートサポート!P202</f>
        <v>1030.3006833348211</v>
      </c>
      <c r="M68" s="306">
        <f>返済比率償還シートサポート!O202</f>
        <v>5029.5026096593656</v>
      </c>
      <c r="N68" s="306">
        <f>返済比率償還シートサポート!Q202</f>
        <v>304060.70239078719</v>
      </c>
      <c r="P68" s="306">
        <f t="shared" si="3"/>
        <v>305</v>
      </c>
      <c r="Q68" s="306">
        <f>返済比率償還シートサポート!N322</f>
        <v>0</v>
      </c>
      <c r="R68" s="306">
        <f>返済比率償還シートサポート!P322</f>
        <v>0</v>
      </c>
      <c r="S68" s="306">
        <f>返済比率償還シートサポート!O322</f>
        <v>0</v>
      </c>
      <c r="T68" s="306">
        <f>返済比率償還シートサポート!Q322</f>
        <v>1.0186340659856796E-10</v>
      </c>
    </row>
    <row r="69" spans="3:25">
      <c r="C69" s="319"/>
      <c r="D69" s="317">
        <f t="shared" si="1"/>
        <v>66</v>
      </c>
      <c r="E69" s="306">
        <f>返済比率償還シートサポート!N83</f>
        <v>6059.8032929941864</v>
      </c>
      <c r="F69" s="306">
        <f>返済比率償還シートサポート!P83</f>
        <v>2674.9381247763922</v>
      </c>
      <c r="G69" s="306">
        <f>返済比率償還シートサポート!O83</f>
        <v>3384.8651682177951</v>
      </c>
      <c r="H69" s="306">
        <f>返済比率償還シートサポート!Q83</f>
        <v>799096.57226469961</v>
      </c>
      <c r="J69" s="306">
        <f t="shared" si="2"/>
        <v>186</v>
      </c>
      <c r="K69" s="306">
        <f>返済比率償還シートサポート!N203</f>
        <v>6059.8032929941864</v>
      </c>
      <c r="L69" s="306">
        <f>返済比率償還シートサポート!P203</f>
        <v>1013.5356746359568</v>
      </c>
      <c r="M69" s="306">
        <f>返済比率償還シートサポート!O203</f>
        <v>5046.2676183582298</v>
      </c>
      <c r="N69" s="306">
        <f>返済比率償還シートサポート!Q203</f>
        <v>299014.43477242894</v>
      </c>
      <c r="P69" s="306">
        <f t="shared" si="3"/>
        <v>306</v>
      </c>
      <c r="Q69" s="306">
        <f>返済比率償還シートサポート!N323</f>
        <v>0</v>
      </c>
      <c r="R69" s="306">
        <f>返済比率償還シートサポート!P323</f>
        <v>0</v>
      </c>
      <c r="S69" s="306">
        <f>返済比率償還シートサポート!O323</f>
        <v>0</v>
      </c>
      <c r="T69" s="306">
        <f>返済比率償還シートサポート!Q323</f>
        <v>1.0186340659856796E-10</v>
      </c>
    </row>
    <row r="70" spans="3:25">
      <c r="C70" s="319"/>
      <c r="D70" s="317">
        <f t="shared" ref="D70:D123" si="5">D69+1</f>
        <v>67</v>
      </c>
      <c r="E70" s="306">
        <f>返済比率償還シートサポート!N84</f>
        <v>6059.8032929941864</v>
      </c>
      <c r="F70" s="306">
        <f>返済比率償還シートサポート!P84</f>
        <v>2663.6552408823331</v>
      </c>
      <c r="G70" s="306">
        <f>返済比率償還シートサポート!O84</f>
        <v>3396.1480521118547</v>
      </c>
      <c r="H70" s="306">
        <f>返済比率償還シートサポート!Q84</f>
        <v>795700.42421258776</v>
      </c>
      <c r="J70" s="306">
        <f t="shared" ref="J70:J123" si="6">J69+1</f>
        <v>187</v>
      </c>
      <c r="K70" s="306">
        <f>返済比率償還シートサポート!N204</f>
        <v>6059.8032929941864</v>
      </c>
      <c r="L70" s="306">
        <f>返済比率償還シートサポート!P204</f>
        <v>996.71478257476247</v>
      </c>
      <c r="M70" s="306">
        <f>返済比率償還シートサポート!O204</f>
        <v>5063.088510419424</v>
      </c>
      <c r="N70" s="306">
        <f>返済比率償還シートサポート!Q204</f>
        <v>293951.34626200952</v>
      </c>
      <c r="P70" s="306">
        <f t="shared" ref="P70:P123" si="7">P69+1</f>
        <v>307</v>
      </c>
      <c r="Q70" s="306">
        <f>返済比率償還シートサポート!N324</f>
        <v>0</v>
      </c>
      <c r="R70" s="306">
        <f>返済比率償還シートサポート!P324</f>
        <v>0</v>
      </c>
      <c r="S70" s="306">
        <f>返済比率償還シートサポート!O324</f>
        <v>0</v>
      </c>
      <c r="T70" s="306">
        <f>返済比率償還シートサポート!Q324</f>
        <v>1.0186340659856796E-10</v>
      </c>
    </row>
    <row r="71" spans="3:25">
      <c r="C71" s="319"/>
      <c r="D71" s="317">
        <f t="shared" si="5"/>
        <v>68</v>
      </c>
      <c r="E71" s="306">
        <f>返済比率償還シートサポート!N85</f>
        <v>6059.8032929941864</v>
      </c>
      <c r="F71" s="306">
        <f>返済比率償還シートサポート!P85</f>
        <v>2652.3347473752938</v>
      </c>
      <c r="G71" s="306">
        <f>返済比率償還シートサポート!O85</f>
        <v>3407.4685456188931</v>
      </c>
      <c r="H71" s="306">
        <f>返済比率償還シートサポート!Q85</f>
        <v>792292.95566696883</v>
      </c>
      <c r="J71" s="306">
        <f t="shared" si="6"/>
        <v>188</v>
      </c>
      <c r="K71" s="306">
        <f>返済比率償還シートサポート!N205</f>
        <v>6059.8032929941864</v>
      </c>
      <c r="L71" s="306">
        <f>返済比率償還シートサポート!P205</f>
        <v>979.83782087336454</v>
      </c>
      <c r="M71" s="306">
        <f>返済比率償還シートサポート!O205</f>
        <v>5079.9654721208226</v>
      </c>
      <c r="N71" s="306">
        <f>返済比率償還シートサポート!Q205</f>
        <v>288871.38078988867</v>
      </c>
      <c r="P71" s="306">
        <f t="shared" si="7"/>
        <v>308</v>
      </c>
      <c r="Q71" s="306">
        <f>返済比率償還シートサポート!N325</f>
        <v>0</v>
      </c>
      <c r="R71" s="306">
        <f>返済比率償還シートサポート!P325</f>
        <v>0</v>
      </c>
      <c r="S71" s="306">
        <f>返済比率償還シートサポート!O325</f>
        <v>0</v>
      </c>
      <c r="T71" s="306">
        <f>返済比率償還シートサポート!Q325</f>
        <v>1.0186340659856796E-10</v>
      </c>
    </row>
    <row r="72" spans="3:25">
      <c r="C72" s="319"/>
      <c r="D72" s="317">
        <f t="shared" si="5"/>
        <v>69</v>
      </c>
      <c r="E72" s="306">
        <f>返済比率償還シートサポート!N86</f>
        <v>6059.8032929941864</v>
      </c>
      <c r="F72" s="306">
        <f>返済比率償還シートサポート!P86</f>
        <v>2640.9765188898969</v>
      </c>
      <c r="G72" s="306">
        <f>返済比率償還シートサポート!O86</f>
        <v>3418.8267741042896</v>
      </c>
      <c r="H72" s="306">
        <f>返済比率償還シートサポート!Q86</f>
        <v>788874.12889286457</v>
      </c>
      <c r="J72" s="306">
        <f t="shared" si="6"/>
        <v>189</v>
      </c>
      <c r="K72" s="306">
        <f>返済比率償還シートサポート!N206</f>
        <v>6059.8032929941864</v>
      </c>
      <c r="L72" s="306">
        <f>返済比率償還シートサポート!P206</f>
        <v>962.90460263296177</v>
      </c>
      <c r="M72" s="306">
        <f>返済比率償還シートサポート!O206</f>
        <v>5096.8986903612249</v>
      </c>
      <c r="N72" s="306">
        <f>返済比率償還シートサポート!Q206</f>
        <v>283774.48209952743</v>
      </c>
      <c r="P72" s="306">
        <f t="shared" si="7"/>
        <v>309</v>
      </c>
      <c r="Q72" s="306">
        <f>返済比率償還シートサポート!N326</f>
        <v>0</v>
      </c>
      <c r="R72" s="306">
        <f>返済比率償還シートサポート!P326</f>
        <v>0</v>
      </c>
      <c r="S72" s="306">
        <f>返済比率償還シートサポート!O326</f>
        <v>0</v>
      </c>
      <c r="T72" s="306">
        <f>返済比率償還シートサポート!Q326</f>
        <v>1.0186340659856796E-10</v>
      </c>
    </row>
    <row r="73" spans="3:25">
      <c r="C73" s="319"/>
      <c r="D73" s="317">
        <f t="shared" si="5"/>
        <v>70</v>
      </c>
      <c r="E73" s="306">
        <f>返済比率償還シートサポート!N87</f>
        <v>6059.8032929941864</v>
      </c>
      <c r="F73" s="306">
        <f>返済比率償還シートサポート!P87</f>
        <v>2629.5804296428828</v>
      </c>
      <c r="G73" s="306">
        <f>返済比率償還シートサポート!O87</f>
        <v>3430.2228633513041</v>
      </c>
      <c r="H73" s="306">
        <f>返済比率償還シートサポート!Q87</f>
        <v>785443.90602951322</v>
      </c>
      <c r="J73" s="306">
        <f t="shared" si="6"/>
        <v>190</v>
      </c>
      <c r="K73" s="306">
        <f>返済比率償還シートサポート!N207</f>
        <v>6059.8032929941864</v>
      </c>
      <c r="L73" s="306">
        <f>返済比率償還シートサポート!P207</f>
        <v>945.91494033175763</v>
      </c>
      <c r="M73" s="306">
        <f>返済比率償還シートサポート!O207</f>
        <v>5113.8883526624295</v>
      </c>
      <c r="N73" s="306">
        <f>返済比率償還シートサポート!Q207</f>
        <v>278660.59374686499</v>
      </c>
      <c r="P73" s="306">
        <f t="shared" si="7"/>
        <v>310</v>
      </c>
      <c r="Q73" s="306">
        <f>返済比率償還シートサポート!N327</f>
        <v>0</v>
      </c>
      <c r="R73" s="306">
        <f>返済比率償還シートサポート!P327</f>
        <v>0</v>
      </c>
      <c r="S73" s="306">
        <f>返済比率償還シートサポート!O327</f>
        <v>0</v>
      </c>
      <c r="T73" s="306">
        <f>返済比率償還シートサポート!Q327</f>
        <v>1.0186340659856796E-10</v>
      </c>
    </row>
    <row r="74" spans="3:25">
      <c r="C74" s="319"/>
      <c r="D74" s="317">
        <f t="shared" si="5"/>
        <v>71</v>
      </c>
      <c r="E74" s="306">
        <f>返済比率償還シートサポート!N88</f>
        <v>6059.8032929941864</v>
      </c>
      <c r="F74" s="306">
        <f>返済比率償還シートサポート!P88</f>
        <v>2618.1463534317118</v>
      </c>
      <c r="G74" s="306">
        <f>返済比率償還シートサポート!O88</f>
        <v>3441.6569395624751</v>
      </c>
      <c r="H74" s="306">
        <f>返済比率償還シートサポート!Q88</f>
        <v>782002.2490899507</v>
      </c>
      <c r="J74" s="306">
        <f t="shared" si="6"/>
        <v>191</v>
      </c>
      <c r="K74" s="306">
        <f>返済比率償還シートサポート!N208</f>
        <v>6059.8032929941864</v>
      </c>
      <c r="L74" s="306">
        <f>返済比率償還シートサポート!P208</f>
        <v>928.86864582288297</v>
      </c>
      <c r="M74" s="306">
        <f>返済比率償還シートサポート!O208</f>
        <v>5130.9346471713034</v>
      </c>
      <c r="N74" s="306">
        <f>返済比率償還シートサポート!Q208</f>
        <v>273529.6590996937</v>
      </c>
      <c r="P74" s="306">
        <f t="shared" si="7"/>
        <v>311</v>
      </c>
      <c r="Q74" s="306">
        <f>返済比率償還シートサポート!N328</f>
        <v>0</v>
      </c>
      <c r="R74" s="306">
        <f>返済比率償還シートサポート!P328</f>
        <v>0</v>
      </c>
      <c r="S74" s="306">
        <f>返済比率償還シートサポート!O328</f>
        <v>0</v>
      </c>
      <c r="T74" s="306">
        <f>返済比率償還シートサポート!Q328</f>
        <v>1.0186340659856796E-10</v>
      </c>
    </row>
    <row r="75" spans="3:25">
      <c r="C75" s="319" t="s">
        <v>116</v>
      </c>
      <c r="D75" s="317">
        <f t="shared" si="5"/>
        <v>72</v>
      </c>
      <c r="E75" s="306">
        <f>返済比率償還シートサポート!N89</f>
        <v>6059.8032929941864</v>
      </c>
      <c r="F75" s="306">
        <f>返済比率償還シートサポート!P89</f>
        <v>2606.6741636331699</v>
      </c>
      <c r="G75" s="306">
        <f>返済比率償還シートサポート!O89</f>
        <v>3453.129129361017</v>
      </c>
      <c r="H75" s="306">
        <f>返済比率償還シートサポート!Q89</f>
        <v>778549.11996058968</v>
      </c>
      <c r="I75" s="319" t="s">
        <v>117</v>
      </c>
      <c r="J75" s="306">
        <f t="shared" si="6"/>
        <v>192</v>
      </c>
      <c r="K75" s="306">
        <f>返済比率償還シートサポート!N209</f>
        <v>6059.8032929941864</v>
      </c>
      <c r="L75" s="306">
        <f>返済比率償還シートサポート!P209</f>
        <v>911.76553033231187</v>
      </c>
      <c r="M75" s="306">
        <f>返済比率償還シートサポート!O209</f>
        <v>5148.0377626618747</v>
      </c>
      <c r="N75" s="306">
        <f>返済比率償還シートサポート!Q209</f>
        <v>268381.62133703183</v>
      </c>
      <c r="O75" s="319" t="s">
        <v>118</v>
      </c>
      <c r="P75" s="306">
        <f t="shared" si="7"/>
        <v>312</v>
      </c>
      <c r="Q75" s="306">
        <f>返済比率償還シートサポート!N329</f>
        <v>0</v>
      </c>
      <c r="R75" s="306">
        <f>返済比率償還シートサポート!P329</f>
        <v>0</v>
      </c>
      <c r="S75" s="306">
        <f>返済比率償還シートサポート!O329</f>
        <v>0</v>
      </c>
      <c r="T75" s="306">
        <f>返済比率償還シートサポート!Q329</f>
        <v>1.0186340659856796E-10</v>
      </c>
    </row>
    <row r="76" spans="3:25">
      <c r="C76" s="319"/>
      <c r="D76" s="317">
        <f t="shared" si="5"/>
        <v>73</v>
      </c>
      <c r="E76" s="306">
        <f>返済比率償還シートサポート!N90</f>
        <v>6059.8032929941864</v>
      </c>
      <c r="F76" s="306">
        <f>返済比率償還シートサポート!P90</f>
        <v>2595.1637332019664</v>
      </c>
      <c r="G76" s="306">
        <f>返済比率償還シートサポート!O90</f>
        <v>3464.6395597922201</v>
      </c>
      <c r="H76" s="306">
        <f>返済比率償還シートサポート!Q90</f>
        <v>775084.48040079745</v>
      </c>
      <c r="J76" s="306">
        <f t="shared" si="6"/>
        <v>193</v>
      </c>
      <c r="K76" s="306">
        <f>返済比率償還シートサポート!N210</f>
        <v>6059.8032929941864</v>
      </c>
      <c r="L76" s="306">
        <f>返済比率償還シートサポート!P210</f>
        <v>894.60540445677225</v>
      </c>
      <c r="M76" s="306">
        <f>返済比率償還シートサポート!O210</f>
        <v>5165.1978885374147</v>
      </c>
      <c r="N76" s="306">
        <f>返済比率償還シートサポート!Q210</f>
        <v>263216.4234484944</v>
      </c>
      <c r="P76" s="306">
        <f t="shared" si="7"/>
        <v>313</v>
      </c>
      <c r="Q76" s="306">
        <f>返済比率償還シートサポート!N330</f>
        <v>0</v>
      </c>
      <c r="R76" s="306">
        <f>返済比率償還シートサポート!P330</f>
        <v>0</v>
      </c>
      <c r="S76" s="306">
        <f>返済比率償還シートサポート!O330</f>
        <v>0</v>
      </c>
      <c r="T76" s="306">
        <f>返済比率償還シートサポート!Q330</f>
        <v>1.0186340659856796E-10</v>
      </c>
    </row>
    <row r="77" spans="3:25">
      <c r="C77" s="319"/>
      <c r="D77" s="317">
        <f t="shared" si="5"/>
        <v>74</v>
      </c>
      <c r="E77" s="306">
        <f>返済比率償還シートサポート!N91</f>
        <v>6059.8032929941864</v>
      </c>
      <c r="F77" s="306">
        <f>返済比率償還シートサポート!P91</f>
        <v>2583.614934669326</v>
      </c>
      <c r="G77" s="306">
        <f>返済比率償還シートサポート!O91</f>
        <v>3476.1883583248614</v>
      </c>
      <c r="H77" s="306">
        <f>返済比率償還シートサポート!Q91</f>
        <v>771608.29204247263</v>
      </c>
      <c r="J77" s="306">
        <f t="shared" si="6"/>
        <v>194</v>
      </c>
      <c r="K77" s="306">
        <f>返済比率償還シートサポート!N211</f>
        <v>6059.8032929941864</v>
      </c>
      <c r="L77" s="306">
        <f>返済比率償還シートサポート!P211</f>
        <v>877.38807816164751</v>
      </c>
      <c r="M77" s="306">
        <f>返済比率償還シートサポート!O211</f>
        <v>5182.4152148325393</v>
      </c>
      <c r="N77" s="306">
        <f>返済比率償還シートサポート!Q211</f>
        <v>258034.00823366185</v>
      </c>
      <c r="P77" s="306">
        <f t="shared" si="7"/>
        <v>314</v>
      </c>
      <c r="Q77" s="306">
        <f>返済比率償還シートサポート!N331</f>
        <v>0</v>
      </c>
      <c r="R77" s="306">
        <f>返済比率償還シートサポート!P331</f>
        <v>0</v>
      </c>
      <c r="S77" s="306">
        <f>返済比率償還シートサポート!O331</f>
        <v>0</v>
      </c>
      <c r="T77" s="306">
        <f>返済比率償還シートサポート!Q331</f>
        <v>1.0186340659856796E-10</v>
      </c>
    </row>
    <row r="78" spans="3:25">
      <c r="C78" s="319"/>
      <c r="D78" s="317">
        <f t="shared" si="5"/>
        <v>75</v>
      </c>
      <c r="E78" s="306">
        <f>返済比率償還シートサポート!N92</f>
        <v>6059.8032929941864</v>
      </c>
      <c r="F78" s="306">
        <f>返済比率償還シートサポート!P92</f>
        <v>2572.0276401415763</v>
      </c>
      <c r="G78" s="306">
        <f>返済比率償還シートサポート!O92</f>
        <v>3487.7756528526106</v>
      </c>
      <c r="H78" s="306">
        <f>返済比率償還シートサポート!Q92</f>
        <v>768120.51638962002</v>
      </c>
      <c r="J78" s="306">
        <f t="shared" si="6"/>
        <v>195</v>
      </c>
      <c r="K78" s="306">
        <f>返済比率償還シートサポート!N212</f>
        <v>6059.8032929941864</v>
      </c>
      <c r="L78" s="306">
        <f>返済比率償還シートサポート!P212</f>
        <v>860.11336077887233</v>
      </c>
      <c r="M78" s="306">
        <f>返済比率償還シートサポート!O212</f>
        <v>5199.689932215314</v>
      </c>
      <c r="N78" s="306">
        <f>返済比率償還シートサポート!Q212</f>
        <v>252834.31830144653</v>
      </c>
      <c r="P78" s="306">
        <f t="shared" si="7"/>
        <v>315</v>
      </c>
      <c r="Q78" s="306">
        <f>返済比率償還シートサポート!N332</f>
        <v>0</v>
      </c>
      <c r="R78" s="306">
        <f>返済比率償還シートサポート!P332</f>
        <v>0</v>
      </c>
      <c r="S78" s="306">
        <f>返済比率償還シートサポート!O332</f>
        <v>0</v>
      </c>
      <c r="T78" s="306">
        <f>返済比率償還シートサポート!Q332</f>
        <v>1.0186340659856796E-10</v>
      </c>
    </row>
    <row r="79" spans="3:25">
      <c r="C79" s="319"/>
      <c r="D79" s="317">
        <f t="shared" si="5"/>
        <v>76</v>
      </c>
      <c r="E79" s="306">
        <f>返済比率償還シートサポート!N93</f>
        <v>6059.8032929941864</v>
      </c>
      <c r="F79" s="306">
        <f>返済比率償還シートサポート!P93</f>
        <v>2560.4017212987346</v>
      </c>
      <c r="G79" s="306">
        <f>返済比率償還シートサポート!O93</f>
        <v>3499.4015716954523</v>
      </c>
      <c r="H79" s="306">
        <f>返済比率償還シートサポート!Q93</f>
        <v>764621.11481792456</v>
      </c>
      <c r="J79" s="306">
        <f t="shared" si="6"/>
        <v>196</v>
      </c>
      <c r="K79" s="306">
        <f>返済比率償還シートサポート!N213</f>
        <v>6059.8032929941864</v>
      </c>
      <c r="L79" s="306">
        <f>返済比率償還シートサポート!P213</f>
        <v>842.78106100482137</v>
      </c>
      <c r="M79" s="306">
        <f>返済比率償還シートサポート!O213</f>
        <v>5217.0222319893655</v>
      </c>
      <c r="N79" s="306">
        <f>返済比率償還シートサポート!Q213</f>
        <v>247617.29606945717</v>
      </c>
      <c r="P79" s="306">
        <f t="shared" si="7"/>
        <v>316</v>
      </c>
      <c r="Q79" s="306">
        <f>返済比率償還シートサポート!N333</f>
        <v>0</v>
      </c>
      <c r="R79" s="306">
        <f>返済比率償還シートサポート!P333</f>
        <v>0</v>
      </c>
      <c r="S79" s="306">
        <f>返済比率償還シートサポート!O333</f>
        <v>0</v>
      </c>
      <c r="T79" s="306">
        <f>返済比率償還シートサポート!Q333</f>
        <v>1.0186340659856796E-10</v>
      </c>
    </row>
    <row r="80" spans="3:25">
      <c r="C80" s="319"/>
      <c r="D80" s="317">
        <f t="shared" si="5"/>
        <v>77</v>
      </c>
      <c r="E80" s="306">
        <f>返済比率償還シートサポート!N94</f>
        <v>6059.8032929941864</v>
      </c>
      <c r="F80" s="306">
        <f>返済比率償還シートサポート!P94</f>
        <v>2548.737049393083</v>
      </c>
      <c r="G80" s="306">
        <f>返済比率償還シートサポート!O94</f>
        <v>3511.0662436011039</v>
      </c>
      <c r="H80" s="306">
        <f>返済比率償還シートサポート!Q94</f>
        <v>761110.04857432342</v>
      </c>
      <c r="J80" s="306">
        <f t="shared" si="6"/>
        <v>197</v>
      </c>
      <c r="K80" s="306">
        <f>返済比率償還シートサポート!N214</f>
        <v>6059.8032929941864</v>
      </c>
      <c r="L80" s="306">
        <f>返済比率償還シートサポート!P214</f>
        <v>825.39098689819025</v>
      </c>
      <c r="M80" s="306">
        <f>返済比率償還シートサポート!O214</f>
        <v>5234.4123060959973</v>
      </c>
      <c r="N80" s="306">
        <f>返済比率償還シートサポート!Q214</f>
        <v>242382.88376336117</v>
      </c>
      <c r="P80" s="306">
        <f t="shared" si="7"/>
        <v>317</v>
      </c>
      <c r="Q80" s="306">
        <f>返済比率償還シートサポート!N334</f>
        <v>0</v>
      </c>
      <c r="R80" s="306">
        <f>返済比率償還シートサポート!P334</f>
        <v>0</v>
      </c>
      <c r="S80" s="306">
        <f>返済比率償還シートサポート!O334</f>
        <v>0</v>
      </c>
      <c r="T80" s="306">
        <f>返済比率償還シートサポート!Q334</f>
        <v>1.0186340659856796E-10</v>
      </c>
    </row>
    <row r="81" spans="3:20">
      <c r="C81" s="319"/>
      <c r="D81" s="317">
        <f t="shared" si="5"/>
        <v>78</v>
      </c>
      <c r="E81" s="306">
        <f>返済比率償還シートサポート!N95</f>
        <v>6059.8032929941864</v>
      </c>
      <c r="F81" s="306">
        <f>返済比率償還シートサポート!P95</f>
        <v>2537.0334952477456</v>
      </c>
      <c r="G81" s="306">
        <f>返済比率償還シートサポート!O95</f>
        <v>3522.7697977464409</v>
      </c>
      <c r="H81" s="306">
        <f>返済比率償還シートサポート!Q95</f>
        <v>757587.27877657698</v>
      </c>
      <c r="J81" s="306">
        <f t="shared" si="6"/>
        <v>198</v>
      </c>
      <c r="K81" s="306">
        <f>返済比率償還シートサポート!N215</f>
        <v>6059.8032929941864</v>
      </c>
      <c r="L81" s="306">
        <f>返済比率償還シートサポート!P215</f>
        <v>807.9429458778701</v>
      </c>
      <c r="M81" s="306">
        <f>返済比率償還シートサポート!O215</f>
        <v>5251.8603471163169</v>
      </c>
      <c r="N81" s="306">
        <f>返済比率償還シートサポート!Q215</f>
        <v>237131.02341624486</v>
      </c>
      <c r="P81" s="306">
        <f t="shared" si="7"/>
        <v>318</v>
      </c>
      <c r="Q81" s="306">
        <f>返済比率償還シートサポート!N335</f>
        <v>0</v>
      </c>
      <c r="R81" s="306">
        <f>返済比率償還シートサポート!P335</f>
        <v>0</v>
      </c>
      <c r="S81" s="306">
        <f>返済比率償還シートサポート!O335</f>
        <v>0</v>
      </c>
      <c r="T81" s="306">
        <f>返済比率償還シートサポート!Q335</f>
        <v>1.0186340659856796E-10</v>
      </c>
    </row>
    <row r="82" spans="3:20">
      <c r="C82" s="319"/>
      <c r="D82" s="317">
        <f t="shared" si="5"/>
        <v>79</v>
      </c>
      <c r="E82" s="306">
        <f>返済比率償還シートサポート!N96</f>
        <v>6059.8032929941864</v>
      </c>
      <c r="F82" s="306">
        <f>返済比率償還シートサポート!P96</f>
        <v>2525.2909292552581</v>
      </c>
      <c r="G82" s="306">
        <f>返済比率償還シートサポート!O96</f>
        <v>3534.5123637389283</v>
      </c>
      <c r="H82" s="306">
        <f>返済比率償還シートサポート!Q96</f>
        <v>754052.76641283801</v>
      </c>
      <c r="J82" s="306">
        <f t="shared" si="6"/>
        <v>199</v>
      </c>
      <c r="K82" s="306">
        <f>返済比率償還シートサポート!N216</f>
        <v>6059.8032929941864</v>
      </c>
      <c r="L82" s="306">
        <f>返済比率償還シートサポート!P216</f>
        <v>790.43674472081568</v>
      </c>
      <c r="M82" s="306">
        <f>返済比率償還シートサポート!O216</f>
        <v>5269.3665482733713</v>
      </c>
      <c r="N82" s="306">
        <f>返済比率償還シートサポート!Q216</f>
        <v>231861.6568679715</v>
      </c>
      <c r="P82" s="306">
        <f t="shared" si="7"/>
        <v>319</v>
      </c>
      <c r="Q82" s="306">
        <f>返済比率償還シートサポート!N336</f>
        <v>0</v>
      </c>
      <c r="R82" s="306">
        <f>返済比率償還シートサポート!P336</f>
        <v>0</v>
      </c>
      <c r="S82" s="306">
        <f>返済比率償還シートサポート!O336</f>
        <v>0</v>
      </c>
      <c r="T82" s="306">
        <f>返済比率償還シートサポート!Q336</f>
        <v>1.0186340659856796E-10</v>
      </c>
    </row>
    <row r="83" spans="3:20">
      <c r="C83" s="319"/>
      <c r="D83" s="317">
        <f t="shared" si="5"/>
        <v>80</v>
      </c>
      <c r="E83" s="306">
        <f>返済比率償還シートサポート!N97</f>
        <v>6059.8032929941864</v>
      </c>
      <c r="F83" s="306">
        <f>返済比率償還シートサポート!P97</f>
        <v>2513.5092213761286</v>
      </c>
      <c r="G83" s="306">
        <f>返済比率償還シートサポート!O97</f>
        <v>3546.2940716180588</v>
      </c>
      <c r="H83" s="306">
        <f>返済比率償還シートサポート!Q97</f>
        <v>750506.47234122001</v>
      </c>
      <c r="J83" s="306">
        <f t="shared" si="6"/>
        <v>200</v>
      </c>
      <c r="K83" s="306">
        <f>返済比率償還シートサポート!N217</f>
        <v>6059.8032929941864</v>
      </c>
      <c r="L83" s="306">
        <f>返済比率償還シートサポート!P217</f>
        <v>772.87218955990443</v>
      </c>
      <c r="M83" s="306">
        <f>返済比率償還シートサポート!O217</f>
        <v>5286.9311034342818</v>
      </c>
      <c r="N83" s="306">
        <f>返済比率償還シートサポート!Q217</f>
        <v>226574.72576453723</v>
      </c>
      <c r="P83" s="306">
        <f t="shared" si="7"/>
        <v>320</v>
      </c>
      <c r="Q83" s="306">
        <f>返済比率償還シートサポート!N337</f>
        <v>0</v>
      </c>
      <c r="R83" s="306">
        <f>返済比率償還シートサポート!P337</f>
        <v>0</v>
      </c>
      <c r="S83" s="306">
        <f>返済比率償還シートサポート!O337</f>
        <v>0</v>
      </c>
      <c r="T83" s="306">
        <f>返済比率償還シートサポート!Q337</f>
        <v>1.0186340659856796E-10</v>
      </c>
    </row>
    <row r="84" spans="3:20">
      <c r="C84" s="319"/>
      <c r="D84" s="317">
        <f t="shared" si="5"/>
        <v>81</v>
      </c>
      <c r="E84" s="306">
        <f>返済比率償還シートサポート!N98</f>
        <v>6059.8032929941864</v>
      </c>
      <c r="F84" s="306">
        <f>返済比率償還シートサポート!P98</f>
        <v>2501.6882411374008</v>
      </c>
      <c r="G84" s="306">
        <f>返済比率償還シートサポート!O98</f>
        <v>3558.1150518567861</v>
      </c>
      <c r="H84" s="306">
        <f>返済比率償還シートサポート!Q98</f>
        <v>746948.35728936328</v>
      </c>
      <c r="J84" s="306">
        <f t="shared" si="6"/>
        <v>201</v>
      </c>
      <c r="K84" s="306">
        <f>返済比率償還シートサポート!N218</f>
        <v>6059.8032929941864</v>
      </c>
      <c r="L84" s="306">
        <f>返済比率償還シートサポート!P218</f>
        <v>755.24908588179028</v>
      </c>
      <c r="M84" s="306">
        <f>返済比率償還シートサポート!O218</f>
        <v>5304.5542071123964</v>
      </c>
      <c r="N84" s="306">
        <f>返済比率償還シートサポート!Q218</f>
        <v>221270.17155742482</v>
      </c>
      <c r="P84" s="306">
        <f t="shared" si="7"/>
        <v>321</v>
      </c>
      <c r="Q84" s="306">
        <f>返済比率償還シートサポート!N338</f>
        <v>0</v>
      </c>
      <c r="R84" s="306">
        <f>返済比率償還シートサポート!P338</f>
        <v>0</v>
      </c>
      <c r="S84" s="306">
        <f>返済比率償還シートサポート!O338</f>
        <v>0</v>
      </c>
      <c r="T84" s="306">
        <f>返済比率償還シートサポート!Q338</f>
        <v>1.0186340659856796E-10</v>
      </c>
    </row>
    <row r="85" spans="3:20">
      <c r="C85" s="319"/>
      <c r="D85" s="317">
        <f t="shared" si="5"/>
        <v>82</v>
      </c>
      <c r="E85" s="306">
        <f>返済比率償還シートサポート!N99</f>
        <v>6059.8032929941864</v>
      </c>
      <c r="F85" s="306">
        <f>返済比率償還シートサポート!P99</f>
        <v>2489.8278576312123</v>
      </c>
      <c r="G85" s="306">
        <f>返済比率償還シートサポート!O99</f>
        <v>3569.9754353629755</v>
      </c>
      <c r="H85" s="306">
        <f>返済比率償還シートサポート!Q99</f>
        <v>743378.38185400027</v>
      </c>
      <c r="J85" s="306">
        <f t="shared" si="6"/>
        <v>202</v>
      </c>
      <c r="K85" s="306">
        <f>返済比率償還シートサポート!N219</f>
        <v>6059.8032929941864</v>
      </c>
      <c r="L85" s="306">
        <f>返済比率償還シートサポート!P219</f>
        <v>737.56723852474886</v>
      </c>
      <c r="M85" s="306">
        <f>返済比率償還シートサポート!O219</f>
        <v>5322.2360544694384</v>
      </c>
      <c r="N85" s="306">
        <f>返済比率償還シートサポート!Q219</f>
        <v>215947.9355029554</v>
      </c>
      <c r="P85" s="306">
        <f t="shared" si="7"/>
        <v>322</v>
      </c>
      <c r="Q85" s="306">
        <f>返済比率償還シートサポート!N339</f>
        <v>0</v>
      </c>
      <c r="R85" s="306">
        <f>返済比率償還シートサポート!P339</f>
        <v>0</v>
      </c>
      <c r="S85" s="306">
        <f>返済比率償還シートサポート!O339</f>
        <v>0</v>
      </c>
      <c r="T85" s="306">
        <f>返済比率償還シートサポート!Q339</f>
        <v>1.0186340659856796E-10</v>
      </c>
    </row>
    <row r="86" spans="3:20">
      <c r="C86" s="319"/>
      <c r="D86" s="317">
        <f t="shared" si="5"/>
        <v>83</v>
      </c>
      <c r="E86" s="306">
        <f>返済比率償還シートサポート!N100</f>
        <v>6059.8032929941864</v>
      </c>
      <c r="F86" s="306">
        <f>返済比率償還シートサポート!P100</f>
        <v>2477.9279395133353</v>
      </c>
      <c r="G86" s="306">
        <f>返済比率償還シートサポート!O100</f>
        <v>3581.8753534808516</v>
      </c>
      <c r="H86" s="306">
        <f>返済比率償還シートサポート!Q100</f>
        <v>739796.50650051946</v>
      </c>
      <c r="J86" s="306">
        <f t="shared" si="6"/>
        <v>203</v>
      </c>
      <c r="K86" s="306">
        <f>返済比率償還シートサポート!N220</f>
        <v>6059.8032929941864</v>
      </c>
      <c r="L86" s="306">
        <f>返済比率償還シートサポート!P220</f>
        <v>719.82645167651742</v>
      </c>
      <c r="M86" s="306">
        <f>返済比率償還シートサポート!O220</f>
        <v>5339.9768413176689</v>
      </c>
      <c r="N86" s="306">
        <f>返済比率償還シートサポート!Q220</f>
        <v>210607.95866163773</v>
      </c>
      <c r="P86" s="306">
        <f t="shared" si="7"/>
        <v>323</v>
      </c>
      <c r="Q86" s="306">
        <f>返済比率償還シートサポート!N340</f>
        <v>0</v>
      </c>
      <c r="R86" s="306">
        <f>返済比率償還シートサポート!P340</f>
        <v>0</v>
      </c>
      <c r="S86" s="306">
        <f>返済比率償還シートサポート!O340</f>
        <v>0</v>
      </c>
      <c r="T86" s="306">
        <f>返済比率償還シートサポート!Q340</f>
        <v>1.0186340659856796E-10</v>
      </c>
    </row>
    <row r="87" spans="3:20">
      <c r="C87" s="319" t="s">
        <v>119</v>
      </c>
      <c r="D87" s="317">
        <f t="shared" si="5"/>
        <v>84</v>
      </c>
      <c r="E87" s="306">
        <f>返済比率償還シートサポート!N101</f>
        <v>6059.8032929941864</v>
      </c>
      <c r="F87" s="306">
        <f>返済比率償還シートサポート!P101</f>
        <v>2465.9883550017325</v>
      </c>
      <c r="G87" s="306">
        <f>返済比率償還シートサポート!O101</f>
        <v>3593.8149379924548</v>
      </c>
      <c r="H87" s="306">
        <f>返済比率償還シートサポート!Q101</f>
        <v>736202.69156252698</v>
      </c>
      <c r="I87" s="319" t="s">
        <v>120</v>
      </c>
      <c r="J87" s="306">
        <f t="shared" si="6"/>
        <v>204</v>
      </c>
      <c r="K87" s="306">
        <f>返済比率償還シートサポート!N221</f>
        <v>6059.8032929941864</v>
      </c>
      <c r="L87" s="306">
        <f>返済比率償還シートサポート!P221</f>
        <v>702.02652887212525</v>
      </c>
      <c r="M87" s="306">
        <f>返済比率償還シートサポート!O221</f>
        <v>5357.7767641220607</v>
      </c>
      <c r="N87" s="306">
        <f>返済比率償還シートサポート!Q221</f>
        <v>205250.18189751566</v>
      </c>
      <c r="O87" s="319" t="s">
        <v>121</v>
      </c>
      <c r="P87" s="306">
        <f t="shared" si="7"/>
        <v>324</v>
      </c>
      <c r="Q87" s="306">
        <f>返済比率償還シートサポート!N341</f>
        <v>0</v>
      </c>
      <c r="R87" s="306">
        <f>返済比率償還シートサポート!P341</f>
        <v>0</v>
      </c>
      <c r="S87" s="306">
        <f>返済比率償還シートサポート!O341</f>
        <v>0</v>
      </c>
      <c r="T87" s="306">
        <f>返済比率償還シートサポート!Q341</f>
        <v>1.0186340659856796E-10</v>
      </c>
    </row>
    <row r="88" spans="3:20">
      <c r="C88" s="319"/>
      <c r="D88" s="317">
        <f t="shared" si="5"/>
        <v>85</v>
      </c>
      <c r="E88" s="306">
        <f>返済比率償還シートサポート!N102</f>
        <v>6059.8032929941864</v>
      </c>
      <c r="F88" s="306">
        <f>返済比率償還シートサポート!P102</f>
        <v>2454.008971875091</v>
      </c>
      <c r="G88" s="306">
        <f>返済比率償還シートサポート!O102</f>
        <v>3605.7943211190955</v>
      </c>
      <c r="H88" s="306">
        <f>返済比率償還シートサポート!Q102</f>
        <v>732596.89724140789</v>
      </c>
      <c r="J88" s="306">
        <f t="shared" si="6"/>
        <v>205</v>
      </c>
      <c r="K88" s="306">
        <f>返済比率償還シートサポート!N222</f>
        <v>6059.8032929941864</v>
      </c>
      <c r="L88" s="306">
        <f>返済比率償還シートサポート!P222</f>
        <v>684.16727299171839</v>
      </c>
      <c r="M88" s="306">
        <f>返済比率償還シートサポート!O222</f>
        <v>5375.6360200024683</v>
      </c>
      <c r="N88" s="306">
        <f>返済比率償還シートサポート!Q222</f>
        <v>199874.54587751318</v>
      </c>
      <c r="P88" s="306">
        <f t="shared" si="7"/>
        <v>325</v>
      </c>
      <c r="Q88" s="306">
        <f>返済比率償還シートサポート!N342</f>
        <v>0</v>
      </c>
      <c r="R88" s="306">
        <f>返済比率償還シートサポート!P342</f>
        <v>0</v>
      </c>
      <c r="S88" s="306">
        <f>返済比率償還シートサポート!O342</f>
        <v>0</v>
      </c>
      <c r="T88" s="306">
        <f>返済比率償還シートサポート!Q342</f>
        <v>1.0186340659856796E-10</v>
      </c>
    </row>
    <row r="89" spans="3:20">
      <c r="C89" s="319"/>
      <c r="D89" s="317">
        <f t="shared" si="5"/>
        <v>86</v>
      </c>
      <c r="E89" s="306">
        <f>返済比率償還シートサポート!N103</f>
        <v>6059.8032929941864</v>
      </c>
      <c r="F89" s="306">
        <f>返済比率償還シートサポート!P103</f>
        <v>2441.9896574713603</v>
      </c>
      <c r="G89" s="306">
        <f>返済比率償還シートサポート!O103</f>
        <v>3617.8136355228266</v>
      </c>
      <c r="H89" s="306">
        <f>返済比率償還シートサポート!Q103</f>
        <v>728979.08360588504</v>
      </c>
      <c r="J89" s="306">
        <f t="shared" si="6"/>
        <v>206</v>
      </c>
      <c r="K89" s="306">
        <f>返済比率償還シートサポート!N223</f>
        <v>6059.8032929941864</v>
      </c>
      <c r="L89" s="306">
        <f>返済比率償還シートサポート!P223</f>
        <v>666.24848625837683</v>
      </c>
      <c r="M89" s="306">
        <f>返済比率償還シートサポート!O223</f>
        <v>5393.5548067358104</v>
      </c>
      <c r="N89" s="306">
        <f>返済比率償還シートサポート!Q223</f>
        <v>194480.99107077738</v>
      </c>
      <c r="P89" s="306">
        <f t="shared" si="7"/>
        <v>326</v>
      </c>
      <c r="Q89" s="306">
        <f>返済比率償還シートサポート!N343</f>
        <v>0</v>
      </c>
      <c r="R89" s="306">
        <f>返済比率償還シートサポート!P343</f>
        <v>0</v>
      </c>
      <c r="S89" s="306">
        <f>返済比率償還シートサポート!O343</f>
        <v>0</v>
      </c>
      <c r="T89" s="306">
        <f>返済比率償還シートサポート!Q343</f>
        <v>1.0186340659856796E-10</v>
      </c>
    </row>
    <row r="90" spans="3:20">
      <c r="C90" s="319"/>
      <c r="D90" s="317">
        <f t="shared" si="5"/>
        <v>87</v>
      </c>
      <c r="E90" s="306">
        <f>返済比率償還シートサポート!N104</f>
        <v>6059.8032929941864</v>
      </c>
      <c r="F90" s="306">
        <f>返済比率償還シートサポート!P104</f>
        <v>2429.930278686285</v>
      </c>
      <c r="G90" s="306">
        <f>返済比率償還シートサポート!O104</f>
        <v>3629.8730143079024</v>
      </c>
      <c r="H90" s="306">
        <f>返済比率償還シートサポート!Q104</f>
        <v>725349.21059157711</v>
      </c>
      <c r="J90" s="306">
        <f t="shared" si="6"/>
        <v>207</v>
      </c>
      <c r="K90" s="306">
        <f>返済比率償還シートサポート!N224</f>
        <v>6059.8032929941864</v>
      </c>
      <c r="L90" s="306">
        <f>返済比率償還シートサポート!P224</f>
        <v>648.26997023592412</v>
      </c>
      <c r="M90" s="306">
        <f>返済比率償還シートサポート!O224</f>
        <v>5411.5333227582623</v>
      </c>
      <c r="N90" s="306">
        <f>返済比率償還シートサポート!Q224</f>
        <v>189069.45774801911</v>
      </c>
      <c r="P90" s="306">
        <f t="shared" si="7"/>
        <v>327</v>
      </c>
      <c r="Q90" s="306">
        <f>返済比率償還シートサポート!N344</f>
        <v>0</v>
      </c>
      <c r="R90" s="306">
        <f>返済比率償還シートサポート!P344</f>
        <v>0</v>
      </c>
      <c r="S90" s="306">
        <f>返済比率償還シートサポート!O344</f>
        <v>0</v>
      </c>
      <c r="T90" s="306">
        <f>返済比率償還シートサポート!Q344</f>
        <v>1.0186340659856796E-10</v>
      </c>
    </row>
    <row r="91" spans="3:20">
      <c r="C91" s="319"/>
      <c r="D91" s="317">
        <f t="shared" si="5"/>
        <v>88</v>
      </c>
      <c r="E91" s="306">
        <f>返済比率償還シートサポート!N105</f>
        <v>6059.8032929941864</v>
      </c>
      <c r="F91" s="306">
        <f>返済比率償還シートサポート!P105</f>
        <v>2417.8307019719246</v>
      </c>
      <c r="G91" s="306">
        <f>返済比率償還シートサポート!O105</f>
        <v>3641.9725910222619</v>
      </c>
      <c r="H91" s="306">
        <f>返済比率償還シートサポート!Q105</f>
        <v>721707.23800055485</v>
      </c>
      <c r="J91" s="306">
        <f t="shared" si="6"/>
        <v>208</v>
      </c>
      <c r="K91" s="306">
        <f>返済比率償還シートサポート!N225</f>
        <v>6059.8032929941864</v>
      </c>
      <c r="L91" s="306">
        <f>返済比率償還シートサポート!P225</f>
        <v>630.23152582672981</v>
      </c>
      <c r="M91" s="306">
        <f>返済比率償還シートサポート!O225</f>
        <v>5429.5717671674574</v>
      </c>
      <c r="N91" s="306">
        <f>返済比率償還シートサポート!Q225</f>
        <v>183639.88598085166</v>
      </c>
      <c r="P91" s="306">
        <f t="shared" si="7"/>
        <v>328</v>
      </c>
      <c r="Q91" s="306">
        <f>返済比率償還シートサポート!N345</f>
        <v>0</v>
      </c>
      <c r="R91" s="306">
        <f>返済比率償還シートサポート!P345</f>
        <v>0</v>
      </c>
      <c r="S91" s="306">
        <f>返済比率償還シートサポート!O345</f>
        <v>0</v>
      </c>
      <c r="T91" s="306">
        <f>返済比率償還シートサポート!Q345</f>
        <v>1.0186340659856796E-10</v>
      </c>
    </row>
    <row r="92" spans="3:20">
      <c r="C92" s="319"/>
      <c r="D92" s="317">
        <f t="shared" si="5"/>
        <v>89</v>
      </c>
      <c r="E92" s="306">
        <f>返済比率償還シートサポート!N106</f>
        <v>6059.8032929941864</v>
      </c>
      <c r="F92" s="306">
        <f>返済比率償還シートサポート!P106</f>
        <v>2405.690793335184</v>
      </c>
      <c r="G92" s="306">
        <f>返済比率償還シートサポート!O106</f>
        <v>3654.1124996590033</v>
      </c>
      <c r="H92" s="306">
        <f>返済比率償還シートサポート!Q106</f>
        <v>718053.1255008959</v>
      </c>
      <c r="J92" s="306">
        <f t="shared" si="6"/>
        <v>209</v>
      </c>
      <c r="K92" s="306">
        <f>返済比率償還シートサポート!N226</f>
        <v>6059.8032929941864</v>
      </c>
      <c r="L92" s="306">
        <f>返済比率償還シートサポート!P226</f>
        <v>612.13295326950504</v>
      </c>
      <c r="M92" s="306">
        <f>返済比率償還シートサポート!O226</f>
        <v>5447.670339724682</v>
      </c>
      <c r="N92" s="306">
        <f>返済比率償還シートサポート!Q226</f>
        <v>178192.21564112697</v>
      </c>
      <c r="P92" s="306">
        <f t="shared" si="7"/>
        <v>329</v>
      </c>
      <c r="Q92" s="306">
        <f>返済比率償還シートサポート!N346</f>
        <v>0</v>
      </c>
      <c r="R92" s="306">
        <f>返済比率償還シートサポート!P346</f>
        <v>0</v>
      </c>
      <c r="S92" s="306">
        <f>返済比率償還シートサポート!O346</f>
        <v>0</v>
      </c>
      <c r="T92" s="306">
        <f>返済比率償還シートサポート!Q346</f>
        <v>1.0186340659856796E-10</v>
      </c>
    </row>
    <row r="93" spans="3:20">
      <c r="C93" s="319"/>
      <c r="D93" s="317">
        <f t="shared" si="5"/>
        <v>90</v>
      </c>
      <c r="E93" s="306">
        <f>返済比率償還シートサポート!N107</f>
        <v>6059.8032929941864</v>
      </c>
      <c r="F93" s="306">
        <f>返済比率償還シートサポート!P107</f>
        <v>2393.5104183363205</v>
      </c>
      <c r="G93" s="306">
        <f>返済比率償還シートサポート!O107</f>
        <v>3666.2928746578668</v>
      </c>
      <c r="H93" s="306">
        <f>返済比率償還シートサポート!Q107</f>
        <v>714386.832626238</v>
      </c>
      <c r="J93" s="306">
        <f t="shared" si="6"/>
        <v>210</v>
      </c>
      <c r="K93" s="306">
        <f>返済比率償還シートサポート!N227</f>
        <v>6059.8032929941864</v>
      </c>
      <c r="L93" s="306">
        <f>返済比率償還シートサポート!P227</f>
        <v>593.9740521370893</v>
      </c>
      <c r="M93" s="306">
        <f>返済比率償還シートサポート!O227</f>
        <v>5465.8292408570969</v>
      </c>
      <c r="N93" s="306">
        <f>返済比率償還シートサポート!Q227</f>
        <v>172726.38640026987</v>
      </c>
      <c r="P93" s="306">
        <f t="shared" si="7"/>
        <v>330</v>
      </c>
      <c r="Q93" s="306">
        <f>返済比率償還シートサポート!N347</f>
        <v>0</v>
      </c>
      <c r="R93" s="306">
        <f>返済比率償還シートサポート!P347</f>
        <v>0</v>
      </c>
      <c r="S93" s="306">
        <f>返済比率償還シートサポート!O347</f>
        <v>0</v>
      </c>
      <c r="T93" s="306">
        <f>返済比率償還シートサポート!Q347</f>
        <v>1.0186340659856796E-10</v>
      </c>
    </row>
    <row r="94" spans="3:20">
      <c r="C94" s="319"/>
      <c r="D94" s="317">
        <f t="shared" si="5"/>
        <v>91</v>
      </c>
      <c r="E94" s="306">
        <f>返済比率償還シートサポート!N108</f>
        <v>6059.8032929941864</v>
      </c>
      <c r="F94" s="306">
        <f>返済比率償還シートサポート!P108</f>
        <v>2381.2894420874609</v>
      </c>
      <c r="G94" s="306">
        <f>返済比率償還シートサポート!O108</f>
        <v>3678.513850906726</v>
      </c>
      <c r="H94" s="306">
        <f>返済比率償還シートサポート!Q108</f>
        <v>710708.31877533125</v>
      </c>
      <c r="J94" s="306">
        <f t="shared" si="6"/>
        <v>211</v>
      </c>
      <c r="K94" s="306">
        <f>返済比率償還シートサポート!N228</f>
        <v>6059.8032929941864</v>
      </c>
      <c r="L94" s="306">
        <f>返済比率償還シートサポート!P228</f>
        <v>575.75462133423241</v>
      </c>
      <c r="M94" s="306">
        <f>返済比率償還シートサポート!O228</f>
        <v>5484.0486716599544</v>
      </c>
      <c r="N94" s="306">
        <f>返済比率償還シートサポート!Q228</f>
        <v>167242.33772860991</v>
      </c>
      <c r="P94" s="306">
        <f t="shared" si="7"/>
        <v>331</v>
      </c>
      <c r="Q94" s="306">
        <f>返済比率償還シートサポート!N348</f>
        <v>0</v>
      </c>
      <c r="R94" s="306">
        <f>返済比率償還シートサポート!P348</f>
        <v>0</v>
      </c>
      <c r="S94" s="306">
        <f>返済比率償還シートサポート!O348</f>
        <v>0</v>
      </c>
      <c r="T94" s="306">
        <f>返済比率償還シートサポート!Q348</f>
        <v>1.0186340659856796E-10</v>
      </c>
    </row>
    <row r="95" spans="3:20">
      <c r="C95" s="319"/>
      <c r="D95" s="317">
        <f t="shared" si="5"/>
        <v>92</v>
      </c>
      <c r="E95" s="306">
        <f>返済比率償還シートサポート!N109</f>
        <v>6059.8032929941864</v>
      </c>
      <c r="F95" s="306">
        <f>返済比率償還シートサポート!P109</f>
        <v>2369.0277292511055</v>
      </c>
      <c r="G95" s="306">
        <f>返済比率償還シートサポート!O109</f>
        <v>3690.7755637430814</v>
      </c>
      <c r="H95" s="306">
        <f>返済比率償還シートサポート!Q109</f>
        <v>707017.54321158817</v>
      </c>
      <c r="J95" s="306">
        <f t="shared" si="6"/>
        <v>212</v>
      </c>
      <c r="K95" s="306">
        <f>返済比率償還シートサポート!N229</f>
        <v>6059.8032929941864</v>
      </c>
      <c r="L95" s="306">
        <f>返済比率償還シートサポート!P229</f>
        <v>557.47445909536589</v>
      </c>
      <c r="M95" s="306">
        <f>返済比率償還シートサポート!O229</f>
        <v>5502.3288338988204</v>
      </c>
      <c r="N95" s="306">
        <f>返済比率償還シートサポート!Q229</f>
        <v>161740.00889471109</v>
      </c>
      <c r="P95" s="306">
        <f t="shared" si="7"/>
        <v>332</v>
      </c>
      <c r="Q95" s="306">
        <f>返済比率償還シートサポート!N349</f>
        <v>0</v>
      </c>
      <c r="R95" s="306">
        <f>返済比率償還シートサポート!P349</f>
        <v>0</v>
      </c>
      <c r="S95" s="306">
        <f>返済比率償還シートサポート!O349</f>
        <v>0</v>
      </c>
      <c r="T95" s="306">
        <f>返済比率償還シートサポート!Q349</f>
        <v>1.0186340659856796E-10</v>
      </c>
    </row>
    <row r="96" spans="3:20">
      <c r="C96" s="319"/>
      <c r="D96" s="317">
        <f t="shared" si="5"/>
        <v>93</v>
      </c>
      <c r="E96" s="306">
        <f>返済比率償還シートサポート!N110</f>
        <v>6059.8032929941864</v>
      </c>
      <c r="F96" s="306">
        <f>返済比率償還シートサポート!P110</f>
        <v>2356.7251440386281</v>
      </c>
      <c r="G96" s="306">
        <f>返済比率償還シートサポート!O110</f>
        <v>3703.0781489555588</v>
      </c>
      <c r="H96" s="306">
        <f>返済比率償還シートサポート!Q110</f>
        <v>703314.46506263257</v>
      </c>
      <c r="J96" s="306">
        <f t="shared" si="6"/>
        <v>213</v>
      </c>
      <c r="K96" s="306">
        <f>返済比率償還シートサポート!N230</f>
        <v>6059.8032929941864</v>
      </c>
      <c r="L96" s="306">
        <f>返済比率償還シートサポート!P230</f>
        <v>539.13336298236982</v>
      </c>
      <c r="M96" s="306">
        <f>返済比率償還シートサポート!O230</f>
        <v>5520.6699300118171</v>
      </c>
      <c r="N96" s="306">
        <f>返済比率償還シートサポート!Q230</f>
        <v>156219.33896469927</v>
      </c>
      <c r="P96" s="306">
        <f t="shared" si="7"/>
        <v>333</v>
      </c>
      <c r="Q96" s="306">
        <f>返済比率償還シートサポート!N350</f>
        <v>0</v>
      </c>
      <c r="R96" s="306">
        <f>返済比率償還シートサポート!P350</f>
        <v>0</v>
      </c>
      <c r="S96" s="306">
        <f>返済比率償還シートサポート!O350</f>
        <v>0</v>
      </c>
      <c r="T96" s="306">
        <f>返済比率償還シートサポート!Q350</f>
        <v>1.0186340659856796E-10</v>
      </c>
    </row>
    <row r="97" spans="3:20">
      <c r="C97" s="319"/>
      <c r="D97" s="317">
        <f t="shared" si="5"/>
        <v>94</v>
      </c>
      <c r="E97" s="306">
        <f>返済比率償還シートサポート!N111</f>
        <v>6059.8032929941864</v>
      </c>
      <c r="F97" s="306">
        <f>返済比率償還シートサポート!P111</f>
        <v>2344.3815502087764</v>
      </c>
      <c r="G97" s="306">
        <f>返済比率償還シートサポート!O111</f>
        <v>3715.4217427854101</v>
      </c>
      <c r="H97" s="306">
        <f>返済比率償還シートサポート!Q111</f>
        <v>699599.0433198472</v>
      </c>
      <c r="J97" s="306">
        <f t="shared" si="6"/>
        <v>214</v>
      </c>
      <c r="K97" s="306">
        <f>返済比率償還シートサポート!N231</f>
        <v>6059.8032929941864</v>
      </c>
      <c r="L97" s="306">
        <f>返済比率償還シートサポート!P231</f>
        <v>520.73112988233049</v>
      </c>
      <c r="M97" s="306">
        <f>返済比率償還シートサポート!O231</f>
        <v>5539.0721631118568</v>
      </c>
      <c r="N97" s="306">
        <f>返済比率償還シートサポート!Q231</f>
        <v>150680.26680158742</v>
      </c>
      <c r="P97" s="306">
        <f t="shared" si="7"/>
        <v>334</v>
      </c>
      <c r="Q97" s="306">
        <f>返済比率償還シートサポート!N351</f>
        <v>0</v>
      </c>
      <c r="R97" s="306">
        <f>返済比率償還シートサポート!P351</f>
        <v>0</v>
      </c>
      <c r="S97" s="306">
        <f>返済比率償還シートサポート!O351</f>
        <v>0</v>
      </c>
      <c r="T97" s="306">
        <f>返済比率償還シートサポート!Q351</f>
        <v>1.0186340659856796E-10</v>
      </c>
    </row>
    <row r="98" spans="3:20">
      <c r="C98" s="319"/>
      <c r="D98" s="317">
        <f t="shared" si="5"/>
        <v>95</v>
      </c>
      <c r="E98" s="306">
        <f>返済比率償還シートサポート!N112</f>
        <v>6059.8032929941864</v>
      </c>
      <c r="F98" s="306">
        <f>返済比率償還シートサポート!P112</f>
        <v>2331.9968110661584</v>
      </c>
      <c r="G98" s="306">
        <f>返済比率償還シートサポート!O112</f>
        <v>3727.8064819280285</v>
      </c>
      <c r="H98" s="306">
        <f>返済比率償還シートサポート!Q112</f>
        <v>695871.23683791922</v>
      </c>
      <c r="J98" s="306">
        <f t="shared" si="6"/>
        <v>215</v>
      </c>
      <c r="K98" s="306">
        <f>返済比率償還シートサポート!N232</f>
        <v>6059.8032929941864</v>
      </c>
      <c r="L98" s="306">
        <f>返済比率償還シートサポート!P232</f>
        <v>502.26755600529094</v>
      </c>
      <c r="M98" s="306">
        <f>返済比率償還シートサポート!O232</f>
        <v>5557.5357369888961</v>
      </c>
      <c r="N98" s="306">
        <f>返済比率償還シートサポート!Q232</f>
        <v>145122.73106459851</v>
      </c>
      <c r="P98" s="306">
        <f t="shared" si="7"/>
        <v>335</v>
      </c>
      <c r="Q98" s="306">
        <f>返済比率償還シートサポート!N352</f>
        <v>0</v>
      </c>
      <c r="R98" s="306">
        <f>返済比率償還シートサポート!P352</f>
        <v>0</v>
      </c>
      <c r="S98" s="306">
        <f>返済比率償還シートサポート!O352</f>
        <v>0</v>
      </c>
      <c r="T98" s="306">
        <f>返済比率償還シートサポート!Q352</f>
        <v>1.0186340659856796E-10</v>
      </c>
    </row>
    <row r="99" spans="3:20">
      <c r="C99" s="319" t="s">
        <v>122</v>
      </c>
      <c r="D99" s="317">
        <f t="shared" si="5"/>
        <v>96</v>
      </c>
      <c r="E99" s="306">
        <f>返済比率償還シートサポート!N113</f>
        <v>6059.8032929941864</v>
      </c>
      <c r="F99" s="306">
        <f>返済比率償還シートサポート!P113</f>
        <v>2319.5707894597317</v>
      </c>
      <c r="G99" s="306">
        <f>返済比率償還シートサポート!O113</f>
        <v>3740.2325035344556</v>
      </c>
      <c r="H99" s="306">
        <f>返済比率償還シートサポート!Q113</f>
        <v>692131.00433438481</v>
      </c>
      <c r="I99" s="319" t="s">
        <v>123</v>
      </c>
      <c r="J99" s="306">
        <f t="shared" si="6"/>
        <v>216</v>
      </c>
      <c r="K99" s="306">
        <f>返済比率償還シートサポート!N233</f>
        <v>6059.8032929941864</v>
      </c>
      <c r="L99" s="306">
        <f>返済比率償還シートサポート!P233</f>
        <v>483.74243688199471</v>
      </c>
      <c r="M99" s="306">
        <f>返済比率償還シートサポート!O233</f>
        <v>5576.0608561121926</v>
      </c>
      <c r="N99" s="306">
        <f>返済比率償還シートサポート!Q233</f>
        <v>139546.67020848632</v>
      </c>
      <c r="O99" s="319" t="s">
        <v>124</v>
      </c>
      <c r="P99" s="306">
        <f t="shared" si="7"/>
        <v>336</v>
      </c>
      <c r="Q99" s="306">
        <f>返済比率償還シートサポート!N353</f>
        <v>0</v>
      </c>
      <c r="R99" s="306">
        <f>返済比率償還シートサポート!P353</f>
        <v>0</v>
      </c>
      <c r="S99" s="306">
        <f>返済比率償還シートサポート!O353</f>
        <v>0</v>
      </c>
      <c r="T99" s="306">
        <f>返済比率償還シートサポート!Q353</f>
        <v>1.0186340659856796E-10</v>
      </c>
    </row>
    <row r="100" spans="3:20">
      <c r="C100" s="319"/>
      <c r="D100" s="317">
        <f t="shared" si="5"/>
        <v>97</v>
      </c>
      <c r="E100" s="306">
        <f>返済比率償還シートサポート!N114</f>
        <v>6059.8032929941864</v>
      </c>
      <c r="F100" s="306">
        <f>返済比率償還シートサポート!P114</f>
        <v>2307.1033477812834</v>
      </c>
      <c r="G100" s="306">
        <f>返済比率償還シートサポート!O114</f>
        <v>3752.699945212903</v>
      </c>
      <c r="H100" s="306">
        <f>返済比率償還シートサポート!Q114</f>
        <v>688378.30438917188</v>
      </c>
      <c r="J100" s="306">
        <f t="shared" si="6"/>
        <v>217</v>
      </c>
      <c r="K100" s="306">
        <f>返済比率償還シートサポート!N234</f>
        <v>6059.8032929941864</v>
      </c>
      <c r="L100" s="306">
        <f>返済比率償還シートサポート!P234</f>
        <v>465.15556736162068</v>
      </c>
      <c r="M100" s="306">
        <f>返済比率償還シートサポート!O234</f>
        <v>5594.6477256325661</v>
      </c>
      <c r="N100" s="306">
        <f>返済比率償還シートサポート!Q234</f>
        <v>133952.02248285376</v>
      </c>
      <c r="P100" s="306">
        <f t="shared" si="7"/>
        <v>337</v>
      </c>
      <c r="Q100" s="306">
        <f>返済比率償還シートサポート!N354</f>
        <v>0</v>
      </c>
      <c r="R100" s="306">
        <f>返済比率償還シートサポート!P354</f>
        <v>0</v>
      </c>
      <c r="S100" s="306">
        <f>返済比率償還シートサポート!O354</f>
        <v>0</v>
      </c>
      <c r="T100" s="306">
        <f>返済比率償還シートサポート!Q354</f>
        <v>1.0186340659856796E-10</v>
      </c>
    </row>
    <row r="101" spans="3:20">
      <c r="C101" s="319"/>
      <c r="D101" s="317">
        <f t="shared" si="5"/>
        <v>98</v>
      </c>
      <c r="E101" s="306">
        <f>返済比率償還シートサポート!N115</f>
        <v>6059.8032929941864</v>
      </c>
      <c r="F101" s="306">
        <f>返済比率償還シートサポート!P115</f>
        <v>2294.5943479639077</v>
      </c>
      <c r="G101" s="306">
        <f>返済比率償還シートサポート!O115</f>
        <v>3765.2089450302801</v>
      </c>
      <c r="H101" s="306">
        <f>返済比率償還シートサポート!Q115</f>
        <v>684613.09544414165</v>
      </c>
      <c r="J101" s="306">
        <f t="shared" si="6"/>
        <v>218</v>
      </c>
      <c r="K101" s="306">
        <f>返済比率償還シートサポート!N235</f>
        <v>6059.8032929941864</v>
      </c>
      <c r="L101" s="306">
        <f>返済比率償還シートサポート!P235</f>
        <v>446.50674160951206</v>
      </c>
      <c r="M101" s="306">
        <f>返済比率償還シートサポート!O235</f>
        <v>5613.2965513846748</v>
      </c>
      <c r="N101" s="306">
        <f>返済比率償還シートサポート!Q235</f>
        <v>128338.72593146909</v>
      </c>
      <c r="P101" s="306">
        <f t="shared" si="7"/>
        <v>338</v>
      </c>
      <c r="Q101" s="306">
        <f>返済比率償還シートサポート!N355</f>
        <v>0</v>
      </c>
      <c r="R101" s="306">
        <f>返済比率償還シートサポート!P355</f>
        <v>0</v>
      </c>
      <c r="S101" s="306">
        <f>返済比率償還シートサポート!O355</f>
        <v>0</v>
      </c>
      <c r="T101" s="306">
        <f>返済比率償還シートサポート!Q355</f>
        <v>1.0186340659856796E-10</v>
      </c>
    </row>
    <row r="102" spans="3:20">
      <c r="C102" s="319"/>
      <c r="D102" s="317">
        <f t="shared" si="5"/>
        <v>99</v>
      </c>
      <c r="E102" s="306">
        <f>返済比率償還シートサポート!N116</f>
        <v>6059.8032929941864</v>
      </c>
      <c r="F102" s="306">
        <f>返済比率償還シートサポート!P116</f>
        <v>2282.0436514804733</v>
      </c>
      <c r="G102" s="306">
        <f>返済比率償還シートサポート!O116</f>
        <v>3777.7596415137145</v>
      </c>
      <c r="H102" s="306">
        <f>返済比率償還シートサポート!Q116</f>
        <v>680835.33580262796</v>
      </c>
      <c r="J102" s="306">
        <f t="shared" si="6"/>
        <v>219</v>
      </c>
      <c r="K102" s="306">
        <f>返済比率償還シートサポート!N236</f>
        <v>6059.8032929941864</v>
      </c>
      <c r="L102" s="306">
        <f>返済比率償還シートサポート!P236</f>
        <v>427.79575310489656</v>
      </c>
      <c r="M102" s="306">
        <f>返済比率償還シートサポート!O236</f>
        <v>5632.0075398892905</v>
      </c>
      <c r="N102" s="306">
        <f>返済比率償還シートサポート!Q236</f>
        <v>122706.71839157979</v>
      </c>
      <c r="P102" s="306">
        <f t="shared" si="7"/>
        <v>339</v>
      </c>
      <c r="Q102" s="306">
        <f>返済比率償還シートサポート!N356</f>
        <v>0</v>
      </c>
      <c r="R102" s="306">
        <f>返済比率償還シートサポート!P356</f>
        <v>0</v>
      </c>
      <c r="S102" s="306">
        <f>返済比率償還シートサポート!O356</f>
        <v>0</v>
      </c>
      <c r="T102" s="306">
        <f>返済比率償還シートサポート!Q356</f>
        <v>1.0186340659856796E-10</v>
      </c>
    </row>
    <row r="103" spans="3:20">
      <c r="C103" s="319"/>
      <c r="D103" s="317">
        <f t="shared" si="5"/>
        <v>100</v>
      </c>
      <c r="E103" s="306">
        <f>返済比率償還シートサポート!N117</f>
        <v>6059.8032929941864</v>
      </c>
      <c r="F103" s="306">
        <f>返済比率償還シートサポート!P117</f>
        <v>2269.4511193420935</v>
      </c>
      <c r="G103" s="306">
        <f>返済比率償還シートサポート!O117</f>
        <v>3790.3521736520934</v>
      </c>
      <c r="H103" s="306">
        <f>返済比率償還シートサポート!Q117</f>
        <v>677044.98362897581</v>
      </c>
      <c r="J103" s="306">
        <f t="shared" si="6"/>
        <v>220</v>
      </c>
      <c r="K103" s="306">
        <f>返済比率償還シートサポート!N237</f>
        <v>6059.8032929941864</v>
      </c>
      <c r="L103" s="306">
        <f>返済比率償還シートサポート!P237</f>
        <v>409.02239463859888</v>
      </c>
      <c r="M103" s="306">
        <f>返済比率償還シートサポート!O237</f>
        <v>5650.7808983555879</v>
      </c>
      <c r="N103" s="306">
        <f>返済比率償還シートサポート!Q237</f>
        <v>117055.93749322421</v>
      </c>
      <c r="P103" s="306">
        <f t="shared" si="7"/>
        <v>340</v>
      </c>
      <c r="Q103" s="306">
        <f>返済比率償還シートサポート!N357</f>
        <v>0</v>
      </c>
      <c r="R103" s="306">
        <f>返済比率償還シートサポート!P357</f>
        <v>0</v>
      </c>
      <c r="S103" s="306">
        <f>返済比率償還シートサポート!O357</f>
        <v>0</v>
      </c>
      <c r="T103" s="306">
        <f>返済比率償還シートサポート!Q357</f>
        <v>1.0186340659856796E-10</v>
      </c>
    </row>
    <row r="104" spans="3:20">
      <c r="C104" s="319"/>
      <c r="D104" s="317">
        <f t="shared" si="5"/>
        <v>101</v>
      </c>
      <c r="E104" s="306">
        <f>返済比率償還シートサポート!N118</f>
        <v>6059.8032929941864</v>
      </c>
      <c r="F104" s="306">
        <f>返済比率償還シートサポート!P118</f>
        <v>2256.8166120965866</v>
      </c>
      <c r="G104" s="306">
        <f>返済比率償還シートサポート!O118</f>
        <v>3802.9866808975994</v>
      </c>
      <c r="H104" s="306">
        <f>返済比率償還シートサポート!Q118</f>
        <v>673241.99694807816</v>
      </c>
      <c r="J104" s="306">
        <f t="shared" si="6"/>
        <v>221</v>
      </c>
      <c r="K104" s="306">
        <f>返済比率償還シートサポート!N238</f>
        <v>6059.8032929941864</v>
      </c>
      <c r="L104" s="306">
        <f>返済比率償還シートサポート!P238</f>
        <v>390.18645831074696</v>
      </c>
      <c r="M104" s="306">
        <f>返済比率償還シートサポート!O238</f>
        <v>5669.6168346834402</v>
      </c>
      <c r="N104" s="306">
        <f>返済比率償還シートサポート!Q238</f>
        <v>111386.32065854076</v>
      </c>
      <c r="P104" s="306">
        <f t="shared" si="7"/>
        <v>341</v>
      </c>
      <c r="Q104" s="306">
        <f>返済比率償還シートサポート!N358</f>
        <v>0</v>
      </c>
      <c r="R104" s="306">
        <f>返済比率償還シートサポート!P358</f>
        <v>0</v>
      </c>
      <c r="S104" s="306">
        <f>返済比率償還シートサポート!O358</f>
        <v>0</v>
      </c>
      <c r="T104" s="306">
        <f>返済比率償還シートサポート!Q358</f>
        <v>1.0186340659856796E-10</v>
      </c>
    </row>
    <row r="105" spans="3:20">
      <c r="C105" s="319"/>
      <c r="D105" s="317">
        <f t="shared" si="5"/>
        <v>102</v>
      </c>
      <c r="E105" s="306">
        <f>返済比率償還シートサポート!N119</f>
        <v>6059.8032929941864</v>
      </c>
      <c r="F105" s="306">
        <f>返済比率償還シートサポート!P119</f>
        <v>2244.1399898269283</v>
      </c>
      <c r="G105" s="306">
        <f>返済比率償還シートサポート!O119</f>
        <v>3815.6633031672591</v>
      </c>
      <c r="H105" s="306">
        <f>返済比率償還シートサポート!Q119</f>
        <v>669426.33364491095</v>
      </c>
      <c r="J105" s="306">
        <f t="shared" si="6"/>
        <v>222</v>
      </c>
      <c r="K105" s="306">
        <f>返済比率償還シートサポート!N239</f>
        <v>6059.8032929941864</v>
      </c>
      <c r="L105" s="306">
        <f>返済比率償還シートサポート!P239</f>
        <v>371.28773552846872</v>
      </c>
      <c r="M105" s="306">
        <f>返済比率償還シートサポート!O239</f>
        <v>5688.5155574657183</v>
      </c>
      <c r="N105" s="306">
        <f>返済比率償還シートサポート!Q239</f>
        <v>105697.80510107504</v>
      </c>
      <c r="P105" s="306">
        <f t="shared" si="7"/>
        <v>342</v>
      </c>
      <c r="Q105" s="306">
        <f>返済比率償還シートサポート!N359</f>
        <v>0</v>
      </c>
      <c r="R105" s="306">
        <f>返済比率償還シートサポート!P359</f>
        <v>0</v>
      </c>
      <c r="S105" s="306">
        <f>返済比率償還シートサポート!O359</f>
        <v>0</v>
      </c>
      <c r="T105" s="306">
        <f>返済比率償還シートサポート!Q359</f>
        <v>1.0186340659856796E-10</v>
      </c>
    </row>
    <row r="106" spans="3:20">
      <c r="C106" s="319"/>
      <c r="D106" s="317">
        <f t="shared" si="5"/>
        <v>103</v>
      </c>
      <c r="E106" s="306">
        <f>返済比率償還シートサポート!N120</f>
        <v>6059.8032929941864</v>
      </c>
      <c r="F106" s="306">
        <f>返済比率償還シートサポート!P120</f>
        <v>2231.4211121497037</v>
      </c>
      <c r="G106" s="306">
        <f>返済比率償還シートサポート!O120</f>
        <v>3828.3821808444827</v>
      </c>
      <c r="H106" s="306">
        <f>返済比率償還シートサポート!Q120</f>
        <v>665597.95146406651</v>
      </c>
      <c r="J106" s="306">
        <f t="shared" si="6"/>
        <v>223</v>
      </c>
      <c r="K106" s="306">
        <f>返済比率償還シートサポート!N240</f>
        <v>6059.8032929941864</v>
      </c>
      <c r="L106" s="306">
        <f>返済比率償還シートサポート!P240</f>
        <v>352.32601700358305</v>
      </c>
      <c r="M106" s="306">
        <f>返済比率償還シートサポート!O240</f>
        <v>5707.4772759906036</v>
      </c>
      <c r="N106" s="306">
        <f>返済比率償還シートサポート!Q240</f>
        <v>99990.327825084431</v>
      </c>
      <c r="P106" s="306">
        <f t="shared" si="7"/>
        <v>343</v>
      </c>
      <c r="Q106" s="306">
        <f>返済比率償還シートサポート!N360</f>
        <v>0</v>
      </c>
      <c r="R106" s="306">
        <f>返済比率償還シートサポート!P360</f>
        <v>0</v>
      </c>
      <c r="S106" s="306">
        <f>返済比率償還シートサポート!O360</f>
        <v>0</v>
      </c>
      <c r="T106" s="306">
        <f>返済比率償還シートサポート!Q360</f>
        <v>1.0186340659856796E-10</v>
      </c>
    </row>
    <row r="107" spans="3:20">
      <c r="C107" s="319"/>
      <c r="D107" s="317">
        <f t="shared" si="5"/>
        <v>104</v>
      </c>
      <c r="E107" s="306">
        <f>返済比率償還シートサポート!N121</f>
        <v>6059.8032929941864</v>
      </c>
      <c r="F107" s="306">
        <f>返済比率償還シートサポート!P121</f>
        <v>2218.6598382135558</v>
      </c>
      <c r="G107" s="306">
        <f>返済比率償還シートサポート!O121</f>
        <v>3841.1434547806316</v>
      </c>
      <c r="H107" s="306">
        <f>返済比率償還シートサポート!Q121</f>
        <v>661756.80800928583</v>
      </c>
      <c r="J107" s="306">
        <f t="shared" si="6"/>
        <v>224</v>
      </c>
      <c r="K107" s="306">
        <f>返済比率償還シートサポート!N241</f>
        <v>6059.8032929941864</v>
      </c>
      <c r="L107" s="306">
        <f>返済比率償還シートサポート!P241</f>
        <v>333.30109275028104</v>
      </c>
      <c r="M107" s="306">
        <f>返済比率償還シートサポート!O241</f>
        <v>5726.5022002439055</v>
      </c>
      <c r="N107" s="306">
        <f>返済比率償還シートサポート!Q241</f>
        <v>94263.825624840523</v>
      </c>
      <c r="P107" s="306">
        <f t="shared" si="7"/>
        <v>344</v>
      </c>
      <c r="Q107" s="306">
        <f>返済比率償還シートサポート!N361</f>
        <v>0</v>
      </c>
      <c r="R107" s="306">
        <f>返済比率償還シートサポート!P361</f>
        <v>0</v>
      </c>
      <c r="S107" s="306">
        <f>返済比率償還シートサポート!O361</f>
        <v>0</v>
      </c>
      <c r="T107" s="306">
        <f>返済比率償還シートサポート!Q361</f>
        <v>1.0186340659856796E-10</v>
      </c>
    </row>
    <row r="108" spans="3:20">
      <c r="C108" s="319"/>
      <c r="D108" s="317">
        <f t="shared" si="5"/>
        <v>105</v>
      </c>
      <c r="E108" s="306">
        <f>返済比率償還シートサポート!N122</f>
        <v>6059.8032929941864</v>
      </c>
      <c r="F108" s="306">
        <f>返済比率償還シートサポート!P122</f>
        <v>2205.8560266976206</v>
      </c>
      <c r="G108" s="306">
        <f>返済比率償還シートサポート!O122</f>
        <v>3853.9472662965668</v>
      </c>
      <c r="H108" s="306">
        <f>返済比率償還シートサポート!Q122</f>
        <v>657902.86074298923</v>
      </c>
      <c r="J108" s="306">
        <f t="shared" si="6"/>
        <v>225</v>
      </c>
      <c r="K108" s="306">
        <f>返済比率償還シートサポート!N242</f>
        <v>6059.8032929941864</v>
      </c>
      <c r="L108" s="306">
        <f>返済比率償還シートサポート!P242</f>
        <v>314.21275208280133</v>
      </c>
      <c r="M108" s="306">
        <f>返済比率償還シートサポート!O242</f>
        <v>5745.5905409113857</v>
      </c>
      <c r="N108" s="306">
        <f>返済比率償還シートサポート!Q242</f>
        <v>88518.235083929132</v>
      </c>
      <c r="P108" s="306">
        <f t="shared" si="7"/>
        <v>345</v>
      </c>
      <c r="Q108" s="306">
        <f>返済比率償還シートサポート!N362</f>
        <v>0</v>
      </c>
      <c r="R108" s="306">
        <f>返済比率償還シートサポート!P362</f>
        <v>0</v>
      </c>
      <c r="S108" s="306">
        <f>返済比率償還シートサポート!O362</f>
        <v>0</v>
      </c>
      <c r="T108" s="306">
        <f>返済比率償還シートサポート!Q362</f>
        <v>1.0186340659856796E-10</v>
      </c>
    </row>
    <row r="109" spans="3:20">
      <c r="C109" s="319"/>
      <c r="D109" s="317">
        <f t="shared" si="5"/>
        <v>106</v>
      </c>
      <c r="E109" s="306">
        <f>返済比率償還シートサポート!N123</f>
        <v>6059.8032929941864</v>
      </c>
      <c r="F109" s="306">
        <f>返済比率償還シートサポート!P123</f>
        <v>2193.0095358099652</v>
      </c>
      <c r="G109" s="306">
        <f>返済比率償還シートサポート!O123</f>
        <v>3866.7937571842217</v>
      </c>
      <c r="H109" s="306">
        <f>返済比率償還シートサポート!Q123</f>
        <v>654036.06698580505</v>
      </c>
      <c r="J109" s="306">
        <f t="shared" si="6"/>
        <v>226</v>
      </c>
      <c r="K109" s="306">
        <f>返済比率償還シートサポート!N243</f>
        <v>6059.8032929941864</v>
      </c>
      <c r="L109" s="306">
        <f>返済比率償還シートサポート!P243</f>
        <v>295.06078361309676</v>
      </c>
      <c r="M109" s="306">
        <f>返済比率償還シートサポート!O243</f>
        <v>5764.7425093810898</v>
      </c>
      <c r="N109" s="306">
        <f>返済比率償還シートサポート!Q243</f>
        <v>82753.492574548043</v>
      </c>
      <c r="P109" s="306">
        <f t="shared" si="7"/>
        <v>346</v>
      </c>
      <c r="Q109" s="306">
        <f>返済比率償還シートサポート!N363</f>
        <v>0</v>
      </c>
      <c r="R109" s="306">
        <f>返済比率償還シートサポート!P363</f>
        <v>0</v>
      </c>
      <c r="S109" s="306">
        <f>返済比率償還シートサポート!O363</f>
        <v>0</v>
      </c>
      <c r="T109" s="306">
        <f>返済比率償還シートサポート!Q363</f>
        <v>1.0186340659856796E-10</v>
      </c>
    </row>
    <row r="110" spans="3:20">
      <c r="C110" s="319"/>
      <c r="D110" s="317">
        <f t="shared" si="5"/>
        <v>107</v>
      </c>
      <c r="E110" s="306">
        <f>返済比率償還シートサポート!N124</f>
        <v>6059.8032929941864</v>
      </c>
      <c r="F110" s="306">
        <f>返済比率償還シートサポート!P124</f>
        <v>2180.1202232860178</v>
      </c>
      <c r="G110" s="306">
        <f>返済比率償還シートサポート!O124</f>
        <v>3879.6830697081691</v>
      </c>
      <c r="H110" s="306">
        <f>返済比率償還シートサポート!Q124</f>
        <v>650156.38391609688</v>
      </c>
      <c r="J110" s="306">
        <f t="shared" si="6"/>
        <v>227</v>
      </c>
      <c r="K110" s="306">
        <f>返済比率償還シートサポート!N244</f>
        <v>6059.8032929941864</v>
      </c>
      <c r="L110" s="306">
        <f>返済比率償還シートサポート!P244</f>
        <v>275.84497524849309</v>
      </c>
      <c r="M110" s="306">
        <f>返済比率償還シートサポート!O244</f>
        <v>5783.9583177456934</v>
      </c>
      <c r="N110" s="306">
        <f>返済比率償還シートサポート!Q244</f>
        <v>76969.534256802348</v>
      </c>
      <c r="P110" s="306">
        <f t="shared" si="7"/>
        <v>347</v>
      </c>
      <c r="Q110" s="306">
        <f>返済比率償還シートサポート!N364</f>
        <v>0</v>
      </c>
      <c r="R110" s="306">
        <f>返済比率償還シートサポート!P364</f>
        <v>0</v>
      </c>
      <c r="S110" s="306">
        <f>返済比率償還シートサポート!O364</f>
        <v>0</v>
      </c>
      <c r="T110" s="306">
        <f>返済比率償還シートサポート!Q364</f>
        <v>1.0186340659856796E-10</v>
      </c>
    </row>
    <row r="111" spans="3:20">
      <c r="C111" s="319" t="s">
        <v>125</v>
      </c>
      <c r="D111" s="317">
        <f t="shared" si="5"/>
        <v>108</v>
      </c>
      <c r="E111" s="306">
        <f>返済比率償還シートサポート!N125</f>
        <v>6059.8032929941864</v>
      </c>
      <c r="F111" s="306">
        <f>返済比率償還シートサポート!P125</f>
        <v>2167.18794638699</v>
      </c>
      <c r="G111" s="306">
        <f>返済比率償還シートサポート!O125</f>
        <v>3892.6153466071969</v>
      </c>
      <c r="H111" s="306">
        <f>返済比率償還シートサポート!Q125</f>
        <v>646263.76856948971</v>
      </c>
      <c r="I111" s="319" t="s">
        <v>126</v>
      </c>
      <c r="J111" s="306">
        <f t="shared" si="6"/>
        <v>228</v>
      </c>
      <c r="K111" s="306">
        <f>返済比率償還シートサポート!N245</f>
        <v>6059.8032929941864</v>
      </c>
      <c r="L111" s="306">
        <f>返済比率償還シートサポート!P245</f>
        <v>256.56511418934082</v>
      </c>
      <c r="M111" s="306">
        <f>返済比率償還シートサポート!O245</f>
        <v>5803.238178804846</v>
      </c>
      <c r="N111" s="306">
        <f>返済比率償還シートサポート!Q245</f>
        <v>71166.296077997496</v>
      </c>
      <c r="O111" s="319" t="s">
        <v>127</v>
      </c>
      <c r="P111" s="306">
        <f t="shared" si="7"/>
        <v>348</v>
      </c>
      <c r="Q111" s="306">
        <f>返済比率償還シートサポート!N365</f>
        <v>0</v>
      </c>
      <c r="R111" s="306">
        <f>返済比率償還シートサポート!P365</f>
        <v>0</v>
      </c>
      <c r="S111" s="306">
        <f>返済比率償還シートサポート!O365</f>
        <v>0</v>
      </c>
      <c r="T111" s="306">
        <f>返済比率償還シートサポート!Q365</f>
        <v>1.0186340659856796E-10</v>
      </c>
    </row>
    <row r="112" spans="3:20">
      <c r="C112" s="319"/>
      <c r="D112" s="317">
        <f t="shared" si="5"/>
        <v>109</v>
      </c>
      <c r="E112" s="306">
        <f>返済比率償還シートサポート!N126</f>
        <v>6059.8032929941864</v>
      </c>
      <c r="F112" s="306">
        <f>返済比率償還シートサポート!P126</f>
        <v>2154.2125618983</v>
      </c>
      <c r="G112" s="306">
        <f>返済比率償還シートサポート!O126</f>
        <v>3905.5907310958869</v>
      </c>
      <c r="H112" s="306">
        <f>返済比率償還シートサポート!Q126</f>
        <v>642358.17783839384</v>
      </c>
      <c r="J112" s="306">
        <f t="shared" si="6"/>
        <v>229</v>
      </c>
      <c r="K112" s="306">
        <f>返済比率償還シートサポート!N246</f>
        <v>6059.8032929941864</v>
      </c>
      <c r="L112" s="306">
        <f>返済比率償還シートサポート!P246</f>
        <v>237.22098692665796</v>
      </c>
      <c r="M112" s="306">
        <f>返済比率償還シートサポート!O246</f>
        <v>5822.5823060675284</v>
      </c>
      <c r="N112" s="306">
        <f>返済比率償還シートサポート!Q246</f>
        <v>65343.713771929964</v>
      </c>
      <c r="P112" s="306">
        <f t="shared" si="7"/>
        <v>349</v>
      </c>
      <c r="Q112" s="306">
        <f>返済比率償還シートサポート!N366</f>
        <v>0</v>
      </c>
      <c r="R112" s="306">
        <f>返済比率償還シートサポート!P366</f>
        <v>0</v>
      </c>
      <c r="S112" s="306">
        <f>返済比率償還シートサポート!O366</f>
        <v>0</v>
      </c>
      <c r="T112" s="306">
        <f>返済比率償還シートサポート!Q366</f>
        <v>1.0186340659856796E-10</v>
      </c>
    </row>
    <row r="113" spans="3:20">
      <c r="C113" s="319"/>
      <c r="D113" s="317">
        <f t="shared" si="5"/>
        <v>110</v>
      </c>
      <c r="E113" s="306">
        <f>返済比率償還シートサポート!N127</f>
        <v>6059.8032929941864</v>
      </c>
      <c r="F113" s="306">
        <f>返済比率償還シートサポート!P127</f>
        <v>2141.1939261279799</v>
      </c>
      <c r="G113" s="306">
        <f>返済比率償還シートサポート!O127</f>
        <v>3918.609366866207</v>
      </c>
      <c r="H113" s="306">
        <f>返済比率償還シートサポート!Q127</f>
        <v>638439.56847152766</v>
      </c>
      <c r="J113" s="306">
        <f t="shared" si="6"/>
        <v>230</v>
      </c>
      <c r="K113" s="306">
        <f>返済比率償還シートサポート!N247</f>
        <v>6059.8032929941864</v>
      </c>
      <c r="L113" s="306">
        <f>返済比率償還シートサポート!P247</f>
        <v>217.81237923976622</v>
      </c>
      <c r="M113" s="306">
        <f>返済比率償還シートサポート!O247</f>
        <v>5841.9909137544209</v>
      </c>
      <c r="N113" s="306">
        <f>返済比率償還シートサポート!Q247</f>
        <v>59501.722858175541</v>
      </c>
      <c r="P113" s="306">
        <f t="shared" si="7"/>
        <v>350</v>
      </c>
      <c r="Q113" s="306">
        <f>返済比率償還シートサポート!N367</f>
        <v>0</v>
      </c>
      <c r="R113" s="306">
        <f>返済比率償還シートサポート!P367</f>
        <v>0</v>
      </c>
      <c r="S113" s="306">
        <f>返済比率償還シートサポート!O367</f>
        <v>0</v>
      </c>
      <c r="T113" s="306">
        <f>返済比率償還シートサポート!Q367</f>
        <v>1.0186340659856796E-10</v>
      </c>
    </row>
    <row r="114" spans="3:20">
      <c r="C114" s="319"/>
      <c r="D114" s="317">
        <f t="shared" si="5"/>
        <v>111</v>
      </c>
      <c r="E114" s="306">
        <f>返済比率償還シートサポート!N128</f>
        <v>6059.8032929941864</v>
      </c>
      <c r="F114" s="306">
        <f>返済比率償還シートサポート!P128</f>
        <v>2128.1318949050928</v>
      </c>
      <c r="G114" s="306">
        <f>返済比率償還シートサポート!O128</f>
        <v>3931.6713980890945</v>
      </c>
      <c r="H114" s="306">
        <f>返済比率償還シートサポート!Q128</f>
        <v>634507.89707343851</v>
      </c>
      <c r="J114" s="306">
        <f t="shared" si="6"/>
        <v>231</v>
      </c>
      <c r="K114" s="306">
        <f>返済比率償還シートサポート!N248</f>
        <v>6059.8032929941864</v>
      </c>
      <c r="L114" s="306">
        <f>返済比率償還シートサポート!P248</f>
        <v>198.33907619391809</v>
      </c>
      <c r="M114" s="306">
        <f>返済比率償還シートサポート!O248</f>
        <v>5861.4642168002692</v>
      </c>
      <c r="N114" s="306">
        <f>返済比率償還シートサポート!Q248</f>
        <v>53640.258641375272</v>
      </c>
      <c r="P114" s="306">
        <f t="shared" si="7"/>
        <v>351</v>
      </c>
      <c r="Q114" s="306">
        <f>返済比率償還シートサポート!N368</f>
        <v>0</v>
      </c>
      <c r="R114" s="306">
        <f>返済比率償還シートサポート!P368</f>
        <v>0</v>
      </c>
      <c r="S114" s="306">
        <f>返済比率償還シートサポート!O368</f>
        <v>0</v>
      </c>
      <c r="T114" s="306">
        <f>返済比率償還シートサポート!Q368</f>
        <v>1.0186340659856796E-10</v>
      </c>
    </row>
    <row r="115" spans="3:20">
      <c r="C115" s="319"/>
      <c r="D115" s="317">
        <f t="shared" si="5"/>
        <v>112</v>
      </c>
      <c r="E115" s="306">
        <f>返済比率償還シートサポート!N129</f>
        <v>6059.8032929941864</v>
      </c>
      <c r="F115" s="306">
        <f>返済比率償還シートサポート!P129</f>
        <v>2115.0263235781294</v>
      </c>
      <c r="G115" s="306">
        <f>返済比率償還シートサポート!O129</f>
        <v>3944.7769694160579</v>
      </c>
      <c r="H115" s="306">
        <f>返済比率償還シートサポート!Q129</f>
        <v>630563.12010402244</v>
      </c>
      <c r="J115" s="306">
        <f t="shared" si="6"/>
        <v>232</v>
      </c>
      <c r="K115" s="306">
        <f>返済比率償還シートサポート!N249</f>
        <v>6059.8032929941864</v>
      </c>
      <c r="L115" s="306">
        <f>返済比率償還シートサポート!P249</f>
        <v>178.80086213791722</v>
      </c>
      <c r="M115" s="306">
        <f>返済比率償還シートサポート!O249</f>
        <v>5881.0024308562697</v>
      </c>
      <c r="N115" s="306">
        <f>返済比率償還シートサポート!Q249</f>
        <v>47759.256210519001</v>
      </c>
      <c r="P115" s="306">
        <f t="shared" si="7"/>
        <v>352</v>
      </c>
      <c r="Q115" s="306">
        <f>返済比率償還シートサポート!N369</f>
        <v>0</v>
      </c>
      <c r="R115" s="306">
        <f>返済比率償還シートサポート!P369</f>
        <v>0</v>
      </c>
      <c r="S115" s="306">
        <f>返済比率償還シートサポート!O369</f>
        <v>0</v>
      </c>
      <c r="T115" s="306">
        <f>返済比率償還シートサポート!Q369</f>
        <v>1.0186340659856796E-10</v>
      </c>
    </row>
    <row r="116" spans="3:20">
      <c r="C116" s="319"/>
      <c r="D116" s="317">
        <f t="shared" si="5"/>
        <v>113</v>
      </c>
      <c r="E116" s="306">
        <f>返済比率償還シートサポート!N130</f>
        <v>6059.8032929941864</v>
      </c>
      <c r="F116" s="306">
        <f>返済比率償還シートサポート!P130</f>
        <v>2101.877067013409</v>
      </c>
      <c r="G116" s="306">
        <f>返済比率償還シートサポート!O130</f>
        <v>3957.9262259807783</v>
      </c>
      <c r="H116" s="306">
        <f>返済比率償還シートサポート!Q130</f>
        <v>626605.1938780417</v>
      </c>
      <c r="J116" s="306">
        <f t="shared" si="6"/>
        <v>233</v>
      </c>
      <c r="K116" s="306">
        <f>返済比率償還シートサポート!N250</f>
        <v>6059.8032929941864</v>
      </c>
      <c r="L116" s="306">
        <f>返済比率償還シートサポート!P250</f>
        <v>159.19752070172967</v>
      </c>
      <c r="M116" s="306">
        <f>返済比率償還シートサポート!O250</f>
        <v>5900.6057722924579</v>
      </c>
      <c r="N116" s="306">
        <f>返済比率償還シートサポート!Q250</f>
        <v>41858.650438226541</v>
      </c>
      <c r="P116" s="306">
        <f t="shared" si="7"/>
        <v>353</v>
      </c>
      <c r="Q116" s="306">
        <f>返済比率償還シートサポート!N370</f>
        <v>0</v>
      </c>
      <c r="R116" s="306">
        <f>返済比率償還シートサポート!P370</f>
        <v>0</v>
      </c>
      <c r="S116" s="306">
        <f>返済比率償還シートサポート!O370</f>
        <v>0</v>
      </c>
      <c r="T116" s="306">
        <f>返済比率償還シートサポート!Q370</f>
        <v>1.0186340659856796E-10</v>
      </c>
    </row>
    <row r="117" spans="3:20">
      <c r="C117" s="319"/>
      <c r="D117" s="317">
        <f t="shared" si="5"/>
        <v>114</v>
      </c>
      <c r="E117" s="306">
        <f>返済比率償還シートサポート!N131</f>
        <v>6059.8032929941864</v>
      </c>
      <c r="F117" s="306">
        <f>返済比率償還シートサポート!P131</f>
        <v>2088.6839795934734</v>
      </c>
      <c r="G117" s="306">
        <f>返済比率償還シートサポート!O131</f>
        <v>3971.1193134007131</v>
      </c>
      <c r="H117" s="306">
        <f>返済比率償還シートサポート!Q131</f>
        <v>622634.07456464099</v>
      </c>
      <c r="J117" s="306">
        <f t="shared" si="6"/>
        <v>234</v>
      </c>
      <c r="K117" s="306">
        <f>返済比率償還シートサポート!N251</f>
        <v>6059.8032929941864</v>
      </c>
      <c r="L117" s="306">
        <f>返済比率償還シートサポート!P251</f>
        <v>139.52883479408817</v>
      </c>
      <c r="M117" s="306">
        <f>返済比率償還シートサポート!O251</f>
        <v>5920.2744582000987</v>
      </c>
      <c r="N117" s="306">
        <f>返済比率償還シートサポート!Q251</f>
        <v>35938.375980026445</v>
      </c>
      <c r="P117" s="306">
        <f t="shared" si="7"/>
        <v>354</v>
      </c>
      <c r="Q117" s="306">
        <f>返済比率償還シートサポート!N371</f>
        <v>0</v>
      </c>
      <c r="R117" s="306">
        <f>返済比率償還シートサポート!P371</f>
        <v>0</v>
      </c>
      <c r="S117" s="306">
        <f>返済比率償還シートサポート!O371</f>
        <v>0</v>
      </c>
      <c r="T117" s="306">
        <f>返済比率償還シートサポート!Q371</f>
        <v>1.0186340659856796E-10</v>
      </c>
    </row>
    <row r="118" spans="3:20">
      <c r="C118" s="319"/>
      <c r="D118" s="317">
        <f t="shared" si="5"/>
        <v>115</v>
      </c>
      <c r="E118" s="306">
        <f>返済比率償還シートサポート!N132</f>
        <v>6059.8032929941864</v>
      </c>
      <c r="F118" s="306">
        <f>返済比率償還シートサポート!P132</f>
        <v>2075.4469152154707</v>
      </c>
      <c r="G118" s="306">
        <f>返済比率償還シートサポート!O132</f>
        <v>3984.3563777787163</v>
      </c>
      <c r="H118" s="306">
        <f>返済比率償還シートサポート!Q132</f>
        <v>618649.7181868623</v>
      </c>
      <c r="J118" s="306">
        <f t="shared" si="6"/>
        <v>235</v>
      </c>
      <c r="K118" s="306">
        <f>返済比率償還シートサポート!N252</f>
        <v>6059.8032929941864</v>
      </c>
      <c r="L118" s="306">
        <f>返済比率償還シートサポート!P252</f>
        <v>119.79458660008784</v>
      </c>
      <c r="M118" s="306">
        <f>返済比率償還シートサポート!O252</f>
        <v>5940.0087063940991</v>
      </c>
      <c r="N118" s="306">
        <f>返済比率償還シートサポート!Q252</f>
        <v>29998.367273632346</v>
      </c>
      <c r="P118" s="306">
        <f t="shared" si="7"/>
        <v>355</v>
      </c>
      <c r="Q118" s="306">
        <f>返済比率償還シートサポート!N372</f>
        <v>0</v>
      </c>
      <c r="R118" s="306">
        <f>返済比率償還シートサポート!P372</f>
        <v>0</v>
      </c>
      <c r="S118" s="306">
        <f>返済比率償還シートサポート!O372</f>
        <v>0</v>
      </c>
      <c r="T118" s="306">
        <f>返済比率償還シートサポート!Q372</f>
        <v>1.0186340659856796E-10</v>
      </c>
    </row>
    <row r="119" spans="3:20">
      <c r="C119" s="319"/>
      <c r="D119" s="317">
        <f t="shared" si="5"/>
        <v>116</v>
      </c>
      <c r="E119" s="306">
        <f>返済比率償還シートサポート!N133</f>
        <v>6059.8032929941864</v>
      </c>
      <c r="F119" s="306">
        <f>返済比率償還シートサポート!P133</f>
        <v>2062.1657272895418</v>
      </c>
      <c r="G119" s="306">
        <f>返済比率償還シートサポート!O133</f>
        <v>3997.6375657046451</v>
      </c>
      <c r="H119" s="306">
        <f>返済比率償還シートサポート!Q133</f>
        <v>614652.08062115766</v>
      </c>
      <c r="J119" s="306">
        <f t="shared" si="6"/>
        <v>236</v>
      </c>
      <c r="K119" s="306">
        <f>返済比率償還シートサポート!N253</f>
        <v>6059.8032929941864</v>
      </c>
      <c r="L119" s="306">
        <f>返済比率償還シートサポート!P253</f>
        <v>99.994557578774149</v>
      </c>
      <c r="M119" s="306">
        <f>返済比率償還シートサポート!O253</f>
        <v>5959.8087354154122</v>
      </c>
      <c r="N119" s="306">
        <f>返済比率償還シートサポート!Q253</f>
        <v>24038.558538216934</v>
      </c>
      <c r="P119" s="306">
        <f t="shared" si="7"/>
        <v>356</v>
      </c>
      <c r="Q119" s="306">
        <f>返済比率償還シートサポート!N373</f>
        <v>0</v>
      </c>
      <c r="R119" s="306">
        <f>返済比率償還シートサポート!P373</f>
        <v>0</v>
      </c>
      <c r="S119" s="306">
        <f>返済比率償還シートサポート!O373</f>
        <v>0</v>
      </c>
      <c r="T119" s="306">
        <f>返済比率償還シートサポート!Q373</f>
        <v>1.0186340659856796E-10</v>
      </c>
    </row>
    <row r="120" spans="3:20">
      <c r="C120" s="319"/>
      <c r="D120" s="317">
        <f t="shared" si="5"/>
        <v>117</v>
      </c>
      <c r="E120" s="306">
        <f>返済比率償還シートサポート!N134</f>
        <v>6059.8032929941864</v>
      </c>
      <c r="F120" s="306">
        <f>返済比率償還シートサポート!P134</f>
        <v>2048.8402687371927</v>
      </c>
      <c r="G120" s="306">
        <f>返済比率償還シートサポート!O134</f>
        <v>4010.9630242569942</v>
      </c>
      <c r="H120" s="306">
        <f>返済比率償還シートサポート!Q134</f>
        <v>610641.11759690067</v>
      </c>
      <c r="J120" s="306">
        <f t="shared" si="6"/>
        <v>237</v>
      </c>
      <c r="K120" s="306">
        <f>返済比率償還シートサポート!N254</f>
        <v>6059.8032929941864</v>
      </c>
      <c r="L120" s="306">
        <f>返済比率償還シートサポート!P254</f>
        <v>80.128528460722777</v>
      </c>
      <c r="M120" s="306">
        <f>返済比率償還シートサポート!O254</f>
        <v>5979.6747645334635</v>
      </c>
      <c r="N120" s="306">
        <f>返済比率償還シートサポート!Q254</f>
        <v>18058.883773683468</v>
      </c>
      <c r="P120" s="306">
        <f t="shared" si="7"/>
        <v>357</v>
      </c>
      <c r="Q120" s="306">
        <f>返済比率償還シートサポート!N374</f>
        <v>0</v>
      </c>
      <c r="R120" s="306">
        <f>返済比率償還シートサポート!P374</f>
        <v>0</v>
      </c>
      <c r="S120" s="306">
        <f>返済比率償還シートサポート!O374</f>
        <v>0</v>
      </c>
      <c r="T120" s="306">
        <f>返済比率償還シートサポート!Q374</f>
        <v>1.0186340659856796E-10</v>
      </c>
    </row>
    <row r="121" spans="3:20">
      <c r="C121" s="319"/>
      <c r="D121" s="317">
        <f t="shared" si="5"/>
        <v>118</v>
      </c>
      <c r="E121" s="306">
        <f>返済比率償還シートサポート!N135</f>
        <v>6059.8032929941864</v>
      </c>
      <c r="F121" s="306">
        <f>返済比率償還シートサポート!P135</f>
        <v>2035.4703919896695</v>
      </c>
      <c r="G121" s="306">
        <f>返済比率償還シートサポート!O135</f>
        <v>4024.3329010045172</v>
      </c>
      <c r="H121" s="306">
        <f>返済比率償還シートサポート!Q135</f>
        <v>606616.7846958962</v>
      </c>
      <c r="J121" s="306">
        <f t="shared" si="6"/>
        <v>238</v>
      </c>
      <c r="K121" s="306">
        <f>返済比率償還シートサポート!N255</f>
        <v>6059.8032929941864</v>
      </c>
      <c r="L121" s="306">
        <f>返済比率償還シートサポート!P255</f>
        <v>60.196279245611223</v>
      </c>
      <c r="M121" s="306">
        <f>返済比率償還シートサポート!O255</f>
        <v>5999.6070137485758</v>
      </c>
      <c r="N121" s="306">
        <f>返済比率償還シートサポート!Q255</f>
        <v>12059.276759934892</v>
      </c>
      <c r="P121" s="306">
        <f t="shared" si="7"/>
        <v>358</v>
      </c>
      <c r="Q121" s="306">
        <f>返済比率償還シートサポート!N375</f>
        <v>0</v>
      </c>
      <c r="R121" s="306">
        <f>返済比率償還シートサポート!P375</f>
        <v>0</v>
      </c>
      <c r="S121" s="306">
        <f>返済比率償還シートサポート!O375</f>
        <v>0</v>
      </c>
      <c r="T121" s="306">
        <f>返済比率償還シートサポート!Q375</f>
        <v>1.0186340659856796E-10</v>
      </c>
    </row>
    <row r="122" spans="3:20">
      <c r="C122" s="319"/>
      <c r="D122" s="317">
        <f t="shared" si="5"/>
        <v>119</v>
      </c>
      <c r="E122" s="306">
        <f>返済比率償還シートサポート!N136</f>
        <v>6059.8032929941864</v>
      </c>
      <c r="F122" s="306">
        <f>返済比率償還シートサポート!P136</f>
        <v>2022.0559489863213</v>
      </c>
      <c r="G122" s="306">
        <f>返済比率償還シートサポート!O136</f>
        <v>4037.7473440078656</v>
      </c>
      <c r="H122" s="306">
        <f>返済比率償還シートサポート!Q136</f>
        <v>602579.03735188837</v>
      </c>
      <c r="J122" s="306">
        <f t="shared" si="6"/>
        <v>239</v>
      </c>
      <c r="K122" s="306">
        <f>返済比率償還シートサポート!N256</f>
        <v>6059.8032929941864</v>
      </c>
      <c r="L122" s="306">
        <f>返済比率償還シートサポート!P256</f>
        <v>40.197589199782634</v>
      </c>
      <c r="M122" s="306">
        <f>返済比率償還シートサポート!O256</f>
        <v>6019.6057037944047</v>
      </c>
      <c r="N122" s="306">
        <f>返済比率償還シートサポート!Q256</f>
        <v>6039.6710561404871</v>
      </c>
      <c r="P122" s="306">
        <f t="shared" si="7"/>
        <v>359</v>
      </c>
      <c r="Q122" s="306">
        <f>返済比率償還シートサポート!N376</f>
        <v>0</v>
      </c>
      <c r="R122" s="306">
        <f>返済比率償還シートサポート!P376</f>
        <v>0</v>
      </c>
      <c r="S122" s="306">
        <f>返済比率償還シートサポート!O376</f>
        <v>0</v>
      </c>
      <c r="T122" s="306">
        <f>返済比率償還シートサポート!Q376</f>
        <v>1.0186340659856796E-10</v>
      </c>
    </row>
    <row r="123" spans="3:20">
      <c r="C123" s="319" t="s">
        <v>128</v>
      </c>
      <c r="D123" s="317">
        <f t="shared" si="5"/>
        <v>120</v>
      </c>
      <c r="E123" s="306">
        <f>返済比率償還シートサポート!N137</f>
        <v>6059.8032929941864</v>
      </c>
      <c r="F123" s="306">
        <f>返済比率償還シートサポート!P137</f>
        <v>2008.5967911729613</v>
      </c>
      <c r="G123" s="306">
        <f>返済比率償還シートサポート!O137</f>
        <v>4051.2065018212247</v>
      </c>
      <c r="H123" s="306">
        <f>返済比率償還シートサポート!Q137</f>
        <v>598527.8308500672</v>
      </c>
      <c r="I123" s="319" t="s">
        <v>129</v>
      </c>
      <c r="J123" s="306">
        <f t="shared" si="6"/>
        <v>240</v>
      </c>
      <c r="K123" s="306">
        <f>返済比率償還シートサポート!N257</f>
        <v>6059.8032929941864</v>
      </c>
      <c r="L123" s="306">
        <f>返済比率償還シートサポート!P257</f>
        <v>20.132236853801288</v>
      </c>
      <c r="M123" s="306">
        <f>返済比率償還シートサポート!O257</f>
        <v>6039.6710561403852</v>
      </c>
      <c r="N123" s="306">
        <f>返済比率償還シートサポート!Q257</f>
        <v>1.0186340659856796E-10</v>
      </c>
      <c r="O123" s="319" t="s">
        <v>130</v>
      </c>
      <c r="P123" s="306">
        <f t="shared" si="7"/>
        <v>360</v>
      </c>
      <c r="Q123" s="306">
        <f>返済比率償還シートサポート!N377</f>
        <v>0</v>
      </c>
      <c r="R123" s="306">
        <f>返済比率償還シートサポート!P377</f>
        <v>0</v>
      </c>
      <c r="S123" s="306">
        <f>返済比率償還シートサポート!O377</f>
        <v>0</v>
      </c>
      <c r="T123" s="306">
        <f>返済比率償還シートサポート!Q377</f>
        <v>1.0186340659856796E-10</v>
      </c>
    </row>
    <row r="124" spans="3:20">
      <c r="D124" s="317" t="s">
        <v>114</v>
      </c>
      <c r="E124" s="306">
        <f>SUM(E4:E123)</f>
        <v>727176.3951593024</v>
      </c>
      <c r="F124" s="306">
        <f>SUM(F4:F123)</f>
        <v>325704.22600936954</v>
      </c>
      <c r="G124" s="306">
        <f>SUM(G4:G123)</f>
        <v>401472.16914993298</v>
      </c>
      <c r="J124" s="317" t="s">
        <v>114</v>
      </c>
      <c r="K124" s="306">
        <f>SUM(K4:K123)</f>
        <v>727176.3951593024</v>
      </c>
      <c r="L124" s="306">
        <f>SUM(L4:L123)</f>
        <v>128648.56430923524</v>
      </c>
      <c r="M124" s="306">
        <f>SUM(M4:M123)</f>
        <v>598527.83085006732</v>
      </c>
      <c r="P124" s="317" t="s">
        <v>114</v>
      </c>
      <c r="Q124" s="306">
        <f>SUM(Q4:Q123)</f>
        <v>0</v>
      </c>
      <c r="R124" s="306">
        <f>SUM(R4:R123)</f>
        <v>0</v>
      </c>
      <c r="S124" s="306">
        <f>SUM(S4:S123)</f>
        <v>0</v>
      </c>
    </row>
  </sheetData>
  <sheetProtection algorithmName="SHA-512" hashValue="P5OG0Kw3ieshKBw4ty+2FzQRIBwMx4j89uTCyL+zUUOL4wVlATPr/BXZuMKY9ap6MGNOqHYZFelkjeT6xQkKCg==" saltValue="jGccWtHCV9/Yi5GUTeDD2Q==" spinCount="100000" sheet="1" formatCells="0" formatColumns="0" formatRows="0" insertColumns="0" insertRows="0" insertHyperlinks="0" deleteColumns="0" deleteRows="0" sort="0" autoFilter="0" pivotTables="0"/>
  <phoneticPr fontId="4"/>
  <pageMargins left="0.7" right="0.7" top="0.75" bottom="0.75" header="0.3" footer="0.3"/>
  <pageSetup paperSize="9" orientation="portrait" verticalDpi="1200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theme="0"/>
  </sheetPr>
  <dimension ref="A1:Z124"/>
  <sheetViews>
    <sheetView topLeftCell="A17" zoomScale="70" zoomScaleNormal="70" workbookViewId="0">
      <selection activeCell="A17" sqref="A1:XFD1048576"/>
    </sheetView>
  </sheetViews>
  <sheetFormatPr defaultRowHeight="14.25"/>
  <cols>
    <col min="1" max="1" width="21.5" style="306" customWidth="1"/>
    <col min="2" max="2" width="15.5" style="306" customWidth="1"/>
    <col min="3" max="4" width="4.5" style="306" customWidth="1"/>
    <col min="5" max="5" width="13.125" style="306" customWidth="1"/>
    <col min="6" max="7" width="12.75" style="306" customWidth="1"/>
    <col min="8" max="8" width="13.25" style="306" customWidth="1"/>
    <col min="9" max="9" width="5.25" style="306" customWidth="1"/>
    <col min="10" max="10" width="4.5" style="306" customWidth="1"/>
    <col min="11" max="11" width="12.75" style="306" customWidth="1"/>
    <col min="12" max="12" width="12.625" style="306" customWidth="1"/>
    <col min="13" max="13" width="12.75" style="306" customWidth="1"/>
    <col min="14" max="14" width="13.25" style="306" customWidth="1"/>
    <col min="15" max="15" width="5.375" style="306" customWidth="1"/>
    <col min="16" max="16" width="4.625" style="306" customWidth="1"/>
    <col min="17" max="17" width="12.75" style="306" customWidth="1"/>
    <col min="18" max="18" width="12" style="306" customWidth="1"/>
    <col min="19" max="19" width="12.75" style="306" customWidth="1"/>
    <col min="20" max="20" width="13.25" style="306" customWidth="1"/>
    <col min="21" max="21" width="4.875" style="306" customWidth="1"/>
    <col min="22" max="22" width="4.625" style="306" customWidth="1"/>
    <col min="23" max="25" width="12.75" style="306" customWidth="1"/>
    <col min="26" max="26" width="13.25" style="306" customWidth="1"/>
    <col min="27" max="16384" width="9" style="306"/>
  </cols>
  <sheetData>
    <row r="1" spans="1:26" ht="26.45" customHeight="1">
      <c r="A1" s="304" t="s">
        <v>630</v>
      </c>
      <c r="B1" s="305"/>
      <c r="D1" s="307" t="s">
        <v>631</v>
      </c>
      <c r="J1" s="308" t="s">
        <v>82</v>
      </c>
      <c r="P1" s="308" t="s">
        <v>83</v>
      </c>
      <c r="V1" s="308" t="s">
        <v>84</v>
      </c>
      <c r="Z1" s="309">
        <f ca="1">NOW()</f>
        <v>44222.541246527777</v>
      </c>
    </row>
    <row r="2" spans="1:26" ht="19.149999999999999" customHeight="1">
      <c r="A2" s="310" t="s">
        <v>85</v>
      </c>
      <c r="B2" s="311">
        <v>1000000</v>
      </c>
      <c r="D2" s="312" t="s">
        <v>86</v>
      </c>
      <c r="E2" s="312" t="s">
        <v>87</v>
      </c>
      <c r="F2" s="312" t="s">
        <v>88</v>
      </c>
      <c r="G2" s="312" t="s">
        <v>89</v>
      </c>
      <c r="H2" s="312" t="s">
        <v>90</v>
      </c>
      <c r="J2" s="312" t="s">
        <v>86</v>
      </c>
      <c r="K2" s="312" t="s">
        <v>87</v>
      </c>
      <c r="L2" s="312" t="s">
        <v>88</v>
      </c>
      <c r="M2" s="312" t="s">
        <v>89</v>
      </c>
      <c r="N2" s="312" t="s">
        <v>90</v>
      </c>
      <c r="P2" s="312" t="s">
        <v>86</v>
      </c>
      <c r="Q2" s="312" t="s">
        <v>87</v>
      </c>
      <c r="R2" s="312" t="s">
        <v>88</v>
      </c>
      <c r="S2" s="312" t="s">
        <v>89</v>
      </c>
      <c r="T2" s="312" t="s">
        <v>90</v>
      </c>
      <c r="V2" s="312" t="s">
        <v>86</v>
      </c>
      <c r="W2" s="312" t="s">
        <v>87</v>
      </c>
      <c r="X2" s="312" t="s">
        <v>88</v>
      </c>
      <c r="Y2" s="312" t="s">
        <v>89</v>
      </c>
      <c r="Z2" s="312" t="s">
        <v>90</v>
      </c>
    </row>
    <row r="3" spans="1:26" ht="17.45" customHeight="1">
      <c r="A3" s="310" t="s">
        <v>91</v>
      </c>
      <c r="B3" s="311">
        <f>収支!Q22</f>
        <v>20</v>
      </c>
      <c r="F3" s="313">
        <f>B4</f>
        <v>2.5000000000000001E-2</v>
      </c>
      <c r="H3" s="314">
        <f>B2</f>
        <v>1000000</v>
      </c>
      <c r="L3" s="313">
        <f>B6</f>
        <v>2.5000000000000001E-2</v>
      </c>
      <c r="N3" s="314">
        <f>H123</f>
        <v>562112.49131910875</v>
      </c>
      <c r="R3" s="313">
        <f>B8</f>
        <v>2.5000000000000001E-2</v>
      </c>
      <c r="T3" s="314">
        <f>N123</f>
        <v>4.156390787102282E-10</v>
      </c>
      <c r="X3" s="313">
        <f>B10</f>
        <v>2.5000000000000001E-2</v>
      </c>
      <c r="Z3" s="314">
        <f>T123</f>
        <v>4.156390787102282E-10</v>
      </c>
    </row>
    <row r="4" spans="1:26" ht="18.600000000000001" customHeight="1">
      <c r="A4" s="315" t="s">
        <v>92</v>
      </c>
      <c r="B4" s="316">
        <f>収支!K20</f>
        <v>2.5000000000000001E-2</v>
      </c>
      <c r="D4" s="317">
        <v>1</v>
      </c>
      <c r="E4" s="306">
        <f>'実償還シートサポート (2)'!N18</f>
        <v>5299.0289303222989</v>
      </c>
      <c r="F4" s="306">
        <f>'実償還シートサポート (2)'!P18</f>
        <v>2083.3333333333335</v>
      </c>
      <c r="G4" s="306">
        <f>'実償還シートサポート (2)'!O18</f>
        <v>3215.6955969889659</v>
      </c>
      <c r="H4" s="306">
        <f>'実償還シートサポート (2)'!Q18</f>
        <v>996784.30440301099</v>
      </c>
      <c r="J4" s="306">
        <f>D123+1</f>
        <v>121</v>
      </c>
      <c r="K4" s="306">
        <f>'実償還シートサポート (2)'!N138</f>
        <v>5299.0289303222989</v>
      </c>
      <c r="L4" s="306">
        <f>'実償還シートサポート (2)'!P138</f>
        <v>1171.0676902481428</v>
      </c>
      <c r="M4" s="306">
        <f>'実償還シートサポート (2)'!O138</f>
        <v>4127.9612400741562</v>
      </c>
      <c r="N4" s="306">
        <f>'実償還シートサポート (2)'!Q138</f>
        <v>557984.53007903462</v>
      </c>
      <c r="P4" s="306">
        <f>J123+1</f>
        <v>241</v>
      </c>
      <c r="Q4" s="306">
        <f>'実償還シートサポート (2)'!N258</f>
        <v>0</v>
      </c>
      <c r="R4" s="306">
        <f>'実償還シートサポート (2)'!P258</f>
        <v>0</v>
      </c>
      <c r="S4" s="306">
        <f>'実償還シートサポート (2)'!O258</f>
        <v>0</v>
      </c>
      <c r="T4" s="306">
        <f>'実償還シートサポート (2)'!Q258</f>
        <v>4.156390787102282E-10</v>
      </c>
      <c r="V4" s="306">
        <f>P123+1</f>
        <v>361</v>
      </c>
      <c r="W4" s="306">
        <f>'実償還シートサポート (2)'!N378</f>
        <v>0</v>
      </c>
      <c r="X4" s="306">
        <f>'実償還シートサポート (2)'!P378</f>
        <v>0</v>
      </c>
      <c r="Y4" s="306">
        <f>'実償還シートサポート (2)'!O378</f>
        <v>0</v>
      </c>
      <c r="Z4" s="306">
        <f>'実償還シートサポート (2)'!Q378</f>
        <v>4.156390787102282E-10</v>
      </c>
    </row>
    <row r="5" spans="1:26" ht="18.600000000000001" customHeight="1">
      <c r="A5" s="315" t="s">
        <v>632</v>
      </c>
      <c r="B5" s="316">
        <f>B4</f>
        <v>2.5000000000000001E-2</v>
      </c>
      <c r="D5" s="317">
        <f>D4+1</f>
        <v>2</v>
      </c>
      <c r="E5" s="306">
        <f>'実償還シートサポート (2)'!N19</f>
        <v>5299.0289303222989</v>
      </c>
      <c r="F5" s="306">
        <f>'実償還シートサポート (2)'!P19</f>
        <v>2076.6339675062727</v>
      </c>
      <c r="G5" s="306">
        <f>'実償還シートサポート (2)'!O19</f>
        <v>3222.3949628160267</v>
      </c>
      <c r="H5" s="306">
        <f>'実償還シートサポート (2)'!Q19</f>
        <v>993561.90944019496</v>
      </c>
      <c r="J5" s="306">
        <f>J4+1</f>
        <v>122</v>
      </c>
      <c r="K5" s="306">
        <f>'実償還シートサポート (2)'!N139</f>
        <v>5299.0289303222989</v>
      </c>
      <c r="L5" s="306">
        <f>'実償還シートサポート (2)'!P139</f>
        <v>1162.4677709979883</v>
      </c>
      <c r="M5" s="306">
        <f>'実償還シートサポート (2)'!O139</f>
        <v>4136.5611593243111</v>
      </c>
      <c r="N5" s="306">
        <f>'実償還シートサポート (2)'!Q139</f>
        <v>553847.96891971026</v>
      </c>
      <c r="P5" s="306">
        <f>P4+1</f>
        <v>242</v>
      </c>
      <c r="Q5" s="306">
        <f>'実償還シートサポート (2)'!N259</f>
        <v>0</v>
      </c>
      <c r="R5" s="306">
        <f>'実償還シートサポート (2)'!P259</f>
        <v>0</v>
      </c>
      <c r="S5" s="306">
        <f>'実償還シートサポート (2)'!O259</f>
        <v>0</v>
      </c>
      <c r="T5" s="306">
        <f>'実償還シートサポート (2)'!Q259</f>
        <v>4.156390787102282E-10</v>
      </c>
      <c r="V5" s="306">
        <f>V4+1</f>
        <v>362</v>
      </c>
      <c r="W5" s="306">
        <f>'実償還シートサポート (2)'!N379</f>
        <v>0</v>
      </c>
      <c r="X5" s="306">
        <f>'実償還シートサポート (2)'!P379</f>
        <v>0</v>
      </c>
      <c r="Y5" s="306">
        <f>'実償還シートサポート (2)'!O379</f>
        <v>0</v>
      </c>
      <c r="Z5" s="306">
        <f>'実償還シートサポート (2)'!Q379</f>
        <v>4.156390787102282E-10</v>
      </c>
    </row>
    <row r="6" spans="1:26" ht="17.25">
      <c r="A6" s="315" t="s">
        <v>633</v>
      </c>
      <c r="B6" s="316">
        <f t="shared" ref="B6:B11" si="0">B5</f>
        <v>2.5000000000000001E-2</v>
      </c>
      <c r="D6" s="317">
        <f t="shared" ref="D6:D69" si="1">D5+1</f>
        <v>3</v>
      </c>
      <c r="E6" s="306">
        <f>'実償還シートサポート (2)'!N20</f>
        <v>5299.0289303222989</v>
      </c>
      <c r="F6" s="306">
        <f>'実償還シートサポート (2)'!P20</f>
        <v>2069.9206446670723</v>
      </c>
      <c r="G6" s="306">
        <f>'実償還シートサポート (2)'!O20</f>
        <v>3229.1082856552262</v>
      </c>
      <c r="H6" s="306">
        <f>'実償還シートサポート (2)'!Q20</f>
        <v>990332.80115453969</v>
      </c>
      <c r="J6" s="306">
        <f t="shared" ref="J6:J69" si="2">J5+1</f>
        <v>123</v>
      </c>
      <c r="K6" s="306">
        <f>'実償還シートサポート (2)'!N140</f>
        <v>5299.0289303222989</v>
      </c>
      <c r="L6" s="306">
        <f>'実償還シートサポート (2)'!P140</f>
        <v>1153.8499352493959</v>
      </c>
      <c r="M6" s="306">
        <f>'実償還シートサポート (2)'!O140</f>
        <v>4145.1789950729026</v>
      </c>
      <c r="N6" s="306">
        <f>'実償還シートサポート (2)'!Q140</f>
        <v>549702.7899246373</v>
      </c>
      <c r="P6" s="306">
        <f t="shared" ref="P6:P69" si="3">P5+1</f>
        <v>243</v>
      </c>
      <c r="Q6" s="306">
        <f>'実償還シートサポート (2)'!N260</f>
        <v>0</v>
      </c>
      <c r="R6" s="306">
        <f>'実償還シートサポート (2)'!P260</f>
        <v>0</v>
      </c>
      <c r="S6" s="306">
        <f>'実償還シートサポート (2)'!O260</f>
        <v>0</v>
      </c>
      <c r="T6" s="306">
        <f>'実償還シートサポート (2)'!Q260</f>
        <v>4.156390787102282E-10</v>
      </c>
      <c r="V6" s="306">
        <f t="shared" ref="V6:V63" si="4">V5+1</f>
        <v>363</v>
      </c>
      <c r="W6" s="306">
        <f>'実償還シートサポート (2)'!N380</f>
        <v>0</v>
      </c>
      <c r="X6" s="306">
        <f>'実償還シートサポート (2)'!P380</f>
        <v>0</v>
      </c>
      <c r="Y6" s="306">
        <f>'実償還シートサポート (2)'!O380</f>
        <v>0</v>
      </c>
      <c r="Z6" s="306">
        <f>'実償還シートサポート (2)'!Q380</f>
        <v>4.156390787102282E-10</v>
      </c>
    </row>
    <row r="7" spans="1:26" ht="17.25">
      <c r="A7" s="315" t="s">
        <v>634</v>
      </c>
      <c r="B7" s="316">
        <f t="shared" si="0"/>
        <v>2.5000000000000001E-2</v>
      </c>
      <c r="D7" s="317">
        <f t="shared" si="1"/>
        <v>4</v>
      </c>
      <c r="E7" s="306">
        <f>'実償還シートサポート (2)'!N21</f>
        <v>5299.0289303222989</v>
      </c>
      <c r="F7" s="306">
        <f>'実償還シートサポート (2)'!P21</f>
        <v>2063.1933357386242</v>
      </c>
      <c r="G7" s="306">
        <f>'実償還シートサポート (2)'!O21</f>
        <v>3235.8355945836752</v>
      </c>
      <c r="H7" s="306">
        <f>'実償還シートサポート (2)'!Q21</f>
        <v>987096.96555995604</v>
      </c>
      <c r="J7" s="306">
        <f t="shared" si="2"/>
        <v>124</v>
      </c>
      <c r="K7" s="306">
        <f>'実償還シートサポート (2)'!N141</f>
        <v>5299.0289303222989</v>
      </c>
      <c r="L7" s="306">
        <f>'実償還シートサポート (2)'!P141</f>
        <v>1145.2141456763272</v>
      </c>
      <c r="M7" s="306">
        <f>'実償還シートサポート (2)'!O141</f>
        <v>4153.8147846459724</v>
      </c>
      <c r="N7" s="306">
        <f>'実償還シートサポート (2)'!Q141</f>
        <v>545548.97513999138</v>
      </c>
      <c r="P7" s="306">
        <f t="shared" si="3"/>
        <v>244</v>
      </c>
      <c r="Q7" s="306">
        <f>'実償還シートサポート (2)'!N261</f>
        <v>0</v>
      </c>
      <c r="R7" s="306">
        <f>'実償還シートサポート (2)'!P261</f>
        <v>0</v>
      </c>
      <c r="S7" s="306">
        <f>'実償還シートサポート (2)'!O261</f>
        <v>0</v>
      </c>
      <c r="T7" s="306">
        <f>'実償還シートサポート (2)'!Q261</f>
        <v>4.156390787102282E-10</v>
      </c>
      <c r="V7" s="306">
        <f t="shared" si="4"/>
        <v>364</v>
      </c>
      <c r="W7" s="306">
        <f>'実償還シートサポート (2)'!N381</f>
        <v>0</v>
      </c>
      <c r="X7" s="306">
        <f>'実償還シートサポート (2)'!P381</f>
        <v>0</v>
      </c>
      <c r="Y7" s="306">
        <f>'実償還シートサポート (2)'!O381</f>
        <v>0</v>
      </c>
      <c r="Z7" s="306">
        <f>'実償還シートサポート (2)'!Q381</f>
        <v>4.156390787102282E-10</v>
      </c>
    </row>
    <row r="8" spans="1:26" ht="17.25">
      <c r="A8" s="315" t="s">
        <v>635</v>
      </c>
      <c r="B8" s="316">
        <f t="shared" si="0"/>
        <v>2.5000000000000001E-2</v>
      </c>
      <c r="D8" s="317">
        <f t="shared" si="1"/>
        <v>5</v>
      </c>
      <c r="E8" s="306">
        <f>'実償還シートサポート (2)'!N22</f>
        <v>5299.0289303222989</v>
      </c>
      <c r="F8" s="306">
        <f>'実償還シートサポート (2)'!P22</f>
        <v>2056.4520115832415</v>
      </c>
      <c r="G8" s="306">
        <f>'実償還シートサポート (2)'!O22</f>
        <v>3242.5769187390574</v>
      </c>
      <c r="H8" s="306">
        <f>'実償還シートサポート (2)'!Q22</f>
        <v>983854.38864121702</v>
      </c>
      <c r="J8" s="306">
        <f t="shared" si="2"/>
        <v>125</v>
      </c>
      <c r="K8" s="306">
        <f>'実償還シートサポート (2)'!N142</f>
        <v>5299.0289303222989</v>
      </c>
      <c r="L8" s="306">
        <f>'実償還シートサポート (2)'!P142</f>
        <v>1136.5603648749816</v>
      </c>
      <c r="M8" s="306">
        <f>'実償還シートサポート (2)'!O142</f>
        <v>4162.4685654473178</v>
      </c>
      <c r="N8" s="306">
        <f>'実償還シートサポート (2)'!Q142</f>
        <v>541386.50657454401</v>
      </c>
      <c r="P8" s="306">
        <f t="shared" si="3"/>
        <v>245</v>
      </c>
      <c r="Q8" s="306">
        <f>'実償還シートサポート (2)'!N262</f>
        <v>0</v>
      </c>
      <c r="R8" s="306">
        <f>'実償還シートサポート (2)'!P262</f>
        <v>0</v>
      </c>
      <c r="S8" s="306">
        <f>'実償還シートサポート (2)'!O262</f>
        <v>0</v>
      </c>
      <c r="T8" s="306">
        <f>'実償還シートサポート (2)'!Q262</f>
        <v>4.156390787102282E-10</v>
      </c>
      <c r="V8" s="306">
        <f t="shared" si="4"/>
        <v>365</v>
      </c>
      <c r="W8" s="306">
        <f>'実償還シートサポート (2)'!N382</f>
        <v>0</v>
      </c>
      <c r="X8" s="306">
        <f>'実償還シートサポート (2)'!P382</f>
        <v>0</v>
      </c>
      <c r="Y8" s="306">
        <f>'実償還シートサポート (2)'!O382</f>
        <v>0</v>
      </c>
      <c r="Z8" s="306">
        <f>'実償還シートサポート (2)'!Q382</f>
        <v>4.156390787102282E-10</v>
      </c>
    </row>
    <row r="9" spans="1:26" ht="17.25">
      <c r="A9" s="315" t="s">
        <v>636</v>
      </c>
      <c r="B9" s="316">
        <f t="shared" si="0"/>
        <v>2.5000000000000001E-2</v>
      </c>
      <c r="D9" s="317">
        <f t="shared" si="1"/>
        <v>6</v>
      </c>
      <c r="E9" s="306">
        <f>'実償還シートサポート (2)'!N23</f>
        <v>5299.0289303222989</v>
      </c>
      <c r="F9" s="306">
        <f>'実償還シートサポート (2)'!P23</f>
        <v>2049.696643002535</v>
      </c>
      <c r="G9" s="306">
        <f>'実償還シートサポート (2)'!O23</f>
        <v>3249.3322873197635</v>
      </c>
      <c r="H9" s="306">
        <f>'実償還シートサポート (2)'!Q23</f>
        <v>980605.05635389721</v>
      </c>
      <c r="J9" s="306">
        <f t="shared" si="2"/>
        <v>126</v>
      </c>
      <c r="K9" s="306">
        <f>'実償還シートサポート (2)'!N143</f>
        <v>5299.0289303222989</v>
      </c>
      <c r="L9" s="306">
        <f>'実償還シートサポート (2)'!P143</f>
        <v>1127.8885553636328</v>
      </c>
      <c r="M9" s="306">
        <f>'実償還シートサポート (2)'!O143</f>
        <v>4171.1403749586661</v>
      </c>
      <c r="N9" s="306">
        <f>'実償還シートサポート (2)'!Q143</f>
        <v>537215.36619958538</v>
      </c>
      <c r="P9" s="306">
        <f t="shared" si="3"/>
        <v>246</v>
      </c>
      <c r="Q9" s="306">
        <f>'実償還シートサポート (2)'!N263</f>
        <v>0</v>
      </c>
      <c r="R9" s="306">
        <f>'実償還シートサポート (2)'!P263</f>
        <v>0</v>
      </c>
      <c r="S9" s="306">
        <f>'実償還シートサポート (2)'!O263</f>
        <v>0</v>
      </c>
      <c r="T9" s="306">
        <f>'実償還シートサポート (2)'!Q263</f>
        <v>4.156390787102282E-10</v>
      </c>
      <c r="V9" s="306">
        <f t="shared" si="4"/>
        <v>366</v>
      </c>
      <c r="W9" s="306">
        <f>'実償還シートサポート (2)'!N383</f>
        <v>0</v>
      </c>
      <c r="X9" s="306">
        <f>'実償還シートサポート (2)'!P383</f>
        <v>0</v>
      </c>
      <c r="Y9" s="306">
        <f>'実償還シートサポート (2)'!O383</f>
        <v>0</v>
      </c>
      <c r="Z9" s="306">
        <f>'実償還シートサポート (2)'!Q383</f>
        <v>4.156390787102282E-10</v>
      </c>
    </row>
    <row r="10" spans="1:26" ht="17.25">
      <c r="A10" s="315" t="s">
        <v>637</v>
      </c>
      <c r="B10" s="316">
        <f t="shared" si="0"/>
        <v>2.5000000000000001E-2</v>
      </c>
      <c r="D10" s="317">
        <f t="shared" si="1"/>
        <v>7</v>
      </c>
      <c r="E10" s="306">
        <f>'実償還シートサポート (2)'!N24</f>
        <v>5299.0289303222989</v>
      </c>
      <c r="F10" s="306">
        <f>'実償還シートサポート (2)'!P24</f>
        <v>2042.9272007372858</v>
      </c>
      <c r="G10" s="306">
        <f>'実償還シートサポート (2)'!O24</f>
        <v>3256.1017295850133</v>
      </c>
      <c r="H10" s="306">
        <f>'実償還シートサポート (2)'!Q24</f>
        <v>977348.95462431223</v>
      </c>
      <c r="J10" s="306">
        <f t="shared" si="2"/>
        <v>127</v>
      </c>
      <c r="K10" s="306">
        <f>'実償還シートサポート (2)'!N144</f>
        <v>5299.0289303222989</v>
      </c>
      <c r="L10" s="306">
        <f>'実償還シートサポート (2)'!P144</f>
        <v>1119.1986795824687</v>
      </c>
      <c r="M10" s="306">
        <f>'実償還シートサポート (2)'!O144</f>
        <v>4179.8302507398303</v>
      </c>
      <c r="N10" s="306">
        <f>'実償還シートサポート (2)'!Q144</f>
        <v>533035.53594884556</v>
      </c>
      <c r="P10" s="306">
        <f t="shared" si="3"/>
        <v>247</v>
      </c>
      <c r="Q10" s="306">
        <f>'実償還シートサポート (2)'!N264</f>
        <v>0</v>
      </c>
      <c r="R10" s="306">
        <f>'実償還シートサポート (2)'!P264</f>
        <v>0</v>
      </c>
      <c r="S10" s="306">
        <f>'実償還シートサポート (2)'!O264</f>
        <v>0</v>
      </c>
      <c r="T10" s="306">
        <f>'実償還シートサポート (2)'!Q264</f>
        <v>4.156390787102282E-10</v>
      </c>
      <c r="V10" s="306">
        <f t="shared" si="4"/>
        <v>367</v>
      </c>
      <c r="W10" s="306">
        <f>'実償還シートサポート (2)'!N384</f>
        <v>0</v>
      </c>
      <c r="X10" s="306">
        <f>'実償還シートサポート (2)'!P384</f>
        <v>0</v>
      </c>
      <c r="Y10" s="306">
        <f>'実償還シートサポート (2)'!O384</f>
        <v>0</v>
      </c>
      <c r="Z10" s="306">
        <f>'実償還シートサポート (2)'!Q384</f>
        <v>4.156390787102282E-10</v>
      </c>
    </row>
    <row r="11" spans="1:26" ht="17.25">
      <c r="B11" s="316">
        <f t="shared" si="0"/>
        <v>2.5000000000000001E-2</v>
      </c>
      <c r="D11" s="317">
        <f t="shared" si="1"/>
        <v>8</v>
      </c>
      <c r="E11" s="306">
        <f>'実償還シートサポート (2)'!N25</f>
        <v>5299.0289303222989</v>
      </c>
      <c r="F11" s="306">
        <f>'実償還シートサポート (2)'!P25</f>
        <v>2036.1436554673169</v>
      </c>
      <c r="G11" s="306">
        <f>'実償還シートサポート (2)'!O25</f>
        <v>3262.8852748549825</v>
      </c>
      <c r="H11" s="306">
        <f>'実償還シートサポート (2)'!Q25</f>
        <v>974086.06934945728</v>
      </c>
      <c r="J11" s="306">
        <f t="shared" si="2"/>
        <v>128</v>
      </c>
      <c r="K11" s="306">
        <f>'実償還シートサポート (2)'!N145</f>
        <v>5299.0289303222989</v>
      </c>
      <c r="L11" s="306">
        <f>'実償還シートサポート (2)'!P145</f>
        <v>1110.4906998934277</v>
      </c>
      <c r="M11" s="306">
        <f>'実償還シートサポート (2)'!O145</f>
        <v>4188.5382304288714</v>
      </c>
      <c r="N11" s="306">
        <f>'実償還シートサポート (2)'!Q145</f>
        <v>528846.99771841674</v>
      </c>
      <c r="P11" s="306">
        <f t="shared" si="3"/>
        <v>248</v>
      </c>
      <c r="Q11" s="306">
        <f>'実償還シートサポート (2)'!N265</f>
        <v>0</v>
      </c>
      <c r="R11" s="306">
        <f>'実償還シートサポート (2)'!P265</f>
        <v>0</v>
      </c>
      <c r="S11" s="306">
        <f>'実償還シートサポート (2)'!O265</f>
        <v>0</v>
      </c>
      <c r="T11" s="306">
        <f>'実償還シートサポート (2)'!Q265</f>
        <v>4.156390787102282E-10</v>
      </c>
      <c r="V11" s="306">
        <f t="shared" si="4"/>
        <v>368</v>
      </c>
      <c r="W11" s="306">
        <f>'実償還シートサポート (2)'!N385</f>
        <v>0</v>
      </c>
      <c r="X11" s="306">
        <f>'実償還シートサポート (2)'!P385</f>
        <v>0</v>
      </c>
      <c r="Y11" s="306">
        <f>'実償還シートサポート (2)'!O385</f>
        <v>0</v>
      </c>
      <c r="Z11" s="306">
        <f>'実償還シートサポート (2)'!Q385</f>
        <v>4.156390787102282E-10</v>
      </c>
    </row>
    <row r="12" spans="1:26">
      <c r="B12" s="318" t="s">
        <v>93</v>
      </c>
      <c r="D12" s="317">
        <f t="shared" si="1"/>
        <v>9</v>
      </c>
      <c r="E12" s="306">
        <f>'実償還シートサポート (2)'!N26</f>
        <v>5299.0289303222989</v>
      </c>
      <c r="F12" s="306">
        <f>'実償還シートサポート (2)'!P26</f>
        <v>2029.345977811369</v>
      </c>
      <c r="G12" s="306">
        <f>'実償還シートサポート (2)'!O26</f>
        <v>3269.6829525109301</v>
      </c>
      <c r="H12" s="306">
        <f>'実償還シートサポート (2)'!Q26</f>
        <v>970816.38639694639</v>
      </c>
      <c r="J12" s="306">
        <f t="shared" si="2"/>
        <v>129</v>
      </c>
      <c r="K12" s="306">
        <f>'実償還シートサポート (2)'!N146</f>
        <v>5299.0289303222989</v>
      </c>
      <c r="L12" s="306">
        <f>'実償還シートサポート (2)'!P146</f>
        <v>1101.7645785800344</v>
      </c>
      <c r="M12" s="306">
        <f>'実償還シートサポート (2)'!O146</f>
        <v>4197.2643517422648</v>
      </c>
      <c r="N12" s="306">
        <f>'実償還シートサポート (2)'!Q146</f>
        <v>524649.73336667451</v>
      </c>
      <c r="P12" s="306">
        <f t="shared" si="3"/>
        <v>249</v>
      </c>
      <c r="Q12" s="306">
        <f>'実償還シートサポート (2)'!N266</f>
        <v>0</v>
      </c>
      <c r="R12" s="306">
        <f>'実償還シートサポート (2)'!P266</f>
        <v>0</v>
      </c>
      <c r="S12" s="306">
        <f>'実償還シートサポート (2)'!O266</f>
        <v>0</v>
      </c>
      <c r="T12" s="306">
        <f>'実償還シートサポート (2)'!Q266</f>
        <v>4.156390787102282E-10</v>
      </c>
      <c r="V12" s="306">
        <f t="shared" si="4"/>
        <v>369</v>
      </c>
      <c r="W12" s="306">
        <f>'実償還シートサポート (2)'!N386</f>
        <v>0</v>
      </c>
      <c r="X12" s="306">
        <f>'実償還シートサポート (2)'!P386</f>
        <v>0</v>
      </c>
      <c r="Y12" s="306">
        <f>'実償還シートサポート (2)'!O386</f>
        <v>0</v>
      </c>
      <c r="Z12" s="306">
        <f>'実償還シートサポート (2)'!Q386</f>
        <v>4.156390787102282E-10</v>
      </c>
    </row>
    <row r="13" spans="1:26">
      <c r="D13" s="317">
        <f t="shared" si="1"/>
        <v>10</v>
      </c>
      <c r="E13" s="306">
        <f>'実償還シートサポート (2)'!N27</f>
        <v>5299.0289303222989</v>
      </c>
      <c r="F13" s="306">
        <f>'実償還シートサポート (2)'!P27</f>
        <v>2022.5341383269715</v>
      </c>
      <c r="G13" s="306">
        <f>'実償還シートサポート (2)'!O27</f>
        <v>3276.4947919953279</v>
      </c>
      <c r="H13" s="306">
        <f>'実償還シートサポート (2)'!Q27</f>
        <v>967539.891604951</v>
      </c>
      <c r="J13" s="306">
        <f t="shared" si="2"/>
        <v>130</v>
      </c>
      <c r="K13" s="306">
        <f>'実償還シートサポート (2)'!N147</f>
        <v>5299.0289303222989</v>
      </c>
      <c r="L13" s="306">
        <f>'実償還シートサポート (2)'!P147</f>
        <v>1093.0202778472378</v>
      </c>
      <c r="M13" s="306">
        <f>'実償還シートサポート (2)'!O147</f>
        <v>4206.0086524750614</v>
      </c>
      <c r="N13" s="306">
        <f>'実償還シートサポート (2)'!Q147</f>
        <v>520443.72471419943</v>
      </c>
      <c r="P13" s="306">
        <f t="shared" si="3"/>
        <v>250</v>
      </c>
      <c r="Q13" s="306">
        <f>'実償還シートサポート (2)'!N267</f>
        <v>0</v>
      </c>
      <c r="R13" s="306">
        <f>'実償還シートサポート (2)'!P267</f>
        <v>0</v>
      </c>
      <c r="S13" s="306">
        <f>'実償還シートサポート (2)'!O267</f>
        <v>0</v>
      </c>
      <c r="T13" s="306">
        <f>'実償還シートサポート (2)'!Q267</f>
        <v>4.156390787102282E-10</v>
      </c>
      <c r="V13" s="306">
        <f t="shared" si="4"/>
        <v>370</v>
      </c>
      <c r="W13" s="306">
        <f>'実償還シートサポート (2)'!N387</f>
        <v>0</v>
      </c>
      <c r="X13" s="306">
        <f>'実償還シートサポート (2)'!P387</f>
        <v>0</v>
      </c>
      <c r="Y13" s="306">
        <f>'実償還シートサポート (2)'!O387</f>
        <v>0</v>
      </c>
      <c r="Z13" s="306">
        <f>'実償還シートサポート (2)'!Q387</f>
        <v>4.156390787102282E-10</v>
      </c>
    </row>
    <row r="14" spans="1:26">
      <c r="D14" s="317">
        <f t="shared" si="1"/>
        <v>11</v>
      </c>
      <c r="E14" s="306">
        <f>'実償還シートサポート (2)'!N28</f>
        <v>5299.0289303222989</v>
      </c>
      <c r="F14" s="306">
        <f>'実償還シートサポート (2)'!P28</f>
        <v>2015.7081075103142</v>
      </c>
      <c r="G14" s="306">
        <f>'実償還シートサポート (2)'!O28</f>
        <v>3283.3208228119847</v>
      </c>
      <c r="H14" s="306">
        <f>'実償還シートサポート (2)'!Q28</f>
        <v>964256.57078213897</v>
      </c>
      <c r="J14" s="306">
        <f t="shared" si="2"/>
        <v>131</v>
      </c>
      <c r="K14" s="306">
        <f>'実償還シートサポート (2)'!N148</f>
        <v>5299.0289303222989</v>
      </c>
      <c r="L14" s="306">
        <f>'実償還シートサポート (2)'!P148</f>
        <v>1084.2577598212481</v>
      </c>
      <c r="M14" s="306">
        <f>'実償還シートサポート (2)'!O148</f>
        <v>4214.7711705010506</v>
      </c>
      <c r="N14" s="306">
        <f>'実償還シートサポート (2)'!Q148</f>
        <v>516228.95354369836</v>
      </c>
      <c r="P14" s="306">
        <f t="shared" si="3"/>
        <v>251</v>
      </c>
      <c r="Q14" s="306">
        <f>'実償還シートサポート (2)'!N268</f>
        <v>0</v>
      </c>
      <c r="R14" s="306">
        <f>'実償還シートサポート (2)'!P268</f>
        <v>0</v>
      </c>
      <c r="S14" s="306">
        <f>'実償還シートサポート (2)'!O268</f>
        <v>0</v>
      </c>
      <c r="T14" s="306">
        <f>'実償還シートサポート (2)'!Q268</f>
        <v>4.156390787102282E-10</v>
      </c>
      <c r="V14" s="306">
        <f t="shared" si="4"/>
        <v>371</v>
      </c>
      <c r="W14" s="306">
        <f>'実償還シートサポート (2)'!N388</f>
        <v>0</v>
      </c>
      <c r="X14" s="306">
        <f>'実償還シートサポート (2)'!P388</f>
        <v>0</v>
      </c>
      <c r="Y14" s="306">
        <f>'実償還シートサポート (2)'!O388</f>
        <v>0</v>
      </c>
      <c r="Z14" s="306">
        <f>'実償還シートサポート (2)'!Q388</f>
        <v>4.156390787102282E-10</v>
      </c>
    </row>
    <row r="15" spans="1:26">
      <c r="C15" s="319" t="s">
        <v>94</v>
      </c>
      <c r="D15" s="317">
        <f t="shared" si="1"/>
        <v>12</v>
      </c>
      <c r="E15" s="306">
        <f>'実償還シートサポート (2)'!N29</f>
        <v>5299.0289303222989</v>
      </c>
      <c r="F15" s="306">
        <f>'実償還シートサポート (2)'!P29</f>
        <v>2008.8678557961227</v>
      </c>
      <c r="G15" s="306">
        <f>'実償還シートサポート (2)'!O29</f>
        <v>3290.1610745261764</v>
      </c>
      <c r="H15" s="306">
        <f>'実償還シートサポート (2)'!Q29</f>
        <v>960966.40970761282</v>
      </c>
      <c r="I15" s="319" t="s">
        <v>95</v>
      </c>
      <c r="J15" s="306">
        <f t="shared" si="2"/>
        <v>132</v>
      </c>
      <c r="K15" s="306">
        <f>'実償還シートサポート (2)'!N149</f>
        <v>5299.0289303222989</v>
      </c>
      <c r="L15" s="306">
        <f>'実償還シートサポート (2)'!P149</f>
        <v>1075.4769865493708</v>
      </c>
      <c r="M15" s="306">
        <f>'実償還シートサポート (2)'!O149</f>
        <v>4223.5519437729281</v>
      </c>
      <c r="N15" s="306">
        <f>'実償還シートサポート (2)'!Q149</f>
        <v>512005.40159992542</v>
      </c>
      <c r="O15" s="319" t="s">
        <v>96</v>
      </c>
      <c r="P15" s="306">
        <f t="shared" si="3"/>
        <v>252</v>
      </c>
      <c r="Q15" s="306">
        <f>'実償還シートサポート (2)'!N269</f>
        <v>0</v>
      </c>
      <c r="R15" s="306">
        <f>'実償還シートサポート (2)'!P269</f>
        <v>0</v>
      </c>
      <c r="S15" s="306">
        <f>'実償還シートサポート (2)'!O269</f>
        <v>0</v>
      </c>
      <c r="T15" s="306">
        <f>'実償還シートサポート (2)'!Q269</f>
        <v>4.156390787102282E-10</v>
      </c>
      <c r="U15" s="319" t="s">
        <v>97</v>
      </c>
      <c r="V15" s="306">
        <f t="shared" si="4"/>
        <v>372</v>
      </c>
      <c r="W15" s="306">
        <f>'実償還シートサポート (2)'!N389</f>
        <v>0</v>
      </c>
      <c r="X15" s="306">
        <f>'実償還シートサポート (2)'!P389</f>
        <v>0</v>
      </c>
      <c r="Y15" s="306">
        <f>'実償還シートサポート (2)'!O389</f>
        <v>0</v>
      </c>
      <c r="Z15" s="306">
        <f>'実償還シートサポート (2)'!Q389</f>
        <v>4.156390787102282E-10</v>
      </c>
    </row>
    <row r="16" spans="1:26">
      <c r="C16" s="319"/>
      <c r="D16" s="317">
        <f t="shared" si="1"/>
        <v>13</v>
      </c>
      <c r="E16" s="306">
        <f>'実償還シートサポート (2)'!N30</f>
        <v>5299.0289303222989</v>
      </c>
      <c r="F16" s="306">
        <f>'実償還シートサポート (2)'!P30</f>
        <v>2002.0133535575267</v>
      </c>
      <c r="G16" s="306">
        <f>'実償還シートサポート (2)'!O30</f>
        <v>3297.015576764773</v>
      </c>
      <c r="H16" s="306">
        <f>'実償還シートサポート (2)'!Q30</f>
        <v>957669.394130848</v>
      </c>
      <c r="J16" s="306">
        <f t="shared" si="2"/>
        <v>133</v>
      </c>
      <c r="K16" s="306">
        <f>'実償還シートサポート (2)'!N150</f>
        <v>5299.0289303222989</v>
      </c>
      <c r="L16" s="306">
        <f>'実償還シートサポート (2)'!P150</f>
        <v>1066.6779199998439</v>
      </c>
      <c r="M16" s="306">
        <f>'実償還シートサポート (2)'!O150</f>
        <v>4232.3510103224553</v>
      </c>
      <c r="N16" s="306">
        <f>'実償還シートサポート (2)'!Q150</f>
        <v>507773.05058960296</v>
      </c>
      <c r="P16" s="306">
        <f t="shared" si="3"/>
        <v>253</v>
      </c>
      <c r="Q16" s="306">
        <f>'実償還シートサポート (2)'!N270</f>
        <v>0</v>
      </c>
      <c r="R16" s="306">
        <f>'実償還シートサポート (2)'!P270</f>
        <v>0</v>
      </c>
      <c r="S16" s="306">
        <f>'実償還シートサポート (2)'!O270</f>
        <v>0</v>
      </c>
      <c r="T16" s="306">
        <f>'実償還シートサポート (2)'!Q270</f>
        <v>4.156390787102282E-10</v>
      </c>
      <c r="V16" s="306">
        <f t="shared" si="4"/>
        <v>373</v>
      </c>
      <c r="W16" s="306">
        <f>'実償還シートサポート (2)'!N390</f>
        <v>0</v>
      </c>
      <c r="X16" s="306">
        <f>'実償還シートサポート (2)'!P390</f>
        <v>0</v>
      </c>
      <c r="Y16" s="306">
        <f>'実償還シートサポート (2)'!O390</f>
        <v>0</v>
      </c>
      <c r="Z16" s="306">
        <f>'実償還シートサポート (2)'!Q390</f>
        <v>4.156390787102282E-10</v>
      </c>
    </row>
    <row r="17" spans="3:26">
      <c r="C17" s="319"/>
      <c r="D17" s="317">
        <f t="shared" si="1"/>
        <v>14</v>
      </c>
      <c r="E17" s="306">
        <f>'実償還シートサポート (2)'!N31</f>
        <v>5299.0289303222989</v>
      </c>
      <c r="F17" s="306">
        <f>'実償還シートサポート (2)'!P31</f>
        <v>1995.1445711059332</v>
      </c>
      <c r="G17" s="306">
        <f>'実償還シートサポート (2)'!O31</f>
        <v>3303.8843592163662</v>
      </c>
      <c r="H17" s="306">
        <f>'実償還シートサポート (2)'!Q31</f>
        <v>954365.50977163168</v>
      </c>
      <c r="J17" s="306">
        <f t="shared" si="2"/>
        <v>134</v>
      </c>
      <c r="K17" s="306">
        <f>'実償還シートサポート (2)'!N151</f>
        <v>5299.0289303222989</v>
      </c>
      <c r="L17" s="306">
        <f>'実償還シートサポート (2)'!P151</f>
        <v>1057.8605220616723</v>
      </c>
      <c r="M17" s="306">
        <f>'実償還シートサポート (2)'!O151</f>
        <v>4241.1684082606271</v>
      </c>
      <c r="N17" s="306">
        <f>'実償還シートサポート (2)'!Q151</f>
        <v>503531.88218134234</v>
      </c>
      <c r="P17" s="306">
        <f t="shared" si="3"/>
        <v>254</v>
      </c>
      <c r="Q17" s="306">
        <f>'実償還シートサポート (2)'!N271</f>
        <v>0</v>
      </c>
      <c r="R17" s="306">
        <f>'実償還シートサポート (2)'!P271</f>
        <v>0</v>
      </c>
      <c r="S17" s="306">
        <f>'実償還シートサポート (2)'!O271</f>
        <v>0</v>
      </c>
      <c r="T17" s="306">
        <f>'実償還シートサポート (2)'!Q271</f>
        <v>4.156390787102282E-10</v>
      </c>
      <c r="V17" s="306">
        <f t="shared" si="4"/>
        <v>374</v>
      </c>
      <c r="W17" s="306">
        <f>'実償還シートサポート (2)'!N391</f>
        <v>0</v>
      </c>
      <c r="X17" s="306">
        <f>'実償還シートサポート (2)'!P391</f>
        <v>0</v>
      </c>
      <c r="Y17" s="306">
        <f>'実償還シートサポート (2)'!O391</f>
        <v>0</v>
      </c>
      <c r="Z17" s="306">
        <f>'実償還シートサポート (2)'!Q391</f>
        <v>4.156390787102282E-10</v>
      </c>
    </row>
    <row r="18" spans="3:26">
      <c r="C18" s="319"/>
      <c r="D18" s="317">
        <f t="shared" si="1"/>
        <v>15</v>
      </c>
      <c r="E18" s="306">
        <f>'実償還シートサポート (2)'!N32</f>
        <v>5299.0289303222989</v>
      </c>
      <c r="F18" s="306">
        <f>'実償還シートサポート (2)'!P32</f>
        <v>1988.2614786908991</v>
      </c>
      <c r="G18" s="306">
        <f>'実償還シートサポート (2)'!O32</f>
        <v>3310.7674516314</v>
      </c>
      <c r="H18" s="306">
        <f>'実償還シートサポート (2)'!Q32</f>
        <v>951054.74232000031</v>
      </c>
      <c r="J18" s="306">
        <f t="shared" si="2"/>
        <v>135</v>
      </c>
      <c r="K18" s="306">
        <f>'実償還シートサポート (2)'!N152</f>
        <v>5299.0289303222989</v>
      </c>
      <c r="L18" s="306">
        <f>'実償還シートサポート (2)'!P152</f>
        <v>1049.0247545444627</v>
      </c>
      <c r="M18" s="306">
        <f>'実償還シートサポート (2)'!O152</f>
        <v>4250.0041757778363</v>
      </c>
      <c r="N18" s="306">
        <f>'実償還シートサポート (2)'!Q152</f>
        <v>499281.8780055645</v>
      </c>
      <c r="P18" s="306">
        <f t="shared" si="3"/>
        <v>255</v>
      </c>
      <c r="Q18" s="306">
        <f>'実償還シートサポート (2)'!N272</f>
        <v>0</v>
      </c>
      <c r="R18" s="306">
        <f>'実償還シートサポート (2)'!P272</f>
        <v>0</v>
      </c>
      <c r="S18" s="306">
        <f>'実償還シートサポート (2)'!O272</f>
        <v>0</v>
      </c>
      <c r="T18" s="306">
        <f>'実償還シートサポート (2)'!Q272</f>
        <v>4.156390787102282E-10</v>
      </c>
      <c r="V18" s="306">
        <f t="shared" si="4"/>
        <v>375</v>
      </c>
      <c r="W18" s="306">
        <f>'実償還シートサポート (2)'!N392</f>
        <v>0</v>
      </c>
      <c r="X18" s="306">
        <f>'実償還シートサポート (2)'!P392</f>
        <v>0</v>
      </c>
      <c r="Y18" s="306">
        <f>'実償還シートサポート (2)'!O392</f>
        <v>0</v>
      </c>
      <c r="Z18" s="306">
        <f>'実償還シートサポート (2)'!Q392</f>
        <v>4.156390787102282E-10</v>
      </c>
    </row>
    <row r="19" spans="3:26">
      <c r="C19" s="319"/>
      <c r="D19" s="317">
        <f t="shared" si="1"/>
        <v>16</v>
      </c>
      <c r="E19" s="306">
        <f>'実償還シートサポート (2)'!N33</f>
        <v>5299.0289303222989</v>
      </c>
      <c r="F19" s="306">
        <f>'実償還シートサポート (2)'!P33</f>
        <v>1981.3640465000001</v>
      </c>
      <c r="G19" s="306">
        <f>'実償還シートサポート (2)'!O33</f>
        <v>3317.6648838222986</v>
      </c>
      <c r="H19" s="306">
        <f>'実償還シートサポート (2)'!Q33</f>
        <v>947737.07743617799</v>
      </c>
      <c r="J19" s="306">
        <f t="shared" si="2"/>
        <v>136</v>
      </c>
      <c r="K19" s="306">
        <f>'実償還シートサポート (2)'!N153</f>
        <v>5299.0289303222989</v>
      </c>
      <c r="L19" s="306">
        <f>'実償還シートサポート (2)'!P153</f>
        <v>1040.1705791782588</v>
      </c>
      <c r="M19" s="306">
        <f>'実償還シートサポート (2)'!O153</f>
        <v>4258.8583511440402</v>
      </c>
      <c r="N19" s="306">
        <f>'実償還シートサポート (2)'!Q153</f>
        <v>495023.01965442044</v>
      </c>
      <c r="P19" s="306">
        <f t="shared" si="3"/>
        <v>256</v>
      </c>
      <c r="Q19" s="306">
        <f>'実償還シートサポート (2)'!N273</f>
        <v>0</v>
      </c>
      <c r="R19" s="306">
        <f>'実償還シートサポート (2)'!P273</f>
        <v>0</v>
      </c>
      <c r="S19" s="306">
        <f>'実償還シートサポート (2)'!O273</f>
        <v>0</v>
      </c>
      <c r="T19" s="306">
        <f>'実償還シートサポート (2)'!Q273</f>
        <v>4.156390787102282E-10</v>
      </c>
      <c r="V19" s="306">
        <f t="shared" si="4"/>
        <v>376</v>
      </c>
      <c r="W19" s="306">
        <f>'実償還シートサポート (2)'!N393</f>
        <v>0</v>
      </c>
      <c r="X19" s="306">
        <f>'実償還シートサポート (2)'!P393</f>
        <v>0</v>
      </c>
      <c r="Y19" s="306">
        <f>'実償還シートサポート (2)'!O393</f>
        <v>0</v>
      </c>
      <c r="Z19" s="306">
        <f>'実償還シートサポート (2)'!Q393</f>
        <v>4.156390787102282E-10</v>
      </c>
    </row>
    <row r="20" spans="3:26">
      <c r="C20" s="319"/>
      <c r="D20" s="317">
        <f t="shared" si="1"/>
        <v>17</v>
      </c>
      <c r="E20" s="306">
        <f>'実償還シートサポート (2)'!N34</f>
        <v>5299.0289303222989</v>
      </c>
      <c r="F20" s="306">
        <f>'実償還シートサポート (2)'!P34</f>
        <v>1974.4522446587039</v>
      </c>
      <c r="G20" s="306">
        <f>'実償還シートサポート (2)'!O34</f>
        <v>3324.5766856635951</v>
      </c>
      <c r="H20" s="306">
        <f>'実償還シートサポート (2)'!Q34</f>
        <v>944412.50075051445</v>
      </c>
      <c r="J20" s="306">
        <f t="shared" si="2"/>
        <v>137</v>
      </c>
      <c r="K20" s="306">
        <f>'実償還シートサポート (2)'!N154</f>
        <v>5299.0289303222989</v>
      </c>
      <c r="L20" s="306">
        <f>'実償還シートサポート (2)'!P154</f>
        <v>1031.2979576133755</v>
      </c>
      <c r="M20" s="306">
        <f>'実償還シートサポート (2)'!O154</f>
        <v>4267.7309727089232</v>
      </c>
      <c r="N20" s="306">
        <f>'実償還シートサポート (2)'!Q154</f>
        <v>490755.28868171154</v>
      </c>
      <c r="P20" s="306">
        <f t="shared" si="3"/>
        <v>257</v>
      </c>
      <c r="Q20" s="306">
        <f>'実償還シートサポート (2)'!N274</f>
        <v>0</v>
      </c>
      <c r="R20" s="306">
        <f>'実償還シートサポート (2)'!P274</f>
        <v>0</v>
      </c>
      <c r="S20" s="306">
        <f>'実償還シートサポート (2)'!O274</f>
        <v>0</v>
      </c>
      <c r="T20" s="306">
        <f>'実償還シートサポート (2)'!Q274</f>
        <v>4.156390787102282E-10</v>
      </c>
      <c r="V20" s="306">
        <f t="shared" si="4"/>
        <v>377</v>
      </c>
      <c r="W20" s="306">
        <f>'実償還シートサポート (2)'!N394</f>
        <v>0</v>
      </c>
      <c r="X20" s="306">
        <f>'実償還シートサポート (2)'!P394</f>
        <v>0</v>
      </c>
      <c r="Y20" s="306">
        <f>'実償還シートサポート (2)'!O394</f>
        <v>0</v>
      </c>
      <c r="Z20" s="306">
        <f>'実償還シートサポート (2)'!Q394</f>
        <v>4.156390787102282E-10</v>
      </c>
    </row>
    <row r="21" spans="3:26">
      <c r="C21" s="319"/>
      <c r="D21" s="317">
        <f t="shared" si="1"/>
        <v>18</v>
      </c>
      <c r="E21" s="306">
        <f>'実償還シートサポート (2)'!N35</f>
        <v>5299.0289303222989</v>
      </c>
      <c r="F21" s="306">
        <f>'実償還シートサポート (2)'!P35</f>
        <v>1967.526043230238</v>
      </c>
      <c r="G21" s="306">
        <f>'実償還シートサポート (2)'!O35</f>
        <v>3331.5028870920605</v>
      </c>
      <c r="H21" s="306">
        <f>'実償還シートサポート (2)'!Q35</f>
        <v>941080.99786342238</v>
      </c>
      <c r="J21" s="306">
        <f t="shared" si="2"/>
        <v>138</v>
      </c>
      <c r="K21" s="306">
        <f>'実償還シートサポート (2)'!N155</f>
        <v>5299.0289303222989</v>
      </c>
      <c r="L21" s="306">
        <f>'実償還シートサポート (2)'!P155</f>
        <v>1022.4068514202318</v>
      </c>
      <c r="M21" s="306">
        <f>'実償還シートサポート (2)'!O155</f>
        <v>4276.6220789020672</v>
      </c>
      <c r="N21" s="306">
        <f>'実償還シートサポート (2)'!Q155</f>
        <v>486478.66660280945</v>
      </c>
      <c r="P21" s="306">
        <f t="shared" si="3"/>
        <v>258</v>
      </c>
      <c r="Q21" s="306">
        <f>'実償還シートサポート (2)'!N275</f>
        <v>0</v>
      </c>
      <c r="R21" s="306">
        <f>'実償還シートサポート (2)'!P275</f>
        <v>0</v>
      </c>
      <c r="S21" s="306">
        <f>'実償還シートサポート (2)'!O275</f>
        <v>0</v>
      </c>
      <c r="T21" s="306">
        <f>'実償還シートサポート (2)'!Q275</f>
        <v>4.156390787102282E-10</v>
      </c>
      <c r="V21" s="306">
        <f t="shared" si="4"/>
        <v>378</v>
      </c>
      <c r="W21" s="306">
        <f>'実償還シートサポート (2)'!N395</f>
        <v>0</v>
      </c>
      <c r="X21" s="306">
        <f>'実償還シートサポート (2)'!P395</f>
        <v>0</v>
      </c>
      <c r="Y21" s="306">
        <f>'実償還シートサポート (2)'!O395</f>
        <v>0</v>
      </c>
      <c r="Z21" s="306">
        <f>'実償還シートサポート (2)'!Q395</f>
        <v>4.156390787102282E-10</v>
      </c>
    </row>
    <row r="22" spans="3:26">
      <c r="C22" s="319"/>
      <c r="D22" s="317">
        <f t="shared" si="1"/>
        <v>19</v>
      </c>
      <c r="E22" s="306">
        <f>'実償還シートサポート (2)'!N36</f>
        <v>5299.0289303222989</v>
      </c>
      <c r="F22" s="306">
        <f>'実償還シートサポート (2)'!P36</f>
        <v>1960.5854122154633</v>
      </c>
      <c r="G22" s="306">
        <f>'実償還シートサポート (2)'!O36</f>
        <v>3338.4435181068357</v>
      </c>
      <c r="H22" s="306">
        <f>'実償還シートサポート (2)'!Q36</f>
        <v>937742.55434531556</v>
      </c>
      <c r="J22" s="306">
        <f t="shared" si="2"/>
        <v>139</v>
      </c>
      <c r="K22" s="306">
        <f>'実償還シートサポート (2)'!N156</f>
        <v>5299.0289303222989</v>
      </c>
      <c r="L22" s="306">
        <f>'実償還シートサポート (2)'!P156</f>
        <v>1013.4972220891857</v>
      </c>
      <c r="M22" s="306">
        <f>'実償還シートサポート (2)'!O156</f>
        <v>4285.531708233113</v>
      </c>
      <c r="N22" s="306">
        <f>'実償還シートサポート (2)'!Q156</f>
        <v>482193.13489457633</v>
      </c>
      <c r="P22" s="306">
        <f t="shared" si="3"/>
        <v>259</v>
      </c>
      <c r="Q22" s="306">
        <f>'実償還シートサポート (2)'!N276</f>
        <v>0</v>
      </c>
      <c r="R22" s="306">
        <f>'実償還シートサポート (2)'!P276</f>
        <v>0</v>
      </c>
      <c r="S22" s="306">
        <f>'実償還シートサポート (2)'!O276</f>
        <v>0</v>
      </c>
      <c r="T22" s="306">
        <f>'実償還シートサポート (2)'!Q276</f>
        <v>4.156390787102282E-10</v>
      </c>
      <c r="V22" s="306">
        <f t="shared" si="4"/>
        <v>379</v>
      </c>
      <c r="W22" s="306">
        <f>'実償還シートサポート (2)'!N396</f>
        <v>0</v>
      </c>
      <c r="X22" s="306">
        <f>'実償還シートサポート (2)'!P396</f>
        <v>0</v>
      </c>
      <c r="Y22" s="306">
        <f>'実償還シートサポート (2)'!O396</f>
        <v>0</v>
      </c>
      <c r="Z22" s="306">
        <f>'実償還シートサポート (2)'!Q396</f>
        <v>4.156390787102282E-10</v>
      </c>
    </row>
    <row r="23" spans="3:26">
      <c r="C23" s="319"/>
      <c r="D23" s="317">
        <f t="shared" si="1"/>
        <v>20</v>
      </c>
      <c r="E23" s="306">
        <f>'実償還シートサポート (2)'!N37</f>
        <v>5299.0289303222989</v>
      </c>
      <c r="F23" s="306">
        <f>'実償還シートサポート (2)'!P37</f>
        <v>1953.6303215527405</v>
      </c>
      <c r="G23" s="306">
        <f>'実償還シートサポート (2)'!O37</f>
        <v>3345.3986087695585</v>
      </c>
      <c r="H23" s="306">
        <f>'実償還シートサポート (2)'!Q37</f>
        <v>934397.15573654603</v>
      </c>
      <c r="J23" s="306">
        <f t="shared" si="2"/>
        <v>140</v>
      </c>
      <c r="K23" s="306">
        <f>'実償還シートサポート (2)'!N157</f>
        <v>5299.0289303222989</v>
      </c>
      <c r="L23" s="306">
        <f>'実償還シートサポート (2)'!P157</f>
        <v>1004.5690310303668</v>
      </c>
      <c r="M23" s="306">
        <f>'実償還シートサポート (2)'!O157</f>
        <v>4294.4598992919318</v>
      </c>
      <c r="N23" s="306">
        <f>'実償還シートサポート (2)'!Q157</f>
        <v>477898.67499528441</v>
      </c>
      <c r="P23" s="306">
        <f t="shared" si="3"/>
        <v>260</v>
      </c>
      <c r="Q23" s="306">
        <f>'実償還シートサポート (2)'!N277</f>
        <v>0</v>
      </c>
      <c r="R23" s="306">
        <f>'実償還シートサポート (2)'!P277</f>
        <v>0</v>
      </c>
      <c r="S23" s="306">
        <f>'実償還シートサポート (2)'!O277</f>
        <v>0</v>
      </c>
      <c r="T23" s="306">
        <f>'実償還シートサポート (2)'!Q277</f>
        <v>4.156390787102282E-10</v>
      </c>
      <c r="V23" s="306">
        <f t="shared" si="4"/>
        <v>380</v>
      </c>
      <c r="W23" s="306">
        <f>'実償還シートサポート (2)'!N397</f>
        <v>0</v>
      </c>
      <c r="X23" s="306">
        <f>'実償還シートサポート (2)'!P397</f>
        <v>0</v>
      </c>
      <c r="Y23" s="306">
        <f>'実償還シートサポート (2)'!O397</f>
        <v>0</v>
      </c>
      <c r="Z23" s="306">
        <f>'実償還シートサポート (2)'!Q397</f>
        <v>4.156390787102282E-10</v>
      </c>
    </row>
    <row r="24" spans="3:26">
      <c r="C24" s="319"/>
      <c r="D24" s="317">
        <f t="shared" si="1"/>
        <v>21</v>
      </c>
      <c r="E24" s="306">
        <f>'実償還シートサポート (2)'!N38</f>
        <v>5299.0289303222989</v>
      </c>
      <c r="F24" s="306">
        <f>'実償還シートサポート (2)'!P38</f>
        <v>1946.6607411178038</v>
      </c>
      <c r="G24" s="306">
        <f>'実償還シートサポート (2)'!O38</f>
        <v>3352.3681892044951</v>
      </c>
      <c r="H24" s="306">
        <f>'実償還シートサポート (2)'!Q38</f>
        <v>931044.78754734155</v>
      </c>
      <c r="J24" s="306">
        <f t="shared" si="2"/>
        <v>141</v>
      </c>
      <c r="K24" s="306">
        <f>'実償還シートサポート (2)'!N158</f>
        <v>5299.0289303222989</v>
      </c>
      <c r="L24" s="306">
        <f>'実償還シートサポート (2)'!P158</f>
        <v>995.62223957350841</v>
      </c>
      <c r="M24" s="306">
        <f>'実償還シートサポート (2)'!O158</f>
        <v>4303.4066907487904</v>
      </c>
      <c r="N24" s="306">
        <f>'実償還シートサポート (2)'!Q158</f>
        <v>473595.2683045356</v>
      </c>
      <c r="P24" s="306">
        <f t="shared" si="3"/>
        <v>261</v>
      </c>
      <c r="Q24" s="306">
        <f>'実償還シートサポート (2)'!N278</f>
        <v>0</v>
      </c>
      <c r="R24" s="306">
        <f>'実償還シートサポート (2)'!P278</f>
        <v>0</v>
      </c>
      <c r="S24" s="306">
        <f>'実償還シートサポート (2)'!O278</f>
        <v>0</v>
      </c>
      <c r="T24" s="306">
        <f>'実償還シートサポート (2)'!Q278</f>
        <v>4.156390787102282E-10</v>
      </c>
      <c r="V24" s="306">
        <f t="shared" si="4"/>
        <v>381</v>
      </c>
      <c r="W24" s="306">
        <f>'実償還シートサポート (2)'!N398</f>
        <v>0</v>
      </c>
      <c r="X24" s="306">
        <f>'実償還シートサポート (2)'!P398</f>
        <v>0</v>
      </c>
      <c r="Y24" s="306">
        <f>'実償還シートサポート (2)'!O398</f>
        <v>0</v>
      </c>
      <c r="Z24" s="306">
        <f>'実償還シートサポート (2)'!Q398</f>
        <v>4.156390787102282E-10</v>
      </c>
    </row>
    <row r="25" spans="3:26">
      <c r="C25" s="319"/>
      <c r="D25" s="317">
        <f t="shared" si="1"/>
        <v>22</v>
      </c>
      <c r="E25" s="306">
        <f>'実償還シートサポート (2)'!N39</f>
        <v>5299.0289303222989</v>
      </c>
      <c r="F25" s="306">
        <f>'実償還シートサポート (2)'!P39</f>
        <v>1939.676640723628</v>
      </c>
      <c r="G25" s="306">
        <f>'実償還シートサポート (2)'!O39</f>
        <v>3359.3522895986707</v>
      </c>
      <c r="H25" s="306">
        <f>'実償還シートサポート (2)'!Q39</f>
        <v>927685.43525774288</v>
      </c>
      <c r="J25" s="306">
        <f t="shared" si="2"/>
        <v>142</v>
      </c>
      <c r="K25" s="306">
        <f>'実償還シートサポート (2)'!N159</f>
        <v>5299.0289303222989</v>
      </c>
      <c r="L25" s="306">
        <f>'実償還シートサポート (2)'!P159</f>
        <v>986.65680896778201</v>
      </c>
      <c r="M25" s="306">
        <f>'実償還シートサポート (2)'!O159</f>
        <v>4312.3721213545177</v>
      </c>
      <c r="N25" s="306">
        <f>'実償還シートサポート (2)'!Q159</f>
        <v>469282.89618318109</v>
      </c>
      <c r="P25" s="306">
        <f t="shared" si="3"/>
        <v>262</v>
      </c>
      <c r="Q25" s="306">
        <f>'実償還シートサポート (2)'!N279</f>
        <v>0</v>
      </c>
      <c r="R25" s="306">
        <f>'実償還シートサポート (2)'!P279</f>
        <v>0</v>
      </c>
      <c r="S25" s="306">
        <f>'実償還シートサポート (2)'!O279</f>
        <v>0</v>
      </c>
      <c r="T25" s="306">
        <f>'実償還シートサポート (2)'!Q279</f>
        <v>4.156390787102282E-10</v>
      </c>
      <c r="V25" s="306">
        <f t="shared" si="4"/>
        <v>382</v>
      </c>
      <c r="W25" s="306">
        <f>'実償還シートサポート (2)'!N399</f>
        <v>0</v>
      </c>
      <c r="X25" s="306">
        <f>'実償還シートサポート (2)'!P399</f>
        <v>0</v>
      </c>
      <c r="Y25" s="306">
        <f>'実償還シートサポート (2)'!O399</f>
        <v>0</v>
      </c>
      <c r="Z25" s="306">
        <f>'実償還シートサポート (2)'!Q399</f>
        <v>4.156390787102282E-10</v>
      </c>
    </row>
    <row r="26" spans="3:26">
      <c r="C26" s="319"/>
      <c r="D26" s="317">
        <f t="shared" si="1"/>
        <v>23</v>
      </c>
      <c r="E26" s="306">
        <f>'実償還シートサポート (2)'!N40</f>
        <v>5299.0289303222989</v>
      </c>
      <c r="F26" s="306">
        <f>'実償還シートサポート (2)'!P40</f>
        <v>1932.6779901202972</v>
      </c>
      <c r="G26" s="306">
        <f>'実償還シートサポート (2)'!O40</f>
        <v>3366.3509402020013</v>
      </c>
      <c r="H26" s="306">
        <f>'実償還シートサポート (2)'!Q40</f>
        <v>924319.08431754087</v>
      </c>
      <c r="J26" s="306">
        <f t="shared" si="2"/>
        <v>143</v>
      </c>
      <c r="K26" s="306">
        <f>'実償還シートサポート (2)'!N160</f>
        <v>5299.0289303222989</v>
      </c>
      <c r="L26" s="306">
        <f>'実償還シートサポート (2)'!P160</f>
        <v>977.67270038162678</v>
      </c>
      <c r="M26" s="306">
        <f>'実償還シートサポート (2)'!O160</f>
        <v>4321.3562299406722</v>
      </c>
      <c r="N26" s="306">
        <f>'実償還シートサポート (2)'!Q160</f>
        <v>464961.53995324043</v>
      </c>
      <c r="P26" s="306">
        <f t="shared" si="3"/>
        <v>263</v>
      </c>
      <c r="Q26" s="306">
        <f>'実償還シートサポート (2)'!N280</f>
        <v>0</v>
      </c>
      <c r="R26" s="306">
        <f>'実償還シートサポート (2)'!P280</f>
        <v>0</v>
      </c>
      <c r="S26" s="306">
        <f>'実償還シートサポート (2)'!O280</f>
        <v>0</v>
      </c>
      <c r="T26" s="306">
        <f>'実償還シートサポート (2)'!Q280</f>
        <v>4.156390787102282E-10</v>
      </c>
      <c r="V26" s="306">
        <f t="shared" si="4"/>
        <v>383</v>
      </c>
      <c r="W26" s="306">
        <f>'実償還シートサポート (2)'!N400</f>
        <v>0</v>
      </c>
      <c r="X26" s="306">
        <f>'実償還シートサポート (2)'!P400</f>
        <v>0</v>
      </c>
      <c r="Y26" s="306">
        <f>'実償還シートサポート (2)'!O400</f>
        <v>0</v>
      </c>
      <c r="Z26" s="306">
        <f>'実償還シートサポート (2)'!Q400</f>
        <v>4.156390787102282E-10</v>
      </c>
    </row>
    <row r="27" spans="3:26">
      <c r="C27" s="319" t="s">
        <v>98</v>
      </c>
      <c r="D27" s="317">
        <f t="shared" si="1"/>
        <v>24</v>
      </c>
      <c r="E27" s="306">
        <f>'実償還シートサポート (2)'!N41</f>
        <v>5299.0289303222989</v>
      </c>
      <c r="F27" s="306">
        <f>'実償還シートサポート (2)'!P41</f>
        <v>1925.6647589948766</v>
      </c>
      <c r="G27" s="306">
        <f>'実償還シートサポート (2)'!O41</f>
        <v>3373.3641713274224</v>
      </c>
      <c r="H27" s="306">
        <f>'実償還シートサポート (2)'!Q41</f>
        <v>920945.72014621343</v>
      </c>
      <c r="I27" s="319" t="s">
        <v>99</v>
      </c>
      <c r="J27" s="306">
        <f t="shared" si="2"/>
        <v>144</v>
      </c>
      <c r="K27" s="306">
        <f>'実償還シートサポート (2)'!N161</f>
        <v>5299.0289303222989</v>
      </c>
      <c r="L27" s="306">
        <f>'実償還シートサポート (2)'!P161</f>
        <v>968.66987490258373</v>
      </c>
      <c r="M27" s="306">
        <f>'実償還シートサポート (2)'!O161</f>
        <v>4330.3590554197153</v>
      </c>
      <c r="N27" s="306">
        <f>'実償還シートサポート (2)'!Q161</f>
        <v>460631.18089782068</v>
      </c>
      <c r="O27" s="319" t="s">
        <v>100</v>
      </c>
      <c r="P27" s="306">
        <f t="shared" si="3"/>
        <v>264</v>
      </c>
      <c r="Q27" s="306">
        <f>'実償還シートサポート (2)'!N281</f>
        <v>0</v>
      </c>
      <c r="R27" s="306">
        <f>'実償還シートサポート (2)'!P281</f>
        <v>0</v>
      </c>
      <c r="S27" s="306">
        <f>'実償還シートサポート (2)'!O281</f>
        <v>0</v>
      </c>
      <c r="T27" s="306">
        <f>'実償還シートサポート (2)'!Q281</f>
        <v>4.156390787102282E-10</v>
      </c>
      <c r="U27" s="319" t="s">
        <v>101</v>
      </c>
      <c r="V27" s="306">
        <f t="shared" si="4"/>
        <v>384</v>
      </c>
      <c r="W27" s="306">
        <f>'実償還シートサポート (2)'!N401</f>
        <v>0</v>
      </c>
      <c r="X27" s="306">
        <f>'実償還シートサポート (2)'!P401</f>
        <v>0</v>
      </c>
      <c r="Y27" s="306">
        <f>'実償還シートサポート (2)'!O401</f>
        <v>0</v>
      </c>
      <c r="Z27" s="306">
        <f>'実償還シートサポート (2)'!Q401</f>
        <v>4.156390787102282E-10</v>
      </c>
    </row>
    <row r="28" spans="3:26">
      <c r="C28" s="319"/>
      <c r="D28" s="317">
        <f t="shared" si="1"/>
        <v>25</v>
      </c>
      <c r="E28" s="306">
        <f>'実償還シートサポート (2)'!N42</f>
        <v>5299.0289303222989</v>
      </c>
      <c r="F28" s="306">
        <f>'実償還シートサポート (2)'!P42</f>
        <v>1918.6369169712777</v>
      </c>
      <c r="G28" s="306">
        <f>'実償還シートサポート (2)'!O42</f>
        <v>3380.3920133510214</v>
      </c>
      <c r="H28" s="306">
        <f>'実償還シートサポート (2)'!Q42</f>
        <v>917565.32813286246</v>
      </c>
      <c r="J28" s="306">
        <f t="shared" si="2"/>
        <v>145</v>
      </c>
      <c r="K28" s="306">
        <f>'実償還シートサポート (2)'!N162</f>
        <v>5299.0289303222989</v>
      </c>
      <c r="L28" s="306">
        <f>'実償還シートサポート (2)'!P162</f>
        <v>959.64829353712582</v>
      </c>
      <c r="M28" s="306">
        <f>'実償還シートサポート (2)'!O162</f>
        <v>4339.3806367851739</v>
      </c>
      <c r="N28" s="306">
        <f>'実償還シートサポート (2)'!Q162</f>
        <v>456291.8002610355</v>
      </c>
      <c r="P28" s="306">
        <f t="shared" si="3"/>
        <v>265</v>
      </c>
      <c r="Q28" s="306">
        <f>'実償還シートサポート (2)'!N282</f>
        <v>0</v>
      </c>
      <c r="R28" s="306">
        <f>'実償還シートサポート (2)'!P282</f>
        <v>0</v>
      </c>
      <c r="S28" s="306">
        <f>'実償還シートサポート (2)'!O282</f>
        <v>0</v>
      </c>
      <c r="T28" s="306">
        <f>'実償還シートサポート (2)'!Q282</f>
        <v>4.156390787102282E-10</v>
      </c>
      <c r="V28" s="306">
        <f t="shared" si="4"/>
        <v>385</v>
      </c>
      <c r="W28" s="306">
        <f>'実償還シートサポート (2)'!N402</f>
        <v>0</v>
      </c>
      <c r="X28" s="306">
        <f>'実償還シートサポート (2)'!P402</f>
        <v>0</v>
      </c>
      <c r="Y28" s="306">
        <f>'実償還シートサポート (2)'!O402</f>
        <v>0</v>
      </c>
      <c r="Z28" s="306">
        <f>'実償還シートサポート (2)'!Q402</f>
        <v>4.156390787102282E-10</v>
      </c>
    </row>
    <row r="29" spans="3:26">
      <c r="C29" s="319"/>
      <c r="D29" s="317">
        <f t="shared" si="1"/>
        <v>26</v>
      </c>
      <c r="E29" s="306">
        <f>'実償還シートサポート (2)'!N43</f>
        <v>5299.0289303222989</v>
      </c>
      <c r="F29" s="306">
        <f>'実償還シートサポート (2)'!P43</f>
        <v>1911.5944336101295</v>
      </c>
      <c r="G29" s="306">
        <f>'実償還シートサポート (2)'!O43</f>
        <v>3387.4344967121688</v>
      </c>
      <c r="H29" s="306">
        <f>'実償還シートサポート (2)'!Q43</f>
        <v>914177.89363615029</v>
      </c>
      <c r="J29" s="306">
        <f t="shared" si="2"/>
        <v>146</v>
      </c>
      <c r="K29" s="306">
        <f>'実償還シートサポート (2)'!N163</f>
        <v>5299.0289303222989</v>
      </c>
      <c r="L29" s="306">
        <f>'実償還シートサポート (2)'!P163</f>
        <v>950.60791721048997</v>
      </c>
      <c r="M29" s="306">
        <f>'実償還シートサポート (2)'!O163</f>
        <v>4348.4210131118089</v>
      </c>
      <c r="N29" s="306">
        <f>'実償還シートサポート (2)'!Q163</f>
        <v>451943.37924792367</v>
      </c>
      <c r="P29" s="306">
        <f t="shared" si="3"/>
        <v>266</v>
      </c>
      <c r="Q29" s="306">
        <f>'実償還シートサポート (2)'!N283</f>
        <v>0</v>
      </c>
      <c r="R29" s="306">
        <f>'実償還シートサポート (2)'!P283</f>
        <v>0</v>
      </c>
      <c r="S29" s="306">
        <f>'実償還シートサポート (2)'!O283</f>
        <v>0</v>
      </c>
      <c r="T29" s="306">
        <f>'実償還シートサポート (2)'!Q283</f>
        <v>4.156390787102282E-10</v>
      </c>
      <c r="V29" s="306">
        <f t="shared" si="4"/>
        <v>386</v>
      </c>
      <c r="W29" s="306">
        <f>'実償還シートサポート (2)'!N403</f>
        <v>0</v>
      </c>
      <c r="X29" s="306">
        <f>'実償還シートサポート (2)'!P403</f>
        <v>0</v>
      </c>
      <c r="Y29" s="306">
        <f>'実償還シートサポート (2)'!O403</f>
        <v>0</v>
      </c>
      <c r="Z29" s="306">
        <f>'実償還シートサポート (2)'!Q403</f>
        <v>4.156390787102282E-10</v>
      </c>
    </row>
    <row r="30" spans="3:26">
      <c r="C30" s="319"/>
      <c r="D30" s="317">
        <f t="shared" si="1"/>
        <v>27</v>
      </c>
      <c r="E30" s="306">
        <f>'実償還シートサポート (2)'!N44</f>
        <v>5299.0289303222989</v>
      </c>
      <c r="F30" s="306">
        <f>'実償還シートサポート (2)'!P44</f>
        <v>1904.5372784086462</v>
      </c>
      <c r="G30" s="306">
        <f>'実償還シートサポート (2)'!O44</f>
        <v>3394.4916519136532</v>
      </c>
      <c r="H30" s="306">
        <f>'実償還シートサポート (2)'!Q44</f>
        <v>910783.40198423667</v>
      </c>
      <c r="J30" s="306">
        <f t="shared" si="2"/>
        <v>147</v>
      </c>
      <c r="K30" s="306">
        <f>'実償還シートサポート (2)'!N164</f>
        <v>5299.0289303222989</v>
      </c>
      <c r="L30" s="306">
        <f>'実償還シートサポート (2)'!P164</f>
        <v>941.54870676650717</v>
      </c>
      <c r="M30" s="306">
        <f>'実償還シートサポート (2)'!O164</f>
        <v>4357.4802235557918</v>
      </c>
      <c r="N30" s="306">
        <f>'実償還シートサポート (2)'!Q164</f>
        <v>447585.89902436786</v>
      </c>
      <c r="P30" s="306">
        <f t="shared" si="3"/>
        <v>267</v>
      </c>
      <c r="Q30" s="306">
        <f>'実償還シートサポート (2)'!N284</f>
        <v>0</v>
      </c>
      <c r="R30" s="306">
        <f>'実償還シートサポート (2)'!P284</f>
        <v>0</v>
      </c>
      <c r="S30" s="306">
        <f>'実償還シートサポート (2)'!O284</f>
        <v>0</v>
      </c>
      <c r="T30" s="306">
        <f>'実償還シートサポート (2)'!Q284</f>
        <v>4.156390787102282E-10</v>
      </c>
      <c r="V30" s="306">
        <f t="shared" si="4"/>
        <v>387</v>
      </c>
      <c r="W30" s="306">
        <f>'実償還シートサポート (2)'!N404</f>
        <v>0</v>
      </c>
      <c r="X30" s="306">
        <f>'実償還シートサポート (2)'!P404</f>
        <v>0</v>
      </c>
      <c r="Y30" s="306">
        <f>'実償還シートサポート (2)'!O404</f>
        <v>0</v>
      </c>
      <c r="Z30" s="306">
        <f>'実償還シートサポート (2)'!Q404</f>
        <v>4.156390787102282E-10</v>
      </c>
    </row>
    <row r="31" spans="3:26">
      <c r="C31" s="319"/>
      <c r="D31" s="317">
        <f t="shared" si="1"/>
        <v>28</v>
      </c>
      <c r="E31" s="306">
        <f>'実償還シートサポート (2)'!N45</f>
        <v>5299.0289303222989</v>
      </c>
      <c r="F31" s="306">
        <f>'実償還シートサポート (2)'!P45</f>
        <v>1897.4654208004924</v>
      </c>
      <c r="G31" s="306">
        <f>'実償還シートサポート (2)'!O45</f>
        <v>3401.5635095218063</v>
      </c>
      <c r="H31" s="306">
        <f>'実償還シートサポート (2)'!Q45</f>
        <v>907381.8384747149</v>
      </c>
      <c r="J31" s="306">
        <f t="shared" si="2"/>
        <v>148</v>
      </c>
      <c r="K31" s="306">
        <f>'実償還シートサポート (2)'!N165</f>
        <v>5299.0289303222989</v>
      </c>
      <c r="L31" s="306">
        <f>'実償還シートサポート (2)'!P165</f>
        <v>932.47062296743263</v>
      </c>
      <c r="M31" s="306">
        <f>'実償還シートサポート (2)'!O165</f>
        <v>4366.5583073548669</v>
      </c>
      <c r="N31" s="306">
        <f>'実償還シートサポート (2)'!Q165</f>
        <v>443219.34071701299</v>
      </c>
      <c r="P31" s="306">
        <f t="shared" si="3"/>
        <v>268</v>
      </c>
      <c r="Q31" s="306">
        <f>'実償還シートサポート (2)'!N285</f>
        <v>0</v>
      </c>
      <c r="R31" s="306">
        <f>'実償還シートサポート (2)'!P285</f>
        <v>0</v>
      </c>
      <c r="S31" s="306">
        <f>'実償還シートサポート (2)'!O285</f>
        <v>0</v>
      </c>
      <c r="T31" s="306">
        <f>'実償還シートサポート (2)'!Q285</f>
        <v>4.156390787102282E-10</v>
      </c>
      <c r="V31" s="306">
        <f t="shared" si="4"/>
        <v>388</v>
      </c>
      <c r="W31" s="306">
        <f>'実償還シートサポート (2)'!N405</f>
        <v>0</v>
      </c>
      <c r="X31" s="306">
        <f>'実償還シートサポート (2)'!P405</f>
        <v>0</v>
      </c>
      <c r="Y31" s="306">
        <f>'実償還シートサポート (2)'!O405</f>
        <v>0</v>
      </c>
      <c r="Z31" s="306">
        <f>'実償還シートサポート (2)'!Q405</f>
        <v>4.156390787102282E-10</v>
      </c>
    </row>
    <row r="32" spans="3:26">
      <c r="C32" s="319"/>
      <c r="D32" s="317">
        <f t="shared" si="1"/>
        <v>29</v>
      </c>
      <c r="E32" s="306">
        <f>'実償還シートサポート (2)'!N46</f>
        <v>5299.0289303222989</v>
      </c>
      <c r="F32" s="306">
        <f>'実償還シートサポート (2)'!P46</f>
        <v>1890.3788301556556</v>
      </c>
      <c r="G32" s="306">
        <f>'実償還シートサポート (2)'!O46</f>
        <v>3408.6501001666434</v>
      </c>
      <c r="H32" s="306">
        <f>'実償還シートサポート (2)'!Q46</f>
        <v>903973.18837454822</v>
      </c>
      <c r="J32" s="306">
        <f t="shared" si="2"/>
        <v>149</v>
      </c>
      <c r="K32" s="306">
        <f>'実償還シートサポート (2)'!N166</f>
        <v>5299.0289303222989</v>
      </c>
      <c r="L32" s="306">
        <f>'実償還シートサポート (2)'!P166</f>
        <v>923.37362649377644</v>
      </c>
      <c r="M32" s="306">
        <f>'実償還シートサポート (2)'!O166</f>
        <v>4375.6553038285228</v>
      </c>
      <c r="N32" s="306">
        <f>'実償還シートサポート (2)'!Q166</f>
        <v>438843.68541318446</v>
      </c>
      <c r="P32" s="306">
        <f t="shared" si="3"/>
        <v>269</v>
      </c>
      <c r="Q32" s="306">
        <f>'実償還シートサポート (2)'!N286</f>
        <v>0</v>
      </c>
      <c r="R32" s="306">
        <f>'実償還シートサポート (2)'!P286</f>
        <v>0</v>
      </c>
      <c r="S32" s="306">
        <f>'実償還シートサポート (2)'!O286</f>
        <v>0</v>
      </c>
      <c r="T32" s="306">
        <f>'実償還シートサポート (2)'!Q286</f>
        <v>4.156390787102282E-10</v>
      </c>
      <c r="V32" s="306">
        <f t="shared" si="4"/>
        <v>389</v>
      </c>
      <c r="W32" s="306">
        <f>'実償還シートサポート (2)'!N406</f>
        <v>0</v>
      </c>
      <c r="X32" s="306">
        <f>'実償還シートサポート (2)'!P406</f>
        <v>0</v>
      </c>
      <c r="Y32" s="306">
        <f>'実償還シートサポート (2)'!O406</f>
        <v>0</v>
      </c>
      <c r="Z32" s="306">
        <f>'実償還シートサポート (2)'!Q406</f>
        <v>4.156390787102282E-10</v>
      </c>
    </row>
    <row r="33" spans="3:26">
      <c r="C33" s="319"/>
      <c r="D33" s="317">
        <f t="shared" si="1"/>
        <v>30</v>
      </c>
      <c r="E33" s="306">
        <f>'実償還シートサポート (2)'!N47</f>
        <v>5299.0289303222989</v>
      </c>
      <c r="F33" s="306">
        <f>'実償還シートサポート (2)'!P47</f>
        <v>1883.2774757803084</v>
      </c>
      <c r="G33" s="306">
        <f>'実償還シートサポート (2)'!O47</f>
        <v>3415.7514545419908</v>
      </c>
      <c r="H33" s="306">
        <f>'実償還シートサポート (2)'!Q47</f>
        <v>900557.43692000618</v>
      </c>
      <c r="J33" s="306">
        <f t="shared" si="2"/>
        <v>150</v>
      </c>
      <c r="K33" s="306">
        <f>'実償還シートサポート (2)'!N167</f>
        <v>5299.0289303222989</v>
      </c>
      <c r="L33" s="306">
        <f>'実償還シートサポート (2)'!P167</f>
        <v>914.25767794413389</v>
      </c>
      <c r="M33" s="306">
        <f>'実償還シートサポート (2)'!O167</f>
        <v>4384.7712523781656</v>
      </c>
      <c r="N33" s="306">
        <f>'実償還シートサポート (2)'!Q167</f>
        <v>434458.91416080628</v>
      </c>
      <c r="P33" s="306">
        <f t="shared" si="3"/>
        <v>270</v>
      </c>
      <c r="Q33" s="306">
        <f>'実償還シートサポート (2)'!N287</f>
        <v>0</v>
      </c>
      <c r="R33" s="306">
        <f>'実償還シートサポート (2)'!P287</f>
        <v>0</v>
      </c>
      <c r="S33" s="306">
        <f>'実償還シートサポート (2)'!O287</f>
        <v>0</v>
      </c>
      <c r="T33" s="306">
        <f>'実償還シートサポート (2)'!Q287</f>
        <v>4.156390787102282E-10</v>
      </c>
      <c r="V33" s="306">
        <f t="shared" si="4"/>
        <v>390</v>
      </c>
      <c r="W33" s="306">
        <f>'実償還シートサポート (2)'!N407</f>
        <v>0</v>
      </c>
      <c r="X33" s="306">
        <f>'実償還シートサポート (2)'!P407</f>
        <v>0</v>
      </c>
      <c r="Y33" s="306">
        <f>'実償還シートサポート (2)'!O407</f>
        <v>0</v>
      </c>
      <c r="Z33" s="306">
        <f>'実償還シートサポート (2)'!Q407</f>
        <v>4.156390787102282E-10</v>
      </c>
    </row>
    <row r="34" spans="3:26">
      <c r="C34" s="319"/>
      <c r="D34" s="317">
        <f t="shared" si="1"/>
        <v>31</v>
      </c>
      <c r="E34" s="306">
        <f>'実償還シートサポート (2)'!N48</f>
        <v>5299.0289303222989</v>
      </c>
      <c r="F34" s="306">
        <f>'実償還シートサポート (2)'!P48</f>
        <v>1876.1613269166789</v>
      </c>
      <c r="G34" s="306">
        <f>'実償還シートサポート (2)'!O48</f>
        <v>3422.8676034056198</v>
      </c>
      <c r="H34" s="306">
        <f>'実償還シートサポート (2)'!Q48</f>
        <v>897134.56931660057</v>
      </c>
      <c r="J34" s="306">
        <f t="shared" si="2"/>
        <v>151</v>
      </c>
      <c r="K34" s="306">
        <f>'実償還シートサポート (2)'!N168</f>
        <v>5299.0289303222989</v>
      </c>
      <c r="L34" s="306">
        <f>'実償還シートサポート (2)'!P168</f>
        <v>905.1227378350128</v>
      </c>
      <c r="M34" s="306">
        <f>'実償還シートサポート (2)'!O168</f>
        <v>4393.9061924872858</v>
      </c>
      <c r="N34" s="306">
        <f>'実償還シートサポート (2)'!Q168</f>
        <v>430065.007968319</v>
      </c>
      <c r="P34" s="306">
        <f t="shared" si="3"/>
        <v>271</v>
      </c>
      <c r="Q34" s="306">
        <f>'実償還シートサポート (2)'!N288</f>
        <v>0</v>
      </c>
      <c r="R34" s="306">
        <f>'実償還シートサポート (2)'!P288</f>
        <v>0</v>
      </c>
      <c r="S34" s="306">
        <f>'実償還シートサポート (2)'!O288</f>
        <v>0</v>
      </c>
      <c r="T34" s="306">
        <f>'実償還シートサポート (2)'!Q288</f>
        <v>4.156390787102282E-10</v>
      </c>
      <c r="V34" s="306">
        <f t="shared" si="4"/>
        <v>391</v>
      </c>
      <c r="W34" s="306">
        <f>'実償還シートサポート (2)'!N408</f>
        <v>0</v>
      </c>
      <c r="X34" s="306">
        <f>'実償還シートサポート (2)'!P408</f>
        <v>0</v>
      </c>
      <c r="Y34" s="306">
        <f>'実償還シートサポート (2)'!O408</f>
        <v>0</v>
      </c>
      <c r="Z34" s="306">
        <f>'実償還シートサポート (2)'!Q408</f>
        <v>4.156390787102282E-10</v>
      </c>
    </row>
    <row r="35" spans="3:26">
      <c r="C35" s="319"/>
      <c r="D35" s="317">
        <f t="shared" si="1"/>
        <v>32</v>
      </c>
      <c r="E35" s="306">
        <f>'実償還シートサポート (2)'!N49</f>
        <v>5299.0289303222989</v>
      </c>
      <c r="F35" s="306">
        <f>'実償還シートサポート (2)'!P49</f>
        <v>1869.0303527429173</v>
      </c>
      <c r="G35" s="306">
        <f>'実償還シートサポート (2)'!O49</f>
        <v>3429.9985775793816</v>
      </c>
      <c r="H35" s="306">
        <f>'実償還シートサポート (2)'!Q49</f>
        <v>893704.57073902118</v>
      </c>
      <c r="J35" s="306">
        <f t="shared" si="2"/>
        <v>152</v>
      </c>
      <c r="K35" s="306">
        <f>'実償還シートサポート (2)'!N169</f>
        <v>5299.0289303222989</v>
      </c>
      <c r="L35" s="306">
        <f>'実償還シートサポート (2)'!P169</f>
        <v>895.96876660066437</v>
      </c>
      <c r="M35" s="306">
        <f>'実償還シートサポート (2)'!O169</f>
        <v>4403.060163721635</v>
      </c>
      <c r="N35" s="306">
        <f>'実償還シートサポート (2)'!Q169</f>
        <v>425661.94780459738</v>
      </c>
      <c r="P35" s="306">
        <f t="shared" si="3"/>
        <v>272</v>
      </c>
      <c r="Q35" s="306">
        <f>'実償還シートサポート (2)'!N289</f>
        <v>0</v>
      </c>
      <c r="R35" s="306">
        <f>'実償還シートサポート (2)'!P289</f>
        <v>0</v>
      </c>
      <c r="S35" s="306">
        <f>'実償還シートサポート (2)'!O289</f>
        <v>0</v>
      </c>
      <c r="T35" s="306">
        <f>'実償還シートサポート (2)'!Q289</f>
        <v>4.156390787102282E-10</v>
      </c>
      <c r="V35" s="306">
        <f t="shared" si="4"/>
        <v>392</v>
      </c>
      <c r="W35" s="306">
        <f>'実償還シートサポート (2)'!N409</f>
        <v>0</v>
      </c>
      <c r="X35" s="306">
        <f>'実償還シートサポート (2)'!P409</f>
        <v>0</v>
      </c>
      <c r="Y35" s="306">
        <f>'実償還シートサポート (2)'!O409</f>
        <v>0</v>
      </c>
      <c r="Z35" s="306">
        <f>'実償還シートサポート (2)'!Q409</f>
        <v>4.156390787102282E-10</v>
      </c>
    </row>
    <row r="36" spans="3:26">
      <c r="C36" s="319"/>
      <c r="D36" s="317">
        <f t="shared" si="1"/>
        <v>33</v>
      </c>
      <c r="E36" s="306">
        <f>'実償還シートサポート (2)'!N50</f>
        <v>5299.0289303222989</v>
      </c>
      <c r="F36" s="306">
        <f>'実償還シートサポート (2)'!P50</f>
        <v>1861.8845223729602</v>
      </c>
      <c r="G36" s="306">
        <f>'実償還シートサポート (2)'!O50</f>
        <v>3437.1444079493385</v>
      </c>
      <c r="H36" s="306">
        <f>'実償還シートサポート (2)'!Q50</f>
        <v>890267.42633107188</v>
      </c>
      <c r="J36" s="306">
        <f t="shared" si="2"/>
        <v>153</v>
      </c>
      <c r="K36" s="306">
        <f>'実償還シートサポート (2)'!N170</f>
        <v>5299.0289303222989</v>
      </c>
      <c r="L36" s="306">
        <f>'実償還シートサポート (2)'!P170</f>
        <v>886.79572459291069</v>
      </c>
      <c r="M36" s="306">
        <f>'実償還シートサポート (2)'!O170</f>
        <v>4412.2332057293879</v>
      </c>
      <c r="N36" s="306">
        <f>'実償還シートサポート (2)'!Q170</f>
        <v>421249.71459886798</v>
      </c>
      <c r="P36" s="306">
        <f t="shared" si="3"/>
        <v>273</v>
      </c>
      <c r="Q36" s="306">
        <f>'実償還シートサポート (2)'!N290</f>
        <v>0</v>
      </c>
      <c r="R36" s="306">
        <f>'実償還シートサポート (2)'!P290</f>
        <v>0</v>
      </c>
      <c r="S36" s="306">
        <f>'実償還シートサポート (2)'!O290</f>
        <v>0</v>
      </c>
      <c r="T36" s="306">
        <f>'実償還シートサポート (2)'!Q290</f>
        <v>4.156390787102282E-10</v>
      </c>
      <c r="V36" s="306">
        <f t="shared" si="4"/>
        <v>393</v>
      </c>
      <c r="W36" s="306">
        <f>'実償還シートサポート (2)'!N410</f>
        <v>0</v>
      </c>
      <c r="X36" s="306">
        <f>'実償還シートサポート (2)'!P410</f>
        <v>0</v>
      </c>
      <c r="Y36" s="306">
        <f>'実償還シートサポート (2)'!O410</f>
        <v>0</v>
      </c>
      <c r="Z36" s="306">
        <f>'実償還シートサポート (2)'!Q410</f>
        <v>4.156390787102282E-10</v>
      </c>
    </row>
    <row r="37" spans="3:26">
      <c r="C37" s="319"/>
      <c r="D37" s="317">
        <f t="shared" si="1"/>
        <v>34</v>
      </c>
      <c r="E37" s="306">
        <f>'実償還シートサポート (2)'!N51</f>
        <v>5299.0289303222989</v>
      </c>
      <c r="F37" s="306">
        <f>'実償還シートサポート (2)'!P51</f>
        <v>1854.7238048563993</v>
      </c>
      <c r="G37" s="306">
        <f>'実償還シートサポート (2)'!O51</f>
        <v>3444.3051254658999</v>
      </c>
      <c r="H37" s="306">
        <f>'実償還シートサポート (2)'!Q51</f>
        <v>886823.12120560603</v>
      </c>
      <c r="J37" s="306">
        <f t="shared" si="2"/>
        <v>154</v>
      </c>
      <c r="K37" s="306">
        <f>'実償還シートサポート (2)'!N171</f>
        <v>5299.0289303222989</v>
      </c>
      <c r="L37" s="306">
        <f>'実償還シートサポート (2)'!P171</f>
        <v>877.60357208097446</v>
      </c>
      <c r="M37" s="306">
        <f>'実償還シートサポート (2)'!O171</f>
        <v>4421.4253582413248</v>
      </c>
      <c r="N37" s="306">
        <f>'実償還シートサポート (2)'!Q171</f>
        <v>416828.28924062668</v>
      </c>
      <c r="P37" s="306">
        <f t="shared" si="3"/>
        <v>274</v>
      </c>
      <c r="Q37" s="306">
        <f>'実償還シートサポート (2)'!N291</f>
        <v>0</v>
      </c>
      <c r="R37" s="306">
        <f>'実償還シートサポート (2)'!P291</f>
        <v>0</v>
      </c>
      <c r="S37" s="306">
        <f>'実償還シートサポート (2)'!O291</f>
        <v>0</v>
      </c>
      <c r="T37" s="306">
        <f>'実償還シートサポート (2)'!Q291</f>
        <v>4.156390787102282E-10</v>
      </c>
      <c r="V37" s="306">
        <f t="shared" si="4"/>
        <v>394</v>
      </c>
      <c r="W37" s="306">
        <f>'実償還シートサポート (2)'!N411</f>
        <v>0</v>
      </c>
      <c r="X37" s="306">
        <f>'実償還シートサポート (2)'!P411</f>
        <v>0</v>
      </c>
      <c r="Y37" s="306">
        <f>'実償還シートサポート (2)'!O411</f>
        <v>0</v>
      </c>
      <c r="Z37" s="306">
        <f>'実償還シートサポート (2)'!Q411</f>
        <v>4.156390787102282E-10</v>
      </c>
    </row>
    <row r="38" spans="3:26">
      <c r="C38" s="319"/>
      <c r="D38" s="317">
        <f t="shared" si="1"/>
        <v>35</v>
      </c>
      <c r="E38" s="306">
        <f>'実償還シートサポート (2)'!N52</f>
        <v>5299.0289303222989</v>
      </c>
      <c r="F38" s="306">
        <f>'実償還シートサポート (2)'!P52</f>
        <v>1847.5481691783452</v>
      </c>
      <c r="G38" s="306">
        <f>'実償還シートサポート (2)'!O52</f>
        <v>3451.4807611439537</v>
      </c>
      <c r="H38" s="306">
        <f>'実償還シートサポート (2)'!Q52</f>
        <v>883371.64044446207</v>
      </c>
      <c r="J38" s="306">
        <f t="shared" si="2"/>
        <v>155</v>
      </c>
      <c r="K38" s="306">
        <f>'実償還シートサポート (2)'!N172</f>
        <v>5299.0289303222989</v>
      </c>
      <c r="L38" s="306">
        <f>'実償還シートサポート (2)'!P172</f>
        <v>868.39226925130504</v>
      </c>
      <c r="M38" s="306">
        <f>'実償還シートサポート (2)'!O172</f>
        <v>4430.6366610709938</v>
      </c>
      <c r="N38" s="306">
        <f>'実償還シートサポート (2)'!Q172</f>
        <v>412397.6525795557</v>
      </c>
      <c r="P38" s="306">
        <f t="shared" si="3"/>
        <v>275</v>
      </c>
      <c r="Q38" s="306">
        <f>'実償還シートサポート (2)'!N292</f>
        <v>0</v>
      </c>
      <c r="R38" s="306">
        <f>'実償還シートサポート (2)'!P292</f>
        <v>0</v>
      </c>
      <c r="S38" s="306">
        <f>'実償還シートサポート (2)'!O292</f>
        <v>0</v>
      </c>
      <c r="T38" s="306">
        <f>'実償還シートサポート (2)'!Q292</f>
        <v>4.156390787102282E-10</v>
      </c>
      <c r="V38" s="306">
        <f t="shared" si="4"/>
        <v>395</v>
      </c>
      <c r="W38" s="306">
        <f>'実償還シートサポート (2)'!N412</f>
        <v>0</v>
      </c>
      <c r="X38" s="306">
        <f>'実償還シートサポート (2)'!P412</f>
        <v>0</v>
      </c>
      <c r="Y38" s="306">
        <f>'実償還シートサポート (2)'!O412</f>
        <v>0</v>
      </c>
      <c r="Z38" s="306">
        <f>'実償還シートサポート (2)'!Q412</f>
        <v>4.156390787102282E-10</v>
      </c>
    </row>
    <row r="39" spans="3:26">
      <c r="C39" s="319" t="s">
        <v>102</v>
      </c>
      <c r="D39" s="317">
        <f t="shared" si="1"/>
        <v>36</v>
      </c>
      <c r="E39" s="306">
        <f>'実償還シートサポート (2)'!N53</f>
        <v>5299.0289303222989</v>
      </c>
      <c r="F39" s="306">
        <f>'実償還シートサポート (2)'!P53</f>
        <v>1840.3575842592952</v>
      </c>
      <c r="G39" s="306">
        <f>'実償還シートサポート (2)'!O53</f>
        <v>3458.671346063004</v>
      </c>
      <c r="H39" s="306">
        <f>'実償還シートサポート (2)'!Q53</f>
        <v>879912.96909839904</v>
      </c>
      <c r="I39" s="319" t="s">
        <v>103</v>
      </c>
      <c r="J39" s="306">
        <f t="shared" si="2"/>
        <v>156</v>
      </c>
      <c r="K39" s="306">
        <f>'実償還シートサポート (2)'!N173</f>
        <v>5299.0289303222989</v>
      </c>
      <c r="L39" s="306">
        <f>'実償還シートサポート (2)'!P173</f>
        <v>859.16177620740723</v>
      </c>
      <c r="M39" s="306">
        <f>'実償還シートサポート (2)'!O173</f>
        <v>4439.8671541148915</v>
      </c>
      <c r="N39" s="306">
        <f>'実償還シートサポート (2)'!Q173</f>
        <v>407957.78542544082</v>
      </c>
      <c r="O39" s="319" t="s">
        <v>104</v>
      </c>
      <c r="P39" s="306">
        <f t="shared" si="3"/>
        <v>276</v>
      </c>
      <c r="Q39" s="306">
        <f>'実償還シートサポート (2)'!N293</f>
        <v>0</v>
      </c>
      <c r="R39" s="306">
        <f>'実償還シートサポート (2)'!P293</f>
        <v>0</v>
      </c>
      <c r="S39" s="306">
        <f>'実償還シートサポート (2)'!O293</f>
        <v>0</v>
      </c>
      <c r="T39" s="306">
        <f>'実償還シートサポート (2)'!Q293</f>
        <v>4.156390787102282E-10</v>
      </c>
      <c r="U39" s="319" t="s">
        <v>105</v>
      </c>
      <c r="V39" s="306">
        <f t="shared" si="4"/>
        <v>396</v>
      </c>
      <c r="W39" s="306">
        <f>'実償還シートサポート (2)'!N413</f>
        <v>0</v>
      </c>
      <c r="X39" s="306">
        <f>'実償還シートサポート (2)'!P413</f>
        <v>0</v>
      </c>
      <c r="Y39" s="306">
        <f>'実償還シートサポート (2)'!O413</f>
        <v>0</v>
      </c>
      <c r="Z39" s="306">
        <f>'実償還シートサポート (2)'!Q413</f>
        <v>4.156390787102282E-10</v>
      </c>
    </row>
    <row r="40" spans="3:26">
      <c r="C40" s="319"/>
      <c r="D40" s="317">
        <f t="shared" si="1"/>
        <v>37</v>
      </c>
      <c r="E40" s="306">
        <f>'実償還シートサポート (2)'!N54</f>
        <v>5299.0289303222989</v>
      </c>
      <c r="F40" s="306">
        <f>'実償還シートサポート (2)'!P54</f>
        <v>1833.1520189549974</v>
      </c>
      <c r="G40" s="306">
        <f>'実償還シートサポート (2)'!O54</f>
        <v>3465.876911367302</v>
      </c>
      <c r="H40" s="306">
        <f>'実償還シートサポート (2)'!Q54</f>
        <v>876447.09218703175</v>
      </c>
      <c r="J40" s="306">
        <f t="shared" si="2"/>
        <v>157</v>
      </c>
      <c r="K40" s="306">
        <f>'実償還シートサポート (2)'!N174</f>
        <v>5299.0289303222989</v>
      </c>
      <c r="L40" s="306">
        <f>'実償還シートサポート (2)'!P174</f>
        <v>849.91205296966803</v>
      </c>
      <c r="M40" s="306">
        <f>'実償還シートサポート (2)'!O174</f>
        <v>4449.1168773526315</v>
      </c>
      <c r="N40" s="306">
        <f>'実償還シートサポート (2)'!Q174</f>
        <v>403508.66854808817</v>
      </c>
      <c r="P40" s="306">
        <f t="shared" si="3"/>
        <v>277</v>
      </c>
      <c r="Q40" s="306">
        <f>'実償還シートサポート (2)'!N294</f>
        <v>0</v>
      </c>
      <c r="R40" s="306">
        <f>'実償還シートサポート (2)'!P294</f>
        <v>0</v>
      </c>
      <c r="S40" s="306">
        <f>'実償還シートサポート (2)'!O294</f>
        <v>0</v>
      </c>
      <c r="T40" s="306">
        <f>'実償還シートサポート (2)'!Q294</f>
        <v>4.156390787102282E-10</v>
      </c>
      <c r="V40" s="306">
        <f t="shared" si="4"/>
        <v>397</v>
      </c>
      <c r="W40" s="306">
        <f>'実償還シートサポート (2)'!N414</f>
        <v>0</v>
      </c>
      <c r="X40" s="306">
        <f>'実償還シートサポート (2)'!P414</f>
        <v>0</v>
      </c>
      <c r="Y40" s="306">
        <f>'実償還シートサポート (2)'!O414</f>
        <v>0</v>
      </c>
      <c r="Z40" s="306">
        <f>'実償還シートサポート (2)'!Q414</f>
        <v>4.156390787102282E-10</v>
      </c>
    </row>
    <row r="41" spans="3:26">
      <c r="C41" s="319"/>
      <c r="D41" s="317">
        <f t="shared" si="1"/>
        <v>38</v>
      </c>
      <c r="E41" s="306">
        <f>'実償還シートサポート (2)'!N55</f>
        <v>5299.0289303222989</v>
      </c>
      <c r="F41" s="306">
        <f>'実償還シートサポート (2)'!P55</f>
        <v>1825.9314420563153</v>
      </c>
      <c r="G41" s="306">
        <f>'実償還シートサポート (2)'!O55</f>
        <v>3473.0974882659834</v>
      </c>
      <c r="H41" s="306">
        <f>'実償還シートサポート (2)'!Q55</f>
        <v>872973.9946987658</v>
      </c>
      <c r="J41" s="306">
        <f t="shared" si="2"/>
        <v>158</v>
      </c>
      <c r="K41" s="306">
        <f>'実償還シートサポート (2)'!N175</f>
        <v>5299.0289303222989</v>
      </c>
      <c r="L41" s="306">
        <f>'実償還シートサポート (2)'!P175</f>
        <v>840.64305947518324</v>
      </c>
      <c r="M41" s="306">
        <f>'実償還シートサポート (2)'!O175</f>
        <v>4458.3858708471153</v>
      </c>
      <c r="N41" s="306">
        <f>'実償還シートサポート (2)'!Q175</f>
        <v>399050.28267724108</v>
      </c>
      <c r="P41" s="306">
        <f t="shared" si="3"/>
        <v>278</v>
      </c>
      <c r="Q41" s="306">
        <f>'実償還シートサポート (2)'!N295</f>
        <v>0</v>
      </c>
      <c r="R41" s="306">
        <f>'実償還シートサポート (2)'!P295</f>
        <v>0</v>
      </c>
      <c r="S41" s="306">
        <f>'実償還シートサポート (2)'!O295</f>
        <v>0</v>
      </c>
      <c r="T41" s="306">
        <f>'実償還シートサポート (2)'!Q295</f>
        <v>4.156390787102282E-10</v>
      </c>
      <c r="V41" s="306">
        <f t="shared" si="4"/>
        <v>398</v>
      </c>
      <c r="W41" s="306">
        <f>'実償還シートサポート (2)'!N415</f>
        <v>0</v>
      </c>
      <c r="X41" s="306">
        <f>'実償還シートサポート (2)'!P415</f>
        <v>0</v>
      </c>
      <c r="Y41" s="306">
        <f>'実償還シートサポート (2)'!O415</f>
        <v>0</v>
      </c>
      <c r="Z41" s="306">
        <f>'実償還シートサポート (2)'!Q415</f>
        <v>4.156390787102282E-10</v>
      </c>
    </row>
    <row r="42" spans="3:26">
      <c r="C42" s="319"/>
      <c r="D42" s="317">
        <f t="shared" si="1"/>
        <v>39</v>
      </c>
      <c r="E42" s="306">
        <f>'実償還シートサポート (2)'!N56</f>
        <v>5299.0289303222989</v>
      </c>
      <c r="F42" s="306">
        <f>'実償還シートサポート (2)'!P56</f>
        <v>1818.6958222890948</v>
      </c>
      <c r="G42" s="306">
        <f>'実償還シートサポート (2)'!O56</f>
        <v>3480.3331080332041</v>
      </c>
      <c r="H42" s="306">
        <f>'実償還シートサポート (2)'!Q56</f>
        <v>869493.66159073263</v>
      </c>
      <c r="J42" s="306">
        <f t="shared" si="2"/>
        <v>159</v>
      </c>
      <c r="K42" s="306">
        <f>'実償還シートサポート (2)'!N176</f>
        <v>5299.0289303222989</v>
      </c>
      <c r="L42" s="306">
        <f>'実償還シートサポート (2)'!P176</f>
        <v>831.35475557758525</v>
      </c>
      <c r="M42" s="306">
        <f>'実償還シートサポート (2)'!O176</f>
        <v>4467.674174744714</v>
      </c>
      <c r="N42" s="306">
        <f>'実償還シートサポート (2)'!Q176</f>
        <v>394582.60850249638</v>
      </c>
      <c r="P42" s="306">
        <f t="shared" si="3"/>
        <v>279</v>
      </c>
      <c r="Q42" s="306">
        <f>'実償還シートサポート (2)'!N296</f>
        <v>0</v>
      </c>
      <c r="R42" s="306">
        <f>'実償還シートサポート (2)'!P296</f>
        <v>0</v>
      </c>
      <c r="S42" s="306">
        <f>'実償還シートサポート (2)'!O296</f>
        <v>0</v>
      </c>
      <c r="T42" s="306">
        <f>'実償還シートサポート (2)'!Q296</f>
        <v>4.156390787102282E-10</v>
      </c>
      <c r="V42" s="306">
        <f t="shared" si="4"/>
        <v>399</v>
      </c>
      <c r="W42" s="306">
        <f>'実償還シートサポート (2)'!N416</f>
        <v>0</v>
      </c>
      <c r="X42" s="306">
        <f>'実償還シートサポート (2)'!P416</f>
        <v>0</v>
      </c>
      <c r="Y42" s="306">
        <f>'実償還シートサポート (2)'!O416</f>
        <v>0</v>
      </c>
      <c r="Z42" s="306">
        <f>'実償還シートサポート (2)'!Q416</f>
        <v>4.156390787102282E-10</v>
      </c>
    </row>
    <row r="43" spans="3:26">
      <c r="C43" s="319"/>
      <c r="D43" s="317">
        <f t="shared" si="1"/>
        <v>40</v>
      </c>
      <c r="E43" s="306">
        <f>'実償還シートサポート (2)'!N57</f>
        <v>5299.0289303222989</v>
      </c>
      <c r="F43" s="306">
        <f>'実償還シートサポート (2)'!P57</f>
        <v>1811.4451283140256</v>
      </c>
      <c r="G43" s="306">
        <f>'実償還シートサポート (2)'!O57</f>
        <v>3487.5838020082733</v>
      </c>
      <c r="H43" s="306">
        <f>'実償還シートサポート (2)'!Q57</f>
        <v>866006.07778872433</v>
      </c>
      <c r="J43" s="306">
        <f t="shared" si="2"/>
        <v>160</v>
      </c>
      <c r="K43" s="306">
        <f>'実償還シートサポート (2)'!N177</f>
        <v>5299.0289303222989</v>
      </c>
      <c r="L43" s="306">
        <f>'実償還シートサポート (2)'!P177</f>
        <v>822.04710104686694</v>
      </c>
      <c r="M43" s="306">
        <f>'実償還シートサポート (2)'!O177</f>
        <v>4476.9818292754326</v>
      </c>
      <c r="N43" s="306">
        <f>'実償還シートサポート (2)'!Q177</f>
        <v>390105.62667322095</v>
      </c>
      <c r="P43" s="306">
        <f t="shared" si="3"/>
        <v>280</v>
      </c>
      <c r="Q43" s="306">
        <f>'実償還シートサポート (2)'!N297</f>
        <v>0</v>
      </c>
      <c r="R43" s="306">
        <f>'実償還シートサポート (2)'!P297</f>
        <v>0</v>
      </c>
      <c r="S43" s="306">
        <f>'実償還シートサポート (2)'!O297</f>
        <v>0</v>
      </c>
      <c r="T43" s="306">
        <f>'実償還シートサポート (2)'!Q297</f>
        <v>4.156390787102282E-10</v>
      </c>
      <c r="V43" s="306">
        <f t="shared" si="4"/>
        <v>400</v>
      </c>
      <c r="W43" s="306">
        <f>'実償還シートサポート (2)'!N417</f>
        <v>0</v>
      </c>
      <c r="X43" s="306">
        <f>'実償還シートサポート (2)'!P417</f>
        <v>0</v>
      </c>
      <c r="Y43" s="306">
        <f>'実償還シートサポート (2)'!O417</f>
        <v>0</v>
      </c>
      <c r="Z43" s="306">
        <f>'実償還シートサポート (2)'!Q417</f>
        <v>4.156390787102282E-10</v>
      </c>
    </row>
    <row r="44" spans="3:26">
      <c r="C44" s="319"/>
      <c r="D44" s="317">
        <f t="shared" si="1"/>
        <v>41</v>
      </c>
      <c r="E44" s="306">
        <f>'実償還シートサポート (2)'!N58</f>
        <v>5299.0289303222989</v>
      </c>
      <c r="F44" s="306">
        <f>'実償還シートサポート (2)'!P58</f>
        <v>1804.1793287265082</v>
      </c>
      <c r="G44" s="306">
        <f>'実償還シートサポート (2)'!O58</f>
        <v>3494.8496015957912</v>
      </c>
      <c r="H44" s="306">
        <f>'実償還シートサポート (2)'!Q58</f>
        <v>862511.22818712855</v>
      </c>
      <c r="J44" s="306">
        <f t="shared" si="2"/>
        <v>161</v>
      </c>
      <c r="K44" s="306">
        <f>'実償還シートサポート (2)'!N178</f>
        <v>5299.0289303222989</v>
      </c>
      <c r="L44" s="306">
        <f>'実償還シートサポート (2)'!P178</f>
        <v>812.72005556920976</v>
      </c>
      <c r="M44" s="306">
        <f>'実償還シートサポート (2)'!O178</f>
        <v>4486.3088747530892</v>
      </c>
      <c r="N44" s="306">
        <f>'実償還シートサポート (2)'!Q178</f>
        <v>385619.31779846788</v>
      </c>
      <c r="P44" s="306">
        <f t="shared" si="3"/>
        <v>281</v>
      </c>
      <c r="Q44" s="306">
        <f>'実償還シートサポート (2)'!N298</f>
        <v>0</v>
      </c>
      <c r="R44" s="306">
        <f>'実償還シートサポート (2)'!P298</f>
        <v>0</v>
      </c>
      <c r="S44" s="306">
        <f>'実償還シートサポート (2)'!O298</f>
        <v>0</v>
      </c>
      <c r="T44" s="306">
        <f>'実償還シートサポート (2)'!Q298</f>
        <v>4.156390787102282E-10</v>
      </c>
      <c r="V44" s="306">
        <f t="shared" si="4"/>
        <v>401</v>
      </c>
      <c r="W44" s="306">
        <f>'実償還シートサポート (2)'!N418</f>
        <v>0</v>
      </c>
      <c r="X44" s="306">
        <f>'実償還シートサポート (2)'!P418</f>
        <v>0</v>
      </c>
      <c r="Y44" s="306">
        <f>'実償還シートサポート (2)'!O418</f>
        <v>0</v>
      </c>
      <c r="Z44" s="306">
        <f>'実償還シートサポート (2)'!Q418</f>
        <v>4.156390787102282E-10</v>
      </c>
    </row>
    <row r="45" spans="3:26">
      <c r="C45" s="319"/>
      <c r="D45" s="317">
        <f t="shared" si="1"/>
        <v>42</v>
      </c>
      <c r="E45" s="306">
        <f>'実償還シートサポート (2)'!N59</f>
        <v>5299.0289303222989</v>
      </c>
      <c r="F45" s="306">
        <f>'実償還シートサポート (2)'!P59</f>
        <v>1796.898392056517</v>
      </c>
      <c r="G45" s="306">
        <f>'実償還シートサポート (2)'!O59</f>
        <v>3502.130538265782</v>
      </c>
      <c r="H45" s="306">
        <f>'実償還シートサポート (2)'!Q59</f>
        <v>859009.09764886275</v>
      </c>
      <c r="J45" s="306">
        <f t="shared" si="2"/>
        <v>162</v>
      </c>
      <c r="K45" s="306">
        <f>'実償還シートサポート (2)'!N179</f>
        <v>5299.0289303222989</v>
      </c>
      <c r="L45" s="306">
        <f>'実償還シートサポート (2)'!P179</f>
        <v>803.37357874680742</v>
      </c>
      <c r="M45" s="306">
        <f>'実償還シートサポート (2)'!O179</f>
        <v>4495.6553515754913</v>
      </c>
      <c r="N45" s="306">
        <f>'実償還シートサポート (2)'!Q179</f>
        <v>381123.66244689241</v>
      </c>
      <c r="P45" s="306">
        <f t="shared" si="3"/>
        <v>282</v>
      </c>
      <c r="Q45" s="306">
        <f>'実償還シートサポート (2)'!N299</f>
        <v>0</v>
      </c>
      <c r="R45" s="306">
        <f>'実償還シートサポート (2)'!P299</f>
        <v>0</v>
      </c>
      <c r="S45" s="306">
        <f>'実償還シートサポート (2)'!O299</f>
        <v>0</v>
      </c>
      <c r="T45" s="306">
        <f>'実償還シートサポート (2)'!Q299</f>
        <v>4.156390787102282E-10</v>
      </c>
      <c r="V45" s="306">
        <f t="shared" si="4"/>
        <v>402</v>
      </c>
      <c r="W45" s="306">
        <f>'実償還シートサポート (2)'!N419</f>
        <v>0</v>
      </c>
      <c r="X45" s="306">
        <f>'実償還シートサポート (2)'!P419</f>
        <v>0</v>
      </c>
      <c r="Y45" s="306">
        <f>'実償還シートサポート (2)'!O419</f>
        <v>0</v>
      </c>
      <c r="Z45" s="306">
        <f>'実償還シートサポート (2)'!Q419</f>
        <v>4.156390787102282E-10</v>
      </c>
    </row>
    <row r="46" spans="3:26">
      <c r="C46" s="319"/>
      <c r="D46" s="317">
        <f t="shared" si="1"/>
        <v>43</v>
      </c>
      <c r="E46" s="306">
        <f>'実償還シートサポート (2)'!N60</f>
        <v>5299.0289303222989</v>
      </c>
      <c r="F46" s="306">
        <f>'実償還シートサポート (2)'!P60</f>
        <v>1789.602286768463</v>
      </c>
      <c r="G46" s="306">
        <f>'実償還シートサポート (2)'!O60</f>
        <v>3509.4266435538357</v>
      </c>
      <c r="H46" s="306">
        <f>'実償還シートサポート (2)'!Q60</f>
        <v>855499.67100530886</v>
      </c>
      <c r="J46" s="306">
        <f t="shared" si="2"/>
        <v>163</v>
      </c>
      <c r="K46" s="306">
        <f>'実償還シートサポート (2)'!N180</f>
        <v>5299.0289303222989</v>
      </c>
      <c r="L46" s="306">
        <f>'実償還シートサポート (2)'!P180</f>
        <v>794.00763009769196</v>
      </c>
      <c r="M46" s="306">
        <f>'実償還シートサポート (2)'!O180</f>
        <v>4505.0213002246073</v>
      </c>
      <c r="N46" s="306">
        <f>'実償還シートサポート (2)'!Q180</f>
        <v>376618.64114666783</v>
      </c>
      <c r="P46" s="306">
        <f t="shared" si="3"/>
        <v>283</v>
      </c>
      <c r="Q46" s="306">
        <f>'実償還シートサポート (2)'!N300</f>
        <v>0</v>
      </c>
      <c r="R46" s="306">
        <f>'実償還シートサポート (2)'!P300</f>
        <v>0</v>
      </c>
      <c r="S46" s="306">
        <f>'実償還シートサポート (2)'!O300</f>
        <v>0</v>
      </c>
      <c r="T46" s="306">
        <f>'実償還シートサポート (2)'!Q300</f>
        <v>4.156390787102282E-10</v>
      </c>
      <c r="V46" s="306">
        <f t="shared" si="4"/>
        <v>403</v>
      </c>
      <c r="W46" s="306">
        <f>'実償還シートサポート (2)'!N420</f>
        <v>0</v>
      </c>
      <c r="X46" s="306">
        <f>'実償還シートサポート (2)'!P420</f>
        <v>0</v>
      </c>
      <c r="Y46" s="306">
        <f>'実償還シートサポート (2)'!O420</f>
        <v>0</v>
      </c>
      <c r="Z46" s="306">
        <f>'実償還シートサポート (2)'!Q420</f>
        <v>4.156390787102282E-10</v>
      </c>
    </row>
    <row r="47" spans="3:26">
      <c r="C47" s="319"/>
      <c r="D47" s="317">
        <f t="shared" si="1"/>
        <v>44</v>
      </c>
      <c r="E47" s="306">
        <f>'実償還シートサポート (2)'!N61</f>
        <v>5299.0289303222989</v>
      </c>
      <c r="F47" s="306">
        <f>'実償還シートサポート (2)'!P61</f>
        <v>1782.2909812610596</v>
      </c>
      <c r="G47" s="306">
        <f>'実償還シートサポート (2)'!O61</f>
        <v>3516.7379490612393</v>
      </c>
      <c r="H47" s="306">
        <f>'実償還シートサポート (2)'!Q61</f>
        <v>851982.93305624765</v>
      </c>
      <c r="J47" s="306">
        <f t="shared" si="2"/>
        <v>164</v>
      </c>
      <c r="K47" s="306">
        <f>'実償還シートサポート (2)'!N181</f>
        <v>5299.0289303222989</v>
      </c>
      <c r="L47" s="306">
        <f>'実償還シートサポート (2)'!P181</f>
        <v>784.62216905555726</v>
      </c>
      <c r="M47" s="306">
        <f>'実償還シートサポート (2)'!O181</f>
        <v>4514.4067612667413</v>
      </c>
      <c r="N47" s="306">
        <f>'実償還シートサポート (2)'!Q181</f>
        <v>372104.23438540107</v>
      </c>
      <c r="P47" s="306">
        <f t="shared" si="3"/>
        <v>284</v>
      </c>
      <c r="Q47" s="306">
        <f>'実償還シートサポート (2)'!N301</f>
        <v>0</v>
      </c>
      <c r="R47" s="306">
        <f>'実償還シートサポート (2)'!P301</f>
        <v>0</v>
      </c>
      <c r="S47" s="306">
        <f>'実償還シートサポート (2)'!O301</f>
        <v>0</v>
      </c>
      <c r="T47" s="306">
        <f>'実償還シートサポート (2)'!Q301</f>
        <v>4.156390787102282E-10</v>
      </c>
      <c r="V47" s="306">
        <f t="shared" si="4"/>
        <v>404</v>
      </c>
      <c r="W47" s="306">
        <f>'実償還シートサポート (2)'!N421</f>
        <v>0</v>
      </c>
      <c r="X47" s="306">
        <f>'実償還シートサポート (2)'!P421</f>
        <v>0</v>
      </c>
      <c r="Y47" s="306">
        <f>'実償還シートサポート (2)'!O421</f>
        <v>0</v>
      </c>
      <c r="Z47" s="306">
        <f>'実償還シートサポート (2)'!Q421</f>
        <v>4.156390787102282E-10</v>
      </c>
    </row>
    <row r="48" spans="3:26">
      <c r="C48" s="319"/>
      <c r="D48" s="317">
        <f t="shared" si="1"/>
        <v>45</v>
      </c>
      <c r="E48" s="306">
        <f>'実償還シートサポート (2)'!N62</f>
        <v>5299.0289303222989</v>
      </c>
      <c r="F48" s="306">
        <f>'実償還シートサポート (2)'!P62</f>
        <v>1774.9644438671819</v>
      </c>
      <c r="G48" s="306">
        <f>'実償還シートサポート (2)'!O62</f>
        <v>3524.0644864551168</v>
      </c>
      <c r="H48" s="306">
        <f>'実償還シートサポート (2)'!Q62</f>
        <v>848458.86856979248</v>
      </c>
      <c r="J48" s="306">
        <f t="shared" si="2"/>
        <v>165</v>
      </c>
      <c r="K48" s="306">
        <f>'実償還シートサポート (2)'!N182</f>
        <v>5299.0289303222989</v>
      </c>
      <c r="L48" s="306">
        <f>'実償還シートサポート (2)'!P182</f>
        <v>775.21715496958495</v>
      </c>
      <c r="M48" s="306">
        <f>'実償還シートサポート (2)'!O182</f>
        <v>4523.811775352714</v>
      </c>
      <c r="N48" s="306">
        <f>'実償還シートサポート (2)'!Q182</f>
        <v>367580.42261004838</v>
      </c>
      <c r="P48" s="306">
        <f t="shared" si="3"/>
        <v>285</v>
      </c>
      <c r="Q48" s="306">
        <f>'実償還シートサポート (2)'!N302</f>
        <v>0</v>
      </c>
      <c r="R48" s="306">
        <f>'実償還シートサポート (2)'!P302</f>
        <v>0</v>
      </c>
      <c r="S48" s="306">
        <f>'実償還シートサポート (2)'!O302</f>
        <v>0</v>
      </c>
      <c r="T48" s="306">
        <f>'実償還シートサポート (2)'!Q302</f>
        <v>4.156390787102282E-10</v>
      </c>
      <c r="V48" s="306">
        <f t="shared" si="4"/>
        <v>405</v>
      </c>
      <c r="W48" s="306">
        <f>'実償還シートサポート (2)'!N422</f>
        <v>0</v>
      </c>
      <c r="X48" s="306">
        <f>'実償還シートサポート (2)'!P422</f>
        <v>0</v>
      </c>
      <c r="Y48" s="306">
        <f>'実償還シートサポート (2)'!O422</f>
        <v>0</v>
      </c>
      <c r="Z48" s="306">
        <f>'実償還シートサポート (2)'!Q422</f>
        <v>4.156390787102282E-10</v>
      </c>
    </row>
    <row r="49" spans="3:26">
      <c r="C49" s="319"/>
      <c r="D49" s="317">
        <f t="shared" si="1"/>
        <v>46</v>
      </c>
      <c r="E49" s="306">
        <f>'実償還シートサポート (2)'!N63</f>
        <v>5299.0289303222989</v>
      </c>
      <c r="F49" s="306">
        <f>'実償還シートサポート (2)'!P63</f>
        <v>1767.6226428537339</v>
      </c>
      <c r="G49" s="306">
        <f>'実償還シートサポート (2)'!O63</f>
        <v>3531.4062874685656</v>
      </c>
      <c r="H49" s="306">
        <f>'実償還シートサポート (2)'!Q63</f>
        <v>844927.46228232386</v>
      </c>
      <c r="J49" s="306">
        <f t="shared" si="2"/>
        <v>166</v>
      </c>
      <c r="K49" s="306">
        <f>'実償還シートサポート (2)'!N183</f>
        <v>5299.0289303222989</v>
      </c>
      <c r="L49" s="306">
        <f>'実償還シートサポート (2)'!P183</f>
        <v>765.79254710426687</v>
      </c>
      <c r="M49" s="306">
        <f>'実償還シートサポート (2)'!O183</f>
        <v>4533.2363832180317</v>
      </c>
      <c r="N49" s="306">
        <f>'実償還シートサポート (2)'!Q183</f>
        <v>363047.18622683035</v>
      </c>
      <c r="P49" s="306">
        <f t="shared" si="3"/>
        <v>286</v>
      </c>
      <c r="Q49" s="306">
        <f>'実償還シートサポート (2)'!N303</f>
        <v>0</v>
      </c>
      <c r="R49" s="306">
        <f>'実償還シートサポート (2)'!P303</f>
        <v>0</v>
      </c>
      <c r="S49" s="306">
        <f>'実償還シートサポート (2)'!O303</f>
        <v>0</v>
      </c>
      <c r="T49" s="306">
        <f>'実償還シートサポート (2)'!Q303</f>
        <v>4.156390787102282E-10</v>
      </c>
      <c r="V49" s="306">
        <f t="shared" si="4"/>
        <v>406</v>
      </c>
      <c r="W49" s="306">
        <f>'実償還シートサポート (2)'!N423</f>
        <v>0</v>
      </c>
      <c r="X49" s="306">
        <f>'実償還シートサポート (2)'!P423</f>
        <v>0</v>
      </c>
      <c r="Y49" s="306">
        <f>'実償還シートサポート (2)'!O423</f>
        <v>0</v>
      </c>
      <c r="Z49" s="306">
        <f>'実償還シートサポート (2)'!Q423</f>
        <v>4.156390787102282E-10</v>
      </c>
    </row>
    <row r="50" spans="3:26">
      <c r="C50" s="319"/>
      <c r="D50" s="317">
        <f t="shared" si="1"/>
        <v>47</v>
      </c>
      <c r="E50" s="306">
        <f>'実償還シートサポート (2)'!N64</f>
        <v>5299.0289303222989</v>
      </c>
      <c r="F50" s="306">
        <f>'実償還シートサポート (2)'!P64</f>
        <v>1760.2655464215075</v>
      </c>
      <c r="G50" s="306">
        <f>'実償還シートサポート (2)'!O64</f>
        <v>3538.7633839007913</v>
      </c>
      <c r="H50" s="306">
        <f>'実償還シートサポート (2)'!Q64</f>
        <v>841388.69889842311</v>
      </c>
      <c r="J50" s="306">
        <f t="shared" si="2"/>
        <v>167</v>
      </c>
      <c r="K50" s="306">
        <f>'実償還シートサポート (2)'!N184</f>
        <v>5299.0289303222989</v>
      </c>
      <c r="L50" s="306">
        <f>'実償還シートサポート (2)'!P184</f>
        <v>756.34830463922901</v>
      </c>
      <c r="M50" s="306">
        <f>'実償還シートサポート (2)'!O184</f>
        <v>4542.6806256830705</v>
      </c>
      <c r="N50" s="306">
        <f>'実償還シートサポート (2)'!Q184</f>
        <v>358504.50560114731</v>
      </c>
      <c r="P50" s="306">
        <f t="shared" si="3"/>
        <v>287</v>
      </c>
      <c r="Q50" s="306">
        <f>'実償還シートサポート (2)'!N304</f>
        <v>0</v>
      </c>
      <c r="R50" s="306">
        <f>'実償還シートサポート (2)'!P304</f>
        <v>0</v>
      </c>
      <c r="S50" s="306">
        <f>'実償還シートサポート (2)'!O304</f>
        <v>0</v>
      </c>
      <c r="T50" s="306">
        <f>'実償還シートサポート (2)'!Q304</f>
        <v>4.156390787102282E-10</v>
      </c>
      <c r="V50" s="306">
        <f t="shared" si="4"/>
        <v>407</v>
      </c>
      <c r="W50" s="306">
        <f>'実償還シートサポート (2)'!N424</f>
        <v>0</v>
      </c>
      <c r="X50" s="306">
        <f>'実償還シートサポート (2)'!P424</f>
        <v>0</v>
      </c>
      <c r="Y50" s="306">
        <f>'実償還シートサポート (2)'!O424</f>
        <v>0</v>
      </c>
      <c r="Z50" s="306">
        <f>'実償還シートサポート (2)'!Q424</f>
        <v>4.156390787102282E-10</v>
      </c>
    </row>
    <row r="51" spans="3:26">
      <c r="C51" s="319" t="s">
        <v>106</v>
      </c>
      <c r="D51" s="317">
        <f t="shared" si="1"/>
        <v>48</v>
      </c>
      <c r="E51" s="306">
        <f>'実償還シートサポート (2)'!N65</f>
        <v>5299.0289303222989</v>
      </c>
      <c r="F51" s="306">
        <f>'実償還シートサポート (2)'!P65</f>
        <v>1752.8931227050477</v>
      </c>
      <c r="G51" s="306">
        <f>'実償還シートサポート (2)'!O65</f>
        <v>3546.1358076172514</v>
      </c>
      <c r="H51" s="306">
        <f>'実償還シートサポート (2)'!Q65</f>
        <v>837842.5630908059</v>
      </c>
      <c r="I51" s="319" t="s">
        <v>107</v>
      </c>
      <c r="J51" s="306">
        <f t="shared" si="2"/>
        <v>168</v>
      </c>
      <c r="K51" s="306">
        <f>'実償還シートサポート (2)'!N185</f>
        <v>5299.0289303222989</v>
      </c>
      <c r="L51" s="306">
        <f>'実償還シートサポート (2)'!P185</f>
        <v>746.88438666905608</v>
      </c>
      <c r="M51" s="306">
        <f>'実償還シートサポート (2)'!O185</f>
        <v>4552.1445436532422</v>
      </c>
      <c r="N51" s="306">
        <f>'実償還シートサポート (2)'!Q185</f>
        <v>353952.36105749407</v>
      </c>
      <c r="O51" s="319" t="s">
        <v>108</v>
      </c>
      <c r="P51" s="306">
        <f t="shared" si="3"/>
        <v>288</v>
      </c>
      <c r="Q51" s="306">
        <f>'実償還シートサポート (2)'!N305</f>
        <v>0</v>
      </c>
      <c r="R51" s="306">
        <f>'実償還シートサポート (2)'!P305</f>
        <v>0</v>
      </c>
      <c r="S51" s="306">
        <f>'実償還シートサポート (2)'!O305</f>
        <v>0</v>
      </c>
      <c r="T51" s="306">
        <f>'実償還シートサポート (2)'!Q305</f>
        <v>4.156390787102282E-10</v>
      </c>
      <c r="U51" s="319" t="s">
        <v>109</v>
      </c>
      <c r="V51" s="306">
        <f t="shared" si="4"/>
        <v>408</v>
      </c>
      <c r="W51" s="306">
        <f>'実償還シートサポート (2)'!N425</f>
        <v>0</v>
      </c>
      <c r="X51" s="306">
        <f>'実償還シートサポート (2)'!P425</f>
        <v>0</v>
      </c>
      <c r="Y51" s="306">
        <f>'実償還シートサポート (2)'!O425</f>
        <v>0</v>
      </c>
      <c r="Z51" s="306">
        <f>'実償還シートサポート (2)'!Q425</f>
        <v>4.156390787102282E-10</v>
      </c>
    </row>
    <row r="52" spans="3:26">
      <c r="C52" s="319"/>
      <c r="D52" s="317">
        <f t="shared" si="1"/>
        <v>49</v>
      </c>
      <c r="E52" s="306">
        <f>'実償還シートサポート (2)'!N66</f>
        <v>5299.0289303222989</v>
      </c>
      <c r="F52" s="306">
        <f>'実償還シートサポート (2)'!P66</f>
        <v>1745.5053397725117</v>
      </c>
      <c r="G52" s="306">
        <f>'実償還シートサポート (2)'!O66</f>
        <v>3553.5235905497871</v>
      </c>
      <c r="H52" s="306">
        <f>'実償還シートサポート (2)'!Q66</f>
        <v>834289.03950025607</v>
      </c>
      <c r="J52" s="306">
        <f t="shared" si="2"/>
        <v>169</v>
      </c>
      <c r="K52" s="306">
        <f>'実償還シートサポート (2)'!N186</f>
        <v>5299.0289303222989</v>
      </c>
      <c r="L52" s="306">
        <f>'実償還シートサポート (2)'!P186</f>
        <v>737.40075220311189</v>
      </c>
      <c r="M52" s="306">
        <f>'実償還シートサポート (2)'!O186</f>
        <v>4561.6281781191865</v>
      </c>
      <c r="N52" s="306">
        <f>'実償還シートサポート (2)'!Q186</f>
        <v>349390.73287937487</v>
      </c>
      <c r="P52" s="306">
        <f t="shared" si="3"/>
        <v>289</v>
      </c>
      <c r="Q52" s="306">
        <f>'実償還シートサポート (2)'!N306</f>
        <v>0</v>
      </c>
      <c r="R52" s="306">
        <f>'実償還シートサポート (2)'!P306</f>
        <v>0</v>
      </c>
      <c r="S52" s="306">
        <f>'実償還シートサポート (2)'!O306</f>
        <v>0</v>
      </c>
      <c r="T52" s="306">
        <f>'実償還シートサポート (2)'!Q306</f>
        <v>4.156390787102282E-10</v>
      </c>
      <c r="V52" s="306">
        <f t="shared" si="4"/>
        <v>409</v>
      </c>
      <c r="W52" s="306">
        <f>'実償還シートサポート (2)'!N426</f>
        <v>0</v>
      </c>
      <c r="X52" s="306">
        <f>'実償還シートサポート (2)'!P426</f>
        <v>0</v>
      </c>
      <c r="Y52" s="306">
        <f>'実償還シートサポート (2)'!O426</f>
        <v>0</v>
      </c>
      <c r="Z52" s="306">
        <f>'実償還シートサポート (2)'!Q426</f>
        <v>4.156390787102282E-10</v>
      </c>
    </row>
    <row r="53" spans="3:26">
      <c r="C53" s="319"/>
      <c r="D53" s="317">
        <f t="shared" si="1"/>
        <v>50</v>
      </c>
      <c r="E53" s="306">
        <f>'実償還シートサポート (2)'!N67</f>
        <v>5299.0289303222989</v>
      </c>
      <c r="F53" s="306">
        <f>'実償還シートサポート (2)'!P67</f>
        <v>1738.102165625533</v>
      </c>
      <c r="G53" s="306">
        <f>'実償還シートサポート (2)'!O67</f>
        <v>3560.926764696766</v>
      </c>
      <c r="H53" s="306">
        <f>'実償還シートサポート (2)'!Q67</f>
        <v>830728.11273555935</v>
      </c>
      <c r="J53" s="306">
        <f t="shared" si="2"/>
        <v>170</v>
      </c>
      <c r="K53" s="306">
        <f>'実償還シートサポート (2)'!N187</f>
        <v>5299.0289303222989</v>
      </c>
      <c r="L53" s="306">
        <f>'実償還シートサポート (2)'!P187</f>
        <v>727.89736016536347</v>
      </c>
      <c r="M53" s="306">
        <f>'実償還シートサポート (2)'!O187</f>
        <v>4571.1315701569356</v>
      </c>
      <c r="N53" s="306">
        <f>'実償還シートサポート (2)'!Q187</f>
        <v>344819.60130921792</v>
      </c>
      <c r="P53" s="306">
        <f t="shared" si="3"/>
        <v>290</v>
      </c>
      <c r="Q53" s="306">
        <f>'実償還シートサポート (2)'!N307</f>
        <v>0</v>
      </c>
      <c r="R53" s="306">
        <f>'実償還シートサポート (2)'!P307</f>
        <v>0</v>
      </c>
      <c r="S53" s="306">
        <f>'実償還シートサポート (2)'!O307</f>
        <v>0</v>
      </c>
      <c r="T53" s="306">
        <f>'実償還シートサポート (2)'!Q307</f>
        <v>4.156390787102282E-10</v>
      </c>
      <c r="V53" s="306">
        <f t="shared" si="4"/>
        <v>410</v>
      </c>
      <c r="W53" s="306">
        <f>'実償還シートサポート (2)'!N427</f>
        <v>0</v>
      </c>
      <c r="X53" s="306">
        <f>'実償還シートサポート (2)'!P427</f>
        <v>0</v>
      </c>
      <c r="Y53" s="306">
        <f>'実償還シートサポート (2)'!O427</f>
        <v>0</v>
      </c>
      <c r="Z53" s="306">
        <f>'実償還シートサポート (2)'!Q427</f>
        <v>4.156390787102282E-10</v>
      </c>
    </row>
    <row r="54" spans="3:26">
      <c r="C54" s="319"/>
      <c r="D54" s="317">
        <f t="shared" si="1"/>
        <v>51</v>
      </c>
      <c r="E54" s="306">
        <f>'実償還シートサポート (2)'!N68</f>
        <v>5299.0289303222989</v>
      </c>
      <c r="F54" s="306">
        <f>'実償還シートサポート (2)'!P68</f>
        <v>1730.6835681990813</v>
      </c>
      <c r="G54" s="306">
        <f>'実償還シートサポート (2)'!O68</f>
        <v>3568.3453621232179</v>
      </c>
      <c r="H54" s="306">
        <f>'実償還シートサポート (2)'!Q68</f>
        <v>827159.76737343613</v>
      </c>
      <c r="J54" s="306">
        <f t="shared" si="2"/>
        <v>171</v>
      </c>
      <c r="K54" s="306">
        <f>'実償還シートサポート (2)'!N188</f>
        <v>5299.0289303222989</v>
      </c>
      <c r="L54" s="306">
        <f>'実償還シートサポート (2)'!P188</f>
        <v>718.37416939420325</v>
      </c>
      <c r="M54" s="306">
        <f>'実償還シートサポート (2)'!O188</f>
        <v>4580.654760928096</v>
      </c>
      <c r="N54" s="306">
        <f>'実償還シートサポート (2)'!Q188</f>
        <v>340238.94654828985</v>
      </c>
      <c r="P54" s="306">
        <f t="shared" si="3"/>
        <v>291</v>
      </c>
      <c r="Q54" s="306">
        <f>'実償還シートサポート (2)'!N308</f>
        <v>0</v>
      </c>
      <c r="R54" s="306">
        <f>'実償還シートサポート (2)'!P308</f>
        <v>0</v>
      </c>
      <c r="S54" s="306">
        <f>'実償還シートサポート (2)'!O308</f>
        <v>0</v>
      </c>
      <c r="T54" s="306">
        <f>'実償還シートサポート (2)'!Q308</f>
        <v>4.156390787102282E-10</v>
      </c>
      <c r="V54" s="306">
        <f t="shared" si="4"/>
        <v>411</v>
      </c>
      <c r="W54" s="306">
        <f>'実償還シートサポート (2)'!N428</f>
        <v>0</v>
      </c>
      <c r="X54" s="306">
        <f>'実償還シートサポート (2)'!P428</f>
        <v>0</v>
      </c>
      <c r="Y54" s="306">
        <f>'実償還シートサポート (2)'!O428</f>
        <v>0</v>
      </c>
      <c r="Z54" s="306">
        <f>'実償還シートサポート (2)'!Q428</f>
        <v>4.156390787102282E-10</v>
      </c>
    </row>
    <row r="55" spans="3:26">
      <c r="C55" s="319"/>
      <c r="D55" s="317">
        <f t="shared" si="1"/>
        <v>52</v>
      </c>
      <c r="E55" s="306">
        <f>'実償還シートサポート (2)'!N69</f>
        <v>5299.0289303222989</v>
      </c>
      <c r="F55" s="306">
        <f>'実償還シートサポート (2)'!P69</f>
        <v>1723.2495153613247</v>
      </c>
      <c r="G55" s="306">
        <f>'実償還シートサポート (2)'!O69</f>
        <v>3575.7794149609749</v>
      </c>
      <c r="H55" s="306">
        <f>'実償還シートサポート (2)'!Q69</f>
        <v>823583.98795847513</v>
      </c>
      <c r="J55" s="306">
        <f t="shared" si="2"/>
        <v>172</v>
      </c>
      <c r="K55" s="306">
        <f>'実償還シートサポート (2)'!N189</f>
        <v>5299.0289303222989</v>
      </c>
      <c r="L55" s="306">
        <f>'実償還シートサポート (2)'!P189</f>
        <v>708.83113864226982</v>
      </c>
      <c r="M55" s="306">
        <f>'実償還シートサポート (2)'!O189</f>
        <v>4590.1977916800297</v>
      </c>
      <c r="N55" s="306">
        <f>'実償還シートサポート (2)'!Q189</f>
        <v>335648.7487566098</v>
      </c>
      <c r="P55" s="306">
        <f t="shared" si="3"/>
        <v>292</v>
      </c>
      <c r="Q55" s="306">
        <f>'実償還シートサポート (2)'!N309</f>
        <v>0</v>
      </c>
      <c r="R55" s="306">
        <f>'実償還シートサポート (2)'!P309</f>
        <v>0</v>
      </c>
      <c r="S55" s="306">
        <f>'実償還シートサポート (2)'!O309</f>
        <v>0</v>
      </c>
      <c r="T55" s="306">
        <f>'実償還シートサポート (2)'!Q309</f>
        <v>4.156390787102282E-10</v>
      </c>
      <c r="V55" s="306">
        <f t="shared" si="4"/>
        <v>412</v>
      </c>
      <c r="W55" s="306">
        <f>'実償還シートサポート (2)'!N429</f>
        <v>0</v>
      </c>
      <c r="X55" s="306">
        <f>'実償還シートサポート (2)'!P429</f>
        <v>0</v>
      </c>
      <c r="Y55" s="306">
        <f>'実償還シートサポート (2)'!O429</f>
        <v>0</v>
      </c>
      <c r="Z55" s="306">
        <f>'実償還シートサポート (2)'!Q429</f>
        <v>4.156390787102282E-10</v>
      </c>
    </row>
    <row r="56" spans="3:26">
      <c r="C56" s="319"/>
      <c r="D56" s="317">
        <f t="shared" si="1"/>
        <v>53</v>
      </c>
      <c r="E56" s="306">
        <f>'実償還シートサポート (2)'!N70</f>
        <v>5299.0289303222989</v>
      </c>
      <c r="F56" s="306">
        <f>'実償還シートサポート (2)'!P70</f>
        <v>1715.7999749134895</v>
      </c>
      <c r="G56" s="306">
        <f>'実償還シートサポート (2)'!O70</f>
        <v>3583.2289554088093</v>
      </c>
      <c r="H56" s="306">
        <f>'実償還シートサポート (2)'!Q70</f>
        <v>820000.75900306634</v>
      </c>
      <c r="J56" s="306">
        <f t="shared" si="2"/>
        <v>173</v>
      </c>
      <c r="K56" s="306">
        <f>'実償還シートサポート (2)'!N190</f>
        <v>5299.0289303222989</v>
      </c>
      <c r="L56" s="306">
        <f>'実償還シートサポート (2)'!P190</f>
        <v>699.26822657626963</v>
      </c>
      <c r="M56" s="306">
        <f>'実償還シートサポート (2)'!O190</f>
        <v>4599.7607037460293</v>
      </c>
      <c r="N56" s="306">
        <f>'実償還シートサポート (2)'!Q190</f>
        <v>331048.98805286374</v>
      </c>
      <c r="P56" s="306">
        <f t="shared" si="3"/>
        <v>293</v>
      </c>
      <c r="Q56" s="306">
        <f>'実償還シートサポート (2)'!N310</f>
        <v>0</v>
      </c>
      <c r="R56" s="306">
        <f>'実償還シートサポート (2)'!P310</f>
        <v>0</v>
      </c>
      <c r="S56" s="306">
        <f>'実償還シートサポート (2)'!O310</f>
        <v>0</v>
      </c>
      <c r="T56" s="306">
        <f>'実償還シートサポート (2)'!Q310</f>
        <v>4.156390787102282E-10</v>
      </c>
      <c r="V56" s="306">
        <f t="shared" si="4"/>
        <v>413</v>
      </c>
      <c r="W56" s="306">
        <f>'実償還シートサポート (2)'!N430</f>
        <v>0</v>
      </c>
      <c r="X56" s="306">
        <f>'実償還シートサポート (2)'!P430</f>
        <v>0</v>
      </c>
      <c r="Y56" s="306">
        <f>'実償還シートサポート (2)'!O430</f>
        <v>0</v>
      </c>
      <c r="Z56" s="306">
        <f>'実償還シートサポート (2)'!Q430</f>
        <v>4.156390787102282E-10</v>
      </c>
    </row>
    <row r="57" spans="3:26">
      <c r="C57" s="319"/>
      <c r="D57" s="317">
        <f t="shared" si="1"/>
        <v>54</v>
      </c>
      <c r="E57" s="306">
        <f>'実償還シートサポート (2)'!N71</f>
        <v>5299.0289303222989</v>
      </c>
      <c r="F57" s="306">
        <f>'実償還シートサポート (2)'!P71</f>
        <v>1708.3349145897209</v>
      </c>
      <c r="G57" s="306">
        <f>'実償還シートサポート (2)'!O71</f>
        <v>3590.6940157325776</v>
      </c>
      <c r="H57" s="306">
        <f>'実償還シートサポート (2)'!Q71</f>
        <v>816410.06498733372</v>
      </c>
      <c r="J57" s="306">
        <f t="shared" si="2"/>
        <v>174</v>
      </c>
      <c r="K57" s="306">
        <f>'実償還シートサポート (2)'!N191</f>
        <v>5299.0289303222989</v>
      </c>
      <c r="L57" s="306">
        <f>'実償還シートサポート (2)'!P191</f>
        <v>689.68539177679884</v>
      </c>
      <c r="M57" s="306">
        <f>'実償還シートサポート (2)'!O191</f>
        <v>4609.3435385455005</v>
      </c>
      <c r="N57" s="306">
        <f>'実償還シートサポート (2)'!Q191</f>
        <v>326439.64451431826</v>
      </c>
      <c r="P57" s="306">
        <f t="shared" si="3"/>
        <v>294</v>
      </c>
      <c r="Q57" s="306">
        <f>'実償還シートサポート (2)'!N311</f>
        <v>0</v>
      </c>
      <c r="R57" s="306">
        <f>'実償還シートサポート (2)'!P311</f>
        <v>0</v>
      </c>
      <c r="S57" s="306">
        <f>'実償還シートサポート (2)'!O311</f>
        <v>0</v>
      </c>
      <c r="T57" s="306">
        <f>'実償還シートサポート (2)'!Q311</f>
        <v>4.156390787102282E-10</v>
      </c>
      <c r="V57" s="306">
        <f t="shared" si="4"/>
        <v>414</v>
      </c>
      <c r="W57" s="306">
        <f>'実償還シートサポート (2)'!N431</f>
        <v>0</v>
      </c>
      <c r="X57" s="306">
        <f>'実償還シートサポート (2)'!P431</f>
        <v>0</v>
      </c>
      <c r="Y57" s="306">
        <f>'実償還シートサポート (2)'!O431</f>
        <v>0</v>
      </c>
      <c r="Z57" s="306">
        <f>'実償還シートサポート (2)'!Q431</f>
        <v>4.156390787102282E-10</v>
      </c>
    </row>
    <row r="58" spans="3:26">
      <c r="C58" s="319"/>
      <c r="D58" s="317">
        <f t="shared" si="1"/>
        <v>55</v>
      </c>
      <c r="E58" s="306">
        <f>'実償還シートサポート (2)'!N72</f>
        <v>5299.0289303222989</v>
      </c>
      <c r="F58" s="306">
        <f>'実償還シートサポート (2)'!P72</f>
        <v>1700.8543020569448</v>
      </c>
      <c r="G58" s="306">
        <f>'実償還シートサポート (2)'!O72</f>
        <v>3598.1746282653544</v>
      </c>
      <c r="H58" s="306">
        <f>'実償還シートサポート (2)'!Q72</f>
        <v>812811.89035906841</v>
      </c>
      <c r="J58" s="306">
        <f t="shared" si="2"/>
        <v>175</v>
      </c>
      <c r="K58" s="306">
        <f>'実償還シートサポート (2)'!N192</f>
        <v>5299.0289303222989</v>
      </c>
      <c r="L58" s="306">
        <f>'実償還シートサポート (2)'!P192</f>
        <v>680.08259273816236</v>
      </c>
      <c r="M58" s="306">
        <f>'実償還シートサポート (2)'!O192</f>
        <v>4618.9463375841369</v>
      </c>
      <c r="N58" s="306">
        <f>'実償還シートサポート (2)'!Q192</f>
        <v>321820.69817673415</v>
      </c>
      <c r="P58" s="306">
        <f t="shared" si="3"/>
        <v>295</v>
      </c>
      <c r="Q58" s="306">
        <f>'実償還シートサポート (2)'!N312</f>
        <v>0</v>
      </c>
      <c r="R58" s="306">
        <f>'実償還シートサポート (2)'!P312</f>
        <v>0</v>
      </c>
      <c r="S58" s="306">
        <f>'実償還シートサポート (2)'!O312</f>
        <v>0</v>
      </c>
      <c r="T58" s="306">
        <f>'実償還シートサポート (2)'!Q312</f>
        <v>4.156390787102282E-10</v>
      </c>
      <c r="V58" s="306">
        <f t="shared" si="4"/>
        <v>415</v>
      </c>
      <c r="W58" s="306">
        <f>'実償還シートサポート (2)'!N432</f>
        <v>0</v>
      </c>
      <c r="X58" s="306">
        <f>'実償還シートサポート (2)'!P432</f>
        <v>0</v>
      </c>
      <c r="Y58" s="306">
        <f>'実償還シートサポート (2)'!O432</f>
        <v>0</v>
      </c>
      <c r="Z58" s="306">
        <f>'実償還シートサポート (2)'!Q432</f>
        <v>4.156390787102282E-10</v>
      </c>
    </row>
    <row r="59" spans="3:26">
      <c r="C59" s="319"/>
      <c r="D59" s="317">
        <f t="shared" si="1"/>
        <v>56</v>
      </c>
      <c r="E59" s="306">
        <f>'実償還シートサポート (2)'!N73</f>
        <v>5299.0289303222989</v>
      </c>
      <c r="F59" s="306">
        <f>'実償還シートサポート (2)'!P73</f>
        <v>1693.3581049147251</v>
      </c>
      <c r="G59" s="306">
        <f>'実償還シートサポート (2)'!O73</f>
        <v>3605.6708254075734</v>
      </c>
      <c r="H59" s="306">
        <f>'実償還シートサポート (2)'!Q73</f>
        <v>809206.2195336608</v>
      </c>
      <c r="J59" s="306">
        <f t="shared" si="2"/>
        <v>176</v>
      </c>
      <c r="K59" s="306">
        <f>'実償還シートサポート (2)'!N193</f>
        <v>5299.0289303222989</v>
      </c>
      <c r="L59" s="306">
        <f>'実償還シートサポート (2)'!P193</f>
        <v>670.45978786819524</v>
      </c>
      <c r="M59" s="306">
        <f>'実償還シートサポート (2)'!O193</f>
        <v>4628.5691424541037</v>
      </c>
      <c r="N59" s="306">
        <f>'実償還シートサポート (2)'!Q193</f>
        <v>317192.12903428002</v>
      </c>
      <c r="P59" s="306">
        <f t="shared" si="3"/>
        <v>296</v>
      </c>
      <c r="Q59" s="306">
        <f>'実償還シートサポート (2)'!N313</f>
        <v>0</v>
      </c>
      <c r="R59" s="306">
        <f>'実償還シートサポート (2)'!P313</f>
        <v>0</v>
      </c>
      <c r="S59" s="306">
        <f>'実償還シートサポート (2)'!O313</f>
        <v>0</v>
      </c>
      <c r="T59" s="306">
        <f>'実償還シートサポート (2)'!Q313</f>
        <v>4.156390787102282E-10</v>
      </c>
      <c r="V59" s="306">
        <f t="shared" si="4"/>
        <v>416</v>
      </c>
      <c r="W59" s="306">
        <f>'実償還シートサポート (2)'!N433</f>
        <v>0</v>
      </c>
      <c r="X59" s="306">
        <f>'実償還シートサポート (2)'!P433</f>
        <v>0</v>
      </c>
      <c r="Y59" s="306">
        <f>'実償還シートサポート (2)'!O433</f>
        <v>0</v>
      </c>
      <c r="Z59" s="306">
        <f>'実償還シートサポート (2)'!Q433</f>
        <v>4.156390787102282E-10</v>
      </c>
    </row>
    <row r="60" spans="3:26">
      <c r="C60" s="319"/>
      <c r="D60" s="317">
        <f t="shared" si="1"/>
        <v>57</v>
      </c>
      <c r="E60" s="306">
        <f>'実償還シートサポート (2)'!N74</f>
        <v>5299.0289303222989</v>
      </c>
      <c r="F60" s="306">
        <f>'実償還シートサポート (2)'!P74</f>
        <v>1685.8462906951263</v>
      </c>
      <c r="G60" s="306">
        <f>'実償還シートサポート (2)'!O74</f>
        <v>3613.1826396271731</v>
      </c>
      <c r="H60" s="306">
        <f>'実償還シートサポート (2)'!Q74</f>
        <v>805593.03689403366</v>
      </c>
      <c r="J60" s="306">
        <f t="shared" si="2"/>
        <v>177</v>
      </c>
      <c r="K60" s="306">
        <f>'実償還シートサポート (2)'!N194</f>
        <v>5299.0289303222989</v>
      </c>
      <c r="L60" s="306">
        <f>'実償還シートサポート (2)'!P194</f>
        <v>660.81693548808266</v>
      </c>
      <c r="M60" s="306">
        <f>'実償還シートサポート (2)'!O194</f>
        <v>4638.211994834217</v>
      </c>
      <c r="N60" s="306">
        <f>'実償還シートサポート (2)'!Q194</f>
        <v>312553.91703944578</v>
      </c>
      <c r="P60" s="306">
        <f t="shared" si="3"/>
        <v>297</v>
      </c>
      <c r="Q60" s="306">
        <f>'実償還シートサポート (2)'!N314</f>
        <v>0</v>
      </c>
      <c r="R60" s="306">
        <f>'実償還シートサポート (2)'!P314</f>
        <v>0</v>
      </c>
      <c r="S60" s="306">
        <f>'実償還シートサポート (2)'!O314</f>
        <v>0</v>
      </c>
      <c r="T60" s="306">
        <f>'実償還シートサポート (2)'!Q314</f>
        <v>4.156390787102282E-10</v>
      </c>
      <c r="V60" s="306">
        <f t="shared" si="4"/>
        <v>417</v>
      </c>
      <c r="W60" s="306">
        <f>'実償還シートサポート (2)'!N434</f>
        <v>0</v>
      </c>
      <c r="X60" s="306">
        <f>'実償還シートサポート (2)'!P434</f>
        <v>0</v>
      </c>
      <c r="Y60" s="306">
        <f>'実償還シートサポート (2)'!O434</f>
        <v>0</v>
      </c>
      <c r="Z60" s="306">
        <f>'実償還シートサポート (2)'!Q434</f>
        <v>4.156390787102282E-10</v>
      </c>
    </row>
    <row r="61" spans="3:26">
      <c r="C61" s="319"/>
      <c r="D61" s="317">
        <f t="shared" si="1"/>
        <v>58</v>
      </c>
      <c r="E61" s="306">
        <f>'実償還シートサポート (2)'!N75</f>
        <v>5299.0289303222989</v>
      </c>
      <c r="F61" s="306">
        <f>'実償還シートサポート (2)'!P75</f>
        <v>1678.3188268625693</v>
      </c>
      <c r="G61" s="306">
        <f>'実償還シートサポート (2)'!O75</f>
        <v>3620.7101034597295</v>
      </c>
      <c r="H61" s="306">
        <f>'実償還シートサポート (2)'!Q75</f>
        <v>801972.32679057389</v>
      </c>
      <c r="J61" s="306">
        <f t="shared" si="2"/>
        <v>178</v>
      </c>
      <c r="K61" s="306">
        <f>'実償還シートサポート (2)'!N195</f>
        <v>5299.0289303222989</v>
      </c>
      <c r="L61" s="306">
        <f>'実償還シートサポート (2)'!P195</f>
        <v>651.153993832178</v>
      </c>
      <c r="M61" s="306">
        <f>'実償還シートサポート (2)'!O195</f>
        <v>4647.8749364901205</v>
      </c>
      <c r="N61" s="306">
        <f>'実償還シートサポート (2)'!Q195</f>
        <v>307906.04210295563</v>
      </c>
      <c r="P61" s="306">
        <f t="shared" si="3"/>
        <v>298</v>
      </c>
      <c r="Q61" s="306">
        <f>'実償還シートサポート (2)'!N315</f>
        <v>0</v>
      </c>
      <c r="R61" s="306">
        <f>'実償還シートサポート (2)'!P315</f>
        <v>0</v>
      </c>
      <c r="S61" s="306">
        <f>'実償還シートサポート (2)'!O315</f>
        <v>0</v>
      </c>
      <c r="T61" s="306">
        <f>'実償還シートサポート (2)'!Q315</f>
        <v>4.156390787102282E-10</v>
      </c>
      <c r="V61" s="306">
        <f t="shared" si="4"/>
        <v>418</v>
      </c>
      <c r="W61" s="306">
        <f>'実償還シートサポート (2)'!N435</f>
        <v>0</v>
      </c>
      <c r="X61" s="306">
        <f>'実償還シートサポート (2)'!P435</f>
        <v>0</v>
      </c>
      <c r="Y61" s="306">
        <f>'実償還シートサポート (2)'!O435</f>
        <v>0</v>
      </c>
      <c r="Z61" s="306">
        <f>'実償還シートサポート (2)'!Q435</f>
        <v>4.156390787102282E-10</v>
      </c>
    </row>
    <row r="62" spans="3:26">
      <c r="C62" s="319"/>
      <c r="D62" s="317">
        <f t="shared" si="1"/>
        <v>59</v>
      </c>
      <c r="E62" s="306">
        <f>'実償還シートサポート (2)'!N76</f>
        <v>5299.0289303222989</v>
      </c>
      <c r="F62" s="306">
        <f>'実償還シートサポート (2)'!P76</f>
        <v>1670.7756808136951</v>
      </c>
      <c r="G62" s="306">
        <f>'実償還シートサポート (2)'!O76</f>
        <v>3628.2532495086039</v>
      </c>
      <c r="H62" s="306">
        <f>'実償還シートサポート (2)'!Q76</f>
        <v>798344.07354106533</v>
      </c>
      <c r="J62" s="306">
        <f t="shared" si="2"/>
        <v>179</v>
      </c>
      <c r="K62" s="306">
        <f>'実償還シートサポート (2)'!N196</f>
        <v>5299.0289303222989</v>
      </c>
      <c r="L62" s="306">
        <f>'実償還シートサポート (2)'!P196</f>
        <v>641.47092104782359</v>
      </c>
      <c r="M62" s="306">
        <f>'実償還シートサポート (2)'!O196</f>
        <v>4657.5580092744758</v>
      </c>
      <c r="N62" s="306">
        <f>'実償還シートサポート (2)'!Q196</f>
        <v>303248.48409368115</v>
      </c>
      <c r="P62" s="306">
        <f t="shared" si="3"/>
        <v>299</v>
      </c>
      <c r="Q62" s="306">
        <f>'実償還シートサポート (2)'!N316</f>
        <v>0</v>
      </c>
      <c r="R62" s="306">
        <f>'実償還シートサポート (2)'!P316</f>
        <v>0</v>
      </c>
      <c r="S62" s="306">
        <f>'実償還シートサポート (2)'!O316</f>
        <v>0</v>
      </c>
      <c r="T62" s="306">
        <f>'実償還シートサポート (2)'!Q316</f>
        <v>4.156390787102282E-10</v>
      </c>
      <c r="V62" s="306">
        <f t="shared" si="4"/>
        <v>419</v>
      </c>
      <c r="W62" s="306">
        <f>'実償還シートサポート (2)'!N436</f>
        <v>0</v>
      </c>
      <c r="X62" s="306">
        <f>'実償還シートサポート (2)'!P436</f>
        <v>0</v>
      </c>
      <c r="Y62" s="306">
        <f>'実償還シートサポート (2)'!O436</f>
        <v>0</v>
      </c>
      <c r="Z62" s="306">
        <f>'実償還シートサポート (2)'!Q436</f>
        <v>4.156390787102282E-10</v>
      </c>
    </row>
    <row r="63" spans="3:26">
      <c r="C63" s="319" t="s">
        <v>110</v>
      </c>
      <c r="D63" s="317">
        <f t="shared" si="1"/>
        <v>60</v>
      </c>
      <c r="E63" s="306">
        <f>'実償還シートサポート (2)'!N77</f>
        <v>5299.0289303222989</v>
      </c>
      <c r="F63" s="306">
        <f>'実償還シートサポート (2)'!P77</f>
        <v>1663.216819877219</v>
      </c>
      <c r="G63" s="306">
        <f>'実償還シートサポート (2)'!O77</f>
        <v>3635.8121104450802</v>
      </c>
      <c r="H63" s="306">
        <f>'実償還シートサポート (2)'!Q77</f>
        <v>794708.26143062022</v>
      </c>
      <c r="I63" s="319" t="s">
        <v>111</v>
      </c>
      <c r="J63" s="306">
        <f t="shared" si="2"/>
        <v>180</v>
      </c>
      <c r="K63" s="306">
        <f>'実償還シートサポート (2)'!N197</f>
        <v>5299.0289303222989</v>
      </c>
      <c r="L63" s="306">
        <f>'実償還シートサポート (2)'!P197</f>
        <v>631.76767519516841</v>
      </c>
      <c r="M63" s="306">
        <f>'実償還シートサポート (2)'!O197</f>
        <v>4667.2612551271304</v>
      </c>
      <c r="N63" s="306">
        <f>'実償還シートサポート (2)'!Q197</f>
        <v>298581.22283855401</v>
      </c>
      <c r="O63" s="319" t="s">
        <v>112</v>
      </c>
      <c r="P63" s="306">
        <f t="shared" si="3"/>
        <v>300</v>
      </c>
      <c r="Q63" s="306">
        <f>'実償還シートサポート (2)'!N317</f>
        <v>0</v>
      </c>
      <c r="R63" s="306">
        <f>'実償還シートサポート (2)'!P317</f>
        <v>0</v>
      </c>
      <c r="S63" s="306">
        <f>'実償還シートサポート (2)'!O317</f>
        <v>0</v>
      </c>
      <c r="T63" s="306">
        <f>'実償還シートサポート (2)'!Q317</f>
        <v>4.156390787102282E-10</v>
      </c>
      <c r="U63" s="319" t="s">
        <v>113</v>
      </c>
      <c r="V63" s="306">
        <f t="shared" si="4"/>
        <v>420</v>
      </c>
      <c r="W63" s="306">
        <f>'実償還シートサポート (2)'!N437</f>
        <v>0</v>
      </c>
      <c r="X63" s="306">
        <f>'実償還シートサポート (2)'!P437</f>
        <v>0</v>
      </c>
      <c r="Y63" s="306">
        <f>'実償還シートサポート (2)'!O437</f>
        <v>0</v>
      </c>
      <c r="Z63" s="306">
        <f>'実償還シートサポート (2)'!Q437</f>
        <v>4.156390787102282E-10</v>
      </c>
    </row>
    <row r="64" spans="3:26">
      <c r="C64" s="319"/>
      <c r="D64" s="317">
        <f t="shared" si="1"/>
        <v>61</v>
      </c>
      <c r="E64" s="306">
        <f>'実償還シートサポート (2)'!N78</f>
        <v>5299.0289303222989</v>
      </c>
      <c r="F64" s="306">
        <f>'実償還シートサポート (2)'!P78</f>
        <v>1655.6422113137919</v>
      </c>
      <c r="G64" s="306">
        <f>'実償還シートサポート (2)'!O78</f>
        <v>3643.3867190085075</v>
      </c>
      <c r="H64" s="306">
        <f>'実償還シートサポート (2)'!Q78</f>
        <v>791064.87471161166</v>
      </c>
      <c r="J64" s="306">
        <f t="shared" si="2"/>
        <v>181</v>
      </c>
      <c r="K64" s="306">
        <f>'実償還シートサポート (2)'!N198</f>
        <v>5299.0289303222989</v>
      </c>
      <c r="L64" s="306">
        <f>'実償還シートサポート (2)'!P198</f>
        <v>622.04421424698694</v>
      </c>
      <c r="M64" s="306">
        <f>'実償還シートサポート (2)'!O198</f>
        <v>4676.9847160753125</v>
      </c>
      <c r="N64" s="306">
        <f>'実償還シートサポート (2)'!Q198</f>
        <v>293904.23812247871</v>
      </c>
      <c r="P64" s="306">
        <f t="shared" si="3"/>
        <v>301</v>
      </c>
      <c r="Q64" s="306">
        <f>'実償還シートサポート (2)'!N318</f>
        <v>0</v>
      </c>
      <c r="R64" s="306">
        <f>'実償還シートサポート (2)'!P318</f>
        <v>0</v>
      </c>
      <c r="S64" s="306">
        <f>'実償還シートサポート (2)'!O318</f>
        <v>0</v>
      </c>
      <c r="T64" s="306">
        <f>'実償還シートサポート (2)'!Q318</f>
        <v>4.156390787102282E-10</v>
      </c>
      <c r="V64" s="317" t="s">
        <v>114</v>
      </c>
      <c r="W64" s="306">
        <f>SUM(W4:W63)</f>
        <v>0</v>
      </c>
      <c r="X64" s="306">
        <f>SUM(X4:X63)</f>
        <v>0</v>
      </c>
      <c r="Y64" s="306">
        <f>SUM(Y4:Y63)</f>
        <v>0</v>
      </c>
    </row>
    <row r="65" spans="3:25">
      <c r="C65" s="319"/>
      <c r="D65" s="317">
        <f t="shared" si="1"/>
        <v>62</v>
      </c>
      <c r="E65" s="306">
        <f>'実償還シートサポート (2)'!N79</f>
        <v>5299.0289303222989</v>
      </c>
      <c r="F65" s="306">
        <f>'実償還シートサポート (2)'!P79</f>
        <v>1648.0518223158574</v>
      </c>
      <c r="G65" s="306">
        <f>'実償還シートサポート (2)'!O79</f>
        <v>3650.977108006442</v>
      </c>
      <c r="H65" s="306">
        <f>'実償還シートサポート (2)'!Q79</f>
        <v>787413.89760360518</v>
      </c>
      <c r="J65" s="306">
        <f t="shared" si="2"/>
        <v>182</v>
      </c>
      <c r="K65" s="306">
        <f>'実償還シートサポート (2)'!N199</f>
        <v>5299.0289303222989</v>
      </c>
      <c r="L65" s="306">
        <f>'実償還シートサポート (2)'!P199</f>
        <v>612.30049608849674</v>
      </c>
      <c r="M65" s="306">
        <f>'実償還シートサポート (2)'!O199</f>
        <v>4686.7284342338025</v>
      </c>
      <c r="N65" s="306">
        <f>'実償還シートサポート (2)'!Q199</f>
        <v>289217.5096882449</v>
      </c>
      <c r="P65" s="306">
        <f t="shared" si="3"/>
        <v>302</v>
      </c>
      <c r="Q65" s="306">
        <f>'実償還シートサポート (2)'!N319</f>
        <v>0</v>
      </c>
      <c r="R65" s="306">
        <f>'実償還シートサポート (2)'!P319</f>
        <v>0</v>
      </c>
      <c r="S65" s="306">
        <f>'実償還シートサポート (2)'!O319</f>
        <v>0</v>
      </c>
      <c r="T65" s="306">
        <f>'実償還シートサポート (2)'!Q319</f>
        <v>4.156390787102282E-10</v>
      </c>
    </row>
    <row r="66" spans="3:25">
      <c r="C66" s="319"/>
      <c r="D66" s="317">
        <f t="shared" si="1"/>
        <v>63</v>
      </c>
      <c r="E66" s="306">
        <f>'実償還シートサポート (2)'!N80</f>
        <v>5299.0289303222989</v>
      </c>
      <c r="F66" s="306">
        <f>'実償還シートサポート (2)'!P80</f>
        <v>1640.4456200075108</v>
      </c>
      <c r="G66" s="306">
        <f>'実償還シートサポート (2)'!O80</f>
        <v>3658.5833103147884</v>
      </c>
      <c r="H66" s="306">
        <f>'実償還シートサポート (2)'!Q80</f>
        <v>783755.31429329037</v>
      </c>
      <c r="J66" s="306">
        <f t="shared" si="2"/>
        <v>183</v>
      </c>
      <c r="K66" s="306">
        <f>'実償還シートサポート (2)'!N200</f>
        <v>5299.0289303222989</v>
      </c>
      <c r="L66" s="306">
        <f>'実償還シートサポート (2)'!P200</f>
        <v>602.53647851717631</v>
      </c>
      <c r="M66" s="306">
        <f>'実償還シートサポート (2)'!O200</f>
        <v>4696.492451805123</v>
      </c>
      <c r="N66" s="306">
        <f>'実償還シートサポート (2)'!Q200</f>
        <v>284521.0172364398</v>
      </c>
      <c r="P66" s="306">
        <f t="shared" si="3"/>
        <v>303</v>
      </c>
      <c r="Q66" s="306">
        <f>'実償還シートサポート (2)'!N320</f>
        <v>0</v>
      </c>
      <c r="R66" s="306">
        <f>'実償還シートサポート (2)'!P320</f>
        <v>0</v>
      </c>
      <c r="S66" s="306">
        <f>'実償還シートサポート (2)'!O320</f>
        <v>0</v>
      </c>
      <c r="T66" s="306">
        <f>'実償還シートサポート (2)'!Q320</f>
        <v>4.156390787102282E-10</v>
      </c>
      <c r="V66" s="320" t="s">
        <v>115</v>
      </c>
      <c r="W66" s="321">
        <f>E124+K124+Q124+W64</f>
        <v>1271766.9432773527</v>
      </c>
      <c r="X66" s="321">
        <f>F124+L124+R124+X64</f>
        <v>271766.94327735202</v>
      </c>
      <c r="Y66" s="321">
        <f>G124+M124+S124+Y64</f>
        <v>999999.99999999977</v>
      </c>
    </row>
    <row r="67" spans="3:25">
      <c r="C67" s="319"/>
      <c r="D67" s="317">
        <f t="shared" si="1"/>
        <v>64</v>
      </c>
      <c r="E67" s="306">
        <f>'実償還シートサポート (2)'!N81</f>
        <v>5299.0289303222989</v>
      </c>
      <c r="F67" s="306">
        <f>'実償還シートサポート (2)'!P81</f>
        <v>1632.8235714443549</v>
      </c>
      <c r="G67" s="306">
        <f>'実償還シートサポート (2)'!O81</f>
        <v>3666.2053588779445</v>
      </c>
      <c r="H67" s="306">
        <f>'実償還シートサポート (2)'!Q81</f>
        <v>780089.10893441248</v>
      </c>
      <c r="J67" s="306">
        <f t="shared" si="2"/>
        <v>184</v>
      </c>
      <c r="K67" s="306">
        <f>'実償還シートサポート (2)'!N201</f>
        <v>5299.0289303222989</v>
      </c>
      <c r="L67" s="306">
        <f>'実償還シートサポート (2)'!P201</f>
        <v>592.75211924258235</v>
      </c>
      <c r="M67" s="306">
        <f>'実償還シートサポート (2)'!O201</f>
        <v>4706.2768110797169</v>
      </c>
      <c r="N67" s="306">
        <f>'実償還シートサポート (2)'!Q201</f>
        <v>279814.7404253601</v>
      </c>
      <c r="P67" s="306">
        <f t="shared" si="3"/>
        <v>304</v>
      </c>
      <c r="Q67" s="306">
        <f>'実償還シートサポート (2)'!N321</f>
        <v>0</v>
      </c>
      <c r="R67" s="306">
        <f>'実償還シートサポート (2)'!P321</f>
        <v>0</v>
      </c>
      <c r="S67" s="306">
        <f>'実償還シートサポート (2)'!O321</f>
        <v>0</v>
      </c>
      <c r="T67" s="306">
        <f>'実償還シートサポート (2)'!Q321</f>
        <v>4.156390787102282E-10</v>
      </c>
    </row>
    <row r="68" spans="3:25">
      <c r="C68" s="319"/>
      <c r="D68" s="317">
        <f t="shared" si="1"/>
        <v>65</v>
      </c>
      <c r="E68" s="306">
        <f>'実償還シートサポート (2)'!N82</f>
        <v>5299.0289303222989</v>
      </c>
      <c r="F68" s="306">
        <f>'実償還シートサポート (2)'!P82</f>
        <v>1625.1856436133589</v>
      </c>
      <c r="G68" s="306">
        <f>'実償還シートサポート (2)'!O82</f>
        <v>3673.84328670894</v>
      </c>
      <c r="H68" s="306">
        <f>'実償還シートサポート (2)'!Q82</f>
        <v>776415.26564770355</v>
      </c>
      <c r="J68" s="306">
        <f t="shared" si="2"/>
        <v>185</v>
      </c>
      <c r="K68" s="306">
        <f>'実償還シートサポート (2)'!N202</f>
        <v>5299.0289303222989</v>
      </c>
      <c r="L68" s="306">
        <f>'実償還シートサポート (2)'!P202</f>
        <v>582.94737588616613</v>
      </c>
      <c r="M68" s="306">
        <f>'実償還シートサポート (2)'!O202</f>
        <v>4716.081554436134</v>
      </c>
      <c r="N68" s="306">
        <f>'実償還シートサポート (2)'!Q202</f>
        <v>275098.65887092397</v>
      </c>
      <c r="P68" s="306">
        <f t="shared" si="3"/>
        <v>305</v>
      </c>
      <c r="Q68" s="306">
        <f>'実償還シートサポート (2)'!N322</f>
        <v>0</v>
      </c>
      <c r="R68" s="306">
        <f>'実償還シートサポート (2)'!P322</f>
        <v>0</v>
      </c>
      <c r="S68" s="306">
        <f>'実償還シートサポート (2)'!O322</f>
        <v>0</v>
      </c>
      <c r="T68" s="306">
        <f>'実償還シートサポート (2)'!Q322</f>
        <v>4.156390787102282E-10</v>
      </c>
    </row>
    <row r="69" spans="3:25">
      <c r="C69" s="319"/>
      <c r="D69" s="317">
        <f t="shared" si="1"/>
        <v>66</v>
      </c>
      <c r="E69" s="306">
        <f>'実償還シートサポート (2)'!N83</f>
        <v>5299.0289303222989</v>
      </c>
      <c r="F69" s="306">
        <f>'実償還シートサポート (2)'!P83</f>
        <v>1617.5318034327154</v>
      </c>
      <c r="G69" s="306">
        <f>'実償還シートサポート (2)'!O83</f>
        <v>3681.4971268895838</v>
      </c>
      <c r="H69" s="306">
        <f>'実償還シートサポート (2)'!Q83</f>
        <v>772733.76852081402</v>
      </c>
      <c r="J69" s="306">
        <f t="shared" si="2"/>
        <v>186</v>
      </c>
      <c r="K69" s="306">
        <f>'実償還シートサポート (2)'!N203</f>
        <v>5299.0289303222989</v>
      </c>
      <c r="L69" s="306">
        <f>'実償還シートサポート (2)'!P203</f>
        <v>573.12220598109093</v>
      </c>
      <c r="M69" s="306">
        <f>'実償還シートサポート (2)'!O203</f>
        <v>4725.9067243412082</v>
      </c>
      <c r="N69" s="306">
        <f>'実償還シートサポート (2)'!Q203</f>
        <v>270372.75214658276</v>
      </c>
      <c r="P69" s="306">
        <f t="shared" si="3"/>
        <v>306</v>
      </c>
      <c r="Q69" s="306">
        <f>'実償還シートサポート (2)'!N323</f>
        <v>0</v>
      </c>
      <c r="R69" s="306">
        <f>'実償還シートサポート (2)'!P323</f>
        <v>0</v>
      </c>
      <c r="S69" s="306">
        <f>'実償還シートサポート (2)'!O323</f>
        <v>0</v>
      </c>
      <c r="T69" s="306">
        <f>'実償還シートサポート (2)'!Q323</f>
        <v>4.156390787102282E-10</v>
      </c>
    </row>
    <row r="70" spans="3:25">
      <c r="C70" s="319"/>
      <c r="D70" s="317">
        <f t="shared" ref="D70:D123" si="5">D69+1</f>
        <v>67</v>
      </c>
      <c r="E70" s="306">
        <f>'実償還シートサポート (2)'!N84</f>
        <v>5299.0289303222989</v>
      </c>
      <c r="F70" s="306">
        <f>'実償還シートサポート (2)'!P84</f>
        <v>1609.8620177516955</v>
      </c>
      <c r="G70" s="306">
        <f>'実償還シートサポート (2)'!O84</f>
        <v>3689.1669125706039</v>
      </c>
      <c r="H70" s="306">
        <f>'実償還シートサポート (2)'!Q84</f>
        <v>769044.60160824342</v>
      </c>
      <c r="J70" s="306">
        <f t="shared" ref="J70:J123" si="6">J69+1</f>
        <v>187</v>
      </c>
      <c r="K70" s="306">
        <f>'実償還シートサポート (2)'!N204</f>
        <v>5299.0289303222989</v>
      </c>
      <c r="L70" s="306">
        <f>'実償還シートサポート (2)'!P204</f>
        <v>563.27656697204657</v>
      </c>
      <c r="M70" s="306">
        <f>'実償還シートサポート (2)'!O204</f>
        <v>4735.7523633502524</v>
      </c>
      <c r="N70" s="306">
        <f>'実償還シートサポート (2)'!Q204</f>
        <v>265636.99978323252</v>
      </c>
      <c r="P70" s="306">
        <f t="shared" ref="P70:P123" si="7">P69+1</f>
        <v>307</v>
      </c>
      <c r="Q70" s="306">
        <f>'実償還シートサポート (2)'!N324</f>
        <v>0</v>
      </c>
      <c r="R70" s="306">
        <f>'実償還シートサポート (2)'!P324</f>
        <v>0</v>
      </c>
      <c r="S70" s="306">
        <f>'実償還シートサポート (2)'!O324</f>
        <v>0</v>
      </c>
      <c r="T70" s="306">
        <f>'実償還シートサポート (2)'!Q324</f>
        <v>4.156390787102282E-10</v>
      </c>
    </row>
    <row r="71" spans="3:25">
      <c r="C71" s="319"/>
      <c r="D71" s="317">
        <f t="shared" si="5"/>
        <v>68</v>
      </c>
      <c r="E71" s="306">
        <f>'実償還シートサポート (2)'!N85</f>
        <v>5299.0289303222989</v>
      </c>
      <c r="F71" s="306">
        <f>'実償還シートサポート (2)'!P85</f>
        <v>1602.1762533505066</v>
      </c>
      <c r="G71" s="306">
        <f>'実償還シートサポート (2)'!O85</f>
        <v>3696.8526769717923</v>
      </c>
      <c r="H71" s="306">
        <f>'実償還シートサポート (2)'!Q85</f>
        <v>765347.74893127161</v>
      </c>
      <c r="J71" s="306">
        <f t="shared" si="6"/>
        <v>188</v>
      </c>
      <c r="K71" s="306">
        <f>'実償還シートサポート (2)'!N205</f>
        <v>5299.0289303222989</v>
      </c>
      <c r="L71" s="306">
        <f>'実償還シートサポート (2)'!P205</f>
        <v>553.41041621506702</v>
      </c>
      <c r="M71" s="306">
        <f>'実償還シートサポート (2)'!O205</f>
        <v>4745.6185141072319</v>
      </c>
      <c r="N71" s="306">
        <f>'実償還シートサポート (2)'!Q205</f>
        <v>260891.3812691253</v>
      </c>
      <c r="P71" s="306">
        <f t="shared" si="7"/>
        <v>308</v>
      </c>
      <c r="Q71" s="306">
        <f>'実償還シートサポート (2)'!N325</f>
        <v>0</v>
      </c>
      <c r="R71" s="306">
        <f>'実償還シートサポート (2)'!P325</f>
        <v>0</v>
      </c>
      <c r="S71" s="306">
        <f>'実償還シートサポート (2)'!O325</f>
        <v>0</v>
      </c>
      <c r="T71" s="306">
        <f>'実償還シートサポート (2)'!Q325</f>
        <v>4.156390787102282E-10</v>
      </c>
    </row>
    <row r="72" spans="3:25">
      <c r="C72" s="319"/>
      <c r="D72" s="317">
        <f t="shared" si="5"/>
        <v>69</v>
      </c>
      <c r="E72" s="306">
        <f>'実償還シートサポート (2)'!N86</f>
        <v>5299.0289303222989</v>
      </c>
      <c r="F72" s="306">
        <f>'実償還シートサポート (2)'!P86</f>
        <v>1594.4744769401489</v>
      </c>
      <c r="G72" s="306">
        <f>'実償還シートサポート (2)'!O86</f>
        <v>3704.5544533821508</v>
      </c>
      <c r="H72" s="306">
        <f>'実償還シートサポート (2)'!Q86</f>
        <v>761643.19447788945</v>
      </c>
      <c r="J72" s="306">
        <f t="shared" si="6"/>
        <v>189</v>
      </c>
      <c r="K72" s="306">
        <f>'実償還シートサポート (2)'!N206</f>
        <v>5299.0289303222989</v>
      </c>
      <c r="L72" s="306">
        <f>'実償還シートサポート (2)'!P206</f>
        <v>543.52371097734363</v>
      </c>
      <c r="M72" s="306">
        <f>'実償還シートサポート (2)'!O206</f>
        <v>4755.5052193449555</v>
      </c>
      <c r="N72" s="306">
        <f>'実償還シートサポート (2)'!Q206</f>
        <v>256135.87604978035</v>
      </c>
      <c r="P72" s="306">
        <f t="shared" si="7"/>
        <v>309</v>
      </c>
      <c r="Q72" s="306">
        <f>'実償還シートサポート (2)'!N326</f>
        <v>0</v>
      </c>
      <c r="R72" s="306">
        <f>'実償還シートサポート (2)'!P326</f>
        <v>0</v>
      </c>
      <c r="S72" s="306">
        <f>'実償還シートサポート (2)'!O326</f>
        <v>0</v>
      </c>
      <c r="T72" s="306">
        <f>'実償還シートサポート (2)'!Q326</f>
        <v>4.156390787102282E-10</v>
      </c>
    </row>
    <row r="73" spans="3:25">
      <c r="C73" s="319"/>
      <c r="D73" s="317">
        <f t="shared" si="5"/>
        <v>70</v>
      </c>
      <c r="E73" s="306">
        <f>'実償還シートサポート (2)'!N87</f>
        <v>5299.0289303222989</v>
      </c>
      <c r="F73" s="306">
        <f>'実償還シートサポート (2)'!P87</f>
        <v>1586.7566551622692</v>
      </c>
      <c r="G73" s="306">
        <f>'実償還シートサポート (2)'!O87</f>
        <v>3712.2722751600295</v>
      </c>
      <c r="H73" s="306">
        <f>'実償還シートサポート (2)'!Q87</f>
        <v>757930.92220272939</v>
      </c>
      <c r="J73" s="306">
        <f t="shared" si="6"/>
        <v>190</v>
      </c>
      <c r="K73" s="306">
        <f>'実償還シートサポート (2)'!N207</f>
        <v>5299.0289303222989</v>
      </c>
      <c r="L73" s="306">
        <f>'実償還シートサポート (2)'!P207</f>
        <v>533.61640843704163</v>
      </c>
      <c r="M73" s="306">
        <f>'実償還シートサポート (2)'!O207</f>
        <v>4765.4125218852578</v>
      </c>
      <c r="N73" s="306">
        <f>'実償還シートサポート (2)'!Q207</f>
        <v>251370.46352789507</v>
      </c>
      <c r="P73" s="306">
        <f t="shared" si="7"/>
        <v>310</v>
      </c>
      <c r="Q73" s="306">
        <f>'実償還シートサポート (2)'!N327</f>
        <v>0</v>
      </c>
      <c r="R73" s="306">
        <f>'実償還シートサポート (2)'!P327</f>
        <v>0</v>
      </c>
      <c r="S73" s="306">
        <f>'実償還シートサポート (2)'!O327</f>
        <v>0</v>
      </c>
      <c r="T73" s="306">
        <f>'実償還シートサポート (2)'!Q327</f>
        <v>4.156390787102282E-10</v>
      </c>
    </row>
    <row r="74" spans="3:25">
      <c r="C74" s="319"/>
      <c r="D74" s="317">
        <f t="shared" si="5"/>
        <v>71</v>
      </c>
      <c r="E74" s="306">
        <f>'実償還シートサポート (2)'!N88</f>
        <v>5299.0289303222989</v>
      </c>
      <c r="F74" s="306">
        <f>'実償還シートサポート (2)'!P88</f>
        <v>1579.0227545890193</v>
      </c>
      <c r="G74" s="306">
        <f>'実償還シートサポート (2)'!O88</f>
        <v>3720.0061757332801</v>
      </c>
      <c r="H74" s="306">
        <f>'実償還シートサポート (2)'!Q88</f>
        <v>754210.9160269961</v>
      </c>
      <c r="J74" s="306">
        <f t="shared" si="6"/>
        <v>191</v>
      </c>
      <c r="K74" s="306">
        <f>'実償還シートサポート (2)'!N208</f>
        <v>5299.0289303222989</v>
      </c>
      <c r="L74" s="306">
        <f>'実償還シートサポート (2)'!P208</f>
        <v>523.68846568311403</v>
      </c>
      <c r="M74" s="306">
        <f>'実償還シートサポート (2)'!O208</f>
        <v>4775.3404646391855</v>
      </c>
      <c r="N74" s="306">
        <f>'実償還シートサポート (2)'!Q208</f>
        <v>246595.12306325589</v>
      </c>
      <c r="P74" s="306">
        <f t="shared" si="7"/>
        <v>311</v>
      </c>
      <c r="Q74" s="306">
        <f>'実償還シートサポート (2)'!N328</f>
        <v>0</v>
      </c>
      <c r="R74" s="306">
        <f>'実償還シートサポート (2)'!P328</f>
        <v>0</v>
      </c>
      <c r="S74" s="306">
        <f>'実償還シートサポート (2)'!O328</f>
        <v>0</v>
      </c>
      <c r="T74" s="306">
        <f>'実償還シートサポート (2)'!Q328</f>
        <v>4.156390787102282E-10</v>
      </c>
    </row>
    <row r="75" spans="3:25">
      <c r="C75" s="319" t="s">
        <v>116</v>
      </c>
      <c r="D75" s="317">
        <f t="shared" si="5"/>
        <v>72</v>
      </c>
      <c r="E75" s="306">
        <f>'実償還シートサポート (2)'!N89</f>
        <v>5299.0289303222989</v>
      </c>
      <c r="F75" s="306">
        <f>'実償還シートサポート (2)'!P89</f>
        <v>1571.2727417229078</v>
      </c>
      <c r="G75" s="306">
        <f>'実償還シートサポート (2)'!O89</f>
        <v>3727.756188599391</v>
      </c>
      <c r="H75" s="306">
        <f>'実償還シートサポート (2)'!Q89</f>
        <v>750483.15983839671</v>
      </c>
      <c r="I75" s="319" t="s">
        <v>117</v>
      </c>
      <c r="J75" s="306">
        <f t="shared" si="6"/>
        <v>192</v>
      </c>
      <c r="K75" s="306">
        <f>'実償還シートサポート (2)'!N209</f>
        <v>5299.0289303222989</v>
      </c>
      <c r="L75" s="306">
        <f>'実償還シートサポート (2)'!P209</f>
        <v>513.73983971511575</v>
      </c>
      <c r="M75" s="306">
        <f>'実償還シートサポート (2)'!O209</f>
        <v>4785.2890906071834</v>
      </c>
      <c r="N75" s="306">
        <f>'実償還シートサポート (2)'!Q209</f>
        <v>241809.83397264872</v>
      </c>
      <c r="O75" s="319" t="s">
        <v>118</v>
      </c>
      <c r="P75" s="306">
        <f t="shared" si="7"/>
        <v>312</v>
      </c>
      <c r="Q75" s="306">
        <f>'実償還シートサポート (2)'!N329</f>
        <v>0</v>
      </c>
      <c r="R75" s="306">
        <f>'実償還シートサポート (2)'!P329</f>
        <v>0</v>
      </c>
      <c r="S75" s="306">
        <f>'実償還シートサポート (2)'!O329</f>
        <v>0</v>
      </c>
      <c r="T75" s="306">
        <f>'実償還シートサポート (2)'!Q329</f>
        <v>4.156390787102282E-10</v>
      </c>
    </row>
    <row r="76" spans="3:25">
      <c r="C76" s="319"/>
      <c r="D76" s="317">
        <f t="shared" si="5"/>
        <v>73</v>
      </c>
      <c r="E76" s="306">
        <f>'実償還シートサポート (2)'!N90</f>
        <v>5299.0289303222989</v>
      </c>
      <c r="F76" s="306">
        <f>'実償還シートサポート (2)'!P90</f>
        <v>1563.5065829966593</v>
      </c>
      <c r="G76" s="306">
        <f>'実償還シートサポート (2)'!O90</f>
        <v>3735.5223473256397</v>
      </c>
      <c r="H76" s="306">
        <f>'実償還シートサポート (2)'!Q90</f>
        <v>746747.63749107101</v>
      </c>
      <c r="J76" s="306">
        <f t="shared" si="6"/>
        <v>193</v>
      </c>
      <c r="K76" s="306">
        <f>'実償還シートサポート (2)'!N210</f>
        <v>5299.0289303222989</v>
      </c>
      <c r="L76" s="306">
        <f>'実償還シートサポート (2)'!P210</f>
        <v>503.77048744301743</v>
      </c>
      <c r="M76" s="306">
        <f>'実償還シートサポート (2)'!O210</f>
        <v>4795.2584428792816</v>
      </c>
      <c r="N76" s="306">
        <f>'実償還シートサポート (2)'!Q210</f>
        <v>237014.57552976944</v>
      </c>
      <c r="P76" s="306">
        <f t="shared" si="7"/>
        <v>313</v>
      </c>
      <c r="Q76" s="306">
        <f>'実償還シートサポート (2)'!N330</f>
        <v>0</v>
      </c>
      <c r="R76" s="306">
        <f>'実償還シートサポート (2)'!P330</f>
        <v>0</v>
      </c>
      <c r="S76" s="306">
        <f>'実償還シートサポート (2)'!O330</f>
        <v>0</v>
      </c>
      <c r="T76" s="306">
        <f>'実償還シートサポート (2)'!Q330</f>
        <v>4.156390787102282E-10</v>
      </c>
    </row>
    <row r="77" spans="3:25">
      <c r="C77" s="319"/>
      <c r="D77" s="317">
        <f t="shared" si="5"/>
        <v>74</v>
      </c>
      <c r="E77" s="306">
        <f>'実償還シートサポート (2)'!N91</f>
        <v>5299.0289303222989</v>
      </c>
      <c r="F77" s="306">
        <f>'実償還シートサポート (2)'!P91</f>
        <v>1555.7242447730641</v>
      </c>
      <c r="G77" s="306">
        <f>'実償還シートサポート (2)'!O91</f>
        <v>3743.3046855492348</v>
      </c>
      <c r="H77" s="306">
        <f>'実償還シートサポート (2)'!Q91</f>
        <v>743004.33280552179</v>
      </c>
      <c r="J77" s="306">
        <f t="shared" si="6"/>
        <v>194</v>
      </c>
      <c r="K77" s="306">
        <f>'実償還シートサポート (2)'!N211</f>
        <v>5299.0289303222989</v>
      </c>
      <c r="L77" s="306">
        <f>'実償還シートサポート (2)'!P211</f>
        <v>493.7803656870189</v>
      </c>
      <c r="M77" s="306">
        <f>'実償還シートサポート (2)'!O211</f>
        <v>4805.2485646352798</v>
      </c>
      <c r="N77" s="306">
        <f>'実償還シートサポート (2)'!Q211</f>
        <v>232209.32696513415</v>
      </c>
      <c r="P77" s="306">
        <f t="shared" si="7"/>
        <v>314</v>
      </c>
      <c r="Q77" s="306">
        <f>'実償還シートサポート (2)'!N331</f>
        <v>0</v>
      </c>
      <c r="R77" s="306">
        <f>'実償還シートサポート (2)'!P331</f>
        <v>0</v>
      </c>
      <c r="S77" s="306">
        <f>'実償還シートサポート (2)'!O331</f>
        <v>0</v>
      </c>
      <c r="T77" s="306">
        <f>'実償還シートサポート (2)'!Q331</f>
        <v>4.156390787102282E-10</v>
      </c>
    </row>
    <row r="78" spans="3:25">
      <c r="C78" s="319"/>
      <c r="D78" s="317">
        <f t="shared" si="5"/>
        <v>75</v>
      </c>
      <c r="E78" s="306">
        <f>'実償還シートサポート (2)'!N92</f>
        <v>5299.0289303222989</v>
      </c>
      <c r="F78" s="306">
        <f>'実償還シートサポート (2)'!P92</f>
        <v>1547.9256933448371</v>
      </c>
      <c r="G78" s="306">
        <f>'実償還シートサポート (2)'!O92</f>
        <v>3751.1032369774625</v>
      </c>
      <c r="H78" s="306">
        <f>'実償還シートサポート (2)'!Q92</f>
        <v>739253.22956854431</v>
      </c>
      <c r="J78" s="306">
        <f t="shared" si="6"/>
        <v>195</v>
      </c>
      <c r="K78" s="306">
        <f>'実償還シートサポート (2)'!N212</f>
        <v>5299.0289303222989</v>
      </c>
      <c r="L78" s="306">
        <f>'実償還シートサポート (2)'!P212</f>
        <v>483.76943117736209</v>
      </c>
      <c r="M78" s="306">
        <f>'実償還シートサポート (2)'!O212</f>
        <v>4815.2594991449369</v>
      </c>
      <c r="N78" s="306">
        <f>'実償還シートサポート (2)'!Q212</f>
        <v>227394.06746598921</v>
      </c>
      <c r="P78" s="306">
        <f t="shared" si="7"/>
        <v>315</v>
      </c>
      <c r="Q78" s="306">
        <f>'実償還シートサポート (2)'!N332</f>
        <v>0</v>
      </c>
      <c r="R78" s="306">
        <f>'実償還シートサポート (2)'!P332</f>
        <v>0</v>
      </c>
      <c r="S78" s="306">
        <f>'実償還シートサポート (2)'!O332</f>
        <v>0</v>
      </c>
      <c r="T78" s="306">
        <f>'実償還シートサポート (2)'!Q332</f>
        <v>4.156390787102282E-10</v>
      </c>
    </row>
    <row r="79" spans="3:25">
      <c r="C79" s="319"/>
      <c r="D79" s="317">
        <f t="shared" si="5"/>
        <v>76</v>
      </c>
      <c r="E79" s="306">
        <f>'実償還シートサポート (2)'!N93</f>
        <v>5299.0289303222989</v>
      </c>
      <c r="F79" s="306">
        <f>'実償還シートサポート (2)'!P93</f>
        <v>1540.1108949344671</v>
      </c>
      <c r="G79" s="306">
        <f>'実償還シートサポート (2)'!O93</f>
        <v>3758.9180353878323</v>
      </c>
      <c r="H79" s="306">
        <f>'実償還シートサポート (2)'!Q93</f>
        <v>735494.31153315643</v>
      </c>
      <c r="J79" s="306">
        <f t="shared" si="6"/>
        <v>196</v>
      </c>
      <c r="K79" s="306">
        <f>'実償還シートサポート (2)'!N213</f>
        <v>5299.0289303222989</v>
      </c>
      <c r="L79" s="306">
        <f>'実償還シートサポート (2)'!P213</f>
        <v>473.73764055414347</v>
      </c>
      <c r="M79" s="306">
        <f>'実償還シートサポート (2)'!O213</f>
        <v>4825.2912897681554</v>
      </c>
      <c r="N79" s="306">
        <f>'実償還シートサポート (2)'!Q213</f>
        <v>222568.77617622106</v>
      </c>
      <c r="P79" s="306">
        <f t="shared" si="7"/>
        <v>316</v>
      </c>
      <c r="Q79" s="306">
        <f>'実償還シートサポート (2)'!N333</f>
        <v>0</v>
      </c>
      <c r="R79" s="306">
        <f>'実償還シートサポート (2)'!P333</f>
        <v>0</v>
      </c>
      <c r="S79" s="306">
        <f>'実償還シートサポート (2)'!O333</f>
        <v>0</v>
      </c>
      <c r="T79" s="306">
        <f>'実償還シートサポート (2)'!Q333</f>
        <v>4.156390787102282E-10</v>
      </c>
    </row>
    <row r="80" spans="3:25">
      <c r="C80" s="319"/>
      <c r="D80" s="317">
        <f t="shared" si="5"/>
        <v>77</v>
      </c>
      <c r="E80" s="306">
        <f>'実償還シートサポート (2)'!N94</f>
        <v>5299.0289303222989</v>
      </c>
      <c r="F80" s="306">
        <f>'実償還シートサポート (2)'!P94</f>
        <v>1532.2798156940758</v>
      </c>
      <c r="G80" s="306">
        <f>'実償還シートサポート (2)'!O94</f>
        <v>3766.7491146282227</v>
      </c>
      <c r="H80" s="306">
        <f>'実償還シートサポート (2)'!Q94</f>
        <v>731727.56241852825</v>
      </c>
      <c r="J80" s="306">
        <f t="shared" si="6"/>
        <v>197</v>
      </c>
      <c r="K80" s="306">
        <f>'実償還シートサポート (2)'!N214</f>
        <v>5299.0289303222989</v>
      </c>
      <c r="L80" s="306">
        <f>'実償還シートサポート (2)'!P214</f>
        <v>463.68495036712642</v>
      </c>
      <c r="M80" s="306">
        <f>'実償還シートサポート (2)'!O214</f>
        <v>4835.3439799551725</v>
      </c>
      <c r="N80" s="306">
        <f>'実償還シートサポート (2)'!Q214</f>
        <v>217733.43219626587</v>
      </c>
      <c r="P80" s="306">
        <f t="shared" si="7"/>
        <v>317</v>
      </c>
      <c r="Q80" s="306">
        <f>'実償還シートサポート (2)'!N334</f>
        <v>0</v>
      </c>
      <c r="R80" s="306">
        <f>'実償還シートサポート (2)'!P334</f>
        <v>0</v>
      </c>
      <c r="S80" s="306">
        <f>'実償還シートサポート (2)'!O334</f>
        <v>0</v>
      </c>
      <c r="T80" s="306">
        <f>'実償還シートサポート (2)'!Q334</f>
        <v>4.156390787102282E-10</v>
      </c>
    </row>
    <row r="81" spans="3:20">
      <c r="C81" s="319"/>
      <c r="D81" s="317">
        <f t="shared" si="5"/>
        <v>78</v>
      </c>
      <c r="E81" s="306">
        <f>'実償還シートサポート (2)'!N95</f>
        <v>5299.0289303222989</v>
      </c>
      <c r="F81" s="306">
        <f>'実償還シートサポート (2)'!P95</f>
        <v>1524.432421705267</v>
      </c>
      <c r="G81" s="306">
        <f>'実償還シートサポート (2)'!O95</f>
        <v>3774.5965086170327</v>
      </c>
      <c r="H81" s="306">
        <f>'実償還シートサポート (2)'!Q95</f>
        <v>727952.9659099112</v>
      </c>
      <c r="J81" s="306">
        <f t="shared" si="6"/>
        <v>198</v>
      </c>
      <c r="K81" s="306">
        <f>'実償還シートサポート (2)'!N215</f>
        <v>5299.0289303222989</v>
      </c>
      <c r="L81" s="306">
        <f>'実償還シートサポート (2)'!P215</f>
        <v>453.61131707555325</v>
      </c>
      <c r="M81" s="306">
        <f>'実償還シートサポート (2)'!O215</f>
        <v>4845.4176132467455</v>
      </c>
      <c r="N81" s="306">
        <f>'実償還シートサポート (2)'!Q215</f>
        <v>212888.01458301913</v>
      </c>
      <c r="P81" s="306">
        <f t="shared" si="7"/>
        <v>318</v>
      </c>
      <c r="Q81" s="306">
        <f>'実償還シートサポート (2)'!N335</f>
        <v>0</v>
      </c>
      <c r="R81" s="306">
        <f>'実償還シートサポート (2)'!P335</f>
        <v>0</v>
      </c>
      <c r="S81" s="306">
        <f>'実償還シートサポート (2)'!O335</f>
        <v>0</v>
      </c>
      <c r="T81" s="306">
        <f>'実償還シートサポート (2)'!Q335</f>
        <v>4.156390787102282E-10</v>
      </c>
    </row>
    <row r="82" spans="3:20">
      <c r="C82" s="319"/>
      <c r="D82" s="317">
        <f t="shared" si="5"/>
        <v>79</v>
      </c>
      <c r="E82" s="306">
        <f>'実償還シートサポート (2)'!N96</f>
        <v>5299.0289303222989</v>
      </c>
      <c r="F82" s="306">
        <f>'実償還シートサポート (2)'!P96</f>
        <v>1516.5686789789813</v>
      </c>
      <c r="G82" s="306">
        <f>'実償還シートサポート (2)'!O96</f>
        <v>3782.4602513433179</v>
      </c>
      <c r="H82" s="306">
        <f>'実償還シートサポート (2)'!Q96</f>
        <v>724170.50565856788</v>
      </c>
      <c r="J82" s="306">
        <f t="shared" si="6"/>
        <v>199</v>
      </c>
      <c r="K82" s="306">
        <f>'実償還シートサポート (2)'!N216</f>
        <v>5299.0289303222989</v>
      </c>
      <c r="L82" s="306">
        <f>'実償還シートサポート (2)'!P216</f>
        <v>443.5166970479558</v>
      </c>
      <c r="M82" s="306">
        <f>'実償還シートサポート (2)'!O216</f>
        <v>4855.512233274344</v>
      </c>
      <c r="N82" s="306">
        <f>'実償還シートサポート (2)'!Q216</f>
        <v>208032.50234974478</v>
      </c>
      <c r="P82" s="306">
        <f t="shared" si="7"/>
        <v>319</v>
      </c>
      <c r="Q82" s="306">
        <f>'実償還シートサポート (2)'!N336</f>
        <v>0</v>
      </c>
      <c r="R82" s="306">
        <f>'実償還シートサポート (2)'!P336</f>
        <v>0</v>
      </c>
      <c r="S82" s="306">
        <f>'実償還シートサポート (2)'!O336</f>
        <v>0</v>
      </c>
      <c r="T82" s="306">
        <f>'実償還シートサポート (2)'!Q336</f>
        <v>4.156390787102282E-10</v>
      </c>
    </row>
    <row r="83" spans="3:20">
      <c r="C83" s="319"/>
      <c r="D83" s="317">
        <f t="shared" si="5"/>
        <v>80</v>
      </c>
      <c r="E83" s="306">
        <f>'実償還シートサポート (2)'!N97</f>
        <v>5299.0289303222989</v>
      </c>
      <c r="F83" s="306">
        <f>'実償還シートサポート (2)'!P97</f>
        <v>1508.6885534553494</v>
      </c>
      <c r="G83" s="306">
        <f>'実償還シートサポート (2)'!O97</f>
        <v>3790.34037686695</v>
      </c>
      <c r="H83" s="306">
        <f>'実償還シートサポート (2)'!Q97</f>
        <v>720380.1652817009</v>
      </c>
      <c r="J83" s="306">
        <f t="shared" si="6"/>
        <v>200</v>
      </c>
      <c r="K83" s="306">
        <f>'実償還シートサポート (2)'!N217</f>
        <v>5299.0289303222989</v>
      </c>
      <c r="L83" s="306">
        <f>'実償還シートサポート (2)'!P217</f>
        <v>433.40104656196763</v>
      </c>
      <c r="M83" s="306">
        <f>'実償還シートサポート (2)'!O217</f>
        <v>4865.6278837603313</v>
      </c>
      <c r="N83" s="306">
        <f>'実償還シートサポート (2)'!Q217</f>
        <v>203166.87446598447</v>
      </c>
      <c r="P83" s="306">
        <f t="shared" si="7"/>
        <v>320</v>
      </c>
      <c r="Q83" s="306">
        <f>'実償還シートサポート (2)'!N337</f>
        <v>0</v>
      </c>
      <c r="R83" s="306">
        <f>'実償還シートサポート (2)'!P337</f>
        <v>0</v>
      </c>
      <c r="S83" s="306">
        <f>'実償還シートサポート (2)'!O337</f>
        <v>0</v>
      </c>
      <c r="T83" s="306">
        <f>'実償還シートサポート (2)'!Q337</f>
        <v>4.156390787102282E-10</v>
      </c>
    </row>
    <row r="84" spans="3:20">
      <c r="C84" s="319"/>
      <c r="D84" s="317">
        <f t="shared" si="5"/>
        <v>81</v>
      </c>
      <c r="E84" s="306">
        <f>'実償還シートサポート (2)'!N98</f>
        <v>5299.0289303222989</v>
      </c>
      <c r="F84" s="306">
        <f>'実償還シートサポート (2)'!P98</f>
        <v>1500.7920110035436</v>
      </c>
      <c r="G84" s="306">
        <f>'実償還シートサポート (2)'!O98</f>
        <v>3798.2369193187556</v>
      </c>
      <c r="H84" s="306">
        <f>'実償還シートサポート (2)'!Q98</f>
        <v>716581.92836238211</v>
      </c>
      <c r="J84" s="306">
        <f t="shared" si="6"/>
        <v>201</v>
      </c>
      <c r="K84" s="306">
        <f>'実償還シートサポート (2)'!N218</f>
        <v>5299.0289303222989</v>
      </c>
      <c r="L84" s="306">
        <f>'実償還シートサポート (2)'!P218</f>
        <v>423.26432180413349</v>
      </c>
      <c r="M84" s="306">
        <f>'実償還シートサポート (2)'!O218</f>
        <v>4875.764608518165</v>
      </c>
      <c r="N84" s="306">
        <f>'実償還シートサポート (2)'!Q218</f>
        <v>198291.1098574663</v>
      </c>
      <c r="P84" s="306">
        <f t="shared" si="7"/>
        <v>321</v>
      </c>
      <c r="Q84" s="306">
        <f>'実償還シートサポート (2)'!N338</f>
        <v>0</v>
      </c>
      <c r="R84" s="306">
        <f>'実償還シートサポート (2)'!P338</f>
        <v>0</v>
      </c>
      <c r="S84" s="306">
        <f>'実償還シートサポート (2)'!O338</f>
        <v>0</v>
      </c>
      <c r="T84" s="306">
        <f>'実償還シートサポート (2)'!Q338</f>
        <v>4.156390787102282E-10</v>
      </c>
    </row>
    <row r="85" spans="3:20">
      <c r="C85" s="319"/>
      <c r="D85" s="317">
        <f t="shared" si="5"/>
        <v>82</v>
      </c>
      <c r="E85" s="306">
        <f>'実償還シートサポート (2)'!N99</f>
        <v>5299.0289303222989</v>
      </c>
      <c r="F85" s="306">
        <f>'実償還シートサポート (2)'!P99</f>
        <v>1492.8790174216297</v>
      </c>
      <c r="G85" s="306">
        <f>'実償還シートサポート (2)'!O99</f>
        <v>3806.1499129006697</v>
      </c>
      <c r="H85" s="306">
        <f>'実償還シートサポート (2)'!Q99</f>
        <v>712775.77844948147</v>
      </c>
      <c r="J85" s="306">
        <f t="shared" si="6"/>
        <v>202</v>
      </c>
      <c r="K85" s="306">
        <f>'実償還シートサポート (2)'!N219</f>
        <v>5299.0289303222989</v>
      </c>
      <c r="L85" s="306">
        <f>'実償還シートサポート (2)'!P219</f>
        <v>413.10647886972072</v>
      </c>
      <c r="M85" s="306">
        <f>'実償還シートサポート (2)'!O219</f>
        <v>4885.9224514525777</v>
      </c>
      <c r="N85" s="306">
        <f>'実償還シートサポート (2)'!Q219</f>
        <v>193405.18740601372</v>
      </c>
      <c r="P85" s="306">
        <f t="shared" si="7"/>
        <v>322</v>
      </c>
      <c r="Q85" s="306">
        <f>'実償還シートサポート (2)'!N339</f>
        <v>0</v>
      </c>
      <c r="R85" s="306">
        <f>'実償還シートサポート (2)'!P339</f>
        <v>0</v>
      </c>
      <c r="S85" s="306">
        <f>'実償還シートサポート (2)'!O339</f>
        <v>0</v>
      </c>
      <c r="T85" s="306">
        <f>'実償還シートサポート (2)'!Q339</f>
        <v>4.156390787102282E-10</v>
      </c>
    </row>
    <row r="86" spans="3:20">
      <c r="C86" s="319"/>
      <c r="D86" s="317">
        <f t="shared" si="5"/>
        <v>83</v>
      </c>
      <c r="E86" s="306">
        <f>'実償還シートサポート (2)'!N100</f>
        <v>5299.0289303222989</v>
      </c>
      <c r="F86" s="306">
        <f>'実償還シートサポート (2)'!P100</f>
        <v>1484.9495384364195</v>
      </c>
      <c r="G86" s="306">
        <f>'実償還シートサポート (2)'!O100</f>
        <v>3814.0793918858794</v>
      </c>
      <c r="H86" s="306">
        <f>'実償還シートサポート (2)'!Q100</f>
        <v>708961.69905759557</v>
      </c>
      <c r="J86" s="306">
        <f t="shared" si="6"/>
        <v>203</v>
      </c>
      <c r="K86" s="306">
        <f>'実償還シートサポート (2)'!N220</f>
        <v>5299.0289303222989</v>
      </c>
      <c r="L86" s="306">
        <f>'実償還シートサポート (2)'!P220</f>
        <v>402.92747376252777</v>
      </c>
      <c r="M86" s="306">
        <f>'実償還シートサポート (2)'!O220</f>
        <v>4896.1014565597716</v>
      </c>
      <c r="N86" s="306">
        <f>'実償還シートサポート (2)'!Q220</f>
        <v>188509.08594945396</v>
      </c>
      <c r="P86" s="306">
        <f t="shared" si="7"/>
        <v>323</v>
      </c>
      <c r="Q86" s="306">
        <f>'実償還シートサポート (2)'!N340</f>
        <v>0</v>
      </c>
      <c r="R86" s="306">
        <f>'実償還シートサポート (2)'!P340</f>
        <v>0</v>
      </c>
      <c r="S86" s="306">
        <f>'実償還シートサポート (2)'!O340</f>
        <v>0</v>
      </c>
      <c r="T86" s="306">
        <f>'実償還シートサポート (2)'!Q340</f>
        <v>4.156390787102282E-10</v>
      </c>
    </row>
    <row r="87" spans="3:20">
      <c r="C87" s="319" t="s">
        <v>119</v>
      </c>
      <c r="D87" s="317">
        <f t="shared" si="5"/>
        <v>84</v>
      </c>
      <c r="E87" s="306">
        <f>'実償還シートサポート (2)'!N101</f>
        <v>5299.0289303222989</v>
      </c>
      <c r="F87" s="306">
        <f>'実償還シートサポート (2)'!P101</f>
        <v>1477.0035397033241</v>
      </c>
      <c r="G87" s="306">
        <f>'実償還シートサポート (2)'!O101</f>
        <v>3822.0253906189751</v>
      </c>
      <c r="H87" s="306">
        <f>'実償還シートサポート (2)'!Q101</f>
        <v>705139.67366697663</v>
      </c>
      <c r="I87" s="319" t="s">
        <v>120</v>
      </c>
      <c r="J87" s="306">
        <f t="shared" si="6"/>
        <v>204</v>
      </c>
      <c r="K87" s="306">
        <f>'実償還シートサポート (2)'!N221</f>
        <v>5299.0289303222989</v>
      </c>
      <c r="L87" s="306">
        <f>'実償還シートサポート (2)'!P221</f>
        <v>392.72726239469489</v>
      </c>
      <c r="M87" s="306">
        <f>'実償還シートサポート (2)'!O221</f>
        <v>4906.3016679276043</v>
      </c>
      <c r="N87" s="306">
        <f>'実償還シートサポート (2)'!Q221</f>
        <v>183602.78428152634</v>
      </c>
      <c r="O87" s="319" t="s">
        <v>121</v>
      </c>
      <c r="P87" s="306">
        <f t="shared" si="7"/>
        <v>324</v>
      </c>
      <c r="Q87" s="306">
        <f>'実償還シートサポート (2)'!N341</f>
        <v>0</v>
      </c>
      <c r="R87" s="306">
        <f>'実償還シートサポート (2)'!P341</f>
        <v>0</v>
      </c>
      <c r="S87" s="306">
        <f>'実償還シートサポート (2)'!O341</f>
        <v>0</v>
      </c>
      <c r="T87" s="306">
        <f>'実償還シートサポート (2)'!Q341</f>
        <v>4.156390787102282E-10</v>
      </c>
    </row>
    <row r="88" spans="3:20">
      <c r="C88" s="319"/>
      <c r="D88" s="317">
        <f t="shared" si="5"/>
        <v>85</v>
      </c>
      <c r="E88" s="306">
        <f>'実償還シートサポート (2)'!N102</f>
        <v>5299.0289303222989</v>
      </c>
      <c r="F88" s="306">
        <f>'実償還シートサポート (2)'!P102</f>
        <v>1469.0409868062011</v>
      </c>
      <c r="G88" s="306">
        <f>'実償還シートサポート (2)'!O102</f>
        <v>3829.9879435160979</v>
      </c>
      <c r="H88" s="306">
        <f>'実償還シートサポート (2)'!Q102</f>
        <v>701309.68572346051</v>
      </c>
      <c r="J88" s="306">
        <f t="shared" si="6"/>
        <v>205</v>
      </c>
      <c r="K88" s="306">
        <f>'実償還シートサポート (2)'!N222</f>
        <v>5299.0289303222989</v>
      </c>
      <c r="L88" s="306">
        <f>'実償還シートサポート (2)'!P222</f>
        <v>382.50580058651246</v>
      </c>
      <c r="M88" s="306">
        <f>'実償還シートサポート (2)'!O222</f>
        <v>4916.5231297357868</v>
      </c>
      <c r="N88" s="306">
        <f>'実償還シートサポート (2)'!Q222</f>
        <v>178686.26115179056</v>
      </c>
      <c r="P88" s="306">
        <f t="shared" si="7"/>
        <v>325</v>
      </c>
      <c r="Q88" s="306">
        <f>'実償還シートサポート (2)'!N342</f>
        <v>0</v>
      </c>
      <c r="R88" s="306">
        <f>'実償還シートサポート (2)'!P342</f>
        <v>0</v>
      </c>
      <c r="S88" s="306">
        <f>'実償還シートサポート (2)'!O342</f>
        <v>0</v>
      </c>
      <c r="T88" s="306">
        <f>'実償還シートサポート (2)'!Q342</f>
        <v>4.156390787102282E-10</v>
      </c>
    </row>
    <row r="89" spans="3:20">
      <c r="C89" s="319"/>
      <c r="D89" s="317">
        <f t="shared" si="5"/>
        <v>86</v>
      </c>
      <c r="E89" s="306">
        <f>'実償還シートサポート (2)'!N103</f>
        <v>5299.0289303222989</v>
      </c>
      <c r="F89" s="306">
        <f>'実償還シートサポート (2)'!P103</f>
        <v>1461.0618452572091</v>
      </c>
      <c r="G89" s="306">
        <f>'実償還シートサポート (2)'!O103</f>
        <v>3837.9670850650896</v>
      </c>
      <c r="H89" s="306">
        <f>'実償還シートサポート (2)'!Q103</f>
        <v>697471.71863839542</v>
      </c>
      <c r="J89" s="306">
        <f t="shared" si="6"/>
        <v>206</v>
      </c>
      <c r="K89" s="306">
        <f>'実償還シートサポート (2)'!N223</f>
        <v>5299.0289303222989</v>
      </c>
      <c r="L89" s="306">
        <f>'実償還シートサポート (2)'!P223</f>
        <v>372.26304406622961</v>
      </c>
      <c r="M89" s="306">
        <f>'実償還シートサポート (2)'!O223</f>
        <v>4926.7658862560693</v>
      </c>
      <c r="N89" s="306">
        <f>'実償還シートサポート (2)'!Q223</f>
        <v>173759.4952655345</v>
      </c>
      <c r="P89" s="306">
        <f t="shared" si="7"/>
        <v>326</v>
      </c>
      <c r="Q89" s="306">
        <f>'実償還シートサポート (2)'!N343</f>
        <v>0</v>
      </c>
      <c r="R89" s="306">
        <f>'実償還シートサポート (2)'!P343</f>
        <v>0</v>
      </c>
      <c r="S89" s="306">
        <f>'実償還シートサポート (2)'!O343</f>
        <v>0</v>
      </c>
      <c r="T89" s="306">
        <f>'実償還シートサポート (2)'!Q343</f>
        <v>4.156390787102282E-10</v>
      </c>
    </row>
    <row r="90" spans="3:20">
      <c r="C90" s="319"/>
      <c r="D90" s="317">
        <f t="shared" si="5"/>
        <v>87</v>
      </c>
      <c r="E90" s="306">
        <f>'実償還シートサポート (2)'!N104</f>
        <v>5299.0289303222989</v>
      </c>
      <c r="F90" s="306">
        <f>'実償還シートサポート (2)'!P104</f>
        <v>1453.0660804966572</v>
      </c>
      <c r="G90" s="306">
        <f>'実償還シートサポート (2)'!O104</f>
        <v>3845.962849825642</v>
      </c>
      <c r="H90" s="306">
        <f>'実償還シートサポート (2)'!Q104</f>
        <v>693625.7557885698</v>
      </c>
      <c r="J90" s="306">
        <f t="shared" si="6"/>
        <v>207</v>
      </c>
      <c r="K90" s="306">
        <f>'実償還シートサポート (2)'!N224</f>
        <v>5299.0289303222989</v>
      </c>
      <c r="L90" s="306">
        <f>'実償還シートサポート (2)'!P224</f>
        <v>361.9989484698628</v>
      </c>
      <c r="M90" s="306">
        <f>'実償還シートサポート (2)'!O224</f>
        <v>4937.0299818524363</v>
      </c>
      <c r="N90" s="306">
        <f>'実償還シートサポート (2)'!Q224</f>
        <v>168822.46528368205</v>
      </c>
      <c r="P90" s="306">
        <f t="shared" si="7"/>
        <v>327</v>
      </c>
      <c r="Q90" s="306">
        <f>'実償還シートサポート (2)'!N344</f>
        <v>0</v>
      </c>
      <c r="R90" s="306">
        <f>'実償還シートサポート (2)'!P344</f>
        <v>0</v>
      </c>
      <c r="S90" s="306">
        <f>'実償還シートサポート (2)'!O344</f>
        <v>0</v>
      </c>
      <c r="T90" s="306">
        <f>'実償還シートサポート (2)'!Q344</f>
        <v>4.156390787102282E-10</v>
      </c>
    </row>
    <row r="91" spans="3:20">
      <c r="C91" s="319"/>
      <c r="D91" s="317">
        <f t="shared" si="5"/>
        <v>88</v>
      </c>
      <c r="E91" s="306">
        <f>'実償還シートサポート (2)'!N105</f>
        <v>5299.0289303222989</v>
      </c>
      <c r="F91" s="306">
        <f>'実償還シートサポート (2)'!P105</f>
        <v>1445.0536578928536</v>
      </c>
      <c r="G91" s="306">
        <f>'実償還シートサポート (2)'!O105</f>
        <v>3853.9752724294453</v>
      </c>
      <c r="H91" s="306">
        <f>'実償還シートサポート (2)'!Q105</f>
        <v>689771.7805161404</v>
      </c>
      <c r="J91" s="306">
        <f t="shared" si="6"/>
        <v>208</v>
      </c>
      <c r="K91" s="306">
        <f>'実償還シートサポート (2)'!N225</f>
        <v>5299.0289303222989</v>
      </c>
      <c r="L91" s="306">
        <f>'実償還シートサポート (2)'!P225</f>
        <v>351.71346934100347</v>
      </c>
      <c r="M91" s="306">
        <f>'実償還シートサポート (2)'!O225</f>
        <v>4947.3154609812955</v>
      </c>
      <c r="N91" s="306">
        <f>'実償還シートサポート (2)'!Q225</f>
        <v>163875.14982270074</v>
      </c>
      <c r="P91" s="306">
        <f t="shared" si="7"/>
        <v>328</v>
      </c>
      <c r="Q91" s="306">
        <f>'実償還シートサポート (2)'!N345</f>
        <v>0</v>
      </c>
      <c r="R91" s="306">
        <f>'実償還シートサポート (2)'!P345</f>
        <v>0</v>
      </c>
      <c r="S91" s="306">
        <f>'実償還シートサポート (2)'!O345</f>
        <v>0</v>
      </c>
      <c r="T91" s="306">
        <f>'実償還シートサポート (2)'!Q345</f>
        <v>4.156390787102282E-10</v>
      </c>
    </row>
    <row r="92" spans="3:20">
      <c r="C92" s="319"/>
      <c r="D92" s="317">
        <f t="shared" si="5"/>
        <v>89</v>
      </c>
      <c r="E92" s="306">
        <f>'実償還シートサポート (2)'!N106</f>
        <v>5299.0289303222989</v>
      </c>
      <c r="F92" s="306">
        <f>'実償還シートサポート (2)'!P106</f>
        <v>1437.0245427419591</v>
      </c>
      <c r="G92" s="306">
        <f>'実償還シートサポート (2)'!O106</f>
        <v>3862.0043875803403</v>
      </c>
      <c r="H92" s="306">
        <f>'実償還シートサポート (2)'!Q106</f>
        <v>685909.77612856007</v>
      </c>
      <c r="J92" s="306">
        <f t="shared" si="6"/>
        <v>209</v>
      </c>
      <c r="K92" s="306">
        <f>'実償還シートサポート (2)'!N226</f>
        <v>5299.0289303222989</v>
      </c>
      <c r="L92" s="306">
        <f>'実償還シートサポート (2)'!P226</f>
        <v>341.40656213062579</v>
      </c>
      <c r="M92" s="306">
        <f>'実償還シートサポート (2)'!O226</f>
        <v>4957.6223681916736</v>
      </c>
      <c r="N92" s="306">
        <f>'実償還シートサポート (2)'!Q226</f>
        <v>158917.52745450908</v>
      </c>
      <c r="P92" s="306">
        <f t="shared" si="7"/>
        <v>329</v>
      </c>
      <c r="Q92" s="306">
        <f>'実償還シートサポート (2)'!N346</f>
        <v>0</v>
      </c>
      <c r="R92" s="306">
        <f>'実償還シートサポート (2)'!P346</f>
        <v>0</v>
      </c>
      <c r="S92" s="306">
        <f>'実償還シートサポート (2)'!O346</f>
        <v>0</v>
      </c>
      <c r="T92" s="306">
        <f>'実償還シートサポート (2)'!Q346</f>
        <v>4.156390787102282E-10</v>
      </c>
    </row>
    <row r="93" spans="3:20">
      <c r="C93" s="319"/>
      <c r="D93" s="317">
        <f t="shared" si="5"/>
        <v>90</v>
      </c>
      <c r="E93" s="306">
        <f>'実償還シートサポート (2)'!N107</f>
        <v>5299.0289303222989</v>
      </c>
      <c r="F93" s="306">
        <f>'実償還シートサポート (2)'!P107</f>
        <v>1428.9787002678331</v>
      </c>
      <c r="G93" s="306">
        <f>'実償還シートサポート (2)'!O107</f>
        <v>3870.0502300544654</v>
      </c>
      <c r="H93" s="306">
        <f>'実償還シートサポート (2)'!Q107</f>
        <v>682039.72589850565</v>
      </c>
      <c r="J93" s="306">
        <f t="shared" si="6"/>
        <v>210</v>
      </c>
      <c r="K93" s="306">
        <f>'実償還シートサポート (2)'!N227</f>
        <v>5299.0289303222989</v>
      </c>
      <c r="L93" s="306">
        <f>'実償還シートサポート (2)'!P227</f>
        <v>331.07818219689312</v>
      </c>
      <c r="M93" s="306">
        <f>'実償還シートサポート (2)'!O227</f>
        <v>4967.9507481254059</v>
      </c>
      <c r="N93" s="306">
        <f>'実償還シートサポート (2)'!Q227</f>
        <v>153949.57670638367</v>
      </c>
      <c r="P93" s="306">
        <f t="shared" si="7"/>
        <v>330</v>
      </c>
      <c r="Q93" s="306">
        <f>'実償還シートサポート (2)'!N347</f>
        <v>0</v>
      </c>
      <c r="R93" s="306">
        <f>'実償還シートサポート (2)'!P347</f>
        <v>0</v>
      </c>
      <c r="S93" s="306">
        <f>'実償還シートサポート (2)'!O347</f>
        <v>0</v>
      </c>
      <c r="T93" s="306">
        <f>'実償還シートサポート (2)'!Q347</f>
        <v>4.156390787102282E-10</v>
      </c>
    </row>
    <row r="94" spans="3:20">
      <c r="C94" s="319"/>
      <c r="D94" s="317">
        <f t="shared" si="5"/>
        <v>91</v>
      </c>
      <c r="E94" s="306">
        <f>'実償還シートサポート (2)'!N108</f>
        <v>5299.0289303222989</v>
      </c>
      <c r="F94" s="306">
        <f>'実償還シートサポート (2)'!P108</f>
        <v>1420.9160956218866</v>
      </c>
      <c r="G94" s="306">
        <f>'実償還シートサポート (2)'!O108</f>
        <v>3878.1128347004128</v>
      </c>
      <c r="H94" s="306">
        <f>'実償還シートサポート (2)'!Q108</f>
        <v>678161.61306380527</v>
      </c>
      <c r="J94" s="306">
        <f t="shared" si="6"/>
        <v>211</v>
      </c>
      <c r="K94" s="306">
        <f>'実償還シートサポート (2)'!N228</f>
        <v>5299.0289303222989</v>
      </c>
      <c r="L94" s="306">
        <f>'実償還シートサポート (2)'!P228</f>
        <v>320.7282848049652</v>
      </c>
      <c r="M94" s="306">
        <f>'実償還シートサポート (2)'!O228</f>
        <v>4978.3006455173336</v>
      </c>
      <c r="N94" s="306">
        <f>'実償還シートサポート (2)'!Q228</f>
        <v>148971.27606086634</v>
      </c>
      <c r="P94" s="306">
        <f t="shared" si="7"/>
        <v>331</v>
      </c>
      <c r="Q94" s="306">
        <f>'実償還シートサポート (2)'!N348</f>
        <v>0</v>
      </c>
      <c r="R94" s="306">
        <f>'実償還シートサポート (2)'!P348</f>
        <v>0</v>
      </c>
      <c r="S94" s="306">
        <f>'実償還シートサポート (2)'!O348</f>
        <v>0</v>
      </c>
      <c r="T94" s="306">
        <f>'実償還シートサポート (2)'!Q348</f>
        <v>4.156390787102282E-10</v>
      </c>
    </row>
    <row r="95" spans="3:20">
      <c r="C95" s="319"/>
      <c r="D95" s="317">
        <f t="shared" si="5"/>
        <v>92</v>
      </c>
      <c r="E95" s="306">
        <f>'実償還シートサポート (2)'!N109</f>
        <v>5299.0289303222989</v>
      </c>
      <c r="F95" s="306">
        <f>'実償還シートサポート (2)'!P109</f>
        <v>1412.8366938829272</v>
      </c>
      <c r="G95" s="306">
        <f>'実償還シートサポート (2)'!O109</f>
        <v>3886.1922364393718</v>
      </c>
      <c r="H95" s="306">
        <f>'実償還シートサポート (2)'!Q109</f>
        <v>674275.42082736595</v>
      </c>
      <c r="J95" s="306">
        <f t="shared" si="6"/>
        <v>212</v>
      </c>
      <c r="K95" s="306">
        <f>'実償還シートサポート (2)'!N229</f>
        <v>5299.0289303222989</v>
      </c>
      <c r="L95" s="306">
        <f>'実償還シートサポート (2)'!P229</f>
        <v>310.35682512680415</v>
      </c>
      <c r="M95" s="306">
        <f>'実償還シートサポート (2)'!O229</f>
        <v>4988.6721051954955</v>
      </c>
      <c r="N95" s="306">
        <f>'実償還シートサポート (2)'!Q229</f>
        <v>143982.60395567084</v>
      </c>
      <c r="P95" s="306">
        <f t="shared" si="7"/>
        <v>332</v>
      </c>
      <c r="Q95" s="306">
        <f>'実償還シートサポート (2)'!N349</f>
        <v>0</v>
      </c>
      <c r="R95" s="306">
        <f>'実償還シートサポート (2)'!P349</f>
        <v>0</v>
      </c>
      <c r="S95" s="306">
        <f>'実償還シートサポート (2)'!O349</f>
        <v>0</v>
      </c>
      <c r="T95" s="306">
        <f>'実償還シートサポート (2)'!Q349</f>
        <v>4.156390787102282E-10</v>
      </c>
    </row>
    <row r="96" spans="3:20">
      <c r="C96" s="319"/>
      <c r="D96" s="317">
        <f t="shared" si="5"/>
        <v>93</v>
      </c>
      <c r="E96" s="306">
        <f>'実償還シートサポート (2)'!N110</f>
        <v>5299.0289303222989</v>
      </c>
      <c r="F96" s="306">
        <f>'実償還シートサポート (2)'!P110</f>
        <v>1404.7404600570119</v>
      </c>
      <c r="G96" s="306">
        <f>'実償還シートサポート (2)'!O110</f>
        <v>3894.2884702652877</v>
      </c>
      <c r="H96" s="306">
        <f>'実償還シートサポート (2)'!Q110</f>
        <v>670381.13235710061</v>
      </c>
      <c r="J96" s="306">
        <f t="shared" si="6"/>
        <v>213</v>
      </c>
      <c r="K96" s="306">
        <f>'実償還シートサポート (2)'!N230</f>
        <v>5299.0289303222989</v>
      </c>
      <c r="L96" s="306">
        <f>'実償還シートサポート (2)'!P230</f>
        <v>299.96375824098021</v>
      </c>
      <c r="M96" s="306">
        <f>'実償還シートサポート (2)'!O230</f>
        <v>4999.0651720813194</v>
      </c>
      <c r="N96" s="306">
        <f>'実償還シートサポート (2)'!Q230</f>
        <v>138983.53878358952</v>
      </c>
      <c r="P96" s="306">
        <f t="shared" si="7"/>
        <v>333</v>
      </c>
      <c r="Q96" s="306">
        <f>'実償還シートサポート (2)'!N350</f>
        <v>0</v>
      </c>
      <c r="R96" s="306">
        <f>'実償還シートサポート (2)'!P350</f>
        <v>0</v>
      </c>
      <c r="S96" s="306">
        <f>'実償還シートサポート (2)'!O350</f>
        <v>0</v>
      </c>
      <c r="T96" s="306">
        <f>'実償還シートサポート (2)'!Q350</f>
        <v>4.156390787102282E-10</v>
      </c>
    </row>
    <row r="97" spans="3:20">
      <c r="C97" s="319"/>
      <c r="D97" s="317">
        <f t="shared" si="5"/>
        <v>94</v>
      </c>
      <c r="E97" s="306">
        <f>'実償還シートサポート (2)'!N111</f>
        <v>5299.0289303222989</v>
      </c>
      <c r="F97" s="306">
        <f>'実償還シートサポート (2)'!P111</f>
        <v>1396.6273590772926</v>
      </c>
      <c r="G97" s="306">
        <f>'実償還シートサポート (2)'!O111</f>
        <v>3902.4015712450068</v>
      </c>
      <c r="H97" s="306">
        <f>'実償還シートサポート (2)'!Q111</f>
        <v>666478.73078585556</v>
      </c>
      <c r="J97" s="306">
        <f t="shared" si="6"/>
        <v>214</v>
      </c>
      <c r="K97" s="306">
        <f>'実償還シートサポート (2)'!N231</f>
        <v>5299.0289303222989</v>
      </c>
      <c r="L97" s="306">
        <f>'実償還シートサポート (2)'!P231</f>
        <v>289.54903913247739</v>
      </c>
      <c r="M97" s="306">
        <f>'実償還シートサポート (2)'!O231</f>
        <v>5009.4798911898215</v>
      </c>
      <c r="N97" s="306">
        <f>'実償還シートサポート (2)'!Q231</f>
        <v>133974.05889239971</v>
      </c>
      <c r="P97" s="306">
        <f t="shared" si="7"/>
        <v>334</v>
      </c>
      <c r="Q97" s="306">
        <f>'実償還シートサポート (2)'!N351</f>
        <v>0</v>
      </c>
      <c r="R97" s="306">
        <f>'実償還シートサポート (2)'!P351</f>
        <v>0</v>
      </c>
      <c r="S97" s="306">
        <f>'実償還シートサポート (2)'!O351</f>
        <v>0</v>
      </c>
      <c r="T97" s="306">
        <f>'実償還シートサポート (2)'!Q351</f>
        <v>4.156390787102282E-10</v>
      </c>
    </row>
    <row r="98" spans="3:20">
      <c r="C98" s="319"/>
      <c r="D98" s="317">
        <f t="shared" si="5"/>
        <v>95</v>
      </c>
      <c r="E98" s="306">
        <f>'実償還シートサポート (2)'!N112</f>
        <v>5299.0289303222989</v>
      </c>
      <c r="F98" s="306">
        <f>'実償還シートサポート (2)'!P112</f>
        <v>1388.4973558038653</v>
      </c>
      <c r="G98" s="306">
        <f>'実償還シートサポート (2)'!O112</f>
        <v>3910.5315745184339</v>
      </c>
      <c r="H98" s="306">
        <f>'実償還シートサポート (2)'!Q112</f>
        <v>662568.19921133714</v>
      </c>
      <c r="J98" s="306">
        <f t="shared" si="6"/>
        <v>215</v>
      </c>
      <c r="K98" s="306">
        <f>'実償還シートサポート (2)'!N232</f>
        <v>5299.0289303222989</v>
      </c>
      <c r="L98" s="306">
        <f>'実償還シートサポート (2)'!P232</f>
        <v>279.11262269249863</v>
      </c>
      <c r="M98" s="306">
        <f>'実償還シートサポート (2)'!O232</f>
        <v>5019.9163076298</v>
      </c>
      <c r="N98" s="306">
        <f>'実償還シートサポート (2)'!Q232</f>
        <v>128954.14258476991</v>
      </c>
      <c r="P98" s="306">
        <f t="shared" si="7"/>
        <v>335</v>
      </c>
      <c r="Q98" s="306">
        <f>'実償還シートサポート (2)'!N352</f>
        <v>0</v>
      </c>
      <c r="R98" s="306">
        <f>'実償還シートサポート (2)'!P352</f>
        <v>0</v>
      </c>
      <c r="S98" s="306">
        <f>'実償還シートサポート (2)'!O352</f>
        <v>0</v>
      </c>
      <c r="T98" s="306">
        <f>'実償還シートサポート (2)'!Q352</f>
        <v>4.156390787102282E-10</v>
      </c>
    </row>
    <row r="99" spans="3:20">
      <c r="C99" s="319" t="s">
        <v>122</v>
      </c>
      <c r="D99" s="317">
        <f t="shared" si="5"/>
        <v>96</v>
      </c>
      <c r="E99" s="306">
        <f>'実償還シートサポート (2)'!N113</f>
        <v>5299.0289303222989</v>
      </c>
      <c r="F99" s="306">
        <f>'実償還シートサポート (2)'!P113</f>
        <v>1380.3504150236188</v>
      </c>
      <c r="G99" s="306">
        <f>'実償還シートサポート (2)'!O113</f>
        <v>3918.6785152986799</v>
      </c>
      <c r="H99" s="306">
        <f>'実償還シートサポート (2)'!Q113</f>
        <v>658649.5206960385</v>
      </c>
      <c r="I99" s="319" t="s">
        <v>123</v>
      </c>
      <c r="J99" s="306">
        <f t="shared" si="6"/>
        <v>216</v>
      </c>
      <c r="K99" s="306">
        <f>'実償還シートサポート (2)'!N233</f>
        <v>5299.0289303222989</v>
      </c>
      <c r="L99" s="306">
        <f>'実償還シートサポート (2)'!P233</f>
        <v>268.65446371826988</v>
      </c>
      <c r="M99" s="306">
        <f>'実償還シートサポート (2)'!O233</f>
        <v>5030.3744666040293</v>
      </c>
      <c r="N99" s="306">
        <f>'実償還シートサポート (2)'!Q233</f>
        <v>123923.76811816588</v>
      </c>
      <c r="O99" s="319" t="s">
        <v>124</v>
      </c>
      <c r="P99" s="306">
        <f t="shared" si="7"/>
        <v>336</v>
      </c>
      <c r="Q99" s="306">
        <f>'実償還シートサポート (2)'!N353</f>
        <v>0</v>
      </c>
      <c r="R99" s="306">
        <f>'実償還シートサポート (2)'!P353</f>
        <v>0</v>
      </c>
      <c r="S99" s="306">
        <f>'実償還シートサポート (2)'!O353</f>
        <v>0</v>
      </c>
      <c r="T99" s="306">
        <f>'実償還シートサポート (2)'!Q353</f>
        <v>4.156390787102282E-10</v>
      </c>
    </row>
    <row r="100" spans="3:20">
      <c r="C100" s="319"/>
      <c r="D100" s="317">
        <f t="shared" si="5"/>
        <v>97</v>
      </c>
      <c r="E100" s="306">
        <f>'実償還シートサポート (2)'!N114</f>
        <v>5299.0289303222989</v>
      </c>
      <c r="F100" s="306">
        <f>'実償還シートサポート (2)'!P114</f>
        <v>1372.1865014500797</v>
      </c>
      <c r="G100" s="306">
        <f>'実償還シートサポート (2)'!O114</f>
        <v>3926.842428872219</v>
      </c>
      <c r="H100" s="306">
        <f>'実償還シートサポート (2)'!Q114</f>
        <v>654722.67826716625</v>
      </c>
      <c r="J100" s="306">
        <f t="shared" si="6"/>
        <v>217</v>
      </c>
      <c r="K100" s="306">
        <f>'実償還シートサポート (2)'!N234</f>
        <v>5299.0289303222989</v>
      </c>
      <c r="L100" s="306">
        <f>'実償還シートサポート (2)'!P234</f>
        <v>258.17451691284481</v>
      </c>
      <c r="M100" s="306">
        <f>'実償還シートサポート (2)'!O234</f>
        <v>5040.8544134094545</v>
      </c>
      <c r="N100" s="306">
        <f>'実償還シートサポート (2)'!Q234</f>
        <v>118882.91370475643</v>
      </c>
      <c r="P100" s="306">
        <f t="shared" si="7"/>
        <v>337</v>
      </c>
      <c r="Q100" s="306">
        <f>'実償還シートサポート (2)'!N354</f>
        <v>0</v>
      </c>
      <c r="R100" s="306">
        <f>'実償還シートサポート (2)'!P354</f>
        <v>0</v>
      </c>
      <c r="S100" s="306">
        <f>'実償還シートサポート (2)'!O354</f>
        <v>0</v>
      </c>
      <c r="T100" s="306">
        <f>'実償還シートサポート (2)'!Q354</f>
        <v>4.156390787102282E-10</v>
      </c>
    </row>
    <row r="101" spans="3:20">
      <c r="C101" s="319"/>
      <c r="D101" s="317">
        <f t="shared" si="5"/>
        <v>98</v>
      </c>
      <c r="E101" s="306">
        <f>'実償還シートサポート (2)'!N115</f>
        <v>5299.0289303222989</v>
      </c>
      <c r="F101" s="306">
        <f>'実償還シートサポート (2)'!P115</f>
        <v>1364.0055797232628</v>
      </c>
      <c r="G101" s="306">
        <f>'実償還シートサポート (2)'!O115</f>
        <v>3935.0233505990363</v>
      </c>
      <c r="H101" s="306">
        <f>'実償還シートサポート (2)'!Q115</f>
        <v>650787.65491656726</v>
      </c>
      <c r="J101" s="306">
        <f t="shared" si="6"/>
        <v>218</v>
      </c>
      <c r="K101" s="306">
        <f>'実償還シートサポート (2)'!N235</f>
        <v>5299.0289303222989</v>
      </c>
      <c r="L101" s="306">
        <f>'実償還シートサポート (2)'!P235</f>
        <v>247.6727368849084</v>
      </c>
      <c r="M101" s="306">
        <f>'実償還シートサポート (2)'!O235</f>
        <v>5051.3561934373902</v>
      </c>
      <c r="N101" s="306">
        <f>'実償還シートサポート (2)'!Q235</f>
        <v>113831.55751131904</v>
      </c>
      <c r="P101" s="306">
        <f t="shared" si="7"/>
        <v>338</v>
      </c>
      <c r="Q101" s="306">
        <f>'実償還シートサポート (2)'!N355</f>
        <v>0</v>
      </c>
      <c r="R101" s="306">
        <f>'実償還シートサポート (2)'!P355</f>
        <v>0</v>
      </c>
      <c r="S101" s="306">
        <f>'実償還シートサポート (2)'!O355</f>
        <v>0</v>
      </c>
      <c r="T101" s="306">
        <f>'実償還シートサポート (2)'!Q355</f>
        <v>4.156390787102282E-10</v>
      </c>
    </row>
    <row r="102" spans="3:20">
      <c r="C102" s="319"/>
      <c r="D102" s="317">
        <f t="shared" si="5"/>
        <v>99</v>
      </c>
      <c r="E102" s="306">
        <f>'実償還シートサポート (2)'!N116</f>
        <v>5299.0289303222989</v>
      </c>
      <c r="F102" s="306">
        <f>'実償還シートサポート (2)'!P116</f>
        <v>1355.8076144095146</v>
      </c>
      <c r="G102" s="306">
        <f>'実償還シートサポート (2)'!O116</f>
        <v>3943.2213159127846</v>
      </c>
      <c r="H102" s="306">
        <f>'実償還シートサポート (2)'!Q116</f>
        <v>646844.43360065448</v>
      </c>
      <c r="J102" s="306">
        <f t="shared" si="6"/>
        <v>219</v>
      </c>
      <c r="K102" s="306">
        <f>'実償還シートサポート (2)'!N236</f>
        <v>5299.0289303222989</v>
      </c>
      <c r="L102" s="306">
        <f>'実償還シートサポート (2)'!P236</f>
        <v>237.14907814858051</v>
      </c>
      <c r="M102" s="306">
        <f>'実償還シートサポート (2)'!O236</f>
        <v>5061.879852173719</v>
      </c>
      <c r="N102" s="306">
        <f>'実償還シートサポート (2)'!Q236</f>
        <v>108769.67765914532</v>
      </c>
      <c r="P102" s="306">
        <f t="shared" si="7"/>
        <v>339</v>
      </c>
      <c r="Q102" s="306">
        <f>'実償還シートサポート (2)'!N356</f>
        <v>0</v>
      </c>
      <c r="R102" s="306">
        <f>'実償還シートサポート (2)'!P356</f>
        <v>0</v>
      </c>
      <c r="S102" s="306">
        <f>'実償還シートサポート (2)'!O356</f>
        <v>0</v>
      </c>
      <c r="T102" s="306">
        <f>'実償還シートサポート (2)'!Q356</f>
        <v>4.156390787102282E-10</v>
      </c>
    </row>
    <row r="103" spans="3:20">
      <c r="C103" s="319"/>
      <c r="D103" s="317">
        <f t="shared" si="5"/>
        <v>100</v>
      </c>
      <c r="E103" s="306">
        <f>'実償還シートサポート (2)'!N117</f>
        <v>5299.0289303222989</v>
      </c>
      <c r="F103" s="306">
        <f>'実償還シートサポート (2)'!P117</f>
        <v>1347.5925700013629</v>
      </c>
      <c r="G103" s="306">
        <f>'実償還シートサポート (2)'!O117</f>
        <v>3951.4363603209363</v>
      </c>
      <c r="H103" s="306">
        <f>'実償還シートサポート (2)'!Q117</f>
        <v>642892.99724033359</v>
      </c>
      <c r="J103" s="306">
        <f t="shared" si="6"/>
        <v>220</v>
      </c>
      <c r="K103" s="306">
        <f>'実償還シートサポート (2)'!N237</f>
        <v>5299.0289303222989</v>
      </c>
      <c r="L103" s="306">
        <f>'実償還シートサポート (2)'!P237</f>
        <v>226.60349512321861</v>
      </c>
      <c r="M103" s="306">
        <f>'実償還シートサポート (2)'!O237</f>
        <v>5072.4254351990803</v>
      </c>
      <c r="N103" s="306">
        <f>'実償還シートサポート (2)'!Q237</f>
        <v>103697.25222394624</v>
      </c>
      <c r="P103" s="306">
        <f t="shared" si="7"/>
        <v>340</v>
      </c>
      <c r="Q103" s="306">
        <f>'実償還シートサポート (2)'!N357</f>
        <v>0</v>
      </c>
      <c r="R103" s="306">
        <f>'実償還シートサポート (2)'!P357</f>
        <v>0</v>
      </c>
      <c r="S103" s="306">
        <f>'実償還シートサポート (2)'!O357</f>
        <v>0</v>
      </c>
      <c r="T103" s="306">
        <f>'実償還シートサポート (2)'!Q357</f>
        <v>4.156390787102282E-10</v>
      </c>
    </row>
    <row r="104" spans="3:20">
      <c r="C104" s="319"/>
      <c r="D104" s="317">
        <f t="shared" si="5"/>
        <v>101</v>
      </c>
      <c r="E104" s="306">
        <f>'実償還シートサポート (2)'!N118</f>
        <v>5299.0289303222989</v>
      </c>
      <c r="F104" s="306">
        <f>'実償還シートサポート (2)'!P118</f>
        <v>1339.3604109173612</v>
      </c>
      <c r="G104" s="306">
        <f>'実償還シートサポート (2)'!O118</f>
        <v>3959.6685194049383</v>
      </c>
      <c r="H104" s="306">
        <f>'実償還シートサポート (2)'!Q118</f>
        <v>638933.32872092864</v>
      </c>
      <c r="J104" s="306">
        <f t="shared" si="6"/>
        <v>221</v>
      </c>
      <c r="K104" s="306">
        <f>'実償還シートサポート (2)'!N238</f>
        <v>5299.0289303222989</v>
      </c>
      <c r="L104" s="306">
        <f>'実償還シートサポート (2)'!P238</f>
        <v>216.03594213322052</v>
      </c>
      <c r="M104" s="306">
        <f>'実償還シートサポート (2)'!O238</f>
        <v>5082.9929881890785</v>
      </c>
      <c r="N104" s="306">
        <f>'実償還シートサポート (2)'!Q238</f>
        <v>98614.25923575717</v>
      </c>
      <c r="P104" s="306">
        <f t="shared" si="7"/>
        <v>341</v>
      </c>
      <c r="Q104" s="306">
        <f>'実償還シートサポート (2)'!N358</f>
        <v>0</v>
      </c>
      <c r="R104" s="306">
        <f>'実償還シートサポート (2)'!P358</f>
        <v>0</v>
      </c>
      <c r="S104" s="306">
        <f>'実償還シートサポート (2)'!O358</f>
        <v>0</v>
      </c>
      <c r="T104" s="306">
        <f>'実償還シートサポート (2)'!Q358</f>
        <v>4.156390787102282E-10</v>
      </c>
    </row>
    <row r="105" spans="3:20">
      <c r="C105" s="319"/>
      <c r="D105" s="317">
        <f t="shared" si="5"/>
        <v>102</v>
      </c>
      <c r="E105" s="306">
        <f>'実償還シートサポート (2)'!N119</f>
        <v>5299.0289303222989</v>
      </c>
      <c r="F105" s="306">
        <f>'実償還シートサポート (2)'!P119</f>
        <v>1331.1111015019339</v>
      </c>
      <c r="G105" s="306">
        <f>'実償還シートサポート (2)'!O119</f>
        <v>3967.9178288203648</v>
      </c>
      <c r="H105" s="306">
        <f>'実償還シートサポート (2)'!Q119</f>
        <v>634965.41089210822</v>
      </c>
      <c r="J105" s="306">
        <f t="shared" si="6"/>
        <v>222</v>
      </c>
      <c r="K105" s="306">
        <f>'実償還シートサポート (2)'!N239</f>
        <v>5299.0289303222989</v>
      </c>
      <c r="L105" s="306">
        <f>'実償還シートサポート (2)'!P239</f>
        <v>205.4463734078266</v>
      </c>
      <c r="M105" s="306">
        <f>'実償還シートサポート (2)'!O239</f>
        <v>5093.5825569144718</v>
      </c>
      <c r="N105" s="306">
        <f>'実償還シートサポート (2)'!Q239</f>
        <v>93520.676678842705</v>
      </c>
      <c r="P105" s="306">
        <f t="shared" si="7"/>
        <v>342</v>
      </c>
      <c r="Q105" s="306">
        <f>'実償還シートサポート (2)'!N359</f>
        <v>0</v>
      </c>
      <c r="R105" s="306">
        <f>'実償還シートサポート (2)'!P359</f>
        <v>0</v>
      </c>
      <c r="S105" s="306">
        <f>'実償還シートサポート (2)'!O359</f>
        <v>0</v>
      </c>
      <c r="T105" s="306">
        <f>'実償還シートサポート (2)'!Q359</f>
        <v>4.156390787102282E-10</v>
      </c>
    </row>
    <row r="106" spans="3:20">
      <c r="C106" s="319"/>
      <c r="D106" s="317">
        <f t="shared" si="5"/>
        <v>103</v>
      </c>
      <c r="E106" s="306">
        <f>'実償還シートサポート (2)'!N120</f>
        <v>5299.0289303222989</v>
      </c>
      <c r="F106" s="306">
        <f>'実償還シートサポート (2)'!P120</f>
        <v>1322.8446060252249</v>
      </c>
      <c r="G106" s="306">
        <f>'実償還シートサポート (2)'!O120</f>
        <v>3976.1843242970735</v>
      </c>
      <c r="H106" s="306">
        <f>'実償還シートサポート (2)'!Q120</f>
        <v>630989.2265678111</v>
      </c>
      <c r="J106" s="306">
        <f t="shared" si="6"/>
        <v>223</v>
      </c>
      <c r="K106" s="306">
        <f>'実償還シートサポート (2)'!N240</f>
        <v>5299.0289303222989</v>
      </c>
      <c r="L106" s="306">
        <f>'実償還シートサポート (2)'!P240</f>
        <v>194.83474308092144</v>
      </c>
      <c r="M106" s="306">
        <f>'実償還シートサポート (2)'!O240</f>
        <v>5104.1941872413772</v>
      </c>
      <c r="N106" s="306">
        <f>'実償還シートサポート (2)'!Q240</f>
        <v>88416.482491601331</v>
      </c>
      <c r="P106" s="306">
        <f t="shared" si="7"/>
        <v>343</v>
      </c>
      <c r="Q106" s="306">
        <f>'実償還シートサポート (2)'!N360</f>
        <v>0</v>
      </c>
      <c r="R106" s="306">
        <f>'実償還シートサポート (2)'!P360</f>
        <v>0</v>
      </c>
      <c r="S106" s="306">
        <f>'実償還シートサポート (2)'!O360</f>
        <v>0</v>
      </c>
      <c r="T106" s="306">
        <f>'実償還シートサポート (2)'!Q360</f>
        <v>4.156390787102282E-10</v>
      </c>
    </row>
    <row r="107" spans="3:20">
      <c r="C107" s="319"/>
      <c r="D107" s="317">
        <f t="shared" si="5"/>
        <v>104</v>
      </c>
      <c r="E107" s="306">
        <f>'実償還シートサポート (2)'!N121</f>
        <v>5299.0289303222989</v>
      </c>
      <c r="F107" s="306">
        <f>'実償還シートサポート (2)'!P121</f>
        <v>1314.5608886829393</v>
      </c>
      <c r="G107" s="306">
        <f>'実償還シートサポート (2)'!O121</f>
        <v>3984.4680416393594</v>
      </c>
      <c r="H107" s="306">
        <f>'実償還シートサポート (2)'!Q121</f>
        <v>627004.75852617179</v>
      </c>
      <c r="J107" s="306">
        <f t="shared" si="6"/>
        <v>224</v>
      </c>
      <c r="K107" s="306">
        <f>'実償還シートサポート (2)'!N241</f>
        <v>5299.0289303222989</v>
      </c>
      <c r="L107" s="306">
        <f>'実償還シートサポート (2)'!P241</f>
        <v>184.20100519083528</v>
      </c>
      <c r="M107" s="306">
        <f>'実償還シートサポート (2)'!O241</f>
        <v>5114.8279251314643</v>
      </c>
      <c r="N107" s="306">
        <f>'実償還シートサポート (2)'!Q241</f>
        <v>83301.654566469864</v>
      </c>
      <c r="P107" s="306">
        <f t="shared" si="7"/>
        <v>344</v>
      </c>
      <c r="Q107" s="306">
        <f>'実償還シートサポート (2)'!N361</f>
        <v>0</v>
      </c>
      <c r="R107" s="306">
        <f>'実償還シートサポート (2)'!P361</f>
        <v>0</v>
      </c>
      <c r="S107" s="306">
        <f>'実償還シートサポート (2)'!O361</f>
        <v>0</v>
      </c>
      <c r="T107" s="306">
        <f>'実償還シートサポート (2)'!Q361</f>
        <v>4.156390787102282E-10</v>
      </c>
    </row>
    <row r="108" spans="3:20">
      <c r="C108" s="319"/>
      <c r="D108" s="317">
        <f t="shared" si="5"/>
        <v>105</v>
      </c>
      <c r="E108" s="306">
        <f>'実償還シートサポート (2)'!N122</f>
        <v>5299.0289303222989</v>
      </c>
      <c r="F108" s="306">
        <f>'実償還シートサポート (2)'!P122</f>
        <v>1306.2599135961907</v>
      </c>
      <c r="G108" s="306">
        <f>'実償還シートサポート (2)'!O122</f>
        <v>3992.769016726108</v>
      </c>
      <c r="H108" s="306">
        <f>'実償還シートサポート (2)'!Q122</f>
        <v>623011.98950944573</v>
      </c>
      <c r="J108" s="306">
        <f t="shared" si="6"/>
        <v>225</v>
      </c>
      <c r="K108" s="306">
        <f>'実償還シートサポート (2)'!N242</f>
        <v>5299.0289303222989</v>
      </c>
      <c r="L108" s="306">
        <f>'実償還シートサポート (2)'!P242</f>
        <v>173.54511368014471</v>
      </c>
      <c r="M108" s="306">
        <f>'実償還シートサポート (2)'!O242</f>
        <v>5125.4838166421541</v>
      </c>
      <c r="N108" s="306">
        <f>'実償還シートサポート (2)'!Q242</f>
        <v>78176.17074982771</v>
      </c>
      <c r="P108" s="306">
        <f t="shared" si="7"/>
        <v>345</v>
      </c>
      <c r="Q108" s="306">
        <f>'実償還シートサポート (2)'!N362</f>
        <v>0</v>
      </c>
      <c r="R108" s="306">
        <f>'実償還シートサポート (2)'!P362</f>
        <v>0</v>
      </c>
      <c r="S108" s="306">
        <f>'実償還シートサポート (2)'!O362</f>
        <v>0</v>
      </c>
      <c r="T108" s="306">
        <f>'実償還シートサポート (2)'!Q362</f>
        <v>4.156390787102282E-10</v>
      </c>
    </row>
    <row r="109" spans="3:20">
      <c r="C109" s="319"/>
      <c r="D109" s="317">
        <f t="shared" si="5"/>
        <v>106</v>
      </c>
      <c r="E109" s="306">
        <f>'実償還シートサポート (2)'!N123</f>
        <v>5299.0289303222989</v>
      </c>
      <c r="F109" s="306">
        <f>'実償還シートサポート (2)'!P123</f>
        <v>1297.9416448113448</v>
      </c>
      <c r="G109" s="306">
        <f>'実償還シートサポート (2)'!O123</f>
        <v>4001.0872855109546</v>
      </c>
      <c r="H109" s="306">
        <f>'実償還シートサポート (2)'!Q123</f>
        <v>619010.90222393477</v>
      </c>
      <c r="J109" s="306">
        <f t="shared" si="6"/>
        <v>226</v>
      </c>
      <c r="K109" s="306">
        <f>'実償還シートサポート (2)'!N243</f>
        <v>5299.0289303222989</v>
      </c>
      <c r="L109" s="306">
        <f>'実償還シートサポート (2)'!P243</f>
        <v>162.86702239547355</v>
      </c>
      <c r="M109" s="306">
        <f>'実償還シートサポート (2)'!O243</f>
        <v>5136.1619079268257</v>
      </c>
      <c r="N109" s="306">
        <f>'実償還シートサポート (2)'!Q243</f>
        <v>73040.008841900883</v>
      </c>
      <c r="P109" s="306">
        <f t="shared" si="7"/>
        <v>346</v>
      </c>
      <c r="Q109" s="306">
        <f>'実償還シートサポート (2)'!N363</f>
        <v>0</v>
      </c>
      <c r="R109" s="306">
        <f>'実償還シートサポート (2)'!P363</f>
        <v>0</v>
      </c>
      <c r="S109" s="306">
        <f>'実償還シートサポート (2)'!O363</f>
        <v>0</v>
      </c>
      <c r="T109" s="306">
        <f>'実償還シートサポート (2)'!Q363</f>
        <v>4.156390787102282E-10</v>
      </c>
    </row>
    <row r="110" spans="3:20">
      <c r="C110" s="319"/>
      <c r="D110" s="317">
        <f t="shared" si="5"/>
        <v>107</v>
      </c>
      <c r="E110" s="306">
        <f>'実償還シートサポート (2)'!N124</f>
        <v>5299.0289303222989</v>
      </c>
      <c r="F110" s="306">
        <f>'実償還シートサポート (2)'!P124</f>
        <v>1289.6060462998635</v>
      </c>
      <c r="G110" s="306">
        <f>'実償還シートサポート (2)'!O124</f>
        <v>4009.4228840224355</v>
      </c>
      <c r="H110" s="306">
        <f>'実償還シートサポート (2)'!Q124</f>
        <v>615001.4793399123</v>
      </c>
      <c r="J110" s="306">
        <f t="shared" si="6"/>
        <v>227</v>
      </c>
      <c r="K110" s="306">
        <f>'実償還シートサポート (2)'!N244</f>
        <v>5299.0289303222989</v>
      </c>
      <c r="L110" s="306">
        <f>'実償還シートサポート (2)'!P244</f>
        <v>152.16668508729265</v>
      </c>
      <c r="M110" s="306">
        <f>'実償還シートサポート (2)'!O244</f>
        <v>5146.8622452350073</v>
      </c>
      <c r="N110" s="306">
        <f>'実償還シートサポート (2)'!Q244</f>
        <v>67893.146596665872</v>
      </c>
      <c r="P110" s="306">
        <f t="shared" si="7"/>
        <v>347</v>
      </c>
      <c r="Q110" s="306">
        <f>'実償還シートサポート (2)'!N364</f>
        <v>0</v>
      </c>
      <c r="R110" s="306">
        <f>'実償還シートサポート (2)'!P364</f>
        <v>0</v>
      </c>
      <c r="S110" s="306">
        <f>'実償還シートサポート (2)'!O364</f>
        <v>0</v>
      </c>
      <c r="T110" s="306">
        <f>'実償還シートサポート (2)'!Q364</f>
        <v>4.156390787102282E-10</v>
      </c>
    </row>
    <row r="111" spans="3:20">
      <c r="C111" s="319" t="s">
        <v>125</v>
      </c>
      <c r="D111" s="317">
        <f t="shared" si="5"/>
        <v>108</v>
      </c>
      <c r="E111" s="306">
        <f>'実償還シートサポート (2)'!N125</f>
        <v>5299.0289303222989</v>
      </c>
      <c r="F111" s="306">
        <f>'実償還シートサポート (2)'!P125</f>
        <v>1281.2530819581502</v>
      </c>
      <c r="G111" s="306">
        <f>'実償還シートサポート (2)'!O125</f>
        <v>4017.7758483641487</v>
      </c>
      <c r="H111" s="306">
        <f>'実償還シートサポート (2)'!Q125</f>
        <v>610983.70349154819</v>
      </c>
      <c r="I111" s="319" t="s">
        <v>126</v>
      </c>
      <c r="J111" s="306">
        <f t="shared" si="6"/>
        <v>228</v>
      </c>
      <c r="K111" s="306">
        <f>'実償還シートサポート (2)'!N245</f>
        <v>5299.0289303222989</v>
      </c>
      <c r="L111" s="306">
        <f>'実償還シートサポート (2)'!P245</f>
        <v>141.44405540971971</v>
      </c>
      <c r="M111" s="306">
        <f>'実償還シートサポート (2)'!O245</f>
        <v>5157.5848749125789</v>
      </c>
      <c r="N111" s="306">
        <f>'実償還シートサポート (2)'!Q245</f>
        <v>62735.561721753293</v>
      </c>
      <c r="O111" s="319" t="s">
        <v>127</v>
      </c>
      <c r="P111" s="306">
        <f t="shared" si="7"/>
        <v>348</v>
      </c>
      <c r="Q111" s="306">
        <f>'実償還シートサポート (2)'!N365</f>
        <v>0</v>
      </c>
      <c r="R111" s="306">
        <f>'実償還シートサポート (2)'!P365</f>
        <v>0</v>
      </c>
      <c r="S111" s="306">
        <f>'実償還シートサポート (2)'!O365</f>
        <v>0</v>
      </c>
      <c r="T111" s="306">
        <f>'実償還シートサポート (2)'!Q365</f>
        <v>4.156390787102282E-10</v>
      </c>
    </row>
    <row r="112" spans="3:20">
      <c r="C112" s="319"/>
      <c r="D112" s="317">
        <f t="shared" si="5"/>
        <v>109</v>
      </c>
      <c r="E112" s="306">
        <f>'実償還シートサポート (2)'!N126</f>
        <v>5299.0289303222989</v>
      </c>
      <c r="F112" s="306">
        <f>'実償還シートサポート (2)'!P126</f>
        <v>1272.8827156073912</v>
      </c>
      <c r="G112" s="306">
        <f>'実償還シートサポート (2)'!O126</f>
        <v>4026.1462147149073</v>
      </c>
      <c r="H112" s="306">
        <f>'実償還シートサポート (2)'!Q126</f>
        <v>606957.55727683334</v>
      </c>
      <c r="J112" s="306">
        <f t="shared" si="6"/>
        <v>229</v>
      </c>
      <c r="K112" s="306">
        <f>'実償還シートサポート (2)'!N246</f>
        <v>5299.0289303222989</v>
      </c>
      <c r="L112" s="306">
        <f>'実償還シートサポート (2)'!P246</f>
        <v>130.69908692031854</v>
      </c>
      <c r="M112" s="306">
        <f>'実償還シートサポート (2)'!O246</f>
        <v>5168.3298434019807</v>
      </c>
      <c r="N112" s="306">
        <f>'実償還シートサポート (2)'!Q246</f>
        <v>57567.231878351311</v>
      </c>
      <c r="P112" s="306">
        <f t="shared" si="7"/>
        <v>349</v>
      </c>
      <c r="Q112" s="306">
        <f>'実償還シートサポート (2)'!N366</f>
        <v>0</v>
      </c>
      <c r="R112" s="306">
        <f>'実償還シートサポート (2)'!P366</f>
        <v>0</v>
      </c>
      <c r="S112" s="306">
        <f>'実償還シートサポート (2)'!O366</f>
        <v>0</v>
      </c>
      <c r="T112" s="306">
        <f>'実償還シートサポート (2)'!Q366</f>
        <v>4.156390787102282E-10</v>
      </c>
    </row>
    <row r="113" spans="3:20">
      <c r="C113" s="319"/>
      <c r="D113" s="317">
        <f t="shared" si="5"/>
        <v>110</v>
      </c>
      <c r="E113" s="306">
        <f>'実償還シートサポート (2)'!N127</f>
        <v>5299.0289303222989</v>
      </c>
      <c r="F113" s="306">
        <f>'実償還シートサポート (2)'!P127</f>
        <v>1264.4949109934021</v>
      </c>
      <c r="G113" s="306">
        <f>'実償還シートサポート (2)'!O127</f>
        <v>4034.5340193288966</v>
      </c>
      <c r="H113" s="306">
        <f>'実償還シートサポート (2)'!Q127</f>
        <v>602923.02325750445</v>
      </c>
      <c r="J113" s="306">
        <f t="shared" si="6"/>
        <v>230</v>
      </c>
      <c r="K113" s="306">
        <f>'実償還シートサポート (2)'!N247</f>
        <v>5299.0289303222989</v>
      </c>
      <c r="L113" s="306">
        <f>'実償還シートサポート (2)'!P247</f>
        <v>119.93173307989771</v>
      </c>
      <c r="M113" s="306">
        <f>'実償還シートサポート (2)'!O247</f>
        <v>5179.0971972424013</v>
      </c>
      <c r="N113" s="306">
        <f>'実償還シートサポート (2)'!Q247</f>
        <v>52388.13468110891</v>
      </c>
      <c r="P113" s="306">
        <f t="shared" si="7"/>
        <v>350</v>
      </c>
      <c r="Q113" s="306">
        <f>'実償還シートサポート (2)'!N367</f>
        <v>0</v>
      </c>
      <c r="R113" s="306">
        <f>'実償還シートサポート (2)'!P367</f>
        <v>0</v>
      </c>
      <c r="S113" s="306">
        <f>'実償還シートサポート (2)'!O367</f>
        <v>0</v>
      </c>
      <c r="T113" s="306">
        <f>'実償還シートサポート (2)'!Q367</f>
        <v>4.156390787102282E-10</v>
      </c>
    </row>
    <row r="114" spans="3:20">
      <c r="C114" s="319"/>
      <c r="D114" s="317">
        <f t="shared" si="5"/>
        <v>111</v>
      </c>
      <c r="E114" s="306">
        <f>'実償還シートサポート (2)'!N128</f>
        <v>5299.0289303222989</v>
      </c>
      <c r="F114" s="306">
        <f>'実償還シートサポート (2)'!P128</f>
        <v>1256.0896317864667</v>
      </c>
      <c r="G114" s="306">
        <f>'実償還シートサポート (2)'!O128</f>
        <v>4042.9392985358318</v>
      </c>
      <c r="H114" s="306">
        <f>'実償還シートサポート (2)'!Q128</f>
        <v>598880.08395896864</v>
      </c>
      <c r="J114" s="306">
        <f t="shared" si="6"/>
        <v>231</v>
      </c>
      <c r="K114" s="306">
        <f>'実償還シートサポート (2)'!N248</f>
        <v>5299.0289303222989</v>
      </c>
      <c r="L114" s="306">
        <f>'実償還シートサポート (2)'!P248</f>
        <v>109.14194725230936</v>
      </c>
      <c r="M114" s="306">
        <f>'実償還シートサポート (2)'!O248</f>
        <v>5189.8869830699896</v>
      </c>
      <c r="N114" s="306">
        <f>'実償還シートサポート (2)'!Q248</f>
        <v>47198.247698038918</v>
      </c>
      <c r="P114" s="306">
        <f t="shared" si="7"/>
        <v>351</v>
      </c>
      <c r="Q114" s="306">
        <f>'実償還シートサポート (2)'!N368</f>
        <v>0</v>
      </c>
      <c r="R114" s="306">
        <f>'実償還シートサポート (2)'!P368</f>
        <v>0</v>
      </c>
      <c r="S114" s="306">
        <f>'実償還シートサポート (2)'!O368</f>
        <v>0</v>
      </c>
      <c r="T114" s="306">
        <f>'実償還シートサポート (2)'!Q368</f>
        <v>4.156390787102282E-10</v>
      </c>
    </row>
    <row r="115" spans="3:20">
      <c r="C115" s="319"/>
      <c r="D115" s="317">
        <f t="shared" si="5"/>
        <v>112</v>
      </c>
      <c r="E115" s="306">
        <f>'実償還シートサポート (2)'!N129</f>
        <v>5299.0289303222989</v>
      </c>
      <c r="F115" s="306">
        <f>'実償還シートサポート (2)'!P129</f>
        <v>1247.6668415811839</v>
      </c>
      <c r="G115" s="306">
        <f>'実償還シートサポート (2)'!O129</f>
        <v>4051.3620887411153</v>
      </c>
      <c r="H115" s="306">
        <f>'実償還シートサポート (2)'!Q129</f>
        <v>594828.72187022748</v>
      </c>
      <c r="J115" s="306">
        <f t="shared" si="6"/>
        <v>232</v>
      </c>
      <c r="K115" s="306">
        <f>'実償還シートサポート (2)'!N249</f>
        <v>5299.0289303222989</v>
      </c>
      <c r="L115" s="306">
        <f>'実償還シートサポート (2)'!P249</f>
        <v>98.329682704246892</v>
      </c>
      <c r="M115" s="306">
        <f>'実償還シートサポート (2)'!O249</f>
        <v>5200.6992476180512</v>
      </c>
      <c r="N115" s="306">
        <f>'実償還シートサポート (2)'!Q249</f>
        <v>41997.548450420865</v>
      </c>
      <c r="P115" s="306">
        <f t="shared" si="7"/>
        <v>352</v>
      </c>
      <c r="Q115" s="306">
        <f>'実償還シートサポート (2)'!N369</f>
        <v>0</v>
      </c>
      <c r="R115" s="306">
        <f>'実償還シートサポート (2)'!P369</f>
        <v>0</v>
      </c>
      <c r="S115" s="306">
        <f>'実償還シートサポート (2)'!O369</f>
        <v>0</v>
      </c>
      <c r="T115" s="306">
        <f>'実償還シートサポート (2)'!Q369</f>
        <v>4.156390787102282E-10</v>
      </c>
    </row>
    <row r="116" spans="3:20">
      <c r="C116" s="319"/>
      <c r="D116" s="317">
        <f t="shared" si="5"/>
        <v>113</v>
      </c>
      <c r="E116" s="306">
        <f>'実償還シートサポート (2)'!N130</f>
        <v>5299.0289303222989</v>
      </c>
      <c r="F116" s="306">
        <f>'実償還シートサポート (2)'!P130</f>
        <v>1239.2265038963067</v>
      </c>
      <c r="G116" s="306">
        <f>'実償還シートサポート (2)'!O130</f>
        <v>4059.802426425993</v>
      </c>
      <c r="H116" s="306">
        <f>'実償還シートサポート (2)'!Q130</f>
        <v>590768.91944380151</v>
      </c>
      <c r="J116" s="306">
        <f t="shared" si="6"/>
        <v>233</v>
      </c>
      <c r="K116" s="306">
        <f>'実償還シートサポート (2)'!N250</f>
        <v>5299.0289303222989</v>
      </c>
      <c r="L116" s="306">
        <f>'実償還シートサポート (2)'!P250</f>
        <v>87.494892605042608</v>
      </c>
      <c r="M116" s="306">
        <f>'実償還シートサポート (2)'!O250</f>
        <v>5211.5340377172561</v>
      </c>
      <c r="N116" s="306">
        <f>'実償還シートサポート (2)'!Q250</f>
        <v>36786.014412703611</v>
      </c>
      <c r="P116" s="306">
        <f t="shared" si="7"/>
        <v>353</v>
      </c>
      <c r="Q116" s="306">
        <f>'実償還シートサポート (2)'!N370</f>
        <v>0</v>
      </c>
      <c r="R116" s="306">
        <f>'実償還シートサポート (2)'!P370</f>
        <v>0</v>
      </c>
      <c r="S116" s="306">
        <f>'実償還シートサポート (2)'!O370</f>
        <v>0</v>
      </c>
      <c r="T116" s="306">
        <f>'実償還シートサポート (2)'!Q370</f>
        <v>4.156390787102282E-10</v>
      </c>
    </row>
    <row r="117" spans="3:20">
      <c r="C117" s="319"/>
      <c r="D117" s="317">
        <f t="shared" si="5"/>
        <v>114</v>
      </c>
      <c r="E117" s="306">
        <f>'実償還シートサポート (2)'!N131</f>
        <v>5299.0289303222989</v>
      </c>
      <c r="F117" s="306">
        <f>'実償還シートサポート (2)'!P131</f>
        <v>1230.7685821745858</v>
      </c>
      <c r="G117" s="306">
        <f>'実償還シートサポート (2)'!O131</f>
        <v>4068.2603481477136</v>
      </c>
      <c r="H117" s="306">
        <f>'実償還シートサポート (2)'!Q131</f>
        <v>586700.6590956538</v>
      </c>
      <c r="J117" s="306">
        <f t="shared" si="6"/>
        <v>234</v>
      </c>
      <c r="K117" s="306">
        <f>'実償還シートサポート (2)'!N251</f>
        <v>5299.0289303222989</v>
      </c>
      <c r="L117" s="306">
        <f>'実償還シートサポート (2)'!P251</f>
        <v>76.637530026465001</v>
      </c>
      <c r="M117" s="306">
        <f>'実償還シートサポート (2)'!O251</f>
        <v>5222.3914002958336</v>
      </c>
      <c r="N117" s="306">
        <f>'実償還シートサポート (2)'!Q251</f>
        <v>31563.623012407777</v>
      </c>
      <c r="P117" s="306">
        <f t="shared" si="7"/>
        <v>354</v>
      </c>
      <c r="Q117" s="306">
        <f>'実償還シートサポート (2)'!N371</f>
        <v>0</v>
      </c>
      <c r="R117" s="306">
        <f>'実償還シートサポート (2)'!P371</f>
        <v>0</v>
      </c>
      <c r="S117" s="306">
        <f>'実償還シートサポート (2)'!O371</f>
        <v>0</v>
      </c>
      <c r="T117" s="306">
        <f>'実償還シートサポート (2)'!Q371</f>
        <v>4.156390787102282E-10</v>
      </c>
    </row>
    <row r="118" spans="3:20">
      <c r="C118" s="319"/>
      <c r="D118" s="317">
        <f t="shared" si="5"/>
        <v>115</v>
      </c>
      <c r="E118" s="306">
        <f>'実償還シートサポート (2)'!N132</f>
        <v>5299.0289303222989</v>
      </c>
      <c r="F118" s="306">
        <f>'実償還シートサポート (2)'!P132</f>
        <v>1222.2930397826112</v>
      </c>
      <c r="G118" s="306">
        <f>'実償還シートサポート (2)'!O132</f>
        <v>4076.7358905396882</v>
      </c>
      <c r="H118" s="306">
        <f>'実償還シートサポート (2)'!Q132</f>
        <v>582623.92320511409</v>
      </c>
      <c r="J118" s="306">
        <f t="shared" si="6"/>
        <v>235</v>
      </c>
      <c r="K118" s="306">
        <f>'実償還シートサポート (2)'!N252</f>
        <v>5299.0289303222989</v>
      </c>
      <c r="L118" s="306">
        <f>'実償還シートサポート (2)'!P252</f>
        <v>65.757547942515359</v>
      </c>
      <c r="M118" s="306">
        <f>'実償還シートサポート (2)'!O252</f>
        <v>5233.271382379784</v>
      </c>
      <c r="N118" s="306">
        <f>'実償還シートサポート (2)'!Q252</f>
        <v>26330.351630027995</v>
      </c>
      <c r="P118" s="306">
        <f t="shared" si="7"/>
        <v>355</v>
      </c>
      <c r="Q118" s="306">
        <f>'実償還シートサポート (2)'!N372</f>
        <v>0</v>
      </c>
      <c r="R118" s="306">
        <f>'実償還シートサポート (2)'!P372</f>
        <v>0</v>
      </c>
      <c r="S118" s="306">
        <f>'実償還シートサポート (2)'!O372</f>
        <v>0</v>
      </c>
      <c r="T118" s="306">
        <f>'実償還シートサポート (2)'!Q372</f>
        <v>4.156390787102282E-10</v>
      </c>
    </row>
    <row r="119" spans="3:20">
      <c r="C119" s="319"/>
      <c r="D119" s="317">
        <f t="shared" si="5"/>
        <v>116</v>
      </c>
      <c r="E119" s="306">
        <f>'実償還シートサポート (2)'!N133</f>
        <v>5299.0289303222989</v>
      </c>
      <c r="F119" s="306">
        <f>'実償還シートサポート (2)'!P133</f>
        <v>1213.7998400106535</v>
      </c>
      <c r="G119" s="306">
        <f>'実償還シートサポート (2)'!O133</f>
        <v>4085.2290903116459</v>
      </c>
      <c r="H119" s="306">
        <f>'実償還シートサポート (2)'!Q133</f>
        <v>578538.69411480241</v>
      </c>
      <c r="J119" s="306">
        <f t="shared" si="6"/>
        <v>236</v>
      </c>
      <c r="K119" s="306">
        <f>'実償還シートサポート (2)'!N253</f>
        <v>5299.0289303222989</v>
      </c>
      <c r="L119" s="306">
        <f>'実償還シートサポート (2)'!P253</f>
        <v>54.854899229224124</v>
      </c>
      <c r="M119" s="306">
        <f>'実償還シートサポート (2)'!O253</f>
        <v>5244.1740310930754</v>
      </c>
      <c r="N119" s="306">
        <f>'実償還シートサポート (2)'!Q253</f>
        <v>21086.177598934919</v>
      </c>
      <c r="P119" s="306">
        <f t="shared" si="7"/>
        <v>356</v>
      </c>
      <c r="Q119" s="306">
        <f>'実償還シートサポート (2)'!N373</f>
        <v>0</v>
      </c>
      <c r="R119" s="306">
        <f>'実償還シートサポート (2)'!P373</f>
        <v>0</v>
      </c>
      <c r="S119" s="306">
        <f>'実償還シートサポート (2)'!O373</f>
        <v>0</v>
      </c>
      <c r="T119" s="306">
        <f>'実償還シートサポート (2)'!Q373</f>
        <v>4.156390787102282E-10</v>
      </c>
    </row>
    <row r="120" spans="3:20">
      <c r="C120" s="319"/>
      <c r="D120" s="317">
        <f t="shared" si="5"/>
        <v>117</v>
      </c>
      <c r="E120" s="306">
        <f>'実償還シートサポート (2)'!N134</f>
        <v>5299.0289303222989</v>
      </c>
      <c r="F120" s="306">
        <f>'実償還シートサポート (2)'!P134</f>
        <v>1205.2889460725046</v>
      </c>
      <c r="G120" s="306">
        <f>'実償還シートサポート (2)'!O134</f>
        <v>4093.7399842497944</v>
      </c>
      <c r="H120" s="306">
        <f>'実償還シートサポート (2)'!Q134</f>
        <v>574444.95413055259</v>
      </c>
      <c r="J120" s="306">
        <f t="shared" si="6"/>
        <v>237</v>
      </c>
      <c r="K120" s="306">
        <f>'実償還シートサポート (2)'!N254</f>
        <v>5299.0289303222989</v>
      </c>
      <c r="L120" s="306">
        <f>'実償還シートサポート (2)'!P254</f>
        <v>43.929536664446893</v>
      </c>
      <c r="M120" s="306">
        <f>'実償還シートサポート (2)'!O254</f>
        <v>5255.0993936578516</v>
      </c>
      <c r="N120" s="306">
        <f>'実償還シートサポート (2)'!Q254</f>
        <v>15831.078205277066</v>
      </c>
      <c r="P120" s="306">
        <f t="shared" si="7"/>
        <v>357</v>
      </c>
      <c r="Q120" s="306">
        <f>'実償還シートサポート (2)'!N374</f>
        <v>0</v>
      </c>
      <c r="R120" s="306">
        <f>'実償還シートサポート (2)'!P374</f>
        <v>0</v>
      </c>
      <c r="S120" s="306">
        <f>'実償還シートサポート (2)'!O374</f>
        <v>0</v>
      </c>
      <c r="T120" s="306">
        <f>'実償還シートサポート (2)'!Q374</f>
        <v>4.156390787102282E-10</v>
      </c>
    </row>
    <row r="121" spans="3:20">
      <c r="C121" s="319"/>
      <c r="D121" s="317">
        <f t="shared" si="5"/>
        <v>118</v>
      </c>
      <c r="E121" s="306">
        <f>'実償還シートサポート (2)'!N135</f>
        <v>5299.0289303222989</v>
      </c>
      <c r="F121" s="306">
        <f>'実償還シートサポート (2)'!P135</f>
        <v>1196.7603211053172</v>
      </c>
      <c r="G121" s="306">
        <f>'実償還シートサポート (2)'!O135</f>
        <v>4102.2686092169815</v>
      </c>
      <c r="H121" s="306">
        <f>'実償還シートサポート (2)'!Q135</f>
        <v>570342.68552133557</v>
      </c>
      <c r="J121" s="306">
        <f t="shared" si="6"/>
        <v>238</v>
      </c>
      <c r="K121" s="306">
        <f>'実償還シートサポート (2)'!N255</f>
        <v>5299.0289303222989</v>
      </c>
      <c r="L121" s="306">
        <f>'実償還シートサポート (2)'!P255</f>
        <v>32.981412927659704</v>
      </c>
      <c r="M121" s="306">
        <f>'実償還シートサポート (2)'!O255</f>
        <v>5266.0475173946388</v>
      </c>
      <c r="N121" s="306">
        <f>'実償還シートサポート (2)'!Q255</f>
        <v>10565.030687882427</v>
      </c>
      <c r="P121" s="306">
        <f t="shared" si="7"/>
        <v>358</v>
      </c>
      <c r="Q121" s="306">
        <f>'実償還シートサポート (2)'!N375</f>
        <v>0</v>
      </c>
      <c r="R121" s="306">
        <f>'実償還シートサポート (2)'!P375</f>
        <v>0</v>
      </c>
      <c r="S121" s="306">
        <f>'実償還シートサポート (2)'!O375</f>
        <v>0</v>
      </c>
      <c r="T121" s="306">
        <f>'実償還シートサポート (2)'!Q375</f>
        <v>4.156390787102282E-10</v>
      </c>
    </row>
    <row r="122" spans="3:20">
      <c r="C122" s="319"/>
      <c r="D122" s="317">
        <f t="shared" si="5"/>
        <v>119</v>
      </c>
      <c r="E122" s="306">
        <f>'実償還シートサポート (2)'!N136</f>
        <v>5299.0289303222989</v>
      </c>
      <c r="F122" s="306">
        <f>'実償還シートサポート (2)'!P136</f>
        <v>1188.2139281694485</v>
      </c>
      <c r="G122" s="306">
        <f>'実償還シートサポート (2)'!O136</f>
        <v>4110.8150021528509</v>
      </c>
      <c r="H122" s="306">
        <f>'実償還シートサポート (2)'!Q136</f>
        <v>566231.87051918276</v>
      </c>
      <c r="J122" s="306">
        <f t="shared" si="6"/>
        <v>239</v>
      </c>
      <c r="K122" s="306">
        <f>'実償還シートサポート (2)'!N256</f>
        <v>5299.0289303222989</v>
      </c>
      <c r="L122" s="306">
        <f>'実償還シートサポート (2)'!P256</f>
        <v>22.010480599754196</v>
      </c>
      <c r="M122" s="306">
        <f>'実償還シートサポート (2)'!O256</f>
        <v>5277.0184497225446</v>
      </c>
      <c r="N122" s="306">
        <f>'実償還シートサポート (2)'!Q256</f>
        <v>5288.0122381598821</v>
      </c>
      <c r="P122" s="306">
        <f t="shared" si="7"/>
        <v>359</v>
      </c>
      <c r="Q122" s="306">
        <f>'実償還シートサポート (2)'!N376</f>
        <v>0</v>
      </c>
      <c r="R122" s="306">
        <f>'実償還シートサポート (2)'!P376</f>
        <v>0</v>
      </c>
      <c r="S122" s="306">
        <f>'実償還シートサポート (2)'!O376</f>
        <v>0</v>
      </c>
      <c r="T122" s="306">
        <f>'実償還シートサポート (2)'!Q376</f>
        <v>4.156390787102282E-10</v>
      </c>
    </row>
    <row r="123" spans="3:20">
      <c r="C123" s="319" t="s">
        <v>128</v>
      </c>
      <c r="D123" s="317">
        <f t="shared" si="5"/>
        <v>120</v>
      </c>
      <c r="E123" s="306">
        <f>'実償還シートサポート (2)'!N137</f>
        <v>5299.0289303222989</v>
      </c>
      <c r="F123" s="306">
        <f>'実償還シートサポート (2)'!P137</f>
        <v>1179.6497302482969</v>
      </c>
      <c r="G123" s="306">
        <f>'実償還シートサポート (2)'!O137</f>
        <v>4119.3792000740023</v>
      </c>
      <c r="H123" s="306">
        <f>'実償還シートサポート (2)'!Q137</f>
        <v>562112.49131910875</v>
      </c>
      <c r="I123" s="319" t="s">
        <v>129</v>
      </c>
      <c r="J123" s="306">
        <f t="shared" si="6"/>
        <v>240</v>
      </c>
      <c r="K123" s="306">
        <f>'実償還シートサポート (2)'!N257</f>
        <v>5299.0289303222989</v>
      </c>
      <c r="L123" s="306">
        <f>'実償還シートサポート (2)'!P257</f>
        <v>11.016692162832223</v>
      </c>
      <c r="M123" s="306">
        <f>'実償還シートサポート (2)'!O257</f>
        <v>5288.0122381594665</v>
      </c>
      <c r="N123" s="306">
        <f>'実償還シートサポート (2)'!Q257</f>
        <v>4.156390787102282E-10</v>
      </c>
      <c r="O123" s="319" t="s">
        <v>130</v>
      </c>
      <c r="P123" s="306">
        <f t="shared" si="7"/>
        <v>360</v>
      </c>
      <c r="Q123" s="306">
        <f>'実償還シートサポート (2)'!N377</f>
        <v>0</v>
      </c>
      <c r="R123" s="306">
        <f>'実償還シートサポート (2)'!P377</f>
        <v>0</v>
      </c>
      <c r="S123" s="306">
        <f>'実償還シートサポート (2)'!O377</f>
        <v>0</v>
      </c>
      <c r="T123" s="306">
        <f>'実償還シートサポート (2)'!Q377</f>
        <v>4.156390787102282E-10</v>
      </c>
    </row>
    <row r="124" spans="3:20">
      <c r="D124" s="317" t="s">
        <v>114</v>
      </c>
      <c r="E124" s="306">
        <f>SUM(E4:E123)</f>
        <v>635883.47163867636</v>
      </c>
      <c r="F124" s="306">
        <f>SUM(F4:F123)</f>
        <v>197995.96295778456</v>
      </c>
      <c r="G124" s="306">
        <f>SUM(G4:G123)</f>
        <v>437887.50868089136</v>
      </c>
      <c r="J124" s="317" t="s">
        <v>114</v>
      </c>
      <c r="K124" s="306">
        <f>SUM(K4:K123)</f>
        <v>635883.47163867636</v>
      </c>
      <c r="L124" s="306">
        <f>SUM(L4:L123)</f>
        <v>73770.980319567476</v>
      </c>
      <c r="M124" s="306">
        <f>SUM(M4:M123)</f>
        <v>562112.49131910841</v>
      </c>
      <c r="P124" s="317" t="s">
        <v>114</v>
      </c>
      <c r="Q124" s="306">
        <f>SUM(Q4:Q123)</f>
        <v>0</v>
      </c>
      <c r="R124" s="306">
        <f>SUM(R4:R123)</f>
        <v>0</v>
      </c>
      <c r="S124" s="306">
        <f>SUM(S4:S123)</f>
        <v>0</v>
      </c>
    </row>
  </sheetData>
  <sheetProtection algorithmName="SHA-512" hashValue="XAdSMkWpufOAbvFWbtAvc98Kqc4bzgzi4U+ZdieIdSUQf+Rq8njCcKOizrLZMIx0uT7IuWDXJwSJBqLD9HEdkQ==" saltValue="EdRLmOTEkbtEZfB/f/b6Ug==" spinCount="100000" sheet="1" formatCells="0" formatColumns="0" formatRows="0" insertColumns="0" insertRows="0" insertHyperlinks="0" deleteColumns="0" deleteRows="0" sort="0" autoFilter="0" pivotTables="0"/>
  <phoneticPr fontId="4"/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9CCF1D0-F1CD-43A6-A59A-002B631A4A3C}">
  <sheetPr>
    <tabColor theme="0"/>
  </sheetPr>
  <dimension ref="B1:BH541"/>
  <sheetViews>
    <sheetView zoomScale="85" zoomScaleNormal="85" workbookViewId="0">
      <selection sqref="A1:XFD1048576"/>
    </sheetView>
  </sheetViews>
  <sheetFormatPr defaultRowHeight="20.25" customHeight="1"/>
  <cols>
    <col min="1" max="1" width="1.5" style="83" customWidth="1"/>
    <col min="2" max="6" width="3.75" style="83" customWidth="1"/>
    <col min="7" max="7" width="14.375" style="83" customWidth="1"/>
    <col min="8" max="12" width="3.75" style="83" customWidth="1"/>
    <col min="13" max="13" width="6.5" style="83" customWidth="1"/>
    <col min="14" max="15" width="10" style="83" customWidth="1"/>
    <col min="16" max="16" width="10.75" style="83" customWidth="1"/>
    <col min="17" max="17" width="13.375" style="83" customWidth="1"/>
    <col min="18" max="18" width="4" style="83" customWidth="1"/>
    <col min="19" max="19" width="3.75" style="83" customWidth="1"/>
    <col min="20" max="20" width="6.5" style="83" customWidth="1"/>
    <col min="21" max="24" width="10.75" style="83" customWidth="1"/>
    <col min="25" max="25" width="1.25" style="83" customWidth="1"/>
    <col min="26" max="31" width="3.75" style="83" customWidth="1"/>
    <col min="32" max="34" width="3.625" style="83" customWidth="1"/>
    <col min="35" max="35" width="9.5" style="83" customWidth="1"/>
    <col min="36" max="39" width="9" style="83"/>
    <col min="40" max="40" width="11.625" style="83" customWidth="1"/>
    <col min="41" max="41" width="9" style="83"/>
    <col min="42" max="42" width="9.25" style="83" customWidth="1"/>
    <col min="43" max="43" width="11.375" style="83" customWidth="1"/>
    <col min="44" max="44" width="9" style="83"/>
    <col min="45" max="45" width="9.25" style="83" customWidth="1"/>
    <col min="46" max="46" width="10.5" style="83" customWidth="1"/>
    <col min="47" max="50" width="0" style="83" hidden="1" customWidth="1"/>
    <col min="51" max="51" width="13.375" style="83" hidden="1" customWidth="1"/>
    <col min="52" max="53" width="0" style="83" hidden="1" customWidth="1"/>
    <col min="54" max="54" width="10.5" style="83" hidden="1" customWidth="1"/>
    <col min="55" max="55" width="9.75" style="83" hidden="1" customWidth="1"/>
    <col min="56" max="57" width="9.625" style="83" hidden="1" customWidth="1"/>
    <col min="58" max="58" width="10.5" style="83" hidden="1" customWidth="1"/>
    <col min="59" max="59" width="9.5" style="83" hidden="1" customWidth="1"/>
    <col min="60" max="60" width="9.125" style="83" hidden="1" customWidth="1"/>
    <col min="61" max="65" width="0" style="83" hidden="1" customWidth="1"/>
    <col min="66" max="256" width="9" style="83"/>
    <col min="257" max="257" width="1.5" style="83" customWidth="1"/>
    <col min="258" max="268" width="3.75" style="83" customWidth="1"/>
    <col min="269" max="269" width="6.5" style="83" customWidth="1"/>
    <col min="270" max="271" width="10" style="83" customWidth="1"/>
    <col min="272" max="272" width="10.75" style="83" customWidth="1"/>
    <col min="273" max="273" width="13.375" style="83" customWidth="1"/>
    <col min="274" max="274" width="4" style="83" customWidth="1"/>
    <col min="275" max="275" width="3.75" style="83" customWidth="1"/>
    <col min="276" max="276" width="6.5" style="83" customWidth="1"/>
    <col min="277" max="280" width="10.75" style="83" customWidth="1"/>
    <col min="281" max="281" width="1.25" style="83" customWidth="1"/>
    <col min="282" max="287" width="3.75" style="83" customWidth="1"/>
    <col min="288" max="290" width="3.625" style="83" customWidth="1"/>
    <col min="291" max="291" width="9.5" style="83" customWidth="1"/>
    <col min="292" max="295" width="9" style="83"/>
    <col min="296" max="296" width="11.625" style="83" customWidth="1"/>
    <col min="297" max="297" width="9" style="83"/>
    <col min="298" max="298" width="9.25" style="83" customWidth="1"/>
    <col min="299" max="299" width="11.375" style="83" customWidth="1"/>
    <col min="300" max="300" width="9" style="83"/>
    <col min="301" max="301" width="9.25" style="83" customWidth="1"/>
    <col min="302" max="302" width="10.5" style="83" customWidth="1"/>
    <col min="303" max="321" width="0" style="83" hidden="1" customWidth="1"/>
    <col min="322" max="512" width="9" style="83"/>
    <col min="513" max="513" width="1.5" style="83" customWidth="1"/>
    <col min="514" max="524" width="3.75" style="83" customWidth="1"/>
    <col min="525" max="525" width="6.5" style="83" customWidth="1"/>
    <col min="526" max="527" width="10" style="83" customWidth="1"/>
    <col min="528" max="528" width="10.75" style="83" customWidth="1"/>
    <col min="529" max="529" width="13.375" style="83" customWidth="1"/>
    <col min="530" max="530" width="4" style="83" customWidth="1"/>
    <col min="531" max="531" width="3.75" style="83" customWidth="1"/>
    <col min="532" max="532" width="6.5" style="83" customWidth="1"/>
    <col min="533" max="536" width="10.75" style="83" customWidth="1"/>
    <col min="537" max="537" width="1.25" style="83" customWidth="1"/>
    <col min="538" max="543" width="3.75" style="83" customWidth="1"/>
    <col min="544" max="546" width="3.625" style="83" customWidth="1"/>
    <col min="547" max="547" width="9.5" style="83" customWidth="1"/>
    <col min="548" max="551" width="9" style="83"/>
    <col min="552" max="552" width="11.625" style="83" customWidth="1"/>
    <col min="553" max="553" width="9" style="83"/>
    <col min="554" max="554" width="9.25" style="83" customWidth="1"/>
    <col min="555" max="555" width="11.375" style="83" customWidth="1"/>
    <col min="556" max="556" width="9" style="83"/>
    <col min="557" max="557" width="9.25" style="83" customWidth="1"/>
    <col min="558" max="558" width="10.5" style="83" customWidth="1"/>
    <col min="559" max="577" width="0" style="83" hidden="1" customWidth="1"/>
    <col min="578" max="768" width="9" style="83"/>
    <col min="769" max="769" width="1.5" style="83" customWidth="1"/>
    <col min="770" max="780" width="3.75" style="83" customWidth="1"/>
    <col min="781" max="781" width="6.5" style="83" customWidth="1"/>
    <col min="782" max="783" width="10" style="83" customWidth="1"/>
    <col min="784" max="784" width="10.75" style="83" customWidth="1"/>
    <col min="785" max="785" width="13.375" style="83" customWidth="1"/>
    <col min="786" max="786" width="4" style="83" customWidth="1"/>
    <col min="787" max="787" width="3.75" style="83" customWidth="1"/>
    <col min="788" max="788" width="6.5" style="83" customWidth="1"/>
    <col min="789" max="792" width="10.75" style="83" customWidth="1"/>
    <col min="793" max="793" width="1.25" style="83" customWidth="1"/>
    <col min="794" max="799" width="3.75" style="83" customWidth="1"/>
    <col min="800" max="802" width="3.625" style="83" customWidth="1"/>
    <col min="803" max="803" width="9.5" style="83" customWidth="1"/>
    <col min="804" max="807" width="9" style="83"/>
    <col min="808" max="808" width="11.625" style="83" customWidth="1"/>
    <col min="809" max="809" width="9" style="83"/>
    <col min="810" max="810" width="9.25" style="83" customWidth="1"/>
    <col min="811" max="811" width="11.375" style="83" customWidth="1"/>
    <col min="812" max="812" width="9" style="83"/>
    <col min="813" max="813" width="9.25" style="83" customWidth="1"/>
    <col min="814" max="814" width="10.5" style="83" customWidth="1"/>
    <col min="815" max="833" width="0" style="83" hidden="1" customWidth="1"/>
    <col min="834" max="1024" width="9" style="83"/>
    <col min="1025" max="1025" width="1.5" style="83" customWidth="1"/>
    <col min="1026" max="1036" width="3.75" style="83" customWidth="1"/>
    <col min="1037" max="1037" width="6.5" style="83" customWidth="1"/>
    <col min="1038" max="1039" width="10" style="83" customWidth="1"/>
    <col min="1040" max="1040" width="10.75" style="83" customWidth="1"/>
    <col min="1041" max="1041" width="13.375" style="83" customWidth="1"/>
    <col min="1042" max="1042" width="4" style="83" customWidth="1"/>
    <col min="1043" max="1043" width="3.75" style="83" customWidth="1"/>
    <col min="1044" max="1044" width="6.5" style="83" customWidth="1"/>
    <col min="1045" max="1048" width="10.75" style="83" customWidth="1"/>
    <col min="1049" max="1049" width="1.25" style="83" customWidth="1"/>
    <col min="1050" max="1055" width="3.75" style="83" customWidth="1"/>
    <col min="1056" max="1058" width="3.625" style="83" customWidth="1"/>
    <col min="1059" max="1059" width="9.5" style="83" customWidth="1"/>
    <col min="1060" max="1063" width="9" style="83"/>
    <col min="1064" max="1064" width="11.625" style="83" customWidth="1"/>
    <col min="1065" max="1065" width="9" style="83"/>
    <col min="1066" max="1066" width="9.25" style="83" customWidth="1"/>
    <col min="1067" max="1067" width="11.375" style="83" customWidth="1"/>
    <col min="1068" max="1068" width="9" style="83"/>
    <col min="1069" max="1069" width="9.25" style="83" customWidth="1"/>
    <col min="1070" max="1070" width="10.5" style="83" customWidth="1"/>
    <col min="1071" max="1089" width="0" style="83" hidden="1" customWidth="1"/>
    <col min="1090" max="1280" width="9" style="83"/>
    <col min="1281" max="1281" width="1.5" style="83" customWidth="1"/>
    <col min="1282" max="1292" width="3.75" style="83" customWidth="1"/>
    <col min="1293" max="1293" width="6.5" style="83" customWidth="1"/>
    <col min="1294" max="1295" width="10" style="83" customWidth="1"/>
    <col min="1296" max="1296" width="10.75" style="83" customWidth="1"/>
    <col min="1297" max="1297" width="13.375" style="83" customWidth="1"/>
    <col min="1298" max="1298" width="4" style="83" customWidth="1"/>
    <col min="1299" max="1299" width="3.75" style="83" customWidth="1"/>
    <col min="1300" max="1300" width="6.5" style="83" customWidth="1"/>
    <col min="1301" max="1304" width="10.75" style="83" customWidth="1"/>
    <col min="1305" max="1305" width="1.25" style="83" customWidth="1"/>
    <col min="1306" max="1311" width="3.75" style="83" customWidth="1"/>
    <col min="1312" max="1314" width="3.625" style="83" customWidth="1"/>
    <col min="1315" max="1315" width="9.5" style="83" customWidth="1"/>
    <col min="1316" max="1319" width="9" style="83"/>
    <col min="1320" max="1320" width="11.625" style="83" customWidth="1"/>
    <col min="1321" max="1321" width="9" style="83"/>
    <col min="1322" max="1322" width="9.25" style="83" customWidth="1"/>
    <col min="1323" max="1323" width="11.375" style="83" customWidth="1"/>
    <col min="1324" max="1324" width="9" style="83"/>
    <col min="1325" max="1325" width="9.25" style="83" customWidth="1"/>
    <col min="1326" max="1326" width="10.5" style="83" customWidth="1"/>
    <col min="1327" max="1345" width="0" style="83" hidden="1" customWidth="1"/>
    <col min="1346" max="1536" width="9" style="83"/>
    <col min="1537" max="1537" width="1.5" style="83" customWidth="1"/>
    <col min="1538" max="1548" width="3.75" style="83" customWidth="1"/>
    <col min="1549" max="1549" width="6.5" style="83" customWidth="1"/>
    <col min="1550" max="1551" width="10" style="83" customWidth="1"/>
    <col min="1552" max="1552" width="10.75" style="83" customWidth="1"/>
    <col min="1553" max="1553" width="13.375" style="83" customWidth="1"/>
    <col min="1554" max="1554" width="4" style="83" customWidth="1"/>
    <col min="1555" max="1555" width="3.75" style="83" customWidth="1"/>
    <col min="1556" max="1556" width="6.5" style="83" customWidth="1"/>
    <col min="1557" max="1560" width="10.75" style="83" customWidth="1"/>
    <col min="1561" max="1561" width="1.25" style="83" customWidth="1"/>
    <col min="1562" max="1567" width="3.75" style="83" customWidth="1"/>
    <col min="1568" max="1570" width="3.625" style="83" customWidth="1"/>
    <col min="1571" max="1571" width="9.5" style="83" customWidth="1"/>
    <col min="1572" max="1575" width="9" style="83"/>
    <col min="1576" max="1576" width="11.625" style="83" customWidth="1"/>
    <col min="1577" max="1577" width="9" style="83"/>
    <col min="1578" max="1578" width="9.25" style="83" customWidth="1"/>
    <col min="1579" max="1579" width="11.375" style="83" customWidth="1"/>
    <col min="1580" max="1580" width="9" style="83"/>
    <col min="1581" max="1581" width="9.25" style="83" customWidth="1"/>
    <col min="1582" max="1582" width="10.5" style="83" customWidth="1"/>
    <col min="1583" max="1601" width="0" style="83" hidden="1" customWidth="1"/>
    <col min="1602" max="1792" width="9" style="83"/>
    <col min="1793" max="1793" width="1.5" style="83" customWidth="1"/>
    <col min="1794" max="1804" width="3.75" style="83" customWidth="1"/>
    <col min="1805" max="1805" width="6.5" style="83" customWidth="1"/>
    <col min="1806" max="1807" width="10" style="83" customWidth="1"/>
    <col min="1808" max="1808" width="10.75" style="83" customWidth="1"/>
    <col min="1809" max="1809" width="13.375" style="83" customWidth="1"/>
    <col min="1810" max="1810" width="4" style="83" customWidth="1"/>
    <col min="1811" max="1811" width="3.75" style="83" customWidth="1"/>
    <col min="1812" max="1812" width="6.5" style="83" customWidth="1"/>
    <col min="1813" max="1816" width="10.75" style="83" customWidth="1"/>
    <col min="1817" max="1817" width="1.25" style="83" customWidth="1"/>
    <col min="1818" max="1823" width="3.75" style="83" customWidth="1"/>
    <col min="1824" max="1826" width="3.625" style="83" customWidth="1"/>
    <col min="1827" max="1827" width="9.5" style="83" customWidth="1"/>
    <col min="1828" max="1831" width="9" style="83"/>
    <col min="1832" max="1832" width="11.625" style="83" customWidth="1"/>
    <col min="1833" max="1833" width="9" style="83"/>
    <col min="1834" max="1834" width="9.25" style="83" customWidth="1"/>
    <col min="1835" max="1835" width="11.375" style="83" customWidth="1"/>
    <col min="1836" max="1836" width="9" style="83"/>
    <col min="1837" max="1837" width="9.25" style="83" customWidth="1"/>
    <col min="1838" max="1838" width="10.5" style="83" customWidth="1"/>
    <col min="1839" max="1857" width="0" style="83" hidden="1" customWidth="1"/>
    <col min="1858" max="2048" width="9" style="83"/>
    <col min="2049" max="2049" width="1.5" style="83" customWidth="1"/>
    <col min="2050" max="2060" width="3.75" style="83" customWidth="1"/>
    <col min="2061" max="2061" width="6.5" style="83" customWidth="1"/>
    <col min="2062" max="2063" width="10" style="83" customWidth="1"/>
    <col min="2064" max="2064" width="10.75" style="83" customWidth="1"/>
    <col min="2065" max="2065" width="13.375" style="83" customWidth="1"/>
    <col min="2066" max="2066" width="4" style="83" customWidth="1"/>
    <col min="2067" max="2067" width="3.75" style="83" customWidth="1"/>
    <col min="2068" max="2068" width="6.5" style="83" customWidth="1"/>
    <col min="2069" max="2072" width="10.75" style="83" customWidth="1"/>
    <col min="2073" max="2073" width="1.25" style="83" customWidth="1"/>
    <col min="2074" max="2079" width="3.75" style="83" customWidth="1"/>
    <col min="2080" max="2082" width="3.625" style="83" customWidth="1"/>
    <col min="2083" max="2083" width="9.5" style="83" customWidth="1"/>
    <col min="2084" max="2087" width="9" style="83"/>
    <col min="2088" max="2088" width="11.625" style="83" customWidth="1"/>
    <col min="2089" max="2089" width="9" style="83"/>
    <col min="2090" max="2090" width="9.25" style="83" customWidth="1"/>
    <col min="2091" max="2091" width="11.375" style="83" customWidth="1"/>
    <col min="2092" max="2092" width="9" style="83"/>
    <col min="2093" max="2093" width="9.25" style="83" customWidth="1"/>
    <col min="2094" max="2094" width="10.5" style="83" customWidth="1"/>
    <col min="2095" max="2113" width="0" style="83" hidden="1" customWidth="1"/>
    <col min="2114" max="2304" width="9" style="83"/>
    <col min="2305" max="2305" width="1.5" style="83" customWidth="1"/>
    <col min="2306" max="2316" width="3.75" style="83" customWidth="1"/>
    <col min="2317" max="2317" width="6.5" style="83" customWidth="1"/>
    <col min="2318" max="2319" width="10" style="83" customWidth="1"/>
    <col min="2320" max="2320" width="10.75" style="83" customWidth="1"/>
    <col min="2321" max="2321" width="13.375" style="83" customWidth="1"/>
    <col min="2322" max="2322" width="4" style="83" customWidth="1"/>
    <col min="2323" max="2323" width="3.75" style="83" customWidth="1"/>
    <col min="2324" max="2324" width="6.5" style="83" customWidth="1"/>
    <col min="2325" max="2328" width="10.75" style="83" customWidth="1"/>
    <col min="2329" max="2329" width="1.25" style="83" customWidth="1"/>
    <col min="2330" max="2335" width="3.75" style="83" customWidth="1"/>
    <col min="2336" max="2338" width="3.625" style="83" customWidth="1"/>
    <col min="2339" max="2339" width="9.5" style="83" customWidth="1"/>
    <col min="2340" max="2343" width="9" style="83"/>
    <col min="2344" max="2344" width="11.625" style="83" customWidth="1"/>
    <col min="2345" max="2345" width="9" style="83"/>
    <col min="2346" max="2346" width="9.25" style="83" customWidth="1"/>
    <col min="2347" max="2347" width="11.375" style="83" customWidth="1"/>
    <col min="2348" max="2348" width="9" style="83"/>
    <col min="2349" max="2349" width="9.25" style="83" customWidth="1"/>
    <col min="2350" max="2350" width="10.5" style="83" customWidth="1"/>
    <col min="2351" max="2369" width="0" style="83" hidden="1" customWidth="1"/>
    <col min="2370" max="2560" width="9" style="83"/>
    <col min="2561" max="2561" width="1.5" style="83" customWidth="1"/>
    <col min="2562" max="2572" width="3.75" style="83" customWidth="1"/>
    <col min="2573" max="2573" width="6.5" style="83" customWidth="1"/>
    <col min="2574" max="2575" width="10" style="83" customWidth="1"/>
    <col min="2576" max="2576" width="10.75" style="83" customWidth="1"/>
    <col min="2577" max="2577" width="13.375" style="83" customWidth="1"/>
    <col min="2578" max="2578" width="4" style="83" customWidth="1"/>
    <col min="2579" max="2579" width="3.75" style="83" customWidth="1"/>
    <col min="2580" max="2580" width="6.5" style="83" customWidth="1"/>
    <col min="2581" max="2584" width="10.75" style="83" customWidth="1"/>
    <col min="2585" max="2585" width="1.25" style="83" customWidth="1"/>
    <col min="2586" max="2591" width="3.75" style="83" customWidth="1"/>
    <col min="2592" max="2594" width="3.625" style="83" customWidth="1"/>
    <col min="2595" max="2595" width="9.5" style="83" customWidth="1"/>
    <col min="2596" max="2599" width="9" style="83"/>
    <col min="2600" max="2600" width="11.625" style="83" customWidth="1"/>
    <col min="2601" max="2601" width="9" style="83"/>
    <col min="2602" max="2602" width="9.25" style="83" customWidth="1"/>
    <col min="2603" max="2603" width="11.375" style="83" customWidth="1"/>
    <col min="2604" max="2604" width="9" style="83"/>
    <col min="2605" max="2605" width="9.25" style="83" customWidth="1"/>
    <col min="2606" max="2606" width="10.5" style="83" customWidth="1"/>
    <col min="2607" max="2625" width="0" style="83" hidden="1" customWidth="1"/>
    <col min="2626" max="2816" width="9" style="83"/>
    <col min="2817" max="2817" width="1.5" style="83" customWidth="1"/>
    <col min="2818" max="2828" width="3.75" style="83" customWidth="1"/>
    <col min="2829" max="2829" width="6.5" style="83" customWidth="1"/>
    <col min="2830" max="2831" width="10" style="83" customWidth="1"/>
    <col min="2832" max="2832" width="10.75" style="83" customWidth="1"/>
    <col min="2833" max="2833" width="13.375" style="83" customWidth="1"/>
    <col min="2834" max="2834" width="4" style="83" customWidth="1"/>
    <col min="2835" max="2835" width="3.75" style="83" customWidth="1"/>
    <col min="2836" max="2836" width="6.5" style="83" customWidth="1"/>
    <col min="2837" max="2840" width="10.75" style="83" customWidth="1"/>
    <col min="2841" max="2841" width="1.25" style="83" customWidth="1"/>
    <col min="2842" max="2847" width="3.75" style="83" customWidth="1"/>
    <col min="2848" max="2850" width="3.625" style="83" customWidth="1"/>
    <col min="2851" max="2851" width="9.5" style="83" customWidth="1"/>
    <col min="2852" max="2855" width="9" style="83"/>
    <col min="2856" max="2856" width="11.625" style="83" customWidth="1"/>
    <col min="2857" max="2857" width="9" style="83"/>
    <col min="2858" max="2858" width="9.25" style="83" customWidth="1"/>
    <col min="2859" max="2859" width="11.375" style="83" customWidth="1"/>
    <col min="2860" max="2860" width="9" style="83"/>
    <col min="2861" max="2861" width="9.25" style="83" customWidth="1"/>
    <col min="2862" max="2862" width="10.5" style="83" customWidth="1"/>
    <col min="2863" max="2881" width="0" style="83" hidden="1" customWidth="1"/>
    <col min="2882" max="3072" width="9" style="83"/>
    <col min="3073" max="3073" width="1.5" style="83" customWidth="1"/>
    <col min="3074" max="3084" width="3.75" style="83" customWidth="1"/>
    <col min="3085" max="3085" width="6.5" style="83" customWidth="1"/>
    <col min="3086" max="3087" width="10" style="83" customWidth="1"/>
    <col min="3088" max="3088" width="10.75" style="83" customWidth="1"/>
    <col min="3089" max="3089" width="13.375" style="83" customWidth="1"/>
    <col min="3090" max="3090" width="4" style="83" customWidth="1"/>
    <col min="3091" max="3091" width="3.75" style="83" customWidth="1"/>
    <col min="3092" max="3092" width="6.5" style="83" customWidth="1"/>
    <col min="3093" max="3096" width="10.75" style="83" customWidth="1"/>
    <col min="3097" max="3097" width="1.25" style="83" customWidth="1"/>
    <col min="3098" max="3103" width="3.75" style="83" customWidth="1"/>
    <col min="3104" max="3106" width="3.625" style="83" customWidth="1"/>
    <col min="3107" max="3107" width="9.5" style="83" customWidth="1"/>
    <col min="3108" max="3111" width="9" style="83"/>
    <col min="3112" max="3112" width="11.625" style="83" customWidth="1"/>
    <col min="3113" max="3113" width="9" style="83"/>
    <col min="3114" max="3114" width="9.25" style="83" customWidth="1"/>
    <col min="3115" max="3115" width="11.375" style="83" customWidth="1"/>
    <col min="3116" max="3116" width="9" style="83"/>
    <col min="3117" max="3117" width="9.25" style="83" customWidth="1"/>
    <col min="3118" max="3118" width="10.5" style="83" customWidth="1"/>
    <col min="3119" max="3137" width="0" style="83" hidden="1" customWidth="1"/>
    <col min="3138" max="3328" width="9" style="83"/>
    <col min="3329" max="3329" width="1.5" style="83" customWidth="1"/>
    <col min="3330" max="3340" width="3.75" style="83" customWidth="1"/>
    <col min="3341" max="3341" width="6.5" style="83" customWidth="1"/>
    <col min="3342" max="3343" width="10" style="83" customWidth="1"/>
    <col min="3344" max="3344" width="10.75" style="83" customWidth="1"/>
    <col min="3345" max="3345" width="13.375" style="83" customWidth="1"/>
    <col min="3346" max="3346" width="4" style="83" customWidth="1"/>
    <col min="3347" max="3347" width="3.75" style="83" customWidth="1"/>
    <col min="3348" max="3348" width="6.5" style="83" customWidth="1"/>
    <col min="3349" max="3352" width="10.75" style="83" customWidth="1"/>
    <col min="3353" max="3353" width="1.25" style="83" customWidth="1"/>
    <col min="3354" max="3359" width="3.75" style="83" customWidth="1"/>
    <col min="3360" max="3362" width="3.625" style="83" customWidth="1"/>
    <col min="3363" max="3363" width="9.5" style="83" customWidth="1"/>
    <col min="3364" max="3367" width="9" style="83"/>
    <col min="3368" max="3368" width="11.625" style="83" customWidth="1"/>
    <col min="3369" max="3369" width="9" style="83"/>
    <col min="3370" max="3370" width="9.25" style="83" customWidth="1"/>
    <col min="3371" max="3371" width="11.375" style="83" customWidth="1"/>
    <col min="3372" max="3372" width="9" style="83"/>
    <col min="3373" max="3373" width="9.25" style="83" customWidth="1"/>
    <col min="3374" max="3374" width="10.5" style="83" customWidth="1"/>
    <col min="3375" max="3393" width="0" style="83" hidden="1" customWidth="1"/>
    <col min="3394" max="3584" width="9" style="83"/>
    <col min="3585" max="3585" width="1.5" style="83" customWidth="1"/>
    <col min="3586" max="3596" width="3.75" style="83" customWidth="1"/>
    <col min="3597" max="3597" width="6.5" style="83" customWidth="1"/>
    <col min="3598" max="3599" width="10" style="83" customWidth="1"/>
    <col min="3600" max="3600" width="10.75" style="83" customWidth="1"/>
    <col min="3601" max="3601" width="13.375" style="83" customWidth="1"/>
    <col min="3602" max="3602" width="4" style="83" customWidth="1"/>
    <col min="3603" max="3603" width="3.75" style="83" customWidth="1"/>
    <col min="3604" max="3604" width="6.5" style="83" customWidth="1"/>
    <col min="3605" max="3608" width="10.75" style="83" customWidth="1"/>
    <col min="3609" max="3609" width="1.25" style="83" customWidth="1"/>
    <col min="3610" max="3615" width="3.75" style="83" customWidth="1"/>
    <col min="3616" max="3618" width="3.625" style="83" customWidth="1"/>
    <col min="3619" max="3619" width="9.5" style="83" customWidth="1"/>
    <col min="3620" max="3623" width="9" style="83"/>
    <col min="3624" max="3624" width="11.625" style="83" customWidth="1"/>
    <col min="3625" max="3625" width="9" style="83"/>
    <col min="3626" max="3626" width="9.25" style="83" customWidth="1"/>
    <col min="3627" max="3627" width="11.375" style="83" customWidth="1"/>
    <col min="3628" max="3628" width="9" style="83"/>
    <col min="3629" max="3629" width="9.25" style="83" customWidth="1"/>
    <col min="3630" max="3630" width="10.5" style="83" customWidth="1"/>
    <col min="3631" max="3649" width="0" style="83" hidden="1" customWidth="1"/>
    <col min="3650" max="3840" width="9" style="83"/>
    <col min="3841" max="3841" width="1.5" style="83" customWidth="1"/>
    <col min="3842" max="3852" width="3.75" style="83" customWidth="1"/>
    <col min="3853" max="3853" width="6.5" style="83" customWidth="1"/>
    <col min="3854" max="3855" width="10" style="83" customWidth="1"/>
    <col min="3856" max="3856" width="10.75" style="83" customWidth="1"/>
    <col min="3857" max="3857" width="13.375" style="83" customWidth="1"/>
    <col min="3858" max="3858" width="4" style="83" customWidth="1"/>
    <col min="3859" max="3859" width="3.75" style="83" customWidth="1"/>
    <col min="3860" max="3860" width="6.5" style="83" customWidth="1"/>
    <col min="3861" max="3864" width="10.75" style="83" customWidth="1"/>
    <col min="3865" max="3865" width="1.25" style="83" customWidth="1"/>
    <col min="3866" max="3871" width="3.75" style="83" customWidth="1"/>
    <col min="3872" max="3874" width="3.625" style="83" customWidth="1"/>
    <col min="3875" max="3875" width="9.5" style="83" customWidth="1"/>
    <col min="3876" max="3879" width="9" style="83"/>
    <col min="3880" max="3880" width="11.625" style="83" customWidth="1"/>
    <col min="3881" max="3881" width="9" style="83"/>
    <col min="3882" max="3882" width="9.25" style="83" customWidth="1"/>
    <col min="3883" max="3883" width="11.375" style="83" customWidth="1"/>
    <col min="3884" max="3884" width="9" style="83"/>
    <col min="3885" max="3885" width="9.25" style="83" customWidth="1"/>
    <col min="3886" max="3886" width="10.5" style="83" customWidth="1"/>
    <col min="3887" max="3905" width="0" style="83" hidden="1" customWidth="1"/>
    <col min="3906" max="4096" width="9" style="83"/>
    <col min="4097" max="4097" width="1.5" style="83" customWidth="1"/>
    <col min="4098" max="4108" width="3.75" style="83" customWidth="1"/>
    <col min="4109" max="4109" width="6.5" style="83" customWidth="1"/>
    <col min="4110" max="4111" width="10" style="83" customWidth="1"/>
    <col min="4112" max="4112" width="10.75" style="83" customWidth="1"/>
    <col min="4113" max="4113" width="13.375" style="83" customWidth="1"/>
    <col min="4114" max="4114" width="4" style="83" customWidth="1"/>
    <col min="4115" max="4115" width="3.75" style="83" customWidth="1"/>
    <col min="4116" max="4116" width="6.5" style="83" customWidth="1"/>
    <col min="4117" max="4120" width="10.75" style="83" customWidth="1"/>
    <col min="4121" max="4121" width="1.25" style="83" customWidth="1"/>
    <col min="4122" max="4127" width="3.75" style="83" customWidth="1"/>
    <col min="4128" max="4130" width="3.625" style="83" customWidth="1"/>
    <col min="4131" max="4131" width="9.5" style="83" customWidth="1"/>
    <col min="4132" max="4135" width="9" style="83"/>
    <col min="4136" max="4136" width="11.625" style="83" customWidth="1"/>
    <col min="4137" max="4137" width="9" style="83"/>
    <col min="4138" max="4138" width="9.25" style="83" customWidth="1"/>
    <col min="4139" max="4139" width="11.375" style="83" customWidth="1"/>
    <col min="4140" max="4140" width="9" style="83"/>
    <col min="4141" max="4141" width="9.25" style="83" customWidth="1"/>
    <col min="4142" max="4142" width="10.5" style="83" customWidth="1"/>
    <col min="4143" max="4161" width="0" style="83" hidden="1" customWidth="1"/>
    <col min="4162" max="4352" width="9" style="83"/>
    <col min="4353" max="4353" width="1.5" style="83" customWidth="1"/>
    <col min="4354" max="4364" width="3.75" style="83" customWidth="1"/>
    <col min="4365" max="4365" width="6.5" style="83" customWidth="1"/>
    <col min="4366" max="4367" width="10" style="83" customWidth="1"/>
    <col min="4368" max="4368" width="10.75" style="83" customWidth="1"/>
    <col min="4369" max="4369" width="13.375" style="83" customWidth="1"/>
    <col min="4370" max="4370" width="4" style="83" customWidth="1"/>
    <col min="4371" max="4371" width="3.75" style="83" customWidth="1"/>
    <col min="4372" max="4372" width="6.5" style="83" customWidth="1"/>
    <col min="4373" max="4376" width="10.75" style="83" customWidth="1"/>
    <col min="4377" max="4377" width="1.25" style="83" customWidth="1"/>
    <col min="4378" max="4383" width="3.75" style="83" customWidth="1"/>
    <col min="4384" max="4386" width="3.625" style="83" customWidth="1"/>
    <col min="4387" max="4387" width="9.5" style="83" customWidth="1"/>
    <col min="4388" max="4391" width="9" style="83"/>
    <col min="4392" max="4392" width="11.625" style="83" customWidth="1"/>
    <col min="4393" max="4393" width="9" style="83"/>
    <col min="4394" max="4394" width="9.25" style="83" customWidth="1"/>
    <col min="4395" max="4395" width="11.375" style="83" customWidth="1"/>
    <col min="4396" max="4396" width="9" style="83"/>
    <col min="4397" max="4397" width="9.25" style="83" customWidth="1"/>
    <col min="4398" max="4398" width="10.5" style="83" customWidth="1"/>
    <col min="4399" max="4417" width="0" style="83" hidden="1" customWidth="1"/>
    <col min="4418" max="4608" width="9" style="83"/>
    <col min="4609" max="4609" width="1.5" style="83" customWidth="1"/>
    <col min="4610" max="4620" width="3.75" style="83" customWidth="1"/>
    <col min="4621" max="4621" width="6.5" style="83" customWidth="1"/>
    <col min="4622" max="4623" width="10" style="83" customWidth="1"/>
    <col min="4624" max="4624" width="10.75" style="83" customWidth="1"/>
    <col min="4625" max="4625" width="13.375" style="83" customWidth="1"/>
    <col min="4626" max="4626" width="4" style="83" customWidth="1"/>
    <col min="4627" max="4627" width="3.75" style="83" customWidth="1"/>
    <col min="4628" max="4628" width="6.5" style="83" customWidth="1"/>
    <col min="4629" max="4632" width="10.75" style="83" customWidth="1"/>
    <col min="4633" max="4633" width="1.25" style="83" customWidth="1"/>
    <col min="4634" max="4639" width="3.75" style="83" customWidth="1"/>
    <col min="4640" max="4642" width="3.625" style="83" customWidth="1"/>
    <col min="4643" max="4643" width="9.5" style="83" customWidth="1"/>
    <col min="4644" max="4647" width="9" style="83"/>
    <col min="4648" max="4648" width="11.625" style="83" customWidth="1"/>
    <col min="4649" max="4649" width="9" style="83"/>
    <col min="4650" max="4650" width="9.25" style="83" customWidth="1"/>
    <col min="4651" max="4651" width="11.375" style="83" customWidth="1"/>
    <col min="4652" max="4652" width="9" style="83"/>
    <col min="4653" max="4653" width="9.25" style="83" customWidth="1"/>
    <col min="4654" max="4654" width="10.5" style="83" customWidth="1"/>
    <col min="4655" max="4673" width="0" style="83" hidden="1" customWidth="1"/>
    <col min="4674" max="4864" width="9" style="83"/>
    <col min="4865" max="4865" width="1.5" style="83" customWidth="1"/>
    <col min="4866" max="4876" width="3.75" style="83" customWidth="1"/>
    <col min="4877" max="4877" width="6.5" style="83" customWidth="1"/>
    <col min="4878" max="4879" width="10" style="83" customWidth="1"/>
    <col min="4880" max="4880" width="10.75" style="83" customWidth="1"/>
    <col min="4881" max="4881" width="13.375" style="83" customWidth="1"/>
    <col min="4882" max="4882" width="4" style="83" customWidth="1"/>
    <col min="4883" max="4883" width="3.75" style="83" customWidth="1"/>
    <col min="4884" max="4884" width="6.5" style="83" customWidth="1"/>
    <col min="4885" max="4888" width="10.75" style="83" customWidth="1"/>
    <col min="4889" max="4889" width="1.25" style="83" customWidth="1"/>
    <col min="4890" max="4895" width="3.75" style="83" customWidth="1"/>
    <col min="4896" max="4898" width="3.625" style="83" customWidth="1"/>
    <col min="4899" max="4899" width="9.5" style="83" customWidth="1"/>
    <col min="4900" max="4903" width="9" style="83"/>
    <col min="4904" max="4904" width="11.625" style="83" customWidth="1"/>
    <col min="4905" max="4905" width="9" style="83"/>
    <col min="4906" max="4906" width="9.25" style="83" customWidth="1"/>
    <col min="4907" max="4907" width="11.375" style="83" customWidth="1"/>
    <col min="4908" max="4908" width="9" style="83"/>
    <col min="4909" max="4909" width="9.25" style="83" customWidth="1"/>
    <col min="4910" max="4910" width="10.5" style="83" customWidth="1"/>
    <col min="4911" max="4929" width="0" style="83" hidden="1" customWidth="1"/>
    <col min="4930" max="5120" width="9" style="83"/>
    <col min="5121" max="5121" width="1.5" style="83" customWidth="1"/>
    <col min="5122" max="5132" width="3.75" style="83" customWidth="1"/>
    <col min="5133" max="5133" width="6.5" style="83" customWidth="1"/>
    <col min="5134" max="5135" width="10" style="83" customWidth="1"/>
    <col min="5136" max="5136" width="10.75" style="83" customWidth="1"/>
    <col min="5137" max="5137" width="13.375" style="83" customWidth="1"/>
    <col min="5138" max="5138" width="4" style="83" customWidth="1"/>
    <col min="5139" max="5139" width="3.75" style="83" customWidth="1"/>
    <col min="5140" max="5140" width="6.5" style="83" customWidth="1"/>
    <col min="5141" max="5144" width="10.75" style="83" customWidth="1"/>
    <col min="5145" max="5145" width="1.25" style="83" customWidth="1"/>
    <col min="5146" max="5151" width="3.75" style="83" customWidth="1"/>
    <col min="5152" max="5154" width="3.625" style="83" customWidth="1"/>
    <col min="5155" max="5155" width="9.5" style="83" customWidth="1"/>
    <col min="5156" max="5159" width="9" style="83"/>
    <col min="5160" max="5160" width="11.625" style="83" customWidth="1"/>
    <col min="5161" max="5161" width="9" style="83"/>
    <col min="5162" max="5162" width="9.25" style="83" customWidth="1"/>
    <col min="5163" max="5163" width="11.375" style="83" customWidth="1"/>
    <col min="5164" max="5164" width="9" style="83"/>
    <col min="5165" max="5165" width="9.25" style="83" customWidth="1"/>
    <col min="5166" max="5166" width="10.5" style="83" customWidth="1"/>
    <col min="5167" max="5185" width="0" style="83" hidden="1" customWidth="1"/>
    <col min="5186" max="5376" width="9" style="83"/>
    <col min="5377" max="5377" width="1.5" style="83" customWidth="1"/>
    <col min="5378" max="5388" width="3.75" style="83" customWidth="1"/>
    <col min="5389" max="5389" width="6.5" style="83" customWidth="1"/>
    <col min="5390" max="5391" width="10" style="83" customWidth="1"/>
    <col min="5392" max="5392" width="10.75" style="83" customWidth="1"/>
    <col min="5393" max="5393" width="13.375" style="83" customWidth="1"/>
    <col min="5394" max="5394" width="4" style="83" customWidth="1"/>
    <col min="5395" max="5395" width="3.75" style="83" customWidth="1"/>
    <col min="5396" max="5396" width="6.5" style="83" customWidth="1"/>
    <col min="5397" max="5400" width="10.75" style="83" customWidth="1"/>
    <col min="5401" max="5401" width="1.25" style="83" customWidth="1"/>
    <col min="5402" max="5407" width="3.75" style="83" customWidth="1"/>
    <col min="5408" max="5410" width="3.625" style="83" customWidth="1"/>
    <col min="5411" max="5411" width="9.5" style="83" customWidth="1"/>
    <col min="5412" max="5415" width="9" style="83"/>
    <col min="5416" max="5416" width="11.625" style="83" customWidth="1"/>
    <col min="5417" max="5417" width="9" style="83"/>
    <col min="5418" max="5418" width="9.25" style="83" customWidth="1"/>
    <col min="5419" max="5419" width="11.375" style="83" customWidth="1"/>
    <col min="5420" max="5420" width="9" style="83"/>
    <col min="5421" max="5421" width="9.25" style="83" customWidth="1"/>
    <col min="5422" max="5422" width="10.5" style="83" customWidth="1"/>
    <col min="5423" max="5441" width="0" style="83" hidden="1" customWidth="1"/>
    <col min="5442" max="5632" width="9" style="83"/>
    <col min="5633" max="5633" width="1.5" style="83" customWidth="1"/>
    <col min="5634" max="5644" width="3.75" style="83" customWidth="1"/>
    <col min="5645" max="5645" width="6.5" style="83" customWidth="1"/>
    <col min="5646" max="5647" width="10" style="83" customWidth="1"/>
    <col min="5648" max="5648" width="10.75" style="83" customWidth="1"/>
    <col min="5649" max="5649" width="13.375" style="83" customWidth="1"/>
    <col min="5650" max="5650" width="4" style="83" customWidth="1"/>
    <col min="5651" max="5651" width="3.75" style="83" customWidth="1"/>
    <col min="5652" max="5652" width="6.5" style="83" customWidth="1"/>
    <col min="5653" max="5656" width="10.75" style="83" customWidth="1"/>
    <col min="5657" max="5657" width="1.25" style="83" customWidth="1"/>
    <col min="5658" max="5663" width="3.75" style="83" customWidth="1"/>
    <col min="5664" max="5666" width="3.625" style="83" customWidth="1"/>
    <col min="5667" max="5667" width="9.5" style="83" customWidth="1"/>
    <col min="5668" max="5671" width="9" style="83"/>
    <col min="5672" max="5672" width="11.625" style="83" customWidth="1"/>
    <col min="5673" max="5673" width="9" style="83"/>
    <col min="5674" max="5674" width="9.25" style="83" customWidth="1"/>
    <col min="5675" max="5675" width="11.375" style="83" customWidth="1"/>
    <col min="5676" max="5676" width="9" style="83"/>
    <col min="5677" max="5677" width="9.25" style="83" customWidth="1"/>
    <col min="5678" max="5678" width="10.5" style="83" customWidth="1"/>
    <col min="5679" max="5697" width="0" style="83" hidden="1" customWidth="1"/>
    <col min="5698" max="5888" width="9" style="83"/>
    <col min="5889" max="5889" width="1.5" style="83" customWidth="1"/>
    <col min="5890" max="5900" width="3.75" style="83" customWidth="1"/>
    <col min="5901" max="5901" width="6.5" style="83" customWidth="1"/>
    <col min="5902" max="5903" width="10" style="83" customWidth="1"/>
    <col min="5904" max="5904" width="10.75" style="83" customWidth="1"/>
    <col min="5905" max="5905" width="13.375" style="83" customWidth="1"/>
    <col min="5906" max="5906" width="4" style="83" customWidth="1"/>
    <col min="5907" max="5907" width="3.75" style="83" customWidth="1"/>
    <col min="5908" max="5908" width="6.5" style="83" customWidth="1"/>
    <col min="5909" max="5912" width="10.75" style="83" customWidth="1"/>
    <col min="5913" max="5913" width="1.25" style="83" customWidth="1"/>
    <col min="5914" max="5919" width="3.75" style="83" customWidth="1"/>
    <col min="5920" max="5922" width="3.625" style="83" customWidth="1"/>
    <col min="5923" max="5923" width="9.5" style="83" customWidth="1"/>
    <col min="5924" max="5927" width="9" style="83"/>
    <col min="5928" max="5928" width="11.625" style="83" customWidth="1"/>
    <col min="5929" max="5929" width="9" style="83"/>
    <col min="5930" max="5930" width="9.25" style="83" customWidth="1"/>
    <col min="5931" max="5931" width="11.375" style="83" customWidth="1"/>
    <col min="5932" max="5932" width="9" style="83"/>
    <col min="5933" max="5933" width="9.25" style="83" customWidth="1"/>
    <col min="5934" max="5934" width="10.5" style="83" customWidth="1"/>
    <col min="5935" max="5953" width="0" style="83" hidden="1" customWidth="1"/>
    <col min="5954" max="6144" width="9" style="83"/>
    <col min="6145" max="6145" width="1.5" style="83" customWidth="1"/>
    <col min="6146" max="6156" width="3.75" style="83" customWidth="1"/>
    <col min="6157" max="6157" width="6.5" style="83" customWidth="1"/>
    <col min="6158" max="6159" width="10" style="83" customWidth="1"/>
    <col min="6160" max="6160" width="10.75" style="83" customWidth="1"/>
    <col min="6161" max="6161" width="13.375" style="83" customWidth="1"/>
    <col min="6162" max="6162" width="4" style="83" customWidth="1"/>
    <col min="6163" max="6163" width="3.75" style="83" customWidth="1"/>
    <col min="6164" max="6164" width="6.5" style="83" customWidth="1"/>
    <col min="6165" max="6168" width="10.75" style="83" customWidth="1"/>
    <col min="6169" max="6169" width="1.25" style="83" customWidth="1"/>
    <col min="6170" max="6175" width="3.75" style="83" customWidth="1"/>
    <col min="6176" max="6178" width="3.625" style="83" customWidth="1"/>
    <col min="6179" max="6179" width="9.5" style="83" customWidth="1"/>
    <col min="6180" max="6183" width="9" style="83"/>
    <col min="6184" max="6184" width="11.625" style="83" customWidth="1"/>
    <col min="6185" max="6185" width="9" style="83"/>
    <col min="6186" max="6186" width="9.25" style="83" customWidth="1"/>
    <col min="6187" max="6187" width="11.375" style="83" customWidth="1"/>
    <col min="6188" max="6188" width="9" style="83"/>
    <col min="6189" max="6189" width="9.25" style="83" customWidth="1"/>
    <col min="6190" max="6190" width="10.5" style="83" customWidth="1"/>
    <col min="6191" max="6209" width="0" style="83" hidden="1" customWidth="1"/>
    <col min="6210" max="6400" width="9" style="83"/>
    <col min="6401" max="6401" width="1.5" style="83" customWidth="1"/>
    <col min="6402" max="6412" width="3.75" style="83" customWidth="1"/>
    <col min="6413" max="6413" width="6.5" style="83" customWidth="1"/>
    <col min="6414" max="6415" width="10" style="83" customWidth="1"/>
    <col min="6416" max="6416" width="10.75" style="83" customWidth="1"/>
    <col min="6417" max="6417" width="13.375" style="83" customWidth="1"/>
    <col min="6418" max="6418" width="4" style="83" customWidth="1"/>
    <col min="6419" max="6419" width="3.75" style="83" customWidth="1"/>
    <col min="6420" max="6420" width="6.5" style="83" customWidth="1"/>
    <col min="6421" max="6424" width="10.75" style="83" customWidth="1"/>
    <col min="6425" max="6425" width="1.25" style="83" customWidth="1"/>
    <col min="6426" max="6431" width="3.75" style="83" customWidth="1"/>
    <col min="6432" max="6434" width="3.625" style="83" customWidth="1"/>
    <col min="6435" max="6435" width="9.5" style="83" customWidth="1"/>
    <col min="6436" max="6439" width="9" style="83"/>
    <col min="6440" max="6440" width="11.625" style="83" customWidth="1"/>
    <col min="6441" max="6441" width="9" style="83"/>
    <col min="6442" max="6442" width="9.25" style="83" customWidth="1"/>
    <col min="6443" max="6443" width="11.375" style="83" customWidth="1"/>
    <col min="6444" max="6444" width="9" style="83"/>
    <col min="6445" max="6445" width="9.25" style="83" customWidth="1"/>
    <col min="6446" max="6446" width="10.5" style="83" customWidth="1"/>
    <col min="6447" max="6465" width="0" style="83" hidden="1" customWidth="1"/>
    <col min="6466" max="6656" width="9" style="83"/>
    <col min="6657" max="6657" width="1.5" style="83" customWidth="1"/>
    <col min="6658" max="6668" width="3.75" style="83" customWidth="1"/>
    <col min="6669" max="6669" width="6.5" style="83" customWidth="1"/>
    <col min="6670" max="6671" width="10" style="83" customWidth="1"/>
    <col min="6672" max="6672" width="10.75" style="83" customWidth="1"/>
    <col min="6673" max="6673" width="13.375" style="83" customWidth="1"/>
    <col min="6674" max="6674" width="4" style="83" customWidth="1"/>
    <col min="6675" max="6675" width="3.75" style="83" customWidth="1"/>
    <col min="6676" max="6676" width="6.5" style="83" customWidth="1"/>
    <col min="6677" max="6680" width="10.75" style="83" customWidth="1"/>
    <col min="6681" max="6681" width="1.25" style="83" customWidth="1"/>
    <col min="6682" max="6687" width="3.75" style="83" customWidth="1"/>
    <col min="6688" max="6690" width="3.625" style="83" customWidth="1"/>
    <col min="6691" max="6691" width="9.5" style="83" customWidth="1"/>
    <col min="6692" max="6695" width="9" style="83"/>
    <col min="6696" max="6696" width="11.625" style="83" customWidth="1"/>
    <col min="6697" max="6697" width="9" style="83"/>
    <col min="6698" max="6698" width="9.25" style="83" customWidth="1"/>
    <col min="6699" max="6699" width="11.375" style="83" customWidth="1"/>
    <col min="6700" max="6700" width="9" style="83"/>
    <col min="6701" max="6701" width="9.25" style="83" customWidth="1"/>
    <col min="6702" max="6702" width="10.5" style="83" customWidth="1"/>
    <col min="6703" max="6721" width="0" style="83" hidden="1" customWidth="1"/>
    <col min="6722" max="6912" width="9" style="83"/>
    <col min="6913" max="6913" width="1.5" style="83" customWidth="1"/>
    <col min="6914" max="6924" width="3.75" style="83" customWidth="1"/>
    <col min="6925" max="6925" width="6.5" style="83" customWidth="1"/>
    <col min="6926" max="6927" width="10" style="83" customWidth="1"/>
    <col min="6928" max="6928" width="10.75" style="83" customWidth="1"/>
    <col min="6929" max="6929" width="13.375" style="83" customWidth="1"/>
    <col min="6930" max="6930" width="4" style="83" customWidth="1"/>
    <col min="6931" max="6931" width="3.75" style="83" customWidth="1"/>
    <col min="6932" max="6932" width="6.5" style="83" customWidth="1"/>
    <col min="6933" max="6936" width="10.75" style="83" customWidth="1"/>
    <col min="6937" max="6937" width="1.25" style="83" customWidth="1"/>
    <col min="6938" max="6943" width="3.75" style="83" customWidth="1"/>
    <col min="6944" max="6946" width="3.625" style="83" customWidth="1"/>
    <col min="6947" max="6947" width="9.5" style="83" customWidth="1"/>
    <col min="6948" max="6951" width="9" style="83"/>
    <col min="6952" max="6952" width="11.625" style="83" customWidth="1"/>
    <col min="6953" max="6953" width="9" style="83"/>
    <col min="6954" max="6954" width="9.25" style="83" customWidth="1"/>
    <col min="6955" max="6955" width="11.375" style="83" customWidth="1"/>
    <col min="6956" max="6956" width="9" style="83"/>
    <col min="6957" max="6957" width="9.25" style="83" customWidth="1"/>
    <col min="6958" max="6958" width="10.5" style="83" customWidth="1"/>
    <col min="6959" max="6977" width="0" style="83" hidden="1" customWidth="1"/>
    <col min="6978" max="7168" width="9" style="83"/>
    <col min="7169" max="7169" width="1.5" style="83" customWidth="1"/>
    <col min="7170" max="7180" width="3.75" style="83" customWidth="1"/>
    <col min="7181" max="7181" width="6.5" style="83" customWidth="1"/>
    <col min="7182" max="7183" width="10" style="83" customWidth="1"/>
    <col min="7184" max="7184" width="10.75" style="83" customWidth="1"/>
    <col min="7185" max="7185" width="13.375" style="83" customWidth="1"/>
    <col min="7186" max="7186" width="4" style="83" customWidth="1"/>
    <col min="7187" max="7187" width="3.75" style="83" customWidth="1"/>
    <col min="7188" max="7188" width="6.5" style="83" customWidth="1"/>
    <col min="7189" max="7192" width="10.75" style="83" customWidth="1"/>
    <col min="7193" max="7193" width="1.25" style="83" customWidth="1"/>
    <col min="7194" max="7199" width="3.75" style="83" customWidth="1"/>
    <col min="7200" max="7202" width="3.625" style="83" customWidth="1"/>
    <col min="7203" max="7203" width="9.5" style="83" customWidth="1"/>
    <col min="7204" max="7207" width="9" style="83"/>
    <col min="7208" max="7208" width="11.625" style="83" customWidth="1"/>
    <col min="7209" max="7209" width="9" style="83"/>
    <col min="7210" max="7210" width="9.25" style="83" customWidth="1"/>
    <col min="7211" max="7211" width="11.375" style="83" customWidth="1"/>
    <col min="7212" max="7212" width="9" style="83"/>
    <col min="7213" max="7213" width="9.25" style="83" customWidth="1"/>
    <col min="7214" max="7214" width="10.5" style="83" customWidth="1"/>
    <col min="7215" max="7233" width="0" style="83" hidden="1" customWidth="1"/>
    <col min="7234" max="7424" width="9" style="83"/>
    <col min="7425" max="7425" width="1.5" style="83" customWidth="1"/>
    <col min="7426" max="7436" width="3.75" style="83" customWidth="1"/>
    <col min="7437" max="7437" width="6.5" style="83" customWidth="1"/>
    <col min="7438" max="7439" width="10" style="83" customWidth="1"/>
    <col min="7440" max="7440" width="10.75" style="83" customWidth="1"/>
    <col min="7441" max="7441" width="13.375" style="83" customWidth="1"/>
    <col min="7442" max="7442" width="4" style="83" customWidth="1"/>
    <col min="7443" max="7443" width="3.75" style="83" customWidth="1"/>
    <col min="7444" max="7444" width="6.5" style="83" customWidth="1"/>
    <col min="7445" max="7448" width="10.75" style="83" customWidth="1"/>
    <col min="7449" max="7449" width="1.25" style="83" customWidth="1"/>
    <col min="7450" max="7455" width="3.75" style="83" customWidth="1"/>
    <col min="7456" max="7458" width="3.625" style="83" customWidth="1"/>
    <col min="7459" max="7459" width="9.5" style="83" customWidth="1"/>
    <col min="7460" max="7463" width="9" style="83"/>
    <col min="7464" max="7464" width="11.625" style="83" customWidth="1"/>
    <col min="7465" max="7465" width="9" style="83"/>
    <col min="7466" max="7466" width="9.25" style="83" customWidth="1"/>
    <col min="7467" max="7467" width="11.375" style="83" customWidth="1"/>
    <col min="7468" max="7468" width="9" style="83"/>
    <col min="7469" max="7469" width="9.25" style="83" customWidth="1"/>
    <col min="7470" max="7470" width="10.5" style="83" customWidth="1"/>
    <col min="7471" max="7489" width="0" style="83" hidden="1" customWidth="1"/>
    <col min="7490" max="7680" width="9" style="83"/>
    <col min="7681" max="7681" width="1.5" style="83" customWidth="1"/>
    <col min="7682" max="7692" width="3.75" style="83" customWidth="1"/>
    <col min="7693" max="7693" width="6.5" style="83" customWidth="1"/>
    <col min="7694" max="7695" width="10" style="83" customWidth="1"/>
    <col min="7696" max="7696" width="10.75" style="83" customWidth="1"/>
    <col min="7697" max="7697" width="13.375" style="83" customWidth="1"/>
    <col min="7698" max="7698" width="4" style="83" customWidth="1"/>
    <col min="7699" max="7699" width="3.75" style="83" customWidth="1"/>
    <col min="7700" max="7700" width="6.5" style="83" customWidth="1"/>
    <col min="7701" max="7704" width="10.75" style="83" customWidth="1"/>
    <col min="7705" max="7705" width="1.25" style="83" customWidth="1"/>
    <col min="7706" max="7711" width="3.75" style="83" customWidth="1"/>
    <col min="7712" max="7714" width="3.625" style="83" customWidth="1"/>
    <col min="7715" max="7715" width="9.5" style="83" customWidth="1"/>
    <col min="7716" max="7719" width="9" style="83"/>
    <col min="7720" max="7720" width="11.625" style="83" customWidth="1"/>
    <col min="7721" max="7721" width="9" style="83"/>
    <col min="7722" max="7722" width="9.25" style="83" customWidth="1"/>
    <col min="7723" max="7723" width="11.375" style="83" customWidth="1"/>
    <col min="7724" max="7724" width="9" style="83"/>
    <col min="7725" max="7725" width="9.25" style="83" customWidth="1"/>
    <col min="7726" max="7726" width="10.5" style="83" customWidth="1"/>
    <col min="7727" max="7745" width="0" style="83" hidden="1" customWidth="1"/>
    <col min="7746" max="7936" width="9" style="83"/>
    <col min="7937" max="7937" width="1.5" style="83" customWidth="1"/>
    <col min="7938" max="7948" width="3.75" style="83" customWidth="1"/>
    <col min="7949" max="7949" width="6.5" style="83" customWidth="1"/>
    <col min="7950" max="7951" width="10" style="83" customWidth="1"/>
    <col min="7952" max="7952" width="10.75" style="83" customWidth="1"/>
    <col min="7953" max="7953" width="13.375" style="83" customWidth="1"/>
    <col min="7954" max="7954" width="4" style="83" customWidth="1"/>
    <col min="7955" max="7955" width="3.75" style="83" customWidth="1"/>
    <col min="7956" max="7956" width="6.5" style="83" customWidth="1"/>
    <col min="7957" max="7960" width="10.75" style="83" customWidth="1"/>
    <col min="7961" max="7961" width="1.25" style="83" customWidth="1"/>
    <col min="7962" max="7967" width="3.75" style="83" customWidth="1"/>
    <col min="7968" max="7970" width="3.625" style="83" customWidth="1"/>
    <col min="7971" max="7971" width="9.5" style="83" customWidth="1"/>
    <col min="7972" max="7975" width="9" style="83"/>
    <col min="7976" max="7976" width="11.625" style="83" customWidth="1"/>
    <col min="7977" max="7977" width="9" style="83"/>
    <col min="7978" max="7978" width="9.25" style="83" customWidth="1"/>
    <col min="7979" max="7979" width="11.375" style="83" customWidth="1"/>
    <col min="7980" max="7980" width="9" style="83"/>
    <col min="7981" max="7981" width="9.25" style="83" customWidth="1"/>
    <col min="7982" max="7982" width="10.5" style="83" customWidth="1"/>
    <col min="7983" max="8001" width="0" style="83" hidden="1" customWidth="1"/>
    <col min="8002" max="8192" width="9" style="83"/>
    <col min="8193" max="8193" width="1.5" style="83" customWidth="1"/>
    <col min="8194" max="8204" width="3.75" style="83" customWidth="1"/>
    <col min="8205" max="8205" width="6.5" style="83" customWidth="1"/>
    <col min="8206" max="8207" width="10" style="83" customWidth="1"/>
    <col min="8208" max="8208" width="10.75" style="83" customWidth="1"/>
    <col min="8209" max="8209" width="13.375" style="83" customWidth="1"/>
    <col min="8210" max="8210" width="4" style="83" customWidth="1"/>
    <col min="8211" max="8211" width="3.75" style="83" customWidth="1"/>
    <col min="8212" max="8212" width="6.5" style="83" customWidth="1"/>
    <col min="8213" max="8216" width="10.75" style="83" customWidth="1"/>
    <col min="8217" max="8217" width="1.25" style="83" customWidth="1"/>
    <col min="8218" max="8223" width="3.75" style="83" customWidth="1"/>
    <col min="8224" max="8226" width="3.625" style="83" customWidth="1"/>
    <col min="8227" max="8227" width="9.5" style="83" customWidth="1"/>
    <col min="8228" max="8231" width="9" style="83"/>
    <col min="8232" max="8232" width="11.625" style="83" customWidth="1"/>
    <col min="8233" max="8233" width="9" style="83"/>
    <col min="8234" max="8234" width="9.25" style="83" customWidth="1"/>
    <col min="8235" max="8235" width="11.375" style="83" customWidth="1"/>
    <col min="8236" max="8236" width="9" style="83"/>
    <col min="8237" max="8237" width="9.25" style="83" customWidth="1"/>
    <col min="8238" max="8238" width="10.5" style="83" customWidth="1"/>
    <col min="8239" max="8257" width="0" style="83" hidden="1" customWidth="1"/>
    <col min="8258" max="8448" width="9" style="83"/>
    <col min="8449" max="8449" width="1.5" style="83" customWidth="1"/>
    <col min="8450" max="8460" width="3.75" style="83" customWidth="1"/>
    <col min="8461" max="8461" width="6.5" style="83" customWidth="1"/>
    <col min="8462" max="8463" width="10" style="83" customWidth="1"/>
    <col min="8464" max="8464" width="10.75" style="83" customWidth="1"/>
    <col min="8465" max="8465" width="13.375" style="83" customWidth="1"/>
    <col min="8466" max="8466" width="4" style="83" customWidth="1"/>
    <col min="8467" max="8467" width="3.75" style="83" customWidth="1"/>
    <col min="8468" max="8468" width="6.5" style="83" customWidth="1"/>
    <col min="8469" max="8472" width="10.75" style="83" customWidth="1"/>
    <col min="8473" max="8473" width="1.25" style="83" customWidth="1"/>
    <col min="8474" max="8479" width="3.75" style="83" customWidth="1"/>
    <col min="8480" max="8482" width="3.625" style="83" customWidth="1"/>
    <col min="8483" max="8483" width="9.5" style="83" customWidth="1"/>
    <col min="8484" max="8487" width="9" style="83"/>
    <col min="8488" max="8488" width="11.625" style="83" customWidth="1"/>
    <col min="8489" max="8489" width="9" style="83"/>
    <col min="8490" max="8490" width="9.25" style="83" customWidth="1"/>
    <col min="8491" max="8491" width="11.375" style="83" customWidth="1"/>
    <col min="8492" max="8492" width="9" style="83"/>
    <col min="8493" max="8493" width="9.25" style="83" customWidth="1"/>
    <col min="8494" max="8494" width="10.5" style="83" customWidth="1"/>
    <col min="8495" max="8513" width="0" style="83" hidden="1" customWidth="1"/>
    <col min="8514" max="8704" width="9" style="83"/>
    <col min="8705" max="8705" width="1.5" style="83" customWidth="1"/>
    <col min="8706" max="8716" width="3.75" style="83" customWidth="1"/>
    <col min="8717" max="8717" width="6.5" style="83" customWidth="1"/>
    <col min="8718" max="8719" width="10" style="83" customWidth="1"/>
    <col min="8720" max="8720" width="10.75" style="83" customWidth="1"/>
    <col min="8721" max="8721" width="13.375" style="83" customWidth="1"/>
    <col min="8722" max="8722" width="4" style="83" customWidth="1"/>
    <col min="8723" max="8723" width="3.75" style="83" customWidth="1"/>
    <col min="8724" max="8724" width="6.5" style="83" customWidth="1"/>
    <col min="8725" max="8728" width="10.75" style="83" customWidth="1"/>
    <col min="8729" max="8729" width="1.25" style="83" customWidth="1"/>
    <col min="8730" max="8735" width="3.75" style="83" customWidth="1"/>
    <col min="8736" max="8738" width="3.625" style="83" customWidth="1"/>
    <col min="8739" max="8739" width="9.5" style="83" customWidth="1"/>
    <col min="8740" max="8743" width="9" style="83"/>
    <col min="8744" max="8744" width="11.625" style="83" customWidth="1"/>
    <col min="8745" max="8745" width="9" style="83"/>
    <col min="8746" max="8746" width="9.25" style="83" customWidth="1"/>
    <col min="8747" max="8747" width="11.375" style="83" customWidth="1"/>
    <col min="8748" max="8748" width="9" style="83"/>
    <col min="8749" max="8749" width="9.25" style="83" customWidth="1"/>
    <col min="8750" max="8750" width="10.5" style="83" customWidth="1"/>
    <col min="8751" max="8769" width="0" style="83" hidden="1" customWidth="1"/>
    <col min="8770" max="8960" width="9" style="83"/>
    <col min="8961" max="8961" width="1.5" style="83" customWidth="1"/>
    <col min="8962" max="8972" width="3.75" style="83" customWidth="1"/>
    <col min="8973" max="8973" width="6.5" style="83" customWidth="1"/>
    <col min="8974" max="8975" width="10" style="83" customWidth="1"/>
    <col min="8976" max="8976" width="10.75" style="83" customWidth="1"/>
    <col min="8977" max="8977" width="13.375" style="83" customWidth="1"/>
    <col min="8978" max="8978" width="4" style="83" customWidth="1"/>
    <col min="8979" max="8979" width="3.75" style="83" customWidth="1"/>
    <col min="8980" max="8980" width="6.5" style="83" customWidth="1"/>
    <col min="8981" max="8984" width="10.75" style="83" customWidth="1"/>
    <col min="8985" max="8985" width="1.25" style="83" customWidth="1"/>
    <col min="8986" max="8991" width="3.75" style="83" customWidth="1"/>
    <col min="8992" max="8994" width="3.625" style="83" customWidth="1"/>
    <col min="8995" max="8995" width="9.5" style="83" customWidth="1"/>
    <col min="8996" max="8999" width="9" style="83"/>
    <col min="9000" max="9000" width="11.625" style="83" customWidth="1"/>
    <col min="9001" max="9001" width="9" style="83"/>
    <col min="9002" max="9002" width="9.25" style="83" customWidth="1"/>
    <col min="9003" max="9003" width="11.375" style="83" customWidth="1"/>
    <col min="9004" max="9004" width="9" style="83"/>
    <col min="9005" max="9005" width="9.25" style="83" customWidth="1"/>
    <col min="9006" max="9006" width="10.5" style="83" customWidth="1"/>
    <col min="9007" max="9025" width="0" style="83" hidden="1" customWidth="1"/>
    <col min="9026" max="9216" width="9" style="83"/>
    <col min="9217" max="9217" width="1.5" style="83" customWidth="1"/>
    <col min="9218" max="9228" width="3.75" style="83" customWidth="1"/>
    <col min="9229" max="9229" width="6.5" style="83" customWidth="1"/>
    <col min="9230" max="9231" width="10" style="83" customWidth="1"/>
    <col min="9232" max="9232" width="10.75" style="83" customWidth="1"/>
    <col min="9233" max="9233" width="13.375" style="83" customWidth="1"/>
    <col min="9234" max="9234" width="4" style="83" customWidth="1"/>
    <col min="9235" max="9235" width="3.75" style="83" customWidth="1"/>
    <col min="9236" max="9236" width="6.5" style="83" customWidth="1"/>
    <col min="9237" max="9240" width="10.75" style="83" customWidth="1"/>
    <col min="9241" max="9241" width="1.25" style="83" customWidth="1"/>
    <col min="9242" max="9247" width="3.75" style="83" customWidth="1"/>
    <col min="9248" max="9250" width="3.625" style="83" customWidth="1"/>
    <col min="9251" max="9251" width="9.5" style="83" customWidth="1"/>
    <col min="9252" max="9255" width="9" style="83"/>
    <col min="9256" max="9256" width="11.625" style="83" customWidth="1"/>
    <col min="9257" max="9257" width="9" style="83"/>
    <col min="9258" max="9258" width="9.25" style="83" customWidth="1"/>
    <col min="9259" max="9259" width="11.375" style="83" customWidth="1"/>
    <col min="9260" max="9260" width="9" style="83"/>
    <col min="9261" max="9261" width="9.25" style="83" customWidth="1"/>
    <col min="9262" max="9262" width="10.5" style="83" customWidth="1"/>
    <col min="9263" max="9281" width="0" style="83" hidden="1" customWidth="1"/>
    <col min="9282" max="9472" width="9" style="83"/>
    <col min="9473" max="9473" width="1.5" style="83" customWidth="1"/>
    <col min="9474" max="9484" width="3.75" style="83" customWidth="1"/>
    <col min="9485" max="9485" width="6.5" style="83" customWidth="1"/>
    <col min="9486" max="9487" width="10" style="83" customWidth="1"/>
    <col min="9488" max="9488" width="10.75" style="83" customWidth="1"/>
    <col min="9489" max="9489" width="13.375" style="83" customWidth="1"/>
    <col min="9490" max="9490" width="4" style="83" customWidth="1"/>
    <col min="9491" max="9491" width="3.75" style="83" customWidth="1"/>
    <col min="9492" max="9492" width="6.5" style="83" customWidth="1"/>
    <col min="9493" max="9496" width="10.75" style="83" customWidth="1"/>
    <col min="9497" max="9497" width="1.25" style="83" customWidth="1"/>
    <col min="9498" max="9503" width="3.75" style="83" customWidth="1"/>
    <col min="9504" max="9506" width="3.625" style="83" customWidth="1"/>
    <col min="9507" max="9507" width="9.5" style="83" customWidth="1"/>
    <col min="9508" max="9511" width="9" style="83"/>
    <col min="9512" max="9512" width="11.625" style="83" customWidth="1"/>
    <col min="9513" max="9513" width="9" style="83"/>
    <col min="9514" max="9514" width="9.25" style="83" customWidth="1"/>
    <col min="9515" max="9515" width="11.375" style="83" customWidth="1"/>
    <col min="9516" max="9516" width="9" style="83"/>
    <col min="9517" max="9517" width="9.25" style="83" customWidth="1"/>
    <col min="9518" max="9518" width="10.5" style="83" customWidth="1"/>
    <col min="9519" max="9537" width="0" style="83" hidden="1" customWidth="1"/>
    <col min="9538" max="9728" width="9" style="83"/>
    <col min="9729" max="9729" width="1.5" style="83" customWidth="1"/>
    <col min="9730" max="9740" width="3.75" style="83" customWidth="1"/>
    <col min="9741" max="9741" width="6.5" style="83" customWidth="1"/>
    <col min="9742" max="9743" width="10" style="83" customWidth="1"/>
    <col min="9744" max="9744" width="10.75" style="83" customWidth="1"/>
    <col min="9745" max="9745" width="13.375" style="83" customWidth="1"/>
    <col min="9746" max="9746" width="4" style="83" customWidth="1"/>
    <col min="9747" max="9747" width="3.75" style="83" customWidth="1"/>
    <col min="9748" max="9748" width="6.5" style="83" customWidth="1"/>
    <col min="9749" max="9752" width="10.75" style="83" customWidth="1"/>
    <col min="9753" max="9753" width="1.25" style="83" customWidth="1"/>
    <col min="9754" max="9759" width="3.75" style="83" customWidth="1"/>
    <col min="9760" max="9762" width="3.625" style="83" customWidth="1"/>
    <col min="9763" max="9763" width="9.5" style="83" customWidth="1"/>
    <col min="9764" max="9767" width="9" style="83"/>
    <col min="9768" max="9768" width="11.625" style="83" customWidth="1"/>
    <col min="9769" max="9769" width="9" style="83"/>
    <col min="9770" max="9770" width="9.25" style="83" customWidth="1"/>
    <col min="9771" max="9771" width="11.375" style="83" customWidth="1"/>
    <col min="9772" max="9772" width="9" style="83"/>
    <col min="9773" max="9773" width="9.25" style="83" customWidth="1"/>
    <col min="9774" max="9774" width="10.5" style="83" customWidth="1"/>
    <col min="9775" max="9793" width="0" style="83" hidden="1" customWidth="1"/>
    <col min="9794" max="9984" width="9" style="83"/>
    <col min="9985" max="9985" width="1.5" style="83" customWidth="1"/>
    <col min="9986" max="9996" width="3.75" style="83" customWidth="1"/>
    <col min="9997" max="9997" width="6.5" style="83" customWidth="1"/>
    <col min="9998" max="9999" width="10" style="83" customWidth="1"/>
    <col min="10000" max="10000" width="10.75" style="83" customWidth="1"/>
    <col min="10001" max="10001" width="13.375" style="83" customWidth="1"/>
    <col min="10002" max="10002" width="4" style="83" customWidth="1"/>
    <col min="10003" max="10003" width="3.75" style="83" customWidth="1"/>
    <col min="10004" max="10004" width="6.5" style="83" customWidth="1"/>
    <col min="10005" max="10008" width="10.75" style="83" customWidth="1"/>
    <col min="10009" max="10009" width="1.25" style="83" customWidth="1"/>
    <col min="10010" max="10015" width="3.75" style="83" customWidth="1"/>
    <col min="10016" max="10018" width="3.625" style="83" customWidth="1"/>
    <col min="10019" max="10019" width="9.5" style="83" customWidth="1"/>
    <col min="10020" max="10023" width="9" style="83"/>
    <col min="10024" max="10024" width="11.625" style="83" customWidth="1"/>
    <col min="10025" max="10025" width="9" style="83"/>
    <col min="10026" max="10026" width="9.25" style="83" customWidth="1"/>
    <col min="10027" max="10027" width="11.375" style="83" customWidth="1"/>
    <col min="10028" max="10028" width="9" style="83"/>
    <col min="10029" max="10029" width="9.25" style="83" customWidth="1"/>
    <col min="10030" max="10030" width="10.5" style="83" customWidth="1"/>
    <col min="10031" max="10049" width="0" style="83" hidden="1" customWidth="1"/>
    <col min="10050" max="10240" width="9" style="83"/>
    <col min="10241" max="10241" width="1.5" style="83" customWidth="1"/>
    <col min="10242" max="10252" width="3.75" style="83" customWidth="1"/>
    <col min="10253" max="10253" width="6.5" style="83" customWidth="1"/>
    <col min="10254" max="10255" width="10" style="83" customWidth="1"/>
    <col min="10256" max="10256" width="10.75" style="83" customWidth="1"/>
    <col min="10257" max="10257" width="13.375" style="83" customWidth="1"/>
    <col min="10258" max="10258" width="4" style="83" customWidth="1"/>
    <col min="10259" max="10259" width="3.75" style="83" customWidth="1"/>
    <col min="10260" max="10260" width="6.5" style="83" customWidth="1"/>
    <col min="10261" max="10264" width="10.75" style="83" customWidth="1"/>
    <col min="10265" max="10265" width="1.25" style="83" customWidth="1"/>
    <col min="10266" max="10271" width="3.75" style="83" customWidth="1"/>
    <col min="10272" max="10274" width="3.625" style="83" customWidth="1"/>
    <col min="10275" max="10275" width="9.5" style="83" customWidth="1"/>
    <col min="10276" max="10279" width="9" style="83"/>
    <col min="10280" max="10280" width="11.625" style="83" customWidth="1"/>
    <col min="10281" max="10281" width="9" style="83"/>
    <col min="10282" max="10282" width="9.25" style="83" customWidth="1"/>
    <col min="10283" max="10283" width="11.375" style="83" customWidth="1"/>
    <col min="10284" max="10284" width="9" style="83"/>
    <col min="10285" max="10285" width="9.25" style="83" customWidth="1"/>
    <col min="10286" max="10286" width="10.5" style="83" customWidth="1"/>
    <col min="10287" max="10305" width="0" style="83" hidden="1" customWidth="1"/>
    <col min="10306" max="10496" width="9" style="83"/>
    <col min="10497" max="10497" width="1.5" style="83" customWidth="1"/>
    <col min="10498" max="10508" width="3.75" style="83" customWidth="1"/>
    <col min="10509" max="10509" width="6.5" style="83" customWidth="1"/>
    <col min="10510" max="10511" width="10" style="83" customWidth="1"/>
    <col min="10512" max="10512" width="10.75" style="83" customWidth="1"/>
    <col min="10513" max="10513" width="13.375" style="83" customWidth="1"/>
    <col min="10514" max="10514" width="4" style="83" customWidth="1"/>
    <col min="10515" max="10515" width="3.75" style="83" customWidth="1"/>
    <col min="10516" max="10516" width="6.5" style="83" customWidth="1"/>
    <col min="10517" max="10520" width="10.75" style="83" customWidth="1"/>
    <col min="10521" max="10521" width="1.25" style="83" customWidth="1"/>
    <col min="10522" max="10527" width="3.75" style="83" customWidth="1"/>
    <col min="10528" max="10530" width="3.625" style="83" customWidth="1"/>
    <col min="10531" max="10531" width="9.5" style="83" customWidth="1"/>
    <col min="10532" max="10535" width="9" style="83"/>
    <col min="10536" max="10536" width="11.625" style="83" customWidth="1"/>
    <col min="10537" max="10537" width="9" style="83"/>
    <col min="10538" max="10538" width="9.25" style="83" customWidth="1"/>
    <col min="10539" max="10539" width="11.375" style="83" customWidth="1"/>
    <col min="10540" max="10540" width="9" style="83"/>
    <col min="10541" max="10541" width="9.25" style="83" customWidth="1"/>
    <col min="10542" max="10542" width="10.5" style="83" customWidth="1"/>
    <col min="10543" max="10561" width="0" style="83" hidden="1" customWidth="1"/>
    <col min="10562" max="10752" width="9" style="83"/>
    <col min="10753" max="10753" width="1.5" style="83" customWidth="1"/>
    <col min="10754" max="10764" width="3.75" style="83" customWidth="1"/>
    <col min="10765" max="10765" width="6.5" style="83" customWidth="1"/>
    <col min="10766" max="10767" width="10" style="83" customWidth="1"/>
    <col min="10768" max="10768" width="10.75" style="83" customWidth="1"/>
    <col min="10769" max="10769" width="13.375" style="83" customWidth="1"/>
    <col min="10770" max="10770" width="4" style="83" customWidth="1"/>
    <col min="10771" max="10771" width="3.75" style="83" customWidth="1"/>
    <col min="10772" max="10772" width="6.5" style="83" customWidth="1"/>
    <col min="10773" max="10776" width="10.75" style="83" customWidth="1"/>
    <col min="10777" max="10777" width="1.25" style="83" customWidth="1"/>
    <col min="10778" max="10783" width="3.75" style="83" customWidth="1"/>
    <col min="10784" max="10786" width="3.625" style="83" customWidth="1"/>
    <col min="10787" max="10787" width="9.5" style="83" customWidth="1"/>
    <col min="10788" max="10791" width="9" style="83"/>
    <col min="10792" max="10792" width="11.625" style="83" customWidth="1"/>
    <col min="10793" max="10793" width="9" style="83"/>
    <col min="10794" max="10794" width="9.25" style="83" customWidth="1"/>
    <col min="10795" max="10795" width="11.375" style="83" customWidth="1"/>
    <col min="10796" max="10796" width="9" style="83"/>
    <col min="10797" max="10797" width="9.25" style="83" customWidth="1"/>
    <col min="10798" max="10798" width="10.5" style="83" customWidth="1"/>
    <col min="10799" max="10817" width="0" style="83" hidden="1" customWidth="1"/>
    <col min="10818" max="11008" width="9" style="83"/>
    <col min="11009" max="11009" width="1.5" style="83" customWidth="1"/>
    <col min="11010" max="11020" width="3.75" style="83" customWidth="1"/>
    <col min="11021" max="11021" width="6.5" style="83" customWidth="1"/>
    <col min="11022" max="11023" width="10" style="83" customWidth="1"/>
    <col min="11024" max="11024" width="10.75" style="83" customWidth="1"/>
    <col min="11025" max="11025" width="13.375" style="83" customWidth="1"/>
    <col min="11026" max="11026" width="4" style="83" customWidth="1"/>
    <col min="11027" max="11027" width="3.75" style="83" customWidth="1"/>
    <col min="11028" max="11028" width="6.5" style="83" customWidth="1"/>
    <col min="11029" max="11032" width="10.75" style="83" customWidth="1"/>
    <col min="11033" max="11033" width="1.25" style="83" customWidth="1"/>
    <col min="11034" max="11039" width="3.75" style="83" customWidth="1"/>
    <col min="11040" max="11042" width="3.625" style="83" customWidth="1"/>
    <col min="11043" max="11043" width="9.5" style="83" customWidth="1"/>
    <col min="11044" max="11047" width="9" style="83"/>
    <col min="11048" max="11048" width="11.625" style="83" customWidth="1"/>
    <col min="11049" max="11049" width="9" style="83"/>
    <col min="11050" max="11050" width="9.25" style="83" customWidth="1"/>
    <col min="11051" max="11051" width="11.375" style="83" customWidth="1"/>
    <col min="11052" max="11052" width="9" style="83"/>
    <col min="11053" max="11053" width="9.25" style="83" customWidth="1"/>
    <col min="11054" max="11054" width="10.5" style="83" customWidth="1"/>
    <col min="11055" max="11073" width="0" style="83" hidden="1" customWidth="1"/>
    <col min="11074" max="11264" width="9" style="83"/>
    <col min="11265" max="11265" width="1.5" style="83" customWidth="1"/>
    <col min="11266" max="11276" width="3.75" style="83" customWidth="1"/>
    <col min="11277" max="11277" width="6.5" style="83" customWidth="1"/>
    <col min="11278" max="11279" width="10" style="83" customWidth="1"/>
    <col min="11280" max="11280" width="10.75" style="83" customWidth="1"/>
    <col min="11281" max="11281" width="13.375" style="83" customWidth="1"/>
    <col min="11282" max="11282" width="4" style="83" customWidth="1"/>
    <col min="11283" max="11283" width="3.75" style="83" customWidth="1"/>
    <col min="11284" max="11284" width="6.5" style="83" customWidth="1"/>
    <col min="11285" max="11288" width="10.75" style="83" customWidth="1"/>
    <col min="11289" max="11289" width="1.25" style="83" customWidth="1"/>
    <col min="11290" max="11295" width="3.75" style="83" customWidth="1"/>
    <col min="11296" max="11298" width="3.625" style="83" customWidth="1"/>
    <col min="11299" max="11299" width="9.5" style="83" customWidth="1"/>
    <col min="11300" max="11303" width="9" style="83"/>
    <col min="11304" max="11304" width="11.625" style="83" customWidth="1"/>
    <col min="11305" max="11305" width="9" style="83"/>
    <col min="11306" max="11306" width="9.25" style="83" customWidth="1"/>
    <col min="11307" max="11307" width="11.375" style="83" customWidth="1"/>
    <col min="11308" max="11308" width="9" style="83"/>
    <col min="11309" max="11309" width="9.25" style="83" customWidth="1"/>
    <col min="11310" max="11310" width="10.5" style="83" customWidth="1"/>
    <col min="11311" max="11329" width="0" style="83" hidden="1" customWidth="1"/>
    <col min="11330" max="11520" width="9" style="83"/>
    <col min="11521" max="11521" width="1.5" style="83" customWidth="1"/>
    <col min="11522" max="11532" width="3.75" style="83" customWidth="1"/>
    <col min="11533" max="11533" width="6.5" style="83" customWidth="1"/>
    <col min="11534" max="11535" width="10" style="83" customWidth="1"/>
    <col min="11536" max="11536" width="10.75" style="83" customWidth="1"/>
    <col min="11537" max="11537" width="13.375" style="83" customWidth="1"/>
    <col min="11538" max="11538" width="4" style="83" customWidth="1"/>
    <col min="11539" max="11539" width="3.75" style="83" customWidth="1"/>
    <col min="11540" max="11540" width="6.5" style="83" customWidth="1"/>
    <col min="11541" max="11544" width="10.75" style="83" customWidth="1"/>
    <col min="11545" max="11545" width="1.25" style="83" customWidth="1"/>
    <col min="11546" max="11551" width="3.75" style="83" customWidth="1"/>
    <col min="11552" max="11554" width="3.625" style="83" customWidth="1"/>
    <col min="11555" max="11555" width="9.5" style="83" customWidth="1"/>
    <col min="11556" max="11559" width="9" style="83"/>
    <col min="11560" max="11560" width="11.625" style="83" customWidth="1"/>
    <col min="11561" max="11561" width="9" style="83"/>
    <col min="11562" max="11562" width="9.25" style="83" customWidth="1"/>
    <col min="11563" max="11563" width="11.375" style="83" customWidth="1"/>
    <col min="11564" max="11564" width="9" style="83"/>
    <col min="11565" max="11565" width="9.25" style="83" customWidth="1"/>
    <col min="11566" max="11566" width="10.5" style="83" customWidth="1"/>
    <col min="11567" max="11585" width="0" style="83" hidden="1" customWidth="1"/>
    <col min="11586" max="11776" width="9" style="83"/>
    <col min="11777" max="11777" width="1.5" style="83" customWidth="1"/>
    <col min="11778" max="11788" width="3.75" style="83" customWidth="1"/>
    <col min="11789" max="11789" width="6.5" style="83" customWidth="1"/>
    <col min="11790" max="11791" width="10" style="83" customWidth="1"/>
    <col min="11792" max="11792" width="10.75" style="83" customWidth="1"/>
    <col min="11793" max="11793" width="13.375" style="83" customWidth="1"/>
    <col min="11794" max="11794" width="4" style="83" customWidth="1"/>
    <col min="11795" max="11795" width="3.75" style="83" customWidth="1"/>
    <col min="11796" max="11796" width="6.5" style="83" customWidth="1"/>
    <col min="11797" max="11800" width="10.75" style="83" customWidth="1"/>
    <col min="11801" max="11801" width="1.25" style="83" customWidth="1"/>
    <col min="11802" max="11807" width="3.75" style="83" customWidth="1"/>
    <col min="11808" max="11810" width="3.625" style="83" customWidth="1"/>
    <col min="11811" max="11811" width="9.5" style="83" customWidth="1"/>
    <col min="11812" max="11815" width="9" style="83"/>
    <col min="11816" max="11816" width="11.625" style="83" customWidth="1"/>
    <col min="11817" max="11817" width="9" style="83"/>
    <col min="11818" max="11818" width="9.25" style="83" customWidth="1"/>
    <col min="11819" max="11819" width="11.375" style="83" customWidth="1"/>
    <col min="11820" max="11820" width="9" style="83"/>
    <col min="11821" max="11821" width="9.25" style="83" customWidth="1"/>
    <col min="11822" max="11822" width="10.5" style="83" customWidth="1"/>
    <col min="11823" max="11841" width="0" style="83" hidden="1" customWidth="1"/>
    <col min="11842" max="12032" width="9" style="83"/>
    <col min="12033" max="12033" width="1.5" style="83" customWidth="1"/>
    <col min="12034" max="12044" width="3.75" style="83" customWidth="1"/>
    <col min="12045" max="12045" width="6.5" style="83" customWidth="1"/>
    <col min="12046" max="12047" width="10" style="83" customWidth="1"/>
    <col min="12048" max="12048" width="10.75" style="83" customWidth="1"/>
    <col min="12049" max="12049" width="13.375" style="83" customWidth="1"/>
    <col min="12050" max="12050" width="4" style="83" customWidth="1"/>
    <col min="12051" max="12051" width="3.75" style="83" customWidth="1"/>
    <col min="12052" max="12052" width="6.5" style="83" customWidth="1"/>
    <col min="12053" max="12056" width="10.75" style="83" customWidth="1"/>
    <col min="12057" max="12057" width="1.25" style="83" customWidth="1"/>
    <col min="12058" max="12063" width="3.75" style="83" customWidth="1"/>
    <col min="12064" max="12066" width="3.625" style="83" customWidth="1"/>
    <col min="12067" max="12067" width="9.5" style="83" customWidth="1"/>
    <col min="12068" max="12071" width="9" style="83"/>
    <col min="12072" max="12072" width="11.625" style="83" customWidth="1"/>
    <col min="12073" max="12073" width="9" style="83"/>
    <col min="12074" max="12074" width="9.25" style="83" customWidth="1"/>
    <col min="12075" max="12075" width="11.375" style="83" customWidth="1"/>
    <col min="12076" max="12076" width="9" style="83"/>
    <col min="12077" max="12077" width="9.25" style="83" customWidth="1"/>
    <col min="12078" max="12078" width="10.5" style="83" customWidth="1"/>
    <col min="12079" max="12097" width="0" style="83" hidden="1" customWidth="1"/>
    <col min="12098" max="12288" width="9" style="83"/>
    <col min="12289" max="12289" width="1.5" style="83" customWidth="1"/>
    <col min="12290" max="12300" width="3.75" style="83" customWidth="1"/>
    <col min="12301" max="12301" width="6.5" style="83" customWidth="1"/>
    <col min="12302" max="12303" width="10" style="83" customWidth="1"/>
    <col min="12304" max="12304" width="10.75" style="83" customWidth="1"/>
    <col min="12305" max="12305" width="13.375" style="83" customWidth="1"/>
    <col min="12306" max="12306" width="4" style="83" customWidth="1"/>
    <col min="12307" max="12307" width="3.75" style="83" customWidth="1"/>
    <col min="12308" max="12308" width="6.5" style="83" customWidth="1"/>
    <col min="12309" max="12312" width="10.75" style="83" customWidth="1"/>
    <col min="12313" max="12313" width="1.25" style="83" customWidth="1"/>
    <col min="12314" max="12319" width="3.75" style="83" customWidth="1"/>
    <col min="12320" max="12322" width="3.625" style="83" customWidth="1"/>
    <col min="12323" max="12323" width="9.5" style="83" customWidth="1"/>
    <col min="12324" max="12327" width="9" style="83"/>
    <col min="12328" max="12328" width="11.625" style="83" customWidth="1"/>
    <col min="12329" max="12329" width="9" style="83"/>
    <col min="12330" max="12330" width="9.25" style="83" customWidth="1"/>
    <col min="12331" max="12331" width="11.375" style="83" customWidth="1"/>
    <col min="12332" max="12332" width="9" style="83"/>
    <col min="12333" max="12333" width="9.25" style="83" customWidth="1"/>
    <col min="12334" max="12334" width="10.5" style="83" customWidth="1"/>
    <col min="12335" max="12353" width="0" style="83" hidden="1" customWidth="1"/>
    <col min="12354" max="12544" width="9" style="83"/>
    <col min="12545" max="12545" width="1.5" style="83" customWidth="1"/>
    <col min="12546" max="12556" width="3.75" style="83" customWidth="1"/>
    <col min="12557" max="12557" width="6.5" style="83" customWidth="1"/>
    <col min="12558" max="12559" width="10" style="83" customWidth="1"/>
    <col min="12560" max="12560" width="10.75" style="83" customWidth="1"/>
    <col min="12561" max="12561" width="13.375" style="83" customWidth="1"/>
    <col min="12562" max="12562" width="4" style="83" customWidth="1"/>
    <col min="12563" max="12563" width="3.75" style="83" customWidth="1"/>
    <col min="12564" max="12564" width="6.5" style="83" customWidth="1"/>
    <col min="12565" max="12568" width="10.75" style="83" customWidth="1"/>
    <col min="12569" max="12569" width="1.25" style="83" customWidth="1"/>
    <col min="12570" max="12575" width="3.75" style="83" customWidth="1"/>
    <col min="12576" max="12578" width="3.625" style="83" customWidth="1"/>
    <col min="12579" max="12579" width="9.5" style="83" customWidth="1"/>
    <col min="12580" max="12583" width="9" style="83"/>
    <col min="12584" max="12584" width="11.625" style="83" customWidth="1"/>
    <col min="12585" max="12585" width="9" style="83"/>
    <col min="12586" max="12586" width="9.25" style="83" customWidth="1"/>
    <col min="12587" max="12587" width="11.375" style="83" customWidth="1"/>
    <col min="12588" max="12588" width="9" style="83"/>
    <col min="12589" max="12589" width="9.25" style="83" customWidth="1"/>
    <col min="12590" max="12590" width="10.5" style="83" customWidth="1"/>
    <col min="12591" max="12609" width="0" style="83" hidden="1" customWidth="1"/>
    <col min="12610" max="12800" width="9" style="83"/>
    <col min="12801" max="12801" width="1.5" style="83" customWidth="1"/>
    <col min="12802" max="12812" width="3.75" style="83" customWidth="1"/>
    <col min="12813" max="12813" width="6.5" style="83" customWidth="1"/>
    <col min="12814" max="12815" width="10" style="83" customWidth="1"/>
    <col min="12816" max="12816" width="10.75" style="83" customWidth="1"/>
    <col min="12817" max="12817" width="13.375" style="83" customWidth="1"/>
    <col min="12818" max="12818" width="4" style="83" customWidth="1"/>
    <col min="12819" max="12819" width="3.75" style="83" customWidth="1"/>
    <col min="12820" max="12820" width="6.5" style="83" customWidth="1"/>
    <col min="12821" max="12824" width="10.75" style="83" customWidth="1"/>
    <col min="12825" max="12825" width="1.25" style="83" customWidth="1"/>
    <col min="12826" max="12831" width="3.75" style="83" customWidth="1"/>
    <col min="12832" max="12834" width="3.625" style="83" customWidth="1"/>
    <col min="12835" max="12835" width="9.5" style="83" customWidth="1"/>
    <col min="12836" max="12839" width="9" style="83"/>
    <col min="12840" max="12840" width="11.625" style="83" customWidth="1"/>
    <col min="12841" max="12841" width="9" style="83"/>
    <col min="12842" max="12842" width="9.25" style="83" customWidth="1"/>
    <col min="12843" max="12843" width="11.375" style="83" customWidth="1"/>
    <col min="12844" max="12844" width="9" style="83"/>
    <col min="12845" max="12845" width="9.25" style="83" customWidth="1"/>
    <col min="12846" max="12846" width="10.5" style="83" customWidth="1"/>
    <col min="12847" max="12865" width="0" style="83" hidden="1" customWidth="1"/>
    <col min="12866" max="13056" width="9" style="83"/>
    <col min="13057" max="13057" width="1.5" style="83" customWidth="1"/>
    <col min="13058" max="13068" width="3.75" style="83" customWidth="1"/>
    <col min="13069" max="13069" width="6.5" style="83" customWidth="1"/>
    <col min="13070" max="13071" width="10" style="83" customWidth="1"/>
    <col min="13072" max="13072" width="10.75" style="83" customWidth="1"/>
    <col min="13073" max="13073" width="13.375" style="83" customWidth="1"/>
    <col min="13074" max="13074" width="4" style="83" customWidth="1"/>
    <col min="13075" max="13075" width="3.75" style="83" customWidth="1"/>
    <col min="13076" max="13076" width="6.5" style="83" customWidth="1"/>
    <col min="13077" max="13080" width="10.75" style="83" customWidth="1"/>
    <col min="13081" max="13081" width="1.25" style="83" customWidth="1"/>
    <col min="13082" max="13087" width="3.75" style="83" customWidth="1"/>
    <col min="13088" max="13090" width="3.625" style="83" customWidth="1"/>
    <col min="13091" max="13091" width="9.5" style="83" customWidth="1"/>
    <col min="13092" max="13095" width="9" style="83"/>
    <col min="13096" max="13096" width="11.625" style="83" customWidth="1"/>
    <col min="13097" max="13097" width="9" style="83"/>
    <col min="13098" max="13098" width="9.25" style="83" customWidth="1"/>
    <col min="13099" max="13099" width="11.375" style="83" customWidth="1"/>
    <col min="13100" max="13100" width="9" style="83"/>
    <col min="13101" max="13101" width="9.25" style="83" customWidth="1"/>
    <col min="13102" max="13102" width="10.5" style="83" customWidth="1"/>
    <col min="13103" max="13121" width="0" style="83" hidden="1" customWidth="1"/>
    <col min="13122" max="13312" width="9" style="83"/>
    <col min="13313" max="13313" width="1.5" style="83" customWidth="1"/>
    <col min="13314" max="13324" width="3.75" style="83" customWidth="1"/>
    <col min="13325" max="13325" width="6.5" style="83" customWidth="1"/>
    <col min="13326" max="13327" width="10" style="83" customWidth="1"/>
    <col min="13328" max="13328" width="10.75" style="83" customWidth="1"/>
    <col min="13329" max="13329" width="13.375" style="83" customWidth="1"/>
    <col min="13330" max="13330" width="4" style="83" customWidth="1"/>
    <col min="13331" max="13331" width="3.75" style="83" customWidth="1"/>
    <col min="13332" max="13332" width="6.5" style="83" customWidth="1"/>
    <col min="13333" max="13336" width="10.75" style="83" customWidth="1"/>
    <col min="13337" max="13337" width="1.25" style="83" customWidth="1"/>
    <col min="13338" max="13343" width="3.75" style="83" customWidth="1"/>
    <col min="13344" max="13346" width="3.625" style="83" customWidth="1"/>
    <col min="13347" max="13347" width="9.5" style="83" customWidth="1"/>
    <col min="13348" max="13351" width="9" style="83"/>
    <col min="13352" max="13352" width="11.625" style="83" customWidth="1"/>
    <col min="13353" max="13353" width="9" style="83"/>
    <col min="13354" max="13354" width="9.25" style="83" customWidth="1"/>
    <col min="13355" max="13355" width="11.375" style="83" customWidth="1"/>
    <col min="13356" max="13356" width="9" style="83"/>
    <col min="13357" max="13357" width="9.25" style="83" customWidth="1"/>
    <col min="13358" max="13358" width="10.5" style="83" customWidth="1"/>
    <col min="13359" max="13377" width="0" style="83" hidden="1" customWidth="1"/>
    <col min="13378" max="13568" width="9" style="83"/>
    <col min="13569" max="13569" width="1.5" style="83" customWidth="1"/>
    <col min="13570" max="13580" width="3.75" style="83" customWidth="1"/>
    <col min="13581" max="13581" width="6.5" style="83" customWidth="1"/>
    <col min="13582" max="13583" width="10" style="83" customWidth="1"/>
    <col min="13584" max="13584" width="10.75" style="83" customWidth="1"/>
    <col min="13585" max="13585" width="13.375" style="83" customWidth="1"/>
    <col min="13586" max="13586" width="4" style="83" customWidth="1"/>
    <col min="13587" max="13587" width="3.75" style="83" customWidth="1"/>
    <col min="13588" max="13588" width="6.5" style="83" customWidth="1"/>
    <col min="13589" max="13592" width="10.75" style="83" customWidth="1"/>
    <col min="13593" max="13593" width="1.25" style="83" customWidth="1"/>
    <col min="13594" max="13599" width="3.75" style="83" customWidth="1"/>
    <col min="13600" max="13602" width="3.625" style="83" customWidth="1"/>
    <col min="13603" max="13603" width="9.5" style="83" customWidth="1"/>
    <col min="13604" max="13607" width="9" style="83"/>
    <col min="13608" max="13608" width="11.625" style="83" customWidth="1"/>
    <col min="13609" max="13609" width="9" style="83"/>
    <col min="13610" max="13610" width="9.25" style="83" customWidth="1"/>
    <col min="13611" max="13611" width="11.375" style="83" customWidth="1"/>
    <col min="13612" max="13612" width="9" style="83"/>
    <col min="13613" max="13613" width="9.25" style="83" customWidth="1"/>
    <col min="13614" max="13614" width="10.5" style="83" customWidth="1"/>
    <col min="13615" max="13633" width="0" style="83" hidden="1" customWidth="1"/>
    <col min="13634" max="13824" width="9" style="83"/>
    <col min="13825" max="13825" width="1.5" style="83" customWidth="1"/>
    <col min="13826" max="13836" width="3.75" style="83" customWidth="1"/>
    <col min="13837" max="13837" width="6.5" style="83" customWidth="1"/>
    <col min="13838" max="13839" width="10" style="83" customWidth="1"/>
    <col min="13840" max="13840" width="10.75" style="83" customWidth="1"/>
    <col min="13841" max="13841" width="13.375" style="83" customWidth="1"/>
    <col min="13842" max="13842" width="4" style="83" customWidth="1"/>
    <col min="13843" max="13843" width="3.75" style="83" customWidth="1"/>
    <col min="13844" max="13844" width="6.5" style="83" customWidth="1"/>
    <col min="13845" max="13848" width="10.75" style="83" customWidth="1"/>
    <col min="13849" max="13849" width="1.25" style="83" customWidth="1"/>
    <col min="13850" max="13855" width="3.75" style="83" customWidth="1"/>
    <col min="13856" max="13858" width="3.625" style="83" customWidth="1"/>
    <col min="13859" max="13859" width="9.5" style="83" customWidth="1"/>
    <col min="13860" max="13863" width="9" style="83"/>
    <col min="13864" max="13864" width="11.625" style="83" customWidth="1"/>
    <col min="13865" max="13865" width="9" style="83"/>
    <col min="13866" max="13866" width="9.25" style="83" customWidth="1"/>
    <col min="13867" max="13867" width="11.375" style="83" customWidth="1"/>
    <col min="13868" max="13868" width="9" style="83"/>
    <col min="13869" max="13869" width="9.25" style="83" customWidth="1"/>
    <col min="13870" max="13870" width="10.5" style="83" customWidth="1"/>
    <col min="13871" max="13889" width="0" style="83" hidden="1" customWidth="1"/>
    <col min="13890" max="14080" width="9" style="83"/>
    <col min="14081" max="14081" width="1.5" style="83" customWidth="1"/>
    <col min="14082" max="14092" width="3.75" style="83" customWidth="1"/>
    <col min="14093" max="14093" width="6.5" style="83" customWidth="1"/>
    <col min="14094" max="14095" width="10" style="83" customWidth="1"/>
    <col min="14096" max="14096" width="10.75" style="83" customWidth="1"/>
    <col min="14097" max="14097" width="13.375" style="83" customWidth="1"/>
    <col min="14098" max="14098" width="4" style="83" customWidth="1"/>
    <col min="14099" max="14099" width="3.75" style="83" customWidth="1"/>
    <col min="14100" max="14100" width="6.5" style="83" customWidth="1"/>
    <col min="14101" max="14104" width="10.75" style="83" customWidth="1"/>
    <col min="14105" max="14105" width="1.25" style="83" customWidth="1"/>
    <col min="14106" max="14111" width="3.75" style="83" customWidth="1"/>
    <col min="14112" max="14114" width="3.625" style="83" customWidth="1"/>
    <col min="14115" max="14115" width="9.5" style="83" customWidth="1"/>
    <col min="14116" max="14119" width="9" style="83"/>
    <col min="14120" max="14120" width="11.625" style="83" customWidth="1"/>
    <col min="14121" max="14121" width="9" style="83"/>
    <col min="14122" max="14122" width="9.25" style="83" customWidth="1"/>
    <col min="14123" max="14123" width="11.375" style="83" customWidth="1"/>
    <col min="14124" max="14124" width="9" style="83"/>
    <col min="14125" max="14125" width="9.25" style="83" customWidth="1"/>
    <col min="14126" max="14126" width="10.5" style="83" customWidth="1"/>
    <col min="14127" max="14145" width="0" style="83" hidden="1" customWidth="1"/>
    <col min="14146" max="14336" width="9" style="83"/>
    <col min="14337" max="14337" width="1.5" style="83" customWidth="1"/>
    <col min="14338" max="14348" width="3.75" style="83" customWidth="1"/>
    <col min="14349" max="14349" width="6.5" style="83" customWidth="1"/>
    <col min="14350" max="14351" width="10" style="83" customWidth="1"/>
    <col min="14352" max="14352" width="10.75" style="83" customWidth="1"/>
    <col min="14353" max="14353" width="13.375" style="83" customWidth="1"/>
    <col min="14354" max="14354" width="4" style="83" customWidth="1"/>
    <col min="14355" max="14355" width="3.75" style="83" customWidth="1"/>
    <col min="14356" max="14356" width="6.5" style="83" customWidth="1"/>
    <col min="14357" max="14360" width="10.75" style="83" customWidth="1"/>
    <col min="14361" max="14361" width="1.25" style="83" customWidth="1"/>
    <col min="14362" max="14367" width="3.75" style="83" customWidth="1"/>
    <col min="14368" max="14370" width="3.625" style="83" customWidth="1"/>
    <col min="14371" max="14371" width="9.5" style="83" customWidth="1"/>
    <col min="14372" max="14375" width="9" style="83"/>
    <col min="14376" max="14376" width="11.625" style="83" customWidth="1"/>
    <col min="14377" max="14377" width="9" style="83"/>
    <col min="14378" max="14378" width="9.25" style="83" customWidth="1"/>
    <col min="14379" max="14379" width="11.375" style="83" customWidth="1"/>
    <col min="14380" max="14380" width="9" style="83"/>
    <col min="14381" max="14381" width="9.25" style="83" customWidth="1"/>
    <col min="14382" max="14382" width="10.5" style="83" customWidth="1"/>
    <col min="14383" max="14401" width="0" style="83" hidden="1" customWidth="1"/>
    <col min="14402" max="14592" width="9" style="83"/>
    <col min="14593" max="14593" width="1.5" style="83" customWidth="1"/>
    <col min="14594" max="14604" width="3.75" style="83" customWidth="1"/>
    <col min="14605" max="14605" width="6.5" style="83" customWidth="1"/>
    <col min="14606" max="14607" width="10" style="83" customWidth="1"/>
    <col min="14608" max="14608" width="10.75" style="83" customWidth="1"/>
    <col min="14609" max="14609" width="13.375" style="83" customWidth="1"/>
    <col min="14610" max="14610" width="4" style="83" customWidth="1"/>
    <col min="14611" max="14611" width="3.75" style="83" customWidth="1"/>
    <col min="14612" max="14612" width="6.5" style="83" customWidth="1"/>
    <col min="14613" max="14616" width="10.75" style="83" customWidth="1"/>
    <col min="14617" max="14617" width="1.25" style="83" customWidth="1"/>
    <col min="14618" max="14623" width="3.75" style="83" customWidth="1"/>
    <col min="14624" max="14626" width="3.625" style="83" customWidth="1"/>
    <col min="14627" max="14627" width="9.5" style="83" customWidth="1"/>
    <col min="14628" max="14631" width="9" style="83"/>
    <col min="14632" max="14632" width="11.625" style="83" customWidth="1"/>
    <col min="14633" max="14633" width="9" style="83"/>
    <col min="14634" max="14634" width="9.25" style="83" customWidth="1"/>
    <col min="14635" max="14635" width="11.375" style="83" customWidth="1"/>
    <col min="14636" max="14636" width="9" style="83"/>
    <col min="14637" max="14637" width="9.25" style="83" customWidth="1"/>
    <col min="14638" max="14638" width="10.5" style="83" customWidth="1"/>
    <col min="14639" max="14657" width="0" style="83" hidden="1" customWidth="1"/>
    <col min="14658" max="14848" width="9" style="83"/>
    <col min="14849" max="14849" width="1.5" style="83" customWidth="1"/>
    <col min="14850" max="14860" width="3.75" style="83" customWidth="1"/>
    <col min="14861" max="14861" width="6.5" style="83" customWidth="1"/>
    <col min="14862" max="14863" width="10" style="83" customWidth="1"/>
    <col min="14864" max="14864" width="10.75" style="83" customWidth="1"/>
    <col min="14865" max="14865" width="13.375" style="83" customWidth="1"/>
    <col min="14866" max="14866" width="4" style="83" customWidth="1"/>
    <col min="14867" max="14867" width="3.75" style="83" customWidth="1"/>
    <col min="14868" max="14868" width="6.5" style="83" customWidth="1"/>
    <col min="14869" max="14872" width="10.75" style="83" customWidth="1"/>
    <col min="14873" max="14873" width="1.25" style="83" customWidth="1"/>
    <col min="14874" max="14879" width="3.75" style="83" customWidth="1"/>
    <col min="14880" max="14882" width="3.625" style="83" customWidth="1"/>
    <col min="14883" max="14883" width="9.5" style="83" customWidth="1"/>
    <col min="14884" max="14887" width="9" style="83"/>
    <col min="14888" max="14888" width="11.625" style="83" customWidth="1"/>
    <col min="14889" max="14889" width="9" style="83"/>
    <col min="14890" max="14890" width="9.25" style="83" customWidth="1"/>
    <col min="14891" max="14891" width="11.375" style="83" customWidth="1"/>
    <col min="14892" max="14892" width="9" style="83"/>
    <col min="14893" max="14893" width="9.25" style="83" customWidth="1"/>
    <col min="14894" max="14894" width="10.5" style="83" customWidth="1"/>
    <col min="14895" max="14913" width="0" style="83" hidden="1" customWidth="1"/>
    <col min="14914" max="15104" width="9" style="83"/>
    <col min="15105" max="15105" width="1.5" style="83" customWidth="1"/>
    <col min="15106" max="15116" width="3.75" style="83" customWidth="1"/>
    <col min="15117" max="15117" width="6.5" style="83" customWidth="1"/>
    <col min="15118" max="15119" width="10" style="83" customWidth="1"/>
    <col min="15120" max="15120" width="10.75" style="83" customWidth="1"/>
    <col min="15121" max="15121" width="13.375" style="83" customWidth="1"/>
    <col min="15122" max="15122" width="4" style="83" customWidth="1"/>
    <col min="15123" max="15123" width="3.75" style="83" customWidth="1"/>
    <col min="15124" max="15124" width="6.5" style="83" customWidth="1"/>
    <col min="15125" max="15128" width="10.75" style="83" customWidth="1"/>
    <col min="15129" max="15129" width="1.25" style="83" customWidth="1"/>
    <col min="15130" max="15135" width="3.75" style="83" customWidth="1"/>
    <col min="15136" max="15138" width="3.625" style="83" customWidth="1"/>
    <col min="15139" max="15139" width="9.5" style="83" customWidth="1"/>
    <col min="15140" max="15143" width="9" style="83"/>
    <col min="15144" max="15144" width="11.625" style="83" customWidth="1"/>
    <col min="15145" max="15145" width="9" style="83"/>
    <col min="15146" max="15146" width="9.25" style="83" customWidth="1"/>
    <col min="15147" max="15147" width="11.375" style="83" customWidth="1"/>
    <col min="15148" max="15148" width="9" style="83"/>
    <col min="15149" max="15149" width="9.25" style="83" customWidth="1"/>
    <col min="15150" max="15150" width="10.5" style="83" customWidth="1"/>
    <col min="15151" max="15169" width="0" style="83" hidden="1" customWidth="1"/>
    <col min="15170" max="15360" width="9" style="83"/>
    <col min="15361" max="15361" width="1.5" style="83" customWidth="1"/>
    <col min="15362" max="15372" width="3.75" style="83" customWidth="1"/>
    <col min="15373" max="15373" width="6.5" style="83" customWidth="1"/>
    <col min="15374" max="15375" width="10" style="83" customWidth="1"/>
    <col min="15376" max="15376" width="10.75" style="83" customWidth="1"/>
    <col min="15377" max="15377" width="13.375" style="83" customWidth="1"/>
    <col min="15378" max="15378" width="4" style="83" customWidth="1"/>
    <col min="15379" max="15379" width="3.75" style="83" customWidth="1"/>
    <col min="15380" max="15380" width="6.5" style="83" customWidth="1"/>
    <col min="15381" max="15384" width="10.75" style="83" customWidth="1"/>
    <col min="15385" max="15385" width="1.25" style="83" customWidth="1"/>
    <col min="15386" max="15391" width="3.75" style="83" customWidth="1"/>
    <col min="15392" max="15394" width="3.625" style="83" customWidth="1"/>
    <col min="15395" max="15395" width="9.5" style="83" customWidth="1"/>
    <col min="15396" max="15399" width="9" style="83"/>
    <col min="15400" max="15400" width="11.625" style="83" customWidth="1"/>
    <col min="15401" max="15401" width="9" style="83"/>
    <col min="15402" max="15402" width="9.25" style="83" customWidth="1"/>
    <col min="15403" max="15403" width="11.375" style="83" customWidth="1"/>
    <col min="15404" max="15404" width="9" style="83"/>
    <col min="15405" max="15405" width="9.25" style="83" customWidth="1"/>
    <col min="15406" max="15406" width="10.5" style="83" customWidth="1"/>
    <col min="15407" max="15425" width="0" style="83" hidden="1" customWidth="1"/>
    <col min="15426" max="15616" width="9" style="83"/>
    <col min="15617" max="15617" width="1.5" style="83" customWidth="1"/>
    <col min="15618" max="15628" width="3.75" style="83" customWidth="1"/>
    <col min="15629" max="15629" width="6.5" style="83" customWidth="1"/>
    <col min="15630" max="15631" width="10" style="83" customWidth="1"/>
    <col min="15632" max="15632" width="10.75" style="83" customWidth="1"/>
    <col min="15633" max="15633" width="13.375" style="83" customWidth="1"/>
    <col min="15634" max="15634" width="4" style="83" customWidth="1"/>
    <col min="15635" max="15635" width="3.75" style="83" customWidth="1"/>
    <col min="15636" max="15636" width="6.5" style="83" customWidth="1"/>
    <col min="15637" max="15640" width="10.75" style="83" customWidth="1"/>
    <col min="15641" max="15641" width="1.25" style="83" customWidth="1"/>
    <col min="15642" max="15647" width="3.75" style="83" customWidth="1"/>
    <col min="15648" max="15650" width="3.625" style="83" customWidth="1"/>
    <col min="15651" max="15651" width="9.5" style="83" customWidth="1"/>
    <col min="15652" max="15655" width="9" style="83"/>
    <col min="15656" max="15656" width="11.625" style="83" customWidth="1"/>
    <col min="15657" max="15657" width="9" style="83"/>
    <col min="15658" max="15658" width="9.25" style="83" customWidth="1"/>
    <col min="15659" max="15659" width="11.375" style="83" customWidth="1"/>
    <col min="15660" max="15660" width="9" style="83"/>
    <col min="15661" max="15661" width="9.25" style="83" customWidth="1"/>
    <col min="15662" max="15662" width="10.5" style="83" customWidth="1"/>
    <col min="15663" max="15681" width="0" style="83" hidden="1" customWidth="1"/>
    <col min="15682" max="15872" width="9" style="83"/>
    <col min="15873" max="15873" width="1.5" style="83" customWidth="1"/>
    <col min="15874" max="15884" width="3.75" style="83" customWidth="1"/>
    <col min="15885" max="15885" width="6.5" style="83" customWidth="1"/>
    <col min="15886" max="15887" width="10" style="83" customWidth="1"/>
    <col min="15888" max="15888" width="10.75" style="83" customWidth="1"/>
    <col min="15889" max="15889" width="13.375" style="83" customWidth="1"/>
    <col min="15890" max="15890" width="4" style="83" customWidth="1"/>
    <col min="15891" max="15891" width="3.75" style="83" customWidth="1"/>
    <col min="15892" max="15892" width="6.5" style="83" customWidth="1"/>
    <col min="15893" max="15896" width="10.75" style="83" customWidth="1"/>
    <col min="15897" max="15897" width="1.25" style="83" customWidth="1"/>
    <col min="15898" max="15903" width="3.75" style="83" customWidth="1"/>
    <col min="15904" max="15906" width="3.625" style="83" customWidth="1"/>
    <col min="15907" max="15907" width="9.5" style="83" customWidth="1"/>
    <col min="15908" max="15911" width="9" style="83"/>
    <col min="15912" max="15912" width="11.625" style="83" customWidth="1"/>
    <col min="15913" max="15913" width="9" style="83"/>
    <col min="15914" max="15914" width="9.25" style="83" customWidth="1"/>
    <col min="15915" max="15915" width="11.375" style="83" customWidth="1"/>
    <col min="15916" max="15916" width="9" style="83"/>
    <col min="15917" max="15917" width="9.25" style="83" customWidth="1"/>
    <col min="15918" max="15918" width="10.5" style="83" customWidth="1"/>
    <col min="15919" max="15937" width="0" style="83" hidden="1" customWidth="1"/>
    <col min="15938" max="16128" width="9" style="83"/>
    <col min="16129" max="16129" width="1.5" style="83" customWidth="1"/>
    <col min="16130" max="16140" width="3.75" style="83" customWidth="1"/>
    <col min="16141" max="16141" width="6.5" style="83" customWidth="1"/>
    <col min="16142" max="16143" width="10" style="83" customWidth="1"/>
    <col min="16144" max="16144" width="10.75" style="83" customWidth="1"/>
    <col min="16145" max="16145" width="13.375" style="83" customWidth="1"/>
    <col min="16146" max="16146" width="4" style="83" customWidth="1"/>
    <col min="16147" max="16147" width="3.75" style="83" customWidth="1"/>
    <col min="16148" max="16148" width="6.5" style="83" customWidth="1"/>
    <col min="16149" max="16152" width="10.75" style="83" customWidth="1"/>
    <col min="16153" max="16153" width="1.25" style="83" customWidth="1"/>
    <col min="16154" max="16159" width="3.75" style="83" customWidth="1"/>
    <col min="16160" max="16162" width="3.625" style="83" customWidth="1"/>
    <col min="16163" max="16163" width="9.5" style="83" customWidth="1"/>
    <col min="16164" max="16167" width="9" style="83"/>
    <col min="16168" max="16168" width="11.625" style="83" customWidth="1"/>
    <col min="16169" max="16169" width="9" style="83"/>
    <col min="16170" max="16170" width="9.25" style="83" customWidth="1"/>
    <col min="16171" max="16171" width="11.375" style="83" customWidth="1"/>
    <col min="16172" max="16172" width="9" style="83"/>
    <col min="16173" max="16173" width="9.25" style="83" customWidth="1"/>
    <col min="16174" max="16174" width="10.5" style="83" customWidth="1"/>
    <col min="16175" max="16193" width="0" style="83" hidden="1" customWidth="1"/>
    <col min="16194" max="16384" width="9" style="83"/>
  </cols>
  <sheetData>
    <row r="1" spans="2:56" ht="14.25" customHeight="1">
      <c r="B1" s="985"/>
      <c r="C1" s="985"/>
      <c r="D1" s="985"/>
      <c r="E1" s="985"/>
      <c r="F1" s="985"/>
      <c r="G1" s="985"/>
      <c r="H1" s="985"/>
      <c r="I1" s="985"/>
      <c r="J1" s="985"/>
      <c r="K1" s="985"/>
      <c r="L1" s="985"/>
      <c r="M1" s="985"/>
      <c r="N1" s="985"/>
      <c r="O1" s="985"/>
      <c r="P1" s="985"/>
      <c r="Q1" s="985"/>
      <c r="R1" s="985"/>
      <c r="S1" s="985"/>
      <c r="T1" s="985"/>
      <c r="U1" s="985"/>
      <c r="V1" s="985"/>
      <c r="W1" s="985"/>
      <c r="X1" s="985"/>
      <c r="Y1" s="81"/>
      <c r="Z1" s="82"/>
      <c r="AA1" s="82"/>
      <c r="AB1" s="82"/>
      <c r="AC1" s="82"/>
      <c r="AD1" s="82"/>
      <c r="AE1" s="82"/>
    </row>
    <row r="2" spans="2:56" ht="24" customHeight="1">
      <c r="B2" s="985"/>
      <c r="C2" s="985"/>
      <c r="D2" s="985"/>
      <c r="E2" s="985"/>
      <c r="F2" s="985"/>
      <c r="G2" s="985"/>
      <c r="H2" s="985"/>
      <c r="I2" s="985"/>
      <c r="J2" s="985"/>
      <c r="K2" s="985"/>
      <c r="L2" s="985"/>
      <c r="M2" s="985"/>
      <c r="N2" s="985"/>
      <c r="O2" s="985"/>
      <c r="P2" s="985"/>
      <c r="Q2" s="985"/>
      <c r="R2" s="985"/>
      <c r="S2" s="985"/>
      <c r="T2" s="985"/>
      <c r="U2" s="985"/>
      <c r="V2" s="985"/>
      <c r="W2" s="985"/>
      <c r="X2" s="985"/>
      <c r="Y2" s="81"/>
      <c r="Z2" s="82"/>
      <c r="AA2" s="82"/>
      <c r="AB2" s="82"/>
      <c r="AC2" s="82"/>
      <c r="AD2" s="82"/>
      <c r="AE2" s="82"/>
    </row>
    <row r="3" spans="2:56" ht="14.25" customHeight="1">
      <c r="B3" s="81"/>
      <c r="C3" s="81"/>
      <c r="D3" s="81"/>
      <c r="E3" s="81"/>
      <c r="F3" s="81"/>
      <c r="G3" s="81"/>
      <c r="H3" s="81"/>
      <c r="I3" s="81"/>
      <c r="J3" s="81"/>
      <c r="K3" s="81"/>
      <c r="L3" s="81"/>
      <c r="M3" s="81"/>
      <c r="N3" s="81"/>
      <c r="O3" s="81"/>
      <c r="P3" s="81"/>
      <c r="Q3" s="81"/>
      <c r="R3" s="81"/>
      <c r="S3" s="81"/>
      <c r="T3" s="81"/>
      <c r="U3" s="81"/>
      <c r="V3" s="81"/>
      <c r="W3" s="81"/>
      <c r="X3" s="81"/>
      <c r="Y3" s="81"/>
      <c r="Z3" s="82"/>
      <c r="AA3" s="82"/>
      <c r="AB3" s="82"/>
      <c r="AC3" s="82"/>
      <c r="AD3" s="82"/>
      <c r="AE3" s="82"/>
    </row>
    <row r="4" spans="2:56" ht="21.75" customHeight="1">
      <c r="B4" s="987" t="s">
        <v>349</v>
      </c>
      <c r="C4" s="987"/>
      <c r="D4" s="987"/>
      <c r="E4" s="987"/>
      <c r="F4" s="987"/>
      <c r="G4" s="987"/>
      <c r="H4" s="987"/>
      <c r="I4" s="987"/>
      <c r="J4" s="987"/>
      <c r="K4" s="84"/>
      <c r="L4" s="84"/>
      <c r="M4" s="997" t="s">
        <v>350</v>
      </c>
      <c r="N4" s="997"/>
      <c r="O4" s="997"/>
      <c r="P4" s="997"/>
      <c r="Q4" s="997"/>
      <c r="R4" s="84"/>
      <c r="S4" s="84"/>
      <c r="T4" s="993" t="s">
        <v>351</v>
      </c>
      <c r="U4" s="993"/>
      <c r="V4" s="993"/>
      <c r="W4" s="993"/>
      <c r="X4" s="993"/>
      <c r="Y4" s="84"/>
      <c r="AZ4" s="85">
        <f>G8</f>
        <v>20</v>
      </c>
      <c r="BA4" s="79">
        <f>PMT(AZ5/2,AZ4*2,-AZ6)</f>
        <v>31921.41390858082</v>
      </c>
      <c r="BB4" s="85">
        <v>1</v>
      </c>
      <c r="BC4" s="83">
        <v>1500</v>
      </c>
      <c r="BD4" s="83">
        <f>IF($G$8=BB4,BC4,0)</f>
        <v>0</v>
      </c>
    </row>
    <row r="5" spans="2:56" ht="21.75" customHeight="1">
      <c r="B5" s="993" t="s">
        <v>352</v>
      </c>
      <c r="C5" s="993"/>
      <c r="D5" s="993"/>
      <c r="E5" s="993"/>
      <c r="F5" s="993"/>
      <c r="G5" s="86">
        <f>実償還シート!B2</f>
        <v>1000000</v>
      </c>
      <c r="H5" s="86"/>
      <c r="I5" s="86"/>
      <c r="J5" s="86"/>
      <c r="K5" s="78"/>
      <c r="L5" s="84"/>
      <c r="M5" s="997" t="s">
        <v>353</v>
      </c>
      <c r="N5" s="997"/>
      <c r="O5" s="997"/>
      <c r="P5" s="1002">
        <f>G5-G6</f>
        <v>1000000</v>
      </c>
      <c r="Q5" s="1002"/>
      <c r="R5" s="78"/>
      <c r="S5" s="84"/>
      <c r="T5" s="994" t="s">
        <v>354</v>
      </c>
      <c r="U5" s="995" t="s">
        <v>355</v>
      </c>
      <c r="V5" s="995"/>
      <c r="W5" s="999">
        <f>'実償還シートサポート (2)'!N18</f>
        <v>5299.0289303222989</v>
      </c>
      <c r="X5" s="999"/>
      <c r="Y5" s="87"/>
      <c r="AZ5" s="88">
        <f>G9</f>
        <v>2.5000000000000001E-2</v>
      </c>
      <c r="BA5" s="89"/>
      <c r="BB5" s="85">
        <v>2</v>
      </c>
      <c r="BC5" s="83">
        <v>2242</v>
      </c>
      <c r="BD5" s="83">
        <f>IF($G$8=BB5,BC5,0)</f>
        <v>0</v>
      </c>
    </row>
    <row r="6" spans="2:56" ht="21.75" customHeight="1">
      <c r="B6" s="993" t="s">
        <v>356</v>
      </c>
      <c r="C6" s="993"/>
      <c r="D6" s="993"/>
      <c r="E6" s="993"/>
      <c r="F6" s="993"/>
      <c r="G6" s="86"/>
      <c r="H6" s="86"/>
      <c r="I6" s="86"/>
      <c r="J6" s="86"/>
      <c r="K6" s="78"/>
      <c r="L6" s="84"/>
      <c r="M6" s="997"/>
      <c r="N6" s="997"/>
      <c r="O6" s="997"/>
      <c r="P6" s="1002"/>
      <c r="Q6" s="1002"/>
      <c r="R6" s="78"/>
      <c r="S6" s="84"/>
      <c r="T6" s="994"/>
      <c r="U6" s="995" t="s">
        <v>357</v>
      </c>
      <c r="V6" s="995"/>
      <c r="W6" s="999">
        <f>'実償還シートサポート (2)'!U23</f>
        <v>0</v>
      </c>
      <c r="X6" s="999"/>
      <c r="Y6" s="87"/>
      <c r="AZ6" s="79">
        <v>1000000</v>
      </c>
      <c r="BA6" s="79"/>
      <c r="BB6" s="85">
        <v>3</v>
      </c>
      <c r="BC6" s="83">
        <v>2979</v>
      </c>
      <c r="BD6" s="83">
        <f>IF($G$8=BB6,BC6,0)</f>
        <v>0</v>
      </c>
    </row>
    <row r="7" spans="2:56" ht="21.75" customHeight="1">
      <c r="B7" s="1000" t="s">
        <v>358</v>
      </c>
      <c r="C7" s="1000"/>
      <c r="D7" s="1000"/>
      <c r="E7" s="1000"/>
      <c r="F7" s="1000"/>
      <c r="G7" s="86">
        <v>0</v>
      </c>
      <c r="H7" s="86"/>
      <c r="I7" s="86"/>
      <c r="J7" s="86"/>
      <c r="K7" s="78"/>
      <c r="L7" s="90"/>
      <c r="M7" s="1001" t="s">
        <v>359</v>
      </c>
      <c r="N7" s="997" t="s">
        <v>360</v>
      </c>
      <c r="O7" s="997"/>
      <c r="P7" s="1002">
        <f>P5-P9</f>
        <v>1000000</v>
      </c>
      <c r="Q7" s="1002"/>
      <c r="R7" s="78"/>
      <c r="S7" s="90"/>
      <c r="T7" s="994"/>
      <c r="U7" s="995" t="s">
        <v>361</v>
      </c>
      <c r="V7" s="995"/>
      <c r="W7" s="992">
        <f>(W5*12)+(W6*2)</f>
        <v>63588.347163867584</v>
      </c>
      <c r="X7" s="992"/>
      <c r="Y7" s="87"/>
      <c r="BB7" s="85">
        <v>4</v>
      </c>
      <c r="BC7" s="83">
        <v>3710</v>
      </c>
      <c r="BD7" s="83">
        <f>IF($G$8=BB7,BC7,0)</f>
        <v>0</v>
      </c>
    </row>
    <row r="8" spans="2:56" ht="21.75" customHeight="1">
      <c r="B8" s="993" t="s">
        <v>362</v>
      </c>
      <c r="C8" s="993"/>
      <c r="D8" s="993"/>
      <c r="E8" s="993"/>
      <c r="F8" s="993"/>
      <c r="G8" s="91">
        <f>実償還シート!B3</f>
        <v>20</v>
      </c>
      <c r="H8" s="91"/>
      <c r="I8" s="91"/>
      <c r="J8" s="91"/>
      <c r="K8" s="92"/>
      <c r="L8" s="90"/>
      <c r="M8" s="1001"/>
      <c r="N8" s="997"/>
      <c r="O8" s="997"/>
      <c r="P8" s="1002"/>
      <c r="Q8" s="1002"/>
      <c r="R8" s="78"/>
      <c r="S8" s="90"/>
      <c r="T8" s="994" t="s">
        <v>363</v>
      </c>
      <c r="U8" s="995" t="s">
        <v>364</v>
      </c>
      <c r="V8" s="995"/>
      <c r="W8" s="996">
        <f>W7/(G10*10000)</f>
        <v>1.4130743814192796E-2</v>
      </c>
      <c r="X8" s="996"/>
      <c r="Y8" s="87"/>
    </row>
    <row r="9" spans="2:56" ht="21.75" customHeight="1">
      <c r="B9" s="993" t="s">
        <v>365</v>
      </c>
      <c r="C9" s="993"/>
      <c r="D9" s="993"/>
      <c r="E9" s="993"/>
      <c r="F9" s="993"/>
      <c r="G9" s="93">
        <f>実償還シート!B4</f>
        <v>2.5000000000000001E-2</v>
      </c>
      <c r="H9" s="93"/>
      <c r="I9" s="93"/>
      <c r="J9" s="93"/>
      <c r="K9" s="94"/>
      <c r="L9" s="90"/>
      <c r="M9" s="1001"/>
      <c r="N9" s="997" t="s">
        <v>366</v>
      </c>
      <c r="O9" s="997"/>
      <c r="P9" s="1002">
        <f>IF(P5*50%&lt;=BC9,P5*50%,BC9)</f>
        <v>0</v>
      </c>
      <c r="Q9" s="1002"/>
      <c r="R9" s="78"/>
      <c r="S9" s="90"/>
      <c r="T9" s="994"/>
      <c r="U9" s="995" t="s">
        <v>367</v>
      </c>
      <c r="V9" s="995"/>
      <c r="W9" s="996">
        <f>((PMT(4%/12,'実償還シートサポート (2)'!G8*12,-'実償還シートサポート (2)'!P7)*12)+(PMT(4%/2,'実償還シートサポート (2)'!G8*2,-'実償還シートサポート (2)'!P9)*2))/(G10*10000)</f>
        <v>1.6159475447984496E-2</v>
      </c>
      <c r="X9" s="996"/>
      <c r="Y9" s="78"/>
      <c r="AZ9" s="79">
        <f>G7</f>
        <v>0</v>
      </c>
      <c r="BA9" s="83">
        <f>AZ9/BA4</f>
        <v>0</v>
      </c>
      <c r="BB9" s="79">
        <f>BA9*1000000</f>
        <v>0</v>
      </c>
      <c r="BC9" s="79">
        <f>ROUNDDOWN(BB9,-5)</f>
        <v>0</v>
      </c>
    </row>
    <row r="10" spans="2:56" ht="21.75" customHeight="1">
      <c r="B10" s="993" t="s">
        <v>368</v>
      </c>
      <c r="C10" s="993"/>
      <c r="D10" s="993"/>
      <c r="E10" s="993"/>
      <c r="F10" s="993"/>
      <c r="G10" s="95">
        <v>450</v>
      </c>
      <c r="H10" s="95"/>
      <c r="I10" s="95"/>
      <c r="J10" s="95"/>
      <c r="K10" s="96"/>
      <c r="L10" s="90"/>
      <c r="M10" s="1001"/>
      <c r="N10" s="997"/>
      <c r="O10" s="997"/>
      <c r="P10" s="1002"/>
      <c r="Q10" s="1002"/>
      <c r="R10" s="78"/>
      <c r="S10" s="90"/>
      <c r="T10" s="994"/>
      <c r="U10" s="995" t="s">
        <v>369</v>
      </c>
      <c r="V10" s="995"/>
      <c r="W10" s="1003">
        <f>(((PMT(4%/12,'実償還シートサポート (2)'!G8*12,-'実償還シートサポート (2)'!P7)*12)+(PMT(4%/2,'実償還シートサポート (2)'!G8*2,-'実償還シートサポート (2)'!P9)*2))/10000/35%)+1</f>
        <v>21.776468433122925</v>
      </c>
      <c r="X10" s="1003"/>
      <c r="Y10" s="80"/>
    </row>
    <row r="11" spans="2:56" ht="20.25" customHeight="1">
      <c r="M11" s="90"/>
      <c r="N11" s="90"/>
      <c r="O11" s="90"/>
      <c r="P11" s="90"/>
      <c r="Q11" s="90"/>
      <c r="R11" s="90"/>
      <c r="Y11" s="90"/>
      <c r="AZ11" s="85">
        <v>5</v>
      </c>
      <c r="BA11" s="83">
        <v>4435</v>
      </c>
      <c r="BB11" s="83">
        <f>IF($G$8=AZ11,BA11,0)</f>
        <v>0</v>
      </c>
    </row>
    <row r="12" spans="2:56" ht="20.25" customHeight="1">
      <c r="B12" s="83" t="s">
        <v>370</v>
      </c>
      <c r="M12" s="90"/>
      <c r="N12" s="90"/>
      <c r="O12" s="90"/>
      <c r="P12" s="90"/>
      <c r="Q12" s="90"/>
      <c r="R12" s="90"/>
      <c r="T12" s="90"/>
      <c r="U12" s="90"/>
      <c r="V12" s="90"/>
      <c r="W12" s="90"/>
      <c r="X12" s="90"/>
      <c r="Y12" s="90"/>
      <c r="AV12" s="85"/>
    </row>
    <row r="13" spans="2:56" ht="20.25" customHeight="1">
      <c r="B13" s="97" t="s">
        <v>371</v>
      </c>
      <c r="M13" s="90"/>
      <c r="N13" s="90"/>
      <c r="O13" s="90"/>
      <c r="P13" s="90"/>
      <c r="Q13" s="90"/>
      <c r="R13" s="90"/>
      <c r="T13" s="90"/>
      <c r="U13" s="90"/>
      <c r="V13" s="90"/>
      <c r="W13" s="90"/>
      <c r="X13" s="90"/>
      <c r="Y13" s="90"/>
      <c r="AV13" s="85"/>
    </row>
    <row r="14" spans="2:56" ht="26.25" customHeight="1">
      <c r="B14" s="97"/>
      <c r="M14" s="90"/>
      <c r="N14" s="90"/>
      <c r="O14" s="90"/>
      <c r="P14" s="90"/>
      <c r="Q14" s="90"/>
      <c r="R14" s="90"/>
      <c r="T14" s="90"/>
      <c r="U14" s="90"/>
      <c r="V14" s="90"/>
      <c r="W14" s="90"/>
      <c r="X14" s="90"/>
      <c r="Y14" s="90"/>
      <c r="AV14" s="85"/>
    </row>
    <row r="15" spans="2:56" ht="27" customHeight="1">
      <c r="B15" s="985"/>
      <c r="C15" s="985"/>
      <c r="D15" s="985"/>
      <c r="E15" s="985"/>
      <c r="F15" s="985"/>
      <c r="G15" s="985"/>
      <c r="H15" s="985"/>
      <c r="I15" s="985"/>
      <c r="J15" s="985"/>
      <c r="K15" s="985"/>
      <c r="L15" s="985"/>
      <c r="M15" s="985"/>
      <c r="N15" s="985"/>
      <c r="O15" s="985"/>
      <c r="P15" s="985"/>
      <c r="Q15" s="985"/>
      <c r="R15" s="985"/>
      <c r="S15" s="985"/>
      <c r="T15" s="985"/>
      <c r="U15" s="985"/>
      <c r="V15" s="985"/>
      <c r="W15" s="985"/>
      <c r="X15" s="985"/>
      <c r="Y15" s="90"/>
      <c r="AV15" s="85"/>
    </row>
    <row r="16" spans="2:56" ht="20.25" customHeight="1">
      <c r="B16" s="986" t="s">
        <v>372</v>
      </c>
      <c r="C16" s="986"/>
      <c r="D16" s="986"/>
      <c r="E16" s="986"/>
      <c r="F16" s="986"/>
      <c r="G16" s="986"/>
      <c r="H16" s="986"/>
      <c r="I16" s="986"/>
      <c r="J16" s="986"/>
      <c r="L16" s="98" t="s">
        <v>373</v>
      </c>
      <c r="S16" s="98" t="s">
        <v>374</v>
      </c>
      <c r="AL16" s="79"/>
      <c r="AV16" s="85">
        <v>6</v>
      </c>
      <c r="AW16" s="83">
        <v>5152</v>
      </c>
      <c r="AX16" s="83">
        <f t="shared" ref="AX16:AX45" si="0">IF($G$8=AV16,AW16,0)</f>
        <v>0</v>
      </c>
    </row>
    <row r="17" spans="2:60" ht="20.25" customHeight="1">
      <c r="B17" s="987" t="s">
        <v>349</v>
      </c>
      <c r="C17" s="987"/>
      <c r="D17" s="987"/>
      <c r="E17" s="987"/>
      <c r="F17" s="987"/>
      <c r="G17" s="987"/>
      <c r="H17" s="987"/>
      <c r="I17" s="987"/>
      <c r="J17" s="987"/>
      <c r="L17" s="99" t="s">
        <v>375</v>
      </c>
      <c r="M17" s="99" t="s">
        <v>376</v>
      </c>
      <c r="N17" s="100" t="s">
        <v>377</v>
      </c>
      <c r="O17" s="100" t="s">
        <v>378</v>
      </c>
      <c r="P17" s="100" t="s">
        <v>365</v>
      </c>
      <c r="Q17" s="101" t="s">
        <v>379</v>
      </c>
      <c r="R17" s="102"/>
      <c r="S17" s="103" t="s">
        <v>375</v>
      </c>
      <c r="T17" s="103" t="s">
        <v>376</v>
      </c>
      <c r="U17" s="104" t="s">
        <v>377</v>
      </c>
      <c r="V17" s="105" t="s">
        <v>378</v>
      </c>
      <c r="W17" s="105" t="s">
        <v>365</v>
      </c>
      <c r="X17" s="106" t="s">
        <v>379</v>
      </c>
      <c r="Y17" s="102"/>
      <c r="AR17" s="79"/>
      <c r="AS17" s="79"/>
      <c r="AT17" s="79"/>
      <c r="AU17" s="79"/>
      <c r="AV17" s="85">
        <v>7</v>
      </c>
      <c r="AW17" s="83">
        <v>5862</v>
      </c>
      <c r="AX17" s="83">
        <f t="shared" si="0"/>
        <v>0</v>
      </c>
      <c r="AZ17" s="102" t="s">
        <v>380</v>
      </c>
      <c r="BA17" s="102"/>
      <c r="BB17" s="102" t="s">
        <v>381</v>
      </c>
      <c r="BC17" s="107" t="s">
        <v>382</v>
      </c>
      <c r="BD17" s="102" t="s">
        <v>383</v>
      </c>
      <c r="BE17" s="107" t="s">
        <v>365</v>
      </c>
      <c r="BF17" s="102" t="s">
        <v>378</v>
      </c>
      <c r="BG17" s="102" t="s">
        <v>365</v>
      </c>
      <c r="BH17" s="102" t="s">
        <v>384</v>
      </c>
    </row>
    <row r="18" spans="2:60" ht="20.25" customHeight="1">
      <c r="B18" s="988" t="s">
        <v>385</v>
      </c>
      <c r="C18" s="988"/>
      <c r="D18" s="988"/>
      <c r="E18" s="988"/>
      <c r="F18" s="989">
        <v>1000000</v>
      </c>
      <c r="G18" s="989"/>
      <c r="H18" s="989"/>
      <c r="I18" s="989"/>
      <c r="J18" s="989"/>
      <c r="L18" s="975" t="s">
        <v>386</v>
      </c>
      <c r="M18" s="102">
        <v>1</v>
      </c>
      <c r="N18" s="79">
        <f>PMT('実償還シートサポート (2)'!G9/12,'実償還シートサポート (2)'!G8*12,-'実償還シートサポート (2)'!P7)</f>
        <v>5299.0289303222989</v>
      </c>
      <c r="O18" s="108">
        <f t="shared" ref="O18:O80" si="1">IF(N18=0,0,-PPMT($G$9/12,M18,MAX($G$8*12),$P$7))</f>
        <v>3215.6955969889659</v>
      </c>
      <c r="P18" s="108">
        <f t="shared" ref="P18:P80" si="2">IF(N18=0,0,-IPMT($G$9/12,M18,MAX($G$8*12),$P$7))</f>
        <v>2083.3333333333335</v>
      </c>
      <c r="Q18" s="109">
        <f>'実償還シートサポート (2)'!P7-O18</f>
        <v>996784.30440301099</v>
      </c>
      <c r="R18" s="108"/>
      <c r="S18" s="976" t="s">
        <v>386</v>
      </c>
      <c r="T18" s="102"/>
      <c r="V18" s="108"/>
      <c r="W18" s="108"/>
      <c r="AV18" s="85">
        <v>8</v>
      </c>
      <c r="AW18" s="83">
        <v>6564</v>
      </c>
      <c r="AX18" s="83">
        <f t="shared" si="0"/>
        <v>0</v>
      </c>
      <c r="AY18" s="108">
        <f>N18-O18-P18+U18-V18-W18</f>
        <v>-4.5474735088646412E-13</v>
      </c>
      <c r="AZ18" s="83">
        <v>1</v>
      </c>
      <c r="BB18" s="79"/>
      <c r="BC18" s="79"/>
      <c r="BD18" s="108"/>
      <c r="BE18" s="79"/>
      <c r="BF18" s="108">
        <f t="shared" ref="BF18:BG32" si="3">O18</f>
        <v>3215.6955969889659</v>
      </c>
      <c r="BG18" s="108">
        <f t="shared" si="3"/>
        <v>2083.3333333333335</v>
      </c>
    </row>
    <row r="19" spans="2:60" ht="20.25" customHeight="1">
      <c r="B19" s="988" t="s">
        <v>387</v>
      </c>
      <c r="C19" s="988"/>
      <c r="D19" s="988"/>
      <c r="E19" s="988"/>
      <c r="F19" s="990">
        <v>48</v>
      </c>
      <c r="G19" s="990"/>
      <c r="H19" s="990"/>
      <c r="I19" s="990"/>
      <c r="J19" s="990"/>
      <c r="L19" s="975"/>
      <c r="M19" s="102">
        <v>2</v>
      </c>
      <c r="N19" s="108">
        <f>IF(Q18&lt;1,0,N18)</f>
        <v>5299.0289303222989</v>
      </c>
      <c r="O19" s="108">
        <f t="shared" si="1"/>
        <v>3222.3949628160267</v>
      </c>
      <c r="P19" s="108">
        <f t="shared" si="2"/>
        <v>2076.6339675062727</v>
      </c>
      <c r="Q19" s="109">
        <f>IF(Q18&lt;0,0,Q18-O19)</f>
        <v>993561.90944019496</v>
      </c>
      <c r="R19" s="108"/>
      <c r="S19" s="976"/>
      <c r="T19" s="102"/>
      <c r="V19" s="108"/>
      <c r="W19" s="108"/>
      <c r="AV19" s="85">
        <v>9</v>
      </c>
      <c r="AW19" s="83">
        <v>7257</v>
      </c>
      <c r="AX19" s="83">
        <f t="shared" si="0"/>
        <v>0</v>
      </c>
      <c r="AY19" s="108">
        <f t="shared" ref="AY19:AY81" si="4">N19-O19-P19+U19-V19-W19</f>
        <v>-4.5474735088646412E-13</v>
      </c>
      <c r="AZ19" s="83">
        <v>2</v>
      </c>
      <c r="BA19" s="83">
        <f t="shared" ref="BA19:BA29" si="5">IF($F$19=AZ19,1,0)</f>
        <v>0</v>
      </c>
      <c r="BB19" s="79">
        <f t="shared" ref="BB19:BB29" si="6">IF(BA19=1,$F$18,IF(BB18&gt;0,BD18,0))</f>
        <v>0</v>
      </c>
      <c r="BC19" s="79">
        <f t="shared" ref="BC19:BC46" si="7">IF(BA19=1,BF19,IF(BB19&gt;0,BF19,0))</f>
        <v>0</v>
      </c>
      <c r="BD19" s="108">
        <f t="shared" ref="BD19:BD46" si="8">BB19-BC19</f>
        <v>0</v>
      </c>
      <c r="BE19" s="79">
        <f t="shared" ref="BE19:BE46" si="9">IF(BC19&gt;0,BG19,0)</f>
        <v>0</v>
      </c>
      <c r="BF19" s="108">
        <f t="shared" si="3"/>
        <v>3222.3949628160267</v>
      </c>
      <c r="BG19" s="108">
        <f t="shared" si="3"/>
        <v>2076.6339675062727</v>
      </c>
      <c r="BH19" s="83">
        <f>IF(BE19&gt;0,1,0)</f>
        <v>0</v>
      </c>
    </row>
    <row r="20" spans="2:60" ht="20.25" customHeight="1">
      <c r="E20" s="991">
        <f>F19/12</f>
        <v>4</v>
      </c>
      <c r="F20" s="991"/>
      <c r="G20" s="991"/>
      <c r="H20" s="991"/>
      <c r="I20" s="991"/>
      <c r="J20" s="991"/>
      <c r="L20" s="975"/>
      <c r="M20" s="102">
        <v>3</v>
      </c>
      <c r="N20" s="108">
        <f t="shared" ref="N20:N29" si="10">IF(Q19&lt;1,0,N19)</f>
        <v>5299.0289303222989</v>
      </c>
      <c r="O20" s="108">
        <f t="shared" si="1"/>
        <v>3229.1082856552262</v>
      </c>
      <c r="P20" s="108">
        <f t="shared" si="2"/>
        <v>2069.9206446670723</v>
      </c>
      <c r="Q20" s="109">
        <f t="shared" ref="Q20:Q82" si="11">IF(Q19&lt;0,0,Q19-O20)</f>
        <v>990332.80115453969</v>
      </c>
      <c r="R20" s="108"/>
      <c r="S20" s="976"/>
      <c r="T20" s="102"/>
      <c r="V20" s="108"/>
      <c r="W20" s="108"/>
      <c r="AV20" s="85">
        <v>10</v>
      </c>
      <c r="AW20" s="83">
        <v>7941</v>
      </c>
      <c r="AX20" s="83">
        <f t="shared" si="0"/>
        <v>0</v>
      </c>
      <c r="AY20" s="108">
        <f t="shared" si="4"/>
        <v>4.5474735088646412E-13</v>
      </c>
      <c r="AZ20" s="83">
        <v>3</v>
      </c>
      <c r="BA20" s="83">
        <f t="shared" si="5"/>
        <v>0</v>
      </c>
      <c r="BB20" s="79">
        <f t="shared" si="6"/>
        <v>0</v>
      </c>
      <c r="BC20" s="79">
        <f t="shared" si="7"/>
        <v>0</v>
      </c>
      <c r="BD20" s="108">
        <f t="shared" si="8"/>
        <v>0</v>
      </c>
      <c r="BE20" s="79">
        <f t="shared" si="9"/>
        <v>0</v>
      </c>
      <c r="BF20" s="108">
        <f t="shared" si="3"/>
        <v>3229.1082856552262</v>
      </c>
      <c r="BG20" s="108">
        <f t="shared" si="3"/>
        <v>2069.9206446670723</v>
      </c>
      <c r="BH20" s="83">
        <f t="shared" ref="BH20:BH83" si="12">IF(BE20&gt;0,1,0)</f>
        <v>0</v>
      </c>
    </row>
    <row r="21" spans="2:60" ht="20.25" customHeight="1">
      <c r="B21" s="98" t="s">
        <v>388</v>
      </c>
      <c r="L21" s="975"/>
      <c r="M21" s="102">
        <v>4</v>
      </c>
      <c r="N21" s="108">
        <f t="shared" si="10"/>
        <v>5299.0289303222989</v>
      </c>
      <c r="O21" s="108">
        <f t="shared" si="1"/>
        <v>3235.8355945836752</v>
      </c>
      <c r="P21" s="108">
        <f t="shared" si="2"/>
        <v>2063.1933357386242</v>
      </c>
      <c r="Q21" s="109">
        <f t="shared" si="11"/>
        <v>987096.96555995604</v>
      </c>
      <c r="R21" s="108"/>
      <c r="S21" s="976"/>
      <c r="T21" s="102"/>
      <c r="V21" s="108"/>
      <c r="W21" s="108"/>
      <c r="AV21" s="85">
        <v>11</v>
      </c>
      <c r="AW21" s="83">
        <v>8615</v>
      </c>
      <c r="AX21" s="83">
        <f t="shared" si="0"/>
        <v>0</v>
      </c>
      <c r="AY21" s="108">
        <f t="shared" si="4"/>
        <v>-4.5474735088646412E-13</v>
      </c>
      <c r="AZ21" s="83">
        <v>4</v>
      </c>
      <c r="BA21" s="83">
        <f t="shared" si="5"/>
        <v>0</v>
      </c>
      <c r="BB21" s="79">
        <f t="shared" si="6"/>
        <v>0</v>
      </c>
      <c r="BC21" s="79">
        <f t="shared" si="7"/>
        <v>0</v>
      </c>
      <c r="BD21" s="108">
        <f t="shared" si="8"/>
        <v>0</v>
      </c>
      <c r="BE21" s="79">
        <f t="shared" si="9"/>
        <v>0</v>
      </c>
      <c r="BF21" s="108">
        <f t="shared" si="3"/>
        <v>3235.8355945836752</v>
      </c>
      <c r="BG21" s="108">
        <f t="shared" si="3"/>
        <v>2063.1933357386242</v>
      </c>
      <c r="BH21" s="83">
        <f t="shared" si="12"/>
        <v>0</v>
      </c>
    </row>
    <row r="22" spans="2:60" ht="20.25" customHeight="1">
      <c r="B22" s="998" t="s">
        <v>389</v>
      </c>
      <c r="C22" s="998"/>
      <c r="D22" s="998"/>
      <c r="E22" s="998"/>
      <c r="F22" s="983">
        <f>BC438</f>
        <v>841388.69889842311</v>
      </c>
      <c r="G22" s="983"/>
      <c r="H22" s="983"/>
      <c r="I22" s="983"/>
      <c r="J22" s="983"/>
      <c r="L22" s="975"/>
      <c r="M22" s="102">
        <v>5</v>
      </c>
      <c r="N22" s="108">
        <f t="shared" si="10"/>
        <v>5299.0289303222989</v>
      </c>
      <c r="O22" s="108">
        <f t="shared" si="1"/>
        <v>3242.5769187390574</v>
      </c>
      <c r="P22" s="108">
        <f t="shared" si="2"/>
        <v>2056.4520115832415</v>
      </c>
      <c r="Q22" s="109">
        <f t="shared" si="11"/>
        <v>983854.38864121702</v>
      </c>
      <c r="R22" s="108"/>
      <c r="S22" s="976"/>
      <c r="T22" s="102"/>
      <c r="V22" s="108"/>
      <c r="W22" s="108"/>
      <c r="AV22" s="85">
        <v>12</v>
      </c>
      <c r="AW22" s="83">
        <v>9280</v>
      </c>
      <c r="AX22" s="83">
        <f t="shared" si="0"/>
        <v>0</v>
      </c>
      <c r="AY22" s="108">
        <f t="shared" si="4"/>
        <v>0</v>
      </c>
      <c r="AZ22" s="83">
        <v>5</v>
      </c>
      <c r="BA22" s="83">
        <f t="shared" si="5"/>
        <v>0</v>
      </c>
      <c r="BB22" s="79">
        <f t="shared" si="6"/>
        <v>0</v>
      </c>
      <c r="BC22" s="79">
        <f t="shared" si="7"/>
        <v>0</v>
      </c>
      <c r="BD22" s="108">
        <f t="shared" si="8"/>
        <v>0</v>
      </c>
      <c r="BE22" s="79">
        <f t="shared" si="9"/>
        <v>0</v>
      </c>
      <c r="BF22" s="108">
        <f t="shared" si="3"/>
        <v>3242.5769187390574</v>
      </c>
      <c r="BG22" s="108">
        <f t="shared" si="3"/>
        <v>2056.4520115832415</v>
      </c>
      <c r="BH22" s="83">
        <f t="shared" si="12"/>
        <v>0</v>
      </c>
    </row>
    <row r="23" spans="2:60" ht="20.25" customHeight="1">
      <c r="B23" s="980" t="s">
        <v>390</v>
      </c>
      <c r="C23" s="980"/>
      <c r="D23" s="980"/>
      <c r="E23" s="980"/>
      <c r="F23" s="983">
        <f>BE438</f>
        <v>181323.88465378102</v>
      </c>
      <c r="G23" s="983"/>
      <c r="H23" s="983"/>
      <c r="I23" s="983"/>
      <c r="J23" s="983"/>
      <c r="L23" s="975"/>
      <c r="M23" s="102">
        <v>6</v>
      </c>
      <c r="N23" s="108">
        <f t="shared" si="10"/>
        <v>5299.0289303222989</v>
      </c>
      <c r="O23" s="108">
        <f t="shared" si="1"/>
        <v>3249.3322873197635</v>
      </c>
      <c r="P23" s="108">
        <f t="shared" si="2"/>
        <v>2049.696643002535</v>
      </c>
      <c r="Q23" s="109">
        <f t="shared" si="11"/>
        <v>980605.05635389721</v>
      </c>
      <c r="R23" s="108"/>
      <c r="S23" s="976"/>
      <c r="T23" s="102">
        <v>1</v>
      </c>
      <c r="U23" s="79">
        <f>PMT('実償還シートサポート (2)'!G9/2,'実償還シートサポート (2)'!G8*2,-'実償還シートサポート (2)'!P9)</f>
        <v>0</v>
      </c>
      <c r="V23" s="108">
        <f>IF(U23=0,0,-PPMT($G$9/2,T23,MAX($G$8*2),$P$9))</f>
        <v>0</v>
      </c>
      <c r="W23" s="108">
        <f>IF(U23=0,0,-IPMT($G$9/2,T23,MAX($G$8*2),$P$9))</f>
        <v>0</v>
      </c>
      <c r="X23" s="108">
        <f>'実償還シートサポート (2)'!P9-V23</f>
        <v>0</v>
      </c>
      <c r="Y23" s="108"/>
      <c r="AV23" s="85">
        <v>13</v>
      </c>
      <c r="AW23" s="83">
        <v>9935</v>
      </c>
      <c r="AX23" s="83">
        <f t="shared" si="0"/>
        <v>0</v>
      </c>
      <c r="AY23" s="108">
        <f t="shared" si="4"/>
        <v>4.5474735088646412E-13</v>
      </c>
      <c r="AZ23" s="83">
        <v>6</v>
      </c>
      <c r="BA23" s="83">
        <f t="shared" si="5"/>
        <v>0</v>
      </c>
      <c r="BB23" s="79">
        <f t="shared" si="6"/>
        <v>0</v>
      </c>
      <c r="BC23" s="79">
        <f t="shared" si="7"/>
        <v>0</v>
      </c>
      <c r="BD23" s="108">
        <f t="shared" si="8"/>
        <v>0</v>
      </c>
      <c r="BE23" s="79">
        <f t="shared" si="9"/>
        <v>0</v>
      </c>
      <c r="BF23" s="108">
        <f t="shared" si="3"/>
        <v>3249.3322873197635</v>
      </c>
      <c r="BG23" s="108">
        <f t="shared" si="3"/>
        <v>2049.696643002535</v>
      </c>
      <c r="BH23" s="83">
        <f t="shared" si="12"/>
        <v>0</v>
      </c>
    </row>
    <row r="24" spans="2:60" ht="20.25" customHeight="1">
      <c r="B24" s="980" t="s">
        <v>391</v>
      </c>
      <c r="C24" s="980"/>
      <c r="D24" s="980"/>
      <c r="E24" s="980"/>
      <c r="F24" s="984">
        <f>BH438</f>
        <v>193</v>
      </c>
      <c r="G24" s="984"/>
      <c r="H24" s="984"/>
      <c r="I24" s="984"/>
      <c r="J24" s="984"/>
      <c r="L24" s="975"/>
      <c r="M24" s="102">
        <v>7</v>
      </c>
      <c r="N24" s="108">
        <f t="shared" si="10"/>
        <v>5299.0289303222989</v>
      </c>
      <c r="O24" s="108">
        <f t="shared" si="1"/>
        <v>3256.1017295850133</v>
      </c>
      <c r="P24" s="108">
        <f t="shared" si="2"/>
        <v>2042.9272007372858</v>
      </c>
      <c r="Q24" s="109">
        <f t="shared" si="11"/>
        <v>977348.95462431223</v>
      </c>
      <c r="R24" s="108"/>
      <c r="S24" s="976"/>
      <c r="T24" s="102"/>
      <c r="V24" s="108"/>
      <c r="W24" s="108"/>
      <c r="AG24" s="979"/>
      <c r="AH24" s="979"/>
      <c r="AI24" s="979"/>
      <c r="AV24" s="85">
        <v>14</v>
      </c>
      <c r="AW24" s="83">
        <v>10580</v>
      </c>
      <c r="AX24" s="83">
        <f t="shared" si="0"/>
        <v>0</v>
      </c>
      <c r="AY24" s="108">
        <f t="shared" si="4"/>
        <v>-2.2737367544323206E-13</v>
      </c>
      <c r="AZ24" s="83">
        <v>7</v>
      </c>
      <c r="BA24" s="83">
        <f t="shared" si="5"/>
        <v>0</v>
      </c>
      <c r="BB24" s="79">
        <f t="shared" si="6"/>
        <v>0</v>
      </c>
      <c r="BC24" s="79">
        <f t="shared" si="7"/>
        <v>0</v>
      </c>
      <c r="BD24" s="108">
        <f t="shared" si="8"/>
        <v>0</v>
      </c>
      <c r="BE24" s="79">
        <f t="shared" si="9"/>
        <v>0</v>
      </c>
      <c r="BF24" s="108">
        <f t="shared" si="3"/>
        <v>3256.1017295850133</v>
      </c>
      <c r="BG24" s="108">
        <f t="shared" si="3"/>
        <v>2042.9272007372858</v>
      </c>
      <c r="BH24" s="83">
        <f t="shared" si="12"/>
        <v>0</v>
      </c>
    </row>
    <row r="25" spans="2:60" ht="20.25" customHeight="1">
      <c r="B25" s="980" t="s">
        <v>392</v>
      </c>
      <c r="C25" s="980"/>
      <c r="D25" s="980"/>
      <c r="E25" s="980"/>
      <c r="F25" s="981">
        <f>(G8*12-F19-F24)/12</f>
        <v>-8.3333333333333329E-2</v>
      </c>
      <c r="G25" s="981"/>
      <c r="H25" s="981"/>
      <c r="I25" s="981"/>
      <c r="J25" s="981"/>
      <c r="L25" s="975"/>
      <c r="M25" s="102">
        <v>8</v>
      </c>
      <c r="N25" s="108">
        <f t="shared" si="10"/>
        <v>5299.0289303222989</v>
      </c>
      <c r="O25" s="108">
        <f t="shared" si="1"/>
        <v>3262.8852748549825</v>
      </c>
      <c r="P25" s="108">
        <f t="shared" si="2"/>
        <v>2036.1436554673169</v>
      </c>
      <c r="Q25" s="109">
        <f t="shared" si="11"/>
        <v>974086.06934945728</v>
      </c>
      <c r="R25" s="108"/>
      <c r="S25" s="976"/>
      <c r="T25" s="102"/>
      <c r="V25" s="108"/>
      <c r="W25" s="108"/>
      <c r="AV25" s="85">
        <v>15</v>
      </c>
      <c r="AW25" s="83">
        <v>11213</v>
      </c>
      <c r="AX25" s="83">
        <f t="shared" si="0"/>
        <v>0</v>
      </c>
      <c r="AY25" s="108">
        <f t="shared" si="4"/>
        <v>-4.5474735088646412E-13</v>
      </c>
      <c r="AZ25" s="83">
        <v>8</v>
      </c>
      <c r="BA25" s="83">
        <f t="shared" si="5"/>
        <v>0</v>
      </c>
      <c r="BB25" s="79">
        <f t="shared" si="6"/>
        <v>0</v>
      </c>
      <c r="BC25" s="79">
        <f t="shared" si="7"/>
        <v>0</v>
      </c>
      <c r="BD25" s="108">
        <f t="shared" si="8"/>
        <v>0</v>
      </c>
      <c r="BE25" s="79">
        <f t="shared" si="9"/>
        <v>0</v>
      </c>
      <c r="BF25" s="108">
        <f t="shared" si="3"/>
        <v>3262.8852748549825</v>
      </c>
      <c r="BG25" s="108">
        <f t="shared" si="3"/>
        <v>2036.1436554673169</v>
      </c>
      <c r="BH25" s="83">
        <f t="shared" si="12"/>
        <v>0</v>
      </c>
    </row>
    <row r="26" spans="2:60" ht="20.25" customHeight="1">
      <c r="B26" s="982" t="str">
        <f>IF(AY438&lt;0.1,"","償還表にエラーがあります。再度データをダウンロードしてください。")</f>
        <v/>
      </c>
      <c r="C26" s="982"/>
      <c r="D26" s="982"/>
      <c r="E26" s="982"/>
      <c r="F26" s="982"/>
      <c r="G26" s="982"/>
      <c r="H26" s="982"/>
      <c r="I26" s="982"/>
      <c r="J26" s="982"/>
      <c r="L26" s="975"/>
      <c r="M26" s="102">
        <v>9</v>
      </c>
      <c r="N26" s="108">
        <f t="shared" si="10"/>
        <v>5299.0289303222989</v>
      </c>
      <c r="O26" s="108">
        <f t="shared" si="1"/>
        <v>3269.6829525109301</v>
      </c>
      <c r="P26" s="108">
        <f t="shared" si="2"/>
        <v>2029.345977811369</v>
      </c>
      <c r="Q26" s="109">
        <f t="shared" si="11"/>
        <v>970816.38639694639</v>
      </c>
      <c r="R26" s="108"/>
      <c r="S26" s="976"/>
      <c r="T26" s="102"/>
      <c r="V26" s="108"/>
      <c r="W26" s="108"/>
      <c r="AV26" s="85">
        <v>16</v>
      </c>
      <c r="AW26" s="83">
        <v>11836</v>
      </c>
      <c r="AX26" s="83">
        <f t="shared" si="0"/>
        <v>0</v>
      </c>
      <c r="AY26" s="108">
        <f t="shared" si="4"/>
        <v>-2.2737367544323206E-13</v>
      </c>
      <c r="AZ26" s="83">
        <v>9</v>
      </c>
      <c r="BA26" s="83">
        <f t="shared" si="5"/>
        <v>0</v>
      </c>
      <c r="BB26" s="79">
        <f t="shared" si="6"/>
        <v>0</v>
      </c>
      <c r="BC26" s="79">
        <f t="shared" si="7"/>
        <v>0</v>
      </c>
      <c r="BD26" s="108">
        <f t="shared" si="8"/>
        <v>0</v>
      </c>
      <c r="BE26" s="79">
        <f t="shared" si="9"/>
        <v>0</v>
      </c>
      <c r="BF26" s="108">
        <f t="shared" si="3"/>
        <v>3269.6829525109301</v>
      </c>
      <c r="BG26" s="108">
        <f t="shared" si="3"/>
        <v>2029.345977811369</v>
      </c>
      <c r="BH26" s="83">
        <f t="shared" si="12"/>
        <v>0</v>
      </c>
    </row>
    <row r="27" spans="2:60" ht="20.25" customHeight="1">
      <c r="B27" s="982"/>
      <c r="C27" s="982"/>
      <c r="D27" s="982"/>
      <c r="E27" s="982"/>
      <c r="F27" s="982"/>
      <c r="G27" s="982"/>
      <c r="H27" s="982"/>
      <c r="I27" s="982"/>
      <c r="J27" s="982"/>
      <c r="L27" s="975"/>
      <c r="M27" s="102">
        <v>10</v>
      </c>
      <c r="N27" s="108">
        <f t="shared" si="10"/>
        <v>5299.0289303222989</v>
      </c>
      <c r="O27" s="108">
        <f t="shared" si="1"/>
        <v>3276.4947919953279</v>
      </c>
      <c r="P27" s="108">
        <f t="shared" si="2"/>
        <v>2022.5341383269715</v>
      </c>
      <c r="Q27" s="109">
        <f t="shared" si="11"/>
        <v>967539.891604951</v>
      </c>
      <c r="R27" s="108"/>
      <c r="S27" s="976"/>
      <c r="T27" s="102"/>
      <c r="V27" s="108"/>
      <c r="W27" s="108"/>
      <c r="AV27" s="85">
        <v>17</v>
      </c>
      <c r="AW27" s="83">
        <v>12447</v>
      </c>
      <c r="AX27" s="83">
        <f t="shared" si="0"/>
        <v>0</v>
      </c>
      <c r="AY27" s="108">
        <f t="shared" si="4"/>
        <v>-4.5474735088646412E-13</v>
      </c>
      <c r="AZ27" s="83">
        <v>10</v>
      </c>
      <c r="BA27" s="83">
        <f t="shared" si="5"/>
        <v>0</v>
      </c>
      <c r="BB27" s="79">
        <f t="shared" si="6"/>
        <v>0</v>
      </c>
      <c r="BC27" s="79">
        <f t="shared" si="7"/>
        <v>0</v>
      </c>
      <c r="BD27" s="108">
        <f t="shared" si="8"/>
        <v>0</v>
      </c>
      <c r="BE27" s="79">
        <f t="shared" si="9"/>
        <v>0</v>
      </c>
      <c r="BF27" s="108">
        <f t="shared" si="3"/>
        <v>3276.4947919953279</v>
      </c>
      <c r="BG27" s="108">
        <f t="shared" si="3"/>
        <v>2022.5341383269715</v>
      </c>
      <c r="BH27" s="83">
        <f t="shared" si="12"/>
        <v>0</v>
      </c>
    </row>
    <row r="28" spans="2:60" ht="20.25" customHeight="1">
      <c r="L28" s="975"/>
      <c r="M28" s="102">
        <v>11</v>
      </c>
      <c r="N28" s="108">
        <f t="shared" si="10"/>
        <v>5299.0289303222989</v>
      </c>
      <c r="O28" s="108">
        <f t="shared" si="1"/>
        <v>3283.3208228119847</v>
      </c>
      <c r="P28" s="108">
        <f t="shared" si="2"/>
        <v>2015.7081075103142</v>
      </c>
      <c r="Q28" s="109">
        <f t="shared" si="11"/>
        <v>964256.57078213897</v>
      </c>
      <c r="R28" s="108"/>
      <c r="S28" s="976"/>
      <c r="T28" s="102"/>
      <c r="V28" s="108"/>
      <c r="W28" s="108"/>
      <c r="AV28" s="85">
        <v>18</v>
      </c>
      <c r="AW28" s="83">
        <v>13047</v>
      </c>
      <c r="AX28" s="83">
        <f t="shared" si="0"/>
        <v>0</v>
      </c>
      <c r="AY28" s="108">
        <f t="shared" si="4"/>
        <v>0</v>
      </c>
      <c r="AZ28" s="83">
        <v>11</v>
      </c>
      <c r="BA28" s="83">
        <f t="shared" si="5"/>
        <v>0</v>
      </c>
      <c r="BB28" s="79">
        <f t="shared" si="6"/>
        <v>0</v>
      </c>
      <c r="BC28" s="79">
        <f t="shared" si="7"/>
        <v>0</v>
      </c>
      <c r="BD28" s="108">
        <f t="shared" si="8"/>
        <v>0</v>
      </c>
      <c r="BE28" s="79">
        <f t="shared" si="9"/>
        <v>0</v>
      </c>
      <c r="BF28" s="108">
        <f t="shared" si="3"/>
        <v>3283.3208228119847</v>
      </c>
      <c r="BG28" s="108">
        <f t="shared" si="3"/>
        <v>2015.7081075103142</v>
      </c>
      <c r="BH28" s="83">
        <f t="shared" si="12"/>
        <v>0</v>
      </c>
    </row>
    <row r="29" spans="2:60" ht="20.25" customHeight="1">
      <c r="L29" s="975"/>
      <c r="M29" s="102">
        <v>12</v>
      </c>
      <c r="N29" s="108">
        <f t="shared" si="10"/>
        <v>5299.0289303222989</v>
      </c>
      <c r="O29" s="108">
        <f t="shared" si="1"/>
        <v>3290.1610745261764</v>
      </c>
      <c r="P29" s="108">
        <f t="shared" si="2"/>
        <v>2008.8678557961227</v>
      </c>
      <c r="Q29" s="109">
        <f>IF(Q28&lt;0,0,Q28-O29)</f>
        <v>960966.40970761282</v>
      </c>
      <c r="R29" s="108"/>
      <c r="S29" s="976"/>
      <c r="T29" s="102">
        <v>2</v>
      </c>
      <c r="U29" s="108">
        <f>IF(X23&lt;0.01,0,U$23)</f>
        <v>0</v>
      </c>
      <c r="V29" s="108">
        <f>IF(U29=0,0,-PPMT($G$9/2,T29,MAX($G$8*2),$P$9))</f>
        <v>0</v>
      </c>
      <c r="W29" s="108">
        <f>IF(U29=0,0,-IPMT($G$9/2,T29,MAX($G$8*2),$P$9))</f>
        <v>0</v>
      </c>
      <c r="X29" s="108">
        <f>IF(X23&lt;0,0,X23-V29)</f>
        <v>0</v>
      </c>
      <c r="Y29" s="108"/>
      <c r="AV29" s="85">
        <v>19</v>
      </c>
      <c r="AW29" s="83">
        <v>13635</v>
      </c>
      <c r="AX29" s="83">
        <f t="shared" si="0"/>
        <v>0</v>
      </c>
      <c r="AY29" s="108">
        <f t="shared" si="4"/>
        <v>-2.2737367544323206E-13</v>
      </c>
      <c r="AZ29" s="83">
        <v>12</v>
      </c>
      <c r="BA29" s="83">
        <f t="shared" si="5"/>
        <v>0</v>
      </c>
      <c r="BB29" s="79">
        <f t="shared" si="6"/>
        <v>0</v>
      </c>
      <c r="BC29" s="79">
        <f t="shared" si="7"/>
        <v>0</v>
      </c>
      <c r="BD29" s="108">
        <f t="shared" si="8"/>
        <v>0</v>
      </c>
      <c r="BE29" s="79">
        <f t="shared" si="9"/>
        <v>0</v>
      </c>
      <c r="BF29" s="108">
        <f t="shared" si="3"/>
        <v>3290.1610745261764</v>
      </c>
      <c r="BG29" s="108">
        <f t="shared" si="3"/>
        <v>2008.8678557961227</v>
      </c>
      <c r="BH29" s="83">
        <f t="shared" si="12"/>
        <v>0</v>
      </c>
    </row>
    <row r="30" spans="2:60" ht="20.25" customHeight="1">
      <c r="L30" s="977" t="s">
        <v>393</v>
      </c>
      <c r="M30" s="102">
        <f>IF(G8*12=12,0,13)</f>
        <v>13</v>
      </c>
      <c r="N30" s="108">
        <f>IF(Q29&lt;0.01,0,N29)</f>
        <v>5299.0289303222989</v>
      </c>
      <c r="O30" s="108">
        <f t="shared" si="1"/>
        <v>3297.015576764773</v>
      </c>
      <c r="P30" s="108">
        <f t="shared" si="2"/>
        <v>2002.0133535575267</v>
      </c>
      <c r="Q30" s="109">
        <f>IF(Q29&lt;0,0,Q29-O30)</f>
        <v>957669.394130848</v>
      </c>
      <c r="R30" s="108"/>
      <c r="S30" s="978" t="s">
        <v>393</v>
      </c>
      <c r="T30" s="102"/>
      <c r="V30" s="108"/>
      <c r="W30" s="108"/>
      <c r="AV30" s="85">
        <v>20</v>
      </c>
      <c r="AW30" s="83">
        <v>14211</v>
      </c>
      <c r="AX30" s="83">
        <f t="shared" si="0"/>
        <v>14211</v>
      </c>
      <c r="AY30" s="108">
        <f t="shared" si="4"/>
        <v>-6.8212102632969618E-13</v>
      </c>
      <c r="AZ30" s="83">
        <v>13</v>
      </c>
      <c r="BA30" s="83">
        <f t="shared" ref="BA30:BA93" si="13">IF($F$19=AZ30,1,0)</f>
        <v>0</v>
      </c>
      <c r="BB30" s="79">
        <f>IF(BA30=1,$F$18,IF(BB29&gt;0,BD29,0))</f>
        <v>0</v>
      </c>
      <c r="BC30" s="79">
        <f t="shared" si="7"/>
        <v>0</v>
      </c>
      <c r="BD30" s="108">
        <f t="shared" si="8"/>
        <v>0</v>
      </c>
      <c r="BE30" s="79">
        <f t="shared" si="9"/>
        <v>0</v>
      </c>
      <c r="BF30" s="108">
        <f t="shared" ref="BF30:BG61" si="14">O30</f>
        <v>3297.015576764773</v>
      </c>
      <c r="BG30" s="108">
        <f t="shared" si="3"/>
        <v>2002.0133535575267</v>
      </c>
      <c r="BH30" s="83">
        <f t="shared" si="12"/>
        <v>0</v>
      </c>
    </row>
    <row r="31" spans="2:60" ht="20.25" customHeight="1">
      <c r="L31" s="977"/>
      <c r="M31" s="102">
        <v>14</v>
      </c>
      <c r="N31" s="108">
        <f>IF(Q30&lt;1,0,N30)</f>
        <v>5299.0289303222989</v>
      </c>
      <c r="O31" s="108">
        <f t="shared" si="1"/>
        <v>3303.8843592163662</v>
      </c>
      <c r="P31" s="108">
        <f t="shared" si="2"/>
        <v>1995.1445711059332</v>
      </c>
      <c r="Q31" s="109">
        <f t="shared" si="11"/>
        <v>954365.50977163168</v>
      </c>
      <c r="R31" s="108"/>
      <c r="S31" s="978"/>
      <c r="T31" s="102"/>
      <c r="V31" s="108"/>
      <c r="W31" s="108"/>
      <c r="AV31" s="85">
        <v>21</v>
      </c>
      <c r="AW31" s="83">
        <v>14775</v>
      </c>
      <c r="AX31" s="83">
        <f t="shared" si="0"/>
        <v>0</v>
      </c>
      <c r="AY31" s="108">
        <f t="shared" si="4"/>
        <v>-4.5474735088646412E-13</v>
      </c>
      <c r="AZ31" s="83">
        <v>14</v>
      </c>
      <c r="BA31" s="83">
        <f t="shared" si="13"/>
        <v>0</v>
      </c>
      <c r="BB31" s="79">
        <f t="shared" ref="BB31:BB94" si="15">IF(BA31=1,$F$18,IF(BB30&gt;0,BD30,0))</f>
        <v>0</v>
      </c>
      <c r="BC31" s="79">
        <f t="shared" si="7"/>
        <v>0</v>
      </c>
      <c r="BD31" s="108">
        <f t="shared" si="8"/>
        <v>0</v>
      </c>
      <c r="BE31" s="79">
        <f t="shared" si="9"/>
        <v>0</v>
      </c>
      <c r="BF31" s="108">
        <f t="shared" si="14"/>
        <v>3303.8843592163662</v>
      </c>
      <c r="BG31" s="108">
        <f t="shared" si="3"/>
        <v>1995.1445711059332</v>
      </c>
      <c r="BH31" s="83">
        <f t="shared" si="12"/>
        <v>0</v>
      </c>
    </row>
    <row r="32" spans="2:60" ht="20.25" customHeight="1">
      <c r="L32" s="977"/>
      <c r="M32" s="102">
        <v>15</v>
      </c>
      <c r="N32" s="108">
        <f t="shared" ref="N32:N95" si="16">IF(Q31&lt;1,0,N31)</f>
        <v>5299.0289303222989</v>
      </c>
      <c r="O32" s="108">
        <f t="shared" si="1"/>
        <v>3310.7674516314</v>
      </c>
      <c r="P32" s="108">
        <f t="shared" si="2"/>
        <v>1988.2614786908991</v>
      </c>
      <c r="Q32" s="109">
        <f t="shared" si="11"/>
        <v>951054.74232000031</v>
      </c>
      <c r="R32" s="108"/>
      <c r="S32" s="978"/>
      <c r="T32" s="102"/>
      <c r="V32" s="108"/>
      <c r="W32" s="108"/>
      <c r="AV32" s="85">
        <v>22</v>
      </c>
      <c r="AW32" s="83">
        <v>15327</v>
      </c>
      <c r="AX32" s="83">
        <f t="shared" si="0"/>
        <v>0</v>
      </c>
      <c r="AY32" s="108">
        <f t="shared" si="4"/>
        <v>-2.2737367544323206E-13</v>
      </c>
      <c r="AZ32" s="83">
        <v>15</v>
      </c>
      <c r="BA32" s="83">
        <f t="shared" si="13"/>
        <v>0</v>
      </c>
      <c r="BB32" s="79">
        <f t="shared" si="15"/>
        <v>0</v>
      </c>
      <c r="BC32" s="79">
        <f t="shared" si="7"/>
        <v>0</v>
      </c>
      <c r="BD32" s="108">
        <f t="shared" si="8"/>
        <v>0</v>
      </c>
      <c r="BE32" s="79">
        <f t="shared" si="9"/>
        <v>0</v>
      </c>
      <c r="BF32" s="108">
        <f t="shared" si="14"/>
        <v>3310.7674516314</v>
      </c>
      <c r="BG32" s="108">
        <f t="shared" si="3"/>
        <v>1988.2614786908991</v>
      </c>
      <c r="BH32" s="83">
        <f t="shared" si="12"/>
        <v>0</v>
      </c>
    </row>
    <row r="33" spans="12:60" ht="20.25" customHeight="1">
      <c r="L33" s="977"/>
      <c r="M33" s="102">
        <v>16</v>
      </c>
      <c r="N33" s="108">
        <f t="shared" si="16"/>
        <v>5299.0289303222989</v>
      </c>
      <c r="O33" s="108">
        <f t="shared" si="1"/>
        <v>3317.6648838222986</v>
      </c>
      <c r="P33" s="108">
        <f t="shared" si="2"/>
        <v>1981.3640465000001</v>
      </c>
      <c r="Q33" s="109">
        <f t="shared" si="11"/>
        <v>947737.07743617799</v>
      </c>
      <c r="R33" s="108"/>
      <c r="S33" s="978"/>
      <c r="T33" s="102"/>
      <c r="V33" s="108"/>
      <c r="W33" s="108"/>
      <c r="AV33" s="85">
        <v>23</v>
      </c>
      <c r="AW33" s="83">
        <v>15867</v>
      </c>
      <c r="AX33" s="83">
        <f t="shared" si="0"/>
        <v>0</v>
      </c>
      <c r="AY33" s="108">
        <f t="shared" si="4"/>
        <v>2.2737367544323206E-13</v>
      </c>
      <c r="AZ33" s="83">
        <v>16</v>
      </c>
      <c r="BA33" s="83">
        <f t="shared" si="13"/>
        <v>0</v>
      </c>
      <c r="BB33" s="79">
        <f t="shared" si="15"/>
        <v>0</v>
      </c>
      <c r="BC33" s="79">
        <f t="shared" si="7"/>
        <v>0</v>
      </c>
      <c r="BD33" s="108">
        <f t="shared" si="8"/>
        <v>0</v>
      </c>
      <c r="BE33" s="79">
        <f t="shared" si="9"/>
        <v>0</v>
      </c>
      <c r="BF33" s="108">
        <f t="shared" si="14"/>
        <v>3317.6648838222986</v>
      </c>
      <c r="BG33" s="108">
        <f t="shared" si="14"/>
        <v>1981.3640465000001</v>
      </c>
      <c r="BH33" s="83">
        <f t="shared" si="12"/>
        <v>0</v>
      </c>
    </row>
    <row r="34" spans="12:60" ht="20.25" customHeight="1">
      <c r="L34" s="977"/>
      <c r="M34" s="102">
        <v>17</v>
      </c>
      <c r="N34" s="108">
        <f t="shared" si="16"/>
        <v>5299.0289303222989</v>
      </c>
      <c r="O34" s="108">
        <f t="shared" si="1"/>
        <v>3324.5766856635951</v>
      </c>
      <c r="P34" s="108">
        <f t="shared" si="2"/>
        <v>1974.4522446587039</v>
      </c>
      <c r="Q34" s="109">
        <f t="shared" si="11"/>
        <v>944412.50075051445</v>
      </c>
      <c r="R34" s="108"/>
      <c r="S34" s="978"/>
      <c r="T34" s="102"/>
      <c r="V34" s="108"/>
      <c r="W34" s="108"/>
      <c r="AV34" s="85">
        <v>24</v>
      </c>
      <c r="AW34" s="83">
        <v>16394</v>
      </c>
      <c r="AX34" s="83">
        <f t="shared" si="0"/>
        <v>0</v>
      </c>
      <c r="AY34" s="108">
        <f t="shared" si="4"/>
        <v>0</v>
      </c>
      <c r="AZ34" s="83">
        <v>17</v>
      </c>
      <c r="BA34" s="83">
        <f t="shared" si="13"/>
        <v>0</v>
      </c>
      <c r="BB34" s="79">
        <f t="shared" si="15"/>
        <v>0</v>
      </c>
      <c r="BC34" s="79">
        <f t="shared" si="7"/>
        <v>0</v>
      </c>
      <c r="BD34" s="108">
        <f t="shared" si="8"/>
        <v>0</v>
      </c>
      <c r="BE34" s="79">
        <f t="shared" si="9"/>
        <v>0</v>
      </c>
      <c r="BF34" s="108">
        <f t="shared" si="14"/>
        <v>3324.5766856635951</v>
      </c>
      <c r="BG34" s="108">
        <f t="shared" si="14"/>
        <v>1974.4522446587039</v>
      </c>
      <c r="BH34" s="83">
        <f t="shared" si="12"/>
        <v>0</v>
      </c>
    </row>
    <row r="35" spans="12:60" ht="20.25" customHeight="1">
      <c r="L35" s="977"/>
      <c r="M35" s="102">
        <v>18</v>
      </c>
      <c r="N35" s="108">
        <f t="shared" si="16"/>
        <v>5299.0289303222989</v>
      </c>
      <c r="O35" s="108">
        <f t="shared" si="1"/>
        <v>3331.5028870920605</v>
      </c>
      <c r="P35" s="108">
        <f t="shared" si="2"/>
        <v>1967.526043230238</v>
      </c>
      <c r="Q35" s="109">
        <f t="shared" si="11"/>
        <v>941080.99786342238</v>
      </c>
      <c r="R35" s="108"/>
      <c r="S35" s="978"/>
      <c r="T35" s="102">
        <v>3</v>
      </c>
      <c r="U35" s="108">
        <f>IF(X29&lt;0.01,0,U$29)</f>
        <v>0</v>
      </c>
      <c r="V35" s="108">
        <f>IF(U35=0,0,-PPMT($G$9/2,T35,MAX($G$8*2),$P$9))</f>
        <v>0</v>
      </c>
      <c r="W35" s="108">
        <f>IF(U35=0,0,-IPMT($G$9/2,T35,MAX($G$8*2),$P$9))</f>
        <v>0</v>
      </c>
      <c r="X35" s="108">
        <f>IF(X29&lt;0,0,X29-V35)</f>
        <v>0</v>
      </c>
      <c r="Y35" s="108"/>
      <c r="AV35" s="85">
        <v>25</v>
      </c>
      <c r="AW35" s="83">
        <v>16909</v>
      </c>
      <c r="AX35" s="83">
        <f t="shared" si="0"/>
        <v>0</v>
      </c>
      <c r="AY35" s="108">
        <f t="shared" si="4"/>
        <v>4.5474735088646412E-13</v>
      </c>
      <c r="AZ35" s="83">
        <v>18</v>
      </c>
      <c r="BA35" s="83">
        <f t="shared" si="13"/>
        <v>0</v>
      </c>
      <c r="BB35" s="79">
        <f t="shared" si="15"/>
        <v>0</v>
      </c>
      <c r="BC35" s="79">
        <f t="shared" si="7"/>
        <v>0</v>
      </c>
      <c r="BD35" s="108">
        <f t="shared" si="8"/>
        <v>0</v>
      </c>
      <c r="BE35" s="79">
        <f t="shared" si="9"/>
        <v>0</v>
      </c>
      <c r="BF35" s="108">
        <f t="shared" si="14"/>
        <v>3331.5028870920605</v>
      </c>
      <c r="BG35" s="108">
        <f t="shared" si="14"/>
        <v>1967.526043230238</v>
      </c>
      <c r="BH35" s="83">
        <f t="shared" si="12"/>
        <v>0</v>
      </c>
    </row>
    <row r="36" spans="12:60" ht="20.25" customHeight="1">
      <c r="L36" s="977"/>
      <c r="M36" s="102">
        <v>19</v>
      </c>
      <c r="N36" s="108">
        <f t="shared" si="16"/>
        <v>5299.0289303222989</v>
      </c>
      <c r="O36" s="108">
        <f t="shared" si="1"/>
        <v>3338.4435181068357</v>
      </c>
      <c r="P36" s="108">
        <f t="shared" si="2"/>
        <v>1960.5854122154633</v>
      </c>
      <c r="Q36" s="109">
        <f t="shared" si="11"/>
        <v>937742.55434531556</v>
      </c>
      <c r="R36" s="108"/>
      <c r="S36" s="978"/>
      <c r="T36" s="102"/>
      <c r="V36" s="108"/>
      <c r="W36" s="108"/>
      <c r="AV36" s="85">
        <v>26</v>
      </c>
      <c r="AW36" s="83">
        <v>17412</v>
      </c>
      <c r="AX36" s="83">
        <f t="shared" si="0"/>
        <v>0</v>
      </c>
      <c r="AY36" s="108">
        <f t="shared" si="4"/>
        <v>0</v>
      </c>
      <c r="AZ36" s="83">
        <v>19</v>
      </c>
      <c r="BA36" s="83">
        <f t="shared" si="13"/>
        <v>0</v>
      </c>
      <c r="BB36" s="79">
        <f t="shared" si="15"/>
        <v>0</v>
      </c>
      <c r="BC36" s="79">
        <f t="shared" si="7"/>
        <v>0</v>
      </c>
      <c r="BD36" s="108">
        <f t="shared" si="8"/>
        <v>0</v>
      </c>
      <c r="BE36" s="79">
        <f t="shared" si="9"/>
        <v>0</v>
      </c>
      <c r="BF36" s="108">
        <f t="shared" si="14"/>
        <v>3338.4435181068357</v>
      </c>
      <c r="BG36" s="108">
        <f t="shared" si="14"/>
        <v>1960.5854122154633</v>
      </c>
      <c r="BH36" s="83">
        <f t="shared" si="12"/>
        <v>0</v>
      </c>
    </row>
    <row r="37" spans="12:60" ht="20.25" customHeight="1">
      <c r="L37" s="977"/>
      <c r="M37" s="102">
        <v>20</v>
      </c>
      <c r="N37" s="108">
        <f t="shared" si="16"/>
        <v>5299.0289303222989</v>
      </c>
      <c r="O37" s="108">
        <f t="shared" si="1"/>
        <v>3345.3986087695585</v>
      </c>
      <c r="P37" s="108">
        <f t="shared" si="2"/>
        <v>1953.6303215527405</v>
      </c>
      <c r="Q37" s="109">
        <f t="shared" si="11"/>
        <v>934397.15573654603</v>
      </c>
      <c r="R37" s="108"/>
      <c r="S37" s="978"/>
      <c r="T37" s="102"/>
      <c r="V37" s="108"/>
      <c r="W37" s="108"/>
      <c r="AV37" s="85">
        <v>27</v>
      </c>
      <c r="AW37" s="83">
        <v>17902</v>
      </c>
      <c r="AX37" s="83">
        <f t="shared" si="0"/>
        <v>0</v>
      </c>
      <c r="AY37" s="108">
        <f t="shared" si="4"/>
        <v>0</v>
      </c>
      <c r="AZ37" s="83">
        <v>20</v>
      </c>
      <c r="BA37" s="83">
        <f t="shared" si="13"/>
        <v>0</v>
      </c>
      <c r="BB37" s="79">
        <f t="shared" si="15"/>
        <v>0</v>
      </c>
      <c r="BC37" s="79">
        <f t="shared" si="7"/>
        <v>0</v>
      </c>
      <c r="BD37" s="108">
        <f t="shared" si="8"/>
        <v>0</v>
      </c>
      <c r="BE37" s="79">
        <f t="shared" si="9"/>
        <v>0</v>
      </c>
      <c r="BF37" s="108">
        <f t="shared" si="14"/>
        <v>3345.3986087695585</v>
      </c>
      <c r="BG37" s="108">
        <f t="shared" si="14"/>
        <v>1953.6303215527405</v>
      </c>
      <c r="BH37" s="83">
        <f t="shared" si="12"/>
        <v>0</v>
      </c>
    </row>
    <row r="38" spans="12:60" ht="20.25" customHeight="1">
      <c r="L38" s="977"/>
      <c r="M38" s="102">
        <v>21</v>
      </c>
      <c r="N38" s="108">
        <f t="shared" si="16"/>
        <v>5299.0289303222989</v>
      </c>
      <c r="O38" s="108">
        <f t="shared" si="1"/>
        <v>3352.3681892044951</v>
      </c>
      <c r="P38" s="108">
        <f t="shared" si="2"/>
        <v>1946.6607411178038</v>
      </c>
      <c r="Q38" s="109">
        <f t="shared" si="11"/>
        <v>931044.78754734155</v>
      </c>
      <c r="R38" s="108"/>
      <c r="S38" s="978"/>
      <c r="T38" s="102"/>
      <c r="V38" s="108"/>
      <c r="W38" s="108"/>
      <c r="AV38" s="85">
        <v>28</v>
      </c>
      <c r="AW38" s="83">
        <v>18379</v>
      </c>
      <c r="AX38" s="83">
        <f t="shared" si="0"/>
        <v>0</v>
      </c>
      <c r="AY38" s="108">
        <f t="shared" si="4"/>
        <v>0</v>
      </c>
      <c r="AZ38" s="83">
        <v>21</v>
      </c>
      <c r="BA38" s="83">
        <f t="shared" si="13"/>
        <v>0</v>
      </c>
      <c r="BB38" s="79">
        <f t="shared" si="15"/>
        <v>0</v>
      </c>
      <c r="BC38" s="79">
        <f t="shared" si="7"/>
        <v>0</v>
      </c>
      <c r="BD38" s="108">
        <f t="shared" si="8"/>
        <v>0</v>
      </c>
      <c r="BE38" s="79">
        <f t="shared" si="9"/>
        <v>0</v>
      </c>
      <c r="BF38" s="108">
        <f t="shared" si="14"/>
        <v>3352.3681892044951</v>
      </c>
      <c r="BG38" s="108">
        <f t="shared" si="14"/>
        <v>1946.6607411178038</v>
      </c>
      <c r="BH38" s="83">
        <f t="shared" si="12"/>
        <v>0</v>
      </c>
    </row>
    <row r="39" spans="12:60" ht="20.25" customHeight="1">
      <c r="L39" s="977"/>
      <c r="M39" s="102">
        <v>22</v>
      </c>
      <c r="N39" s="108">
        <f t="shared" si="16"/>
        <v>5299.0289303222989</v>
      </c>
      <c r="O39" s="108">
        <f t="shared" si="1"/>
        <v>3359.3522895986707</v>
      </c>
      <c r="P39" s="108">
        <f t="shared" si="2"/>
        <v>1939.676640723628</v>
      </c>
      <c r="Q39" s="109">
        <f t="shared" si="11"/>
        <v>927685.43525774288</v>
      </c>
      <c r="R39" s="108"/>
      <c r="S39" s="978"/>
      <c r="T39" s="102"/>
      <c r="V39" s="108"/>
      <c r="W39" s="108"/>
      <c r="AV39" s="85">
        <v>29</v>
      </c>
      <c r="AW39" s="83">
        <v>18844</v>
      </c>
      <c r="AX39" s="83">
        <f t="shared" si="0"/>
        <v>0</v>
      </c>
      <c r="AY39" s="108">
        <f t="shared" si="4"/>
        <v>2.2737367544323206E-13</v>
      </c>
      <c r="AZ39" s="83">
        <v>22</v>
      </c>
      <c r="BA39" s="83">
        <f t="shared" si="13"/>
        <v>0</v>
      </c>
      <c r="BB39" s="79">
        <f t="shared" si="15"/>
        <v>0</v>
      </c>
      <c r="BC39" s="79">
        <f t="shared" si="7"/>
        <v>0</v>
      </c>
      <c r="BD39" s="108">
        <f t="shared" si="8"/>
        <v>0</v>
      </c>
      <c r="BE39" s="79">
        <f t="shared" si="9"/>
        <v>0</v>
      </c>
      <c r="BF39" s="108">
        <f t="shared" si="14"/>
        <v>3359.3522895986707</v>
      </c>
      <c r="BG39" s="108">
        <f t="shared" si="14"/>
        <v>1939.676640723628</v>
      </c>
      <c r="BH39" s="83">
        <f t="shared" si="12"/>
        <v>0</v>
      </c>
    </row>
    <row r="40" spans="12:60" ht="20.25" customHeight="1">
      <c r="L40" s="977"/>
      <c r="M40" s="102">
        <v>23</v>
      </c>
      <c r="N40" s="108">
        <f t="shared" si="16"/>
        <v>5299.0289303222989</v>
      </c>
      <c r="O40" s="108">
        <f t="shared" si="1"/>
        <v>3366.3509402020013</v>
      </c>
      <c r="P40" s="108">
        <f t="shared" si="2"/>
        <v>1932.6779901202972</v>
      </c>
      <c r="Q40" s="109">
        <f t="shared" si="11"/>
        <v>924319.08431754087</v>
      </c>
      <c r="R40" s="108"/>
      <c r="S40" s="978"/>
      <c r="T40" s="102"/>
      <c r="V40" s="108"/>
      <c r="W40" s="108"/>
      <c r="AV40" s="85">
        <v>30</v>
      </c>
      <c r="AW40" s="83">
        <v>19297</v>
      </c>
      <c r="AX40" s="83">
        <f t="shared" si="0"/>
        <v>0</v>
      </c>
      <c r="AY40" s="108">
        <f t="shared" si="4"/>
        <v>4.5474735088646412E-13</v>
      </c>
      <c r="AZ40" s="83">
        <v>23</v>
      </c>
      <c r="BA40" s="83">
        <f t="shared" si="13"/>
        <v>0</v>
      </c>
      <c r="BB40" s="79">
        <f t="shared" si="15"/>
        <v>0</v>
      </c>
      <c r="BC40" s="79">
        <f t="shared" si="7"/>
        <v>0</v>
      </c>
      <c r="BD40" s="108">
        <f t="shared" si="8"/>
        <v>0</v>
      </c>
      <c r="BE40" s="79">
        <f t="shared" si="9"/>
        <v>0</v>
      </c>
      <c r="BF40" s="108">
        <f t="shared" si="14"/>
        <v>3366.3509402020013</v>
      </c>
      <c r="BG40" s="108">
        <f t="shared" si="14"/>
        <v>1932.6779901202972</v>
      </c>
      <c r="BH40" s="83">
        <f t="shared" si="12"/>
        <v>0</v>
      </c>
    </row>
    <row r="41" spans="12:60" ht="20.25" customHeight="1">
      <c r="L41" s="977"/>
      <c r="M41" s="102">
        <v>24</v>
      </c>
      <c r="N41" s="108">
        <f t="shared" si="16"/>
        <v>5299.0289303222989</v>
      </c>
      <c r="O41" s="108">
        <f t="shared" si="1"/>
        <v>3373.3641713274224</v>
      </c>
      <c r="P41" s="108">
        <f t="shared" si="2"/>
        <v>1925.6647589948766</v>
      </c>
      <c r="Q41" s="109">
        <f t="shared" si="11"/>
        <v>920945.72014621343</v>
      </c>
      <c r="R41" s="108"/>
      <c r="S41" s="978"/>
      <c r="T41" s="102">
        <v>4</v>
      </c>
      <c r="U41" s="108">
        <f>IF(X35&lt;0.01,0,U$35)</f>
        <v>0</v>
      </c>
      <c r="V41" s="108">
        <f>IF(U41=0,0,-PPMT($G$9/2,T41,MAX($G$8*2),$P$9))</f>
        <v>0</v>
      </c>
      <c r="W41" s="108">
        <f>IF(U41=0,0,-IPMT($G$9/2,T41,MAX($G$8*2),$P$9))</f>
        <v>0</v>
      </c>
      <c r="X41" s="108">
        <f>IF(X35&lt;0,0,X35-V41)</f>
        <v>0</v>
      </c>
      <c r="Y41" s="108"/>
      <c r="AV41" s="85">
        <v>31</v>
      </c>
      <c r="AW41" s="83">
        <v>19737</v>
      </c>
      <c r="AX41" s="83">
        <f t="shared" si="0"/>
        <v>0</v>
      </c>
      <c r="AY41" s="108">
        <f t="shared" si="4"/>
        <v>0</v>
      </c>
      <c r="AZ41" s="83">
        <v>24</v>
      </c>
      <c r="BA41" s="83">
        <f t="shared" si="13"/>
        <v>0</v>
      </c>
      <c r="BB41" s="79">
        <f t="shared" si="15"/>
        <v>0</v>
      </c>
      <c r="BC41" s="79">
        <f t="shared" si="7"/>
        <v>0</v>
      </c>
      <c r="BD41" s="108">
        <f t="shared" si="8"/>
        <v>0</v>
      </c>
      <c r="BE41" s="79">
        <f t="shared" si="9"/>
        <v>0</v>
      </c>
      <c r="BF41" s="108">
        <f t="shared" si="14"/>
        <v>3373.3641713274224</v>
      </c>
      <c r="BG41" s="108">
        <f t="shared" si="14"/>
        <v>1925.6647589948766</v>
      </c>
      <c r="BH41" s="83">
        <f t="shared" si="12"/>
        <v>0</v>
      </c>
    </row>
    <row r="42" spans="12:60" ht="20.25" customHeight="1">
      <c r="L42" s="975" t="s">
        <v>394</v>
      </c>
      <c r="M42" s="102">
        <v>25</v>
      </c>
      <c r="N42" s="108">
        <f t="shared" si="16"/>
        <v>5299.0289303222989</v>
      </c>
      <c r="O42" s="108">
        <f t="shared" si="1"/>
        <v>3380.3920133510214</v>
      </c>
      <c r="P42" s="108">
        <f t="shared" si="2"/>
        <v>1918.6369169712777</v>
      </c>
      <c r="Q42" s="109">
        <f t="shared" si="11"/>
        <v>917565.32813286246</v>
      </c>
      <c r="R42" s="108"/>
      <c r="S42" s="976" t="s">
        <v>394</v>
      </c>
      <c r="T42" s="102"/>
      <c r="V42" s="108"/>
      <c r="W42" s="108"/>
      <c r="AV42" s="85">
        <v>32</v>
      </c>
      <c r="AW42" s="83">
        <v>20166</v>
      </c>
      <c r="AX42" s="83">
        <f t="shared" si="0"/>
        <v>0</v>
      </c>
      <c r="AY42" s="108">
        <f t="shared" si="4"/>
        <v>-2.2737367544323206E-13</v>
      </c>
      <c r="AZ42" s="83">
        <v>25</v>
      </c>
      <c r="BA42" s="83">
        <f t="shared" si="13"/>
        <v>0</v>
      </c>
      <c r="BB42" s="79">
        <f t="shared" si="15"/>
        <v>0</v>
      </c>
      <c r="BC42" s="79">
        <f t="shared" si="7"/>
        <v>0</v>
      </c>
      <c r="BD42" s="108">
        <f t="shared" si="8"/>
        <v>0</v>
      </c>
      <c r="BE42" s="79">
        <f t="shared" si="9"/>
        <v>0</v>
      </c>
      <c r="BF42" s="108">
        <f t="shared" si="14"/>
        <v>3380.3920133510214</v>
      </c>
      <c r="BG42" s="108">
        <f t="shared" si="14"/>
        <v>1918.6369169712777</v>
      </c>
      <c r="BH42" s="83">
        <f t="shared" si="12"/>
        <v>0</v>
      </c>
    </row>
    <row r="43" spans="12:60" ht="20.25" customHeight="1">
      <c r="L43" s="975"/>
      <c r="M43" s="102">
        <v>26</v>
      </c>
      <c r="N43" s="108">
        <f t="shared" si="16"/>
        <v>5299.0289303222989</v>
      </c>
      <c r="O43" s="108">
        <f t="shared" si="1"/>
        <v>3387.4344967121688</v>
      </c>
      <c r="P43" s="108">
        <f t="shared" si="2"/>
        <v>1911.5944336101295</v>
      </c>
      <c r="Q43" s="109">
        <f t="shared" si="11"/>
        <v>914177.89363615029</v>
      </c>
      <c r="R43" s="108"/>
      <c r="S43" s="976"/>
      <c r="T43" s="102"/>
      <c r="V43" s="108"/>
      <c r="W43" s="108"/>
      <c r="AV43" s="85">
        <v>33</v>
      </c>
      <c r="AW43" s="83">
        <v>20582</v>
      </c>
      <c r="AX43" s="83">
        <f t="shared" si="0"/>
        <v>0</v>
      </c>
      <c r="AY43" s="108">
        <f t="shared" si="4"/>
        <v>6.8212102632969618E-13</v>
      </c>
      <c r="AZ43" s="83">
        <v>26</v>
      </c>
      <c r="BA43" s="83">
        <f t="shared" si="13"/>
        <v>0</v>
      </c>
      <c r="BB43" s="79">
        <f t="shared" si="15"/>
        <v>0</v>
      </c>
      <c r="BC43" s="79">
        <f t="shared" si="7"/>
        <v>0</v>
      </c>
      <c r="BD43" s="108">
        <f t="shared" si="8"/>
        <v>0</v>
      </c>
      <c r="BE43" s="79">
        <f t="shared" si="9"/>
        <v>0</v>
      </c>
      <c r="BF43" s="108">
        <f t="shared" si="14"/>
        <v>3387.4344967121688</v>
      </c>
      <c r="BG43" s="108">
        <f t="shared" si="14"/>
        <v>1911.5944336101295</v>
      </c>
      <c r="BH43" s="83">
        <f t="shared" si="12"/>
        <v>0</v>
      </c>
    </row>
    <row r="44" spans="12:60" ht="20.25" customHeight="1">
      <c r="L44" s="975"/>
      <c r="M44" s="102">
        <v>27</v>
      </c>
      <c r="N44" s="108">
        <f t="shared" si="16"/>
        <v>5299.0289303222989</v>
      </c>
      <c r="O44" s="108">
        <f t="shared" si="1"/>
        <v>3394.4916519136532</v>
      </c>
      <c r="P44" s="108">
        <f t="shared" si="2"/>
        <v>1904.5372784086462</v>
      </c>
      <c r="Q44" s="109">
        <f t="shared" si="11"/>
        <v>910783.40198423667</v>
      </c>
      <c r="R44" s="108"/>
      <c r="S44" s="976"/>
      <c r="T44" s="102"/>
      <c r="V44" s="108"/>
      <c r="W44" s="108"/>
      <c r="AV44" s="85">
        <v>34</v>
      </c>
      <c r="AW44" s="83">
        <v>20986</v>
      </c>
      <c r="AX44" s="83">
        <f t="shared" si="0"/>
        <v>0</v>
      </c>
      <c r="AY44" s="108">
        <f t="shared" si="4"/>
        <v>-4.5474735088646412E-13</v>
      </c>
      <c r="AZ44" s="83">
        <v>27</v>
      </c>
      <c r="BA44" s="83">
        <f t="shared" si="13"/>
        <v>0</v>
      </c>
      <c r="BB44" s="79">
        <f t="shared" si="15"/>
        <v>0</v>
      </c>
      <c r="BC44" s="79">
        <f t="shared" si="7"/>
        <v>0</v>
      </c>
      <c r="BD44" s="108">
        <f t="shared" si="8"/>
        <v>0</v>
      </c>
      <c r="BE44" s="79">
        <f t="shared" si="9"/>
        <v>0</v>
      </c>
      <c r="BF44" s="108">
        <f t="shared" si="14"/>
        <v>3394.4916519136532</v>
      </c>
      <c r="BG44" s="108">
        <f t="shared" si="14"/>
        <v>1904.5372784086462</v>
      </c>
      <c r="BH44" s="83">
        <f t="shared" si="12"/>
        <v>0</v>
      </c>
    </row>
    <row r="45" spans="12:60" ht="20.25" customHeight="1">
      <c r="L45" s="975"/>
      <c r="M45" s="102">
        <v>28</v>
      </c>
      <c r="N45" s="108">
        <f t="shared" si="16"/>
        <v>5299.0289303222989</v>
      </c>
      <c r="O45" s="108">
        <f t="shared" si="1"/>
        <v>3401.5635095218063</v>
      </c>
      <c r="P45" s="108">
        <f t="shared" si="2"/>
        <v>1897.4654208004924</v>
      </c>
      <c r="Q45" s="109">
        <f t="shared" si="11"/>
        <v>907381.8384747149</v>
      </c>
      <c r="R45" s="108"/>
      <c r="S45" s="976"/>
      <c r="T45" s="102"/>
      <c r="V45" s="108"/>
      <c r="W45" s="108"/>
      <c r="AV45" s="85">
        <v>35</v>
      </c>
      <c r="AW45" s="83">
        <v>21378</v>
      </c>
      <c r="AX45" s="83">
        <f t="shared" si="0"/>
        <v>0</v>
      </c>
      <c r="AY45" s="108">
        <f t="shared" si="4"/>
        <v>2.2737367544323206E-13</v>
      </c>
      <c r="AZ45" s="83">
        <v>28</v>
      </c>
      <c r="BA45" s="83">
        <f t="shared" si="13"/>
        <v>0</v>
      </c>
      <c r="BB45" s="79">
        <f t="shared" si="15"/>
        <v>0</v>
      </c>
      <c r="BC45" s="79">
        <f t="shared" si="7"/>
        <v>0</v>
      </c>
      <c r="BD45" s="108">
        <f t="shared" si="8"/>
        <v>0</v>
      </c>
      <c r="BE45" s="79">
        <f t="shared" si="9"/>
        <v>0</v>
      </c>
      <c r="BF45" s="108">
        <f t="shared" si="14"/>
        <v>3401.5635095218063</v>
      </c>
      <c r="BG45" s="108">
        <f t="shared" si="14"/>
        <v>1897.4654208004924</v>
      </c>
      <c r="BH45" s="83">
        <f t="shared" si="12"/>
        <v>0</v>
      </c>
    </row>
    <row r="46" spans="12:60" ht="20.25" customHeight="1">
      <c r="L46" s="975"/>
      <c r="M46" s="102">
        <v>29</v>
      </c>
      <c r="N46" s="108">
        <f t="shared" si="16"/>
        <v>5299.0289303222989</v>
      </c>
      <c r="O46" s="108">
        <f t="shared" si="1"/>
        <v>3408.6501001666434</v>
      </c>
      <c r="P46" s="108">
        <f t="shared" si="2"/>
        <v>1890.3788301556556</v>
      </c>
      <c r="Q46" s="109">
        <f t="shared" si="11"/>
        <v>903973.18837454822</v>
      </c>
      <c r="R46" s="108"/>
      <c r="S46" s="976"/>
      <c r="T46" s="102"/>
      <c r="V46" s="108"/>
      <c r="W46" s="108"/>
      <c r="AX46" s="83">
        <f>SUM(AX7:AX45)</f>
        <v>14211</v>
      </c>
      <c r="AY46" s="108">
        <f t="shared" si="4"/>
        <v>0</v>
      </c>
      <c r="AZ46" s="83">
        <v>29</v>
      </c>
      <c r="BA46" s="83">
        <f t="shared" si="13"/>
        <v>0</v>
      </c>
      <c r="BB46" s="79">
        <f t="shared" si="15"/>
        <v>0</v>
      </c>
      <c r="BC46" s="79">
        <f t="shared" si="7"/>
        <v>0</v>
      </c>
      <c r="BD46" s="108">
        <f t="shared" si="8"/>
        <v>0</v>
      </c>
      <c r="BE46" s="79">
        <f t="shared" si="9"/>
        <v>0</v>
      </c>
      <c r="BF46" s="108">
        <f t="shared" si="14"/>
        <v>3408.6501001666434</v>
      </c>
      <c r="BG46" s="108">
        <f t="shared" si="14"/>
        <v>1890.3788301556556</v>
      </c>
      <c r="BH46" s="83">
        <f t="shared" si="12"/>
        <v>0</v>
      </c>
    </row>
    <row r="47" spans="12:60" ht="20.25" customHeight="1">
      <c r="L47" s="975"/>
      <c r="M47" s="102">
        <v>30</v>
      </c>
      <c r="N47" s="108">
        <f t="shared" si="16"/>
        <v>5299.0289303222989</v>
      </c>
      <c r="O47" s="108">
        <f t="shared" si="1"/>
        <v>3415.7514545419908</v>
      </c>
      <c r="P47" s="108">
        <f t="shared" si="2"/>
        <v>1883.2774757803084</v>
      </c>
      <c r="Q47" s="109">
        <f t="shared" si="11"/>
        <v>900557.43692000618</v>
      </c>
      <c r="R47" s="108"/>
      <c r="S47" s="976"/>
      <c r="T47" s="102">
        <v>5</v>
      </c>
      <c r="U47" s="108">
        <f>IF(X41&lt;0.01,0,U$41)</f>
        <v>0</v>
      </c>
      <c r="V47" s="108">
        <f>IF(U47=0,0,-PPMT($G$9/2,T47,MAX($G$8*2),$P$9))</f>
        <v>0</v>
      </c>
      <c r="W47" s="108">
        <f>IF(U47=0,0,-IPMT($G$9/2,T47,MAX($G$8*2),$P$9))</f>
        <v>0</v>
      </c>
      <c r="X47" s="108">
        <f>IF(X41&lt;0,0,X41-V47)</f>
        <v>0</v>
      </c>
      <c r="Y47" s="108"/>
      <c r="AY47" s="108">
        <f t="shared" si="4"/>
        <v>-2.2737367544323206E-13</v>
      </c>
      <c r="AZ47" s="83">
        <v>30</v>
      </c>
      <c r="BA47" s="83">
        <f t="shared" si="13"/>
        <v>0</v>
      </c>
      <c r="BB47" s="79">
        <f t="shared" si="15"/>
        <v>0</v>
      </c>
      <c r="BC47" s="79">
        <f>IF(BA47=1,BF47,IF(BB47&gt;0,BF47,0))</f>
        <v>0</v>
      </c>
      <c r="BD47" s="108">
        <f>BB47-BC47</f>
        <v>0</v>
      </c>
      <c r="BE47" s="79">
        <f>IF(BC47&gt;0,BG47,0)</f>
        <v>0</v>
      </c>
      <c r="BF47" s="108">
        <f t="shared" si="14"/>
        <v>3415.7514545419908</v>
      </c>
      <c r="BG47" s="108">
        <f t="shared" si="14"/>
        <v>1883.2774757803084</v>
      </c>
      <c r="BH47" s="83">
        <f t="shared" si="12"/>
        <v>0</v>
      </c>
    </row>
    <row r="48" spans="12:60" ht="20.25" customHeight="1">
      <c r="L48" s="975"/>
      <c r="M48" s="102">
        <v>31</v>
      </c>
      <c r="N48" s="108">
        <f t="shared" si="16"/>
        <v>5299.0289303222989</v>
      </c>
      <c r="O48" s="108">
        <f t="shared" si="1"/>
        <v>3422.8676034056198</v>
      </c>
      <c r="P48" s="108">
        <f t="shared" si="2"/>
        <v>1876.1613269166789</v>
      </c>
      <c r="Q48" s="109">
        <f t="shared" si="11"/>
        <v>897134.56931660057</v>
      </c>
      <c r="R48" s="108"/>
      <c r="S48" s="976"/>
      <c r="T48" s="102"/>
      <c r="V48" s="108"/>
      <c r="W48" s="108"/>
      <c r="AY48" s="108">
        <f t="shared" si="4"/>
        <v>2.2737367544323206E-13</v>
      </c>
      <c r="AZ48" s="83">
        <v>31</v>
      </c>
      <c r="BA48" s="83">
        <f t="shared" si="13"/>
        <v>0</v>
      </c>
      <c r="BB48" s="79">
        <f t="shared" si="15"/>
        <v>0</v>
      </c>
      <c r="BC48" s="79">
        <f>IF(BA48=1,BF48,IF(BB48&gt;0,BF48,0))</f>
        <v>0</v>
      </c>
      <c r="BD48" s="108">
        <f t="shared" ref="BD48:BD111" si="17">BB48-BC48</f>
        <v>0</v>
      </c>
      <c r="BE48" s="79">
        <f t="shared" ref="BE48:BE111" si="18">IF(BC48&gt;0,BG48,0)</f>
        <v>0</v>
      </c>
      <c r="BF48" s="108">
        <f t="shared" si="14"/>
        <v>3422.8676034056198</v>
      </c>
      <c r="BG48" s="108">
        <f t="shared" si="14"/>
        <v>1876.1613269166789</v>
      </c>
      <c r="BH48" s="83">
        <f t="shared" si="12"/>
        <v>0</v>
      </c>
    </row>
    <row r="49" spans="12:60" ht="20.25" customHeight="1">
      <c r="L49" s="975"/>
      <c r="M49" s="102">
        <v>32</v>
      </c>
      <c r="N49" s="108">
        <f t="shared" si="16"/>
        <v>5299.0289303222989</v>
      </c>
      <c r="O49" s="108">
        <f t="shared" si="1"/>
        <v>3429.9985775793816</v>
      </c>
      <c r="P49" s="108">
        <f t="shared" si="2"/>
        <v>1869.0303527429173</v>
      </c>
      <c r="Q49" s="109">
        <f t="shared" si="11"/>
        <v>893704.57073902118</v>
      </c>
      <c r="R49" s="108"/>
      <c r="S49" s="976"/>
      <c r="T49" s="102"/>
      <c r="V49" s="108"/>
      <c r="W49" s="108"/>
      <c r="AY49" s="108">
        <f t="shared" si="4"/>
        <v>0</v>
      </c>
      <c r="AZ49" s="83">
        <v>32</v>
      </c>
      <c r="BA49" s="83">
        <f t="shared" si="13"/>
        <v>0</v>
      </c>
      <c r="BB49" s="79">
        <f t="shared" si="15"/>
        <v>0</v>
      </c>
      <c r="BC49" s="79">
        <f t="shared" ref="BC49:BC112" si="19">IF(BA49=1,BF49,IF(BB49&gt;0,BF49,0))</f>
        <v>0</v>
      </c>
      <c r="BD49" s="108">
        <f t="shared" si="17"/>
        <v>0</v>
      </c>
      <c r="BE49" s="79">
        <f t="shared" si="18"/>
        <v>0</v>
      </c>
      <c r="BF49" s="108">
        <f t="shared" si="14"/>
        <v>3429.9985775793816</v>
      </c>
      <c r="BG49" s="108">
        <f t="shared" si="14"/>
        <v>1869.0303527429173</v>
      </c>
      <c r="BH49" s="83">
        <f t="shared" si="12"/>
        <v>0</v>
      </c>
    </row>
    <row r="50" spans="12:60" ht="20.25" customHeight="1">
      <c r="L50" s="975"/>
      <c r="M50" s="102">
        <v>33</v>
      </c>
      <c r="N50" s="108">
        <f t="shared" si="16"/>
        <v>5299.0289303222989</v>
      </c>
      <c r="O50" s="108">
        <f t="shared" si="1"/>
        <v>3437.1444079493385</v>
      </c>
      <c r="P50" s="108">
        <f t="shared" si="2"/>
        <v>1861.8845223729602</v>
      </c>
      <c r="Q50" s="109">
        <f t="shared" si="11"/>
        <v>890267.42633107188</v>
      </c>
      <c r="R50" s="108"/>
      <c r="S50" s="976"/>
      <c r="T50" s="102"/>
      <c r="V50" s="108"/>
      <c r="W50" s="108"/>
      <c r="AY50" s="108">
        <f t="shared" si="4"/>
        <v>2.2737367544323206E-13</v>
      </c>
      <c r="AZ50" s="83">
        <v>33</v>
      </c>
      <c r="BA50" s="83">
        <f t="shared" si="13"/>
        <v>0</v>
      </c>
      <c r="BB50" s="79">
        <f t="shared" si="15"/>
        <v>0</v>
      </c>
      <c r="BC50" s="79">
        <f t="shared" si="19"/>
        <v>0</v>
      </c>
      <c r="BD50" s="108">
        <f t="shared" si="17"/>
        <v>0</v>
      </c>
      <c r="BE50" s="79">
        <f t="shared" si="18"/>
        <v>0</v>
      </c>
      <c r="BF50" s="108">
        <f t="shared" si="14"/>
        <v>3437.1444079493385</v>
      </c>
      <c r="BG50" s="108">
        <f t="shared" si="14"/>
        <v>1861.8845223729602</v>
      </c>
      <c r="BH50" s="83">
        <f t="shared" si="12"/>
        <v>0</v>
      </c>
    </row>
    <row r="51" spans="12:60" ht="20.25" customHeight="1">
      <c r="L51" s="975"/>
      <c r="M51" s="102">
        <v>34</v>
      </c>
      <c r="N51" s="108">
        <f t="shared" si="16"/>
        <v>5299.0289303222989</v>
      </c>
      <c r="O51" s="108">
        <f t="shared" si="1"/>
        <v>3444.3051254658999</v>
      </c>
      <c r="P51" s="108">
        <f t="shared" si="2"/>
        <v>1854.7238048563993</v>
      </c>
      <c r="Q51" s="109">
        <f t="shared" si="11"/>
        <v>886823.12120560603</v>
      </c>
      <c r="R51" s="108"/>
      <c r="S51" s="976"/>
      <c r="T51" s="102"/>
      <c r="V51" s="108"/>
      <c r="W51" s="108"/>
      <c r="AY51" s="108">
        <f t="shared" si="4"/>
        <v>-2.2737367544323206E-13</v>
      </c>
      <c r="AZ51" s="83">
        <v>34</v>
      </c>
      <c r="BA51" s="83">
        <f t="shared" si="13"/>
        <v>0</v>
      </c>
      <c r="BB51" s="79">
        <f t="shared" si="15"/>
        <v>0</v>
      </c>
      <c r="BC51" s="79">
        <f t="shared" si="19"/>
        <v>0</v>
      </c>
      <c r="BD51" s="108">
        <f t="shared" si="17"/>
        <v>0</v>
      </c>
      <c r="BE51" s="79">
        <f t="shared" si="18"/>
        <v>0</v>
      </c>
      <c r="BF51" s="108">
        <f t="shared" si="14"/>
        <v>3444.3051254658999</v>
      </c>
      <c r="BG51" s="108">
        <f t="shared" si="14"/>
        <v>1854.7238048563993</v>
      </c>
      <c r="BH51" s="83">
        <f t="shared" si="12"/>
        <v>0</v>
      </c>
    </row>
    <row r="52" spans="12:60" ht="20.25" customHeight="1">
      <c r="L52" s="975"/>
      <c r="M52" s="102">
        <v>35</v>
      </c>
      <c r="N52" s="108">
        <f t="shared" si="16"/>
        <v>5299.0289303222989</v>
      </c>
      <c r="O52" s="108">
        <f t="shared" si="1"/>
        <v>3451.4807611439537</v>
      </c>
      <c r="P52" s="108">
        <f t="shared" si="2"/>
        <v>1847.5481691783452</v>
      </c>
      <c r="Q52" s="109">
        <f t="shared" si="11"/>
        <v>883371.64044446207</v>
      </c>
      <c r="R52" s="108"/>
      <c r="S52" s="976"/>
      <c r="T52" s="102"/>
      <c r="V52" s="108"/>
      <c r="W52" s="108"/>
      <c r="AY52" s="108">
        <f t="shared" si="4"/>
        <v>0</v>
      </c>
      <c r="AZ52" s="83">
        <v>35</v>
      </c>
      <c r="BA52" s="83">
        <f t="shared" si="13"/>
        <v>0</v>
      </c>
      <c r="BB52" s="79">
        <f t="shared" si="15"/>
        <v>0</v>
      </c>
      <c r="BC52" s="79">
        <f t="shared" si="19"/>
        <v>0</v>
      </c>
      <c r="BD52" s="108">
        <f t="shared" si="17"/>
        <v>0</v>
      </c>
      <c r="BE52" s="79">
        <f t="shared" si="18"/>
        <v>0</v>
      </c>
      <c r="BF52" s="108">
        <f t="shared" si="14"/>
        <v>3451.4807611439537</v>
      </c>
      <c r="BG52" s="108">
        <f t="shared" si="14"/>
        <v>1847.5481691783452</v>
      </c>
      <c r="BH52" s="83">
        <f t="shared" si="12"/>
        <v>0</v>
      </c>
    </row>
    <row r="53" spans="12:60" ht="20.25" customHeight="1">
      <c r="L53" s="975"/>
      <c r="M53" s="102">
        <v>36</v>
      </c>
      <c r="N53" s="108">
        <f t="shared" si="16"/>
        <v>5299.0289303222989</v>
      </c>
      <c r="O53" s="108">
        <f t="shared" si="1"/>
        <v>3458.671346063004</v>
      </c>
      <c r="P53" s="108">
        <f t="shared" si="2"/>
        <v>1840.3575842592952</v>
      </c>
      <c r="Q53" s="109">
        <f t="shared" si="11"/>
        <v>879912.96909839904</v>
      </c>
      <c r="R53" s="108"/>
      <c r="S53" s="976"/>
      <c r="T53" s="102">
        <v>6</v>
      </c>
      <c r="U53" s="108">
        <f>IF(X47&lt;0.01,0,U$47)</f>
        <v>0</v>
      </c>
      <c r="V53" s="108">
        <f>IF(U53=0,0,-PPMT($G$9/2,T53,MAX($G$8*2),$P$9))</f>
        <v>0</v>
      </c>
      <c r="W53" s="108">
        <f>IF(U53=0,0,-IPMT($G$9/2,T53,MAX($G$8*2),$P$9))</f>
        <v>0</v>
      </c>
      <c r="X53" s="108">
        <f>IF(X47&lt;0,0,X47-V53)</f>
        <v>0</v>
      </c>
      <c r="Y53" s="108"/>
      <c r="AY53" s="108">
        <f t="shared" si="4"/>
        <v>-2.2737367544323206E-13</v>
      </c>
      <c r="AZ53" s="83">
        <v>36</v>
      </c>
      <c r="BA53" s="83">
        <f t="shared" si="13"/>
        <v>0</v>
      </c>
      <c r="BB53" s="79">
        <f t="shared" si="15"/>
        <v>0</v>
      </c>
      <c r="BC53" s="79">
        <f t="shared" si="19"/>
        <v>0</v>
      </c>
      <c r="BD53" s="108">
        <f t="shared" si="17"/>
        <v>0</v>
      </c>
      <c r="BE53" s="79">
        <f t="shared" si="18"/>
        <v>0</v>
      </c>
      <c r="BF53" s="108">
        <f t="shared" si="14"/>
        <v>3458.671346063004</v>
      </c>
      <c r="BG53" s="108">
        <f t="shared" si="14"/>
        <v>1840.3575842592952</v>
      </c>
      <c r="BH53" s="83">
        <f t="shared" si="12"/>
        <v>0</v>
      </c>
    </row>
    <row r="54" spans="12:60" ht="20.25" customHeight="1">
      <c r="L54" s="977" t="s">
        <v>395</v>
      </c>
      <c r="M54" s="102">
        <v>37</v>
      </c>
      <c r="N54" s="108">
        <f t="shared" si="16"/>
        <v>5299.0289303222989</v>
      </c>
      <c r="O54" s="108">
        <f t="shared" si="1"/>
        <v>3465.876911367302</v>
      </c>
      <c r="P54" s="108">
        <f t="shared" si="2"/>
        <v>1833.1520189549974</v>
      </c>
      <c r="Q54" s="109">
        <f t="shared" si="11"/>
        <v>876447.09218703175</v>
      </c>
      <c r="R54" s="108"/>
      <c r="S54" s="978" t="s">
        <v>395</v>
      </c>
      <c r="T54" s="102"/>
      <c r="V54" s="108"/>
      <c r="W54" s="108"/>
      <c r="AY54" s="108">
        <f t="shared" si="4"/>
        <v>-4.5474735088646412E-13</v>
      </c>
      <c r="AZ54" s="83">
        <v>37</v>
      </c>
      <c r="BA54" s="83">
        <f t="shared" si="13"/>
        <v>0</v>
      </c>
      <c r="BB54" s="79">
        <f t="shared" si="15"/>
        <v>0</v>
      </c>
      <c r="BC54" s="79">
        <f t="shared" si="19"/>
        <v>0</v>
      </c>
      <c r="BD54" s="108">
        <f t="shared" si="17"/>
        <v>0</v>
      </c>
      <c r="BE54" s="79">
        <f t="shared" si="18"/>
        <v>0</v>
      </c>
      <c r="BF54" s="108">
        <f t="shared" si="14"/>
        <v>3465.876911367302</v>
      </c>
      <c r="BG54" s="108">
        <f t="shared" si="14"/>
        <v>1833.1520189549974</v>
      </c>
      <c r="BH54" s="83">
        <f t="shared" si="12"/>
        <v>0</v>
      </c>
    </row>
    <row r="55" spans="12:60" ht="20.25" customHeight="1">
      <c r="L55" s="977"/>
      <c r="M55" s="102">
        <v>38</v>
      </c>
      <c r="N55" s="108">
        <f t="shared" si="16"/>
        <v>5299.0289303222989</v>
      </c>
      <c r="O55" s="108">
        <f t="shared" si="1"/>
        <v>3473.0974882659834</v>
      </c>
      <c r="P55" s="108">
        <f t="shared" si="2"/>
        <v>1825.9314420563153</v>
      </c>
      <c r="Q55" s="109">
        <f t="shared" si="11"/>
        <v>872973.9946987658</v>
      </c>
      <c r="R55" s="108"/>
      <c r="S55" s="978"/>
      <c r="T55" s="102"/>
      <c r="V55" s="108"/>
      <c r="W55" s="108"/>
      <c r="AY55" s="108">
        <f t="shared" si="4"/>
        <v>2.2737367544323206E-13</v>
      </c>
      <c r="AZ55" s="83">
        <v>38</v>
      </c>
      <c r="BA55" s="83">
        <f t="shared" si="13"/>
        <v>0</v>
      </c>
      <c r="BB55" s="79">
        <f t="shared" si="15"/>
        <v>0</v>
      </c>
      <c r="BC55" s="79">
        <f t="shared" si="19"/>
        <v>0</v>
      </c>
      <c r="BD55" s="108">
        <f t="shared" si="17"/>
        <v>0</v>
      </c>
      <c r="BE55" s="79">
        <f t="shared" si="18"/>
        <v>0</v>
      </c>
      <c r="BF55" s="108">
        <f t="shared" si="14"/>
        <v>3473.0974882659834</v>
      </c>
      <c r="BG55" s="108">
        <f t="shared" si="14"/>
        <v>1825.9314420563153</v>
      </c>
      <c r="BH55" s="83">
        <f t="shared" si="12"/>
        <v>0</v>
      </c>
    </row>
    <row r="56" spans="12:60" ht="20.25" customHeight="1">
      <c r="L56" s="977"/>
      <c r="M56" s="102">
        <v>39</v>
      </c>
      <c r="N56" s="108">
        <f t="shared" si="16"/>
        <v>5299.0289303222989</v>
      </c>
      <c r="O56" s="108">
        <f t="shared" si="1"/>
        <v>3480.3331080332041</v>
      </c>
      <c r="P56" s="108">
        <f t="shared" si="2"/>
        <v>1818.6958222890948</v>
      </c>
      <c r="Q56" s="109">
        <f t="shared" si="11"/>
        <v>869493.66159073263</v>
      </c>
      <c r="R56" s="108"/>
      <c r="S56" s="978"/>
      <c r="T56" s="102"/>
      <c r="V56" s="108"/>
      <c r="W56" s="108"/>
      <c r="AY56" s="108">
        <f t="shared" si="4"/>
        <v>0</v>
      </c>
      <c r="AZ56" s="83">
        <v>39</v>
      </c>
      <c r="BA56" s="83">
        <f t="shared" si="13"/>
        <v>0</v>
      </c>
      <c r="BB56" s="79">
        <f t="shared" si="15"/>
        <v>0</v>
      </c>
      <c r="BC56" s="79">
        <f t="shared" si="19"/>
        <v>0</v>
      </c>
      <c r="BD56" s="108">
        <f t="shared" si="17"/>
        <v>0</v>
      </c>
      <c r="BE56" s="79">
        <f t="shared" si="18"/>
        <v>0</v>
      </c>
      <c r="BF56" s="108">
        <f t="shared" si="14"/>
        <v>3480.3331080332041</v>
      </c>
      <c r="BG56" s="108">
        <f t="shared" si="14"/>
        <v>1818.6958222890948</v>
      </c>
      <c r="BH56" s="83">
        <f t="shared" si="12"/>
        <v>0</v>
      </c>
    </row>
    <row r="57" spans="12:60" ht="20.25" customHeight="1">
      <c r="L57" s="977"/>
      <c r="M57" s="102">
        <v>40</v>
      </c>
      <c r="N57" s="108">
        <f t="shared" si="16"/>
        <v>5299.0289303222989</v>
      </c>
      <c r="O57" s="108">
        <f t="shared" si="1"/>
        <v>3487.5838020082733</v>
      </c>
      <c r="P57" s="108">
        <f t="shared" si="2"/>
        <v>1811.4451283140256</v>
      </c>
      <c r="Q57" s="109">
        <f t="shared" si="11"/>
        <v>866006.07778872433</v>
      </c>
      <c r="R57" s="108"/>
      <c r="S57" s="978"/>
      <c r="T57" s="102"/>
      <c r="V57" s="108"/>
      <c r="W57" s="108"/>
      <c r="AY57" s="108">
        <f t="shared" si="4"/>
        <v>0</v>
      </c>
      <c r="AZ57" s="83">
        <v>40</v>
      </c>
      <c r="BA57" s="83">
        <f t="shared" si="13"/>
        <v>0</v>
      </c>
      <c r="BB57" s="79">
        <f t="shared" si="15"/>
        <v>0</v>
      </c>
      <c r="BC57" s="79">
        <f t="shared" si="19"/>
        <v>0</v>
      </c>
      <c r="BD57" s="108">
        <f t="shared" si="17"/>
        <v>0</v>
      </c>
      <c r="BE57" s="79">
        <f t="shared" si="18"/>
        <v>0</v>
      </c>
      <c r="BF57" s="108">
        <f t="shared" si="14"/>
        <v>3487.5838020082733</v>
      </c>
      <c r="BG57" s="108">
        <f t="shared" si="14"/>
        <v>1811.4451283140256</v>
      </c>
      <c r="BH57" s="83">
        <f t="shared" si="12"/>
        <v>0</v>
      </c>
    </row>
    <row r="58" spans="12:60" ht="20.25" customHeight="1">
      <c r="L58" s="977"/>
      <c r="M58" s="102">
        <v>41</v>
      </c>
      <c r="N58" s="108">
        <f t="shared" si="16"/>
        <v>5299.0289303222989</v>
      </c>
      <c r="O58" s="108">
        <f t="shared" si="1"/>
        <v>3494.8496015957912</v>
      </c>
      <c r="P58" s="108">
        <f t="shared" si="2"/>
        <v>1804.1793287265082</v>
      </c>
      <c r="Q58" s="109">
        <f t="shared" si="11"/>
        <v>862511.22818712855</v>
      </c>
      <c r="R58" s="108"/>
      <c r="S58" s="978"/>
      <c r="T58" s="102"/>
      <c r="V58" s="108"/>
      <c r="W58" s="108"/>
      <c r="AY58" s="108">
        <f t="shared" si="4"/>
        <v>-4.5474735088646412E-13</v>
      </c>
      <c r="AZ58" s="83">
        <v>41</v>
      </c>
      <c r="BA58" s="83">
        <f t="shared" si="13"/>
        <v>0</v>
      </c>
      <c r="BB58" s="79">
        <f t="shared" si="15"/>
        <v>0</v>
      </c>
      <c r="BC58" s="79">
        <f t="shared" si="19"/>
        <v>0</v>
      </c>
      <c r="BD58" s="108">
        <f t="shared" si="17"/>
        <v>0</v>
      </c>
      <c r="BE58" s="79">
        <f t="shared" si="18"/>
        <v>0</v>
      </c>
      <c r="BF58" s="108">
        <f t="shared" si="14"/>
        <v>3494.8496015957912</v>
      </c>
      <c r="BG58" s="108">
        <f t="shared" si="14"/>
        <v>1804.1793287265082</v>
      </c>
      <c r="BH58" s="83">
        <f t="shared" si="12"/>
        <v>0</v>
      </c>
    </row>
    <row r="59" spans="12:60" ht="20.25" customHeight="1">
      <c r="L59" s="977"/>
      <c r="M59" s="102">
        <v>42</v>
      </c>
      <c r="N59" s="108">
        <f t="shared" si="16"/>
        <v>5299.0289303222989</v>
      </c>
      <c r="O59" s="108">
        <f t="shared" si="1"/>
        <v>3502.130538265782</v>
      </c>
      <c r="P59" s="108">
        <f t="shared" si="2"/>
        <v>1796.898392056517</v>
      </c>
      <c r="Q59" s="109">
        <f t="shared" si="11"/>
        <v>859009.09764886275</v>
      </c>
      <c r="R59" s="108"/>
      <c r="S59" s="978"/>
      <c r="T59" s="102">
        <v>7</v>
      </c>
      <c r="U59" s="108">
        <f>IF(X53&lt;0.01,0,U$53)</f>
        <v>0</v>
      </c>
      <c r="V59" s="108">
        <f>IF(U59=0,0,-PPMT($G$9/2,T59,MAX($G$8*2),$P$9))</f>
        <v>0</v>
      </c>
      <c r="W59" s="108">
        <f>IF(U59=0,0,-IPMT($G$9/2,T59,MAX($G$8*2),$P$9))</f>
        <v>0</v>
      </c>
      <c r="X59" s="108">
        <f>IF(X53&lt;0,0,X53-V59)</f>
        <v>0</v>
      </c>
      <c r="Y59" s="108"/>
      <c r="AY59" s="108">
        <f t="shared" si="4"/>
        <v>0</v>
      </c>
      <c r="AZ59" s="83">
        <v>42</v>
      </c>
      <c r="BA59" s="83">
        <f t="shared" si="13"/>
        <v>0</v>
      </c>
      <c r="BB59" s="79">
        <f t="shared" si="15"/>
        <v>0</v>
      </c>
      <c r="BC59" s="79">
        <f t="shared" si="19"/>
        <v>0</v>
      </c>
      <c r="BD59" s="108">
        <f t="shared" si="17"/>
        <v>0</v>
      </c>
      <c r="BE59" s="79">
        <f t="shared" si="18"/>
        <v>0</v>
      </c>
      <c r="BF59" s="108">
        <f t="shared" si="14"/>
        <v>3502.130538265782</v>
      </c>
      <c r="BG59" s="108">
        <f t="shared" si="14"/>
        <v>1796.898392056517</v>
      </c>
      <c r="BH59" s="83">
        <f t="shared" si="12"/>
        <v>0</v>
      </c>
    </row>
    <row r="60" spans="12:60" ht="20.25" customHeight="1">
      <c r="L60" s="977"/>
      <c r="M60" s="102">
        <v>43</v>
      </c>
      <c r="N60" s="108">
        <f t="shared" si="16"/>
        <v>5299.0289303222989</v>
      </c>
      <c r="O60" s="108">
        <f t="shared" si="1"/>
        <v>3509.4266435538357</v>
      </c>
      <c r="P60" s="108">
        <f t="shared" si="2"/>
        <v>1789.602286768463</v>
      </c>
      <c r="Q60" s="109">
        <f t="shared" si="11"/>
        <v>855499.67100530886</v>
      </c>
      <c r="R60" s="108"/>
      <c r="S60" s="978"/>
      <c r="T60" s="102"/>
      <c r="V60" s="108"/>
      <c r="W60" s="108"/>
      <c r="AY60" s="108">
        <f t="shared" si="4"/>
        <v>2.2737367544323206E-13</v>
      </c>
      <c r="AZ60" s="83">
        <v>43</v>
      </c>
      <c r="BA60" s="83">
        <f t="shared" si="13"/>
        <v>0</v>
      </c>
      <c r="BB60" s="79">
        <f t="shared" si="15"/>
        <v>0</v>
      </c>
      <c r="BC60" s="79">
        <f t="shared" si="19"/>
        <v>0</v>
      </c>
      <c r="BD60" s="108">
        <f t="shared" si="17"/>
        <v>0</v>
      </c>
      <c r="BE60" s="79">
        <f t="shared" si="18"/>
        <v>0</v>
      </c>
      <c r="BF60" s="108">
        <f t="shared" si="14"/>
        <v>3509.4266435538357</v>
      </c>
      <c r="BG60" s="108">
        <f t="shared" si="14"/>
        <v>1789.602286768463</v>
      </c>
      <c r="BH60" s="83">
        <f t="shared" si="12"/>
        <v>0</v>
      </c>
    </row>
    <row r="61" spans="12:60" ht="20.25" customHeight="1">
      <c r="L61" s="977"/>
      <c r="M61" s="102">
        <v>44</v>
      </c>
      <c r="N61" s="108">
        <f t="shared" si="16"/>
        <v>5299.0289303222989</v>
      </c>
      <c r="O61" s="108">
        <f t="shared" si="1"/>
        <v>3516.7379490612393</v>
      </c>
      <c r="P61" s="108">
        <f t="shared" si="2"/>
        <v>1782.2909812610596</v>
      </c>
      <c r="Q61" s="109">
        <f t="shared" si="11"/>
        <v>851982.93305624765</v>
      </c>
      <c r="R61" s="108"/>
      <c r="S61" s="978"/>
      <c r="T61" s="102"/>
      <c r="V61" s="108"/>
      <c r="W61" s="108"/>
      <c r="AY61" s="108">
        <f t="shared" si="4"/>
        <v>0</v>
      </c>
      <c r="AZ61" s="83">
        <v>44</v>
      </c>
      <c r="BA61" s="83">
        <f t="shared" si="13"/>
        <v>0</v>
      </c>
      <c r="BB61" s="79">
        <f t="shared" si="15"/>
        <v>0</v>
      </c>
      <c r="BC61" s="79">
        <f t="shared" si="19"/>
        <v>0</v>
      </c>
      <c r="BD61" s="108">
        <f t="shared" si="17"/>
        <v>0</v>
      </c>
      <c r="BE61" s="79">
        <f t="shared" si="18"/>
        <v>0</v>
      </c>
      <c r="BF61" s="108">
        <f t="shared" si="14"/>
        <v>3516.7379490612393</v>
      </c>
      <c r="BG61" s="108">
        <f t="shared" si="14"/>
        <v>1782.2909812610596</v>
      </c>
      <c r="BH61" s="83">
        <f t="shared" si="12"/>
        <v>0</v>
      </c>
    </row>
    <row r="62" spans="12:60" ht="20.25" customHeight="1">
      <c r="L62" s="977"/>
      <c r="M62" s="102">
        <v>45</v>
      </c>
      <c r="N62" s="108">
        <f t="shared" si="16"/>
        <v>5299.0289303222989</v>
      </c>
      <c r="O62" s="108">
        <f t="shared" si="1"/>
        <v>3524.0644864551168</v>
      </c>
      <c r="P62" s="108">
        <f t="shared" si="2"/>
        <v>1774.9644438671819</v>
      </c>
      <c r="Q62" s="109">
        <f t="shared" si="11"/>
        <v>848458.86856979248</v>
      </c>
      <c r="R62" s="108"/>
      <c r="S62" s="978"/>
      <c r="T62" s="102"/>
      <c r="V62" s="108"/>
      <c r="W62" s="108"/>
      <c r="AY62" s="108">
        <f t="shared" si="4"/>
        <v>2.2737367544323206E-13</v>
      </c>
      <c r="AZ62" s="83">
        <v>45</v>
      </c>
      <c r="BA62" s="83">
        <f t="shared" si="13"/>
        <v>0</v>
      </c>
      <c r="BB62" s="79">
        <f t="shared" si="15"/>
        <v>0</v>
      </c>
      <c r="BC62" s="79">
        <f t="shared" si="19"/>
        <v>0</v>
      </c>
      <c r="BD62" s="108">
        <f t="shared" si="17"/>
        <v>0</v>
      </c>
      <c r="BE62" s="79">
        <f t="shared" si="18"/>
        <v>0</v>
      </c>
      <c r="BF62" s="108">
        <f t="shared" ref="BF62:BG82" si="20">O62</f>
        <v>3524.0644864551168</v>
      </c>
      <c r="BG62" s="108">
        <f t="shared" si="20"/>
        <v>1774.9644438671819</v>
      </c>
      <c r="BH62" s="83">
        <f t="shared" si="12"/>
        <v>0</v>
      </c>
    </row>
    <row r="63" spans="12:60" ht="20.25" customHeight="1">
      <c r="L63" s="977"/>
      <c r="M63" s="102">
        <v>46</v>
      </c>
      <c r="N63" s="108">
        <f t="shared" si="16"/>
        <v>5299.0289303222989</v>
      </c>
      <c r="O63" s="108">
        <f t="shared" si="1"/>
        <v>3531.4062874685656</v>
      </c>
      <c r="P63" s="108">
        <f t="shared" si="2"/>
        <v>1767.6226428537339</v>
      </c>
      <c r="Q63" s="109">
        <f t="shared" si="11"/>
        <v>844927.46228232386</v>
      </c>
      <c r="R63" s="108"/>
      <c r="S63" s="978"/>
      <c r="T63" s="102"/>
      <c r="V63" s="108"/>
      <c r="W63" s="108"/>
      <c r="AY63" s="108">
        <f t="shared" si="4"/>
        <v>-4.5474735088646412E-13</v>
      </c>
      <c r="AZ63" s="83">
        <v>46</v>
      </c>
      <c r="BA63" s="83">
        <f t="shared" si="13"/>
        <v>0</v>
      </c>
      <c r="BB63" s="79">
        <f t="shared" si="15"/>
        <v>0</v>
      </c>
      <c r="BC63" s="79">
        <f t="shared" si="19"/>
        <v>0</v>
      </c>
      <c r="BD63" s="108">
        <f t="shared" si="17"/>
        <v>0</v>
      </c>
      <c r="BE63" s="79">
        <f t="shared" si="18"/>
        <v>0</v>
      </c>
      <c r="BF63" s="108">
        <f t="shared" si="20"/>
        <v>3531.4062874685656</v>
      </c>
      <c r="BG63" s="108">
        <f t="shared" si="20"/>
        <v>1767.6226428537339</v>
      </c>
      <c r="BH63" s="83">
        <f t="shared" si="12"/>
        <v>0</v>
      </c>
    </row>
    <row r="64" spans="12:60" ht="20.25" customHeight="1">
      <c r="L64" s="977"/>
      <c r="M64" s="102">
        <v>47</v>
      </c>
      <c r="N64" s="108">
        <f t="shared" si="16"/>
        <v>5299.0289303222989</v>
      </c>
      <c r="O64" s="108">
        <f t="shared" si="1"/>
        <v>3538.7633839007913</v>
      </c>
      <c r="P64" s="108">
        <f t="shared" si="2"/>
        <v>1760.2655464215075</v>
      </c>
      <c r="Q64" s="109">
        <f t="shared" si="11"/>
        <v>841388.69889842311</v>
      </c>
      <c r="R64" s="108"/>
      <c r="S64" s="978"/>
      <c r="T64" s="102"/>
      <c r="V64" s="108"/>
      <c r="W64" s="108"/>
      <c r="AY64" s="108">
        <f t="shared" si="4"/>
        <v>2.2737367544323206E-13</v>
      </c>
      <c r="AZ64" s="83">
        <v>47</v>
      </c>
      <c r="BA64" s="83">
        <f t="shared" si="13"/>
        <v>0</v>
      </c>
      <c r="BB64" s="79">
        <f t="shared" si="15"/>
        <v>0</v>
      </c>
      <c r="BC64" s="79">
        <f t="shared" si="19"/>
        <v>0</v>
      </c>
      <c r="BD64" s="108">
        <f t="shared" si="17"/>
        <v>0</v>
      </c>
      <c r="BE64" s="79">
        <f t="shared" si="18"/>
        <v>0</v>
      </c>
      <c r="BF64" s="108">
        <f t="shared" si="20"/>
        <v>3538.7633839007913</v>
      </c>
      <c r="BG64" s="108">
        <f t="shared" si="20"/>
        <v>1760.2655464215075</v>
      </c>
      <c r="BH64" s="83">
        <f t="shared" si="12"/>
        <v>0</v>
      </c>
    </row>
    <row r="65" spans="12:60" ht="20.25" customHeight="1">
      <c r="L65" s="977"/>
      <c r="M65" s="102">
        <v>48</v>
      </c>
      <c r="N65" s="108">
        <f t="shared" si="16"/>
        <v>5299.0289303222989</v>
      </c>
      <c r="O65" s="108">
        <f t="shared" si="1"/>
        <v>3546.1358076172514</v>
      </c>
      <c r="P65" s="108">
        <f t="shared" si="2"/>
        <v>1752.8931227050477</v>
      </c>
      <c r="Q65" s="109">
        <f t="shared" si="11"/>
        <v>837842.5630908059</v>
      </c>
      <c r="R65" s="108"/>
      <c r="S65" s="978"/>
      <c r="T65" s="102">
        <v>8</v>
      </c>
      <c r="U65" s="108">
        <f>IF(X59&lt;0.01,0,U$59)</f>
        <v>0</v>
      </c>
      <c r="V65" s="108">
        <f>IF(U65=0,0,-PPMT($G$9/2,T65,MAX($G$8*2),$P$9))</f>
        <v>0</v>
      </c>
      <c r="W65" s="108">
        <f>IF(U65=0,0,-IPMT($G$9/2,T65,MAX($G$8*2),$P$9))</f>
        <v>0</v>
      </c>
      <c r="X65" s="108">
        <f>IF(X59&lt;0,0,X59-V65)</f>
        <v>0</v>
      </c>
      <c r="Y65" s="108"/>
      <c r="AY65" s="108">
        <f t="shared" si="4"/>
        <v>-2.2737367544323206E-13</v>
      </c>
      <c r="AZ65" s="83">
        <v>48</v>
      </c>
      <c r="BA65" s="83">
        <f t="shared" si="13"/>
        <v>1</v>
      </c>
      <c r="BB65" s="79">
        <f t="shared" si="15"/>
        <v>1000000</v>
      </c>
      <c r="BC65" s="79">
        <f t="shared" si="19"/>
        <v>3546.1358076172514</v>
      </c>
      <c r="BD65" s="108">
        <f t="shared" si="17"/>
        <v>996453.86419238278</v>
      </c>
      <c r="BE65" s="79">
        <f t="shared" si="18"/>
        <v>1752.8931227050477</v>
      </c>
      <c r="BF65" s="108">
        <f t="shared" si="20"/>
        <v>3546.1358076172514</v>
      </c>
      <c r="BG65" s="108">
        <f t="shared" si="20"/>
        <v>1752.8931227050477</v>
      </c>
      <c r="BH65" s="83">
        <f t="shared" si="12"/>
        <v>1</v>
      </c>
    </row>
    <row r="66" spans="12:60" ht="20.25" customHeight="1">
      <c r="L66" s="975" t="s">
        <v>396</v>
      </c>
      <c r="M66" s="102">
        <v>49</v>
      </c>
      <c r="N66" s="108">
        <f t="shared" si="16"/>
        <v>5299.0289303222989</v>
      </c>
      <c r="O66" s="108">
        <f t="shared" si="1"/>
        <v>3553.5235905497871</v>
      </c>
      <c r="P66" s="108">
        <f t="shared" si="2"/>
        <v>1745.5053397725117</v>
      </c>
      <c r="Q66" s="109">
        <f t="shared" si="11"/>
        <v>834289.03950025607</v>
      </c>
      <c r="R66" s="108"/>
      <c r="S66" s="976" t="s">
        <v>396</v>
      </c>
      <c r="T66" s="102"/>
      <c r="V66" s="108"/>
      <c r="W66" s="108"/>
      <c r="AY66" s="108">
        <f t="shared" si="4"/>
        <v>2.2737367544323206E-13</v>
      </c>
      <c r="AZ66" s="83">
        <v>49</v>
      </c>
      <c r="BA66" s="83">
        <f t="shared" si="13"/>
        <v>0</v>
      </c>
      <c r="BB66" s="79">
        <f t="shared" si="15"/>
        <v>996453.86419238278</v>
      </c>
      <c r="BC66" s="79">
        <f t="shared" si="19"/>
        <v>3553.5235905497871</v>
      </c>
      <c r="BD66" s="108">
        <f t="shared" si="17"/>
        <v>992900.34060183296</v>
      </c>
      <c r="BE66" s="79">
        <f t="shared" si="18"/>
        <v>1745.5053397725117</v>
      </c>
      <c r="BF66" s="108">
        <f t="shared" si="20"/>
        <v>3553.5235905497871</v>
      </c>
      <c r="BG66" s="108">
        <f t="shared" si="20"/>
        <v>1745.5053397725117</v>
      </c>
      <c r="BH66" s="83">
        <f t="shared" si="12"/>
        <v>1</v>
      </c>
    </row>
    <row r="67" spans="12:60" ht="20.25" customHeight="1">
      <c r="L67" s="975"/>
      <c r="M67" s="102">
        <v>50</v>
      </c>
      <c r="N67" s="108">
        <f t="shared" si="16"/>
        <v>5299.0289303222989</v>
      </c>
      <c r="O67" s="108">
        <f t="shared" si="1"/>
        <v>3560.926764696766</v>
      </c>
      <c r="P67" s="108">
        <f t="shared" si="2"/>
        <v>1738.102165625533</v>
      </c>
      <c r="Q67" s="109">
        <f t="shared" si="11"/>
        <v>830728.11273555935</v>
      </c>
      <c r="R67" s="108"/>
      <c r="S67" s="976"/>
      <c r="T67" s="102"/>
      <c r="V67" s="108"/>
      <c r="W67" s="108"/>
      <c r="AY67" s="108">
        <f t="shared" si="4"/>
        <v>0</v>
      </c>
      <c r="AZ67" s="83">
        <v>50</v>
      </c>
      <c r="BA67" s="83">
        <f t="shared" si="13"/>
        <v>0</v>
      </c>
      <c r="BB67" s="79">
        <f t="shared" si="15"/>
        <v>992900.34060183296</v>
      </c>
      <c r="BC67" s="79">
        <f t="shared" si="19"/>
        <v>3560.926764696766</v>
      </c>
      <c r="BD67" s="108">
        <f t="shared" si="17"/>
        <v>989339.41383713624</v>
      </c>
      <c r="BE67" s="79">
        <f t="shared" si="18"/>
        <v>1738.102165625533</v>
      </c>
      <c r="BF67" s="108">
        <f t="shared" si="20"/>
        <v>3560.926764696766</v>
      </c>
      <c r="BG67" s="108">
        <f t="shared" si="20"/>
        <v>1738.102165625533</v>
      </c>
      <c r="BH67" s="83">
        <f t="shared" si="12"/>
        <v>1</v>
      </c>
    </row>
    <row r="68" spans="12:60" ht="20.25" customHeight="1">
      <c r="L68" s="975"/>
      <c r="M68" s="102">
        <v>51</v>
      </c>
      <c r="N68" s="108">
        <f t="shared" si="16"/>
        <v>5299.0289303222989</v>
      </c>
      <c r="O68" s="108">
        <f t="shared" si="1"/>
        <v>3568.3453621232179</v>
      </c>
      <c r="P68" s="108">
        <f t="shared" si="2"/>
        <v>1730.6835681990813</v>
      </c>
      <c r="Q68" s="109">
        <f t="shared" si="11"/>
        <v>827159.76737343613</v>
      </c>
      <c r="R68" s="108"/>
      <c r="S68" s="976"/>
      <c r="T68" s="102"/>
      <c r="V68" s="108"/>
      <c r="W68" s="108"/>
      <c r="AY68" s="108">
        <f t="shared" si="4"/>
        <v>-2.2737367544323206E-13</v>
      </c>
      <c r="AZ68" s="83">
        <v>51</v>
      </c>
      <c r="BA68" s="83">
        <f t="shared" si="13"/>
        <v>0</v>
      </c>
      <c r="BB68" s="79">
        <f t="shared" si="15"/>
        <v>989339.41383713624</v>
      </c>
      <c r="BC68" s="79">
        <f t="shared" si="19"/>
        <v>3568.3453621232179</v>
      </c>
      <c r="BD68" s="108">
        <f t="shared" si="17"/>
        <v>985771.06847501302</v>
      </c>
      <c r="BE68" s="79">
        <f t="shared" si="18"/>
        <v>1730.6835681990813</v>
      </c>
      <c r="BF68" s="108">
        <f t="shared" si="20"/>
        <v>3568.3453621232179</v>
      </c>
      <c r="BG68" s="108">
        <f t="shared" si="20"/>
        <v>1730.6835681990813</v>
      </c>
      <c r="BH68" s="83">
        <f t="shared" si="12"/>
        <v>1</v>
      </c>
    </row>
    <row r="69" spans="12:60" ht="20.25" customHeight="1">
      <c r="L69" s="975"/>
      <c r="M69" s="102">
        <v>52</v>
      </c>
      <c r="N69" s="108">
        <f t="shared" si="16"/>
        <v>5299.0289303222989</v>
      </c>
      <c r="O69" s="108">
        <f t="shared" si="1"/>
        <v>3575.7794149609749</v>
      </c>
      <c r="P69" s="108">
        <f t="shared" si="2"/>
        <v>1723.2495153613247</v>
      </c>
      <c r="Q69" s="109">
        <f t="shared" si="11"/>
        <v>823583.98795847513</v>
      </c>
      <c r="R69" s="108"/>
      <c r="S69" s="976"/>
      <c r="T69" s="102"/>
      <c r="V69" s="108"/>
      <c r="W69" s="108"/>
      <c r="AY69" s="108">
        <f t="shared" si="4"/>
        <v>-6.8212102632969618E-13</v>
      </c>
      <c r="AZ69" s="83">
        <v>52</v>
      </c>
      <c r="BA69" s="83">
        <f t="shared" si="13"/>
        <v>0</v>
      </c>
      <c r="BB69" s="79">
        <f t="shared" si="15"/>
        <v>985771.06847501302</v>
      </c>
      <c r="BC69" s="79">
        <f t="shared" si="19"/>
        <v>3575.7794149609749</v>
      </c>
      <c r="BD69" s="108">
        <f t="shared" si="17"/>
        <v>982195.28906005202</v>
      </c>
      <c r="BE69" s="79">
        <f t="shared" si="18"/>
        <v>1723.2495153613247</v>
      </c>
      <c r="BF69" s="108">
        <f t="shared" si="20"/>
        <v>3575.7794149609749</v>
      </c>
      <c r="BG69" s="108">
        <f t="shared" si="20"/>
        <v>1723.2495153613247</v>
      </c>
      <c r="BH69" s="83">
        <f t="shared" si="12"/>
        <v>1</v>
      </c>
    </row>
    <row r="70" spans="12:60" ht="20.25" customHeight="1">
      <c r="L70" s="975"/>
      <c r="M70" s="102">
        <v>53</v>
      </c>
      <c r="N70" s="108">
        <f t="shared" si="16"/>
        <v>5299.0289303222989</v>
      </c>
      <c r="O70" s="108">
        <f t="shared" si="1"/>
        <v>3583.2289554088093</v>
      </c>
      <c r="P70" s="108">
        <f t="shared" si="2"/>
        <v>1715.7999749134895</v>
      </c>
      <c r="Q70" s="109">
        <f t="shared" si="11"/>
        <v>820000.75900306634</v>
      </c>
      <c r="R70" s="108"/>
      <c r="S70" s="976"/>
      <c r="T70" s="102"/>
      <c r="V70" s="108"/>
      <c r="W70" s="108"/>
      <c r="AY70" s="108">
        <f t="shared" si="4"/>
        <v>2.2737367544323206E-13</v>
      </c>
      <c r="AZ70" s="83">
        <v>53</v>
      </c>
      <c r="BA70" s="83">
        <f t="shared" si="13"/>
        <v>0</v>
      </c>
      <c r="BB70" s="79">
        <f t="shared" si="15"/>
        <v>982195.28906005202</v>
      </c>
      <c r="BC70" s="79">
        <f t="shared" si="19"/>
        <v>3583.2289554088093</v>
      </c>
      <c r="BD70" s="108">
        <f t="shared" si="17"/>
        <v>978612.06010464323</v>
      </c>
      <c r="BE70" s="79">
        <f t="shared" si="18"/>
        <v>1715.7999749134895</v>
      </c>
      <c r="BF70" s="108">
        <f t="shared" si="20"/>
        <v>3583.2289554088093</v>
      </c>
      <c r="BG70" s="108">
        <f t="shared" si="20"/>
        <v>1715.7999749134895</v>
      </c>
      <c r="BH70" s="83">
        <f t="shared" si="12"/>
        <v>1</v>
      </c>
    </row>
    <row r="71" spans="12:60" ht="20.25" customHeight="1">
      <c r="L71" s="975"/>
      <c r="M71" s="102">
        <v>54</v>
      </c>
      <c r="N71" s="108">
        <f t="shared" si="16"/>
        <v>5299.0289303222989</v>
      </c>
      <c r="O71" s="108">
        <f t="shared" si="1"/>
        <v>3590.6940157325776</v>
      </c>
      <c r="P71" s="108">
        <f t="shared" si="2"/>
        <v>1708.3349145897209</v>
      </c>
      <c r="Q71" s="109">
        <f t="shared" si="11"/>
        <v>816410.06498733372</v>
      </c>
      <c r="R71" s="108"/>
      <c r="S71" s="976"/>
      <c r="T71" s="102">
        <v>9</v>
      </c>
      <c r="U71" s="108">
        <f>IF(X65&lt;0.01,0,U$65)</f>
        <v>0</v>
      </c>
      <c r="V71" s="108">
        <f>IF(U71=0,0,-PPMT($G$9/2,T71,MAX($G$8*2),$P$9))</f>
        <v>0</v>
      </c>
      <c r="W71" s="108">
        <f>IF(U71=0,0,-IPMT($G$9/2,T71,MAX($G$8*2),$P$9))</f>
        <v>0</v>
      </c>
      <c r="X71" s="108">
        <f>IF(X65&lt;0,0,X65-V71)</f>
        <v>0</v>
      </c>
      <c r="Y71" s="108"/>
      <c r="AY71" s="108">
        <f t="shared" si="4"/>
        <v>4.5474735088646412E-13</v>
      </c>
      <c r="AZ71" s="83">
        <v>54</v>
      </c>
      <c r="BA71" s="83">
        <f t="shared" si="13"/>
        <v>0</v>
      </c>
      <c r="BB71" s="79">
        <f t="shared" si="15"/>
        <v>978612.06010464323</v>
      </c>
      <c r="BC71" s="79">
        <f t="shared" si="19"/>
        <v>3590.6940157325776</v>
      </c>
      <c r="BD71" s="108">
        <f t="shared" si="17"/>
        <v>975021.36608891061</v>
      </c>
      <c r="BE71" s="79">
        <f t="shared" si="18"/>
        <v>1708.3349145897209</v>
      </c>
      <c r="BF71" s="108">
        <f t="shared" si="20"/>
        <v>3590.6940157325776</v>
      </c>
      <c r="BG71" s="108">
        <f t="shared" si="20"/>
        <v>1708.3349145897209</v>
      </c>
      <c r="BH71" s="83">
        <f t="shared" si="12"/>
        <v>1</v>
      </c>
    </row>
    <row r="72" spans="12:60" ht="20.25" customHeight="1">
      <c r="L72" s="975"/>
      <c r="M72" s="102">
        <v>55</v>
      </c>
      <c r="N72" s="108">
        <f t="shared" si="16"/>
        <v>5299.0289303222989</v>
      </c>
      <c r="O72" s="108">
        <f t="shared" si="1"/>
        <v>3598.1746282653544</v>
      </c>
      <c r="P72" s="108">
        <f t="shared" si="2"/>
        <v>1700.8543020569448</v>
      </c>
      <c r="Q72" s="109">
        <f t="shared" si="11"/>
        <v>812811.89035906841</v>
      </c>
      <c r="R72" s="108"/>
      <c r="S72" s="976"/>
      <c r="T72" s="102"/>
      <c r="V72" s="108"/>
      <c r="W72" s="108"/>
      <c r="AY72" s="108">
        <f t="shared" si="4"/>
        <v>-2.2737367544323206E-13</v>
      </c>
      <c r="AZ72" s="83">
        <v>55</v>
      </c>
      <c r="BA72" s="83">
        <f t="shared" si="13"/>
        <v>0</v>
      </c>
      <c r="BB72" s="79">
        <f t="shared" si="15"/>
        <v>975021.36608891061</v>
      </c>
      <c r="BC72" s="79">
        <f t="shared" si="19"/>
        <v>3598.1746282653544</v>
      </c>
      <c r="BD72" s="108">
        <f t="shared" si="17"/>
        <v>971423.19146064529</v>
      </c>
      <c r="BE72" s="79">
        <f t="shared" si="18"/>
        <v>1700.8543020569448</v>
      </c>
      <c r="BF72" s="108">
        <f t="shared" si="20"/>
        <v>3598.1746282653544</v>
      </c>
      <c r="BG72" s="108">
        <f t="shared" si="20"/>
        <v>1700.8543020569448</v>
      </c>
      <c r="BH72" s="83">
        <f t="shared" si="12"/>
        <v>1</v>
      </c>
    </row>
    <row r="73" spans="12:60" ht="20.25" customHeight="1">
      <c r="L73" s="975"/>
      <c r="M73" s="102">
        <v>56</v>
      </c>
      <c r="N73" s="108">
        <f t="shared" si="16"/>
        <v>5299.0289303222989</v>
      </c>
      <c r="O73" s="108">
        <f t="shared" si="1"/>
        <v>3605.6708254075734</v>
      </c>
      <c r="P73" s="108">
        <f t="shared" si="2"/>
        <v>1693.3581049147251</v>
      </c>
      <c r="Q73" s="109">
        <f t="shared" si="11"/>
        <v>809206.2195336608</v>
      </c>
      <c r="R73" s="108"/>
      <c r="S73" s="976"/>
      <c r="T73" s="102"/>
      <c r="V73" s="108"/>
      <c r="W73" s="108"/>
      <c r="AY73" s="108">
        <f t="shared" si="4"/>
        <v>4.5474735088646412E-13</v>
      </c>
      <c r="AZ73" s="83">
        <v>56</v>
      </c>
      <c r="BA73" s="83">
        <f t="shared" si="13"/>
        <v>0</v>
      </c>
      <c r="BB73" s="79">
        <f t="shared" si="15"/>
        <v>971423.19146064529</v>
      </c>
      <c r="BC73" s="79">
        <f t="shared" si="19"/>
        <v>3605.6708254075734</v>
      </c>
      <c r="BD73" s="108">
        <f t="shared" si="17"/>
        <v>967817.52063523768</v>
      </c>
      <c r="BE73" s="79">
        <f t="shared" si="18"/>
        <v>1693.3581049147251</v>
      </c>
      <c r="BF73" s="108">
        <f t="shared" si="20"/>
        <v>3605.6708254075734</v>
      </c>
      <c r="BG73" s="108">
        <f t="shared" si="20"/>
        <v>1693.3581049147251</v>
      </c>
      <c r="BH73" s="83">
        <f t="shared" si="12"/>
        <v>1</v>
      </c>
    </row>
    <row r="74" spans="12:60" ht="20.25" customHeight="1">
      <c r="L74" s="975"/>
      <c r="M74" s="102">
        <v>57</v>
      </c>
      <c r="N74" s="108">
        <f t="shared" si="16"/>
        <v>5299.0289303222989</v>
      </c>
      <c r="O74" s="108">
        <f t="shared" si="1"/>
        <v>3613.1826396271731</v>
      </c>
      <c r="P74" s="108">
        <f t="shared" si="2"/>
        <v>1685.8462906951263</v>
      </c>
      <c r="Q74" s="109">
        <f t="shared" si="11"/>
        <v>805593.03689403366</v>
      </c>
      <c r="R74" s="108"/>
      <c r="S74" s="976"/>
      <c r="T74" s="102"/>
      <c r="V74" s="108"/>
      <c r="W74" s="108"/>
      <c r="AY74" s="108">
        <f t="shared" si="4"/>
        <v>-4.5474735088646412E-13</v>
      </c>
      <c r="AZ74" s="83">
        <v>57</v>
      </c>
      <c r="BA74" s="83">
        <f t="shared" si="13"/>
        <v>0</v>
      </c>
      <c r="BB74" s="79">
        <f t="shared" si="15"/>
        <v>967817.52063523768</v>
      </c>
      <c r="BC74" s="79">
        <f t="shared" si="19"/>
        <v>3613.1826396271731</v>
      </c>
      <c r="BD74" s="108">
        <f t="shared" si="17"/>
        <v>964204.33799561055</v>
      </c>
      <c r="BE74" s="79">
        <f t="shared" si="18"/>
        <v>1685.8462906951263</v>
      </c>
      <c r="BF74" s="108">
        <f t="shared" si="20"/>
        <v>3613.1826396271731</v>
      </c>
      <c r="BG74" s="108">
        <f t="shared" si="20"/>
        <v>1685.8462906951263</v>
      </c>
      <c r="BH74" s="83">
        <f t="shared" si="12"/>
        <v>1</v>
      </c>
    </row>
    <row r="75" spans="12:60" ht="20.25" customHeight="1">
      <c r="L75" s="975"/>
      <c r="M75" s="102">
        <v>58</v>
      </c>
      <c r="N75" s="108">
        <f t="shared" si="16"/>
        <v>5299.0289303222989</v>
      </c>
      <c r="O75" s="108">
        <f t="shared" si="1"/>
        <v>3620.7101034597295</v>
      </c>
      <c r="P75" s="108">
        <f t="shared" si="2"/>
        <v>1678.3188268625693</v>
      </c>
      <c r="Q75" s="109">
        <f t="shared" si="11"/>
        <v>801972.32679057389</v>
      </c>
      <c r="R75" s="108"/>
      <c r="S75" s="976"/>
      <c r="T75" s="102"/>
      <c r="V75" s="108"/>
      <c r="W75" s="108"/>
      <c r="AY75" s="108">
        <f t="shared" si="4"/>
        <v>2.2737367544323206E-13</v>
      </c>
      <c r="AZ75" s="83">
        <v>58</v>
      </c>
      <c r="BA75" s="83">
        <f t="shared" si="13"/>
        <v>0</v>
      </c>
      <c r="BB75" s="79">
        <f t="shared" si="15"/>
        <v>964204.33799561055</v>
      </c>
      <c r="BC75" s="79">
        <f t="shared" si="19"/>
        <v>3620.7101034597295</v>
      </c>
      <c r="BD75" s="108">
        <f t="shared" si="17"/>
        <v>960583.62789215078</v>
      </c>
      <c r="BE75" s="79">
        <f t="shared" si="18"/>
        <v>1678.3188268625693</v>
      </c>
      <c r="BF75" s="108">
        <f t="shared" si="20"/>
        <v>3620.7101034597295</v>
      </c>
      <c r="BG75" s="108">
        <f t="shared" si="20"/>
        <v>1678.3188268625693</v>
      </c>
      <c r="BH75" s="83">
        <f t="shared" si="12"/>
        <v>1</v>
      </c>
    </row>
    <row r="76" spans="12:60" ht="20.25" customHeight="1">
      <c r="L76" s="975"/>
      <c r="M76" s="102">
        <v>59</v>
      </c>
      <c r="N76" s="108">
        <f t="shared" si="16"/>
        <v>5299.0289303222989</v>
      </c>
      <c r="O76" s="108">
        <f t="shared" si="1"/>
        <v>3628.2532495086039</v>
      </c>
      <c r="P76" s="108">
        <f t="shared" si="2"/>
        <v>1670.7756808136951</v>
      </c>
      <c r="Q76" s="109">
        <f t="shared" si="11"/>
        <v>798344.07354106533</v>
      </c>
      <c r="R76" s="108"/>
      <c r="S76" s="976"/>
      <c r="T76" s="102"/>
      <c r="V76" s="108"/>
      <c r="W76" s="108"/>
      <c r="AY76" s="108">
        <f t="shared" si="4"/>
        <v>0</v>
      </c>
      <c r="AZ76" s="83">
        <v>59</v>
      </c>
      <c r="BA76" s="83">
        <f t="shared" si="13"/>
        <v>0</v>
      </c>
      <c r="BB76" s="79">
        <f t="shared" si="15"/>
        <v>960583.62789215078</v>
      </c>
      <c r="BC76" s="79">
        <f t="shared" si="19"/>
        <v>3628.2532495086039</v>
      </c>
      <c r="BD76" s="108">
        <f t="shared" si="17"/>
        <v>956955.37464264221</v>
      </c>
      <c r="BE76" s="79">
        <f t="shared" si="18"/>
        <v>1670.7756808136951</v>
      </c>
      <c r="BF76" s="108">
        <f t="shared" si="20"/>
        <v>3628.2532495086039</v>
      </c>
      <c r="BG76" s="108">
        <f t="shared" si="20"/>
        <v>1670.7756808136951</v>
      </c>
      <c r="BH76" s="83">
        <f t="shared" si="12"/>
        <v>1</v>
      </c>
    </row>
    <row r="77" spans="12:60" ht="20.25" customHeight="1">
      <c r="L77" s="975"/>
      <c r="M77" s="102">
        <v>60</v>
      </c>
      <c r="N77" s="108">
        <f t="shared" si="16"/>
        <v>5299.0289303222989</v>
      </c>
      <c r="O77" s="108">
        <f t="shared" si="1"/>
        <v>3635.8121104450802</v>
      </c>
      <c r="P77" s="108">
        <f t="shared" si="2"/>
        <v>1663.216819877219</v>
      </c>
      <c r="Q77" s="109">
        <f t="shared" si="11"/>
        <v>794708.26143062022</v>
      </c>
      <c r="R77" s="108"/>
      <c r="S77" s="976"/>
      <c r="T77" s="102">
        <v>10</v>
      </c>
      <c r="U77" s="108">
        <f>IF(X71&lt;0.01,0,U$71)</f>
        <v>0</v>
      </c>
      <c r="V77" s="108">
        <f>IF(U77=0,0,-PPMT($G$9/2,T77,MAX($G$8*2),$P$9))</f>
        <v>0</v>
      </c>
      <c r="W77" s="108">
        <f>IF(U77=0,0,-IPMT($G$9/2,T77,MAX($G$8*2),$P$9))</f>
        <v>0</v>
      </c>
      <c r="X77" s="108">
        <f>IF(X71&lt;0,0,X71-V77)</f>
        <v>0</v>
      </c>
      <c r="Y77" s="108"/>
      <c r="AY77" s="108">
        <f t="shared" si="4"/>
        <v>-2.2737367544323206E-13</v>
      </c>
      <c r="AZ77" s="83">
        <v>60</v>
      </c>
      <c r="BA77" s="83">
        <f t="shared" si="13"/>
        <v>0</v>
      </c>
      <c r="BB77" s="79">
        <f t="shared" si="15"/>
        <v>956955.37464264221</v>
      </c>
      <c r="BC77" s="79">
        <f t="shared" si="19"/>
        <v>3635.8121104450802</v>
      </c>
      <c r="BD77" s="108">
        <f t="shared" si="17"/>
        <v>953319.5625321971</v>
      </c>
      <c r="BE77" s="79">
        <f t="shared" si="18"/>
        <v>1663.216819877219</v>
      </c>
      <c r="BF77" s="108">
        <f t="shared" si="20"/>
        <v>3635.8121104450802</v>
      </c>
      <c r="BG77" s="108">
        <f t="shared" si="20"/>
        <v>1663.216819877219</v>
      </c>
      <c r="BH77" s="83">
        <f t="shared" si="12"/>
        <v>1</v>
      </c>
    </row>
    <row r="78" spans="12:60" ht="20.25" customHeight="1">
      <c r="L78" s="977" t="s">
        <v>397</v>
      </c>
      <c r="M78" s="102">
        <v>61</v>
      </c>
      <c r="N78" s="108">
        <f t="shared" si="16"/>
        <v>5299.0289303222989</v>
      </c>
      <c r="O78" s="108">
        <f t="shared" si="1"/>
        <v>3643.3867190085075</v>
      </c>
      <c r="P78" s="108">
        <f t="shared" si="2"/>
        <v>1655.6422113137919</v>
      </c>
      <c r="Q78" s="109">
        <f t="shared" si="11"/>
        <v>791064.87471161166</v>
      </c>
      <c r="R78" s="108"/>
      <c r="S78" s="978" t="s">
        <v>397</v>
      </c>
      <c r="T78" s="102"/>
      <c r="V78" s="108"/>
      <c r="W78" s="108"/>
      <c r="AY78" s="108">
        <f t="shared" si="4"/>
        <v>-4.5474735088646412E-13</v>
      </c>
      <c r="AZ78" s="83">
        <v>61</v>
      </c>
      <c r="BA78" s="83">
        <f t="shared" si="13"/>
        <v>0</v>
      </c>
      <c r="BB78" s="79">
        <f t="shared" si="15"/>
        <v>953319.5625321971</v>
      </c>
      <c r="BC78" s="79">
        <f t="shared" si="19"/>
        <v>3643.3867190085075</v>
      </c>
      <c r="BD78" s="108">
        <f t="shared" si="17"/>
        <v>949676.17581318854</v>
      </c>
      <c r="BE78" s="79">
        <f t="shared" si="18"/>
        <v>1655.6422113137919</v>
      </c>
      <c r="BF78" s="108">
        <f t="shared" si="20"/>
        <v>3643.3867190085075</v>
      </c>
      <c r="BG78" s="108">
        <f t="shared" si="20"/>
        <v>1655.6422113137919</v>
      </c>
      <c r="BH78" s="83">
        <f t="shared" si="12"/>
        <v>1</v>
      </c>
    </row>
    <row r="79" spans="12:60" ht="20.25" customHeight="1">
      <c r="L79" s="977"/>
      <c r="M79" s="102">
        <v>62</v>
      </c>
      <c r="N79" s="108">
        <f t="shared" si="16"/>
        <v>5299.0289303222989</v>
      </c>
      <c r="O79" s="108">
        <f t="shared" si="1"/>
        <v>3650.977108006442</v>
      </c>
      <c r="P79" s="108">
        <f t="shared" si="2"/>
        <v>1648.0518223158574</v>
      </c>
      <c r="Q79" s="109">
        <f t="shared" si="11"/>
        <v>787413.89760360518</v>
      </c>
      <c r="R79" s="108"/>
      <c r="S79" s="978"/>
      <c r="T79" s="102"/>
      <c r="V79" s="108"/>
      <c r="W79" s="108"/>
      <c r="AY79" s="108">
        <f t="shared" si="4"/>
        <v>-4.5474735088646412E-13</v>
      </c>
      <c r="AZ79" s="83">
        <v>62</v>
      </c>
      <c r="BA79" s="83">
        <f t="shared" si="13"/>
        <v>0</v>
      </c>
      <c r="BB79" s="79">
        <f t="shared" si="15"/>
        <v>949676.17581318854</v>
      </c>
      <c r="BC79" s="79">
        <f t="shared" si="19"/>
        <v>3650.977108006442</v>
      </c>
      <c r="BD79" s="108">
        <f t="shared" si="17"/>
        <v>946025.19870518206</v>
      </c>
      <c r="BE79" s="79">
        <f t="shared" si="18"/>
        <v>1648.0518223158574</v>
      </c>
      <c r="BF79" s="108">
        <f t="shared" si="20"/>
        <v>3650.977108006442</v>
      </c>
      <c r="BG79" s="108">
        <f t="shared" si="20"/>
        <v>1648.0518223158574</v>
      </c>
      <c r="BH79" s="83">
        <f t="shared" si="12"/>
        <v>1</v>
      </c>
    </row>
    <row r="80" spans="12:60" ht="20.25" customHeight="1">
      <c r="L80" s="977"/>
      <c r="M80" s="102">
        <v>63</v>
      </c>
      <c r="N80" s="108">
        <f t="shared" si="16"/>
        <v>5299.0289303222989</v>
      </c>
      <c r="O80" s="108">
        <f t="shared" si="1"/>
        <v>3658.5833103147884</v>
      </c>
      <c r="P80" s="108">
        <f t="shared" si="2"/>
        <v>1640.4456200075108</v>
      </c>
      <c r="Q80" s="109">
        <f t="shared" si="11"/>
        <v>783755.31429329037</v>
      </c>
      <c r="R80" s="108"/>
      <c r="S80" s="978"/>
      <c r="T80" s="102"/>
      <c r="V80" s="108"/>
      <c r="W80" s="108"/>
      <c r="AY80" s="108">
        <f t="shared" si="4"/>
        <v>-2.2737367544323206E-13</v>
      </c>
      <c r="AZ80" s="83">
        <v>63</v>
      </c>
      <c r="BA80" s="83">
        <f t="shared" si="13"/>
        <v>0</v>
      </c>
      <c r="BB80" s="79">
        <f t="shared" si="15"/>
        <v>946025.19870518206</v>
      </c>
      <c r="BC80" s="79">
        <f t="shared" si="19"/>
        <v>3658.5833103147884</v>
      </c>
      <c r="BD80" s="108">
        <f t="shared" si="17"/>
        <v>942366.61539486726</v>
      </c>
      <c r="BE80" s="79">
        <f t="shared" si="18"/>
        <v>1640.4456200075108</v>
      </c>
      <c r="BF80" s="108">
        <f t="shared" si="20"/>
        <v>3658.5833103147884</v>
      </c>
      <c r="BG80" s="108">
        <f t="shared" si="20"/>
        <v>1640.4456200075108</v>
      </c>
      <c r="BH80" s="83">
        <f t="shared" si="12"/>
        <v>1</v>
      </c>
    </row>
    <row r="81" spans="12:60" ht="20.25" customHeight="1">
      <c r="L81" s="977"/>
      <c r="M81" s="102">
        <v>64</v>
      </c>
      <c r="N81" s="108">
        <f t="shared" si="16"/>
        <v>5299.0289303222989</v>
      </c>
      <c r="O81" s="108">
        <f t="shared" ref="O81:O146" si="21">IF(N81=0,0,-PPMT($G$9/12,M81,MAX($G$8*12),$P$7))</f>
        <v>3666.2053588779445</v>
      </c>
      <c r="P81" s="108">
        <f t="shared" ref="P81:P146" si="22">IF(N81=0,0,-IPMT($G$9/12,M81,MAX($G$8*12),$P$7))</f>
        <v>1632.8235714443549</v>
      </c>
      <c r="Q81" s="109">
        <f t="shared" si="11"/>
        <v>780089.10893441248</v>
      </c>
      <c r="R81" s="108"/>
      <c r="S81" s="978"/>
      <c r="T81" s="102"/>
      <c r="V81" s="108"/>
      <c r="W81" s="108"/>
      <c r="AY81" s="108">
        <f t="shared" si="4"/>
        <v>-4.5474735088646412E-13</v>
      </c>
      <c r="AZ81" s="83">
        <v>64</v>
      </c>
      <c r="BA81" s="83">
        <f t="shared" si="13"/>
        <v>0</v>
      </c>
      <c r="BB81" s="79">
        <f t="shared" si="15"/>
        <v>942366.61539486726</v>
      </c>
      <c r="BC81" s="79">
        <f t="shared" si="19"/>
        <v>3666.2053588779445</v>
      </c>
      <c r="BD81" s="108">
        <f t="shared" si="17"/>
        <v>938700.41003598936</v>
      </c>
      <c r="BE81" s="79">
        <f t="shared" si="18"/>
        <v>1632.8235714443549</v>
      </c>
      <c r="BF81" s="108">
        <f t="shared" si="20"/>
        <v>3666.2053588779445</v>
      </c>
      <c r="BG81" s="108">
        <f t="shared" si="20"/>
        <v>1632.8235714443549</v>
      </c>
      <c r="BH81" s="83">
        <f t="shared" si="12"/>
        <v>1</v>
      </c>
    </row>
    <row r="82" spans="12:60" ht="20.25" customHeight="1">
      <c r="L82" s="977"/>
      <c r="M82" s="102">
        <v>65</v>
      </c>
      <c r="N82" s="108">
        <f t="shared" si="16"/>
        <v>5299.0289303222989</v>
      </c>
      <c r="O82" s="108">
        <f t="shared" si="21"/>
        <v>3673.84328670894</v>
      </c>
      <c r="P82" s="108">
        <f t="shared" si="22"/>
        <v>1625.1856436133589</v>
      </c>
      <c r="Q82" s="109">
        <f t="shared" si="11"/>
        <v>776415.26564770355</v>
      </c>
      <c r="R82" s="108"/>
      <c r="S82" s="978"/>
      <c r="T82" s="102"/>
      <c r="V82" s="108"/>
      <c r="W82" s="108"/>
      <c r="AY82" s="108">
        <f t="shared" ref="AY82:AY145" si="23">N82-O82-P82+U82-V82-W82</f>
        <v>0</v>
      </c>
      <c r="AZ82" s="83">
        <v>65</v>
      </c>
      <c r="BA82" s="83">
        <f t="shared" si="13"/>
        <v>0</v>
      </c>
      <c r="BB82" s="79">
        <f t="shared" si="15"/>
        <v>938700.41003598936</v>
      </c>
      <c r="BC82" s="79">
        <f t="shared" si="19"/>
        <v>3673.84328670894</v>
      </c>
      <c r="BD82" s="108">
        <f t="shared" si="17"/>
        <v>935026.56674928044</v>
      </c>
      <c r="BE82" s="79">
        <f t="shared" si="18"/>
        <v>1625.1856436133589</v>
      </c>
      <c r="BF82" s="108">
        <f t="shared" si="20"/>
        <v>3673.84328670894</v>
      </c>
      <c r="BG82" s="108">
        <f>P82</f>
        <v>1625.1856436133589</v>
      </c>
      <c r="BH82" s="83">
        <f t="shared" si="12"/>
        <v>1</v>
      </c>
    </row>
    <row r="83" spans="12:60" ht="20.25" customHeight="1">
      <c r="L83" s="977"/>
      <c r="M83" s="102">
        <v>66</v>
      </c>
      <c r="N83" s="108">
        <f t="shared" si="16"/>
        <v>5299.0289303222989</v>
      </c>
      <c r="O83" s="108">
        <f t="shared" si="21"/>
        <v>3681.4971268895838</v>
      </c>
      <c r="P83" s="108">
        <f t="shared" si="22"/>
        <v>1617.5318034327154</v>
      </c>
      <c r="Q83" s="109">
        <f t="shared" ref="Q83:Q146" si="24">IF(Q82&lt;0,0,Q82-O83)</f>
        <v>772733.76852081402</v>
      </c>
      <c r="R83" s="108"/>
      <c r="S83" s="978"/>
      <c r="T83" s="102">
        <v>11</v>
      </c>
      <c r="U83" s="108">
        <f>IF(X77&lt;0.01,0,U$77)</f>
        <v>0</v>
      </c>
      <c r="V83" s="108">
        <f>IF(U83=0,0,-PPMT($G$9/2,T83,MAX($G$8*2),$P$9))</f>
        <v>0</v>
      </c>
      <c r="W83" s="108">
        <f>IF(U83=0,0,-IPMT($G$9/2,T83,MAX($G$8*2),$P$9))</f>
        <v>0</v>
      </c>
      <c r="X83" s="108">
        <f>IF(X77&lt;0,0,X77-V83)</f>
        <v>0</v>
      </c>
      <c r="Y83" s="108"/>
      <c r="AY83" s="108">
        <f t="shared" si="23"/>
        <v>-2.2737367544323206E-13</v>
      </c>
      <c r="AZ83" s="83">
        <v>66</v>
      </c>
      <c r="BA83" s="83">
        <f t="shared" si="13"/>
        <v>0</v>
      </c>
      <c r="BB83" s="79">
        <f t="shared" si="15"/>
        <v>935026.56674928044</v>
      </c>
      <c r="BC83" s="79">
        <f t="shared" si="19"/>
        <v>3681.4971268895838</v>
      </c>
      <c r="BD83" s="108">
        <f t="shared" si="17"/>
        <v>931345.0696223909</v>
      </c>
      <c r="BE83" s="79">
        <f t="shared" si="18"/>
        <v>1617.5318034327154</v>
      </c>
      <c r="BF83" s="108">
        <f t="shared" ref="BF83:BG146" si="25">O83</f>
        <v>3681.4971268895838</v>
      </c>
      <c r="BG83" s="108">
        <f t="shared" si="25"/>
        <v>1617.5318034327154</v>
      </c>
      <c r="BH83" s="83">
        <f t="shared" si="12"/>
        <v>1</v>
      </c>
    </row>
    <row r="84" spans="12:60" ht="20.25" customHeight="1">
      <c r="L84" s="977"/>
      <c r="M84" s="102">
        <v>67</v>
      </c>
      <c r="N84" s="108">
        <f t="shared" si="16"/>
        <v>5299.0289303222989</v>
      </c>
      <c r="O84" s="108">
        <f t="shared" si="21"/>
        <v>3689.1669125706039</v>
      </c>
      <c r="P84" s="108">
        <f t="shared" si="22"/>
        <v>1609.8620177516955</v>
      </c>
      <c r="Q84" s="109">
        <f t="shared" si="24"/>
        <v>769044.60160824342</v>
      </c>
      <c r="R84" s="108"/>
      <c r="S84" s="978"/>
      <c r="T84" s="102"/>
      <c r="V84" s="108"/>
      <c r="W84" s="108"/>
      <c r="AY84" s="108">
        <f t="shared" si="23"/>
        <v>-4.5474735088646412E-13</v>
      </c>
      <c r="AZ84" s="83">
        <v>67</v>
      </c>
      <c r="BA84" s="83">
        <f t="shared" si="13"/>
        <v>0</v>
      </c>
      <c r="BB84" s="79">
        <f t="shared" si="15"/>
        <v>931345.0696223909</v>
      </c>
      <c r="BC84" s="79">
        <f t="shared" si="19"/>
        <v>3689.1669125706039</v>
      </c>
      <c r="BD84" s="108">
        <f t="shared" si="17"/>
        <v>927655.90270982031</v>
      </c>
      <c r="BE84" s="79">
        <f t="shared" si="18"/>
        <v>1609.8620177516955</v>
      </c>
      <c r="BF84" s="108">
        <f t="shared" si="25"/>
        <v>3689.1669125706039</v>
      </c>
      <c r="BG84" s="108">
        <f t="shared" si="25"/>
        <v>1609.8620177516955</v>
      </c>
      <c r="BH84" s="83">
        <f t="shared" ref="BH84:BH147" si="26">IF(BE84&gt;0,1,0)</f>
        <v>1</v>
      </c>
    </row>
    <row r="85" spans="12:60" ht="20.25" customHeight="1">
      <c r="L85" s="977"/>
      <c r="M85" s="102">
        <v>68</v>
      </c>
      <c r="N85" s="108">
        <f t="shared" si="16"/>
        <v>5299.0289303222989</v>
      </c>
      <c r="O85" s="108">
        <f t="shared" si="21"/>
        <v>3696.8526769717923</v>
      </c>
      <c r="P85" s="108">
        <f t="shared" si="22"/>
        <v>1602.1762533505066</v>
      </c>
      <c r="Q85" s="109">
        <f t="shared" si="24"/>
        <v>765347.74893127161</v>
      </c>
      <c r="R85" s="108"/>
      <c r="S85" s="978"/>
      <c r="T85" s="102"/>
      <c r="V85" s="108"/>
      <c r="W85" s="108"/>
      <c r="AY85" s="108">
        <f t="shared" si="23"/>
        <v>0</v>
      </c>
      <c r="AZ85" s="83">
        <v>68</v>
      </c>
      <c r="BA85" s="83">
        <f t="shared" si="13"/>
        <v>0</v>
      </c>
      <c r="BB85" s="79">
        <f t="shared" si="15"/>
        <v>927655.90270982031</v>
      </c>
      <c r="BC85" s="79">
        <f t="shared" si="19"/>
        <v>3696.8526769717923</v>
      </c>
      <c r="BD85" s="108">
        <f t="shared" si="17"/>
        <v>923959.05003284849</v>
      </c>
      <c r="BE85" s="79">
        <f t="shared" si="18"/>
        <v>1602.1762533505066</v>
      </c>
      <c r="BF85" s="108">
        <f t="shared" si="25"/>
        <v>3696.8526769717923</v>
      </c>
      <c r="BG85" s="108">
        <f t="shared" si="25"/>
        <v>1602.1762533505066</v>
      </c>
      <c r="BH85" s="83">
        <f t="shared" si="26"/>
        <v>1</v>
      </c>
    </row>
    <row r="86" spans="12:60" ht="20.25" customHeight="1">
      <c r="L86" s="977"/>
      <c r="M86" s="102">
        <v>69</v>
      </c>
      <c r="N86" s="108">
        <f t="shared" si="16"/>
        <v>5299.0289303222989</v>
      </c>
      <c r="O86" s="108">
        <f t="shared" si="21"/>
        <v>3704.5544533821508</v>
      </c>
      <c r="P86" s="108">
        <f t="shared" si="22"/>
        <v>1594.4744769401489</v>
      </c>
      <c r="Q86" s="109">
        <f t="shared" si="24"/>
        <v>761643.19447788945</v>
      </c>
      <c r="R86" s="108"/>
      <c r="S86" s="978"/>
      <c r="T86" s="102"/>
      <c r="V86" s="108"/>
      <c r="W86" s="108"/>
      <c r="AY86" s="108">
        <f t="shared" si="23"/>
        <v>-6.8212102632969618E-13</v>
      </c>
      <c r="AZ86" s="83">
        <v>69</v>
      </c>
      <c r="BA86" s="83">
        <f t="shared" si="13"/>
        <v>0</v>
      </c>
      <c r="BB86" s="79">
        <f t="shared" si="15"/>
        <v>923959.05003284849</v>
      </c>
      <c r="BC86" s="79">
        <f t="shared" si="19"/>
        <v>3704.5544533821508</v>
      </c>
      <c r="BD86" s="108">
        <f t="shared" si="17"/>
        <v>920254.49557946634</v>
      </c>
      <c r="BE86" s="79">
        <f t="shared" si="18"/>
        <v>1594.4744769401489</v>
      </c>
      <c r="BF86" s="108">
        <f t="shared" si="25"/>
        <v>3704.5544533821508</v>
      </c>
      <c r="BG86" s="108">
        <f t="shared" si="25"/>
        <v>1594.4744769401489</v>
      </c>
      <c r="BH86" s="83">
        <f t="shared" si="26"/>
        <v>1</v>
      </c>
    </row>
    <row r="87" spans="12:60" ht="20.25" customHeight="1">
      <c r="L87" s="977"/>
      <c r="M87" s="102">
        <v>70</v>
      </c>
      <c r="N87" s="108">
        <f t="shared" si="16"/>
        <v>5299.0289303222989</v>
      </c>
      <c r="O87" s="108">
        <f t="shared" si="21"/>
        <v>3712.2722751600295</v>
      </c>
      <c r="P87" s="108">
        <f t="shared" si="22"/>
        <v>1586.7566551622692</v>
      </c>
      <c r="Q87" s="109">
        <f t="shared" si="24"/>
        <v>757930.92220272939</v>
      </c>
      <c r="R87" s="108"/>
      <c r="S87" s="978"/>
      <c r="T87" s="102"/>
      <c r="V87" s="108"/>
      <c r="W87" s="108"/>
      <c r="AY87" s="108">
        <f t="shared" si="23"/>
        <v>2.2737367544323206E-13</v>
      </c>
      <c r="AZ87" s="83">
        <v>70</v>
      </c>
      <c r="BA87" s="83">
        <f t="shared" si="13"/>
        <v>0</v>
      </c>
      <c r="BB87" s="79">
        <f t="shared" si="15"/>
        <v>920254.49557946634</v>
      </c>
      <c r="BC87" s="79">
        <f t="shared" si="19"/>
        <v>3712.2722751600295</v>
      </c>
      <c r="BD87" s="108">
        <f t="shared" si="17"/>
        <v>916542.22330430627</v>
      </c>
      <c r="BE87" s="79">
        <f t="shared" si="18"/>
        <v>1586.7566551622692</v>
      </c>
      <c r="BF87" s="108">
        <f t="shared" si="25"/>
        <v>3712.2722751600295</v>
      </c>
      <c r="BG87" s="108">
        <f t="shared" si="25"/>
        <v>1586.7566551622692</v>
      </c>
      <c r="BH87" s="83">
        <f t="shared" si="26"/>
        <v>1</v>
      </c>
    </row>
    <row r="88" spans="12:60" ht="20.25" customHeight="1">
      <c r="L88" s="977"/>
      <c r="M88" s="102">
        <v>71</v>
      </c>
      <c r="N88" s="108">
        <f t="shared" si="16"/>
        <v>5299.0289303222989</v>
      </c>
      <c r="O88" s="108">
        <f t="shared" si="21"/>
        <v>3720.0061757332801</v>
      </c>
      <c r="P88" s="108">
        <f t="shared" si="22"/>
        <v>1579.0227545890193</v>
      </c>
      <c r="Q88" s="109">
        <f t="shared" si="24"/>
        <v>754210.9160269961</v>
      </c>
      <c r="R88" s="108"/>
      <c r="S88" s="978"/>
      <c r="T88" s="102"/>
      <c r="V88" s="108"/>
      <c r="W88" s="108"/>
      <c r="AY88" s="108">
        <f t="shared" si="23"/>
        <v>-4.5474735088646412E-13</v>
      </c>
      <c r="AZ88" s="83">
        <v>71</v>
      </c>
      <c r="BA88" s="83">
        <f t="shared" si="13"/>
        <v>0</v>
      </c>
      <c r="BB88" s="79">
        <f t="shared" si="15"/>
        <v>916542.22330430627</v>
      </c>
      <c r="BC88" s="79">
        <f t="shared" si="19"/>
        <v>3720.0061757332801</v>
      </c>
      <c r="BD88" s="108">
        <f t="shared" si="17"/>
        <v>912822.21712857299</v>
      </c>
      <c r="BE88" s="79">
        <f t="shared" si="18"/>
        <v>1579.0227545890193</v>
      </c>
      <c r="BF88" s="108">
        <f t="shared" si="25"/>
        <v>3720.0061757332801</v>
      </c>
      <c r="BG88" s="108">
        <f t="shared" si="25"/>
        <v>1579.0227545890193</v>
      </c>
      <c r="BH88" s="83">
        <f t="shared" si="26"/>
        <v>1</v>
      </c>
    </row>
    <row r="89" spans="12:60" ht="20.25" customHeight="1">
      <c r="L89" s="977"/>
      <c r="M89" s="102">
        <v>72</v>
      </c>
      <c r="N89" s="108">
        <f t="shared" si="16"/>
        <v>5299.0289303222989</v>
      </c>
      <c r="O89" s="108">
        <f t="shared" si="21"/>
        <v>3727.756188599391</v>
      </c>
      <c r="P89" s="108">
        <f t="shared" si="22"/>
        <v>1571.2727417229078</v>
      </c>
      <c r="Q89" s="109">
        <f t="shared" si="24"/>
        <v>750483.15983839671</v>
      </c>
      <c r="R89" s="108"/>
      <c r="S89" s="978"/>
      <c r="T89" s="102">
        <v>12</v>
      </c>
      <c r="U89" s="108">
        <f>IF(X83&lt;0.01,0,U$83)</f>
        <v>0</v>
      </c>
      <c r="V89" s="108">
        <f>IF(U89=0,0,-PPMT($G$9/2,T89,MAX($G$8*2),$P$9))</f>
        <v>0</v>
      </c>
      <c r="W89" s="108">
        <f>IF(U89=0,0,-IPMT($G$9/2,T89,MAX($G$8*2),$P$9))</f>
        <v>0</v>
      </c>
      <c r="X89" s="108">
        <f>IF(X83&lt;0,0,X83-V89)</f>
        <v>0</v>
      </c>
      <c r="Y89" s="108"/>
      <c r="AY89" s="108">
        <f t="shared" si="23"/>
        <v>2.2737367544323206E-13</v>
      </c>
      <c r="AZ89" s="83">
        <v>72</v>
      </c>
      <c r="BA89" s="83">
        <f t="shared" si="13"/>
        <v>0</v>
      </c>
      <c r="BB89" s="79">
        <f t="shared" si="15"/>
        <v>912822.21712857299</v>
      </c>
      <c r="BC89" s="79">
        <f t="shared" si="19"/>
        <v>3727.756188599391</v>
      </c>
      <c r="BD89" s="108">
        <f t="shared" si="17"/>
        <v>909094.46093997359</v>
      </c>
      <c r="BE89" s="79">
        <f t="shared" si="18"/>
        <v>1571.2727417229078</v>
      </c>
      <c r="BF89" s="108">
        <f t="shared" si="25"/>
        <v>3727.756188599391</v>
      </c>
      <c r="BG89" s="108">
        <f t="shared" si="25"/>
        <v>1571.2727417229078</v>
      </c>
      <c r="BH89" s="83">
        <f t="shared" si="26"/>
        <v>1</v>
      </c>
    </row>
    <row r="90" spans="12:60" ht="20.25" customHeight="1">
      <c r="L90" s="975" t="s">
        <v>398</v>
      </c>
      <c r="M90" s="102">
        <v>73</v>
      </c>
      <c r="N90" s="108">
        <f t="shared" si="16"/>
        <v>5299.0289303222989</v>
      </c>
      <c r="O90" s="108">
        <f t="shared" si="21"/>
        <v>3735.5223473256397</v>
      </c>
      <c r="P90" s="108">
        <f t="shared" si="22"/>
        <v>1563.5065829966593</v>
      </c>
      <c r="Q90" s="109">
        <f t="shared" si="24"/>
        <v>746747.63749107101</v>
      </c>
      <c r="R90" s="108"/>
      <c r="S90" s="976" t="s">
        <v>398</v>
      </c>
      <c r="T90" s="102"/>
      <c r="V90" s="108"/>
      <c r="W90" s="108"/>
      <c r="AY90" s="108">
        <f t="shared" si="23"/>
        <v>0</v>
      </c>
      <c r="AZ90" s="83">
        <v>73</v>
      </c>
      <c r="BA90" s="83">
        <f t="shared" si="13"/>
        <v>0</v>
      </c>
      <c r="BB90" s="79">
        <f t="shared" si="15"/>
        <v>909094.46093997359</v>
      </c>
      <c r="BC90" s="79">
        <f t="shared" si="19"/>
        <v>3735.5223473256397</v>
      </c>
      <c r="BD90" s="108">
        <f t="shared" si="17"/>
        <v>905358.9385926479</v>
      </c>
      <c r="BE90" s="79">
        <f t="shared" si="18"/>
        <v>1563.5065829966593</v>
      </c>
      <c r="BF90" s="108">
        <f t="shared" si="25"/>
        <v>3735.5223473256397</v>
      </c>
      <c r="BG90" s="108">
        <f t="shared" si="25"/>
        <v>1563.5065829966593</v>
      </c>
      <c r="BH90" s="83">
        <f t="shared" si="26"/>
        <v>1</v>
      </c>
    </row>
    <row r="91" spans="12:60" ht="20.25" customHeight="1">
      <c r="L91" s="975"/>
      <c r="M91" s="102">
        <v>74</v>
      </c>
      <c r="N91" s="108">
        <f t="shared" si="16"/>
        <v>5299.0289303222989</v>
      </c>
      <c r="O91" s="108">
        <f t="shared" si="21"/>
        <v>3743.3046855492348</v>
      </c>
      <c r="P91" s="108">
        <f t="shared" si="22"/>
        <v>1555.7242447730641</v>
      </c>
      <c r="Q91" s="109">
        <f t="shared" si="24"/>
        <v>743004.33280552179</v>
      </c>
      <c r="R91" s="108"/>
      <c r="S91" s="976"/>
      <c r="T91" s="102"/>
      <c r="V91" s="108"/>
      <c r="W91" s="108"/>
      <c r="AY91" s="108">
        <f t="shared" si="23"/>
        <v>0</v>
      </c>
      <c r="AZ91" s="83">
        <v>74</v>
      </c>
      <c r="BA91" s="83">
        <f t="shared" si="13"/>
        <v>0</v>
      </c>
      <c r="BB91" s="79">
        <f t="shared" si="15"/>
        <v>905358.9385926479</v>
      </c>
      <c r="BC91" s="79">
        <f t="shared" si="19"/>
        <v>3743.3046855492348</v>
      </c>
      <c r="BD91" s="108">
        <f t="shared" si="17"/>
        <v>901615.63390709867</v>
      </c>
      <c r="BE91" s="79">
        <f t="shared" si="18"/>
        <v>1555.7242447730641</v>
      </c>
      <c r="BF91" s="108">
        <f t="shared" si="25"/>
        <v>3743.3046855492348</v>
      </c>
      <c r="BG91" s="108">
        <f t="shared" si="25"/>
        <v>1555.7242447730641</v>
      </c>
      <c r="BH91" s="83">
        <f t="shared" si="26"/>
        <v>1</v>
      </c>
    </row>
    <row r="92" spans="12:60" ht="20.25" customHeight="1">
      <c r="L92" s="975"/>
      <c r="M92" s="102">
        <v>75</v>
      </c>
      <c r="N92" s="108">
        <f t="shared" si="16"/>
        <v>5299.0289303222989</v>
      </c>
      <c r="O92" s="108">
        <f t="shared" si="21"/>
        <v>3751.1032369774625</v>
      </c>
      <c r="P92" s="108">
        <f t="shared" si="22"/>
        <v>1547.9256933448371</v>
      </c>
      <c r="Q92" s="109">
        <f t="shared" si="24"/>
        <v>739253.22956854431</v>
      </c>
      <c r="R92" s="108"/>
      <c r="S92" s="976"/>
      <c r="T92" s="102"/>
      <c r="V92" s="108"/>
      <c r="W92" s="108"/>
      <c r="AY92" s="108">
        <f t="shared" si="23"/>
        <v>-6.8212102632969618E-13</v>
      </c>
      <c r="AZ92" s="83">
        <v>75</v>
      </c>
      <c r="BA92" s="83">
        <f t="shared" si="13"/>
        <v>0</v>
      </c>
      <c r="BB92" s="79">
        <f t="shared" si="15"/>
        <v>901615.63390709867</v>
      </c>
      <c r="BC92" s="79">
        <f t="shared" si="19"/>
        <v>3751.1032369774625</v>
      </c>
      <c r="BD92" s="108">
        <f t="shared" si="17"/>
        <v>897864.5306701212</v>
      </c>
      <c r="BE92" s="79">
        <f t="shared" si="18"/>
        <v>1547.9256933448371</v>
      </c>
      <c r="BF92" s="108">
        <f t="shared" si="25"/>
        <v>3751.1032369774625</v>
      </c>
      <c r="BG92" s="108">
        <f t="shared" si="25"/>
        <v>1547.9256933448371</v>
      </c>
      <c r="BH92" s="83">
        <f t="shared" si="26"/>
        <v>1</v>
      </c>
    </row>
    <row r="93" spans="12:60" ht="20.25" customHeight="1">
      <c r="L93" s="975"/>
      <c r="M93" s="102">
        <v>76</v>
      </c>
      <c r="N93" s="108">
        <f t="shared" si="16"/>
        <v>5299.0289303222989</v>
      </c>
      <c r="O93" s="108">
        <f t="shared" si="21"/>
        <v>3758.9180353878323</v>
      </c>
      <c r="P93" s="108">
        <f t="shared" si="22"/>
        <v>1540.1108949344671</v>
      </c>
      <c r="Q93" s="109">
        <f t="shared" si="24"/>
        <v>735494.31153315643</v>
      </c>
      <c r="R93" s="108"/>
      <c r="S93" s="976"/>
      <c r="T93" s="102"/>
      <c r="V93" s="108"/>
      <c r="W93" s="108"/>
      <c r="AY93" s="108">
        <f t="shared" si="23"/>
        <v>-4.5474735088646412E-13</v>
      </c>
      <c r="AZ93" s="83">
        <v>76</v>
      </c>
      <c r="BA93" s="83">
        <f t="shared" si="13"/>
        <v>0</v>
      </c>
      <c r="BB93" s="79">
        <f t="shared" si="15"/>
        <v>897864.5306701212</v>
      </c>
      <c r="BC93" s="79">
        <f t="shared" si="19"/>
        <v>3758.9180353878323</v>
      </c>
      <c r="BD93" s="108">
        <f t="shared" si="17"/>
        <v>894105.61263473332</v>
      </c>
      <c r="BE93" s="79">
        <f t="shared" si="18"/>
        <v>1540.1108949344671</v>
      </c>
      <c r="BF93" s="108">
        <f t="shared" si="25"/>
        <v>3758.9180353878323</v>
      </c>
      <c r="BG93" s="108">
        <f t="shared" si="25"/>
        <v>1540.1108949344671</v>
      </c>
      <c r="BH93" s="83">
        <f t="shared" si="26"/>
        <v>1</v>
      </c>
    </row>
    <row r="94" spans="12:60" ht="20.25" customHeight="1">
      <c r="L94" s="975"/>
      <c r="M94" s="102">
        <v>77</v>
      </c>
      <c r="N94" s="108">
        <f t="shared" si="16"/>
        <v>5299.0289303222989</v>
      </c>
      <c r="O94" s="108">
        <f t="shared" si="21"/>
        <v>3766.7491146282227</v>
      </c>
      <c r="P94" s="108">
        <f t="shared" si="22"/>
        <v>1532.2798156940758</v>
      </c>
      <c r="Q94" s="109">
        <f t="shared" si="24"/>
        <v>731727.56241852825</v>
      </c>
      <c r="R94" s="108"/>
      <c r="S94" s="976"/>
      <c r="T94" s="102"/>
      <c r="V94" s="108"/>
      <c r="W94" s="108"/>
      <c r="AY94" s="108">
        <f t="shared" si="23"/>
        <v>4.5474735088646412E-13</v>
      </c>
      <c r="AZ94" s="83">
        <v>77</v>
      </c>
      <c r="BA94" s="83">
        <f t="shared" ref="BA94:BA157" si="27">IF($F$19=AZ94,1,0)</f>
        <v>0</v>
      </c>
      <c r="BB94" s="79">
        <f t="shared" si="15"/>
        <v>894105.61263473332</v>
      </c>
      <c r="BC94" s="79">
        <f t="shared" si="19"/>
        <v>3766.7491146282227</v>
      </c>
      <c r="BD94" s="108">
        <f t="shared" si="17"/>
        <v>890338.86352010514</v>
      </c>
      <c r="BE94" s="79">
        <f t="shared" si="18"/>
        <v>1532.2798156940758</v>
      </c>
      <c r="BF94" s="108">
        <f t="shared" si="25"/>
        <v>3766.7491146282227</v>
      </c>
      <c r="BG94" s="108">
        <f t="shared" si="25"/>
        <v>1532.2798156940758</v>
      </c>
      <c r="BH94" s="83">
        <f t="shared" si="26"/>
        <v>1</v>
      </c>
    </row>
    <row r="95" spans="12:60" ht="20.25" customHeight="1">
      <c r="L95" s="975"/>
      <c r="M95" s="102">
        <v>78</v>
      </c>
      <c r="N95" s="108">
        <f t="shared" si="16"/>
        <v>5299.0289303222989</v>
      </c>
      <c r="O95" s="108">
        <f t="shared" si="21"/>
        <v>3774.5965086170327</v>
      </c>
      <c r="P95" s="108">
        <f t="shared" si="22"/>
        <v>1524.432421705267</v>
      </c>
      <c r="Q95" s="109">
        <f t="shared" si="24"/>
        <v>727952.9659099112</v>
      </c>
      <c r="R95" s="108"/>
      <c r="S95" s="976"/>
      <c r="T95" s="102">
        <v>13</v>
      </c>
      <c r="U95" s="108">
        <f>IF(X89&lt;0.01,0,U$89)</f>
        <v>0</v>
      </c>
      <c r="V95" s="108">
        <f>IF(U95=0,0,-PPMT($G$9/2,T95,MAX($G$8*2),$P$9))</f>
        <v>0</v>
      </c>
      <c r="W95" s="108">
        <f>IF(U95=0,0,-IPMT($G$9/2,T95,MAX($G$8*2),$P$9))</f>
        <v>0</v>
      </c>
      <c r="X95" s="108">
        <f>IF(X89&lt;0,0,X89-V95)</f>
        <v>0</v>
      </c>
      <c r="Y95" s="108"/>
      <c r="AY95" s="108">
        <f t="shared" si="23"/>
        <v>-6.8212102632969618E-13</v>
      </c>
      <c r="AZ95" s="83">
        <v>78</v>
      </c>
      <c r="BA95" s="83">
        <f t="shared" si="27"/>
        <v>0</v>
      </c>
      <c r="BB95" s="79">
        <f t="shared" ref="BB95:BB158" si="28">IF(BA95=1,$F$18,IF(BB94&gt;0,BD94,0))</f>
        <v>890338.86352010514</v>
      </c>
      <c r="BC95" s="79">
        <f t="shared" si="19"/>
        <v>3774.5965086170327</v>
      </c>
      <c r="BD95" s="108">
        <f t="shared" si="17"/>
        <v>886564.26701148809</v>
      </c>
      <c r="BE95" s="79">
        <f t="shared" si="18"/>
        <v>1524.432421705267</v>
      </c>
      <c r="BF95" s="108">
        <f t="shared" si="25"/>
        <v>3774.5965086170327</v>
      </c>
      <c r="BG95" s="108">
        <f t="shared" si="25"/>
        <v>1524.432421705267</v>
      </c>
      <c r="BH95" s="83">
        <f t="shared" si="26"/>
        <v>1</v>
      </c>
    </row>
    <row r="96" spans="12:60" ht="20.25" customHeight="1">
      <c r="L96" s="975"/>
      <c r="M96" s="102">
        <v>79</v>
      </c>
      <c r="N96" s="108">
        <f t="shared" ref="N96:N159" si="29">IF(Q95&lt;1,0,N95)</f>
        <v>5299.0289303222989</v>
      </c>
      <c r="O96" s="108">
        <f t="shared" si="21"/>
        <v>3782.4602513433179</v>
      </c>
      <c r="P96" s="108">
        <f t="shared" si="22"/>
        <v>1516.5686789789813</v>
      </c>
      <c r="Q96" s="109">
        <f t="shared" si="24"/>
        <v>724170.50565856788</v>
      </c>
      <c r="R96" s="108"/>
      <c r="S96" s="976"/>
      <c r="T96" s="102"/>
      <c r="V96" s="108"/>
      <c r="W96" s="108"/>
      <c r="AY96" s="108">
        <f t="shared" si="23"/>
        <v>-2.2737367544323206E-13</v>
      </c>
      <c r="AZ96" s="83">
        <v>79</v>
      </c>
      <c r="BA96" s="83">
        <f t="shared" si="27"/>
        <v>0</v>
      </c>
      <c r="BB96" s="79">
        <f t="shared" si="28"/>
        <v>886564.26701148809</v>
      </c>
      <c r="BC96" s="79">
        <f t="shared" si="19"/>
        <v>3782.4602513433179</v>
      </c>
      <c r="BD96" s="108">
        <f t="shared" si="17"/>
        <v>882781.80676014477</v>
      </c>
      <c r="BE96" s="79">
        <f t="shared" si="18"/>
        <v>1516.5686789789813</v>
      </c>
      <c r="BF96" s="108">
        <f t="shared" si="25"/>
        <v>3782.4602513433179</v>
      </c>
      <c r="BG96" s="108">
        <f t="shared" si="25"/>
        <v>1516.5686789789813</v>
      </c>
      <c r="BH96" s="83">
        <f t="shared" si="26"/>
        <v>1</v>
      </c>
    </row>
    <row r="97" spans="12:60" ht="20.25" customHeight="1">
      <c r="L97" s="975"/>
      <c r="M97" s="102">
        <v>80</v>
      </c>
      <c r="N97" s="108">
        <f t="shared" si="29"/>
        <v>5299.0289303222989</v>
      </c>
      <c r="O97" s="108">
        <f t="shared" si="21"/>
        <v>3790.34037686695</v>
      </c>
      <c r="P97" s="108">
        <f t="shared" si="22"/>
        <v>1508.6885534553494</v>
      </c>
      <c r="Q97" s="109">
        <f t="shared" si="24"/>
        <v>720380.1652817009</v>
      </c>
      <c r="R97" s="108"/>
      <c r="S97" s="976"/>
      <c r="T97" s="102"/>
      <c r="V97" s="108"/>
      <c r="W97" s="108"/>
      <c r="AY97" s="108">
        <f t="shared" si="23"/>
        <v>-4.5474735088646412E-13</v>
      </c>
      <c r="AZ97" s="83">
        <v>80</v>
      </c>
      <c r="BA97" s="83">
        <f t="shared" si="27"/>
        <v>0</v>
      </c>
      <c r="BB97" s="79">
        <f t="shared" si="28"/>
        <v>882781.80676014477</v>
      </c>
      <c r="BC97" s="79">
        <f t="shared" si="19"/>
        <v>3790.34037686695</v>
      </c>
      <c r="BD97" s="108">
        <f t="shared" si="17"/>
        <v>878991.46638327779</v>
      </c>
      <c r="BE97" s="79">
        <f t="shared" si="18"/>
        <v>1508.6885534553494</v>
      </c>
      <c r="BF97" s="108">
        <f t="shared" si="25"/>
        <v>3790.34037686695</v>
      </c>
      <c r="BG97" s="108">
        <f t="shared" si="25"/>
        <v>1508.6885534553494</v>
      </c>
      <c r="BH97" s="83">
        <f t="shared" si="26"/>
        <v>1</v>
      </c>
    </row>
    <row r="98" spans="12:60" ht="20.25" customHeight="1">
      <c r="L98" s="975"/>
      <c r="M98" s="102">
        <v>81</v>
      </c>
      <c r="N98" s="108">
        <f t="shared" si="29"/>
        <v>5299.0289303222989</v>
      </c>
      <c r="O98" s="108">
        <f t="shared" si="21"/>
        <v>3798.2369193187556</v>
      </c>
      <c r="P98" s="108">
        <f t="shared" si="22"/>
        <v>1500.7920110035436</v>
      </c>
      <c r="Q98" s="109">
        <f t="shared" si="24"/>
        <v>716581.92836238211</v>
      </c>
      <c r="R98" s="108"/>
      <c r="S98" s="976"/>
      <c r="T98" s="102"/>
      <c r="V98" s="108"/>
      <c r="W98" s="108"/>
      <c r="AY98" s="108">
        <f t="shared" si="23"/>
        <v>-2.2737367544323206E-13</v>
      </c>
      <c r="AZ98" s="83">
        <v>81</v>
      </c>
      <c r="BA98" s="83">
        <f t="shared" si="27"/>
        <v>0</v>
      </c>
      <c r="BB98" s="79">
        <f t="shared" si="28"/>
        <v>878991.46638327779</v>
      </c>
      <c r="BC98" s="79">
        <f t="shared" si="19"/>
        <v>3798.2369193187556</v>
      </c>
      <c r="BD98" s="108">
        <f t="shared" si="17"/>
        <v>875193.229463959</v>
      </c>
      <c r="BE98" s="79">
        <f t="shared" si="18"/>
        <v>1500.7920110035436</v>
      </c>
      <c r="BF98" s="108">
        <f t="shared" si="25"/>
        <v>3798.2369193187556</v>
      </c>
      <c r="BG98" s="108">
        <f t="shared" si="25"/>
        <v>1500.7920110035436</v>
      </c>
      <c r="BH98" s="83">
        <f t="shared" si="26"/>
        <v>1</v>
      </c>
    </row>
    <row r="99" spans="12:60" ht="20.25" customHeight="1">
      <c r="L99" s="975"/>
      <c r="M99" s="102">
        <v>82</v>
      </c>
      <c r="N99" s="108">
        <f t="shared" si="29"/>
        <v>5299.0289303222989</v>
      </c>
      <c r="O99" s="108">
        <f t="shared" si="21"/>
        <v>3806.1499129006697</v>
      </c>
      <c r="P99" s="108">
        <f t="shared" si="22"/>
        <v>1492.8790174216297</v>
      </c>
      <c r="Q99" s="109">
        <f t="shared" si="24"/>
        <v>712775.77844948147</v>
      </c>
      <c r="R99" s="108"/>
      <c r="S99" s="976"/>
      <c r="T99" s="102"/>
      <c r="V99" s="108"/>
      <c r="W99" s="108"/>
      <c r="AY99" s="108">
        <f t="shared" si="23"/>
        <v>-4.5474735088646412E-13</v>
      </c>
      <c r="AZ99" s="83">
        <v>82</v>
      </c>
      <c r="BA99" s="83">
        <f t="shared" si="27"/>
        <v>0</v>
      </c>
      <c r="BB99" s="79">
        <f t="shared" si="28"/>
        <v>875193.229463959</v>
      </c>
      <c r="BC99" s="79">
        <f t="shared" si="19"/>
        <v>3806.1499129006697</v>
      </c>
      <c r="BD99" s="108">
        <f t="shared" si="17"/>
        <v>871387.07955105836</v>
      </c>
      <c r="BE99" s="79">
        <f t="shared" si="18"/>
        <v>1492.8790174216297</v>
      </c>
      <c r="BF99" s="108">
        <f t="shared" si="25"/>
        <v>3806.1499129006697</v>
      </c>
      <c r="BG99" s="108">
        <f t="shared" si="25"/>
        <v>1492.8790174216297</v>
      </c>
      <c r="BH99" s="83">
        <f t="shared" si="26"/>
        <v>1</v>
      </c>
    </row>
    <row r="100" spans="12:60" ht="20.25" customHeight="1">
      <c r="L100" s="975"/>
      <c r="M100" s="102">
        <v>83</v>
      </c>
      <c r="N100" s="108">
        <f t="shared" si="29"/>
        <v>5299.0289303222989</v>
      </c>
      <c r="O100" s="108">
        <f t="shared" si="21"/>
        <v>3814.0793918858794</v>
      </c>
      <c r="P100" s="108">
        <f t="shared" si="22"/>
        <v>1484.9495384364195</v>
      </c>
      <c r="Q100" s="109">
        <f t="shared" si="24"/>
        <v>708961.69905759557</v>
      </c>
      <c r="R100" s="108"/>
      <c r="S100" s="976"/>
      <c r="T100" s="102"/>
      <c r="V100" s="108"/>
      <c r="W100" s="108"/>
      <c r="AY100" s="108">
        <f t="shared" si="23"/>
        <v>0</v>
      </c>
      <c r="AZ100" s="83">
        <v>83</v>
      </c>
      <c r="BA100" s="83">
        <f t="shared" si="27"/>
        <v>0</v>
      </c>
      <c r="BB100" s="79">
        <f t="shared" si="28"/>
        <v>871387.07955105836</v>
      </c>
      <c r="BC100" s="79">
        <f t="shared" si="19"/>
        <v>3814.0793918858794</v>
      </c>
      <c r="BD100" s="108">
        <f t="shared" si="17"/>
        <v>867573.00015917246</v>
      </c>
      <c r="BE100" s="79">
        <f t="shared" si="18"/>
        <v>1484.9495384364195</v>
      </c>
      <c r="BF100" s="108">
        <f t="shared" si="25"/>
        <v>3814.0793918858794</v>
      </c>
      <c r="BG100" s="108">
        <f t="shared" si="25"/>
        <v>1484.9495384364195</v>
      </c>
      <c r="BH100" s="83">
        <f t="shared" si="26"/>
        <v>1</v>
      </c>
    </row>
    <row r="101" spans="12:60" ht="20.25" customHeight="1">
      <c r="L101" s="975"/>
      <c r="M101" s="102">
        <v>84</v>
      </c>
      <c r="N101" s="108">
        <f t="shared" si="29"/>
        <v>5299.0289303222989</v>
      </c>
      <c r="O101" s="108">
        <f t="shared" si="21"/>
        <v>3822.0253906189751</v>
      </c>
      <c r="P101" s="108">
        <f t="shared" si="22"/>
        <v>1477.0035397033241</v>
      </c>
      <c r="Q101" s="109">
        <f t="shared" si="24"/>
        <v>705139.67366697663</v>
      </c>
      <c r="R101" s="108"/>
      <c r="S101" s="976"/>
      <c r="T101" s="102">
        <v>14</v>
      </c>
      <c r="U101" s="108">
        <f>IF(X95&lt;0.01,0,U$95)</f>
        <v>0</v>
      </c>
      <c r="V101" s="108">
        <f>IF(U101=0,0,-PPMT($G$9/2,T101,MAX($G$8*2),$P$9))</f>
        <v>0</v>
      </c>
      <c r="W101" s="108">
        <f>IF(U101=0,0,-IPMT($G$9/2,T101,MAX($G$8*2),$P$9))</f>
        <v>0</v>
      </c>
      <c r="X101" s="108">
        <f>IF(X95&lt;0,0,X95-V101)</f>
        <v>0</v>
      </c>
      <c r="Y101" s="108"/>
      <c r="AY101" s="108">
        <f t="shared" si="23"/>
        <v>-2.2737367544323206E-13</v>
      </c>
      <c r="AZ101" s="83">
        <v>84</v>
      </c>
      <c r="BA101" s="83">
        <f t="shared" si="27"/>
        <v>0</v>
      </c>
      <c r="BB101" s="79">
        <f t="shared" si="28"/>
        <v>867573.00015917246</v>
      </c>
      <c r="BC101" s="79">
        <f t="shared" si="19"/>
        <v>3822.0253906189751</v>
      </c>
      <c r="BD101" s="108">
        <f t="shared" si="17"/>
        <v>863750.97476855351</v>
      </c>
      <c r="BE101" s="79">
        <f t="shared" si="18"/>
        <v>1477.0035397033241</v>
      </c>
      <c r="BF101" s="108">
        <f t="shared" si="25"/>
        <v>3822.0253906189751</v>
      </c>
      <c r="BG101" s="108">
        <f t="shared" si="25"/>
        <v>1477.0035397033241</v>
      </c>
      <c r="BH101" s="83">
        <f t="shared" si="26"/>
        <v>1</v>
      </c>
    </row>
    <row r="102" spans="12:60" ht="20.25" customHeight="1">
      <c r="L102" s="977" t="s">
        <v>399</v>
      </c>
      <c r="M102" s="102">
        <v>85</v>
      </c>
      <c r="N102" s="108">
        <f t="shared" si="29"/>
        <v>5299.0289303222989</v>
      </c>
      <c r="O102" s="108">
        <f t="shared" si="21"/>
        <v>3829.9879435160979</v>
      </c>
      <c r="P102" s="108">
        <f t="shared" si="22"/>
        <v>1469.0409868062011</v>
      </c>
      <c r="Q102" s="109">
        <f t="shared" si="24"/>
        <v>701309.68572346051</v>
      </c>
      <c r="R102" s="108"/>
      <c r="S102" s="978" t="s">
        <v>399</v>
      </c>
      <c r="T102" s="102"/>
      <c r="V102" s="108"/>
      <c r="W102" s="108"/>
      <c r="AY102" s="108">
        <f t="shared" si="23"/>
        <v>0</v>
      </c>
      <c r="AZ102" s="83">
        <v>85</v>
      </c>
      <c r="BA102" s="83">
        <f t="shared" si="27"/>
        <v>0</v>
      </c>
      <c r="BB102" s="79">
        <f t="shared" si="28"/>
        <v>863750.97476855351</v>
      </c>
      <c r="BC102" s="79">
        <f t="shared" si="19"/>
        <v>3829.9879435160979</v>
      </c>
      <c r="BD102" s="108">
        <f t="shared" si="17"/>
        <v>859920.9868250374</v>
      </c>
      <c r="BE102" s="79">
        <f t="shared" si="18"/>
        <v>1469.0409868062011</v>
      </c>
      <c r="BF102" s="108">
        <f t="shared" si="25"/>
        <v>3829.9879435160979</v>
      </c>
      <c r="BG102" s="108">
        <f t="shared" si="25"/>
        <v>1469.0409868062011</v>
      </c>
      <c r="BH102" s="83">
        <f t="shared" si="26"/>
        <v>1</v>
      </c>
    </row>
    <row r="103" spans="12:60" ht="20.25" customHeight="1">
      <c r="L103" s="977"/>
      <c r="M103" s="102">
        <v>86</v>
      </c>
      <c r="N103" s="108">
        <f t="shared" si="29"/>
        <v>5299.0289303222989</v>
      </c>
      <c r="O103" s="108">
        <f t="shared" si="21"/>
        <v>3837.9670850650896</v>
      </c>
      <c r="P103" s="108">
        <f t="shared" si="22"/>
        <v>1461.0618452572091</v>
      </c>
      <c r="Q103" s="109">
        <f t="shared" si="24"/>
        <v>697471.71863839542</v>
      </c>
      <c r="R103" s="108"/>
      <c r="S103" s="978"/>
      <c r="T103" s="102"/>
      <c r="V103" s="108"/>
      <c r="W103" s="108"/>
      <c r="AY103" s="108">
        <f t="shared" si="23"/>
        <v>2.2737367544323206E-13</v>
      </c>
      <c r="AZ103" s="83">
        <v>86</v>
      </c>
      <c r="BA103" s="83">
        <f t="shared" si="27"/>
        <v>0</v>
      </c>
      <c r="BB103" s="79">
        <f t="shared" si="28"/>
        <v>859920.9868250374</v>
      </c>
      <c r="BC103" s="79">
        <f t="shared" si="19"/>
        <v>3837.9670850650896</v>
      </c>
      <c r="BD103" s="108">
        <f t="shared" si="17"/>
        <v>856083.01973997231</v>
      </c>
      <c r="BE103" s="79">
        <f t="shared" si="18"/>
        <v>1461.0618452572091</v>
      </c>
      <c r="BF103" s="108">
        <f t="shared" si="25"/>
        <v>3837.9670850650896</v>
      </c>
      <c r="BG103" s="108">
        <f t="shared" si="25"/>
        <v>1461.0618452572091</v>
      </c>
      <c r="BH103" s="83">
        <f t="shared" si="26"/>
        <v>1</v>
      </c>
    </row>
    <row r="104" spans="12:60" ht="20.25" customHeight="1">
      <c r="L104" s="977"/>
      <c r="M104" s="102">
        <v>87</v>
      </c>
      <c r="N104" s="108">
        <f t="shared" si="29"/>
        <v>5299.0289303222989</v>
      </c>
      <c r="O104" s="108">
        <f t="shared" si="21"/>
        <v>3845.962849825642</v>
      </c>
      <c r="P104" s="108">
        <f t="shared" si="22"/>
        <v>1453.0660804966572</v>
      </c>
      <c r="Q104" s="109">
        <f t="shared" si="24"/>
        <v>693625.7557885698</v>
      </c>
      <c r="R104" s="108"/>
      <c r="S104" s="978"/>
      <c r="T104" s="102"/>
      <c r="V104" s="108"/>
      <c r="W104" s="108"/>
      <c r="AY104" s="108">
        <f t="shared" si="23"/>
        <v>-2.2737367544323206E-13</v>
      </c>
      <c r="AZ104" s="83">
        <v>87</v>
      </c>
      <c r="BA104" s="83">
        <f t="shared" si="27"/>
        <v>0</v>
      </c>
      <c r="BB104" s="79">
        <f t="shared" si="28"/>
        <v>856083.01973997231</v>
      </c>
      <c r="BC104" s="79">
        <f t="shared" si="19"/>
        <v>3845.962849825642</v>
      </c>
      <c r="BD104" s="108">
        <f t="shared" si="17"/>
        <v>852237.05689014669</v>
      </c>
      <c r="BE104" s="79">
        <f t="shared" si="18"/>
        <v>1453.0660804966572</v>
      </c>
      <c r="BF104" s="108">
        <f t="shared" si="25"/>
        <v>3845.962849825642</v>
      </c>
      <c r="BG104" s="108">
        <f t="shared" si="25"/>
        <v>1453.0660804966572</v>
      </c>
      <c r="BH104" s="83">
        <f t="shared" si="26"/>
        <v>1</v>
      </c>
    </row>
    <row r="105" spans="12:60" ht="20.25" customHeight="1">
      <c r="L105" s="977"/>
      <c r="M105" s="102">
        <v>88</v>
      </c>
      <c r="N105" s="108">
        <f t="shared" si="29"/>
        <v>5299.0289303222989</v>
      </c>
      <c r="O105" s="108">
        <f t="shared" si="21"/>
        <v>3853.9752724294453</v>
      </c>
      <c r="P105" s="108">
        <f t="shared" si="22"/>
        <v>1445.0536578928536</v>
      </c>
      <c r="Q105" s="109">
        <f t="shared" si="24"/>
        <v>689771.7805161404</v>
      </c>
      <c r="R105" s="108"/>
      <c r="S105" s="978"/>
      <c r="T105" s="102"/>
      <c r="V105" s="108"/>
      <c r="W105" s="108"/>
      <c r="AY105" s="108">
        <f t="shared" si="23"/>
        <v>0</v>
      </c>
      <c r="AZ105" s="83">
        <v>88</v>
      </c>
      <c r="BA105" s="83">
        <f t="shared" si="27"/>
        <v>0</v>
      </c>
      <c r="BB105" s="79">
        <f t="shared" si="28"/>
        <v>852237.05689014669</v>
      </c>
      <c r="BC105" s="79">
        <f t="shared" si="19"/>
        <v>3853.9752724294453</v>
      </c>
      <c r="BD105" s="108">
        <f t="shared" si="17"/>
        <v>848383.08161771728</v>
      </c>
      <c r="BE105" s="79">
        <f t="shared" si="18"/>
        <v>1445.0536578928536</v>
      </c>
      <c r="BF105" s="108">
        <f t="shared" si="25"/>
        <v>3853.9752724294453</v>
      </c>
      <c r="BG105" s="108">
        <f t="shared" si="25"/>
        <v>1445.0536578928536</v>
      </c>
      <c r="BH105" s="83">
        <f t="shared" si="26"/>
        <v>1</v>
      </c>
    </row>
    <row r="106" spans="12:60" ht="20.25" customHeight="1">
      <c r="L106" s="977"/>
      <c r="M106" s="102">
        <v>89</v>
      </c>
      <c r="N106" s="108">
        <f t="shared" si="29"/>
        <v>5299.0289303222989</v>
      </c>
      <c r="O106" s="108">
        <f t="shared" si="21"/>
        <v>3862.0043875803403</v>
      </c>
      <c r="P106" s="108">
        <f t="shared" si="22"/>
        <v>1437.0245427419591</v>
      </c>
      <c r="Q106" s="109">
        <f t="shared" si="24"/>
        <v>685909.77612856007</v>
      </c>
      <c r="R106" s="108"/>
      <c r="S106" s="978"/>
      <c r="T106" s="102"/>
      <c r="V106" s="108"/>
      <c r="W106" s="108"/>
      <c r="AY106" s="108">
        <f t="shared" si="23"/>
        <v>-4.5474735088646412E-13</v>
      </c>
      <c r="AZ106" s="83">
        <v>89</v>
      </c>
      <c r="BA106" s="83">
        <f t="shared" si="27"/>
        <v>0</v>
      </c>
      <c r="BB106" s="79">
        <f t="shared" si="28"/>
        <v>848383.08161771728</v>
      </c>
      <c r="BC106" s="79">
        <f t="shared" si="19"/>
        <v>3862.0043875803403</v>
      </c>
      <c r="BD106" s="108">
        <f t="shared" si="17"/>
        <v>844521.07723013696</v>
      </c>
      <c r="BE106" s="79">
        <f t="shared" si="18"/>
        <v>1437.0245427419591</v>
      </c>
      <c r="BF106" s="108">
        <f t="shared" si="25"/>
        <v>3862.0043875803403</v>
      </c>
      <c r="BG106" s="108">
        <f t="shared" si="25"/>
        <v>1437.0245427419591</v>
      </c>
      <c r="BH106" s="83">
        <f t="shared" si="26"/>
        <v>1</v>
      </c>
    </row>
    <row r="107" spans="12:60" ht="20.25" customHeight="1">
      <c r="L107" s="977"/>
      <c r="M107" s="102">
        <v>90</v>
      </c>
      <c r="N107" s="108">
        <f t="shared" si="29"/>
        <v>5299.0289303222989</v>
      </c>
      <c r="O107" s="108">
        <f t="shared" si="21"/>
        <v>3870.0502300544654</v>
      </c>
      <c r="P107" s="108">
        <f t="shared" si="22"/>
        <v>1428.9787002678331</v>
      </c>
      <c r="Q107" s="109">
        <f t="shared" si="24"/>
        <v>682039.72589850565</v>
      </c>
      <c r="R107" s="108"/>
      <c r="S107" s="978"/>
      <c r="T107" s="102">
        <v>15</v>
      </c>
      <c r="U107" s="108">
        <f>IF(X101&lt;0.01,0,U$101)</f>
        <v>0</v>
      </c>
      <c r="V107" s="108">
        <f>IF(U107=0,0,-PPMT($G$9/2,T107,MAX($G$8*2),$P$9))</f>
        <v>0</v>
      </c>
      <c r="W107" s="108">
        <f>IF(U107=0,0,-IPMT($G$9/2,T107,MAX($G$8*2),$P$9))</f>
        <v>0</v>
      </c>
      <c r="X107" s="108">
        <f>IF(X101&lt;0,0,X101-V107)</f>
        <v>0</v>
      </c>
      <c r="Y107" s="108"/>
      <c r="AY107" s="108">
        <f t="shared" si="23"/>
        <v>4.5474735088646412E-13</v>
      </c>
      <c r="AZ107" s="83">
        <v>90</v>
      </c>
      <c r="BA107" s="83">
        <f t="shared" si="27"/>
        <v>0</v>
      </c>
      <c r="BB107" s="79">
        <f t="shared" si="28"/>
        <v>844521.07723013696</v>
      </c>
      <c r="BC107" s="79">
        <f t="shared" si="19"/>
        <v>3870.0502300544654</v>
      </c>
      <c r="BD107" s="108">
        <f t="shared" si="17"/>
        <v>840651.02700008254</v>
      </c>
      <c r="BE107" s="79">
        <f t="shared" si="18"/>
        <v>1428.9787002678331</v>
      </c>
      <c r="BF107" s="108">
        <f t="shared" si="25"/>
        <v>3870.0502300544654</v>
      </c>
      <c r="BG107" s="108">
        <f t="shared" si="25"/>
        <v>1428.9787002678331</v>
      </c>
      <c r="BH107" s="83">
        <f t="shared" si="26"/>
        <v>1</v>
      </c>
    </row>
    <row r="108" spans="12:60" ht="20.25" customHeight="1">
      <c r="L108" s="977"/>
      <c r="M108" s="102">
        <v>91</v>
      </c>
      <c r="N108" s="108">
        <f t="shared" si="29"/>
        <v>5299.0289303222989</v>
      </c>
      <c r="O108" s="108">
        <f t="shared" si="21"/>
        <v>3878.1128347004128</v>
      </c>
      <c r="P108" s="108">
        <f t="shared" si="22"/>
        <v>1420.9160956218866</v>
      </c>
      <c r="Q108" s="109">
        <f t="shared" si="24"/>
        <v>678161.61306380527</v>
      </c>
      <c r="R108" s="108"/>
      <c r="S108" s="978"/>
      <c r="T108" s="102"/>
      <c r="V108" s="108"/>
      <c r="W108" s="108"/>
      <c r="AY108" s="108">
        <f t="shared" si="23"/>
        <v>-4.5474735088646412E-13</v>
      </c>
      <c r="AZ108" s="83">
        <v>91</v>
      </c>
      <c r="BA108" s="83">
        <f t="shared" si="27"/>
        <v>0</v>
      </c>
      <c r="BB108" s="79">
        <f t="shared" si="28"/>
        <v>840651.02700008254</v>
      </c>
      <c r="BC108" s="79">
        <f t="shared" si="19"/>
        <v>3878.1128347004128</v>
      </c>
      <c r="BD108" s="108">
        <f t="shared" si="17"/>
        <v>836772.91416538216</v>
      </c>
      <c r="BE108" s="79">
        <f t="shared" si="18"/>
        <v>1420.9160956218866</v>
      </c>
      <c r="BF108" s="108">
        <f t="shared" si="25"/>
        <v>3878.1128347004128</v>
      </c>
      <c r="BG108" s="108">
        <f t="shared" si="25"/>
        <v>1420.9160956218866</v>
      </c>
      <c r="BH108" s="83">
        <f t="shared" si="26"/>
        <v>1</v>
      </c>
    </row>
    <row r="109" spans="12:60" ht="20.25" customHeight="1">
      <c r="L109" s="977"/>
      <c r="M109" s="102">
        <v>92</v>
      </c>
      <c r="N109" s="108">
        <f t="shared" si="29"/>
        <v>5299.0289303222989</v>
      </c>
      <c r="O109" s="108">
        <f t="shared" si="21"/>
        <v>3886.1922364393718</v>
      </c>
      <c r="P109" s="108">
        <f t="shared" si="22"/>
        <v>1412.8366938829272</v>
      </c>
      <c r="Q109" s="109">
        <f t="shared" si="24"/>
        <v>674275.42082736595</v>
      </c>
      <c r="R109" s="108"/>
      <c r="S109" s="978"/>
      <c r="T109" s="102"/>
      <c r="V109" s="108"/>
      <c r="W109" s="108"/>
      <c r="AY109" s="108">
        <f t="shared" si="23"/>
        <v>0</v>
      </c>
      <c r="AZ109" s="83">
        <v>92</v>
      </c>
      <c r="BA109" s="83">
        <f t="shared" si="27"/>
        <v>0</v>
      </c>
      <c r="BB109" s="79">
        <f t="shared" si="28"/>
        <v>836772.91416538216</v>
      </c>
      <c r="BC109" s="79">
        <f t="shared" si="19"/>
        <v>3886.1922364393718</v>
      </c>
      <c r="BD109" s="108">
        <f t="shared" si="17"/>
        <v>832886.72192894283</v>
      </c>
      <c r="BE109" s="79">
        <f t="shared" si="18"/>
        <v>1412.8366938829272</v>
      </c>
      <c r="BF109" s="108">
        <f t="shared" si="25"/>
        <v>3886.1922364393718</v>
      </c>
      <c r="BG109" s="108">
        <f t="shared" si="25"/>
        <v>1412.8366938829272</v>
      </c>
      <c r="BH109" s="83">
        <f t="shared" si="26"/>
        <v>1</v>
      </c>
    </row>
    <row r="110" spans="12:60" ht="20.25" customHeight="1">
      <c r="L110" s="977"/>
      <c r="M110" s="102">
        <v>93</v>
      </c>
      <c r="N110" s="108">
        <f t="shared" si="29"/>
        <v>5299.0289303222989</v>
      </c>
      <c r="O110" s="108">
        <f t="shared" si="21"/>
        <v>3894.2884702652877</v>
      </c>
      <c r="P110" s="108">
        <f t="shared" si="22"/>
        <v>1404.7404600570119</v>
      </c>
      <c r="Q110" s="109">
        <f t="shared" si="24"/>
        <v>670381.13235710061</v>
      </c>
      <c r="R110" s="108"/>
      <c r="S110" s="978"/>
      <c r="T110" s="102"/>
      <c r="V110" s="108"/>
      <c r="W110" s="108"/>
      <c r="AY110" s="108">
        <f t="shared" si="23"/>
        <v>-6.8212102632969618E-13</v>
      </c>
      <c r="AZ110" s="83">
        <v>93</v>
      </c>
      <c r="BA110" s="83">
        <f t="shared" si="27"/>
        <v>0</v>
      </c>
      <c r="BB110" s="79">
        <f t="shared" si="28"/>
        <v>832886.72192894283</v>
      </c>
      <c r="BC110" s="79">
        <f t="shared" si="19"/>
        <v>3894.2884702652877</v>
      </c>
      <c r="BD110" s="108">
        <f t="shared" si="17"/>
        <v>828992.43345867749</v>
      </c>
      <c r="BE110" s="79">
        <f t="shared" si="18"/>
        <v>1404.7404600570119</v>
      </c>
      <c r="BF110" s="108">
        <f t="shared" si="25"/>
        <v>3894.2884702652877</v>
      </c>
      <c r="BG110" s="108">
        <f t="shared" si="25"/>
        <v>1404.7404600570119</v>
      </c>
      <c r="BH110" s="83">
        <f t="shared" si="26"/>
        <v>1</v>
      </c>
    </row>
    <row r="111" spans="12:60" ht="20.25" customHeight="1">
      <c r="L111" s="977"/>
      <c r="M111" s="102">
        <v>94</v>
      </c>
      <c r="N111" s="108">
        <f t="shared" si="29"/>
        <v>5299.0289303222989</v>
      </c>
      <c r="O111" s="108">
        <f t="shared" si="21"/>
        <v>3902.4015712450068</v>
      </c>
      <c r="P111" s="108">
        <f t="shared" si="22"/>
        <v>1396.6273590772926</v>
      </c>
      <c r="Q111" s="109">
        <f t="shared" si="24"/>
        <v>666478.73078585556</v>
      </c>
      <c r="R111" s="108"/>
      <c r="S111" s="978"/>
      <c r="T111" s="102"/>
      <c r="V111" s="108"/>
      <c r="W111" s="108"/>
      <c r="AY111" s="108">
        <f t="shared" si="23"/>
        <v>-4.5474735088646412E-13</v>
      </c>
      <c r="AZ111" s="83">
        <v>94</v>
      </c>
      <c r="BA111" s="83">
        <f t="shared" si="27"/>
        <v>0</v>
      </c>
      <c r="BB111" s="79">
        <f t="shared" si="28"/>
        <v>828992.43345867749</v>
      </c>
      <c r="BC111" s="79">
        <f t="shared" si="19"/>
        <v>3902.4015712450068</v>
      </c>
      <c r="BD111" s="108">
        <f t="shared" si="17"/>
        <v>825090.03188743244</v>
      </c>
      <c r="BE111" s="79">
        <f t="shared" si="18"/>
        <v>1396.6273590772926</v>
      </c>
      <c r="BF111" s="108">
        <f t="shared" si="25"/>
        <v>3902.4015712450068</v>
      </c>
      <c r="BG111" s="108">
        <f t="shared" si="25"/>
        <v>1396.6273590772926</v>
      </c>
      <c r="BH111" s="83">
        <f t="shared" si="26"/>
        <v>1</v>
      </c>
    </row>
    <row r="112" spans="12:60" ht="20.25" customHeight="1">
      <c r="L112" s="977"/>
      <c r="M112" s="102">
        <v>95</v>
      </c>
      <c r="N112" s="108">
        <f t="shared" si="29"/>
        <v>5299.0289303222989</v>
      </c>
      <c r="O112" s="108">
        <f t="shared" si="21"/>
        <v>3910.5315745184339</v>
      </c>
      <c r="P112" s="108">
        <f t="shared" si="22"/>
        <v>1388.4973558038653</v>
      </c>
      <c r="Q112" s="109">
        <f t="shared" si="24"/>
        <v>662568.19921133714</v>
      </c>
      <c r="R112" s="108"/>
      <c r="S112" s="978"/>
      <c r="T112" s="102"/>
      <c r="V112" s="108"/>
      <c r="W112" s="108"/>
      <c r="AY112" s="108">
        <f t="shared" si="23"/>
        <v>-2.2737367544323206E-13</v>
      </c>
      <c r="AZ112" s="83">
        <v>95</v>
      </c>
      <c r="BA112" s="83">
        <f t="shared" si="27"/>
        <v>0</v>
      </c>
      <c r="BB112" s="79">
        <f t="shared" si="28"/>
        <v>825090.03188743244</v>
      </c>
      <c r="BC112" s="79">
        <f t="shared" si="19"/>
        <v>3910.5315745184339</v>
      </c>
      <c r="BD112" s="108">
        <f t="shared" ref="BD112:BD175" si="30">BB112-BC112</f>
        <v>821179.50031291402</v>
      </c>
      <c r="BE112" s="79">
        <f t="shared" ref="BE112:BE175" si="31">IF(BC112&gt;0,BG112,0)</f>
        <v>1388.4973558038653</v>
      </c>
      <c r="BF112" s="108">
        <f t="shared" si="25"/>
        <v>3910.5315745184339</v>
      </c>
      <c r="BG112" s="108">
        <f t="shared" si="25"/>
        <v>1388.4973558038653</v>
      </c>
      <c r="BH112" s="83">
        <f t="shared" si="26"/>
        <v>1</v>
      </c>
    </row>
    <row r="113" spans="12:60" ht="20.25" customHeight="1">
      <c r="L113" s="977"/>
      <c r="M113" s="102">
        <v>96</v>
      </c>
      <c r="N113" s="108">
        <f t="shared" si="29"/>
        <v>5299.0289303222989</v>
      </c>
      <c r="O113" s="108">
        <f t="shared" si="21"/>
        <v>3918.6785152986799</v>
      </c>
      <c r="P113" s="108">
        <f t="shared" si="22"/>
        <v>1380.3504150236188</v>
      </c>
      <c r="Q113" s="109">
        <f t="shared" si="24"/>
        <v>658649.5206960385</v>
      </c>
      <c r="R113" s="108"/>
      <c r="S113" s="978"/>
      <c r="T113" s="102">
        <v>16</v>
      </c>
      <c r="U113" s="108">
        <f>IF(X107&lt;0.01,0,U$107)</f>
        <v>0</v>
      </c>
      <c r="V113" s="108">
        <f>IF(U113=0,0,-PPMT($G$9/2,T113,MAX($G$8*2),$P$9))</f>
        <v>0</v>
      </c>
      <c r="W113" s="108">
        <f>IF(U113=0,0,-IPMT($G$9/2,T113,MAX($G$8*2),$P$9))</f>
        <v>0</v>
      </c>
      <c r="X113" s="108">
        <f>IF(X107&lt;0,0,X107-V113)</f>
        <v>0</v>
      </c>
      <c r="Y113" s="108"/>
      <c r="AY113" s="108">
        <f t="shared" si="23"/>
        <v>2.2737367544323206E-13</v>
      </c>
      <c r="AZ113" s="83">
        <v>96</v>
      </c>
      <c r="BA113" s="83">
        <f t="shared" si="27"/>
        <v>0</v>
      </c>
      <c r="BB113" s="79">
        <f t="shared" si="28"/>
        <v>821179.50031291402</v>
      </c>
      <c r="BC113" s="79">
        <f t="shared" ref="BC113:BC176" si="32">IF(BA113=1,BF113,IF(BB113&gt;0,BF113,0))</f>
        <v>3918.6785152986799</v>
      </c>
      <c r="BD113" s="108">
        <f t="shared" si="30"/>
        <v>817260.82179761538</v>
      </c>
      <c r="BE113" s="79">
        <f t="shared" si="31"/>
        <v>1380.3504150236188</v>
      </c>
      <c r="BF113" s="108">
        <f t="shared" si="25"/>
        <v>3918.6785152986799</v>
      </c>
      <c r="BG113" s="108">
        <f t="shared" si="25"/>
        <v>1380.3504150236188</v>
      </c>
      <c r="BH113" s="83">
        <f t="shared" si="26"/>
        <v>1</v>
      </c>
    </row>
    <row r="114" spans="12:60" ht="20.25" customHeight="1">
      <c r="L114" s="975" t="s">
        <v>400</v>
      </c>
      <c r="M114" s="102">
        <v>97</v>
      </c>
      <c r="N114" s="108">
        <f t="shared" si="29"/>
        <v>5299.0289303222989</v>
      </c>
      <c r="O114" s="108">
        <f t="shared" si="21"/>
        <v>3926.842428872219</v>
      </c>
      <c r="P114" s="108">
        <f t="shared" si="22"/>
        <v>1372.1865014500797</v>
      </c>
      <c r="Q114" s="109">
        <f t="shared" si="24"/>
        <v>654722.67826716625</v>
      </c>
      <c r="R114" s="108"/>
      <c r="S114" s="976" t="s">
        <v>400</v>
      </c>
      <c r="T114" s="102"/>
      <c r="V114" s="108"/>
      <c r="W114" s="108"/>
      <c r="AY114" s="108">
        <f t="shared" si="23"/>
        <v>2.2737367544323206E-13</v>
      </c>
      <c r="AZ114" s="83">
        <v>97</v>
      </c>
      <c r="BA114" s="83">
        <f t="shared" si="27"/>
        <v>0</v>
      </c>
      <c r="BB114" s="79">
        <f t="shared" si="28"/>
        <v>817260.82179761538</v>
      </c>
      <c r="BC114" s="79">
        <f t="shared" si="32"/>
        <v>3926.842428872219</v>
      </c>
      <c r="BD114" s="108">
        <f t="shared" si="30"/>
        <v>813333.97936874314</v>
      </c>
      <c r="BE114" s="79">
        <f t="shared" si="31"/>
        <v>1372.1865014500797</v>
      </c>
      <c r="BF114" s="108">
        <f t="shared" si="25"/>
        <v>3926.842428872219</v>
      </c>
      <c r="BG114" s="108">
        <f t="shared" si="25"/>
        <v>1372.1865014500797</v>
      </c>
      <c r="BH114" s="83">
        <f t="shared" si="26"/>
        <v>1</v>
      </c>
    </row>
    <row r="115" spans="12:60" ht="20.25" customHeight="1">
      <c r="L115" s="975"/>
      <c r="M115" s="102">
        <v>98</v>
      </c>
      <c r="N115" s="108">
        <f t="shared" si="29"/>
        <v>5299.0289303222989</v>
      </c>
      <c r="O115" s="108">
        <f t="shared" si="21"/>
        <v>3935.0233505990363</v>
      </c>
      <c r="P115" s="108">
        <f t="shared" si="22"/>
        <v>1364.0055797232628</v>
      </c>
      <c r="Q115" s="109">
        <f t="shared" si="24"/>
        <v>650787.65491656726</v>
      </c>
      <c r="R115" s="108"/>
      <c r="S115" s="976"/>
      <c r="T115" s="102"/>
      <c r="V115" s="108"/>
      <c r="W115" s="108"/>
      <c r="AY115" s="108">
        <f t="shared" si="23"/>
        <v>-2.2737367544323206E-13</v>
      </c>
      <c r="AZ115" s="83">
        <v>98</v>
      </c>
      <c r="BA115" s="83">
        <f t="shared" si="27"/>
        <v>0</v>
      </c>
      <c r="BB115" s="79">
        <f t="shared" si="28"/>
        <v>813333.97936874314</v>
      </c>
      <c r="BC115" s="79">
        <f t="shared" si="32"/>
        <v>3935.0233505990363</v>
      </c>
      <c r="BD115" s="108">
        <f t="shared" si="30"/>
        <v>809398.95601814415</v>
      </c>
      <c r="BE115" s="79">
        <f t="shared" si="31"/>
        <v>1364.0055797232628</v>
      </c>
      <c r="BF115" s="108">
        <f t="shared" si="25"/>
        <v>3935.0233505990363</v>
      </c>
      <c r="BG115" s="108">
        <f t="shared" si="25"/>
        <v>1364.0055797232628</v>
      </c>
      <c r="BH115" s="83">
        <f t="shared" si="26"/>
        <v>1</v>
      </c>
    </row>
    <row r="116" spans="12:60" ht="20.25" customHeight="1">
      <c r="L116" s="975"/>
      <c r="M116" s="102">
        <v>99</v>
      </c>
      <c r="N116" s="108">
        <f t="shared" si="29"/>
        <v>5299.0289303222989</v>
      </c>
      <c r="O116" s="108">
        <f t="shared" si="21"/>
        <v>3943.2213159127846</v>
      </c>
      <c r="P116" s="108">
        <f t="shared" si="22"/>
        <v>1355.8076144095146</v>
      </c>
      <c r="Q116" s="109">
        <f t="shared" si="24"/>
        <v>646844.43360065448</v>
      </c>
      <c r="R116" s="108"/>
      <c r="S116" s="976"/>
      <c r="T116" s="102"/>
      <c r="V116" s="108"/>
      <c r="W116" s="108"/>
      <c r="AY116" s="108">
        <f t="shared" si="23"/>
        <v>-2.2737367544323206E-13</v>
      </c>
      <c r="AZ116" s="83">
        <v>99</v>
      </c>
      <c r="BA116" s="83">
        <f t="shared" si="27"/>
        <v>0</v>
      </c>
      <c r="BB116" s="79">
        <f t="shared" si="28"/>
        <v>809398.95601814415</v>
      </c>
      <c r="BC116" s="79">
        <f t="shared" si="32"/>
        <v>3943.2213159127846</v>
      </c>
      <c r="BD116" s="108">
        <f t="shared" si="30"/>
        <v>805455.73470223136</v>
      </c>
      <c r="BE116" s="79">
        <f t="shared" si="31"/>
        <v>1355.8076144095146</v>
      </c>
      <c r="BF116" s="108">
        <f t="shared" si="25"/>
        <v>3943.2213159127846</v>
      </c>
      <c r="BG116" s="108">
        <f t="shared" si="25"/>
        <v>1355.8076144095146</v>
      </c>
      <c r="BH116" s="83">
        <f t="shared" si="26"/>
        <v>1</v>
      </c>
    </row>
    <row r="117" spans="12:60" ht="20.25" customHeight="1">
      <c r="L117" s="975"/>
      <c r="M117" s="102">
        <v>100</v>
      </c>
      <c r="N117" s="108">
        <f t="shared" si="29"/>
        <v>5299.0289303222989</v>
      </c>
      <c r="O117" s="108">
        <f t="shared" si="21"/>
        <v>3951.4363603209363</v>
      </c>
      <c r="P117" s="108">
        <f t="shared" si="22"/>
        <v>1347.5925700013629</v>
      </c>
      <c r="Q117" s="109">
        <f t="shared" si="24"/>
        <v>642892.99724033359</v>
      </c>
      <c r="R117" s="108"/>
      <c r="S117" s="976"/>
      <c r="T117" s="102"/>
      <c r="V117" s="108"/>
      <c r="W117" s="108"/>
      <c r="AY117" s="108">
        <f t="shared" si="23"/>
        <v>-2.2737367544323206E-13</v>
      </c>
      <c r="AZ117" s="83">
        <v>100</v>
      </c>
      <c r="BA117" s="83">
        <f t="shared" si="27"/>
        <v>0</v>
      </c>
      <c r="BB117" s="79">
        <f t="shared" si="28"/>
        <v>805455.73470223136</v>
      </c>
      <c r="BC117" s="79">
        <f t="shared" si="32"/>
        <v>3951.4363603209363</v>
      </c>
      <c r="BD117" s="108">
        <f t="shared" si="30"/>
        <v>801504.29834191047</v>
      </c>
      <c r="BE117" s="79">
        <f t="shared" si="31"/>
        <v>1347.5925700013629</v>
      </c>
      <c r="BF117" s="108">
        <f t="shared" si="25"/>
        <v>3951.4363603209363</v>
      </c>
      <c r="BG117" s="108">
        <f t="shared" si="25"/>
        <v>1347.5925700013629</v>
      </c>
      <c r="BH117" s="83">
        <f t="shared" si="26"/>
        <v>1</v>
      </c>
    </row>
    <row r="118" spans="12:60" ht="20.25" customHeight="1">
      <c r="L118" s="975"/>
      <c r="M118" s="102">
        <v>101</v>
      </c>
      <c r="N118" s="108">
        <f t="shared" si="29"/>
        <v>5299.0289303222989</v>
      </c>
      <c r="O118" s="108">
        <f t="shared" si="21"/>
        <v>3959.6685194049383</v>
      </c>
      <c r="P118" s="108">
        <f t="shared" si="22"/>
        <v>1339.3604109173612</v>
      </c>
      <c r="Q118" s="109">
        <f t="shared" si="24"/>
        <v>638933.32872092864</v>
      </c>
      <c r="R118" s="108"/>
      <c r="S118" s="976"/>
      <c r="T118" s="102"/>
      <c r="V118" s="108"/>
      <c r="W118" s="108"/>
      <c r="AY118" s="108">
        <f t="shared" si="23"/>
        <v>-4.5474735088646412E-13</v>
      </c>
      <c r="AZ118" s="83">
        <v>101</v>
      </c>
      <c r="BA118" s="83">
        <f t="shared" si="27"/>
        <v>0</v>
      </c>
      <c r="BB118" s="79">
        <f t="shared" si="28"/>
        <v>801504.29834191047</v>
      </c>
      <c r="BC118" s="79">
        <f t="shared" si="32"/>
        <v>3959.6685194049383</v>
      </c>
      <c r="BD118" s="108">
        <f t="shared" si="30"/>
        <v>797544.62982250552</v>
      </c>
      <c r="BE118" s="79">
        <f t="shared" si="31"/>
        <v>1339.3604109173612</v>
      </c>
      <c r="BF118" s="108">
        <f t="shared" si="25"/>
        <v>3959.6685194049383</v>
      </c>
      <c r="BG118" s="108">
        <f t="shared" si="25"/>
        <v>1339.3604109173612</v>
      </c>
      <c r="BH118" s="83">
        <f t="shared" si="26"/>
        <v>1</v>
      </c>
    </row>
    <row r="119" spans="12:60" ht="20.25" customHeight="1">
      <c r="L119" s="975"/>
      <c r="M119" s="102">
        <v>102</v>
      </c>
      <c r="N119" s="108">
        <f t="shared" si="29"/>
        <v>5299.0289303222989</v>
      </c>
      <c r="O119" s="108">
        <f t="shared" si="21"/>
        <v>3967.9178288203648</v>
      </c>
      <c r="P119" s="108">
        <f t="shared" si="22"/>
        <v>1331.1111015019339</v>
      </c>
      <c r="Q119" s="109">
        <f t="shared" si="24"/>
        <v>634965.41089210822</v>
      </c>
      <c r="R119" s="108"/>
      <c r="S119" s="976"/>
      <c r="T119" s="102">
        <v>17</v>
      </c>
      <c r="U119" s="108">
        <f>IF(X113&lt;0.01,0,U$113)</f>
        <v>0</v>
      </c>
      <c r="V119" s="108">
        <f>IF(U119=0,0,-PPMT($G$9/2,T119,MAX($G$8*2),$P$9))</f>
        <v>0</v>
      </c>
      <c r="W119" s="108">
        <f>IF(U119=0,0,-IPMT($G$9/2,T119,MAX($G$8*2),$P$9))</f>
        <v>0</v>
      </c>
      <c r="X119" s="108">
        <f>IF(X113&lt;0,0,X113-V119)</f>
        <v>0</v>
      </c>
      <c r="Y119" s="108"/>
      <c r="AY119" s="108">
        <f t="shared" si="23"/>
        <v>2.2737367544323206E-13</v>
      </c>
      <c r="AZ119" s="83">
        <v>102</v>
      </c>
      <c r="BA119" s="83">
        <f t="shared" si="27"/>
        <v>0</v>
      </c>
      <c r="BB119" s="79">
        <f t="shared" si="28"/>
        <v>797544.62982250552</v>
      </c>
      <c r="BC119" s="79">
        <f t="shared" si="32"/>
        <v>3967.9178288203648</v>
      </c>
      <c r="BD119" s="108">
        <f t="shared" si="30"/>
        <v>793576.71199368511</v>
      </c>
      <c r="BE119" s="79">
        <f t="shared" si="31"/>
        <v>1331.1111015019339</v>
      </c>
      <c r="BF119" s="108">
        <f t="shared" si="25"/>
        <v>3967.9178288203648</v>
      </c>
      <c r="BG119" s="108">
        <f t="shared" si="25"/>
        <v>1331.1111015019339</v>
      </c>
      <c r="BH119" s="83">
        <f t="shared" si="26"/>
        <v>1</v>
      </c>
    </row>
    <row r="120" spans="12:60" ht="20.25" customHeight="1">
      <c r="L120" s="975"/>
      <c r="M120" s="102">
        <v>103</v>
      </c>
      <c r="N120" s="108">
        <f t="shared" si="29"/>
        <v>5299.0289303222989</v>
      </c>
      <c r="O120" s="108">
        <f t="shared" si="21"/>
        <v>3976.1843242970735</v>
      </c>
      <c r="P120" s="108">
        <f t="shared" si="22"/>
        <v>1322.8446060252249</v>
      </c>
      <c r="Q120" s="109">
        <f t="shared" si="24"/>
        <v>630989.2265678111</v>
      </c>
      <c r="R120" s="108"/>
      <c r="S120" s="976"/>
      <c r="T120" s="102"/>
      <c r="V120" s="108"/>
      <c r="W120" s="108"/>
      <c r="AY120" s="108">
        <f t="shared" si="23"/>
        <v>4.5474735088646412E-13</v>
      </c>
      <c r="AZ120" s="83">
        <v>103</v>
      </c>
      <c r="BA120" s="83">
        <f t="shared" si="27"/>
        <v>0</v>
      </c>
      <c r="BB120" s="79">
        <f t="shared" si="28"/>
        <v>793576.71199368511</v>
      </c>
      <c r="BC120" s="79">
        <f t="shared" si="32"/>
        <v>3976.1843242970735</v>
      </c>
      <c r="BD120" s="108">
        <f t="shared" si="30"/>
        <v>789600.52766938799</v>
      </c>
      <c r="BE120" s="79">
        <f t="shared" si="31"/>
        <v>1322.8446060252249</v>
      </c>
      <c r="BF120" s="108">
        <f t="shared" si="25"/>
        <v>3976.1843242970735</v>
      </c>
      <c r="BG120" s="108">
        <f t="shared" si="25"/>
        <v>1322.8446060252249</v>
      </c>
      <c r="BH120" s="83">
        <f t="shared" si="26"/>
        <v>1</v>
      </c>
    </row>
    <row r="121" spans="12:60" ht="20.25" customHeight="1">
      <c r="L121" s="975"/>
      <c r="M121" s="102">
        <v>104</v>
      </c>
      <c r="N121" s="108">
        <f t="shared" si="29"/>
        <v>5299.0289303222989</v>
      </c>
      <c r="O121" s="108">
        <f t="shared" si="21"/>
        <v>3984.4680416393594</v>
      </c>
      <c r="P121" s="108">
        <f t="shared" si="22"/>
        <v>1314.5608886829393</v>
      </c>
      <c r="Q121" s="109">
        <f t="shared" si="24"/>
        <v>627004.75852617179</v>
      </c>
      <c r="R121" s="108"/>
      <c r="S121" s="976"/>
      <c r="T121" s="102"/>
      <c r="V121" s="108"/>
      <c r="W121" s="108"/>
      <c r="AY121" s="108">
        <f t="shared" si="23"/>
        <v>2.2737367544323206E-13</v>
      </c>
      <c r="AZ121" s="83">
        <v>104</v>
      </c>
      <c r="BA121" s="83">
        <f t="shared" si="27"/>
        <v>0</v>
      </c>
      <c r="BB121" s="79">
        <f t="shared" si="28"/>
        <v>789600.52766938799</v>
      </c>
      <c r="BC121" s="79">
        <f t="shared" si="32"/>
        <v>3984.4680416393594</v>
      </c>
      <c r="BD121" s="108">
        <f t="shared" si="30"/>
        <v>785616.05962774868</v>
      </c>
      <c r="BE121" s="79">
        <f t="shared" si="31"/>
        <v>1314.5608886829393</v>
      </c>
      <c r="BF121" s="108">
        <f t="shared" si="25"/>
        <v>3984.4680416393594</v>
      </c>
      <c r="BG121" s="108">
        <f t="shared" si="25"/>
        <v>1314.5608886829393</v>
      </c>
      <c r="BH121" s="83">
        <f t="shared" si="26"/>
        <v>1</v>
      </c>
    </row>
    <row r="122" spans="12:60" ht="20.25" customHeight="1">
      <c r="L122" s="975"/>
      <c r="M122" s="102">
        <v>105</v>
      </c>
      <c r="N122" s="108">
        <f t="shared" si="29"/>
        <v>5299.0289303222989</v>
      </c>
      <c r="O122" s="108">
        <f t="shared" si="21"/>
        <v>3992.769016726108</v>
      </c>
      <c r="P122" s="108">
        <f t="shared" si="22"/>
        <v>1306.2599135961907</v>
      </c>
      <c r="Q122" s="109">
        <f t="shared" si="24"/>
        <v>623011.98950944573</v>
      </c>
      <c r="R122" s="108"/>
      <c r="S122" s="976"/>
      <c r="T122" s="102"/>
      <c r="V122" s="108"/>
      <c r="W122" s="108"/>
      <c r="AY122" s="108">
        <f t="shared" si="23"/>
        <v>2.2737367544323206E-13</v>
      </c>
      <c r="AZ122" s="83">
        <v>105</v>
      </c>
      <c r="BA122" s="83">
        <f t="shared" si="27"/>
        <v>0</v>
      </c>
      <c r="BB122" s="79">
        <f t="shared" si="28"/>
        <v>785616.05962774868</v>
      </c>
      <c r="BC122" s="79">
        <f t="shared" si="32"/>
        <v>3992.769016726108</v>
      </c>
      <c r="BD122" s="108">
        <f t="shared" si="30"/>
        <v>781623.29061102262</v>
      </c>
      <c r="BE122" s="79">
        <f t="shared" si="31"/>
        <v>1306.2599135961907</v>
      </c>
      <c r="BF122" s="108">
        <f t="shared" si="25"/>
        <v>3992.769016726108</v>
      </c>
      <c r="BG122" s="108">
        <f t="shared" si="25"/>
        <v>1306.2599135961907</v>
      </c>
      <c r="BH122" s="83">
        <f t="shared" si="26"/>
        <v>1</v>
      </c>
    </row>
    <row r="123" spans="12:60" ht="20.25" customHeight="1">
      <c r="L123" s="975"/>
      <c r="M123" s="102">
        <v>106</v>
      </c>
      <c r="N123" s="108">
        <f t="shared" si="29"/>
        <v>5299.0289303222989</v>
      </c>
      <c r="O123" s="108">
        <f t="shared" si="21"/>
        <v>4001.0872855109546</v>
      </c>
      <c r="P123" s="108">
        <f t="shared" si="22"/>
        <v>1297.9416448113448</v>
      </c>
      <c r="Q123" s="109">
        <f t="shared" si="24"/>
        <v>619010.90222393477</v>
      </c>
      <c r="R123" s="108"/>
      <c r="S123" s="976"/>
      <c r="T123" s="102"/>
      <c r="V123" s="108"/>
      <c r="W123" s="108"/>
      <c r="AY123" s="108">
        <f t="shared" si="23"/>
        <v>-4.5474735088646412E-13</v>
      </c>
      <c r="AZ123" s="83">
        <v>106</v>
      </c>
      <c r="BA123" s="83">
        <f t="shared" si="27"/>
        <v>0</v>
      </c>
      <c r="BB123" s="79">
        <f t="shared" si="28"/>
        <v>781623.29061102262</v>
      </c>
      <c r="BC123" s="79">
        <f t="shared" si="32"/>
        <v>4001.0872855109546</v>
      </c>
      <c r="BD123" s="108">
        <f t="shared" si="30"/>
        <v>777622.20332551165</v>
      </c>
      <c r="BE123" s="79">
        <f t="shared" si="31"/>
        <v>1297.9416448113448</v>
      </c>
      <c r="BF123" s="108">
        <f t="shared" si="25"/>
        <v>4001.0872855109546</v>
      </c>
      <c r="BG123" s="108">
        <f t="shared" si="25"/>
        <v>1297.9416448113448</v>
      </c>
      <c r="BH123" s="83">
        <f t="shared" si="26"/>
        <v>1</v>
      </c>
    </row>
    <row r="124" spans="12:60" ht="20.25" customHeight="1">
      <c r="L124" s="975"/>
      <c r="M124" s="102">
        <v>107</v>
      </c>
      <c r="N124" s="108">
        <f t="shared" si="29"/>
        <v>5299.0289303222989</v>
      </c>
      <c r="O124" s="108">
        <f t="shared" si="21"/>
        <v>4009.4228840224355</v>
      </c>
      <c r="P124" s="108">
        <f t="shared" si="22"/>
        <v>1289.6060462998635</v>
      </c>
      <c r="Q124" s="109">
        <f t="shared" si="24"/>
        <v>615001.4793399123</v>
      </c>
      <c r="R124" s="108"/>
      <c r="S124" s="976"/>
      <c r="T124" s="102"/>
      <c r="V124" s="108"/>
      <c r="W124" s="108"/>
      <c r="AY124" s="108">
        <f t="shared" si="23"/>
        <v>0</v>
      </c>
      <c r="AZ124" s="83">
        <v>107</v>
      </c>
      <c r="BA124" s="83">
        <f t="shared" si="27"/>
        <v>0</v>
      </c>
      <c r="BB124" s="79">
        <f t="shared" si="28"/>
        <v>777622.20332551165</v>
      </c>
      <c r="BC124" s="79">
        <f t="shared" si="32"/>
        <v>4009.4228840224355</v>
      </c>
      <c r="BD124" s="108">
        <f t="shared" si="30"/>
        <v>773612.78044148919</v>
      </c>
      <c r="BE124" s="79">
        <f t="shared" si="31"/>
        <v>1289.6060462998635</v>
      </c>
      <c r="BF124" s="108">
        <f t="shared" si="25"/>
        <v>4009.4228840224355</v>
      </c>
      <c r="BG124" s="108">
        <f t="shared" si="25"/>
        <v>1289.6060462998635</v>
      </c>
      <c r="BH124" s="83">
        <f t="shared" si="26"/>
        <v>1</v>
      </c>
    </row>
    <row r="125" spans="12:60" ht="20.25" customHeight="1">
      <c r="L125" s="975"/>
      <c r="M125" s="102">
        <v>108</v>
      </c>
      <c r="N125" s="108">
        <f t="shared" si="29"/>
        <v>5299.0289303222989</v>
      </c>
      <c r="O125" s="108">
        <f t="shared" si="21"/>
        <v>4017.7758483641487</v>
      </c>
      <c r="P125" s="108">
        <f t="shared" si="22"/>
        <v>1281.2530819581502</v>
      </c>
      <c r="Q125" s="109">
        <f t="shared" si="24"/>
        <v>610983.70349154819</v>
      </c>
      <c r="R125" s="108"/>
      <c r="S125" s="976"/>
      <c r="T125" s="102">
        <v>18</v>
      </c>
      <c r="U125" s="108">
        <f>IF(X119&lt;0.01,0,U$119)</f>
        <v>0</v>
      </c>
      <c r="V125" s="108">
        <f>IF(U125=0,0,-PPMT($G$9/2,T125,MAX($G$8*2),$P$9))</f>
        <v>0</v>
      </c>
      <c r="W125" s="108">
        <f>IF(U125=0,0,-IPMT($G$9/2,T125,MAX($G$8*2),$P$9))</f>
        <v>0</v>
      </c>
      <c r="X125" s="108">
        <f>IF(X119&lt;0,0,X119-V125)</f>
        <v>0</v>
      </c>
      <c r="Y125" s="108"/>
      <c r="AY125" s="108">
        <f t="shared" si="23"/>
        <v>0</v>
      </c>
      <c r="AZ125" s="83">
        <v>108</v>
      </c>
      <c r="BA125" s="83">
        <f t="shared" si="27"/>
        <v>0</v>
      </c>
      <c r="BB125" s="79">
        <f t="shared" si="28"/>
        <v>773612.78044148919</v>
      </c>
      <c r="BC125" s="79">
        <f t="shared" si="32"/>
        <v>4017.7758483641487</v>
      </c>
      <c r="BD125" s="108">
        <f t="shared" si="30"/>
        <v>769595.00459312508</v>
      </c>
      <c r="BE125" s="79">
        <f t="shared" si="31"/>
        <v>1281.2530819581502</v>
      </c>
      <c r="BF125" s="108">
        <f t="shared" si="25"/>
        <v>4017.7758483641487</v>
      </c>
      <c r="BG125" s="108">
        <f t="shared" si="25"/>
        <v>1281.2530819581502</v>
      </c>
      <c r="BH125" s="83">
        <f t="shared" si="26"/>
        <v>1</v>
      </c>
    </row>
    <row r="126" spans="12:60" ht="20.25" customHeight="1">
      <c r="L126" s="977" t="s">
        <v>401</v>
      </c>
      <c r="M126" s="102">
        <v>109</v>
      </c>
      <c r="N126" s="108">
        <f t="shared" si="29"/>
        <v>5299.0289303222989</v>
      </c>
      <c r="O126" s="108">
        <f t="shared" si="21"/>
        <v>4026.1462147149073</v>
      </c>
      <c r="P126" s="108">
        <f t="shared" si="22"/>
        <v>1272.8827156073912</v>
      </c>
      <c r="Q126" s="109">
        <f t="shared" si="24"/>
        <v>606957.55727683334</v>
      </c>
      <c r="R126" s="108"/>
      <c r="S126" s="978" t="s">
        <v>401</v>
      </c>
      <c r="T126" s="102"/>
      <c r="V126" s="108"/>
      <c r="W126" s="108"/>
      <c r="AY126" s="108">
        <f t="shared" si="23"/>
        <v>4.5474735088646412E-13</v>
      </c>
      <c r="AZ126" s="83">
        <v>109</v>
      </c>
      <c r="BA126" s="83">
        <f t="shared" si="27"/>
        <v>0</v>
      </c>
      <c r="BB126" s="79">
        <f t="shared" si="28"/>
        <v>769595.00459312508</v>
      </c>
      <c r="BC126" s="79">
        <f t="shared" si="32"/>
        <v>4026.1462147149073</v>
      </c>
      <c r="BD126" s="108">
        <f t="shared" si="30"/>
        <v>765568.85837841022</v>
      </c>
      <c r="BE126" s="79">
        <f t="shared" si="31"/>
        <v>1272.8827156073912</v>
      </c>
      <c r="BF126" s="108">
        <f t="shared" si="25"/>
        <v>4026.1462147149073</v>
      </c>
      <c r="BG126" s="108">
        <f t="shared" si="25"/>
        <v>1272.8827156073912</v>
      </c>
      <c r="BH126" s="83">
        <f t="shared" si="26"/>
        <v>1</v>
      </c>
    </row>
    <row r="127" spans="12:60" ht="20.25" customHeight="1">
      <c r="L127" s="977"/>
      <c r="M127" s="102">
        <v>110</v>
      </c>
      <c r="N127" s="108">
        <f t="shared" si="29"/>
        <v>5299.0289303222989</v>
      </c>
      <c r="O127" s="108">
        <f t="shared" si="21"/>
        <v>4034.5340193288966</v>
      </c>
      <c r="P127" s="108">
        <f t="shared" si="22"/>
        <v>1264.4949109934021</v>
      </c>
      <c r="Q127" s="109">
        <f t="shared" si="24"/>
        <v>602923.02325750445</v>
      </c>
      <c r="R127" s="108"/>
      <c r="S127" s="978"/>
      <c r="T127" s="102"/>
      <c r="V127" s="108"/>
      <c r="W127" s="108"/>
      <c r="AY127" s="108">
        <f t="shared" si="23"/>
        <v>2.2737367544323206E-13</v>
      </c>
      <c r="AZ127" s="83">
        <v>110</v>
      </c>
      <c r="BA127" s="83">
        <f t="shared" si="27"/>
        <v>0</v>
      </c>
      <c r="BB127" s="79">
        <f t="shared" si="28"/>
        <v>765568.85837841022</v>
      </c>
      <c r="BC127" s="79">
        <f t="shared" si="32"/>
        <v>4034.5340193288966</v>
      </c>
      <c r="BD127" s="108">
        <f t="shared" si="30"/>
        <v>761534.32435908134</v>
      </c>
      <c r="BE127" s="79">
        <f t="shared" si="31"/>
        <v>1264.4949109934021</v>
      </c>
      <c r="BF127" s="108">
        <f t="shared" si="25"/>
        <v>4034.5340193288966</v>
      </c>
      <c r="BG127" s="108">
        <f t="shared" si="25"/>
        <v>1264.4949109934021</v>
      </c>
      <c r="BH127" s="83">
        <f t="shared" si="26"/>
        <v>1</v>
      </c>
    </row>
    <row r="128" spans="12:60" ht="20.25" customHeight="1">
      <c r="L128" s="977"/>
      <c r="M128" s="102">
        <v>111</v>
      </c>
      <c r="N128" s="108">
        <f t="shared" si="29"/>
        <v>5299.0289303222989</v>
      </c>
      <c r="O128" s="108">
        <f t="shared" si="21"/>
        <v>4042.9392985358318</v>
      </c>
      <c r="P128" s="108">
        <f t="shared" si="22"/>
        <v>1256.0896317864667</v>
      </c>
      <c r="Q128" s="109">
        <f t="shared" si="24"/>
        <v>598880.08395896864</v>
      </c>
      <c r="R128" s="108"/>
      <c r="S128" s="978"/>
      <c r="T128" s="102"/>
      <c r="V128" s="108"/>
      <c r="W128" s="108"/>
      <c r="AY128" s="108">
        <f t="shared" si="23"/>
        <v>4.5474735088646412E-13</v>
      </c>
      <c r="AZ128" s="83">
        <v>111</v>
      </c>
      <c r="BA128" s="83">
        <f t="shared" si="27"/>
        <v>0</v>
      </c>
      <c r="BB128" s="79">
        <f t="shared" si="28"/>
        <v>761534.32435908134</v>
      </c>
      <c r="BC128" s="79">
        <f t="shared" si="32"/>
        <v>4042.9392985358318</v>
      </c>
      <c r="BD128" s="108">
        <f t="shared" si="30"/>
        <v>757491.38506054552</v>
      </c>
      <c r="BE128" s="79">
        <f t="shared" si="31"/>
        <v>1256.0896317864667</v>
      </c>
      <c r="BF128" s="108">
        <f t="shared" si="25"/>
        <v>4042.9392985358318</v>
      </c>
      <c r="BG128" s="108">
        <f t="shared" si="25"/>
        <v>1256.0896317864667</v>
      </c>
      <c r="BH128" s="83">
        <f t="shared" si="26"/>
        <v>1</v>
      </c>
    </row>
    <row r="129" spans="12:60" ht="20.25" customHeight="1">
      <c r="L129" s="977"/>
      <c r="M129" s="102">
        <v>112</v>
      </c>
      <c r="N129" s="108">
        <f t="shared" si="29"/>
        <v>5299.0289303222989</v>
      </c>
      <c r="O129" s="108">
        <f t="shared" si="21"/>
        <v>4051.3620887411153</v>
      </c>
      <c r="P129" s="108">
        <f t="shared" si="22"/>
        <v>1247.6668415811839</v>
      </c>
      <c r="Q129" s="109">
        <f t="shared" si="24"/>
        <v>594828.72187022748</v>
      </c>
      <c r="R129" s="108"/>
      <c r="S129" s="978"/>
      <c r="T129" s="102"/>
      <c r="V129" s="108"/>
      <c r="W129" s="108"/>
      <c r="AY129" s="108">
        <f t="shared" si="23"/>
        <v>-2.2737367544323206E-13</v>
      </c>
      <c r="AZ129" s="83">
        <v>112</v>
      </c>
      <c r="BA129" s="83">
        <f t="shared" si="27"/>
        <v>0</v>
      </c>
      <c r="BB129" s="79">
        <f t="shared" si="28"/>
        <v>757491.38506054552</v>
      </c>
      <c r="BC129" s="79">
        <f t="shared" si="32"/>
        <v>4051.3620887411153</v>
      </c>
      <c r="BD129" s="108">
        <f t="shared" si="30"/>
        <v>753440.02297180437</v>
      </c>
      <c r="BE129" s="79">
        <f t="shared" si="31"/>
        <v>1247.6668415811839</v>
      </c>
      <c r="BF129" s="108">
        <f t="shared" si="25"/>
        <v>4051.3620887411153</v>
      </c>
      <c r="BG129" s="108">
        <f t="shared" si="25"/>
        <v>1247.6668415811839</v>
      </c>
      <c r="BH129" s="83">
        <f t="shared" si="26"/>
        <v>1</v>
      </c>
    </row>
    <row r="130" spans="12:60" ht="20.25" customHeight="1">
      <c r="L130" s="977"/>
      <c r="M130" s="102">
        <v>113</v>
      </c>
      <c r="N130" s="108">
        <f t="shared" si="29"/>
        <v>5299.0289303222989</v>
      </c>
      <c r="O130" s="108">
        <f t="shared" si="21"/>
        <v>4059.802426425993</v>
      </c>
      <c r="P130" s="108">
        <f t="shared" si="22"/>
        <v>1239.2265038963067</v>
      </c>
      <c r="Q130" s="109">
        <f t="shared" si="24"/>
        <v>590768.91944380151</v>
      </c>
      <c r="R130" s="108"/>
      <c r="S130" s="978"/>
      <c r="T130" s="102"/>
      <c r="V130" s="108"/>
      <c r="W130" s="108"/>
      <c r="AY130" s="108">
        <f t="shared" si="23"/>
        <v>-6.8212102632969618E-13</v>
      </c>
      <c r="AZ130" s="83">
        <v>113</v>
      </c>
      <c r="BA130" s="83">
        <f t="shared" si="27"/>
        <v>0</v>
      </c>
      <c r="BB130" s="79">
        <f t="shared" si="28"/>
        <v>753440.02297180437</v>
      </c>
      <c r="BC130" s="79">
        <f t="shared" si="32"/>
        <v>4059.802426425993</v>
      </c>
      <c r="BD130" s="108">
        <f t="shared" si="30"/>
        <v>749380.2205453784</v>
      </c>
      <c r="BE130" s="79">
        <f t="shared" si="31"/>
        <v>1239.2265038963067</v>
      </c>
      <c r="BF130" s="108">
        <f t="shared" si="25"/>
        <v>4059.802426425993</v>
      </c>
      <c r="BG130" s="108">
        <f t="shared" si="25"/>
        <v>1239.2265038963067</v>
      </c>
      <c r="BH130" s="83">
        <f t="shared" si="26"/>
        <v>1</v>
      </c>
    </row>
    <row r="131" spans="12:60" ht="20.25" customHeight="1">
      <c r="L131" s="977"/>
      <c r="M131" s="102">
        <v>114</v>
      </c>
      <c r="N131" s="108">
        <f t="shared" si="29"/>
        <v>5299.0289303222989</v>
      </c>
      <c r="O131" s="108">
        <f t="shared" si="21"/>
        <v>4068.2603481477136</v>
      </c>
      <c r="P131" s="108">
        <f t="shared" si="22"/>
        <v>1230.7685821745858</v>
      </c>
      <c r="Q131" s="109">
        <f t="shared" si="24"/>
        <v>586700.6590956538</v>
      </c>
      <c r="R131" s="108"/>
      <c r="S131" s="978"/>
      <c r="T131" s="102">
        <v>19</v>
      </c>
      <c r="U131" s="108">
        <f>IF(X125&lt;0.01,0,U$125)</f>
        <v>0</v>
      </c>
      <c r="V131" s="108">
        <f>IF(U131=0,0,-PPMT($G$9/2,T131,MAX($G$8*2),$P$9))</f>
        <v>0</v>
      </c>
      <c r="W131" s="108">
        <f>IF(U131=0,0,-IPMT($G$9/2,T131,MAX($G$8*2),$P$9))</f>
        <v>0</v>
      </c>
      <c r="X131" s="108">
        <f>IF(X125&lt;0,0,X125-V131)</f>
        <v>0</v>
      </c>
      <c r="Y131" s="108"/>
      <c r="AY131" s="108">
        <f t="shared" si="23"/>
        <v>-4.5474735088646412E-13</v>
      </c>
      <c r="AZ131" s="83">
        <v>114</v>
      </c>
      <c r="BA131" s="83">
        <f t="shared" si="27"/>
        <v>0</v>
      </c>
      <c r="BB131" s="79">
        <f t="shared" si="28"/>
        <v>749380.2205453784</v>
      </c>
      <c r="BC131" s="79">
        <f t="shared" si="32"/>
        <v>4068.2603481477136</v>
      </c>
      <c r="BD131" s="108">
        <f t="shared" si="30"/>
        <v>745311.96019723068</v>
      </c>
      <c r="BE131" s="79">
        <f t="shared" si="31"/>
        <v>1230.7685821745858</v>
      </c>
      <c r="BF131" s="108">
        <f t="shared" si="25"/>
        <v>4068.2603481477136</v>
      </c>
      <c r="BG131" s="108">
        <f t="shared" si="25"/>
        <v>1230.7685821745858</v>
      </c>
      <c r="BH131" s="83">
        <f t="shared" si="26"/>
        <v>1</v>
      </c>
    </row>
    <row r="132" spans="12:60" ht="20.25" customHeight="1">
      <c r="L132" s="977"/>
      <c r="M132" s="102">
        <v>115</v>
      </c>
      <c r="N132" s="108">
        <f t="shared" si="29"/>
        <v>5299.0289303222989</v>
      </c>
      <c r="O132" s="108">
        <f t="shared" si="21"/>
        <v>4076.7358905396882</v>
      </c>
      <c r="P132" s="108">
        <f t="shared" si="22"/>
        <v>1222.2930397826112</v>
      </c>
      <c r="Q132" s="109">
        <f t="shared" si="24"/>
        <v>582623.92320511409</v>
      </c>
      <c r="R132" s="108"/>
      <c r="S132" s="978"/>
      <c r="T132" s="102"/>
      <c r="V132" s="108"/>
      <c r="W132" s="108"/>
      <c r="AY132" s="108">
        <f t="shared" si="23"/>
        <v>-4.5474735088646412E-13</v>
      </c>
      <c r="AZ132" s="83">
        <v>115</v>
      </c>
      <c r="BA132" s="83">
        <f t="shared" si="27"/>
        <v>0</v>
      </c>
      <c r="BB132" s="79">
        <f t="shared" si="28"/>
        <v>745311.96019723068</v>
      </c>
      <c r="BC132" s="79">
        <f t="shared" si="32"/>
        <v>4076.7358905396882</v>
      </c>
      <c r="BD132" s="108">
        <f t="shared" si="30"/>
        <v>741235.22430669097</v>
      </c>
      <c r="BE132" s="79">
        <f t="shared" si="31"/>
        <v>1222.2930397826112</v>
      </c>
      <c r="BF132" s="108">
        <f t="shared" si="25"/>
        <v>4076.7358905396882</v>
      </c>
      <c r="BG132" s="108">
        <f t="shared" si="25"/>
        <v>1222.2930397826112</v>
      </c>
      <c r="BH132" s="83">
        <f t="shared" si="26"/>
        <v>1</v>
      </c>
    </row>
    <row r="133" spans="12:60" ht="20.25" customHeight="1">
      <c r="L133" s="977"/>
      <c r="M133" s="102">
        <v>116</v>
      </c>
      <c r="N133" s="108">
        <f t="shared" si="29"/>
        <v>5299.0289303222989</v>
      </c>
      <c r="O133" s="108">
        <f t="shared" si="21"/>
        <v>4085.2290903116459</v>
      </c>
      <c r="P133" s="108">
        <f t="shared" si="22"/>
        <v>1213.7998400106535</v>
      </c>
      <c r="Q133" s="109">
        <f t="shared" si="24"/>
        <v>578538.69411480241</v>
      </c>
      <c r="R133" s="108"/>
      <c r="S133" s="978"/>
      <c r="T133" s="102"/>
      <c r="V133" s="108"/>
      <c r="W133" s="108"/>
      <c r="AY133" s="108">
        <f t="shared" si="23"/>
        <v>-4.5474735088646412E-13</v>
      </c>
      <c r="AZ133" s="83">
        <v>116</v>
      </c>
      <c r="BA133" s="83">
        <f t="shared" si="27"/>
        <v>0</v>
      </c>
      <c r="BB133" s="79">
        <f t="shared" si="28"/>
        <v>741235.22430669097</v>
      </c>
      <c r="BC133" s="79">
        <f t="shared" si="32"/>
        <v>4085.2290903116459</v>
      </c>
      <c r="BD133" s="108">
        <f t="shared" si="30"/>
        <v>737149.99521637929</v>
      </c>
      <c r="BE133" s="79">
        <f t="shared" si="31"/>
        <v>1213.7998400106535</v>
      </c>
      <c r="BF133" s="108">
        <f t="shared" si="25"/>
        <v>4085.2290903116459</v>
      </c>
      <c r="BG133" s="108">
        <f t="shared" si="25"/>
        <v>1213.7998400106535</v>
      </c>
      <c r="BH133" s="83">
        <f t="shared" si="26"/>
        <v>1</v>
      </c>
    </row>
    <row r="134" spans="12:60" ht="20.25" customHeight="1">
      <c r="L134" s="977"/>
      <c r="M134" s="102">
        <v>117</v>
      </c>
      <c r="N134" s="108">
        <f t="shared" si="29"/>
        <v>5299.0289303222989</v>
      </c>
      <c r="O134" s="108">
        <f t="shared" si="21"/>
        <v>4093.7399842497944</v>
      </c>
      <c r="P134" s="108">
        <f t="shared" si="22"/>
        <v>1205.2889460725046</v>
      </c>
      <c r="Q134" s="109">
        <f t="shared" si="24"/>
        <v>574444.95413055259</v>
      </c>
      <c r="R134" s="108"/>
      <c r="S134" s="978"/>
      <c r="T134" s="102"/>
      <c r="V134" s="108"/>
      <c r="W134" s="108"/>
      <c r="AY134" s="108">
        <f t="shared" si="23"/>
        <v>0</v>
      </c>
      <c r="AZ134" s="83">
        <v>117</v>
      </c>
      <c r="BA134" s="83">
        <f t="shared" si="27"/>
        <v>0</v>
      </c>
      <c r="BB134" s="79">
        <f t="shared" si="28"/>
        <v>737149.99521637929</v>
      </c>
      <c r="BC134" s="79">
        <f t="shared" si="32"/>
        <v>4093.7399842497944</v>
      </c>
      <c r="BD134" s="108">
        <f t="shared" si="30"/>
        <v>733056.25523212948</v>
      </c>
      <c r="BE134" s="79">
        <f t="shared" si="31"/>
        <v>1205.2889460725046</v>
      </c>
      <c r="BF134" s="108">
        <f t="shared" si="25"/>
        <v>4093.7399842497944</v>
      </c>
      <c r="BG134" s="108">
        <f t="shared" si="25"/>
        <v>1205.2889460725046</v>
      </c>
      <c r="BH134" s="83">
        <f t="shared" si="26"/>
        <v>1</v>
      </c>
    </row>
    <row r="135" spans="12:60" ht="20.25" customHeight="1">
      <c r="L135" s="977"/>
      <c r="M135" s="102">
        <v>118</v>
      </c>
      <c r="N135" s="108">
        <f t="shared" si="29"/>
        <v>5299.0289303222989</v>
      </c>
      <c r="O135" s="108">
        <f t="shared" si="21"/>
        <v>4102.2686092169815</v>
      </c>
      <c r="P135" s="108">
        <f t="shared" si="22"/>
        <v>1196.7603211053172</v>
      </c>
      <c r="Q135" s="109">
        <f t="shared" si="24"/>
        <v>570342.68552133557</v>
      </c>
      <c r="R135" s="108"/>
      <c r="S135" s="978"/>
      <c r="T135" s="102"/>
      <c r="V135" s="108"/>
      <c r="W135" s="108"/>
      <c r="AY135" s="108">
        <f t="shared" si="23"/>
        <v>2.2737367544323206E-13</v>
      </c>
      <c r="AZ135" s="83">
        <v>118</v>
      </c>
      <c r="BA135" s="83">
        <f t="shared" si="27"/>
        <v>0</v>
      </c>
      <c r="BB135" s="79">
        <f t="shared" si="28"/>
        <v>733056.25523212948</v>
      </c>
      <c r="BC135" s="79">
        <f t="shared" si="32"/>
        <v>4102.2686092169815</v>
      </c>
      <c r="BD135" s="108">
        <f t="shared" si="30"/>
        <v>728953.98662291246</v>
      </c>
      <c r="BE135" s="79">
        <f t="shared" si="31"/>
        <v>1196.7603211053172</v>
      </c>
      <c r="BF135" s="108">
        <f t="shared" si="25"/>
        <v>4102.2686092169815</v>
      </c>
      <c r="BG135" s="108">
        <f t="shared" si="25"/>
        <v>1196.7603211053172</v>
      </c>
      <c r="BH135" s="83">
        <f t="shared" si="26"/>
        <v>1</v>
      </c>
    </row>
    <row r="136" spans="12:60" ht="20.25" customHeight="1">
      <c r="L136" s="977"/>
      <c r="M136" s="102">
        <v>119</v>
      </c>
      <c r="N136" s="108">
        <f t="shared" si="29"/>
        <v>5299.0289303222989</v>
      </c>
      <c r="O136" s="108">
        <f t="shared" si="21"/>
        <v>4110.8150021528509</v>
      </c>
      <c r="P136" s="108">
        <f t="shared" si="22"/>
        <v>1188.2139281694485</v>
      </c>
      <c r="Q136" s="109">
        <f t="shared" si="24"/>
        <v>566231.87051918276</v>
      </c>
      <c r="R136" s="108"/>
      <c r="S136" s="978"/>
      <c r="T136" s="102"/>
      <c r="V136" s="108"/>
      <c r="W136" s="108"/>
      <c r="AY136" s="108">
        <f t="shared" si="23"/>
        <v>-4.5474735088646412E-13</v>
      </c>
      <c r="AZ136" s="83">
        <v>119</v>
      </c>
      <c r="BA136" s="83">
        <f t="shared" si="27"/>
        <v>0</v>
      </c>
      <c r="BB136" s="79">
        <f t="shared" si="28"/>
        <v>728953.98662291246</v>
      </c>
      <c r="BC136" s="79">
        <f t="shared" si="32"/>
        <v>4110.8150021528509</v>
      </c>
      <c r="BD136" s="108">
        <f t="shared" si="30"/>
        <v>724843.17162075965</v>
      </c>
      <c r="BE136" s="79">
        <f t="shared" si="31"/>
        <v>1188.2139281694485</v>
      </c>
      <c r="BF136" s="108">
        <f t="shared" si="25"/>
        <v>4110.8150021528509</v>
      </c>
      <c r="BG136" s="108">
        <f t="shared" si="25"/>
        <v>1188.2139281694485</v>
      </c>
      <c r="BH136" s="83">
        <f t="shared" si="26"/>
        <v>1</v>
      </c>
    </row>
    <row r="137" spans="12:60" ht="20.25" customHeight="1">
      <c r="L137" s="977"/>
      <c r="M137" s="102">
        <v>120</v>
      </c>
      <c r="N137" s="108">
        <f t="shared" si="29"/>
        <v>5299.0289303222989</v>
      </c>
      <c r="O137" s="108">
        <f t="shared" si="21"/>
        <v>4119.3792000740023</v>
      </c>
      <c r="P137" s="108">
        <f t="shared" si="22"/>
        <v>1179.6497302482969</v>
      </c>
      <c r="Q137" s="109">
        <f t="shared" si="24"/>
        <v>562112.49131910875</v>
      </c>
      <c r="R137" s="108"/>
      <c r="S137" s="978"/>
      <c r="T137" s="102">
        <v>20</v>
      </c>
      <c r="U137" s="108">
        <f>IF(X131&lt;0.01,0,U$131)</f>
        <v>0</v>
      </c>
      <c r="V137" s="108">
        <f>IF(U137=0,0,-PPMT($G$9/2,T137,MAX($G$8*2),$P$9))</f>
        <v>0</v>
      </c>
      <c r="W137" s="108">
        <f>IF(U137=0,0,-IPMT($G$9/2,T137,MAX($G$8*2),$P$9))</f>
        <v>0</v>
      </c>
      <c r="X137" s="108">
        <f>IF(X131&lt;0,0,X131-V137)</f>
        <v>0</v>
      </c>
      <c r="Y137" s="108"/>
      <c r="AY137" s="108">
        <f t="shared" si="23"/>
        <v>-2.2737367544323206E-13</v>
      </c>
      <c r="AZ137" s="83">
        <v>120</v>
      </c>
      <c r="BA137" s="83">
        <f t="shared" si="27"/>
        <v>0</v>
      </c>
      <c r="BB137" s="79">
        <f t="shared" si="28"/>
        <v>724843.17162075965</v>
      </c>
      <c r="BC137" s="79">
        <f t="shared" si="32"/>
        <v>4119.3792000740023</v>
      </c>
      <c r="BD137" s="108">
        <f t="shared" si="30"/>
        <v>720723.79242068564</v>
      </c>
      <c r="BE137" s="79">
        <f t="shared" si="31"/>
        <v>1179.6497302482969</v>
      </c>
      <c r="BF137" s="108">
        <f t="shared" si="25"/>
        <v>4119.3792000740023</v>
      </c>
      <c r="BG137" s="108">
        <f t="shared" si="25"/>
        <v>1179.6497302482969</v>
      </c>
      <c r="BH137" s="83">
        <f t="shared" si="26"/>
        <v>1</v>
      </c>
    </row>
    <row r="138" spans="12:60" ht="20.25" customHeight="1">
      <c r="L138" s="975" t="s">
        <v>402</v>
      </c>
      <c r="M138" s="102">
        <v>121</v>
      </c>
      <c r="N138" s="108">
        <f t="shared" si="29"/>
        <v>5299.0289303222989</v>
      </c>
      <c r="O138" s="108">
        <f t="shared" si="21"/>
        <v>4127.9612400741562</v>
      </c>
      <c r="P138" s="108">
        <f t="shared" si="22"/>
        <v>1171.0676902481428</v>
      </c>
      <c r="Q138" s="109">
        <f t="shared" si="24"/>
        <v>557984.53007903462</v>
      </c>
      <c r="R138" s="108"/>
      <c r="S138" s="976" t="s">
        <v>402</v>
      </c>
      <c r="T138" s="102"/>
      <c r="V138" s="108"/>
      <c r="W138" s="108"/>
      <c r="AY138" s="108">
        <f t="shared" si="23"/>
        <v>0</v>
      </c>
      <c r="AZ138" s="83">
        <v>121</v>
      </c>
      <c r="BA138" s="83">
        <f t="shared" si="27"/>
        <v>0</v>
      </c>
      <c r="BB138" s="79">
        <f t="shared" si="28"/>
        <v>720723.79242068564</v>
      </c>
      <c r="BC138" s="79">
        <f t="shared" si="32"/>
        <v>4127.9612400741562</v>
      </c>
      <c r="BD138" s="108">
        <f t="shared" si="30"/>
        <v>716595.83118061151</v>
      </c>
      <c r="BE138" s="79">
        <f t="shared" si="31"/>
        <v>1171.0676902481428</v>
      </c>
      <c r="BF138" s="108">
        <f t="shared" si="25"/>
        <v>4127.9612400741562</v>
      </c>
      <c r="BG138" s="108">
        <f t="shared" si="25"/>
        <v>1171.0676902481428</v>
      </c>
      <c r="BH138" s="83">
        <f t="shared" si="26"/>
        <v>1</v>
      </c>
    </row>
    <row r="139" spans="12:60" ht="20.25" customHeight="1">
      <c r="L139" s="975"/>
      <c r="M139" s="102">
        <v>122</v>
      </c>
      <c r="N139" s="108">
        <f t="shared" si="29"/>
        <v>5299.0289303222989</v>
      </c>
      <c r="O139" s="108">
        <f t="shared" si="21"/>
        <v>4136.5611593243111</v>
      </c>
      <c r="P139" s="108">
        <f t="shared" si="22"/>
        <v>1162.4677709979883</v>
      </c>
      <c r="Q139" s="109">
        <f t="shared" si="24"/>
        <v>553847.96891971026</v>
      </c>
      <c r="R139" s="108"/>
      <c r="S139" s="976"/>
      <c r="T139" s="102"/>
      <c r="V139" s="108"/>
      <c r="W139" s="108"/>
      <c r="AY139" s="108">
        <f t="shared" si="23"/>
        <v>-4.5474735088646412E-13</v>
      </c>
      <c r="AZ139" s="83">
        <v>122</v>
      </c>
      <c r="BA139" s="83">
        <f t="shared" si="27"/>
        <v>0</v>
      </c>
      <c r="BB139" s="79">
        <f t="shared" si="28"/>
        <v>716595.83118061151</v>
      </c>
      <c r="BC139" s="79">
        <f t="shared" si="32"/>
        <v>4136.5611593243111</v>
      </c>
      <c r="BD139" s="108">
        <f t="shared" si="30"/>
        <v>712459.27002128714</v>
      </c>
      <c r="BE139" s="79">
        <f t="shared" si="31"/>
        <v>1162.4677709979883</v>
      </c>
      <c r="BF139" s="108">
        <f t="shared" si="25"/>
        <v>4136.5611593243111</v>
      </c>
      <c r="BG139" s="108">
        <f t="shared" si="25"/>
        <v>1162.4677709979883</v>
      </c>
      <c r="BH139" s="83">
        <f t="shared" si="26"/>
        <v>1</v>
      </c>
    </row>
    <row r="140" spans="12:60" ht="20.25" customHeight="1">
      <c r="L140" s="975"/>
      <c r="M140" s="102">
        <v>123</v>
      </c>
      <c r="N140" s="108">
        <f t="shared" si="29"/>
        <v>5299.0289303222989</v>
      </c>
      <c r="O140" s="108">
        <f t="shared" si="21"/>
        <v>4145.1789950729026</v>
      </c>
      <c r="P140" s="108">
        <f t="shared" si="22"/>
        <v>1153.8499352493959</v>
      </c>
      <c r="Q140" s="109">
        <f t="shared" si="24"/>
        <v>549702.7899246373</v>
      </c>
      <c r="R140" s="108"/>
      <c r="S140" s="976"/>
      <c r="T140" s="102"/>
      <c r="V140" s="108"/>
      <c r="W140" s="108"/>
      <c r="AY140" s="108">
        <f t="shared" si="23"/>
        <v>4.5474735088646412E-13</v>
      </c>
      <c r="AZ140" s="83">
        <v>123</v>
      </c>
      <c r="BA140" s="83">
        <f t="shared" si="27"/>
        <v>0</v>
      </c>
      <c r="BB140" s="79">
        <f t="shared" si="28"/>
        <v>712459.27002128714</v>
      </c>
      <c r="BC140" s="79">
        <f t="shared" si="32"/>
        <v>4145.1789950729026</v>
      </c>
      <c r="BD140" s="108">
        <f t="shared" si="30"/>
        <v>708314.09102621418</v>
      </c>
      <c r="BE140" s="79">
        <f t="shared" si="31"/>
        <v>1153.8499352493959</v>
      </c>
      <c r="BF140" s="108">
        <f t="shared" si="25"/>
        <v>4145.1789950729026</v>
      </c>
      <c r="BG140" s="108">
        <f t="shared" si="25"/>
        <v>1153.8499352493959</v>
      </c>
      <c r="BH140" s="83">
        <f t="shared" si="26"/>
        <v>1</v>
      </c>
    </row>
    <row r="141" spans="12:60" ht="20.25" customHeight="1">
      <c r="L141" s="975"/>
      <c r="M141" s="102">
        <v>124</v>
      </c>
      <c r="N141" s="108">
        <f t="shared" si="29"/>
        <v>5299.0289303222989</v>
      </c>
      <c r="O141" s="108">
        <f t="shared" si="21"/>
        <v>4153.8147846459724</v>
      </c>
      <c r="P141" s="108">
        <f t="shared" si="22"/>
        <v>1145.2141456763272</v>
      </c>
      <c r="Q141" s="109">
        <f t="shared" si="24"/>
        <v>545548.97513999138</v>
      </c>
      <c r="R141" s="108"/>
      <c r="S141" s="976"/>
      <c r="T141" s="102"/>
      <c r="V141" s="108"/>
      <c r="W141" s="108"/>
      <c r="AY141" s="108">
        <f t="shared" si="23"/>
        <v>-6.8212102632969618E-13</v>
      </c>
      <c r="AZ141" s="83">
        <v>124</v>
      </c>
      <c r="BA141" s="83">
        <f t="shared" si="27"/>
        <v>0</v>
      </c>
      <c r="BB141" s="79">
        <f t="shared" si="28"/>
        <v>708314.09102621418</v>
      </c>
      <c r="BC141" s="79">
        <f t="shared" si="32"/>
        <v>4153.8147846459724</v>
      </c>
      <c r="BD141" s="108">
        <f t="shared" si="30"/>
        <v>704160.27624156827</v>
      </c>
      <c r="BE141" s="79">
        <f t="shared" si="31"/>
        <v>1145.2141456763272</v>
      </c>
      <c r="BF141" s="108">
        <f t="shared" si="25"/>
        <v>4153.8147846459724</v>
      </c>
      <c r="BG141" s="108">
        <f t="shared" si="25"/>
        <v>1145.2141456763272</v>
      </c>
      <c r="BH141" s="83">
        <f t="shared" si="26"/>
        <v>1</v>
      </c>
    </row>
    <row r="142" spans="12:60" ht="20.25" customHeight="1">
      <c r="L142" s="975"/>
      <c r="M142" s="102">
        <v>125</v>
      </c>
      <c r="N142" s="108">
        <f t="shared" si="29"/>
        <v>5299.0289303222989</v>
      </c>
      <c r="O142" s="108">
        <f t="shared" si="21"/>
        <v>4162.4685654473178</v>
      </c>
      <c r="P142" s="108">
        <f t="shared" si="22"/>
        <v>1136.5603648749816</v>
      </c>
      <c r="Q142" s="109">
        <f t="shared" si="24"/>
        <v>541386.50657454401</v>
      </c>
      <c r="R142" s="108"/>
      <c r="S142" s="976"/>
      <c r="T142" s="102"/>
      <c r="V142" s="108"/>
      <c r="W142" s="108"/>
      <c r="AY142" s="108">
        <f t="shared" si="23"/>
        <v>-4.5474735088646412E-13</v>
      </c>
      <c r="AZ142" s="83">
        <v>125</v>
      </c>
      <c r="BA142" s="83">
        <f t="shared" si="27"/>
        <v>0</v>
      </c>
      <c r="BB142" s="79">
        <f t="shared" si="28"/>
        <v>704160.27624156827</v>
      </c>
      <c r="BC142" s="79">
        <f t="shared" si="32"/>
        <v>4162.4685654473178</v>
      </c>
      <c r="BD142" s="108">
        <f t="shared" si="30"/>
        <v>699997.80767612089</v>
      </c>
      <c r="BE142" s="79">
        <f t="shared" si="31"/>
        <v>1136.5603648749816</v>
      </c>
      <c r="BF142" s="108">
        <f t="shared" si="25"/>
        <v>4162.4685654473178</v>
      </c>
      <c r="BG142" s="108">
        <f t="shared" si="25"/>
        <v>1136.5603648749816</v>
      </c>
      <c r="BH142" s="83">
        <f t="shared" si="26"/>
        <v>1</v>
      </c>
    </row>
    <row r="143" spans="12:60" ht="20.25" customHeight="1">
      <c r="L143" s="975"/>
      <c r="M143" s="102">
        <v>126</v>
      </c>
      <c r="N143" s="108">
        <f t="shared" si="29"/>
        <v>5299.0289303222989</v>
      </c>
      <c r="O143" s="108">
        <f t="shared" si="21"/>
        <v>4171.1403749586661</v>
      </c>
      <c r="P143" s="108">
        <f t="shared" si="22"/>
        <v>1127.8885553636328</v>
      </c>
      <c r="Q143" s="109">
        <f t="shared" si="24"/>
        <v>537215.36619958538</v>
      </c>
      <c r="R143" s="108"/>
      <c r="S143" s="976"/>
      <c r="T143" s="102">
        <v>21</v>
      </c>
      <c r="U143" s="108">
        <f>IF(X137&lt;0.01,0,U$137)</f>
        <v>0</v>
      </c>
      <c r="V143" s="108">
        <f>IF(U143=0,0,-PPMT($G$9/2,T143,MAX($G$8*2),$P$9))</f>
        <v>0</v>
      </c>
      <c r="W143" s="108">
        <f>IF(U143=0,0,-IPMT($G$9/2,T143,MAX($G$8*2),$P$9))</f>
        <v>0</v>
      </c>
      <c r="X143" s="108">
        <f>IF(X137&lt;0,0,X137-V143)</f>
        <v>0</v>
      </c>
      <c r="Y143" s="108"/>
      <c r="AY143" s="108">
        <f t="shared" si="23"/>
        <v>0</v>
      </c>
      <c r="AZ143" s="83">
        <v>126</v>
      </c>
      <c r="BA143" s="83">
        <f t="shared" si="27"/>
        <v>0</v>
      </c>
      <c r="BB143" s="79">
        <f t="shared" si="28"/>
        <v>699997.80767612089</v>
      </c>
      <c r="BC143" s="79">
        <f t="shared" si="32"/>
        <v>4171.1403749586661</v>
      </c>
      <c r="BD143" s="108">
        <f t="shared" si="30"/>
        <v>695826.66730116226</v>
      </c>
      <c r="BE143" s="79">
        <f t="shared" si="31"/>
        <v>1127.8885553636328</v>
      </c>
      <c r="BF143" s="108">
        <f t="shared" si="25"/>
        <v>4171.1403749586661</v>
      </c>
      <c r="BG143" s="108">
        <f t="shared" si="25"/>
        <v>1127.8885553636328</v>
      </c>
      <c r="BH143" s="83">
        <f t="shared" si="26"/>
        <v>1</v>
      </c>
    </row>
    <row r="144" spans="12:60" ht="20.25" customHeight="1">
      <c r="L144" s="975"/>
      <c r="M144" s="102">
        <v>127</v>
      </c>
      <c r="N144" s="108">
        <f t="shared" si="29"/>
        <v>5299.0289303222989</v>
      </c>
      <c r="O144" s="108">
        <f t="shared" si="21"/>
        <v>4179.8302507398303</v>
      </c>
      <c r="P144" s="108">
        <f t="shared" si="22"/>
        <v>1119.1986795824687</v>
      </c>
      <c r="Q144" s="109">
        <f t="shared" si="24"/>
        <v>533035.53594884556</v>
      </c>
      <c r="R144" s="108"/>
      <c r="S144" s="976"/>
      <c r="T144" s="102"/>
      <c r="V144" s="108"/>
      <c r="W144" s="108"/>
      <c r="AY144" s="108">
        <f t="shared" si="23"/>
        <v>0</v>
      </c>
      <c r="AZ144" s="83">
        <v>127</v>
      </c>
      <c r="BA144" s="83">
        <f t="shared" si="27"/>
        <v>0</v>
      </c>
      <c r="BB144" s="79">
        <f t="shared" si="28"/>
        <v>695826.66730116226</v>
      </c>
      <c r="BC144" s="79">
        <f t="shared" si="32"/>
        <v>4179.8302507398303</v>
      </c>
      <c r="BD144" s="108">
        <f t="shared" si="30"/>
        <v>691646.83705042244</v>
      </c>
      <c r="BE144" s="79">
        <f t="shared" si="31"/>
        <v>1119.1986795824687</v>
      </c>
      <c r="BF144" s="108">
        <f t="shared" si="25"/>
        <v>4179.8302507398303</v>
      </c>
      <c r="BG144" s="108">
        <f t="shared" si="25"/>
        <v>1119.1986795824687</v>
      </c>
      <c r="BH144" s="83">
        <f t="shared" si="26"/>
        <v>1</v>
      </c>
    </row>
    <row r="145" spans="12:60" ht="20.25" customHeight="1">
      <c r="L145" s="975"/>
      <c r="M145" s="102">
        <v>128</v>
      </c>
      <c r="N145" s="108">
        <f t="shared" si="29"/>
        <v>5299.0289303222989</v>
      </c>
      <c r="O145" s="108">
        <f t="shared" si="21"/>
        <v>4188.5382304288714</v>
      </c>
      <c r="P145" s="108">
        <f t="shared" si="22"/>
        <v>1110.4906998934277</v>
      </c>
      <c r="Q145" s="109">
        <f t="shared" si="24"/>
        <v>528846.99771841674</v>
      </c>
      <c r="R145" s="108"/>
      <c r="S145" s="976"/>
      <c r="T145" s="102"/>
      <c r="V145" s="108"/>
      <c r="W145" s="108"/>
      <c r="AY145" s="108">
        <f t="shared" si="23"/>
        <v>-2.2737367544323206E-13</v>
      </c>
      <c r="AZ145" s="83">
        <v>128</v>
      </c>
      <c r="BA145" s="83">
        <f t="shared" si="27"/>
        <v>0</v>
      </c>
      <c r="BB145" s="79">
        <f t="shared" si="28"/>
        <v>691646.83705042244</v>
      </c>
      <c r="BC145" s="79">
        <f t="shared" si="32"/>
        <v>4188.5382304288714</v>
      </c>
      <c r="BD145" s="108">
        <f t="shared" si="30"/>
        <v>687458.29881999362</v>
      </c>
      <c r="BE145" s="79">
        <f t="shared" si="31"/>
        <v>1110.4906998934277</v>
      </c>
      <c r="BF145" s="108">
        <f t="shared" si="25"/>
        <v>4188.5382304288714</v>
      </c>
      <c r="BG145" s="108">
        <f t="shared" si="25"/>
        <v>1110.4906998934277</v>
      </c>
      <c r="BH145" s="83">
        <f t="shared" si="26"/>
        <v>1</v>
      </c>
    </row>
    <row r="146" spans="12:60" ht="20.25" customHeight="1">
      <c r="L146" s="975"/>
      <c r="M146" s="102">
        <v>129</v>
      </c>
      <c r="N146" s="108">
        <f t="shared" si="29"/>
        <v>5299.0289303222989</v>
      </c>
      <c r="O146" s="108">
        <f t="shared" si="21"/>
        <v>4197.2643517422648</v>
      </c>
      <c r="P146" s="108">
        <f t="shared" si="22"/>
        <v>1101.7645785800344</v>
      </c>
      <c r="Q146" s="109">
        <f t="shared" si="24"/>
        <v>524649.73336667451</v>
      </c>
      <c r="R146" s="108"/>
      <c r="S146" s="976"/>
      <c r="T146" s="102"/>
      <c r="V146" s="108"/>
      <c r="W146" s="108"/>
      <c r="AY146" s="108">
        <f t="shared" ref="AY146:AY209" si="33">N146-O146-P146+U146-V146-W146</f>
        <v>-2.2737367544323206E-13</v>
      </c>
      <c r="AZ146" s="83">
        <v>129</v>
      </c>
      <c r="BA146" s="83">
        <f t="shared" si="27"/>
        <v>0</v>
      </c>
      <c r="BB146" s="79">
        <f t="shared" si="28"/>
        <v>687458.29881999362</v>
      </c>
      <c r="BC146" s="79">
        <f t="shared" si="32"/>
        <v>4197.2643517422648</v>
      </c>
      <c r="BD146" s="108">
        <f t="shared" si="30"/>
        <v>683261.0344682514</v>
      </c>
      <c r="BE146" s="79">
        <f t="shared" si="31"/>
        <v>1101.7645785800344</v>
      </c>
      <c r="BF146" s="108">
        <f t="shared" si="25"/>
        <v>4197.2643517422648</v>
      </c>
      <c r="BG146" s="108">
        <f t="shared" si="25"/>
        <v>1101.7645785800344</v>
      </c>
      <c r="BH146" s="83">
        <f t="shared" si="26"/>
        <v>1</v>
      </c>
    </row>
    <row r="147" spans="12:60" ht="20.25" customHeight="1">
      <c r="L147" s="975"/>
      <c r="M147" s="102">
        <v>130</v>
      </c>
      <c r="N147" s="108">
        <f t="shared" si="29"/>
        <v>5299.0289303222989</v>
      </c>
      <c r="O147" s="108">
        <f t="shared" ref="O147:O210" si="34">IF(N147=0,0,-PPMT($G$9/12,M147,MAX($G$8*12),$P$7))</f>
        <v>4206.0086524750614</v>
      </c>
      <c r="P147" s="108">
        <f t="shared" ref="P147:P210" si="35">IF(N147=0,0,-IPMT($G$9/12,M147,MAX($G$8*12),$P$7))</f>
        <v>1093.0202778472378</v>
      </c>
      <c r="Q147" s="109">
        <f t="shared" ref="Q147:Q210" si="36">IF(Q146&lt;0,0,Q146-O147)</f>
        <v>520443.72471419943</v>
      </c>
      <c r="R147" s="108"/>
      <c r="S147" s="976"/>
      <c r="T147" s="102"/>
      <c r="V147" s="108"/>
      <c r="W147" s="108"/>
      <c r="AY147" s="108">
        <f t="shared" si="33"/>
        <v>-2.2737367544323206E-13</v>
      </c>
      <c r="AZ147" s="83">
        <v>130</v>
      </c>
      <c r="BA147" s="83">
        <f t="shared" si="27"/>
        <v>0</v>
      </c>
      <c r="BB147" s="79">
        <f t="shared" si="28"/>
        <v>683261.0344682514</v>
      </c>
      <c r="BC147" s="79">
        <f t="shared" si="32"/>
        <v>4206.0086524750614</v>
      </c>
      <c r="BD147" s="108">
        <f t="shared" si="30"/>
        <v>679055.02581577632</v>
      </c>
      <c r="BE147" s="79">
        <f t="shared" si="31"/>
        <v>1093.0202778472378</v>
      </c>
      <c r="BF147" s="108">
        <f t="shared" ref="BF147:BG162" si="37">O147</f>
        <v>4206.0086524750614</v>
      </c>
      <c r="BG147" s="108">
        <f t="shared" si="37"/>
        <v>1093.0202778472378</v>
      </c>
      <c r="BH147" s="83">
        <f t="shared" si="26"/>
        <v>1</v>
      </c>
    </row>
    <row r="148" spans="12:60" ht="20.25" customHeight="1">
      <c r="L148" s="975"/>
      <c r="M148" s="102">
        <v>131</v>
      </c>
      <c r="N148" s="108">
        <f t="shared" si="29"/>
        <v>5299.0289303222989</v>
      </c>
      <c r="O148" s="108">
        <f t="shared" si="34"/>
        <v>4214.7711705010506</v>
      </c>
      <c r="P148" s="108">
        <f t="shared" si="35"/>
        <v>1084.2577598212481</v>
      </c>
      <c r="Q148" s="109">
        <f t="shared" si="36"/>
        <v>516228.95354369836</v>
      </c>
      <c r="R148" s="108"/>
      <c r="S148" s="976"/>
      <c r="T148" s="102"/>
      <c r="V148" s="108"/>
      <c r="W148" s="108"/>
      <c r="AY148" s="108">
        <f t="shared" si="33"/>
        <v>2.2737367544323206E-13</v>
      </c>
      <c r="AZ148" s="83">
        <v>131</v>
      </c>
      <c r="BA148" s="83">
        <f t="shared" si="27"/>
        <v>0</v>
      </c>
      <c r="BB148" s="79">
        <f t="shared" si="28"/>
        <v>679055.02581577632</v>
      </c>
      <c r="BC148" s="79">
        <f t="shared" si="32"/>
        <v>4214.7711705010506</v>
      </c>
      <c r="BD148" s="108">
        <f t="shared" si="30"/>
        <v>674840.2546452753</v>
      </c>
      <c r="BE148" s="79">
        <f t="shared" si="31"/>
        <v>1084.2577598212481</v>
      </c>
      <c r="BF148" s="108">
        <f t="shared" si="37"/>
        <v>4214.7711705010506</v>
      </c>
      <c r="BG148" s="108">
        <f t="shared" si="37"/>
        <v>1084.2577598212481</v>
      </c>
      <c r="BH148" s="83">
        <f t="shared" ref="BH148:BH211" si="38">IF(BE148&gt;0,1,0)</f>
        <v>1</v>
      </c>
    </row>
    <row r="149" spans="12:60" ht="20.25" customHeight="1">
      <c r="L149" s="975"/>
      <c r="M149" s="102">
        <v>132</v>
      </c>
      <c r="N149" s="108">
        <f t="shared" si="29"/>
        <v>5299.0289303222989</v>
      </c>
      <c r="O149" s="108">
        <f t="shared" si="34"/>
        <v>4223.5519437729281</v>
      </c>
      <c r="P149" s="108">
        <f t="shared" si="35"/>
        <v>1075.4769865493708</v>
      </c>
      <c r="Q149" s="109">
        <f t="shared" si="36"/>
        <v>512005.40159992542</v>
      </c>
      <c r="R149" s="108"/>
      <c r="S149" s="976"/>
      <c r="T149" s="102">
        <v>22</v>
      </c>
      <c r="U149" s="108">
        <f>IF(X143&lt;0.01,0,U$143)</f>
        <v>0</v>
      </c>
      <c r="V149" s="108">
        <f>IF(U149=0,0,-PPMT($G$9/2,T149,MAX($G$8*2),$P$9))</f>
        <v>0</v>
      </c>
      <c r="W149" s="108">
        <f>IF(U149=0,0,-IPMT($G$9/2,T149,MAX($G$8*2),$P$9))</f>
        <v>0</v>
      </c>
      <c r="X149" s="108">
        <f>IF(X143&lt;0,0,X143-V149)</f>
        <v>0</v>
      </c>
      <c r="Y149" s="108"/>
      <c r="AY149" s="108">
        <f t="shared" si="33"/>
        <v>0</v>
      </c>
      <c r="AZ149" s="83">
        <v>132</v>
      </c>
      <c r="BA149" s="83">
        <f t="shared" si="27"/>
        <v>0</v>
      </c>
      <c r="BB149" s="79">
        <f t="shared" si="28"/>
        <v>674840.2546452753</v>
      </c>
      <c r="BC149" s="79">
        <f t="shared" si="32"/>
        <v>4223.5519437729281</v>
      </c>
      <c r="BD149" s="108">
        <f t="shared" si="30"/>
        <v>670616.70270150236</v>
      </c>
      <c r="BE149" s="79">
        <f t="shared" si="31"/>
        <v>1075.4769865493708</v>
      </c>
      <c r="BF149" s="108">
        <f t="shared" si="37"/>
        <v>4223.5519437729281</v>
      </c>
      <c r="BG149" s="108">
        <f t="shared" si="37"/>
        <v>1075.4769865493708</v>
      </c>
      <c r="BH149" s="83">
        <f t="shared" si="38"/>
        <v>1</v>
      </c>
    </row>
    <row r="150" spans="12:60" ht="20.25" customHeight="1">
      <c r="L150" s="977" t="s">
        <v>403</v>
      </c>
      <c r="M150" s="102">
        <v>133</v>
      </c>
      <c r="N150" s="108">
        <f t="shared" si="29"/>
        <v>5299.0289303222989</v>
      </c>
      <c r="O150" s="108">
        <f t="shared" si="34"/>
        <v>4232.3510103224553</v>
      </c>
      <c r="P150" s="108">
        <f t="shared" si="35"/>
        <v>1066.6779199998439</v>
      </c>
      <c r="Q150" s="109">
        <f t="shared" si="36"/>
        <v>507773.05058960296</v>
      </c>
      <c r="R150" s="108"/>
      <c r="S150" s="978" t="s">
        <v>403</v>
      </c>
      <c r="T150" s="102"/>
      <c r="V150" s="108"/>
      <c r="W150" s="108"/>
      <c r="AY150" s="108">
        <f t="shared" si="33"/>
        <v>-2.2737367544323206E-13</v>
      </c>
      <c r="AZ150" s="83">
        <v>133</v>
      </c>
      <c r="BA150" s="83">
        <f t="shared" si="27"/>
        <v>0</v>
      </c>
      <c r="BB150" s="79">
        <f t="shared" si="28"/>
        <v>670616.70270150236</v>
      </c>
      <c r="BC150" s="79">
        <f t="shared" si="32"/>
        <v>4232.3510103224553</v>
      </c>
      <c r="BD150" s="108">
        <f t="shared" si="30"/>
        <v>666384.35169117991</v>
      </c>
      <c r="BE150" s="79">
        <f t="shared" si="31"/>
        <v>1066.6779199998439</v>
      </c>
      <c r="BF150" s="108">
        <f t="shared" si="37"/>
        <v>4232.3510103224553</v>
      </c>
      <c r="BG150" s="108">
        <f t="shared" si="37"/>
        <v>1066.6779199998439</v>
      </c>
      <c r="BH150" s="83">
        <f t="shared" si="38"/>
        <v>1</v>
      </c>
    </row>
    <row r="151" spans="12:60" ht="20.25" customHeight="1">
      <c r="L151" s="977"/>
      <c r="M151" s="102">
        <v>134</v>
      </c>
      <c r="N151" s="108">
        <f t="shared" si="29"/>
        <v>5299.0289303222989</v>
      </c>
      <c r="O151" s="108">
        <f t="shared" si="34"/>
        <v>4241.1684082606271</v>
      </c>
      <c r="P151" s="108">
        <f t="shared" si="35"/>
        <v>1057.8605220616723</v>
      </c>
      <c r="Q151" s="109">
        <f t="shared" si="36"/>
        <v>503531.88218134234</v>
      </c>
      <c r="R151" s="108"/>
      <c r="S151" s="978"/>
      <c r="T151" s="102"/>
      <c r="V151" s="108"/>
      <c r="W151" s="108"/>
      <c r="AY151" s="108">
        <f t="shared" si="33"/>
        <v>-4.5474735088646412E-13</v>
      </c>
      <c r="AZ151" s="83">
        <v>134</v>
      </c>
      <c r="BA151" s="83">
        <f t="shared" si="27"/>
        <v>0</v>
      </c>
      <c r="BB151" s="79">
        <f t="shared" si="28"/>
        <v>666384.35169117991</v>
      </c>
      <c r="BC151" s="79">
        <f t="shared" si="32"/>
        <v>4241.1684082606271</v>
      </c>
      <c r="BD151" s="108">
        <f t="shared" si="30"/>
        <v>662143.18328291923</v>
      </c>
      <c r="BE151" s="79">
        <f t="shared" si="31"/>
        <v>1057.8605220616723</v>
      </c>
      <c r="BF151" s="108">
        <f t="shared" si="37"/>
        <v>4241.1684082606271</v>
      </c>
      <c r="BG151" s="108">
        <f t="shared" si="37"/>
        <v>1057.8605220616723</v>
      </c>
      <c r="BH151" s="83">
        <f t="shared" si="38"/>
        <v>1</v>
      </c>
    </row>
    <row r="152" spans="12:60" ht="20.25" customHeight="1">
      <c r="L152" s="977"/>
      <c r="M152" s="102">
        <v>135</v>
      </c>
      <c r="N152" s="108">
        <f t="shared" si="29"/>
        <v>5299.0289303222989</v>
      </c>
      <c r="O152" s="108">
        <f t="shared" si="34"/>
        <v>4250.0041757778363</v>
      </c>
      <c r="P152" s="108">
        <f t="shared" si="35"/>
        <v>1049.0247545444627</v>
      </c>
      <c r="Q152" s="109">
        <f t="shared" si="36"/>
        <v>499281.8780055645</v>
      </c>
      <c r="R152" s="108"/>
      <c r="S152" s="978"/>
      <c r="T152" s="102"/>
      <c r="V152" s="108"/>
      <c r="W152" s="108"/>
      <c r="AY152" s="108">
        <f t="shared" si="33"/>
        <v>0</v>
      </c>
      <c r="AZ152" s="83">
        <v>135</v>
      </c>
      <c r="BA152" s="83">
        <f t="shared" si="27"/>
        <v>0</v>
      </c>
      <c r="BB152" s="79">
        <f t="shared" si="28"/>
        <v>662143.18328291923</v>
      </c>
      <c r="BC152" s="79">
        <f t="shared" si="32"/>
        <v>4250.0041757778363</v>
      </c>
      <c r="BD152" s="108">
        <f t="shared" si="30"/>
        <v>657893.17910714145</v>
      </c>
      <c r="BE152" s="79">
        <f t="shared" si="31"/>
        <v>1049.0247545444627</v>
      </c>
      <c r="BF152" s="108">
        <f>O152</f>
        <v>4250.0041757778363</v>
      </c>
      <c r="BG152" s="108">
        <f t="shared" si="37"/>
        <v>1049.0247545444627</v>
      </c>
      <c r="BH152" s="83">
        <f t="shared" si="38"/>
        <v>1</v>
      </c>
    </row>
    <row r="153" spans="12:60" ht="20.25" customHeight="1">
      <c r="L153" s="977"/>
      <c r="M153" s="102">
        <v>136</v>
      </c>
      <c r="N153" s="108">
        <f t="shared" si="29"/>
        <v>5299.0289303222989</v>
      </c>
      <c r="O153" s="108">
        <f t="shared" si="34"/>
        <v>4258.8583511440402</v>
      </c>
      <c r="P153" s="108">
        <f t="shared" si="35"/>
        <v>1040.1705791782588</v>
      </c>
      <c r="Q153" s="109">
        <f t="shared" si="36"/>
        <v>495023.01965442044</v>
      </c>
      <c r="R153" s="108"/>
      <c r="S153" s="978"/>
      <c r="T153" s="102"/>
      <c r="V153" s="108"/>
      <c r="W153" s="108"/>
      <c r="AY153" s="108">
        <f t="shared" si="33"/>
        <v>0</v>
      </c>
      <c r="AZ153" s="83">
        <v>136</v>
      </c>
      <c r="BA153" s="83">
        <f t="shared" si="27"/>
        <v>0</v>
      </c>
      <c r="BB153" s="79">
        <f t="shared" si="28"/>
        <v>657893.17910714145</v>
      </c>
      <c r="BC153" s="79">
        <f t="shared" si="32"/>
        <v>4258.8583511440402</v>
      </c>
      <c r="BD153" s="108">
        <f t="shared" si="30"/>
        <v>653634.32075599744</v>
      </c>
      <c r="BE153" s="79">
        <f t="shared" si="31"/>
        <v>1040.1705791782588</v>
      </c>
      <c r="BF153" s="108">
        <f t="shared" ref="BF153:BG216" si="39">O153</f>
        <v>4258.8583511440402</v>
      </c>
      <c r="BG153" s="108">
        <f t="shared" si="37"/>
        <v>1040.1705791782588</v>
      </c>
      <c r="BH153" s="83">
        <f t="shared" si="38"/>
        <v>1</v>
      </c>
    </row>
    <row r="154" spans="12:60" ht="20.25" customHeight="1">
      <c r="L154" s="977"/>
      <c r="M154" s="102">
        <v>137</v>
      </c>
      <c r="N154" s="108">
        <f t="shared" si="29"/>
        <v>5299.0289303222989</v>
      </c>
      <c r="O154" s="108">
        <f t="shared" si="34"/>
        <v>4267.7309727089232</v>
      </c>
      <c r="P154" s="108">
        <f t="shared" si="35"/>
        <v>1031.2979576133755</v>
      </c>
      <c r="Q154" s="109">
        <f t="shared" si="36"/>
        <v>490755.28868171154</v>
      </c>
      <c r="R154" s="108"/>
      <c r="S154" s="978"/>
      <c r="T154" s="102"/>
      <c r="V154" s="108"/>
      <c r="W154" s="108"/>
      <c r="AY154" s="108">
        <f t="shared" si="33"/>
        <v>2.2737367544323206E-13</v>
      </c>
      <c r="AZ154" s="83">
        <v>137</v>
      </c>
      <c r="BA154" s="83">
        <f t="shared" si="27"/>
        <v>0</v>
      </c>
      <c r="BB154" s="79">
        <f t="shared" si="28"/>
        <v>653634.32075599744</v>
      </c>
      <c r="BC154" s="79">
        <f t="shared" si="32"/>
        <v>4267.7309727089232</v>
      </c>
      <c r="BD154" s="108">
        <f t="shared" si="30"/>
        <v>649366.58978328854</v>
      </c>
      <c r="BE154" s="79">
        <f t="shared" si="31"/>
        <v>1031.2979576133755</v>
      </c>
      <c r="BF154" s="108">
        <f t="shared" si="39"/>
        <v>4267.7309727089232</v>
      </c>
      <c r="BG154" s="108">
        <f t="shared" si="37"/>
        <v>1031.2979576133755</v>
      </c>
      <c r="BH154" s="83">
        <f t="shared" si="38"/>
        <v>1</v>
      </c>
    </row>
    <row r="155" spans="12:60" ht="20.25" customHeight="1">
      <c r="L155" s="977"/>
      <c r="M155" s="102">
        <v>138</v>
      </c>
      <c r="N155" s="108">
        <f t="shared" si="29"/>
        <v>5299.0289303222989</v>
      </c>
      <c r="O155" s="108">
        <f t="shared" si="34"/>
        <v>4276.6220789020672</v>
      </c>
      <c r="P155" s="108">
        <f t="shared" si="35"/>
        <v>1022.4068514202318</v>
      </c>
      <c r="Q155" s="109">
        <f t="shared" si="36"/>
        <v>486478.66660280945</v>
      </c>
      <c r="R155" s="108"/>
      <c r="S155" s="978"/>
      <c r="T155" s="102">
        <v>23</v>
      </c>
      <c r="U155" s="108">
        <f>IF(X149&lt;0.01,0,U$149)</f>
        <v>0</v>
      </c>
      <c r="V155" s="108">
        <f>IF(U155=0,0,-PPMT($G$9/2,T155,MAX($G$8*2),$P$9))</f>
        <v>0</v>
      </c>
      <c r="W155" s="108">
        <f>IF(U155=0,0,-IPMT($G$9/2,T155,MAX($G$8*2),$P$9))</f>
        <v>0</v>
      </c>
      <c r="X155" s="108">
        <f>IF(X149&lt;0,0,X149-V155)</f>
        <v>0</v>
      </c>
      <c r="Y155" s="108"/>
      <c r="AY155" s="108">
        <f t="shared" si="33"/>
        <v>0</v>
      </c>
      <c r="AZ155" s="83">
        <v>138</v>
      </c>
      <c r="BA155" s="83">
        <f t="shared" si="27"/>
        <v>0</v>
      </c>
      <c r="BB155" s="79">
        <f t="shared" si="28"/>
        <v>649366.58978328854</v>
      </c>
      <c r="BC155" s="79">
        <f t="shared" si="32"/>
        <v>4276.6220789020672</v>
      </c>
      <c r="BD155" s="108">
        <f t="shared" si="30"/>
        <v>645089.96770438645</v>
      </c>
      <c r="BE155" s="79">
        <f t="shared" si="31"/>
        <v>1022.4068514202318</v>
      </c>
      <c r="BF155" s="108">
        <f t="shared" si="39"/>
        <v>4276.6220789020672</v>
      </c>
      <c r="BG155" s="108">
        <f t="shared" si="37"/>
        <v>1022.4068514202318</v>
      </c>
      <c r="BH155" s="83">
        <f t="shared" si="38"/>
        <v>1</v>
      </c>
    </row>
    <row r="156" spans="12:60" ht="20.25" customHeight="1">
      <c r="L156" s="977"/>
      <c r="M156" s="102">
        <v>139</v>
      </c>
      <c r="N156" s="108">
        <f t="shared" si="29"/>
        <v>5299.0289303222989</v>
      </c>
      <c r="O156" s="108">
        <f t="shared" si="34"/>
        <v>4285.531708233113</v>
      </c>
      <c r="P156" s="108">
        <f t="shared" si="35"/>
        <v>1013.4972220891857</v>
      </c>
      <c r="Q156" s="109">
        <f t="shared" si="36"/>
        <v>482193.13489457633</v>
      </c>
      <c r="R156" s="108"/>
      <c r="S156" s="978"/>
      <c r="T156" s="102"/>
      <c r="V156" s="108"/>
      <c r="W156" s="108"/>
      <c r="AY156" s="108">
        <f t="shared" si="33"/>
        <v>2.2737367544323206E-13</v>
      </c>
      <c r="AZ156" s="83">
        <v>139</v>
      </c>
      <c r="BA156" s="83">
        <f t="shared" si="27"/>
        <v>0</v>
      </c>
      <c r="BB156" s="79">
        <f t="shared" si="28"/>
        <v>645089.96770438645</v>
      </c>
      <c r="BC156" s="79">
        <f t="shared" si="32"/>
        <v>4285.531708233113</v>
      </c>
      <c r="BD156" s="108">
        <f t="shared" si="30"/>
        <v>640804.43599615339</v>
      </c>
      <c r="BE156" s="79">
        <f t="shared" si="31"/>
        <v>1013.4972220891857</v>
      </c>
      <c r="BF156" s="108">
        <f t="shared" si="39"/>
        <v>4285.531708233113</v>
      </c>
      <c r="BG156" s="108">
        <f t="shared" si="37"/>
        <v>1013.4972220891857</v>
      </c>
      <c r="BH156" s="83">
        <f t="shared" si="38"/>
        <v>1</v>
      </c>
    </row>
    <row r="157" spans="12:60" ht="20.25" customHeight="1">
      <c r="L157" s="977"/>
      <c r="M157" s="102">
        <v>140</v>
      </c>
      <c r="N157" s="108">
        <f t="shared" si="29"/>
        <v>5299.0289303222989</v>
      </c>
      <c r="O157" s="108">
        <f t="shared" si="34"/>
        <v>4294.4598992919318</v>
      </c>
      <c r="P157" s="108">
        <f t="shared" si="35"/>
        <v>1004.5690310303668</v>
      </c>
      <c r="Q157" s="109">
        <f t="shared" si="36"/>
        <v>477898.67499528441</v>
      </c>
      <c r="R157" s="108"/>
      <c r="S157" s="978"/>
      <c r="T157" s="102"/>
      <c r="V157" s="108"/>
      <c r="W157" s="108"/>
      <c r="AY157" s="108">
        <f t="shared" si="33"/>
        <v>3.4106051316484809E-13</v>
      </c>
      <c r="AZ157" s="83">
        <v>140</v>
      </c>
      <c r="BA157" s="83">
        <f t="shared" si="27"/>
        <v>0</v>
      </c>
      <c r="BB157" s="79">
        <f t="shared" si="28"/>
        <v>640804.43599615339</v>
      </c>
      <c r="BC157" s="79">
        <f t="shared" si="32"/>
        <v>4294.4598992919318</v>
      </c>
      <c r="BD157" s="108">
        <f t="shared" si="30"/>
        <v>636509.97609686141</v>
      </c>
      <c r="BE157" s="79">
        <f t="shared" si="31"/>
        <v>1004.5690310303668</v>
      </c>
      <c r="BF157" s="108">
        <f t="shared" si="39"/>
        <v>4294.4598992919318</v>
      </c>
      <c r="BG157" s="108">
        <f t="shared" si="37"/>
        <v>1004.5690310303668</v>
      </c>
      <c r="BH157" s="83">
        <f t="shared" si="38"/>
        <v>1</v>
      </c>
    </row>
    <row r="158" spans="12:60" ht="20.25" customHeight="1">
      <c r="L158" s="977"/>
      <c r="M158" s="102">
        <v>141</v>
      </c>
      <c r="N158" s="108">
        <f t="shared" si="29"/>
        <v>5299.0289303222989</v>
      </c>
      <c r="O158" s="108">
        <f t="shared" si="34"/>
        <v>4303.4066907487904</v>
      </c>
      <c r="P158" s="108">
        <f t="shared" si="35"/>
        <v>995.62223957350841</v>
      </c>
      <c r="Q158" s="109">
        <f t="shared" si="36"/>
        <v>473595.2683045356</v>
      </c>
      <c r="R158" s="108"/>
      <c r="S158" s="978"/>
      <c r="T158" s="102"/>
      <c r="V158" s="108"/>
      <c r="W158" s="108"/>
      <c r="AY158" s="108">
        <f t="shared" si="33"/>
        <v>1.1368683772161603E-13</v>
      </c>
      <c r="AZ158" s="83">
        <v>141</v>
      </c>
      <c r="BA158" s="83">
        <f t="shared" ref="BA158:BA221" si="40">IF($F$19=AZ158,1,0)</f>
        <v>0</v>
      </c>
      <c r="BB158" s="79">
        <f t="shared" si="28"/>
        <v>636509.97609686141</v>
      </c>
      <c r="BC158" s="79">
        <f t="shared" si="32"/>
        <v>4303.4066907487904</v>
      </c>
      <c r="BD158" s="108">
        <f t="shared" si="30"/>
        <v>632206.56940611266</v>
      </c>
      <c r="BE158" s="79">
        <f t="shared" si="31"/>
        <v>995.62223957350841</v>
      </c>
      <c r="BF158" s="108">
        <f t="shared" si="39"/>
        <v>4303.4066907487904</v>
      </c>
      <c r="BG158" s="108">
        <f t="shared" si="37"/>
        <v>995.62223957350841</v>
      </c>
      <c r="BH158" s="83">
        <f t="shared" si="38"/>
        <v>1</v>
      </c>
    </row>
    <row r="159" spans="12:60" ht="20.25" customHeight="1">
      <c r="L159" s="977"/>
      <c r="M159" s="102">
        <v>142</v>
      </c>
      <c r="N159" s="108">
        <f t="shared" si="29"/>
        <v>5299.0289303222989</v>
      </c>
      <c r="O159" s="108">
        <f t="shared" si="34"/>
        <v>4312.3721213545177</v>
      </c>
      <c r="P159" s="108">
        <f t="shared" si="35"/>
        <v>986.65680896778201</v>
      </c>
      <c r="Q159" s="109">
        <f t="shared" si="36"/>
        <v>469282.89618318109</v>
      </c>
      <c r="R159" s="108"/>
      <c r="S159" s="978"/>
      <c r="T159" s="102"/>
      <c r="V159" s="108"/>
      <c r="W159" s="108"/>
      <c r="AY159" s="108">
        <f t="shared" si="33"/>
        <v>-7.9580786405131221E-13</v>
      </c>
      <c r="AZ159" s="83">
        <v>142</v>
      </c>
      <c r="BA159" s="83">
        <f t="shared" si="40"/>
        <v>0</v>
      </c>
      <c r="BB159" s="79">
        <f t="shared" ref="BB159:BB222" si="41">IF(BA159=1,$F$18,IF(BB158&gt;0,BD158,0))</f>
        <v>632206.56940611266</v>
      </c>
      <c r="BC159" s="79">
        <f t="shared" si="32"/>
        <v>4312.3721213545177</v>
      </c>
      <c r="BD159" s="108">
        <f t="shared" si="30"/>
        <v>627894.19728475809</v>
      </c>
      <c r="BE159" s="79">
        <f t="shared" si="31"/>
        <v>986.65680896778201</v>
      </c>
      <c r="BF159" s="108">
        <f t="shared" si="39"/>
        <v>4312.3721213545177</v>
      </c>
      <c r="BG159" s="108">
        <f t="shared" si="37"/>
        <v>986.65680896778201</v>
      </c>
      <c r="BH159" s="83">
        <f t="shared" si="38"/>
        <v>1</v>
      </c>
    </row>
    <row r="160" spans="12:60" ht="20.25" customHeight="1">
      <c r="L160" s="977"/>
      <c r="M160" s="102">
        <v>143</v>
      </c>
      <c r="N160" s="108">
        <f t="shared" ref="N160:N223" si="42">IF(Q159&lt;1,0,N159)</f>
        <v>5299.0289303222989</v>
      </c>
      <c r="O160" s="108">
        <f t="shared" si="34"/>
        <v>4321.3562299406722</v>
      </c>
      <c r="P160" s="108">
        <f t="shared" si="35"/>
        <v>977.67270038162678</v>
      </c>
      <c r="Q160" s="109">
        <f t="shared" si="36"/>
        <v>464961.53995324043</v>
      </c>
      <c r="R160" s="108"/>
      <c r="S160" s="978"/>
      <c r="T160" s="102"/>
      <c r="V160" s="108"/>
      <c r="W160" s="108"/>
      <c r="AY160" s="108">
        <f t="shared" si="33"/>
        <v>0</v>
      </c>
      <c r="AZ160" s="83">
        <v>143</v>
      </c>
      <c r="BA160" s="83">
        <f t="shared" si="40"/>
        <v>0</v>
      </c>
      <c r="BB160" s="79">
        <f t="shared" si="41"/>
        <v>627894.19728475809</v>
      </c>
      <c r="BC160" s="79">
        <f t="shared" si="32"/>
        <v>4321.3562299406722</v>
      </c>
      <c r="BD160" s="108">
        <f t="shared" si="30"/>
        <v>623572.84105481743</v>
      </c>
      <c r="BE160" s="79">
        <f t="shared" si="31"/>
        <v>977.67270038162678</v>
      </c>
      <c r="BF160" s="108">
        <f t="shared" si="39"/>
        <v>4321.3562299406722</v>
      </c>
      <c r="BG160" s="108">
        <f t="shared" si="37"/>
        <v>977.67270038162678</v>
      </c>
      <c r="BH160" s="83">
        <f t="shared" si="38"/>
        <v>1</v>
      </c>
    </row>
    <row r="161" spans="12:60" ht="20.25" customHeight="1">
      <c r="L161" s="977"/>
      <c r="M161" s="102">
        <v>144</v>
      </c>
      <c r="N161" s="108">
        <f t="shared" si="42"/>
        <v>5299.0289303222989</v>
      </c>
      <c r="O161" s="108">
        <f t="shared" si="34"/>
        <v>4330.3590554197153</v>
      </c>
      <c r="P161" s="108">
        <f t="shared" si="35"/>
        <v>968.66987490258373</v>
      </c>
      <c r="Q161" s="109">
        <f t="shared" si="36"/>
        <v>460631.18089782068</v>
      </c>
      <c r="R161" s="108"/>
      <c r="S161" s="978"/>
      <c r="T161" s="102">
        <v>24</v>
      </c>
      <c r="U161" s="108">
        <f>IF(X155&lt;0.01,0,U$155)</f>
        <v>0</v>
      </c>
      <c r="V161" s="108">
        <f>IF(U161=0,0,-PPMT($G$9/2,T161,MAX($G$8*2),$P$9))</f>
        <v>0</v>
      </c>
      <c r="W161" s="108">
        <f>IF(U161=0,0,-IPMT($G$9/2,T161,MAX($G$8*2),$P$9))</f>
        <v>0</v>
      </c>
      <c r="X161" s="108">
        <f>IF(X155&lt;0,0,X155-V161)</f>
        <v>0</v>
      </c>
      <c r="Y161" s="108"/>
      <c r="AY161" s="108">
        <f t="shared" si="33"/>
        <v>-1.1368683772161603E-13</v>
      </c>
      <c r="AZ161" s="83">
        <v>144</v>
      </c>
      <c r="BA161" s="83">
        <f t="shared" si="40"/>
        <v>0</v>
      </c>
      <c r="BB161" s="79">
        <f t="shared" si="41"/>
        <v>623572.84105481743</v>
      </c>
      <c r="BC161" s="79">
        <f t="shared" si="32"/>
        <v>4330.3590554197153</v>
      </c>
      <c r="BD161" s="108">
        <f t="shared" si="30"/>
        <v>619242.48199939774</v>
      </c>
      <c r="BE161" s="79">
        <f t="shared" si="31"/>
        <v>968.66987490258373</v>
      </c>
      <c r="BF161" s="108">
        <f t="shared" si="39"/>
        <v>4330.3590554197153</v>
      </c>
      <c r="BG161" s="108">
        <f t="shared" si="37"/>
        <v>968.66987490258373</v>
      </c>
      <c r="BH161" s="83">
        <f t="shared" si="38"/>
        <v>1</v>
      </c>
    </row>
    <row r="162" spans="12:60" ht="20.25" customHeight="1">
      <c r="L162" s="975" t="s">
        <v>404</v>
      </c>
      <c r="M162" s="102">
        <v>145</v>
      </c>
      <c r="N162" s="108">
        <f t="shared" si="42"/>
        <v>5299.0289303222989</v>
      </c>
      <c r="O162" s="108">
        <f t="shared" si="34"/>
        <v>4339.3806367851739</v>
      </c>
      <c r="P162" s="108">
        <f t="shared" si="35"/>
        <v>959.64829353712582</v>
      </c>
      <c r="Q162" s="109">
        <f t="shared" si="36"/>
        <v>456291.8002610355</v>
      </c>
      <c r="R162" s="108"/>
      <c r="S162" s="976" t="s">
        <v>404</v>
      </c>
      <c r="T162" s="102"/>
      <c r="V162" s="108"/>
      <c r="W162" s="108"/>
      <c r="AY162" s="108">
        <f t="shared" si="33"/>
        <v>-7.9580786405131221E-13</v>
      </c>
      <c r="AZ162" s="83">
        <v>145</v>
      </c>
      <c r="BA162" s="83">
        <f t="shared" si="40"/>
        <v>0</v>
      </c>
      <c r="BB162" s="79">
        <f t="shared" si="41"/>
        <v>619242.48199939774</v>
      </c>
      <c r="BC162" s="79">
        <f t="shared" si="32"/>
        <v>4339.3806367851739</v>
      </c>
      <c r="BD162" s="108">
        <f t="shared" si="30"/>
        <v>614903.10136261256</v>
      </c>
      <c r="BE162" s="79">
        <f t="shared" si="31"/>
        <v>959.64829353712582</v>
      </c>
      <c r="BF162" s="108">
        <f t="shared" si="39"/>
        <v>4339.3806367851739</v>
      </c>
      <c r="BG162" s="108">
        <f t="shared" si="37"/>
        <v>959.64829353712582</v>
      </c>
      <c r="BH162" s="83">
        <f t="shared" si="38"/>
        <v>1</v>
      </c>
    </row>
    <row r="163" spans="12:60" ht="20.25" customHeight="1">
      <c r="L163" s="975"/>
      <c r="M163" s="102">
        <v>146</v>
      </c>
      <c r="N163" s="108">
        <f t="shared" si="42"/>
        <v>5299.0289303222989</v>
      </c>
      <c r="O163" s="108">
        <f t="shared" si="34"/>
        <v>4348.4210131118089</v>
      </c>
      <c r="P163" s="108">
        <f t="shared" si="35"/>
        <v>950.60791721048997</v>
      </c>
      <c r="Q163" s="109">
        <f t="shared" si="36"/>
        <v>451943.37924792367</v>
      </c>
      <c r="R163" s="108"/>
      <c r="S163" s="976"/>
      <c r="T163" s="102"/>
      <c r="V163" s="108"/>
      <c r="W163" s="108"/>
      <c r="AY163" s="108">
        <f t="shared" si="33"/>
        <v>1.1368683772161603E-13</v>
      </c>
      <c r="AZ163" s="83">
        <v>146</v>
      </c>
      <c r="BA163" s="83">
        <f t="shared" si="40"/>
        <v>0</v>
      </c>
      <c r="BB163" s="79">
        <f t="shared" si="41"/>
        <v>614903.10136261256</v>
      </c>
      <c r="BC163" s="79">
        <f t="shared" si="32"/>
        <v>4348.4210131118089</v>
      </c>
      <c r="BD163" s="108">
        <f t="shared" si="30"/>
        <v>610554.68034950073</v>
      </c>
      <c r="BE163" s="79">
        <f t="shared" si="31"/>
        <v>950.60791721048997</v>
      </c>
      <c r="BF163" s="108">
        <f t="shared" si="39"/>
        <v>4348.4210131118089</v>
      </c>
      <c r="BG163" s="108">
        <f t="shared" si="39"/>
        <v>950.60791721048997</v>
      </c>
      <c r="BH163" s="83">
        <f t="shared" si="38"/>
        <v>1</v>
      </c>
    </row>
    <row r="164" spans="12:60" ht="20.25" customHeight="1">
      <c r="L164" s="975"/>
      <c r="M164" s="102">
        <v>147</v>
      </c>
      <c r="N164" s="108">
        <f t="shared" si="42"/>
        <v>5299.0289303222989</v>
      </c>
      <c r="O164" s="108">
        <f t="shared" si="34"/>
        <v>4357.4802235557918</v>
      </c>
      <c r="P164" s="108">
        <f t="shared" si="35"/>
        <v>941.54870676650717</v>
      </c>
      <c r="Q164" s="109">
        <f t="shared" si="36"/>
        <v>447585.89902436786</v>
      </c>
      <c r="R164" s="108"/>
      <c r="S164" s="976"/>
      <c r="T164" s="102"/>
      <c r="V164" s="108"/>
      <c r="W164" s="108"/>
      <c r="AY164" s="108">
        <f t="shared" si="33"/>
        <v>0</v>
      </c>
      <c r="AZ164" s="83">
        <v>147</v>
      </c>
      <c r="BA164" s="83">
        <f t="shared" si="40"/>
        <v>0</v>
      </c>
      <c r="BB164" s="79">
        <f t="shared" si="41"/>
        <v>610554.68034950073</v>
      </c>
      <c r="BC164" s="79">
        <f t="shared" si="32"/>
        <v>4357.4802235557918</v>
      </c>
      <c r="BD164" s="108">
        <f t="shared" si="30"/>
        <v>606197.20012594492</v>
      </c>
      <c r="BE164" s="79">
        <f t="shared" si="31"/>
        <v>941.54870676650717</v>
      </c>
      <c r="BF164" s="108">
        <f t="shared" si="39"/>
        <v>4357.4802235557918</v>
      </c>
      <c r="BG164" s="108">
        <f t="shared" si="39"/>
        <v>941.54870676650717</v>
      </c>
      <c r="BH164" s="83">
        <f t="shared" si="38"/>
        <v>1</v>
      </c>
    </row>
    <row r="165" spans="12:60" ht="20.25" customHeight="1">
      <c r="L165" s="975"/>
      <c r="M165" s="102">
        <v>148</v>
      </c>
      <c r="N165" s="108">
        <f t="shared" si="42"/>
        <v>5299.0289303222989</v>
      </c>
      <c r="O165" s="108">
        <f t="shared" si="34"/>
        <v>4366.5583073548669</v>
      </c>
      <c r="P165" s="108">
        <f t="shared" si="35"/>
        <v>932.47062296743263</v>
      </c>
      <c r="Q165" s="109">
        <f t="shared" si="36"/>
        <v>443219.34071701299</v>
      </c>
      <c r="R165" s="108"/>
      <c r="S165" s="976"/>
      <c r="T165" s="102"/>
      <c r="V165" s="108"/>
      <c r="W165" s="108"/>
      <c r="AY165" s="108">
        <f t="shared" si="33"/>
        <v>-5.6843418860808015E-13</v>
      </c>
      <c r="AZ165" s="83">
        <v>148</v>
      </c>
      <c r="BA165" s="83">
        <f t="shared" si="40"/>
        <v>0</v>
      </c>
      <c r="BB165" s="79">
        <f t="shared" si="41"/>
        <v>606197.20012594492</v>
      </c>
      <c r="BC165" s="79">
        <f t="shared" si="32"/>
        <v>4366.5583073548669</v>
      </c>
      <c r="BD165" s="108">
        <f t="shared" si="30"/>
        <v>601830.64181859</v>
      </c>
      <c r="BE165" s="79">
        <f t="shared" si="31"/>
        <v>932.47062296743263</v>
      </c>
      <c r="BF165" s="108">
        <f t="shared" si="39"/>
        <v>4366.5583073548669</v>
      </c>
      <c r="BG165" s="108">
        <f t="shared" si="39"/>
        <v>932.47062296743263</v>
      </c>
      <c r="BH165" s="83">
        <f t="shared" si="38"/>
        <v>1</v>
      </c>
    </row>
    <row r="166" spans="12:60" ht="20.25" customHeight="1">
      <c r="L166" s="975"/>
      <c r="M166" s="102">
        <v>149</v>
      </c>
      <c r="N166" s="108">
        <f t="shared" si="42"/>
        <v>5299.0289303222989</v>
      </c>
      <c r="O166" s="108">
        <f t="shared" si="34"/>
        <v>4375.6553038285228</v>
      </c>
      <c r="P166" s="108">
        <f t="shared" si="35"/>
        <v>923.37362649377644</v>
      </c>
      <c r="Q166" s="109">
        <f t="shared" si="36"/>
        <v>438843.68541318446</v>
      </c>
      <c r="R166" s="108"/>
      <c r="S166" s="976"/>
      <c r="T166" s="102"/>
      <c r="V166" s="108"/>
      <c r="W166" s="108"/>
      <c r="AY166" s="108">
        <f t="shared" si="33"/>
        <v>-3.4106051316484809E-13</v>
      </c>
      <c r="AZ166" s="83">
        <v>149</v>
      </c>
      <c r="BA166" s="83">
        <f t="shared" si="40"/>
        <v>0</v>
      </c>
      <c r="BB166" s="79">
        <f t="shared" si="41"/>
        <v>601830.64181859</v>
      </c>
      <c r="BC166" s="79">
        <f t="shared" si="32"/>
        <v>4375.6553038285228</v>
      </c>
      <c r="BD166" s="108">
        <f t="shared" si="30"/>
        <v>597454.98651476146</v>
      </c>
      <c r="BE166" s="79">
        <f t="shared" si="31"/>
        <v>923.37362649377644</v>
      </c>
      <c r="BF166" s="108">
        <f t="shared" si="39"/>
        <v>4375.6553038285228</v>
      </c>
      <c r="BG166" s="108">
        <f t="shared" si="39"/>
        <v>923.37362649377644</v>
      </c>
      <c r="BH166" s="83">
        <f t="shared" si="38"/>
        <v>1</v>
      </c>
    </row>
    <row r="167" spans="12:60" ht="20.25" customHeight="1">
      <c r="L167" s="975"/>
      <c r="M167" s="102">
        <v>150</v>
      </c>
      <c r="N167" s="108">
        <f t="shared" si="42"/>
        <v>5299.0289303222989</v>
      </c>
      <c r="O167" s="108">
        <f t="shared" si="34"/>
        <v>4384.7712523781656</v>
      </c>
      <c r="P167" s="108">
        <f t="shared" si="35"/>
        <v>914.25767794413389</v>
      </c>
      <c r="Q167" s="109">
        <f t="shared" si="36"/>
        <v>434458.91416080628</v>
      </c>
      <c r="R167" s="108"/>
      <c r="S167" s="976"/>
      <c r="T167" s="102">
        <v>25</v>
      </c>
      <c r="U167" s="108">
        <f>IF(X161&lt;0.01,0,U$161)</f>
        <v>0</v>
      </c>
      <c r="V167" s="108">
        <f>IF(U167=0,0,-PPMT($G$9/2,T167,MAX($G$8*2),$P$9))</f>
        <v>0</v>
      </c>
      <c r="W167" s="108">
        <f>IF(U167=0,0,-IPMT($G$9/2,T167,MAX($G$8*2),$P$9))</f>
        <v>0</v>
      </c>
      <c r="X167" s="108">
        <f>IF(X161&lt;0,0,X161-V167)</f>
        <v>0</v>
      </c>
      <c r="Y167" s="108"/>
      <c r="AY167" s="108">
        <f t="shared" si="33"/>
        <v>-5.6843418860808015E-13</v>
      </c>
      <c r="AZ167" s="83">
        <v>150</v>
      </c>
      <c r="BA167" s="83">
        <f t="shared" si="40"/>
        <v>0</v>
      </c>
      <c r="BB167" s="79">
        <f t="shared" si="41"/>
        <v>597454.98651476146</v>
      </c>
      <c r="BC167" s="79">
        <f t="shared" si="32"/>
        <v>4384.7712523781656</v>
      </c>
      <c r="BD167" s="108">
        <f t="shared" si="30"/>
        <v>593070.21526238334</v>
      </c>
      <c r="BE167" s="79">
        <f t="shared" si="31"/>
        <v>914.25767794413389</v>
      </c>
      <c r="BF167" s="108">
        <f t="shared" si="39"/>
        <v>4384.7712523781656</v>
      </c>
      <c r="BG167" s="108">
        <f t="shared" si="39"/>
        <v>914.25767794413389</v>
      </c>
      <c r="BH167" s="83">
        <f t="shared" si="38"/>
        <v>1</v>
      </c>
    </row>
    <row r="168" spans="12:60" ht="20.25" customHeight="1">
      <c r="L168" s="975"/>
      <c r="M168" s="102">
        <v>151</v>
      </c>
      <c r="N168" s="108">
        <f t="shared" si="42"/>
        <v>5299.0289303222989</v>
      </c>
      <c r="O168" s="108">
        <f t="shared" si="34"/>
        <v>4393.9061924872858</v>
      </c>
      <c r="P168" s="108">
        <f t="shared" si="35"/>
        <v>905.1227378350128</v>
      </c>
      <c r="Q168" s="109">
        <f t="shared" si="36"/>
        <v>430065.007968319</v>
      </c>
      <c r="R168" s="108"/>
      <c r="S168" s="976"/>
      <c r="T168" s="102"/>
      <c r="V168" s="108"/>
      <c r="W168" s="108"/>
      <c r="AY168" s="108">
        <f t="shared" si="33"/>
        <v>3.4106051316484809E-13</v>
      </c>
      <c r="AZ168" s="83">
        <v>151</v>
      </c>
      <c r="BA168" s="83">
        <f t="shared" si="40"/>
        <v>0</v>
      </c>
      <c r="BB168" s="79">
        <f t="shared" si="41"/>
        <v>593070.21526238334</v>
      </c>
      <c r="BC168" s="79">
        <f t="shared" si="32"/>
        <v>4393.9061924872858</v>
      </c>
      <c r="BD168" s="108">
        <f t="shared" si="30"/>
        <v>588676.309069896</v>
      </c>
      <c r="BE168" s="79">
        <f t="shared" si="31"/>
        <v>905.1227378350128</v>
      </c>
      <c r="BF168" s="108">
        <f t="shared" si="39"/>
        <v>4393.9061924872858</v>
      </c>
      <c r="BG168" s="108">
        <f t="shared" si="39"/>
        <v>905.1227378350128</v>
      </c>
      <c r="BH168" s="83">
        <f t="shared" si="38"/>
        <v>1</v>
      </c>
    </row>
    <row r="169" spans="12:60" ht="20.25" customHeight="1">
      <c r="L169" s="975"/>
      <c r="M169" s="102">
        <v>152</v>
      </c>
      <c r="N169" s="108">
        <f t="shared" si="42"/>
        <v>5299.0289303222989</v>
      </c>
      <c r="O169" s="108">
        <f t="shared" si="34"/>
        <v>4403.060163721635</v>
      </c>
      <c r="P169" s="108">
        <f t="shared" si="35"/>
        <v>895.96876660066437</v>
      </c>
      <c r="Q169" s="109">
        <f t="shared" si="36"/>
        <v>425661.94780459738</v>
      </c>
      <c r="R169" s="108"/>
      <c r="S169" s="976"/>
      <c r="T169" s="102"/>
      <c r="V169" s="108"/>
      <c r="W169" s="108"/>
      <c r="AY169" s="108">
        <f t="shared" si="33"/>
        <v>-4.5474735088646412E-13</v>
      </c>
      <c r="AZ169" s="83">
        <v>152</v>
      </c>
      <c r="BA169" s="83">
        <f t="shared" si="40"/>
        <v>0</v>
      </c>
      <c r="BB169" s="79">
        <f t="shared" si="41"/>
        <v>588676.309069896</v>
      </c>
      <c r="BC169" s="79">
        <f t="shared" si="32"/>
        <v>4403.060163721635</v>
      </c>
      <c r="BD169" s="108">
        <f t="shared" si="30"/>
        <v>584273.24890617433</v>
      </c>
      <c r="BE169" s="79">
        <f t="shared" si="31"/>
        <v>895.96876660066437</v>
      </c>
      <c r="BF169" s="108">
        <f t="shared" si="39"/>
        <v>4403.060163721635</v>
      </c>
      <c r="BG169" s="108">
        <f t="shared" si="39"/>
        <v>895.96876660066437</v>
      </c>
      <c r="BH169" s="83">
        <f t="shared" si="38"/>
        <v>1</v>
      </c>
    </row>
    <row r="170" spans="12:60" ht="20.25" customHeight="1">
      <c r="L170" s="975"/>
      <c r="M170" s="102">
        <v>153</v>
      </c>
      <c r="N170" s="108">
        <f t="shared" si="42"/>
        <v>5299.0289303222989</v>
      </c>
      <c r="O170" s="108">
        <f t="shared" si="34"/>
        <v>4412.2332057293879</v>
      </c>
      <c r="P170" s="108">
        <f t="shared" si="35"/>
        <v>886.79572459291069</v>
      </c>
      <c r="Q170" s="109">
        <f t="shared" si="36"/>
        <v>421249.71459886798</v>
      </c>
      <c r="R170" s="108"/>
      <c r="S170" s="976"/>
      <c r="T170" s="102"/>
      <c r="V170" s="108"/>
      <c r="W170" s="108"/>
      <c r="AY170" s="108">
        <f t="shared" si="33"/>
        <v>3.4106051316484809E-13</v>
      </c>
      <c r="AZ170" s="83">
        <v>153</v>
      </c>
      <c r="BA170" s="83">
        <f t="shared" si="40"/>
        <v>0</v>
      </c>
      <c r="BB170" s="79">
        <f t="shared" si="41"/>
        <v>584273.24890617433</v>
      </c>
      <c r="BC170" s="79">
        <f t="shared" si="32"/>
        <v>4412.2332057293879</v>
      </c>
      <c r="BD170" s="108">
        <f t="shared" si="30"/>
        <v>579861.01570044493</v>
      </c>
      <c r="BE170" s="79">
        <f t="shared" si="31"/>
        <v>886.79572459291069</v>
      </c>
      <c r="BF170" s="108">
        <f t="shared" si="39"/>
        <v>4412.2332057293879</v>
      </c>
      <c r="BG170" s="108">
        <f t="shared" si="39"/>
        <v>886.79572459291069</v>
      </c>
      <c r="BH170" s="83">
        <f t="shared" si="38"/>
        <v>1</v>
      </c>
    </row>
    <row r="171" spans="12:60" ht="20.25" customHeight="1">
      <c r="L171" s="975"/>
      <c r="M171" s="102">
        <v>154</v>
      </c>
      <c r="N171" s="108">
        <f t="shared" si="42"/>
        <v>5299.0289303222989</v>
      </c>
      <c r="O171" s="108">
        <f t="shared" si="34"/>
        <v>4421.4253582413248</v>
      </c>
      <c r="P171" s="108">
        <f t="shared" si="35"/>
        <v>877.60357208097446</v>
      </c>
      <c r="Q171" s="109">
        <f t="shared" si="36"/>
        <v>416828.28924062668</v>
      </c>
      <c r="R171" s="108"/>
      <c r="S171" s="976"/>
      <c r="T171" s="102"/>
      <c r="V171" s="108"/>
      <c r="W171" s="108"/>
      <c r="AY171" s="108">
        <f t="shared" si="33"/>
        <v>-3.4106051316484809E-13</v>
      </c>
      <c r="AZ171" s="83">
        <v>154</v>
      </c>
      <c r="BA171" s="83">
        <f t="shared" si="40"/>
        <v>0</v>
      </c>
      <c r="BB171" s="79">
        <f t="shared" si="41"/>
        <v>579861.01570044493</v>
      </c>
      <c r="BC171" s="79">
        <f t="shared" si="32"/>
        <v>4421.4253582413248</v>
      </c>
      <c r="BD171" s="108">
        <f t="shared" si="30"/>
        <v>575439.59034220362</v>
      </c>
      <c r="BE171" s="79">
        <f t="shared" si="31"/>
        <v>877.60357208097446</v>
      </c>
      <c r="BF171" s="108">
        <f t="shared" si="39"/>
        <v>4421.4253582413248</v>
      </c>
      <c r="BG171" s="108">
        <f t="shared" si="39"/>
        <v>877.60357208097446</v>
      </c>
      <c r="BH171" s="83">
        <f t="shared" si="38"/>
        <v>1</v>
      </c>
    </row>
    <row r="172" spans="12:60" ht="20.25" customHeight="1">
      <c r="L172" s="975"/>
      <c r="M172" s="102">
        <v>155</v>
      </c>
      <c r="N172" s="108">
        <f t="shared" si="42"/>
        <v>5299.0289303222989</v>
      </c>
      <c r="O172" s="108">
        <f t="shared" si="34"/>
        <v>4430.6366610709938</v>
      </c>
      <c r="P172" s="108">
        <f t="shared" si="35"/>
        <v>868.39226925130504</v>
      </c>
      <c r="Q172" s="109">
        <f t="shared" si="36"/>
        <v>412397.6525795557</v>
      </c>
      <c r="R172" s="108"/>
      <c r="S172" s="976"/>
      <c r="T172" s="102"/>
      <c r="V172" s="108"/>
      <c r="W172" s="108"/>
      <c r="AY172" s="108">
        <f t="shared" si="33"/>
        <v>1.1368683772161603E-13</v>
      </c>
      <c r="AZ172" s="83">
        <v>155</v>
      </c>
      <c r="BA172" s="83">
        <f t="shared" si="40"/>
        <v>0</v>
      </c>
      <c r="BB172" s="79">
        <f t="shared" si="41"/>
        <v>575439.59034220362</v>
      </c>
      <c r="BC172" s="79">
        <f t="shared" si="32"/>
        <v>4430.6366610709938</v>
      </c>
      <c r="BD172" s="108">
        <f t="shared" si="30"/>
        <v>571008.95368113264</v>
      </c>
      <c r="BE172" s="79">
        <f t="shared" si="31"/>
        <v>868.39226925130504</v>
      </c>
      <c r="BF172" s="108">
        <f t="shared" si="39"/>
        <v>4430.6366610709938</v>
      </c>
      <c r="BG172" s="108">
        <f t="shared" si="39"/>
        <v>868.39226925130504</v>
      </c>
      <c r="BH172" s="83">
        <f t="shared" si="38"/>
        <v>1</v>
      </c>
    </row>
    <row r="173" spans="12:60" ht="20.25" customHeight="1">
      <c r="L173" s="975"/>
      <c r="M173" s="102">
        <v>156</v>
      </c>
      <c r="N173" s="108">
        <f t="shared" si="42"/>
        <v>5299.0289303222989</v>
      </c>
      <c r="O173" s="108">
        <f t="shared" si="34"/>
        <v>4439.8671541148915</v>
      </c>
      <c r="P173" s="108">
        <f t="shared" si="35"/>
        <v>859.16177620740723</v>
      </c>
      <c r="Q173" s="109">
        <f t="shared" si="36"/>
        <v>407957.78542544082</v>
      </c>
      <c r="R173" s="108"/>
      <c r="S173" s="976"/>
      <c r="T173" s="102">
        <v>26</v>
      </c>
      <c r="U173" s="108">
        <f>IF(X167&lt;0.01,0,U$167)</f>
        <v>0</v>
      </c>
      <c r="V173" s="108">
        <f>IF(U173=0,0,-PPMT($G$9/2,T173,MAX($G$8*2),$P$9))</f>
        <v>0</v>
      </c>
      <c r="W173" s="108">
        <f>IF(U173=0,0,-IPMT($G$9/2,T173,MAX($G$8*2),$P$9))</f>
        <v>0</v>
      </c>
      <c r="X173" s="108">
        <f>IF(X167&lt;0,0,X167-V173)</f>
        <v>0</v>
      </c>
      <c r="Y173" s="108"/>
      <c r="AY173" s="108">
        <f t="shared" si="33"/>
        <v>2.2737367544323206E-13</v>
      </c>
      <c r="AZ173" s="83">
        <v>156</v>
      </c>
      <c r="BA173" s="83">
        <f t="shared" si="40"/>
        <v>0</v>
      </c>
      <c r="BB173" s="79">
        <f t="shared" si="41"/>
        <v>571008.95368113264</v>
      </c>
      <c r="BC173" s="79">
        <f t="shared" si="32"/>
        <v>4439.8671541148915</v>
      </c>
      <c r="BD173" s="108">
        <f t="shared" si="30"/>
        <v>566569.08652701776</v>
      </c>
      <c r="BE173" s="79">
        <f t="shared" si="31"/>
        <v>859.16177620740723</v>
      </c>
      <c r="BF173" s="108">
        <f t="shared" si="39"/>
        <v>4439.8671541148915</v>
      </c>
      <c r="BG173" s="108">
        <f t="shared" si="39"/>
        <v>859.16177620740723</v>
      </c>
      <c r="BH173" s="83">
        <f t="shared" si="38"/>
        <v>1</v>
      </c>
    </row>
    <row r="174" spans="12:60" ht="20.25" customHeight="1">
      <c r="L174" s="977" t="s">
        <v>405</v>
      </c>
      <c r="M174" s="102">
        <v>157</v>
      </c>
      <c r="N174" s="108">
        <f t="shared" si="42"/>
        <v>5299.0289303222989</v>
      </c>
      <c r="O174" s="108">
        <f t="shared" si="34"/>
        <v>4449.1168773526315</v>
      </c>
      <c r="P174" s="108">
        <f t="shared" si="35"/>
        <v>849.91205296966803</v>
      </c>
      <c r="Q174" s="109">
        <f t="shared" si="36"/>
        <v>403508.66854808817</v>
      </c>
      <c r="R174" s="108"/>
      <c r="S174" s="978" t="s">
        <v>405</v>
      </c>
      <c r="T174" s="102"/>
      <c r="V174" s="108"/>
      <c r="W174" s="108"/>
      <c r="AY174" s="108">
        <f t="shared" si="33"/>
        <v>-5.6843418860808015E-13</v>
      </c>
      <c r="AZ174" s="83">
        <v>157</v>
      </c>
      <c r="BA174" s="83">
        <f t="shared" si="40"/>
        <v>0</v>
      </c>
      <c r="BB174" s="79">
        <f t="shared" si="41"/>
        <v>566569.08652701776</v>
      </c>
      <c r="BC174" s="79">
        <f t="shared" si="32"/>
        <v>4449.1168773526315</v>
      </c>
      <c r="BD174" s="108">
        <f t="shared" si="30"/>
        <v>562119.96964966517</v>
      </c>
      <c r="BE174" s="79">
        <f t="shared" si="31"/>
        <v>849.91205296966803</v>
      </c>
      <c r="BF174" s="108">
        <f t="shared" si="39"/>
        <v>4449.1168773526315</v>
      </c>
      <c r="BG174" s="108">
        <f t="shared" si="39"/>
        <v>849.91205296966803</v>
      </c>
      <c r="BH174" s="83">
        <f t="shared" si="38"/>
        <v>1</v>
      </c>
    </row>
    <row r="175" spans="12:60" ht="20.25" customHeight="1">
      <c r="L175" s="977"/>
      <c r="M175" s="102">
        <v>158</v>
      </c>
      <c r="N175" s="108">
        <f t="shared" si="42"/>
        <v>5299.0289303222989</v>
      </c>
      <c r="O175" s="108">
        <f t="shared" si="34"/>
        <v>4458.3858708471153</v>
      </c>
      <c r="P175" s="108">
        <f t="shared" si="35"/>
        <v>840.64305947518324</v>
      </c>
      <c r="Q175" s="109">
        <f t="shared" si="36"/>
        <v>399050.28267724108</v>
      </c>
      <c r="R175" s="108"/>
      <c r="S175" s="978"/>
      <c r="T175" s="102"/>
      <c r="V175" s="108"/>
      <c r="W175" s="108"/>
      <c r="AY175" s="108">
        <f t="shared" si="33"/>
        <v>4.5474735088646412E-13</v>
      </c>
      <c r="AZ175" s="83">
        <v>158</v>
      </c>
      <c r="BA175" s="83">
        <f t="shared" si="40"/>
        <v>0</v>
      </c>
      <c r="BB175" s="79">
        <f t="shared" si="41"/>
        <v>562119.96964966517</v>
      </c>
      <c r="BC175" s="79">
        <f t="shared" si="32"/>
        <v>4458.3858708471153</v>
      </c>
      <c r="BD175" s="108">
        <f t="shared" si="30"/>
        <v>557661.58377881802</v>
      </c>
      <c r="BE175" s="79">
        <f t="shared" si="31"/>
        <v>840.64305947518324</v>
      </c>
      <c r="BF175" s="108">
        <f t="shared" si="39"/>
        <v>4458.3858708471153</v>
      </c>
      <c r="BG175" s="108">
        <f t="shared" si="39"/>
        <v>840.64305947518324</v>
      </c>
      <c r="BH175" s="83">
        <f t="shared" si="38"/>
        <v>1</v>
      </c>
    </row>
    <row r="176" spans="12:60" ht="20.25" customHeight="1">
      <c r="L176" s="977"/>
      <c r="M176" s="102">
        <v>159</v>
      </c>
      <c r="N176" s="108">
        <f t="shared" si="42"/>
        <v>5299.0289303222989</v>
      </c>
      <c r="O176" s="108">
        <f t="shared" si="34"/>
        <v>4467.674174744714</v>
      </c>
      <c r="P176" s="108">
        <f t="shared" si="35"/>
        <v>831.35475557758525</v>
      </c>
      <c r="Q176" s="109">
        <f t="shared" si="36"/>
        <v>394582.60850249638</v>
      </c>
      <c r="R176" s="108"/>
      <c r="S176" s="978"/>
      <c r="T176" s="102"/>
      <c r="V176" s="108"/>
      <c r="W176" s="108"/>
      <c r="AY176" s="108">
        <f t="shared" si="33"/>
        <v>-3.4106051316484809E-13</v>
      </c>
      <c r="AZ176" s="83">
        <v>159</v>
      </c>
      <c r="BA176" s="83">
        <f t="shared" si="40"/>
        <v>0</v>
      </c>
      <c r="BB176" s="79">
        <f t="shared" si="41"/>
        <v>557661.58377881802</v>
      </c>
      <c r="BC176" s="79">
        <f t="shared" si="32"/>
        <v>4467.674174744714</v>
      </c>
      <c r="BD176" s="108">
        <f t="shared" ref="BD176:BD239" si="43">BB176-BC176</f>
        <v>553193.90960407327</v>
      </c>
      <c r="BE176" s="79">
        <f t="shared" ref="BE176:BE239" si="44">IF(BC176&gt;0,BG176,0)</f>
        <v>831.35475557758525</v>
      </c>
      <c r="BF176" s="108">
        <f t="shared" si="39"/>
        <v>4467.674174744714</v>
      </c>
      <c r="BG176" s="108">
        <f t="shared" si="39"/>
        <v>831.35475557758525</v>
      </c>
      <c r="BH176" s="83">
        <f t="shared" si="38"/>
        <v>1</v>
      </c>
    </row>
    <row r="177" spans="12:60" ht="20.25" customHeight="1">
      <c r="L177" s="977"/>
      <c r="M177" s="102">
        <v>160</v>
      </c>
      <c r="N177" s="108">
        <f t="shared" si="42"/>
        <v>5299.0289303222989</v>
      </c>
      <c r="O177" s="108">
        <f t="shared" si="34"/>
        <v>4476.9818292754326</v>
      </c>
      <c r="P177" s="108">
        <f t="shared" si="35"/>
        <v>822.04710104686694</v>
      </c>
      <c r="Q177" s="109">
        <f t="shared" si="36"/>
        <v>390105.62667322095</v>
      </c>
      <c r="R177" s="108"/>
      <c r="S177" s="978"/>
      <c r="T177" s="102"/>
      <c r="V177" s="108"/>
      <c r="W177" s="108"/>
      <c r="AY177" s="108">
        <f t="shared" si="33"/>
        <v>-5.6843418860808015E-13</v>
      </c>
      <c r="AZ177" s="83">
        <v>160</v>
      </c>
      <c r="BA177" s="83">
        <f t="shared" si="40"/>
        <v>0</v>
      </c>
      <c r="BB177" s="79">
        <f t="shared" si="41"/>
        <v>553193.90960407327</v>
      </c>
      <c r="BC177" s="79">
        <f t="shared" ref="BC177:BC240" si="45">IF(BA177=1,BF177,IF(BB177&gt;0,BF177,0))</f>
        <v>4476.9818292754326</v>
      </c>
      <c r="BD177" s="108">
        <f t="shared" si="43"/>
        <v>548716.92777479789</v>
      </c>
      <c r="BE177" s="79">
        <f t="shared" si="44"/>
        <v>822.04710104686694</v>
      </c>
      <c r="BF177" s="108">
        <f t="shared" si="39"/>
        <v>4476.9818292754326</v>
      </c>
      <c r="BG177" s="108">
        <f t="shared" si="39"/>
        <v>822.04710104686694</v>
      </c>
      <c r="BH177" s="83">
        <f t="shared" si="38"/>
        <v>1</v>
      </c>
    </row>
    <row r="178" spans="12:60" ht="20.25" customHeight="1">
      <c r="L178" s="977"/>
      <c r="M178" s="102">
        <v>161</v>
      </c>
      <c r="N178" s="108">
        <f t="shared" si="42"/>
        <v>5299.0289303222989</v>
      </c>
      <c r="O178" s="108">
        <f t="shared" si="34"/>
        <v>4486.3088747530892</v>
      </c>
      <c r="P178" s="108">
        <f t="shared" si="35"/>
        <v>812.72005556920976</v>
      </c>
      <c r="Q178" s="109">
        <f t="shared" si="36"/>
        <v>385619.31779846788</v>
      </c>
      <c r="R178" s="108"/>
      <c r="S178" s="978"/>
      <c r="T178" s="102"/>
      <c r="V178" s="108"/>
      <c r="W178" s="108"/>
      <c r="AY178" s="108">
        <f t="shared" si="33"/>
        <v>0</v>
      </c>
      <c r="AZ178" s="83">
        <v>161</v>
      </c>
      <c r="BA178" s="83">
        <f t="shared" si="40"/>
        <v>0</v>
      </c>
      <c r="BB178" s="79">
        <f t="shared" si="41"/>
        <v>548716.92777479789</v>
      </c>
      <c r="BC178" s="79">
        <f t="shared" si="45"/>
        <v>4486.3088747530892</v>
      </c>
      <c r="BD178" s="108">
        <f t="shared" si="43"/>
        <v>544230.61890004482</v>
      </c>
      <c r="BE178" s="79">
        <f t="shared" si="44"/>
        <v>812.72005556920976</v>
      </c>
      <c r="BF178" s="108">
        <f t="shared" si="39"/>
        <v>4486.3088747530892</v>
      </c>
      <c r="BG178" s="108">
        <f t="shared" si="39"/>
        <v>812.72005556920976</v>
      </c>
      <c r="BH178" s="83">
        <f t="shared" si="38"/>
        <v>1</v>
      </c>
    </row>
    <row r="179" spans="12:60" ht="20.25" customHeight="1">
      <c r="L179" s="977"/>
      <c r="M179" s="102">
        <v>162</v>
      </c>
      <c r="N179" s="108">
        <f t="shared" si="42"/>
        <v>5299.0289303222989</v>
      </c>
      <c r="O179" s="108">
        <f t="shared" si="34"/>
        <v>4495.6553515754913</v>
      </c>
      <c r="P179" s="108">
        <f t="shared" si="35"/>
        <v>803.37357874680742</v>
      </c>
      <c r="Q179" s="109">
        <f t="shared" si="36"/>
        <v>381123.66244689241</v>
      </c>
      <c r="R179" s="108"/>
      <c r="S179" s="978"/>
      <c r="T179" s="102">
        <v>27</v>
      </c>
      <c r="U179" s="108">
        <f>IF(X173&lt;0.01,0,U$173)</f>
        <v>0</v>
      </c>
      <c r="V179" s="108">
        <f>IF(U179=0,0,-PPMT($G$9/2,T179,MAX($G$8*2),$P$9))</f>
        <v>0</v>
      </c>
      <c r="W179" s="108">
        <f>IF(U179=0,0,-IPMT($G$9/2,T179,MAX($G$8*2),$P$9))</f>
        <v>0</v>
      </c>
      <c r="X179" s="108">
        <f>IF(X173&lt;0,0,X173-V179)</f>
        <v>0</v>
      </c>
      <c r="Y179" s="108"/>
      <c r="AY179" s="108">
        <f t="shared" si="33"/>
        <v>2.2737367544323206E-13</v>
      </c>
      <c r="AZ179" s="83">
        <v>162</v>
      </c>
      <c r="BA179" s="83">
        <f t="shared" si="40"/>
        <v>0</v>
      </c>
      <c r="BB179" s="79">
        <f t="shared" si="41"/>
        <v>544230.61890004482</v>
      </c>
      <c r="BC179" s="79">
        <f t="shared" si="45"/>
        <v>4495.6553515754913</v>
      </c>
      <c r="BD179" s="108">
        <f t="shared" si="43"/>
        <v>539734.96354846936</v>
      </c>
      <c r="BE179" s="79">
        <f t="shared" si="44"/>
        <v>803.37357874680742</v>
      </c>
      <c r="BF179" s="108">
        <f t="shared" si="39"/>
        <v>4495.6553515754913</v>
      </c>
      <c r="BG179" s="108">
        <f t="shared" si="39"/>
        <v>803.37357874680742</v>
      </c>
      <c r="BH179" s="83">
        <f t="shared" si="38"/>
        <v>1</v>
      </c>
    </row>
    <row r="180" spans="12:60" ht="20.25" customHeight="1">
      <c r="L180" s="977"/>
      <c r="M180" s="102">
        <v>163</v>
      </c>
      <c r="N180" s="108">
        <f t="shared" si="42"/>
        <v>5299.0289303222989</v>
      </c>
      <c r="O180" s="108">
        <f t="shared" si="34"/>
        <v>4505.0213002246073</v>
      </c>
      <c r="P180" s="108">
        <f t="shared" si="35"/>
        <v>794.00763009769196</v>
      </c>
      <c r="Q180" s="109">
        <f t="shared" si="36"/>
        <v>376618.64114666783</v>
      </c>
      <c r="R180" s="108"/>
      <c r="S180" s="978"/>
      <c r="T180" s="102"/>
      <c r="V180" s="108"/>
      <c r="W180" s="108"/>
      <c r="AY180" s="108">
        <f t="shared" si="33"/>
        <v>-3.4106051316484809E-13</v>
      </c>
      <c r="AZ180" s="83">
        <v>163</v>
      </c>
      <c r="BA180" s="83">
        <f t="shared" si="40"/>
        <v>0</v>
      </c>
      <c r="BB180" s="79">
        <f t="shared" si="41"/>
        <v>539734.96354846936</v>
      </c>
      <c r="BC180" s="79">
        <f t="shared" si="45"/>
        <v>4505.0213002246073</v>
      </c>
      <c r="BD180" s="108">
        <f t="shared" si="43"/>
        <v>535229.94224824477</v>
      </c>
      <c r="BE180" s="79">
        <f t="shared" si="44"/>
        <v>794.00763009769196</v>
      </c>
      <c r="BF180" s="108">
        <f t="shared" si="39"/>
        <v>4505.0213002246073</v>
      </c>
      <c r="BG180" s="108">
        <f t="shared" si="39"/>
        <v>794.00763009769196</v>
      </c>
      <c r="BH180" s="83">
        <f t="shared" si="38"/>
        <v>1</v>
      </c>
    </row>
    <row r="181" spans="12:60" ht="20.25" customHeight="1">
      <c r="L181" s="977"/>
      <c r="M181" s="102">
        <v>164</v>
      </c>
      <c r="N181" s="108">
        <f t="shared" si="42"/>
        <v>5299.0289303222989</v>
      </c>
      <c r="O181" s="108">
        <f t="shared" si="34"/>
        <v>4514.4067612667413</v>
      </c>
      <c r="P181" s="108">
        <f t="shared" si="35"/>
        <v>784.62216905555726</v>
      </c>
      <c r="Q181" s="109">
        <f t="shared" si="36"/>
        <v>372104.23438540107</v>
      </c>
      <c r="R181" s="108"/>
      <c r="S181" s="978"/>
      <c r="T181" s="102"/>
      <c r="V181" s="108"/>
      <c r="W181" s="108"/>
      <c r="AY181" s="108">
        <f t="shared" si="33"/>
        <v>3.4106051316484809E-13</v>
      </c>
      <c r="AZ181" s="83">
        <v>164</v>
      </c>
      <c r="BA181" s="83">
        <f t="shared" si="40"/>
        <v>0</v>
      </c>
      <c r="BB181" s="79">
        <f t="shared" si="41"/>
        <v>535229.94224824477</v>
      </c>
      <c r="BC181" s="79">
        <f t="shared" si="45"/>
        <v>4514.4067612667413</v>
      </c>
      <c r="BD181" s="108">
        <f t="shared" si="43"/>
        <v>530715.53548697801</v>
      </c>
      <c r="BE181" s="79">
        <f t="shared" si="44"/>
        <v>784.62216905555726</v>
      </c>
      <c r="BF181" s="108">
        <f t="shared" si="39"/>
        <v>4514.4067612667413</v>
      </c>
      <c r="BG181" s="108">
        <f t="shared" si="39"/>
        <v>784.62216905555726</v>
      </c>
      <c r="BH181" s="83">
        <f t="shared" si="38"/>
        <v>1</v>
      </c>
    </row>
    <row r="182" spans="12:60" ht="20.25" customHeight="1">
      <c r="L182" s="977"/>
      <c r="M182" s="102">
        <v>165</v>
      </c>
      <c r="N182" s="108">
        <f t="shared" si="42"/>
        <v>5299.0289303222989</v>
      </c>
      <c r="O182" s="108">
        <f t="shared" si="34"/>
        <v>4523.811775352714</v>
      </c>
      <c r="P182" s="108">
        <f t="shared" si="35"/>
        <v>775.21715496958495</v>
      </c>
      <c r="Q182" s="109">
        <f t="shared" si="36"/>
        <v>367580.42261004838</v>
      </c>
      <c r="R182" s="108"/>
      <c r="S182" s="978"/>
      <c r="T182" s="102"/>
      <c r="V182" s="108"/>
      <c r="W182" s="108"/>
      <c r="AY182" s="108">
        <f t="shared" si="33"/>
        <v>0</v>
      </c>
      <c r="AZ182" s="83">
        <v>165</v>
      </c>
      <c r="BA182" s="83">
        <f t="shared" si="40"/>
        <v>0</v>
      </c>
      <c r="BB182" s="79">
        <f t="shared" si="41"/>
        <v>530715.53548697801</v>
      </c>
      <c r="BC182" s="79">
        <f t="shared" si="45"/>
        <v>4523.811775352714</v>
      </c>
      <c r="BD182" s="108">
        <f t="shared" si="43"/>
        <v>526191.72371162532</v>
      </c>
      <c r="BE182" s="79">
        <f t="shared" si="44"/>
        <v>775.21715496958495</v>
      </c>
      <c r="BF182" s="108">
        <f t="shared" si="39"/>
        <v>4523.811775352714</v>
      </c>
      <c r="BG182" s="108">
        <f t="shared" si="39"/>
        <v>775.21715496958495</v>
      </c>
      <c r="BH182" s="83">
        <f t="shared" si="38"/>
        <v>1</v>
      </c>
    </row>
    <row r="183" spans="12:60" ht="20.25" customHeight="1">
      <c r="L183" s="977"/>
      <c r="M183" s="102">
        <v>166</v>
      </c>
      <c r="N183" s="108">
        <f t="shared" si="42"/>
        <v>5299.0289303222989</v>
      </c>
      <c r="O183" s="108">
        <f t="shared" si="34"/>
        <v>4533.2363832180317</v>
      </c>
      <c r="P183" s="108">
        <f t="shared" si="35"/>
        <v>765.79254710426687</v>
      </c>
      <c r="Q183" s="109">
        <f t="shared" si="36"/>
        <v>363047.18622683035</v>
      </c>
      <c r="R183" s="108"/>
      <c r="S183" s="978"/>
      <c r="T183" s="102"/>
      <c r="V183" s="108"/>
      <c r="W183" s="108"/>
      <c r="AY183" s="108">
        <f t="shared" si="33"/>
        <v>3.4106051316484809E-13</v>
      </c>
      <c r="AZ183" s="83">
        <v>166</v>
      </c>
      <c r="BA183" s="83">
        <f t="shared" si="40"/>
        <v>0</v>
      </c>
      <c r="BB183" s="79">
        <f t="shared" si="41"/>
        <v>526191.72371162532</v>
      </c>
      <c r="BC183" s="79">
        <f t="shared" si="45"/>
        <v>4533.2363832180317</v>
      </c>
      <c r="BD183" s="108">
        <f t="shared" si="43"/>
        <v>521658.4873284073</v>
      </c>
      <c r="BE183" s="79">
        <f t="shared" si="44"/>
        <v>765.79254710426687</v>
      </c>
      <c r="BF183" s="108">
        <f t="shared" si="39"/>
        <v>4533.2363832180317</v>
      </c>
      <c r="BG183" s="108">
        <f t="shared" si="39"/>
        <v>765.79254710426687</v>
      </c>
      <c r="BH183" s="83">
        <f t="shared" si="38"/>
        <v>1</v>
      </c>
    </row>
    <row r="184" spans="12:60" ht="20.25" customHeight="1">
      <c r="L184" s="977"/>
      <c r="M184" s="102">
        <v>167</v>
      </c>
      <c r="N184" s="108">
        <f t="shared" si="42"/>
        <v>5299.0289303222989</v>
      </c>
      <c r="O184" s="108">
        <f t="shared" si="34"/>
        <v>4542.6806256830705</v>
      </c>
      <c r="P184" s="108">
        <f t="shared" si="35"/>
        <v>756.34830463922901</v>
      </c>
      <c r="Q184" s="109">
        <f t="shared" si="36"/>
        <v>358504.50560114731</v>
      </c>
      <c r="R184" s="108"/>
      <c r="S184" s="978"/>
      <c r="T184" s="102"/>
      <c r="V184" s="108"/>
      <c r="W184" s="108"/>
      <c r="AY184" s="108">
        <f t="shared" si="33"/>
        <v>-5.6843418860808015E-13</v>
      </c>
      <c r="AZ184" s="83">
        <v>167</v>
      </c>
      <c r="BA184" s="83">
        <f t="shared" si="40"/>
        <v>0</v>
      </c>
      <c r="BB184" s="79">
        <f t="shared" si="41"/>
        <v>521658.4873284073</v>
      </c>
      <c r="BC184" s="79">
        <f t="shared" si="45"/>
        <v>4542.6806256830705</v>
      </c>
      <c r="BD184" s="108">
        <f t="shared" si="43"/>
        <v>517115.80670272425</v>
      </c>
      <c r="BE184" s="79">
        <f t="shared" si="44"/>
        <v>756.34830463922901</v>
      </c>
      <c r="BF184" s="108">
        <f t="shared" si="39"/>
        <v>4542.6806256830705</v>
      </c>
      <c r="BG184" s="108">
        <f t="shared" si="39"/>
        <v>756.34830463922901</v>
      </c>
      <c r="BH184" s="83">
        <f t="shared" si="38"/>
        <v>1</v>
      </c>
    </row>
    <row r="185" spans="12:60" ht="20.25" customHeight="1">
      <c r="L185" s="977"/>
      <c r="M185" s="102">
        <v>168</v>
      </c>
      <c r="N185" s="108">
        <f t="shared" si="42"/>
        <v>5299.0289303222989</v>
      </c>
      <c r="O185" s="108">
        <f t="shared" si="34"/>
        <v>4552.1445436532422</v>
      </c>
      <c r="P185" s="108">
        <f t="shared" si="35"/>
        <v>746.88438666905608</v>
      </c>
      <c r="Q185" s="109">
        <f t="shared" si="36"/>
        <v>353952.36105749407</v>
      </c>
      <c r="R185" s="108"/>
      <c r="S185" s="978"/>
      <c r="T185" s="102">
        <v>28</v>
      </c>
      <c r="U185" s="108">
        <f>IF(X179&lt;0.01,0,U$179)</f>
        <v>0</v>
      </c>
      <c r="V185" s="108">
        <f>IF(U185=0,0,-PPMT($G$9/2,T185,MAX($G$8*2),$P$9))</f>
        <v>0</v>
      </c>
      <c r="W185" s="108">
        <f>IF(U185=0,0,-IPMT($G$9/2,T185,MAX($G$8*2),$P$9))</f>
        <v>0</v>
      </c>
      <c r="X185" s="108">
        <f>IF(X179&lt;0,0,X179-V185)</f>
        <v>0</v>
      </c>
      <c r="Y185" s="108"/>
      <c r="AY185" s="108">
        <f t="shared" si="33"/>
        <v>6.8212102632969618E-13</v>
      </c>
      <c r="AZ185" s="83">
        <v>168</v>
      </c>
      <c r="BA185" s="83">
        <f t="shared" si="40"/>
        <v>0</v>
      </c>
      <c r="BB185" s="79">
        <f t="shared" si="41"/>
        <v>517115.80670272425</v>
      </c>
      <c r="BC185" s="79">
        <f t="shared" si="45"/>
        <v>4552.1445436532422</v>
      </c>
      <c r="BD185" s="108">
        <f t="shared" si="43"/>
        <v>512563.66215907101</v>
      </c>
      <c r="BE185" s="79">
        <f t="shared" si="44"/>
        <v>746.88438666905608</v>
      </c>
      <c r="BF185" s="108">
        <f t="shared" si="39"/>
        <v>4552.1445436532422</v>
      </c>
      <c r="BG185" s="108">
        <f t="shared" si="39"/>
        <v>746.88438666905608</v>
      </c>
      <c r="BH185" s="83">
        <f t="shared" si="38"/>
        <v>1</v>
      </c>
    </row>
    <row r="186" spans="12:60" ht="20.25" customHeight="1">
      <c r="L186" s="975" t="s">
        <v>406</v>
      </c>
      <c r="M186" s="102">
        <v>169</v>
      </c>
      <c r="N186" s="108">
        <f t="shared" si="42"/>
        <v>5299.0289303222989</v>
      </c>
      <c r="O186" s="108">
        <f t="shared" si="34"/>
        <v>4561.6281781191865</v>
      </c>
      <c r="P186" s="108">
        <f t="shared" si="35"/>
        <v>737.40075220311189</v>
      </c>
      <c r="Q186" s="109">
        <f t="shared" si="36"/>
        <v>349390.73287937487</v>
      </c>
      <c r="R186" s="108"/>
      <c r="S186" s="976" t="s">
        <v>406</v>
      </c>
      <c r="T186" s="102"/>
      <c r="V186" s="108"/>
      <c r="W186" s="108"/>
      <c r="AY186" s="108">
        <f t="shared" si="33"/>
        <v>5.6843418860808015E-13</v>
      </c>
      <c r="AZ186" s="83">
        <v>169</v>
      </c>
      <c r="BA186" s="83">
        <f t="shared" si="40"/>
        <v>0</v>
      </c>
      <c r="BB186" s="79">
        <f t="shared" si="41"/>
        <v>512563.66215907101</v>
      </c>
      <c r="BC186" s="79">
        <f t="shared" si="45"/>
        <v>4561.6281781191865</v>
      </c>
      <c r="BD186" s="108">
        <f t="shared" si="43"/>
        <v>508002.03398095182</v>
      </c>
      <c r="BE186" s="79">
        <f t="shared" si="44"/>
        <v>737.40075220311189</v>
      </c>
      <c r="BF186" s="108">
        <f t="shared" si="39"/>
        <v>4561.6281781191865</v>
      </c>
      <c r="BG186" s="108">
        <f t="shared" si="39"/>
        <v>737.40075220311189</v>
      </c>
      <c r="BH186" s="83">
        <f t="shared" si="38"/>
        <v>1</v>
      </c>
    </row>
    <row r="187" spans="12:60" ht="20.25" customHeight="1">
      <c r="L187" s="975"/>
      <c r="M187" s="102">
        <v>170</v>
      </c>
      <c r="N187" s="108">
        <f t="shared" si="42"/>
        <v>5299.0289303222989</v>
      </c>
      <c r="O187" s="108">
        <f t="shared" si="34"/>
        <v>4571.1315701569356</v>
      </c>
      <c r="P187" s="108">
        <f t="shared" si="35"/>
        <v>727.89736016536347</v>
      </c>
      <c r="Q187" s="109">
        <f t="shared" si="36"/>
        <v>344819.60130921792</v>
      </c>
      <c r="R187" s="108"/>
      <c r="S187" s="976"/>
      <c r="T187" s="102"/>
      <c r="V187" s="108"/>
      <c r="W187" s="108"/>
      <c r="AY187" s="108">
        <f t="shared" si="33"/>
        <v>-1.1368683772161603E-13</v>
      </c>
      <c r="AZ187" s="83">
        <v>170</v>
      </c>
      <c r="BA187" s="83">
        <f t="shared" si="40"/>
        <v>0</v>
      </c>
      <c r="BB187" s="79">
        <f t="shared" si="41"/>
        <v>508002.03398095182</v>
      </c>
      <c r="BC187" s="79">
        <f t="shared" si="45"/>
        <v>4571.1315701569356</v>
      </c>
      <c r="BD187" s="108">
        <f t="shared" si="43"/>
        <v>503430.90241079486</v>
      </c>
      <c r="BE187" s="79">
        <f t="shared" si="44"/>
        <v>727.89736016536347</v>
      </c>
      <c r="BF187" s="108">
        <f t="shared" si="39"/>
        <v>4571.1315701569356</v>
      </c>
      <c r="BG187" s="108">
        <f t="shared" si="39"/>
        <v>727.89736016536347</v>
      </c>
      <c r="BH187" s="83">
        <f t="shared" si="38"/>
        <v>1</v>
      </c>
    </row>
    <row r="188" spans="12:60" ht="20.25" customHeight="1">
      <c r="L188" s="975"/>
      <c r="M188" s="102">
        <v>171</v>
      </c>
      <c r="N188" s="108">
        <f t="shared" si="42"/>
        <v>5299.0289303222989</v>
      </c>
      <c r="O188" s="108">
        <f t="shared" si="34"/>
        <v>4580.654760928096</v>
      </c>
      <c r="P188" s="108">
        <f t="shared" si="35"/>
        <v>718.37416939420325</v>
      </c>
      <c r="Q188" s="109">
        <f t="shared" si="36"/>
        <v>340238.94654828985</v>
      </c>
      <c r="R188" s="108"/>
      <c r="S188" s="976"/>
      <c r="T188" s="102"/>
      <c r="V188" s="108"/>
      <c r="W188" s="108"/>
      <c r="AY188" s="108">
        <f t="shared" si="33"/>
        <v>-3.4106051316484809E-13</v>
      </c>
      <c r="AZ188" s="83">
        <v>171</v>
      </c>
      <c r="BA188" s="83">
        <f t="shared" si="40"/>
        <v>0</v>
      </c>
      <c r="BB188" s="79">
        <f t="shared" si="41"/>
        <v>503430.90241079486</v>
      </c>
      <c r="BC188" s="79">
        <f t="shared" si="45"/>
        <v>4580.654760928096</v>
      </c>
      <c r="BD188" s="108">
        <f t="shared" si="43"/>
        <v>498850.2476498668</v>
      </c>
      <c r="BE188" s="79">
        <f t="shared" si="44"/>
        <v>718.37416939420325</v>
      </c>
      <c r="BF188" s="108">
        <f t="shared" si="39"/>
        <v>4580.654760928096</v>
      </c>
      <c r="BG188" s="108">
        <f t="shared" si="39"/>
        <v>718.37416939420325</v>
      </c>
      <c r="BH188" s="83">
        <f t="shared" si="38"/>
        <v>1</v>
      </c>
    </row>
    <row r="189" spans="12:60" ht="20.25" customHeight="1">
      <c r="L189" s="975"/>
      <c r="M189" s="102">
        <v>172</v>
      </c>
      <c r="N189" s="108">
        <f t="shared" si="42"/>
        <v>5299.0289303222989</v>
      </c>
      <c r="O189" s="108">
        <f t="shared" si="34"/>
        <v>4590.1977916800297</v>
      </c>
      <c r="P189" s="108">
        <f t="shared" si="35"/>
        <v>708.83113864226982</v>
      </c>
      <c r="Q189" s="109">
        <f t="shared" si="36"/>
        <v>335648.7487566098</v>
      </c>
      <c r="R189" s="108"/>
      <c r="S189" s="976"/>
      <c r="T189" s="102"/>
      <c r="V189" s="108"/>
      <c r="W189" s="108"/>
      <c r="AY189" s="108">
        <f t="shared" si="33"/>
        <v>-5.6843418860808015E-13</v>
      </c>
      <c r="AZ189" s="83">
        <v>172</v>
      </c>
      <c r="BA189" s="83">
        <f t="shared" si="40"/>
        <v>0</v>
      </c>
      <c r="BB189" s="79">
        <f t="shared" si="41"/>
        <v>498850.2476498668</v>
      </c>
      <c r="BC189" s="79">
        <f t="shared" si="45"/>
        <v>4590.1977916800297</v>
      </c>
      <c r="BD189" s="108">
        <f t="shared" si="43"/>
        <v>494260.04985818674</v>
      </c>
      <c r="BE189" s="79">
        <f t="shared" si="44"/>
        <v>708.83113864226982</v>
      </c>
      <c r="BF189" s="108">
        <f t="shared" si="39"/>
        <v>4590.1977916800297</v>
      </c>
      <c r="BG189" s="108">
        <f t="shared" si="39"/>
        <v>708.83113864226982</v>
      </c>
      <c r="BH189" s="83">
        <f t="shared" si="38"/>
        <v>1</v>
      </c>
    </row>
    <row r="190" spans="12:60" ht="20.25" customHeight="1">
      <c r="L190" s="975"/>
      <c r="M190" s="102">
        <v>173</v>
      </c>
      <c r="N190" s="108">
        <f t="shared" si="42"/>
        <v>5299.0289303222989</v>
      </c>
      <c r="O190" s="108">
        <f t="shared" si="34"/>
        <v>4599.7607037460293</v>
      </c>
      <c r="P190" s="108">
        <f t="shared" si="35"/>
        <v>699.26822657626963</v>
      </c>
      <c r="Q190" s="109">
        <f t="shared" si="36"/>
        <v>331048.98805286374</v>
      </c>
      <c r="R190" s="108"/>
      <c r="S190" s="976"/>
      <c r="T190" s="102"/>
      <c r="V190" s="108"/>
      <c r="W190" s="108"/>
      <c r="AY190" s="108">
        <f t="shared" si="33"/>
        <v>0</v>
      </c>
      <c r="AZ190" s="83">
        <v>173</v>
      </c>
      <c r="BA190" s="83">
        <f t="shared" si="40"/>
        <v>0</v>
      </c>
      <c r="BB190" s="79">
        <f t="shared" si="41"/>
        <v>494260.04985818674</v>
      </c>
      <c r="BC190" s="79">
        <f t="shared" si="45"/>
        <v>4599.7607037460293</v>
      </c>
      <c r="BD190" s="108">
        <f t="shared" si="43"/>
        <v>489660.28915444069</v>
      </c>
      <c r="BE190" s="79">
        <f t="shared" si="44"/>
        <v>699.26822657626963</v>
      </c>
      <c r="BF190" s="108">
        <f t="shared" si="39"/>
        <v>4599.7607037460293</v>
      </c>
      <c r="BG190" s="108">
        <f t="shared" si="39"/>
        <v>699.26822657626963</v>
      </c>
      <c r="BH190" s="83">
        <f t="shared" si="38"/>
        <v>1</v>
      </c>
    </row>
    <row r="191" spans="12:60" ht="20.25" customHeight="1">
      <c r="L191" s="975"/>
      <c r="M191" s="102">
        <v>174</v>
      </c>
      <c r="N191" s="108">
        <f t="shared" si="42"/>
        <v>5299.0289303222989</v>
      </c>
      <c r="O191" s="108">
        <f t="shared" si="34"/>
        <v>4609.3435385455005</v>
      </c>
      <c r="P191" s="108">
        <f t="shared" si="35"/>
        <v>689.68539177679884</v>
      </c>
      <c r="Q191" s="109">
        <f t="shared" si="36"/>
        <v>326439.64451431826</v>
      </c>
      <c r="R191" s="108"/>
      <c r="S191" s="976"/>
      <c r="T191" s="102">
        <v>29</v>
      </c>
      <c r="U191" s="108">
        <f>IF(X185&lt;0.01,0,U$185)</f>
        <v>0</v>
      </c>
      <c r="V191" s="108">
        <f>IF(U191=0,0,-PPMT($G$9/2,T191,MAX($G$8*2),$P$9))</f>
        <v>0</v>
      </c>
      <c r="W191" s="108">
        <f>IF(U191=0,0,-IPMT($G$9/2,T191,MAX($G$8*2),$P$9))</f>
        <v>0</v>
      </c>
      <c r="X191" s="108">
        <f>IF(X185&lt;0,0,X185-V191)</f>
        <v>0</v>
      </c>
      <c r="Y191" s="108"/>
      <c r="AY191" s="108">
        <f t="shared" si="33"/>
        <v>-3.4106051316484809E-13</v>
      </c>
      <c r="AZ191" s="83">
        <v>174</v>
      </c>
      <c r="BA191" s="83">
        <f t="shared" si="40"/>
        <v>0</v>
      </c>
      <c r="BB191" s="79">
        <f t="shared" si="41"/>
        <v>489660.28915444069</v>
      </c>
      <c r="BC191" s="79">
        <f t="shared" si="45"/>
        <v>4609.3435385455005</v>
      </c>
      <c r="BD191" s="108">
        <f t="shared" si="43"/>
        <v>485050.94561589521</v>
      </c>
      <c r="BE191" s="79">
        <f t="shared" si="44"/>
        <v>689.68539177679884</v>
      </c>
      <c r="BF191" s="108">
        <f t="shared" si="39"/>
        <v>4609.3435385455005</v>
      </c>
      <c r="BG191" s="108">
        <f t="shared" si="39"/>
        <v>689.68539177679884</v>
      </c>
      <c r="BH191" s="83">
        <f t="shared" si="38"/>
        <v>1</v>
      </c>
    </row>
    <row r="192" spans="12:60" ht="20.25" customHeight="1">
      <c r="L192" s="975"/>
      <c r="M192" s="102">
        <v>175</v>
      </c>
      <c r="N192" s="108">
        <f t="shared" si="42"/>
        <v>5299.0289303222989</v>
      </c>
      <c r="O192" s="108">
        <f t="shared" si="34"/>
        <v>4618.9463375841369</v>
      </c>
      <c r="P192" s="108">
        <f t="shared" si="35"/>
        <v>680.08259273816236</v>
      </c>
      <c r="Q192" s="109">
        <f t="shared" si="36"/>
        <v>321820.69817673415</v>
      </c>
      <c r="R192" s="108"/>
      <c r="S192" s="976"/>
      <c r="T192" s="102"/>
      <c r="V192" s="108"/>
      <c r="W192" s="108"/>
      <c r="AY192" s="108">
        <f t="shared" si="33"/>
        <v>-3.4106051316484809E-13</v>
      </c>
      <c r="AZ192" s="83">
        <v>175</v>
      </c>
      <c r="BA192" s="83">
        <f t="shared" si="40"/>
        <v>0</v>
      </c>
      <c r="BB192" s="79">
        <f t="shared" si="41"/>
        <v>485050.94561589521</v>
      </c>
      <c r="BC192" s="79">
        <f t="shared" si="45"/>
        <v>4618.9463375841369</v>
      </c>
      <c r="BD192" s="108">
        <f t="shared" si="43"/>
        <v>480431.99927831109</v>
      </c>
      <c r="BE192" s="79">
        <f t="shared" si="44"/>
        <v>680.08259273816236</v>
      </c>
      <c r="BF192" s="108">
        <f t="shared" si="39"/>
        <v>4618.9463375841369</v>
      </c>
      <c r="BG192" s="108">
        <f t="shared" si="39"/>
        <v>680.08259273816236</v>
      </c>
      <c r="BH192" s="83">
        <f t="shared" si="38"/>
        <v>1</v>
      </c>
    </row>
    <row r="193" spans="12:60" ht="20.25" customHeight="1">
      <c r="L193" s="975"/>
      <c r="M193" s="102">
        <v>176</v>
      </c>
      <c r="N193" s="108">
        <f t="shared" si="42"/>
        <v>5299.0289303222989</v>
      </c>
      <c r="O193" s="108">
        <f t="shared" si="34"/>
        <v>4628.5691424541037</v>
      </c>
      <c r="P193" s="108">
        <f t="shared" si="35"/>
        <v>670.45978786819524</v>
      </c>
      <c r="Q193" s="109">
        <f t="shared" si="36"/>
        <v>317192.12903428002</v>
      </c>
      <c r="R193" s="108"/>
      <c r="S193" s="976"/>
      <c r="T193" s="102"/>
      <c r="V193" s="108"/>
      <c r="W193" s="108"/>
      <c r="AY193" s="108">
        <f t="shared" si="33"/>
        <v>0</v>
      </c>
      <c r="AZ193" s="83">
        <v>176</v>
      </c>
      <c r="BA193" s="83">
        <f t="shared" si="40"/>
        <v>0</v>
      </c>
      <c r="BB193" s="79">
        <f t="shared" si="41"/>
        <v>480431.99927831109</v>
      </c>
      <c r="BC193" s="79">
        <f t="shared" si="45"/>
        <v>4628.5691424541037</v>
      </c>
      <c r="BD193" s="108">
        <f t="shared" si="43"/>
        <v>475803.43013585696</v>
      </c>
      <c r="BE193" s="79">
        <f t="shared" si="44"/>
        <v>670.45978786819524</v>
      </c>
      <c r="BF193" s="108">
        <f t="shared" si="39"/>
        <v>4628.5691424541037</v>
      </c>
      <c r="BG193" s="108">
        <f t="shared" si="39"/>
        <v>670.45978786819524</v>
      </c>
      <c r="BH193" s="83">
        <f t="shared" si="38"/>
        <v>1</v>
      </c>
    </row>
    <row r="194" spans="12:60" ht="20.25" customHeight="1">
      <c r="L194" s="975"/>
      <c r="M194" s="102">
        <v>177</v>
      </c>
      <c r="N194" s="108">
        <f t="shared" si="42"/>
        <v>5299.0289303222989</v>
      </c>
      <c r="O194" s="108">
        <f t="shared" si="34"/>
        <v>4638.211994834217</v>
      </c>
      <c r="P194" s="108">
        <f t="shared" si="35"/>
        <v>660.81693548808266</v>
      </c>
      <c r="Q194" s="109">
        <f t="shared" si="36"/>
        <v>312553.91703944578</v>
      </c>
      <c r="R194" s="108"/>
      <c r="S194" s="976"/>
      <c r="T194" s="102"/>
      <c r="V194" s="108"/>
      <c r="W194" s="108"/>
      <c r="AY194" s="108">
        <f t="shared" si="33"/>
        <v>-6.8212102632969618E-13</v>
      </c>
      <c r="AZ194" s="83">
        <v>177</v>
      </c>
      <c r="BA194" s="83">
        <f t="shared" si="40"/>
        <v>0</v>
      </c>
      <c r="BB194" s="79">
        <f t="shared" si="41"/>
        <v>475803.43013585696</v>
      </c>
      <c r="BC194" s="79">
        <f t="shared" si="45"/>
        <v>4638.211994834217</v>
      </c>
      <c r="BD194" s="108">
        <f t="shared" si="43"/>
        <v>471165.21814102272</v>
      </c>
      <c r="BE194" s="79">
        <f t="shared" si="44"/>
        <v>660.81693548808266</v>
      </c>
      <c r="BF194" s="108">
        <f t="shared" si="39"/>
        <v>4638.211994834217</v>
      </c>
      <c r="BG194" s="108">
        <f t="shared" si="39"/>
        <v>660.81693548808266</v>
      </c>
      <c r="BH194" s="83">
        <f t="shared" si="38"/>
        <v>1</v>
      </c>
    </row>
    <row r="195" spans="12:60" ht="20.25" customHeight="1">
      <c r="L195" s="975"/>
      <c r="M195" s="102">
        <v>178</v>
      </c>
      <c r="N195" s="108">
        <f t="shared" si="42"/>
        <v>5299.0289303222989</v>
      </c>
      <c r="O195" s="108">
        <f t="shared" si="34"/>
        <v>4647.8749364901205</v>
      </c>
      <c r="P195" s="108">
        <f t="shared" si="35"/>
        <v>651.153993832178</v>
      </c>
      <c r="Q195" s="109">
        <f t="shared" si="36"/>
        <v>307906.04210295563</v>
      </c>
      <c r="R195" s="108"/>
      <c r="S195" s="976"/>
      <c r="T195" s="102"/>
      <c r="V195" s="108"/>
      <c r="W195" s="108"/>
      <c r="AY195" s="108">
        <f t="shared" si="33"/>
        <v>4.5474735088646412E-13</v>
      </c>
      <c r="AZ195" s="83">
        <v>178</v>
      </c>
      <c r="BA195" s="83">
        <f t="shared" si="40"/>
        <v>0</v>
      </c>
      <c r="BB195" s="79">
        <f t="shared" si="41"/>
        <v>471165.21814102272</v>
      </c>
      <c r="BC195" s="79">
        <f t="shared" si="45"/>
        <v>4647.8749364901205</v>
      </c>
      <c r="BD195" s="108">
        <f t="shared" si="43"/>
        <v>466517.34320453258</v>
      </c>
      <c r="BE195" s="79">
        <f t="shared" si="44"/>
        <v>651.153993832178</v>
      </c>
      <c r="BF195" s="108">
        <f t="shared" si="39"/>
        <v>4647.8749364901205</v>
      </c>
      <c r="BG195" s="108">
        <f t="shared" si="39"/>
        <v>651.153993832178</v>
      </c>
      <c r="BH195" s="83">
        <f t="shared" si="38"/>
        <v>1</v>
      </c>
    </row>
    <row r="196" spans="12:60" ht="20.25" customHeight="1">
      <c r="L196" s="975"/>
      <c r="M196" s="102">
        <v>179</v>
      </c>
      <c r="N196" s="108">
        <f t="shared" si="42"/>
        <v>5299.0289303222989</v>
      </c>
      <c r="O196" s="108">
        <f t="shared" si="34"/>
        <v>4657.5580092744758</v>
      </c>
      <c r="P196" s="108">
        <f t="shared" si="35"/>
        <v>641.47092104782359</v>
      </c>
      <c r="Q196" s="109">
        <f t="shared" si="36"/>
        <v>303248.48409368115</v>
      </c>
      <c r="R196" s="108"/>
      <c r="S196" s="976"/>
      <c r="T196" s="102"/>
      <c r="V196" s="108"/>
      <c r="W196" s="108"/>
      <c r="AY196" s="108">
        <f t="shared" si="33"/>
        <v>-4.5474735088646412E-13</v>
      </c>
      <c r="AZ196" s="83">
        <v>179</v>
      </c>
      <c r="BA196" s="83">
        <f t="shared" si="40"/>
        <v>0</v>
      </c>
      <c r="BB196" s="79">
        <f t="shared" si="41"/>
        <v>466517.34320453258</v>
      </c>
      <c r="BC196" s="79">
        <f t="shared" si="45"/>
        <v>4657.5580092744758</v>
      </c>
      <c r="BD196" s="108">
        <f t="shared" si="43"/>
        <v>461859.7851952581</v>
      </c>
      <c r="BE196" s="79">
        <f t="shared" si="44"/>
        <v>641.47092104782359</v>
      </c>
      <c r="BF196" s="108">
        <f t="shared" si="39"/>
        <v>4657.5580092744758</v>
      </c>
      <c r="BG196" s="108">
        <f t="shared" si="39"/>
        <v>641.47092104782359</v>
      </c>
      <c r="BH196" s="83">
        <f t="shared" si="38"/>
        <v>1</v>
      </c>
    </row>
    <row r="197" spans="12:60" ht="20.25" customHeight="1">
      <c r="L197" s="975"/>
      <c r="M197" s="102">
        <v>180</v>
      </c>
      <c r="N197" s="108">
        <f t="shared" si="42"/>
        <v>5299.0289303222989</v>
      </c>
      <c r="O197" s="108">
        <f t="shared" si="34"/>
        <v>4667.2612551271304</v>
      </c>
      <c r="P197" s="108">
        <f t="shared" si="35"/>
        <v>631.76767519516841</v>
      </c>
      <c r="Q197" s="109">
        <f t="shared" si="36"/>
        <v>298581.22283855401</v>
      </c>
      <c r="R197" s="108"/>
      <c r="S197" s="976"/>
      <c r="T197" s="102">
        <v>30</v>
      </c>
      <c r="U197" s="108">
        <f>IF(X191&lt;0.01,0,U$191)</f>
        <v>0</v>
      </c>
      <c r="V197" s="108">
        <f>IF(U197=0,0,-PPMT($G$9/2,T197,MAX($G$8*2),$P$9))</f>
        <v>0</v>
      </c>
      <c r="W197" s="108">
        <f>IF(U197=0,0,-IPMT($G$9/2,T197,MAX($G$8*2),$P$9))</f>
        <v>0</v>
      </c>
      <c r="X197" s="108">
        <f>IF(X191&lt;0,0,X191-V197)</f>
        <v>0</v>
      </c>
      <c r="Y197" s="108"/>
      <c r="AY197" s="108">
        <f t="shared" si="33"/>
        <v>1.1368683772161603E-13</v>
      </c>
      <c r="AZ197" s="83">
        <v>180</v>
      </c>
      <c r="BA197" s="83">
        <f t="shared" si="40"/>
        <v>0</v>
      </c>
      <c r="BB197" s="79">
        <f t="shared" si="41"/>
        <v>461859.7851952581</v>
      </c>
      <c r="BC197" s="79">
        <f t="shared" si="45"/>
        <v>4667.2612551271304</v>
      </c>
      <c r="BD197" s="108">
        <f t="shared" si="43"/>
        <v>457192.52394013095</v>
      </c>
      <c r="BE197" s="79">
        <f t="shared" si="44"/>
        <v>631.76767519516841</v>
      </c>
      <c r="BF197" s="108">
        <f t="shared" si="39"/>
        <v>4667.2612551271304</v>
      </c>
      <c r="BG197" s="108">
        <f t="shared" si="39"/>
        <v>631.76767519516841</v>
      </c>
      <c r="BH197" s="83">
        <f t="shared" si="38"/>
        <v>1</v>
      </c>
    </row>
    <row r="198" spans="12:60" ht="20.25" customHeight="1">
      <c r="L198" s="977" t="s">
        <v>407</v>
      </c>
      <c r="M198" s="102">
        <v>181</v>
      </c>
      <c r="N198" s="108">
        <f t="shared" si="42"/>
        <v>5299.0289303222989</v>
      </c>
      <c r="O198" s="108">
        <f t="shared" si="34"/>
        <v>4676.9847160753125</v>
      </c>
      <c r="P198" s="108">
        <f t="shared" si="35"/>
        <v>622.04421424698694</v>
      </c>
      <c r="Q198" s="109">
        <f t="shared" si="36"/>
        <v>293904.23812247871</v>
      </c>
      <c r="R198" s="108"/>
      <c r="S198" s="978" t="s">
        <v>407</v>
      </c>
      <c r="T198" s="102"/>
      <c r="V198" s="108"/>
      <c r="W198" s="108"/>
      <c r="AY198" s="108">
        <f t="shared" si="33"/>
        <v>-4.5474735088646412E-13</v>
      </c>
      <c r="AZ198" s="83">
        <v>181</v>
      </c>
      <c r="BA198" s="83">
        <f t="shared" si="40"/>
        <v>0</v>
      </c>
      <c r="BB198" s="79">
        <f t="shared" si="41"/>
        <v>457192.52394013095</v>
      </c>
      <c r="BC198" s="79">
        <f t="shared" si="45"/>
        <v>4676.9847160753125</v>
      </c>
      <c r="BD198" s="108">
        <f t="shared" si="43"/>
        <v>452515.53922405565</v>
      </c>
      <c r="BE198" s="79">
        <f t="shared" si="44"/>
        <v>622.04421424698694</v>
      </c>
      <c r="BF198" s="108">
        <f t="shared" si="39"/>
        <v>4676.9847160753125</v>
      </c>
      <c r="BG198" s="108">
        <f t="shared" si="39"/>
        <v>622.04421424698694</v>
      </c>
      <c r="BH198" s="83">
        <f t="shared" si="38"/>
        <v>1</v>
      </c>
    </row>
    <row r="199" spans="12:60" ht="20.25" customHeight="1">
      <c r="L199" s="977"/>
      <c r="M199" s="102">
        <v>182</v>
      </c>
      <c r="N199" s="108">
        <f t="shared" si="42"/>
        <v>5299.0289303222989</v>
      </c>
      <c r="O199" s="108">
        <f t="shared" si="34"/>
        <v>4686.7284342338025</v>
      </c>
      <c r="P199" s="108">
        <f t="shared" si="35"/>
        <v>612.30049608849674</v>
      </c>
      <c r="Q199" s="109">
        <f t="shared" si="36"/>
        <v>289217.5096882449</v>
      </c>
      <c r="R199" s="108"/>
      <c r="S199" s="978"/>
      <c r="T199" s="102"/>
      <c r="V199" s="108"/>
      <c r="W199" s="108"/>
      <c r="AY199" s="108">
        <f t="shared" si="33"/>
        <v>-3.4106051316484809E-13</v>
      </c>
      <c r="AZ199" s="83">
        <v>182</v>
      </c>
      <c r="BA199" s="83">
        <f t="shared" si="40"/>
        <v>0</v>
      </c>
      <c r="BB199" s="79">
        <f t="shared" si="41"/>
        <v>452515.53922405565</v>
      </c>
      <c r="BC199" s="79">
        <f t="shared" si="45"/>
        <v>4686.7284342338025</v>
      </c>
      <c r="BD199" s="108">
        <f t="shared" si="43"/>
        <v>447828.81078982184</v>
      </c>
      <c r="BE199" s="79">
        <f t="shared" si="44"/>
        <v>612.30049608849674</v>
      </c>
      <c r="BF199" s="108">
        <f t="shared" si="39"/>
        <v>4686.7284342338025</v>
      </c>
      <c r="BG199" s="108">
        <f t="shared" si="39"/>
        <v>612.30049608849674</v>
      </c>
      <c r="BH199" s="83">
        <f t="shared" si="38"/>
        <v>1</v>
      </c>
    </row>
    <row r="200" spans="12:60" ht="20.25" customHeight="1">
      <c r="L200" s="977"/>
      <c r="M200" s="102">
        <v>183</v>
      </c>
      <c r="N200" s="108">
        <f t="shared" si="42"/>
        <v>5299.0289303222989</v>
      </c>
      <c r="O200" s="108">
        <f t="shared" si="34"/>
        <v>4696.492451805123</v>
      </c>
      <c r="P200" s="108">
        <f t="shared" si="35"/>
        <v>602.53647851717631</v>
      </c>
      <c r="Q200" s="109">
        <f t="shared" si="36"/>
        <v>284521.0172364398</v>
      </c>
      <c r="R200" s="108"/>
      <c r="S200" s="978"/>
      <c r="T200" s="102"/>
      <c r="V200" s="108"/>
      <c r="W200" s="108"/>
      <c r="AY200" s="108">
        <f t="shared" si="33"/>
        <v>-3.4106051316484809E-13</v>
      </c>
      <c r="AZ200" s="83">
        <v>183</v>
      </c>
      <c r="BA200" s="83">
        <f t="shared" si="40"/>
        <v>0</v>
      </c>
      <c r="BB200" s="79">
        <f t="shared" si="41"/>
        <v>447828.81078982184</v>
      </c>
      <c r="BC200" s="79">
        <f t="shared" si="45"/>
        <v>4696.492451805123</v>
      </c>
      <c r="BD200" s="108">
        <f t="shared" si="43"/>
        <v>443132.31833801675</v>
      </c>
      <c r="BE200" s="79">
        <f t="shared" si="44"/>
        <v>602.53647851717631</v>
      </c>
      <c r="BF200" s="108">
        <f t="shared" si="39"/>
        <v>4696.492451805123</v>
      </c>
      <c r="BG200" s="108">
        <f t="shared" si="39"/>
        <v>602.53647851717631</v>
      </c>
      <c r="BH200" s="83">
        <f t="shared" si="38"/>
        <v>1</v>
      </c>
    </row>
    <row r="201" spans="12:60" ht="20.25" customHeight="1">
      <c r="L201" s="977"/>
      <c r="M201" s="102">
        <v>184</v>
      </c>
      <c r="N201" s="108">
        <f t="shared" si="42"/>
        <v>5299.0289303222989</v>
      </c>
      <c r="O201" s="108">
        <f t="shared" si="34"/>
        <v>4706.2768110797169</v>
      </c>
      <c r="P201" s="108">
        <f t="shared" si="35"/>
        <v>592.75211924258235</v>
      </c>
      <c r="Q201" s="109">
        <f t="shared" si="36"/>
        <v>279814.7404253601</v>
      </c>
      <c r="R201" s="108"/>
      <c r="S201" s="978"/>
      <c r="T201" s="102"/>
      <c r="V201" s="108"/>
      <c r="W201" s="108"/>
      <c r="AY201" s="108">
        <f t="shared" si="33"/>
        <v>-3.4106051316484809E-13</v>
      </c>
      <c r="AZ201" s="83">
        <v>184</v>
      </c>
      <c r="BA201" s="83">
        <f t="shared" si="40"/>
        <v>0</v>
      </c>
      <c r="BB201" s="79">
        <f t="shared" si="41"/>
        <v>443132.31833801675</v>
      </c>
      <c r="BC201" s="79">
        <f t="shared" si="45"/>
        <v>4706.2768110797169</v>
      </c>
      <c r="BD201" s="108">
        <f t="shared" si="43"/>
        <v>438426.04152693704</v>
      </c>
      <c r="BE201" s="79">
        <f t="shared" si="44"/>
        <v>592.75211924258235</v>
      </c>
      <c r="BF201" s="108">
        <f t="shared" si="39"/>
        <v>4706.2768110797169</v>
      </c>
      <c r="BG201" s="108">
        <f t="shared" si="39"/>
        <v>592.75211924258235</v>
      </c>
      <c r="BH201" s="83">
        <f t="shared" si="38"/>
        <v>1</v>
      </c>
    </row>
    <row r="202" spans="12:60" ht="20.25" customHeight="1">
      <c r="L202" s="977"/>
      <c r="M202" s="102">
        <v>185</v>
      </c>
      <c r="N202" s="108">
        <f t="shared" si="42"/>
        <v>5299.0289303222989</v>
      </c>
      <c r="O202" s="108">
        <f t="shared" si="34"/>
        <v>4716.081554436134</v>
      </c>
      <c r="P202" s="108">
        <f t="shared" si="35"/>
        <v>582.94737588616613</v>
      </c>
      <c r="Q202" s="109">
        <f t="shared" si="36"/>
        <v>275098.65887092397</v>
      </c>
      <c r="R202" s="108"/>
      <c r="S202" s="978"/>
      <c r="T202" s="102"/>
      <c r="V202" s="108"/>
      <c r="W202" s="108"/>
      <c r="AY202" s="108">
        <f t="shared" si="33"/>
        <v>-1.1368683772161603E-12</v>
      </c>
      <c r="AZ202" s="83">
        <v>185</v>
      </c>
      <c r="BA202" s="83">
        <f t="shared" si="40"/>
        <v>0</v>
      </c>
      <c r="BB202" s="79">
        <f t="shared" si="41"/>
        <v>438426.04152693704</v>
      </c>
      <c r="BC202" s="79">
        <f t="shared" si="45"/>
        <v>4716.081554436134</v>
      </c>
      <c r="BD202" s="108">
        <f t="shared" si="43"/>
        <v>433709.95997250092</v>
      </c>
      <c r="BE202" s="79">
        <f t="shared" si="44"/>
        <v>582.94737588616613</v>
      </c>
      <c r="BF202" s="108">
        <f t="shared" si="39"/>
        <v>4716.081554436134</v>
      </c>
      <c r="BG202" s="108">
        <f t="shared" si="39"/>
        <v>582.94737588616613</v>
      </c>
      <c r="BH202" s="83">
        <f t="shared" si="38"/>
        <v>1</v>
      </c>
    </row>
    <row r="203" spans="12:60" ht="20.25" customHeight="1">
      <c r="L203" s="977"/>
      <c r="M203" s="102">
        <v>186</v>
      </c>
      <c r="N203" s="108">
        <f t="shared" si="42"/>
        <v>5299.0289303222989</v>
      </c>
      <c r="O203" s="108">
        <f t="shared" si="34"/>
        <v>4725.9067243412082</v>
      </c>
      <c r="P203" s="108">
        <f t="shared" si="35"/>
        <v>573.12220598109093</v>
      </c>
      <c r="Q203" s="109">
        <f t="shared" si="36"/>
        <v>270372.75214658276</v>
      </c>
      <c r="R203" s="108"/>
      <c r="S203" s="978"/>
      <c r="T203" s="102">
        <v>31</v>
      </c>
      <c r="U203" s="108">
        <f>IF(X197&lt;0.01,0,U$197)</f>
        <v>0</v>
      </c>
      <c r="V203" s="108">
        <f>IF(U203=0,0,-PPMT($G$9/2,T203,MAX($G$8*2),$P$9))</f>
        <v>0</v>
      </c>
      <c r="W203" s="108">
        <f>IF(U203=0,0,-IPMT($G$9/2,T203,MAX($G$8*2),$P$9))</f>
        <v>0</v>
      </c>
      <c r="X203" s="108">
        <f>IF(X197&lt;0,0,X197-V203)</f>
        <v>0</v>
      </c>
      <c r="Y203" s="108"/>
      <c r="AY203" s="108">
        <f t="shared" si="33"/>
        <v>-2.2737367544323206E-13</v>
      </c>
      <c r="AZ203" s="83">
        <v>186</v>
      </c>
      <c r="BA203" s="83">
        <f t="shared" si="40"/>
        <v>0</v>
      </c>
      <c r="BB203" s="79">
        <f t="shared" si="41"/>
        <v>433709.95997250092</v>
      </c>
      <c r="BC203" s="79">
        <f t="shared" si="45"/>
        <v>4725.9067243412082</v>
      </c>
      <c r="BD203" s="108">
        <f t="shared" si="43"/>
        <v>428984.0532481597</v>
      </c>
      <c r="BE203" s="79">
        <f t="shared" si="44"/>
        <v>573.12220598109093</v>
      </c>
      <c r="BF203" s="108">
        <f t="shared" si="39"/>
        <v>4725.9067243412082</v>
      </c>
      <c r="BG203" s="108">
        <f t="shared" si="39"/>
        <v>573.12220598109093</v>
      </c>
      <c r="BH203" s="83">
        <f t="shared" si="38"/>
        <v>1</v>
      </c>
    </row>
    <row r="204" spans="12:60" ht="20.25" customHeight="1">
      <c r="L204" s="977"/>
      <c r="M204" s="102">
        <v>187</v>
      </c>
      <c r="N204" s="108">
        <f t="shared" si="42"/>
        <v>5299.0289303222989</v>
      </c>
      <c r="O204" s="108">
        <f t="shared" si="34"/>
        <v>4735.7523633502524</v>
      </c>
      <c r="P204" s="108">
        <f t="shared" si="35"/>
        <v>563.27656697204657</v>
      </c>
      <c r="Q204" s="109">
        <f t="shared" si="36"/>
        <v>265636.99978323252</v>
      </c>
      <c r="R204" s="108"/>
      <c r="S204" s="978"/>
      <c r="T204" s="102"/>
      <c r="V204" s="108"/>
      <c r="W204" s="108"/>
      <c r="AY204" s="108">
        <f t="shared" si="33"/>
        <v>0</v>
      </c>
      <c r="AZ204" s="83">
        <v>187</v>
      </c>
      <c r="BA204" s="83">
        <f t="shared" si="40"/>
        <v>0</v>
      </c>
      <c r="BB204" s="79">
        <f t="shared" si="41"/>
        <v>428984.0532481597</v>
      </c>
      <c r="BC204" s="79">
        <f t="shared" si="45"/>
        <v>4735.7523633502524</v>
      </c>
      <c r="BD204" s="108">
        <f t="shared" si="43"/>
        <v>424248.30088480946</v>
      </c>
      <c r="BE204" s="79">
        <f t="shared" si="44"/>
        <v>563.27656697204657</v>
      </c>
      <c r="BF204" s="108">
        <f t="shared" si="39"/>
        <v>4735.7523633502524</v>
      </c>
      <c r="BG204" s="108">
        <f t="shared" si="39"/>
        <v>563.27656697204657</v>
      </c>
      <c r="BH204" s="83">
        <f t="shared" si="38"/>
        <v>1</v>
      </c>
    </row>
    <row r="205" spans="12:60" ht="20.25" customHeight="1">
      <c r="L205" s="977"/>
      <c r="M205" s="102">
        <v>188</v>
      </c>
      <c r="N205" s="108">
        <f t="shared" si="42"/>
        <v>5299.0289303222989</v>
      </c>
      <c r="O205" s="108">
        <f t="shared" si="34"/>
        <v>4745.6185141072319</v>
      </c>
      <c r="P205" s="108">
        <f t="shared" si="35"/>
        <v>553.41041621506702</v>
      </c>
      <c r="Q205" s="109">
        <f t="shared" si="36"/>
        <v>260891.3812691253</v>
      </c>
      <c r="R205" s="108"/>
      <c r="S205" s="978"/>
      <c r="T205" s="102"/>
      <c r="V205" s="108"/>
      <c r="W205" s="108"/>
      <c r="AY205" s="108">
        <f t="shared" si="33"/>
        <v>0</v>
      </c>
      <c r="AZ205" s="83">
        <v>188</v>
      </c>
      <c r="BA205" s="83">
        <f t="shared" si="40"/>
        <v>0</v>
      </c>
      <c r="BB205" s="79">
        <f t="shared" si="41"/>
        <v>424248.30088480946</v>
      </c>
      <c r="BC205" s="79">
        <f t="shared" si="45"/>
        <v>4745.6185141072319</v>
      </c>
      <c r="BD205" s="108">
        <f t="shared" si="43"/>
        <v>419502.68237070221</v>
      </c>
      <c r="BE205" s="79">
        <f t="shared" si="44"/>
        <v>553.41041621506702</v>
      </c>
      <c r="BF205" s="108">
        <f t="shared" si="39"/>
        <v>4745.6185141072319</v>
      </c>
      <c r="BG205" s="108">
        <f t="shared" si="39"/>
        <v>553.41041621506702</v>
      </c>
      <c r="BH205" s="83">
        <f t="shared" si="38"/>
        <v>1</v>
      </c>
    </row>
    <row r="206" spans="12:60" ht="20.25" customHeight="1">
      <c r="L206" s="977"/>
      <c r="M206" s="102">
        <v>189</v>
      </c>
      <c r="N206" s="108">
        <f t="shared" si="42"/>
        <v>5299.0289303222989</v>
      </c>
      <c r="O206" s="108">
        <f t="shared" si="34"/>
        <v>4755.5052193449555</v>
      </c>
      <c r="P206" s="108">
        <f t="shared" si="35"/>
        <v>543.52371097734363</v>
      </c>
      <c r="Q206" s="109">
        <f t="shared" si="36"/>
        <v>256135.87604978035</v>
      </c>
      <c r="R206" s="108"/>
      <c r="S206" s="978"/>
      <c r="T206" s="102"/>
      <c r="V206" s="108"/>
      <c r="W206" s="108"/>
      <c r="AY206" s="108">
        <f t="shared" si="33"/>
        <v>-2.2737367544323206E-13</v>
      </c>
      <c r="AZ206" s="83">
        <v>189</v>
      </c>
      <c r="BA206" s="83">
        <f t="shared" si="40"/>
        <v>0</v>
      </c>
      <c r="BB206" s="79">
        <f t="shared" si="41"/>
        <v>419502.68237070221</v>
      </c>
      <c r="BC206" s="79">
        <f t="shared" si="45"/>
        <v>4755.5052193449555</v>
      </c>
      <c r="BD206" s="108">
        <f t="shared" si="43"/>
        <v>414747.17715135723</v>
      </c>
      <c r="BE206" s="79">
        <f t="shared" si="44"/>
        <v>543.52371097734363</v>
      </c>
      <c r="BF206" s="108">
        <f t="shared" si="39"/>
        <v>4755.5052193449555</v>
      </c>
      <c r="BG206" s="108">
        <f t="shared" si="39"/>
        <v>543.52371097734363</v>
      </c>
      <c r="BH206" s="83">
        <f t="shared" si="38"/>
        <v>1</v>
      </c>
    </row>
    <row r="207" spans="12:60" ht="20.25" customHeight="1">
      <c r="L207" s="977"/>
      <c r="M207" s="102">
        <v>190</v>
      </c>
      <c r="N207" s="108">
        <f t="shared" si="42"/>
        <v>5299.0289303222989</v>
      </c>
      <c r="O207" s="108">
        <f t="shared" si="34"/>
        <v>4765.4125218852578</v>
      </c>
      <c r="P207" s="108">
        <f t="shared" si="35"/>
        <v>533.61640843704163</v>
      </c>
      <c r="Q207" s="109">
        <f t="shared" si="36"/>
        <v>251370.46352789507</v>
      </c>
      <c r="R207" s="108"/>
      <c r="S207" s="978"/>
      <c r="T207" s="102"/>
      <c r="V207" s="108"/>
      <c r="W207" s="108"/>
      <c r="AY207" s="108">
        <f t="shared" si="33"/>
        <v>-4.5474735088646412E-13</v>
      </c>
      <c r="AZ207" s="83">
        <v>190</v>
      </c>
      <c r="BA207" s="83">
        <f t="shared" si="40"/>
        <v>0</v>
      </c>
      <c r="BB207" s="79">
        <f t="shared" si="41"/>
        <v>414747.17715135723</v>
      </c>
      <c r="BC207" s="79">
        <f t="shared" si="45"/>
        <v>4765.4125218852578</v>
      </c>
      <c r="BD207" s="108">
        <f t="shared" si="43"/>
        <v>409981.76462947199</v>
      </c>
      <c r="BE207" s="79">
        <f t="shared" si="44"/>
        <v>533.61640843704163</v>
      </c>
      <c r="BF207" s="108">
        <f t="shared" si="39"/>
        <v>4765.4125218852578</v>
      </c>
      <c r="BG207" s="108">
        <f t="shared" si="39"/>
        <v>533.61640843704163</v>
      </c>
      <c r="BH207" s="83">
        <f t="shared" si="38"/>
        <v>1</v>
      </c>
    </row>
    <row r="208" spans="12:60" ht="20.25" customHeight="1">
      <c r="L208" s="977"/>
      <c r="M208" s="102">
        <v>191</v>
      </c>
      <c r="N208" s="108">
        <f t="shared" si="42"/>
        <v>5299.0289303222989</v>
      </c>
      <c r="O208" s="108">
        <f t="shared" si="34"/>
        <v>4775.3404646391855</v>
      </c>
      <c r="P208" s="108">
        <f t="shared" si="35"/>
        <v>523.68846568311403</v>
      </c>
      <c r="Q208" s="109">
        <f t="shared" si="36"/>
        <v>246595.12306325589</v>
      </c>
      <c r="R208" s="108"/>
      <c r="S208" s="978"/>
      <c r="T208" s="102"/>
      <c r="V208" s="108"/>
      <c r="W208" s="108"/>
      <c r="AY208" s="108">
        <f t="shared" si="33"/>
        <v>-5.6843418860808015E-13</v>
      </c>
      <c r="AZ208" s="83">
        <v>191</v>
      </c>
      <c r="BA208" s="83">
        <f t="shared" si="40"/>
        <v>0</v>
      </c>
      <c r="BB208" s="79">
        <f t="shared" si="41"/>
        <v>409981.76462947199</v>
      </c>
      <c r="BC208" s="79">
        <f t="shared" si="45"/>
        <v>4775.3404646391855</v>
      </c>
      <c r="BD208" s="108">
        <f t="shared" si="43"/>
        <v>405206.4241648328</v>
      </c>
      <c r="BE208" s="79">
        <f t="shared" si="44"/>
        <v>523.68846568311403</v>
      </c>
      <c r="BF208" s="108">
        <f t="shared" si="39"/>
        <v>4775.3404646391855</v>
      </c>
      <c r="BG208" s="108">
        <f t="shared" si="39"/>
        <v>523.68846568311403</v>
      </c>
      <c r="BH208" s="83">
        <f t="shared" si="38"/>
        <v>1</v>
      </c>
    </row>
    <row r="209" spans="12:60" ht="20.25" customHeight="1">
      <c r="L209" s="977"/>
      <c r="M209" s="102">
        <v>192</v>
      </c>
      <c r="N209" s="108">
        <f t="shared" si="42"/>
        <v>5299.0289303222989</v>
      </c>
      <c r="O209" s="108">
        <f t="shared" si="34"/>
        <v>4785.2890906071834</v>
      </c>
      <c r="P209" s="108">
        <f t="shared" si="35"/>
        <v>513.73983971511575</v>
      </c>
      <c r="Q209" s="109">
        <f t="shared" si="36"/>
        <v>241809.83397264872</v>
      </c>
      <c r="R209" s="108"/>
      <c r="S209" s="978"/>
      <c r="T209" s="102">
        <v>32</v>
      </c>
      <c r="U209" s="108">
        <f>IF(X203&lt;0.01,0,U$203)</f>
        <v>0</v>
      </c>
      <c r="V209" s="108">
        <f>IF(U209=0,0,-PPMT($G$9/2,T209,MAX($G$8*2),$P$9))</f>
        <v>0</v>
      </c>
      <c r="W209" s="108">
        <f>IF(U209=0,0,-IPMT($G$9/2,T209,MAX($G$8*2),$P$9))</f>
        <v>0</v>
      </c>
      <c r="X209" s="108">
        <f>IF(X203&lt;0,0,X203-V209)</f>
        <v>0</v>
      </c>
      <c r="Y209" s="108"/>
      <c r="AY209" s="108">
        <f t="shared" si="33"/>
        <v>-2.2737367544323206E-13</v>
      </c>
      <c r="AZ209" s="83">
        <v>192</v>
      </c>
      <c r="BA209" s="83">
        <f t="shared" si="40"/>
        <v>0</v>
      </c>
      <c r="BB209" s="79">
        <f t="shared" si="41"/>
        <v>405206.4241648328</v>
      </c>
      <c r="BC209" s="79">
        <f t="shared" si="45"/>
        <v>4785.2890906071834</v>
      </c>
      <c r="BD209" s="108">
        <f t="shared" si="43"/>
        <v>400421.1350742256</v>
      </c>
      <c r="BE209" s="79">
        <f t="shared" si="44"/>
        <v>513.73983971511575</v>
      </c>
      <c r="BF209" s="108">
        <f t="shared" si="39"/>
        <v>4785.2890906071834</v>
      </c>
      <c r="BG209" s="108">
        <f t="shared" si="39"/>
        <v>513.73983971511575</v>
      </c>
      <c r="BH209" s="83">
        <f t="shared" si="38"/>
        <v>1</v>
      </c>
    </row>
    <row r="210" spans="12:60" ht="20.25" customHeight="1">
      <c r="L210" s="975" t="s">
        <v>408</v>
      </c>
      <c r="M210" s="102">
        <v>193</v>
      </c>
      <c r="N210" s="108">
        <f t="shared" si="42"/>
        <v>5299.0289303222989</v>
      </c>
      <c r="O210" s="108">
        <f t="shared" si="34"/>
        <v>4795.2584428792816</v>
      </c>
      <c r="P210" s="108">
        <f t="shared" si="35"/>
        <v>503.77048744301743</v>
      </c>
      <c r="Q210" s="109">
        <f t="shared" si="36"/>
        <v>237014.57552976944</v>
      </c>
      <c r="R210" s="108"/>
      <c r="S210" s="976" t="s">
        <v>408</v>
      </c>
      <c r="T210" s="102"/>
      <c r="V210" s="108"/>
      <c r="W210" s="108"/>
      <c r="AY210" s="108">
        <f t="shared" ref="AY210:AY273" si="46">N210-O210-P210+U210-V210-W210</f>
        <v>-5.6843418860808015E-14</v>
      </c>
      <c r="AZ210" s="83">
        <v>193</v>
      </c>
      <c r="BA210" s="83">
        <f t="shared" si="40"/>
        <v>0</v>
      </c>
      <c r="BB210" s="79">
        <f t="shared" si="41"/>
        <v>400421.1350742256</v>
      </c>
      <c r="BC210" s="79">
        <f t="shared" si="45"/>
        <v>4795.2584428792816</v>
      </c>
      <c r="BD210" s="108">
        <f t="shared" si="43"/>
        <v>395625.8766313463</v>
      </c>
      <c r="BE210" s="79">
        <f t="shared" si="44"/>
        <v>503.77048744301743</v>
      </c>
      <c r="BF210" s="108">
        <f t="shared" si="39"/>
        <v>4795.2584428792816</v>
      </c>
      <c r="BG210" s="108">
        <f t="shared" si="39"/>
        <v>503.77048744301743</v>
      </c>
      <c r="BH210" s="83">
        <f t="shared" si="38"/>
        <v>1</v>
      </c>
    </row>
    <row r="211" spans="12:60" ht="20.25" customHeight="1">
      <c r="L211" s="975"/>
      <c r="M211" s="102">
        <v>194</v>
      </c>
      <c r="N211" s="108">
        <f t="shared" si="42"/>
        <v>5299.0289303222989</v>
      </c>
      <c r="O211" s="108">
        <f t="shared" ref="O211:O274" si="47">IF(N211=0,0,-PPMT($G$9/12,M211,MAX($G$8*12),$P$7))</f>
        <v>4805.2485646352798</v>
      </c>
      <c r="P211" s="108">
        <f t="shared" ref="P211:P274" si="48">IF(N211=0,0,-IPMT($G$9/12,M211,MAX($G$8*12),$P$7))</f>
        <v>493.7803656870189</v>
      </c>
      <c r="Q211" s="109">
        <f t="shared" ref="Q211:Q274" si="49">IF(Q210&lt;0,0,Q210-O211)</f>
        <v>232209.32696513415</v>
      </c>
      <c r="R211" s="108"/>
      <c r="S211" s="976"/>
      <c r="T211" s="102"/>
      <c r="V211" s="108"/>
      <c r="W211" s="108"/>
      <c r="AY211" s="108">
        <f t="shared" si="46"/>
        <v>2.8421709430404007E-13</v>
      </c>
      <c r="AZ211" s="83">
        <v>194</v>
      </c>
      <c r="BA211" s="83">
        <f t="shared" si="40"/>
        <v>0</v>
      </c>
      <c r="BB211" s="79">
        <f t="shared" si="41"/>
        <v>395625.8766313463</v>
      </c>
      <c r="BC211" s="79">
        <f t="shared" si="45"/>
        <v>4805.2485646352798</v>
      </c>
      <c r="BD211" s="108">
        <f t="shared" si="43"/>
        <v>390820.62806671101</v>
      </c>
      <c r="BE211" s="79">
        <f t="shared" si="44"/>
        <v>493.7803656870189</v>
      </c>
      <c r="BF211" s="108">
        <f t="shared" si="39"/>
        <v>4805.2485646352798</v>
      </c>
      <c r="BG211" s="108">
        <f t="shared" si="39"/>
        <v>493.7803656870189</v>
      </c>
      <c r="BH211" s="83">
        <f t="shared" si="38"/>
        <v>1</v>
      </c>
    </row>
    <row r="212" spans="12:60" ht="20.25" customHeight="1">
      <c r="L212" s="975"/>
      <c r="M212" s="102">
        <v>195</v>
      </c>
      <c r="N212" s="108">
        <f t="shared" si="42"/>
        <v>5299.0289303222989</v>
      </c>
      <c r="O212" s="108">
        <f t="shared" si="47"/>
        <v>4815.2594991449369</v>
      </c>
      <c r="P212" s="108">
        <f t="shared" si="48"/>
        <v>483.76943117736209</v>
      </c>
      <c r="Q212" s="109">
        <f t="shared" si="49"/>
        <v>227394.06746598921</v>
      </c>
      <c r="R212" s="108"/>
      <c r="S212" s="976"/>
      <c r="T212" s="102"/>
      <c r="V212" s="108"/>
      <c r="W212" s="108"/>
      <c r="AY212" s="108">
        <f t="shared" si="46"/>
        <v>0</v>
      </c>
      <c r="AZ212" s="83">
        <v>195</v>
      </c>
      <c r="BA212" s="83">
        <f t="shared" si="40"/>
        <v>0</v>
      </c>
      <c r="BB212" s="79">
        <f t="shared" si="41"/>
        <v>390820.62806671101</v>
      </c>
      <c r="BC212" s="79">
        <f t="shared" si="45"/>
        <v>4815.2594991449369</v>
      </c>
      <c r="BD212" s="108">
        <f t="shared" si="43"/>
        <v>386005.3685675661</v>
      </c>
      <c r="BE212" s="79">
        <f t="shared" si="44"/>
        <v>483.76943117736209</v>
      </c>
      <c r="BF212" s="108">
        <f t="shared" si="39"/>
        <v>4815.2594991449369</v>
      </c>
      <c r="BG212" s="108">
        <f t="shared" si="39"/>
        <v>483.76943117736209</v>
      </c>
      <c r="BH212" s="83">
        <f t="shared" ref="BH212:BH275" si="50">IF(BE212&gt;0,1,0)</f>
        <v>1</v>
      </c>
    </row>
    <row r="213" spans="12:60" ht="20.25" customHeight="1">
      <c r="L213" s="975"/>
      <c r="M213" s="102">
        <v>196</v>
      </c>
      <c r="N213" s="108">
        <f t="shared" si="42"/>
        <v>5299.0289303222989</v>
      </c>
      <c r="O213" s="108">
        <f t="shared" si="47"/>
        <v>4825.2912897681554</v>
      </c>
      <c r="P213" s="108">
        <f t="shared" si="48"/>
        <v>473.73764055414347</v>
      </c>
      <c r="Q213" s="109">
        <f t="shared" si="49"/>
        <v>222568.77617622106</v>
      </c>
      <c r="R213" s="108"/>
      <c r="S213" s="976"/>
      <c r="T213" s="102"/>
      <c r="V213" s="108"/>
      <c r="W213" s="108"/>
      <c r="AY213" s="108">
        <f t="shared" si="46"/>
        <v>1.1368683772161603E-13</v>
      </c>
      <c r="AZ213" s="83">
        <v>196</v>
      </c>
      <c r="BA213" s="83">
        <f t="shared" si="40"/>
        <v>0</v>
      </c>
      <c r="BB213" s="79">
        <f t="shared" si="41"/>
        <v>386005.3685675661</v>
      </c>
      <c r="BC213" s="79">
        <f t="shared" si="45"/>
        <v>4825.2912897681554</v>
      </c>
      <c r="BD213" s="108">
        <f t="shared" si="43"/>
        <v>381180.07727779791</v>
      </c>
      <c r="BE213" s="79">
        <f t="shared" si="44"/>
        <v>473.73764055414347</v>
      </c>
      <c r="BF213" s="108">
        <f t="shared" si="39"/>
        <v>4825.2912897681554</v>
      </c>
      <c r="BG213" s="108">
        <f t="shared" si="39"/>
        <v>473.73764055414347</v>
      </c>
      <c r="BH213" s="83">
        <f t="shared" si="50"/>
        <v>1</v>
      </c>
    </row>
    <row r="214" spans="12:60" ht="20.25" customHeight="1">
      <c r="L214" s="975"/>
      <c r="M214" s="102">
        <v>197</v>
      </c>
      <c r="N214" s="108">
        <f t="shared" si="42"/>
        <v>5299.0289303222989</v>
      </c>
      <c r="O214" s="108">
        <f t="shared" si="47"/>
        <v>4835.3439799551725</v>
      </c>
      <c r="P214" s="108">
        <f t="shared" si="48"/>
        <v>463.68495036712642</v>
      </c>
      <c r="Q214" s="109">
        <f t="shared" si="49"/>
        <v>217733.43219626587</v>
      </c>
      <c r="R214" s="108"/>
      <c r="S214" s="976"/>
      <c r="T214" s="102"/>
      <c r="V214" s="108"/>
      <c r="W214" s="108"/>
      <c r="AY214" s="108">
        <f t="shared" si="46"/>
        <v>5.6843418860808015E-14</v>
      </c>
      <c r="AZ214" s="83">
        <v>197</v>
      </c>
      <c r="BA214" s="83">
        <f t="shared" si="40"/>
        <v>0</v>
      </c>
      <c r="BB214" s="79">
        <f t="shared" si="41"/>
        <v>381180.07727779791</v>
      </c>
      <c r="BC214" s="79">
        <f t="shared" si="45"/>
        <v>4835.3439799551725</v>
      </c>
      <c r="BD214" s="108">
        <f t="shared" si="43"/>
        <v>376344.73329784273</v>
      </c>
      <c r="BE214" s="79">
        <f t="shared" si="44"/>
        <v>463.68495036712642</v>
      </c>
      <c r="BF214" s="108">
        <f t="shared" si="39"/>
        <v>4835.3439799551725</v>
      </c>
      <c r="BG214" s="108">
        <f t="shared" si="39"/>
        <v>463.68495036712642</v>
      </c>
      <c r="BH214" s="83">
        <f t="shared" si="50"/>
        <v>1</v>
      </c>
    </row>
    <row r="215" spans="12:60" ht="20.25" customHeight="1">
      <c r="L215" s="975"/>
      <c r="M215" s="102">
        <v>198</v>
      </c>
      <c r="N215" s="108">
        <f t="shared" si="42"/>
        <v>5299.0289303222989</v>
      </c>
      <c r="O215" s="108">
        <f t="shared" si="47"/>
        <v>4845.4176132467455</v>
      </c>
      <c r="P215" s="108">
        <f t="shared" si="48"/>
        <v>453.61131707555325</v>
      </c>
      <c r="Q215" s="109">
        <f t="shared" si="49"/>
        <v>212888.01458301913</v>
      </c>
      <c r="R215" s="108"/>
      <c r="S215" s="976"/>
      <c r="T215" s="102">
        <v>33</v>
      </c>
      <c r="U215" s="108">
        <f>IF(X209&lt;0.01,0,U$209)</f>
        <v>0</v>
      </c>
      <c r="V215" s="108">
        <f>IF(U215=0,0,-PPMT($G$9/2,T215,MAX($G$8*2),$P$9))</f>
        <v>0</v>
      </c>
      <c r="W215" s="108">
        <f>IF(U215=0,0,-IPMT($G$9/2,T215,MAX($G$8*2),$P$9))</f>
        <v>0</v>
      </c>
      <c r="X215" s="108">
        <f>IF(X209&lt;0,0,X209-V215)</f>
        <v>0</v>
      </c>
      <c r="Y215" s="108"/>
      <c r="AY215" s="108">
        <f t="shared" si="46"/>
        <v>1.7053025658242404E-13</v>
      </c>
      <c r="AZ215" s="83">
        <v>198</v>
      </c>
      <c r="BA215" s="83">
        <f t="shared" si="40"/>
        <v>0</v>
      </c>
      <c r="BB215" s="79">
        <f t="shared" si="41"/>
        <v>376344.73329784273</v>
      </c>
      <c r="BC215" s="79">
        <f t="shared" si="45"/>
        <v>4845.4176132467455</v>
      </c>
      <c r="BD215" s="108">
        <f t="shared" si="43"/>
        <v>371499.31568459596</v>
      </c>
      <c r="BE215" s="79">
        <f t="shared" si="44"/>
        <v>453.61131707555325</v>
      </c>
      <c r="BF215" s="108">
        <f t="shared" si="39"/>
        <v>4845.4176132467455</v>
      </c>
      <c r="BG215" s="108">
        <f t="shared" si="39"/>
        <v>453.61131707555325</v>
      </c>
      <c r="BH215" s="83">
        <f t="shared" si="50"/>
        <v>1</v>
      </c>
    </row>
    <row r="216" spans="12:60" ht="20.25" customHeight="1">
      <c r="L216" s="975"/>
      <c r="M216" s="102">
        <v>199</v>
      </c>
      <c r="N216" s="108">
        <f t="shared" si="42"/>
        <v>5299.0289303222989</v>
      </c>
      <c r="O216" s="108">
        <f t="shared" si="47"/>
        <v>4855.512233274344</v>
      </c>
      <c r="P216" s="108">
        <f t="shared" si="48"/>
        <v>443.5166970479558</v>
      </c>
      <c r="Q216" s="109">
        <f t="shared" si="49"/>
        <v>208032.50234974478</v>
      </c>
      <c r="R216" s="108"/>
      <c r="S216" s="976"/>
      <c r="T216" s="102"/>
      <c r="V216" s="108"/>
      <c r="W216" s="108"/>
      <c r="AY216" s="108">
        <f t="shared" si="46"/>
        <v>-8.5265128291212022E-13</v>
      </c>
      <c r="AZ216" s="83">
        <v>199</v>
      </c>
      <c r="BA216" s="83">
        <f t="shared" si="40"/>
        <v>0</v>
      </c>
      <c r="BB216" s="79">
        <f t="shared" si="41"/>
        <v>371499.31568459596</v>
      </c>
      <c r="BC216" s="79">
        <f t="shared" si="45"/>
        <v>4855.512233274344</v>
      </c>
      <c r="BD216" s="108">
        <f t="shared" si="43"/>
        <v>366643.80345132161</v>
      </c>
      <c r="BE216" s="79">
        <f t="shared" si="44"/>
        <v>443.5166970479558</v>
      </c>
      <c r="BF216" s="108">
        <f t="shared" si="39"/>
        <v>4855.512233274344</v>
      </c>
      <c r="BG216" s="108">
        <f t="shared" si="39"/>
        <v>443.5166970479558</v>
      </c>
      <c r="BH216" s="83">
        <f t="shared" si="50"/>
        <v>1</v>
      </c>
    </row>
    <row r="217" spans="12:60" ht="20.25" customHeight="1">
      <c r="L217" s="975"/>
      <c r="M217" s="102">
        <v>200</v>
      </c>
      <c r="N217" s="108">
        <f t="shared" si="42"/>
        <v>5299.0289303222989</v>
      </c>
      <c r="O217" s="108">
        <f t="shared" si="47"/>
        <v>4865.6278837603313</v>
      </c>
      <c r="P217" s="108">
        <f t="shared" si="48"/>
        <v>433.40104656196763</v>
      </c>
      <c r="Q217" s="109">
        <f t="shared" si="49"/>
        <v>203166.87446598447</v>
      </c>
      <c r="R217" s="108"/>
      <c r="S217" s="976"/>
      <c r="T217" s="102"/>
      <c r="V217" s="108"/>
      <c r="W217" s="108"/>
      <c r="AY217" s="108">
        <f t="shared" si="46"/>
        <v>0</v>
      </c>
      <c r="AZ217" s="83">
        <v>200</v>
      </c>
      <c r="BA217" s="83">
        <f t="shared" si="40"/>
        <v>0</v>
      </c>
      <c r="BB217" s="79">
        <f t="shared" si="41"/>
        <v>366643.80345132161</v>
      </c>
      <c r="BC217" s="79">
        <f t="shared" si="45"/>
        <v>4865.6278837603313</v>
      </c>
      <c r="BD217" s="108">
        <f t="shared" si="43"/>
        <v>361778.17556756129</v>
      </c>
      <c r="BE217" s="79">
        <f t="shared" si="44"/>
        <v>433.40104656196763</v>
      </c>
      <c r="BF217" s="108">
        <f t="shared" ref="BF217:BG280" si="51">O217</f>
        <v>4865.6278837603313</v>
      </c>
      <c r="BG217" s="108">
        <f t="shared" si="51"/>
        <v>433.40104656196763</v>
      </c>
      <c r="BH217" s="83">
        <f t="shared" si="50"/>
        <v>1</v>
      </c>
    </row>
    <row r="218" spans="12:60" ht="20.25" customHeight="1">
      <c r="L218" s="975"/>
      <c r="M218" s="102">
        <v>201</v>
      </c>
      <c r="N218" s="108">
        <f t="shared" si="42"/>
        <v>5299.0289303222989</v>
      </c>
      <c r="O218" s="108">
        <f t="shared" si="47"/>
        <v>4875.764608518165</v>
      </c>
      <c r="P218" s="108">
        <f t="shared" si="48"/>
        <v>423.26432180413349</v>
      </c>
      <c r="Q218" s="109">
        <f t="shared" si="49"/>
        <v>198291.1098574663</v>
      </c>
      <c r="R218" s="108"/>
      <c r="S218" s="976"/>
      <c r="T218" s="102"/>
      <c r="V218" s="108"/>
      <c r="W218" s="108"/>
      <c r="AY218" s="108">
        <f t="shared" si="46"/>
        <v>4.5474735088646412E-13</v>
      </c>
      <c r="AZ218" s="83">
        <v>201</v>
      </c>
      <c r="BA218" s="83">
        <f t="shared" si="40"/>
        <v>0</v>
      </c>
      <c r="BB218" s="79">
        <f t="shared" si="41"/>
        <v>361778.17556756129</v>
      </c>
      <c r="BC218" s="79">
        <f t="shared" si="45"/>
        <v>4875.764608518165</v>
      </c>
      <c r="BD218" s="108">
        <f t="shared" si="43"/>
        <v>356902.41095904313</v>
      </c>
      <c r="BE218" s="79">
        <f t="shared" si="44"/>
        <v>423.26432180413349</v>
      </c>
      <c r="BF218" s="108">
        <f t="shared" si="51"/>
        <v>4875.764608518165</v>
      </c>
      <c r="BG218" s="108">
        <f t="shared" si="51"/>
        <v>423.26432180413349</v>
      </c>
      <c r="BH218" s="83">
        <f t="shared" si="50"/>
        <v>1</v>
      </c>
    </row>
    <row r="219" spans="12:60" ht="20.25" customHeight="1">
      <c r="L219" s="975"/>
      <c r="M219" s="102">
        <v>202</v>
      </c>
      <c r="N219" s="108">
        <f t="shared" si="42"/>
        <v>5299.0289303222989</v>
      </c>
      <c r="O219" s="108">
        <f t="shared" si="47"/>
        <v>4885.9224514525777</v>
      </c>
      <c r="P219" s="108">
        <f t="shared" si="48"/>
        <v>413.10647886972072</v>
      </c>
      <c r="Q219" s="109">
        <f t="shared" si="49"/>
        <v>193405.18740601372</v>
      </c>
      <c r="R219" s="108"/>
      <c r="S219" s="976"/>
      <c r="T219" s="102"/>
      <c r="V219" s="108"/>
      <c r="W219" s="108"/>
      <c r="AY219" s="108">
        <f t="shared" si="46"/>
        <v>5.6843418860808015E-13</v>
      </c>
      <c r="AZ219" s="83">
        <v>202</v>
      </c>
      <c r="BA219" s="83">
        <f t="shared" si="40"/>
        <v>0</v>
      </c>
      <c r="BB219" s="79">
        <f t="shared" si="41"/>
        <v>356902.41095904313</v>
      </c>
      <c r="BC219" s="79">
        <f t="shared" si="45"/>
        <v>4885.9224514525777</v>
      </c>
      <c r="BD219" s="108">
        <f t="shared" si="43"/>
        <v>352016.48850759055</v>
      </c>
      <c r="BE219" s="79">
        <f t="shared" si="44"/>
        <v>413.10647886972072</v>
      </c>
      <c r="BF219" s="108">
        <f t="shared" si="51"/>
        <v>4885.9224514525777</v>
      </c>
      <c r="BG219" s="108">
        <f t="shared" si="51"/>
        <v>413.10647886972072</v>
      </c>
      <c r="BH219" s="83">
        <f t="shared" si="50"/>
        <v>1</v>
      </c>
    </row>
    <row r="220" spans="12:60" ht="20.25" customHeight="1">
      <c r="L220" s="975"/>
      <c r="M220" s="102">
        <v>203</v>
      </c>
      <c r="N220" s="108">
        <f t="shared" si="42"/>
        <v>5299.0289303222989</v>
      </c>
      <c r="O220" s="108">
        <f t="shared" si="47"/>
        <v>4896.1014565597716</v>
      </c>
      <c r="P220" s="108">
        <f t="shared" si="48"/>
        <v>402.92747376252777</v>
      </c>
      <c r="Q220" s="109">
        <f t="shared" si="49"/>
        <v>188509.08594945396</v>
      </c>
      <c r="R220" s="108"/>
      <c r="S220" s="976"/>
      <c r="T220" s="102"/>
      <c r="V220" s="108"/>
      <c r="W220" s="108"/>
      <c r="AY220" s="108">
        <f t="shared" si="46"/>
        <v>-3.979039320256561E-13</v>
      </c>
      <c r="AZ220" s="83">
        <v>203</v>
      </c>
      <c r="BA220" s="83">
        <f t="shared" si="40"/>
        <v>0</v>
      </c>
      <c r="BB220" s="79">
        <f t="shared" si="41"/>
        <v>352016.48850759055</v>
      </c>
      <c r="BC220" s="79">
        <f t="shared" si="45"/>
        <v>4896.1014565597716</v>
      </c>
      <c r="BD220" s="108">
        <f t="shared" si="43"/>
        <v>347120.38705103076</v>
      </c>
      <c r="BE220" s="79">
        <f t="shared" si="44"/>
        <v>402.92747376252777</v>
      </c>
      <c r="BF220" s="108">
        <f t="shared" si="51"/>
        <v>4896.1014565597716</v>
      </c>
      <c r="BG220" s="108">
        <f t="shared" si="51"/>
        <v>402.92747376252777</v>
      </c>
      <c r="BH220" s="83">
        <f t="shared" si="50"/>
        <v>1</v>
      </c>
    </row>
    <row r="221" spans="12:60" ht="20.25" customHeight="1">
      <c r="L221" s="975"/>
      <c r="M221" s="102">
        <v>204</v>
      </c>
      <c r="N221" s="108">
        <f t="shared" si="42"/>
        <v>5299.0289303222989</v>
      </c>
      <c r="O221" s="108">
        <f t="shared" si="47"/>
        <v>4906.3016679276043</v>
      </c>
      <c r="P221" s="108">
        <f t="shared" si="48"/>
        <v>392.72726239469489</v>
      </c>
      <c r="Q221" s="109">
        <f t="shared" si="49"/>
        <v>183602.78428152634</v>
      </c>
      <c r="R221" s="108"/>
      <c r="S221" s="976"/>
      <c r="T221" s="102">
        <v>34</v>
      </c>
      <c r="U221" s="108">
        <f>IF(X215&lt;0.01,0,U$215)</f>
        <v>0</v>
      </c>
      <c r="V221" s="108">
        <f>IF(U221=0,0,-PPMT($G$9/2,T221,MAX($G$8*2),$P$9))</f>
        <v>0</v>
      </c>
      <c r="W221" s="108">
        <f>IF(U221=0,0,-IPMT($G$9/2,T221,MAX($G$8*2),$P$9))</f>
        <v>0</v>
      </c>
      <c r="X221" s="108">
        <f>IF(X215&lt;0,0,X215-V221)</f>
        <v>0</v>
      </c>
      <c r="Y221" s="108"/>
      <c r="AY221" s="108">
        <f t="shared" si="46"/>
        <v>-2.2737367544323206E-13</v>
      </c>
      <c r="AZ221" s="83">
        <v>204</v>
      </c>
      <c r="BA221" s="83">
        <f t="shared" si="40"/>
        <v>0</v>
      </c>
      <c r="BB221" s="79">
        <f t="shared" si="41"/>
        <v>347120.38705103076</v>
      </c>
      <c r="BC221" s="79">
        <f t="shared" si="45"/>
        <v>4906.3016679276043</v>
      </c>
      <c r="BD221" s="108">
        <f t="shared" si="43"/>
        <v>342214.08538310317</v>
      </c>
      <c r="BE221" s="79">
        <f t="shared" si="44"/>
        <v>392.72726239469489</v>
      </c>
      <c r="BF221" s="108">
        <f t="shared" si="51"/>
        <v>4906.3016679276043</v>
      </c>
      <c r="BG221" s="108">
        <f t="shared" si="51"/>
        <v>392.72726239469489</v>
      </c>
      <c r="BH221" s="83">
        <f t="shared" si="50"/>
        <v>1</v>
      </c>
    </row>
    <row r="222" spans="12:60" ht="20.25" customHeight="1">
      <c r="L222" s="977" t="s">
        <v>409</v>
      </c>
      <c r="M222" s="102">
        <v>205</v>
      </c>
      <c r="N222" s="108">
        <f t="shared" si="42"/>
        <v>5299.0289303222989</v>
      </c>
      <c r="O222" s="108">
        <f t="shared" si="47"/>
        <v>4916.5231297357868</v>
      </c>
      <c r="P222" s="108">
        <f t="shared" si="48"/>
        <v>382.50580058651246</v>
      </c>
      <c r="Q222" s="109">
        <f t="shared" si="49"/>
        <v>178686.26115179056</v>
      </c>
      <c r="R222" s="108"/>
      <c r="S222" s="978" t="s">
        <v>409</v>
      </c>
      <c r="T222" s="102"/>
      <c r="V222" s="108"/>
      <c r="W222" s="108"/>
      <c r="AY222" s="108">
        <f t="shared" si="46"/>
        <v>-3.4106051316484809E-13</v>
      </c>
      <c r="AZ222" s="83">
        <v>205</v>
      </c>
      <c r="BA222" s="83">
        <f t="shared" ref="BA222:BA285" si="52">IF($F$19=AZ222,1,0)</f>
        <v>0</v>
      </c>
      <c r="BB222" s="79">
        <f t="shared" si="41"/>
        <v>342214.08538310317</v>
      </c>
      <c r="BC222" s="79">
        <f t="shared" si="45"/>
        <v>4916.5231297357868</v>
      </c>
      <c r="BD222" s="108">
        <f t="shared" si="43"/>
        <v>337297.56225336739</v>
      </c>
      <c r="BE222" s="79">
        <f t="shared" si="44"/>
        <v>382.50580058651246</v>
      </c>
      <c r="BF222" s="108">
        <f t="shared" si="51"/>
        <v>4916.5231297357868</v>
      </c>
      <c r="BG222" s="108">
        <f t="shared" si="51"/>
        <v>382.50580058651246</v>
      </c>
      <c r="BH222" s="83">
        <f t="shared" si="50"/>
        <v>1</v>
      </c>
    </row>
    <row r="223" spans="12:60" ht="20.25" customHeight="1">
      <c r="L223" s="977"/>
      <c r="M223" s="102">
        <v>206</v>
      </c>
      <c r="N223" s="108">
        <f t="shared" si="42"/>
        <v>5299.0289303222989</v>
      </c>
      <c r="O223" s="108">
        <f t="shared" si="47"/>
        <v>4926.7658862560693</v>
      </c>
      <c r="P223" s="108">
        <f t="shared" si="48"/>
        <v>372.26304406622961</v>
      </c>
      <c r="Q223" s="109">
        <f t="shared" si="49"/>
        <v>173759.4952655345</v>
      </c>
      <c r="R223" s="108"/>
      <c r="S223" s="978"/>
      <c r="T223" s="102"/>
      <c r="V223" s="108"/>
      <c r="W223" s="108"/>
      <c r="AY223" s="108">
        <f t="shared" si="46"/>
        <v>5.6843418860808015E-14</v>
      </c>
      <c r="AZ223" s="83">
        <v>206</v>
      </c>
      <c r="BA223" s="83">
        <f t="shared" si="52"/>
        <v>0</v>
      </c>
      <c r="BB223" s="79">
        <f t="shared" ref="BB223:BB286" si="53">IF(BA223=1,$F$18,IF(BB222&gt;0,BD222,0))</f>
        <v>337297.56225336739</v>
      </c>
      <c r="BC223" s="79">
        <f t="shared" si="45"/>
        <v>4926.7658862560693</v>
      </c>
      <c r="BD223" s="108">
        <f t="shared" si="43"/>
        <v>332370.79636711132</v>
      </c>
      <c r="BE223" s="79">
        <f t="shared" si="44"/>
        <v>372.26304406622961</v>
      </c>
      <c r="BF223" s="108">
        <f t="shared" si="51"/>
        <v>4926.7658862560693</v>
      </c>
      <c r="BG223" s="108">
        <f t="shared" si="51"/>
        <v>372.26304406622961</v>
      </c>
      <c r="BH223" s="83">
        <f t="shared" si="50"/>
        <v>1</v>
      </c>
    </row>
    <row r="224" spans="12:60" ht="20.25" customHeight="1">
      <c r="L224" s="977"/>
      <c r="M224" s="102">
        <v>207</v>
      </c>
      <c r="N224" s="108">
        <f t="shared" ref="N224:N287" si="54">IF(Q223&lt;1,0,N223)</f>
        <v>5299.0289303222989</v>
      </c>
      <c r="O224" s="108">
        <f t="shared" si="47"/>
        <v>4937.0299818524363</v>
      </c>
      <c r="P224" s="108">
        <f t="shared" si="48"/>
        <v>361.9989484698628</v>
      </c>
      <c r="Q224" s="109">
        <f t="shared" si="49"/>
        <v>168822.46528368205</v>
      </c>
      <c r="R224" s="108"/>
      <c r="S224" s="978"/>
      <c r="T224" s="102"/>
      <c r="V224" s="108"/>
      <c r="W224" s="108"/>
      <c r="AY224" s="108">
        <f t="shared" si="46"/>
        <v>-1.7053025658242404E-13</v>
      </c>
      <c r="AZ224" s="83">
        <v>207</v>
      </c>
      <c r="BA224" s="83">
        <f t="shared" si="52"/>
        <v>0</v>
      </c>
      <c r="BB224" s="79">
        <f t="shared" si="53"/>
        <v>332370.79636711132</v>
      </c>
      <c r="BC224" s="79">
        <f t="shared" si="45"/>
        <v>4937.0299818524363</v>
      </c>
      <c r="BD224" s="108">
        <f t="shared" si="43"/>
        <v>327433.76638525887</v>
      </c>
      <c r="BE224" s="79">
        <f t="shared" si="44"/>
        <v>361.9989484698628</v>
      </c>
      <c r="BF224" s="108">
        <f t="shared" si="51"/>
        <v>4937.0299818524363</v>
      </c>
      <c r="BG224" s="108">
        <f t="shared" si="51"/>
        <v>361.9989484698628</v>
      </c>
      <c r="BH224" s="83">
        <f t="shared" si="50"/>
        <v>1</v>
      </c>
    </row>
    <row r="225" spans="12:60" ht="20.25" customHeight="1">
      <c r="L225" s="977"/>
      <c r="M225" s="102">
        <v>208</v>
      </c>
      <c r="N225" s="108">
        <f t="shared" si="54"/>
        <v>5299.0289303222989</v>
      </c>
      <c r="O225" s="108">
        <f t="shared" si="47"/>
        <v>4947.3154609812955</v>
      </c>
      <c r="P225" s="108">
        <f t="shared" si="48"/>
        <v>351.71346934100347</v>
      </c>
      <c r="Q225" s="109">
        <f t="shared" si="49"/>
        <v>163875.14982270074</v>
      </c>
      <c r="R225" s="108"/>
      <c r="S225" s="978"/>
      <c r="T225" s="102"/>
      <c r="V225" s="108"/>
      <c r="W225" s="108"/>
      <c r="AY225" s="108">
        <f t="shared" si="46"/>
        <v>0</v>
      </c>
      <c r="AZ225" s="83">
        <v>208</v>
      </c>
      <c r="BA225" s="83">
        <f t="shared" si="52"/>
        <v>0</v>
      </c>
      <c r="BB225" s="79">
        <f t="shared" si="53"/>
        <v>327433.76638525887</v>
      </c>
      <c r="BC225" s="79">
        <f t="shared" si="45"/>
        <v>4947.3154609812955</v>
      </c>
      <c r="BD225" s="108">
        <f t="shared" si="43"/>
        <v>322486.4509242776</v>
      </c>
      <c r="BE225" s="79">
        <f t="shared" si="44"/>
        <v>351.71346934100347</v>
      </c>
      <c r="BF225" s="108">
        <f t="shared" si="51"/>
        <v>4947.3154609812955</v>
      </c>
      <c r="BG225" s="108">
        <f t="shared" si="51"/>
        <v>351.71346934100347</v>
      </c>
      <c r="BH225" s="83">
        <f t="shared" si="50"/>
        <v>1</v>
      </c>
    </row>
    <row r="226" spans="12:60" ht="20.25" customHeight="1">
      <c r="L226" s="977"/>
      <c r="M226" s="102">
        <v>209</v>
      </c>
      <c r="N226" s="108">
        <f t="shared" si="54"/>
        <v>5299.0289303222989</v>
      </c>
      <c r="O226" s="108">
        <f t="shared" si="47"/>
        <v>4957.6223681916736</v>
      </c>
      <c r="P226" s="108">
        <f t="shared" si="48"/>
        <v>341.40656213062579</v>
      </c>
      <c r="Q226" s="109">
        <f t="shared" si="49"/>
        <v>158917.52745450908</v>
      </c>
      <c r="R226" s="108"/>
      <c r="S226" s="978"/>
      <c r="T226" s="102"/>
      <c r="V226" s="108"/>
      <c r="W226" s="108"/>
      <c r="AY226" s="108">
        <f t="shared" si="46"/>
        <v>-3.979039320256561E-13</v>
      </c>
      <c r="AZ226" s="83">
        <v>209</v>
      </c>
      <c r="BA226" s="83">
        <f t="shared" si="52"/>
        <v>0</v>
      </c>
      <c r="BB226" s="79">
        <f t="shared" si="53"/>
        <v>322486.4509242776</v>
      </c>
      <c r="BC226" s="79">
        <f t="shared" si="45"/>
        <v>4957.6223681916736</v>
      </c>
      <c r="BD226" s="108">
        <f t="shared" si="43"/>
        <v>317528.82855608594</v>
      </c>
      <c r="BE226" s="79">
        <f t="shared" si="44"/>
        <v>341.40656213062579</v>
      </c>
      <c r="BF226" s="108">
        <f t="shared" si="51"/>
        <v>4957.6223681916736</v>
      </c>
      <c r="BG226" s="108">
        <f t="shared" si="51"/>
        <v>341.40656213062579</v>
      </c>
      <c r="BH226" s="83">
        <f t="shared" si="50"/>
        <v>1</v>
      </c>
    </row>
    <row r="227" spans="12:60" ht="20.25" customHeight="1">
      <c r="L227" s="977"/>
      <c r="M227" s="102">
        <v>210</v>
      </c>
      <c r="N227" s="108">
        <f t="shared" si="54"/>
        <v>5299.0289303222989</v>
      </c>
      <c r="O227" s="108">
        <f t="shared" si="47"/>
        <v>4967.9507481254059</v>
      </c>
      <c r="P227" s="108">
        <f t="shared" si="48"/>
        <v>331.07818219689312</v>
      </c>
      <c r="Q227" s="109">
        <f t="shared" si="49"/>
        <v>153949.57670638367</v>
      </c>
      <c r="R227" s="108"/>
      <c r="S227" s="978"/>
      <c r="T227" s="102">
        <v>35</v>
      </c>
      <c r="U227" s="108">
        <f>IF(X221&lt;0.01,0,U$221)</f>
        <v>0</v>
      </c>
      <c r="V227" s="108">
        <f>IF(U227=0,0,-PPMT($G$9/2,T227,MAX($G$8*2),$P$9))</f>
        <v>0</v>
      </c>
      <c r="W227" s="108">
        <f>IF(U227=0,0,-IPMT($G$9/2,T227,MAX($G$8*2),$P$9))</f>
        <v>0</v>
      </c>
      <c r="X227" s="108">
        <f>IF(X221&lt;0,0,X221-V227)</f>
        <v>0</v>
      </c>
      <c r="Y227" s="108"/>
      <c r="AY227" s="108">
        <f t="shared" si="46"/>
        <v>-5.6843418860808015E-14</v>
      </c>
      <c r="AZ227" s="83">
        <v>210</v>
      </c>
      <c r="BA227" s="83">
        <f t="shared" si="52"/>
        <v>0</v>
      </c>
      <c r="BB227" s="79">
        <f t="shared" si="53"/>
        <v>317528.82855608594</v>
      </c>
      <c r="BC227" s="79">
        <f t="shared" si="45"/>
        <v>4967.9507481254059</v>
      </c>
      <c r="BD227" s="108">
        <f t="shared" si="43"/>
        <v>312560.87780796055</v>
      </c>
      <c r="BE227" s="79">
        <f t="shared" si="44"/>
        <v>331.07818219689312</v>
      </c>
      <c r="BF227" s="108">
        <f t="shared" si="51"/>
        <v>4967.9507481254059</v>
      </c>
      <c r="BG227" s="108">
        <f t="shared" si="51"/>
        <v>331.07818219689312</v>
      </c>
      <c r="BH227" s="83">
        <f t="shared" si="50"/>
        <v>1</v>
      </c>
    </row>
    <row r="228" spans="12:60" ht="20.25" customHeight="1">
      <c r="L228" s="977"/>
      <c r="M228" s="102">
        <v>211</v>
      </c>
      <c r="N228" s="108">
        <f t="shared" si="54"/>
        <v>5299.0289303222989</v>
      </c>
      <c r="O228" s="108">
        <f t="shared" si="47"/>
        <v>4978.3006455173336</v>
      </c>
      <c r="P228" s="108">
        <f t="shared" si="48"/>
        <v>320.7282848049652</v>
      </c>
      <c r="Q228" s="109">
        <f t="shared" si="49"/>
        <v>148971.27606086634</v>
      </c>
      <c r="R228" s="108"/>
      <c r="S228" s="978"/>
      <c r="T228" s="102"/>
      <c r="V228" s="108"/>
      <c r="W228" s="108"/>
      <c r="AY228" s="108">
        <f t="shared" si="46"/>
        <v>1.7053025658242404E-13</v>
      </c>
      <c r="AZ228" s="83">
        <v>211</v>
      </c>
      <c r="BA228" s="83">
        <f t="shared" si="52"/>
        <v>0</v>
      </c>
      <c r="BB228" s="79">
        <f t="shared" si="53"/>
        <v>312560.87780796055</v>
      </c>
      <c r="BC228" s="79">
        <f t="shared" si="45"/>
        <v>4978.3006455173336</v>
      </c>
      <c r="BD228" s="108">
        <f t="shared" si="43"/>
        <v>307582.57716244319</v>
      </c>
      <c r="BE228" s="79">
        <f t="shared" si="44"/>
        <v>320.7282848049652</v>
      </c>
      <c r="BF228" s="108">
        <f t="shared" si="51"/>
        <v>4978.3006455173336</v>
      </c>
      <c r="BG228" s="108">
        <f t="shared" si="51"/>
        <v>320.7282848049652</v>
      </c>
      <c r="BH228" s="83">
        <f t="shared" si="50"/>
        <v>1</v>
      </c>
    </row>
    <row r="229" spans="12:60" ht="20.25" customHeight="1">
      <c r="L229" s="977"/>
      <c r="M229" s="102">
        <v>212</v>
      </c>
      <c r="N229" s="108">
        <f t="shared" si="54"/>
        <v>5299.0289303222989</v>
      </c>
      <c r="O229" s="108">
        <f t="shared" si="47"/>
        <v>4988.6721051954955</v>
      </c>
      <c r="P229" s="108">
        <f t="shared" si="48"/>
        <v>310.35682512680415</v>
      </c>
      <c r="Q229" s="109">
        <f t="shared" si="49"/>
        <v>143982.60395567084</v>
      </c>
      <c r="R229" s="108"/>
      <c r="S229" s="978"/>
      <c r="T229" s="102"/>
      <c r="V229" s="108"/>
      <c r="W229" s="108"/>
      <c r="AY229" s="108">
        <f t="shared" si="46"/>
        <v>-7.3896444519050419E-13</v>
      </c>
      <c r="AZ229" s="83">
        <v>212</v>
      </c>
      <c r="BA229" s="83">
        <f t="shared" si="52"/>
        <v>0</v>
      </c>
      <c r="BB229" s="79">
        <f t="shared" si="53"/>
        <v>307582.57716244319</v>
      </c>
      <c r="BC229" s="79">
        <f t="shared" si="45"/>
        <v>4988.6721051954955</v>
      </c>
      <c r="BD229" s="108">
        <f t="shared" si="43"/>
        <v>302593.90505724773</v>
      </c>
      <c r="BE229" s="79">
        <f t="shared" si="44"/>
        <v>310.35682512680415</v>
      </c>
      <c r="BF229" s="108">
        <f t="shared" si="51"/>
        <v>4988.6721051954955</v>
      </c>
      <c r="BG229" s="108">
        <f t="shared" si="51"/>
        <v>310.35682512680415</v>
      </c>
      <c r="BH229" s="83">
        <f t="shared" si="50"/>
        <v>1</v>
      </c>
    </row>
    <row r="230" spans="12:60" ht="20.25" customHeight="1">
      <c r="L230" s="977"/>
      <c r="M230" s="102">
        <v>213</v>
      </c>
      <c r="N230" s="108">
        <f t="shared" si="54"/>
        <v>5299.0289303222989</v>
      </c>
      <c r="O230" s="108">
        <f t="shared" si="47"/>
        <v>4999.0651720813194</v>
      </c>
      <c r="P230" s="108">
        <f t="shared" si="48"/>
        <v>299.96375824098021</v>
      </c>
      <c r="Q230" s="109">
        <f t="shared" si="49"/>
        <v>138983.53878358952</v>
      </c>
      <c r="R230" s="108"/>
      <c r="S230" s="978"/>
      <c r="T230" s="102"/>
      <c r="V230" s="108"/>
      <c r="W230" s="108"/>
      <c r="AY230" s="108">
        <f t="shared" si="46"/>
        <v>-6.2527760746888816E-13</v>
      </c>
      <c r="AZ230" s="83">
        <v>213</v>
      </c>
      <c r="BA230" s="83">
        <f t="shared" si="52"/>
        <v>0</v>
      </c>
      <c r="BB230" s="79">
        <f t="shared" si="53"/>
        <v>302593.90505724773</v>
      </c>
      <c r="BC230" s="79">
        <f t="shared" si="45"/>
        <v>4999.0651720813194</v>
      </c>
      <c r="BD230" s="108">
        <f t="shared" si="43"/>
        <v>297594.83988516638</v>
      </c>
      <c r="BE230" s="79">
        <f t="shared" si="44"/>
        <v>299.96375824098021</v>
      </c>
      <c r="BF230" s="108">
        <f t="shared" si="51"/>
        <v>4999.0651720813194</v>
      </c>
      <c r="BG230" s="108">
        <f t="shared" si="51"/>
        <v>299.96375824098021</v>
      </c>
      <c r="BH230" s="83">
        <f t="shared" si="50"/>
        <v>1</v>
      </c>
    </row>
    <row r="231" spans="12:60" ht="20.25" customHeight="1">
      <c r="L231" s="977"/>
      <c r="M231" s="102">
        <v>214</v>
      </c>
      <c r="N231" s="108">
        <f t="shared" si="54"/>
        <v>5299.0289303222989</v>
      </c>
      <c r="O231" s="108">
        <f t="shared" si="47"/>
        <v>5009.4798911898215</v>
      </c>
      <c r="P231" s="108">
        <f t="shared" si="48"/>
        <v>289.54903913247739</v>
      </c>
      <c r="Q231" s="109">
        <f t="shared" si="49"/>
        <v>133974.05889239971</v>
      </c>
      <c r="R231" s="108"/>
      <c r="S231" s="978"/>
      <c r="T231" s="102"/>
      <c r="V231" s="108"/>
      <c r="W231" s="108"/>
      <c r="AY231" s="108">
        <f t="shared" si="46"/>
        <v>5.6843418860808015E-14</v>
      </c>
      <c r="AZ231" s="83">
        <v>214</v>
      </c>
      <c r="BA231" s="83">
        <f t="shared" si="52"/>
        <v>0</v>
      </c>
      <c r="BB231" s="79">
        <f t="shared" si="53"/>
        <v>297594.83988516638</v>
      </c>
      <c r="BC231" s="79">
        <f t="shared" si="45"/>
        <v>5009.4798911898215</v>
      </c>
      <c r="BD231" s="108">
        <f t="shared" si="43"/>
        <v>292585.35999397654</v>
      </c>
      <c r="BE231" s="79">
        <f t="shared" si="44"/>
        <v>289.54903913247739</v>
      </c>
      <c r="BF231" s="108">
        <f t="shared" si="51"/>
        <v>5009.4798911898215</v>
      </c>
      <c r="BG231" s="108">
        <f t="shared" si="51"/>
        <v>289.54903913247739</v>
      </c>
      <c r="BH231" s="83">
        <f t="shared" si="50"/>
        <v>1</v>
      </c>
    </row>
    <row r="232" spans="12:60" ht="20.25" customHeight="1">
      <c r="L232" s="977"/>
      <c r="M232" s="102">
        <v>215</v>
      </c>
      <c r="N232" s="108">
        <f t="shared" si="54"/>
        <v>5299.0289303222989</v>
      </c>
      <c r="O232" s="108">
        <f t="shared" si="47"/>
        <v>5019.9163076298</v>
      </c>
      <c r="P232" s="108">
        <f t="shared" si="48"/>
        <v>279.11262269249863</v>
      </c>
      <c r="Q232" s="109">
        <f t="shared" si="49"/>
        <v>128954.14258476991</v>
      </c>
      <c r="R232" s="108"/>
      <c r="S232" s="978"/>
      <c r="T232" s="102"/>
      <c r="V232" s="108"/>
      <c r="W232" s="108"/>
      <c r="AY232" s="108">
        <f t="shared" si="46"/>
        <v>2.8421709430404007E-13</v>
      </c>
      <c r="AZ232" s="83">
        <v>215</v>
      </c>
      <c r="BA232" s="83">
        <f t="shared" si="52"/>
        <v>0</v>
      </c>
      <c r="BB232" s="79">
        <f t="shared" si="53"/>
        <v>292585.35999397654</v>
      </c>
      <c r="BC232" s="79">
        <f t="shared" si="45"/>
        <v>5019.9163076298</v>
      </c>
      <c r="BD232" s="108">
        <f t="shared" si="43"/>
        <v>287565.44368634676</v>
      </c>
      <c r="BE232" s="79">
        <f t="shared" si="44"/>
        <v>279.11262269249863</v>
      </c>
      <c r="BF232" s="108">
        <f t="shared" si="51"/>
        <v>5019.9163076298</v>
      </c>
      <c r="BG232" s="108">
        <f t="shared" si="51"/>
        <v>279.11262269249863</v>
      </c>
      <c r="BH232" s="83">
        <f t="shared" si="50"/>
        <v>1</v>
      </c>
    </row>
    <row r="233" spans="12:60" ht="20.25" customHeight="1">
      <c r="L233" s="977"/>
      <c r="M233" s="102">
        <v>216</v>
      </c>
      <c r="N233" s="108">
        <f t="shared" si="54"/>
        <v>5299.0289303222989</v>
      </c>
      <c r="O233" s="108">
        <f t="shared" si="47"/>
        <v>5030.3744666040293</v>
      </c>
      <c r="P233" s="108">
        <f t="shared" si="48"/>
        <v>268.65446371826988</v>
      </c>
      <c r="Q233" s="109">
        <f t="shared" si="49"/>
        <v>123923.76811816588</v>
      </c>
      <c r="R233" s="108"/>
      <c r="S233" s="978"/>
      <c r="T233" s="102">
        <v>36</v>
      </c>
      <c r="U233" s="108">
        <f>IF(X227&lt;0.01,0,U$227)</f>
        <v>0</v>
      </c>
      <c r="V233" s="108">
        <f>IF(U233=0,0,-PPMT($G$9/2,T233,MAX($G$8*2),$P$9))</f>
        <v>0</v>
      </c>
      <c r="W233" s="108">
        <f>IF(U233=0,0,-IPMT($G$9/2,T233,MAX($G$8*2),$P$9))</f>
        <v>0</v>
      </c>
      <c r="X233" s="108">
        <f>IF(X227&lt;0,0,X227-V233)</f>
        <v>0</v>
      </c>
      <c r="Y233" s="108"/>
      <c r="AY233" s="108">
        <f t="shared" si="46"/>
        <v>-2.2737367544323206E-13</v>
      </c>
      <c r="AZ233" s="83">
        <v>216</v>
      </c>
      <c r="BA233" s="83">
        <f t="shared" si="52"/>
        <v>0</v>
      </c>
      <c r="BB233" s="79">
        <f t="shared" si="53"/>
        <v>287565.44368634676</v>
      </c>
      <c r="BC233" s="79">
        <f t="shared" si="45"/>
        <v>5030.3744666040293</v>
      </c>
      <c r="BD233" s="108">
        <f t="shared" si="43"/>
        <v>282535.06921974273</v>
      </c>
      <c r="BE233" s="79">
        <f t="shared" si="44"/>
        <v>268.65446371826988</v>
      </c>
      <c r="BF233" s="108">
        <f t="shared" si="51"/>
        <v>5030.3744666040293</v>
      </c>
      <c r="BG233" s="108">
        <f t="shared" si="51"/>
        <v>268.65446371826988</v>
      </c>
      <c r="BH233" s="83">
        <f t="shared" si="50"/>
        <v>1</v>
      </c>
    </row>
    <row r="234" spans="12:60" ht="20.25" customHeight="1">
      <c r="L234" s="975" t="s">
        <v>410</v>
      </c>
      <c r="M234" s="102">
        <v>217</v>
      </c>
      <c r="N234" s="108">
        <f t="shared" si="54"/>
        <v>5299.0289303222989</v>
      </c>
      <c r="O234" s="108">
        <f t="shared" si="47"/>
        <v>5040.8544134094545</v>
      </c>
      <c r="P234" s="108">
        <f t="shared" si="48"/>
        <v>258.17451691284481</v>
      </c>
      <c r="Q234" s="109">
        <f t="shared" si="49"/>
        <v>118882.91370475643</v>
      </c>
      <c r="R234" s="108"/>
      <c r="S234" s="976" t="s">
        <v>410</v>
      </c>
      <c r="T234" s="102"/>
      <c r="V234" s="108"/>
      <c r="W234" s="108"/>
      <c r="AY234" s="108">
        <f t="shared" si="46"/>
        <v>-3.979039320256561E-13</v>
      </c>
      <c r="AZ234" s="83">
        <v>217</v>
      </c>
      <c r="BA234" s="83">
        <f t="shared" si="52"/>
        <v>0</v>
      </c>
      <c r="BB234" s="79">
        <f t="shared" si="53"/>
        <v>282535.06921974273</v>
      </c>
      <c r="BC234" s="79">
        <f t="shared" si="45"/>
        <v>5040.8544134094545</v>
      </c>
      <c r="BD234" s="108">
        <f t="shared" si="43"/>
        <v>277494.2148063333</v>
      </c>
      <c r="BE234" s="79">
        <f t="shared" si="44"/>
        <v>258.17451691284481</v>
      </c>
      <c r="BF234" s="108">
        <f t="shared" si="51"/>
        <v>5040.8544134094545</v>
      </c>
      <c r="BG234" s="108">
        <f t="shared" si="51"/>
        <v>258.17451691284481</v>
      </c>
      <c r="BH234" s="83">
        <f t="shared" si="50"/>
        <v>1</v>
      </c>
    </row>
    <row r="235" spans="12:60" ht="20.25" customHeight="1">
      <c r="L235" s="975"/>
      <c r="M235" s="102">
        <v>218</v>
      </c>
      <c r="N235" s="108">
        <f t="shared" si="54"/>
        <v>5299.0289303222989</v>
      </c>
      <c r="O235" s="108">
        <f t="shared" si="47"/>
        <v>5051.3561934373902</v>
      </c>
      <c r="P235" s="108">
        <f t="shared" si="48"/>
        <v>247.6727368849084</v>
      </c>
      <c r="Q235" s="109">
        <f t="shared" si="49"/>
        <v>113831.55751131904</v>
      </c>
      <c r="R235" s="108"/>
      <c r="S235" s="976"/>
      <c r="T235" s="102"/>
      <c r="V235" s="108"/>
      <c r="W235" s="108"/>
      <c r="AY235" s="108">
        <f t="shared" si="46"/>
        <v>3.694822225952521E-13</v>
      </c>
      <c r="AZ235" s="83">
        <v>218</v>
      </c>
      <c r="BA235" s="83">
        <f t="shared" si="52"/>
        <v>0</v>
      </c>
      <c r="BB235" s="79">
        <f t="shared" si="53"/>
        <v>277494.2148063333</v>
      </c>
      <c r="BC235" s="79">
        <f t="shared" si="45"/>
        <v>5051.3561934373902</v>
      </c>
      <c r="BD235" s="108">
        <f t="shared" si="43"/>
        <v>272442.85861289589</v>
      </c>
      <c r="BE235" s="79">
        <f t="shared" si="44"/>
        <v>247.6727368849084</v>
      </c>
      <c r="BF235" s="108">
        <f t="shared" si="51"/>
        <v>5051.3561934373902</v>
      </c>
      <c r="BG235" s="108">
        <f t="shared" si="51"/>
        <v>247.6727368849084</v>
      </c>
      <c r="BH235" s="83">
        <f t="shared" si="50"/>
        <v>1</v>
      </c>
    </row>
    <row r="236" spans="12:60" ht="20.25" customHeight="1">
      <c r="L236" s="975"/>
      <c r="M236" s="102">
        <v>219</v>
      </c>
      <c r="N236" s="108">
        <f t="shared" si="54"/>
        <v>5299.0289303222989</v>
      </c>
      <c r="O236" s="108">
        <f t="shared" si="47"/>
        <v>5061.879852173719</v>
      </c>
      <c r="P236" s="108">
        <f t="shared" si="48"/>
        <v>237.14907814858051</v>
      </c>
      <c r="Q236" s="109">
        <f t="shared" si="49"/>
        <v>108769.67765914532</v>
      </c>
      <c r="R236" s="108"/>
      <c r="S236" s="976"/>
      <c r="T236" s="102"/>
      <c r="V236" s="108"/>
      <c r="W236" s="108"/>
      <c r="AY236" s="108">
        <f t="shared" si="46"/>
        <v>-5.4001247917767614E-13</v>
      </c>
      <c r="AZ236" s="83">
        <v>219</v>
      </c>
      <c r="BA236" s="83">
        <f t="shared" si="52"/>
        <v>0</v>
      </c>
      <c r="BB236" s="79">
        <f t="shared" si="53"/>
        <v>272442.85861289589</v>
      </c>
      <c r="BC236" s="79">
        <f t="shared" si="45"/>
        <v>5061.879852173719</v>
      </c>
      <c r="BD236" s="108">
        <f t="shared" si="43"/>
        <v>267380.97876072215</v>
      </c>
      <c r="BE236" s="79">
        <f t="shared" si="44"/>
        <v>237.14907814858051</v>
      </c>
      <c r="BF236" s="108">
        <f t="shared" si="51"/>
        <v>5061.879852173719</v>
      </c>
      <c r="BG236" s="108">
        <f t="shared" si="51"/>
        <v>237.14907814858051</v>
      </c>
      <c r="BH236" s="83">
        <f t="shared" si="50"/>
        <v>1</v>
      </c>
    </row>
    <row r="237" spans="12:60" ht="20.25" customHeight="1">
      <c r="L237" s="975"/>
      <c r="M237" s="102">
        <v>220</v>
      </c>
      <c r="N237" s="108">
        <f t="shared" si="54"/>
        <v>5299.0289303222989</v>
      </c>
      <c r="O237" s="108">
        <f t="shared" si="47"/>
        <v>5072.4254351990803</v>
      </c>
      <c r="P237" s="108">
        <f t="shared" si="48"/>
        <v>226.60349512321861</v>
      </c>
      <c r="Q237" s="109">
        <f t="shared" si="49"/>
        <v>103697.25222394624</v>
      </c>
      <c r="R237" s="108"/>
      <c r="S237" s="976"/>
      <c r="T237" s="102"/>
      <c r="V237" s="108"/>
      <c r="W237" s="108"/>
      <c r="AY237" s="108">
        <f t="shared" si="46"/>
        <v>2.8421709430404007E-14</v>
      </c>
      <c r="AZ237" s="83">
        <v>220</v>
      </c>
      <c r="BA237" s="83">
        <f t="shared" si="52"/>
        <v>0</v>
      </c>
      <c r="BB237" s="79">
        <f t="shared" si="53"/>
        <v>267380.97876072215</v>
      </c>
      <c r="BC237" s="79">
        <f t="shared" si="45"/>
        <v>5072.4254351990803</v>
      </c>
      <c r="BD237" s="108">
        <f t="shared" si="43"/>
        <v>262308.5533255231</v>
      </c>
      <c r="BE237" s="79">
        <f t="shared" si="44"/>
        <v>226.60349512321861</v>
      </c>
      <c r="BF237" s="108">
        <f t="shared" si="51"/>
        <v>5072.4254351990803</v>
      </c>
      <c r="BG237" s="108">
        <f t="shared" si="51"/>
        <v>226.60349512321861</v>
      </c>
      <c r="BH237" s="83">
        <f t="shared" si="50"/>
        <v>1</v>
      </c>
    </row>
    <row r="238" spans="12:60" ht="20.25" customHeight="1">
      <c r="L238" s="975"/>
      <c r="M238" s="102">
        <v>221</v>
      </c>
      <c r="N238" s="108">
        <f t="shared" si="54"/>
        <v>5299.0289303222989</v>
      </c>
      <c r="O238" s="108">
        <f t="shared" si="47"/>
        <v>5082.9929881890785</v>
      </c>
      <c r="P238" s="108">
        <f t="shared" si="48"/>
        <v>216.03594213322052</v>
      </c>
      <c r="Q238" s="109">
        <f t="shared" si="49"/>
        <v>98614.25923575717</v>
      </c>
      <c r="R238" s="108"/>
      <c r="S238" s="976"/>
      <c r="T238" s="102"/>
      <c r="V238" s="108"/>
      <c r="W238" s="108"/>
      <c r="AY238" s="108">
        <f t="shared" si="46"/>
        <v>-2.8421709430404007E-14</v>
      </c>
      <c r="AZ238" s="83">
        <v>221</v>
      </c>
      <c r="BA238" s="83">
        <f t="shared" si="52"/>
        <v>0</v>
      </c>
      <c r="BB238" s="79">
        <f t="shared" si="53"/>
        <v>262308.5533255231</v>
      </c>
      <c r="BC238" s="79">
        <f t="shared" si="45"/>
        <v>5082.9929881890785</v>
      </c>
      <c r="BD238" s="108">
        <f t="shared" si="43"/>
        <v>257225.56033733403</v>
      </c>
      <c r="BE238" s="79">
        <f t="shared" si="44"/>
        <v>216.03594213322052</v>
      </c>
      <c r="BF238" s="108">
        <f t="shared" si="51"/>
        <v>5082.9929881890785</v>
      </c>
      <c r="BG238" s="108">
        <f t="shared" si="51"/>
        <v>216.03594213322052</v>
      </c>
      <c r="BH238" s="83">
        <f t="shared" si="50"/>
        <v>1</v>
      </c>
    </row>
    <row r="239" spans="12:60" ht="20.25" customHeight="1">
      <c r="L239" s="975"/>
      <c r="M239" s="102">
        <v>222</v>
      </c>
      <c r="N239" s="108">
        <f t="shared" si="54"/>
        <v>5299.0289303222989</v>
      </c>
      <c r="O239" s="108">
        <f t="shared" si="47"/>
        <v>5093.5825569144718</v>
      </c>
      <c r="P239" s="108">
        <f t="shared" si="48"/>
        <v>205.4463734078266</v>
      </c>
      <c r="Q239" s="109">
        <f t="shared" si="49"/>
        <v>93520.676678842705</v>
      </c>
      <c r="R239" s="108"/>
      <c r="S239" s="976"/>
      <c r="T239" s="102">
        <v>37</v>
      </c>
      <c r="U239" s="108">
        <f>IF(X233&lt;0.01,0,U$233)</f>
        <v>0</v>
      </c>
      <c r="V239" s="108">
        <f>IF(U239=0,0,-PPMT($G$9/2,T239,MAX($G$8*2),$P$9))</f>
        <v>0</v>
      </c>
      <c r="W239" s="108">
        <f>IF(U239=0,0,-IPMT($G$9/2,T239,MAX($G$8*2),$P$9))</f>
        <v>0</v>
      </c>
      <c r="X239" s="108">
        <f>IF(X233&lt;0,0,X233-V239)</f>
        <v>0</v>
      </c>
      <c r="Y239" s="108"/>
      <c r="AY239" s="108">
        <f t="shared" si="46"/>
        <v>5.9685589803848416E-13</v>
      </c>
      <c r="AZ239" s="83">
        <v>222</v>
      </c>
      <c r="BA239" s="83">
        <f t="shared" si="52"/>
        <v>0</v>
      </c>
      <c r="BB239" s="79">
        <f t="shared" si="53"/>
        <v>257225.56033733403</v>
      </c>
      <c r="BC239" s="79">
        <f t="shared" si="45"/>
        <v>5093.5825569144718</v>
      </c>
      <c r="BD239" s="108">
        <f t="shared" si="43"/>
        <v>252131.97778041955</v>
      </c>
      <c r="BE239" s="79">
        <f t="shared" si="44"/>
        <v>205.4463734078266</v>
      </c>
      <c r="BF239" s="108">
        <f t="shared" si="51"/>
        <v>5093.5825569144718</v>
      </c>
      <c r="BG239" s="108">
        <f t="shared" si="51"/>
        <v>205.4463734078266</v>
      </c>
      <c r="BH239" s="83">
        <f t="shared" si="50"/>
        <v>1</v>
      </c>
    </row>
    <row r="240" spans="12:60" ht="20.25" customHeight="1">
      <c r="L240" s="975"/>
      <c r="M240" s="102">
        <v>223</v>
      </c>
      <c r="N240" s="108">
        <f t="shared" si="54"/>
        <v>5299.0289303222989</v>
      </c>
      <c r="O240" s="108">
        <f t="shared" si="47"/>
        <v>5104.1941872413772</v>
      </c>
      <c r="P240" s="108">
        <f t="shared" si="48"/>
        <v>194.83474308092144</v>
      </c>
      <c r="Q240" s="109">
        <f t="shared" si="49"/>
        <v>88416.482491601331</v>
      </c>
      <c r="R240" s="108"/>
      <c r="S240" s="976"/>
      <c r="T240" s="102"/>
      <c r="V240" s="108"/>
      <c r="W240" s="108"/>
      <c r="AY240" s="108">
        <f t="shared" si="46"/>
        <v>2.8421709430404007E-13</v>
      </c>
      <c r="AZ240" s="83">
        <v>223</v>
      </c>
      <c r="BA240" s="83">
        <f t="shared" si="52"/>
        <v>0</v>
      </c>
      <c r="BB240" s="79">
        <f t="shared" si="53"/>
        <v>252131.97778041955</v>
      </c>
      <c r="BC240" s="79">
        <f t="shared" si="45"/>
        <v>5104.1941872413772</v>
      </c>
      <c r="BD240" s="108">
        <f t="shared" ref="BD240:BD303" si="55">BB240-BC240</f>
        <v>247027.78359317817</v>
      </c>
      <c r="BE240" s="79">
        <f t="shared" ref="BE240:BE303" si="56">IF(BC240&gt;0,BG240,0)</f>
        <v>194.83474308092144</v>
      </c>
      <c r="BF240" s="108">
        <f t="shared" si="51"/>
        <v>5104.1941872413772</v>
      </c>
      <c r="BG240" s="108">
        <f t="shared" si="51"/>
        <v>194.83474308092144</v>
      </c>
      <c r="BH240" s="83">
        <f t="shared" si="50"/>
        <v>1</v>
      </c>
    </row>
    <row r="241" spans="12:60" ht="20.25" customHeight="1">
      <c r="L241" s="975"/>
      <c r="M241" s="102">
        <v>224</v>
      </c>
      <c r="N241" s="108">
        <f t="shared" si="54"/>
        <v>5299.0289303222989</v>
      </c>
      <c r="O241" s="108">
        <f t="shared" si="47"/>
        <v>5114.8279251314643</v>
      </c>
      <c r="P241" s="108">
        <f t="shared" si="48"/>
        <v>184.20100519083528</v>
      </c>
      <c r="Q241" s="109">
        <f t="shared" si="49"/>
        <v>83301.654566469864</v>
      </c>
      <c r="R241" s="108"/>
      <c r="S241" s="976"/>
      <c r="T241" s="102"/>
      <c r="V241" s="108"/>
      <c r="W241" s="108"/>
      <c r="AY241" s="108">
        <f t="shared" si="46"/>
        <v>-6.5369931689929217E-13</v>
      </c>
      <c r="AZ241" s="83">
        <v>224</v>
      </c>
      <c r="BA241" s="83">
        <f t="shared" si="52"/>
        <v>0</v>
      </c>
      <c r="BB241" s="79">
        <f t="shared" si="53"/>
        <v>247027.78359317817</v>
      </c>
      <c r="BC241" s="79">
        <f t="shared" ref="BC241:BC304" si="57">IF(BA241=1,BF241,IF(BB241&gt;0,BF241,0))</f>
        <v>5114.8279251314643</v>
      </c>
      <c r="BD241" s="108">
        <f t="shared" si="55"/>
        <v>241912.95566804672</v>
      </c>
      <c r="BE241" s="79">
        <f t="shared" si="56"/>
        <v>184.20100519083528</v>
      </c>
      <c r="BF241" s="108">
        <f t="shared" si="51"/>
        <v>5114.8279251314643</v>
      </c>
      <c r="BG241" s="108">
        <f t="shared" si="51"/>
        <v>184.20100519083528</v>
      </c>
      <c r="BH241" s="83">
        <f t="shared" si="50"/>
        <v>1</v>
      </c>
    </row>
    <row r="242" spans="12:60" ht="20.25" customHeight="1">
      <c r="L242" s="975"/>
      <c r="M242" s="102">
        <v>225</v>
      </c>
      <c r="N242" s="108">
        <f t="shared" si="54"/>
        <v>5299.0289303222989</v>
      </c>
      <c r="O242" s="108">
        <f t="shared" si="47"/>
        <v>5125.4838166421541</v>
      </c>
      <c r="P242" s="108">
        <f t="shared" si="48"/>
        <v>173.54511368014471</v>
      </c>
      <c r="Q242" s="109">
        <f t="shared" si="49"/>
        <v>78176.17074982771</v>
      </c>
      <c r="R242" s="108"/>
      <c r="S242" s="976"/>
      <c r="T242" s="102"/>
      <c r="V242" s="108"/>
      <c r="W242" s="108"/>
      <c r="AY242" s="108">
        <f t="shared" si="46"/>
        <v>1.1368683772161603E-13</v>
      </c>
      <c r="AZ242" s="83">
        <v>225</v>
      </c>
      <c r="BA242" s="83">
        <f t="shared" si="52"/>
        <v>0</v>
      </c>
      <c r="BB242" s="79">
        <f t="shared" si="53"/>
        <v>241912.95566804672</v>
      </c>
      <c r="BC242" s="79">
        <f t="shared" si="57"/>
        <v>5125.4838166421541</v>
      </c>
      <c r="BD242" s="108">
        <f t="shared" si="55"/>
        <v>236787.47185140458</v>
      </c>
      <c r="BE242" s="79">
        <f t="shared" si="56"/>
        <v>173.54511368014471</v>
      </c>
      <c r="BF242" s="108">
        <f t="shared" si="51"/>
        <v>5125.4838166421541</v>
      </c>
      <c r="BG242" s="108">
        <f t="shared" si="51"/>
        <v>173.54511368014471</v>
      </c>
      <c r="BH242" s="83">
        <f t="shared" si="50"/>
        <v>1</v>
      </c>
    </row>
    <row r="243" spans="12:60" ht="20.25" customHeight="1">
      <c r="L243" s="975"/>
      <c r="M243" s="102">
        <v>226</v>
      </c>
      <c r="N243" s="108">
        <f t="shared" si="54"/>
        <v>5299.0289303222989</v>
      </c>
      <c r="O243" s="108">
        <f t="shared" si="47"/>
        <v>5136.1619079268257</v>
      </c>
      <c r="P243" s="108">
        <f t="shared" si="48"/>
        <v>162.86702239547355</v>
      </c>
      <c r="Q243" s="109">
        <f t="shared" si="49"/>
        <v>73040.008841900883</v>
      </c>
      <c r="R243" s="108"/>
      <c r="S243" s="976"/>
      <c r="T243" s="102"/>
      <c r="V243" s="108"/>
      <c r="W243" s="108"/>
      <c r="AY243" s="108">
        <f t="shared" si="46"/>
        <v>-3.4106051316484809E-13</v>
      </c>
      <c r="AZ243" s="83">
        <v>226</v>
      </c>
      <c r="BA243" s="83">
        <f t="shared" si="52"/>
        <v>0</v>
      </c>
      <c r="BB243" s="79">
        <f t="shared" si="53"/>
        <v>236787.47185140458</v>
      </c>
      <c r="BC243" s="79">
        <f t="shared" si="57"/>
        <v>5136.1619079268257</v>
      </c>
      <c r="BD243" s="108">
        <f t="shared" si="55"/>
        <v>231651.30994347777</v>
      </c>
      <c r="BE243" s="79">
        <f t="shared" si="56"/>
        <v>162.86702239547355</v>
      </c>
      <c r="BF243" s="108">
        <f t="shared" si="51"/>
        <v>5136.1619079268257</v>
      </c>
      <c r="BG243" s="108">
        <f t="shared" si="51"/>
        <v>162.86702239547355</v>
      </c>
      <c r="BH243" s="83">
        <f t="shared" si="50"/>
        <v>1</v>
      </c>
    </row>
    <row r="244" spans="12:60" ht="20.25" customHeight="1">
      <c r="L244" s="975"/>
      <c r="M244" s="102">
        <v>227</v>
      </c>
      <c r="N244" s="108">
        <f t="shared" si="54"/>
        <v>5299.0289303222989</v>
      </c>
      <c r="O244" s="108">
        <f t="shared" si="47"/>
        <v>5146.8622452350073</v>
      </c>
      <c r="P244" s="108">
        <f t="shared" si="48"/>
        <v>152.16668508729265</v>
      </c>
      <c r="Q244" s="109">
        <f t="shared" si="49"/>
        <v>67893.146596665872</v>
      </c>
      <c r="R244" s="108"/>
      <c r="S244" s="976"/>
      <c r="T244" s="102"/>
      <c r="V244" s="108"/>
      <c r="W244" s="108"/>
      <c r="AY244" s="108">
        <f t="shared" si="46"/>
        <v>-1.0231815394945443E-12</v>
      </c>
      <c r="AZ244" s="83">
        <v>227</v>
      </c>
      <c r="BA244" s="83">
        <f t="shared" si="52"/>
        <v>0</v>
      </c>
      <c r="BB244" s="79">
        <f t="shared" si="53"/>
        <v>231651.30994347777</v>
      </c>
      <c r="BC244" s="79">
        <f t="shared" si="57"/>
        <v>5146.8622452350073</v>
      </c>
      <c r="BD244" s="108">
        <f t="shared" si="55"/>
        <v>226504.44769824276</v>
      </c>
      <c r="BE244" s="79">
        <f t="shared" si="56"/>
        <v>152.16668508729265</v>
      </c>
      <c r="BF244" s="108">
        <f t="shared" si="51"/>
        <v>5146.8622452350073</v>
      </c>
      <c r="BG244" s="108">
        <f t="shared" si="51"/>
        <v>152.16668508729265</v>
      </c>
      <c r="BH244" s="83">
        <f t="shared" si="50"/>
        <v>1</v>
      </c>
    </row>
    <row r="245" spans="12:60" ht="20.25" customHeight="1">
      <c r="L245" s="975"/>
      <c r="M245" s="102">
        <v>228</v>
      </c>
      <c r="N245" s="108">
        <f t="shared" si="54"/>
        <v>5299.0289303222989</v>
      </c>
      <c r="O245" s="108">
        <f t="shared" si="47"/>
        <v>5157.5848749125789</v>
      </c>
      <c r="P245" s="108">
        <f t="shared" si="48"/>
        <v>141.44405540971971</v>
      </c>
      <c r="Q245" s="109">
        <f t="shared" si="49"/>
        <v>62735.561721753293</v>
      </c>
      <c r="R245" s="108"/>
      <c r="S245" s="976"/>
      <c r="T245" s="102">
        <v>38</v>
      </c>
      <c r="U245" s="108">
        <f>IF(X239&lt;0.01,0,U$239)</f>
        <v>0</v>
      </c>
      <c r="V245" s="108">
        <f>IF(U245=0,0,-PPMT($G$9/2,T245,MAX($G$8*2),$P$9))</f>
        <v>0</v>
      </c>
      <c r="W245" s="108">
        <f>IF(U245=0,0,-IPMT($G$9/2,T245,MAX($G$8*2),$P$9))</f>
        <v>0</v>
      </c>
      <c r="X245" s="108">
        <f>IF(X239&lt;0,0,X239-V245)</f>
        <v>0</v>
      </c>
      <c r="Y245" s="108"/>
      <c r="AY245" s="108">
        <f t="shared" si="46"/>
        <v>3.1263880373444408E-13</v>
      </c>
      <c r="AZ245" s="83">
        <v>228</v>
      </c>
      <c r="BA245" s="83">
        <f t="shared" si="52"/>
        <v>0</v>
      </c>
      <c r="BB245" s="79">
        <f t="shared" si="53"/>
        <v>226504.44769824276</v>
      </c>
      <c r="BC245" s="79">
        <f t="shared" si="57"/>
        <v>5157.5848749125789</v>
      </c>
      <c r="BD245" s="108">
        <f t="shared" si="55"/>
        <v>221346.86282333019</v>
      </c>
      <c r="BE245" s="79">
        <f t="shared" si="56"/>
        <v>141.44405540971971</v>
      </c>
      <c r="BF245" s="108">
        <f t="shared" si="51"/>
        <v>5157.5848749125789</v>
      </c>
      <c r="BG245" s="108">
        <f t="shared" si="51"/>
        <v>141.44405540971971</v>
      </c>
      <c r="BH245" s="83">
        <f t="shared" si="50"/>
        <v>1</v>
      </c>
    </row>
    <row r="246" spans="12:60" ht="20.25" customHeight="1">
      <c r="L246" s="977" t="s">
        <v>411</v>
      </c>
      <c r="M246" s="102">
        <v>229</v>
      </c>
      <c r="N246" s="108">
        <f t="shared" si="54"/>
        <v>5299.0289303222989</v>
      </c>
      <c r="O246" s="108">
        <f t="shared" si="47"/>
        <v>5168.3298434019807</v>
      </c>
      <c r="P246" s="108">
        <f t="shared" si="48"/>
        <v>130.69908692031854</v>
      </c>
      <c r="Q246" s="109">
        <f t="shared" si="49"/>
        <v>57567.231878351311</v>
      </c>
      <c r="R246" s="108"/>
      <c r="S246" s="978" t="s">
        <v>411</v>
      </c>
      <c r="T246" s="102"/>
      <c r="V246" s="108"/>
      <c r="W246" s="108"/>
      <c r="AY246" s="108">
        <f t="shared" si="46"/>
        <v>-3.1263880373444408E-13</v>
      </c>
      <c r="AZ246" s="83">
        <v>229</v>
      </c>
      <c r="BA246" s="83">
        <f t="shared" si="52"/>
        <v>0</v>
      </c>
      <c r="BB246" s="79">
        <f t="shared" si="53"/>
        <v>221346.86282333019</v>
      </c>
      <c r="BC246" s="79">
        <f t="shared" si="57"/>
        <v>5168.3298434019807</v>
      </c>
      <c r="BD246" s="108">
        <f t="shared" si="55"/>
        <v>216178.53297992822</v>
      </c>
      <c r="BE246" s="79">
        <f t="shared" si="56"/>
        <v>130.69908692031854</v>
      </c>
      <c r="BF246" s="108">
        <f t="shared" si="51"/>
        <v>5168.3298434019807</v>
      </c>
      <c r="BG246" s="108">
        <f t="shared" si="51"/>
        <v>130.69908692031854</v>
      </c>
      <c r="BH246" s="83">
        <f t="shared" si="50"/>
        <v>1</v>
      </c>
    </row>
    <row r="247" spans="12:60" ht="20.25" customHeight="1">
      <c r="L247" s="977"/>
      <c r="M247" s="102">
        <v>230</v>
      </c>
      <c r="N247" s="108">
        <f t="shared" si="54"/>
        <v>5299.0289303222989</v>
      </c>
      <c r="O247" s="108">
        <f t="shared" si="47"/>
        <v>5179.0971972424013</v>
      </c>
      <c r="P247" s="108">
        <f t="shared" si="48"/>
        <v>119.93173307989771</v>
      </c>
      <c r="Q247" s="109">
        <f t="shared" si="49"/>
        <v>52388.13468110891</v>
      </c>
      <c r="R247" s="108"/>
      <c r="S247" s="978"/>
      <c r="T247" s="102"/>
      <c r="V247" s="108"/>
      <c r="W247" s="108"/>
      <c r="AY247" s="108">
        <f t="shared" si="46"/>
        <v>-7.1054273576010019E-14</v>
      </c>
      <c r="AZ247" s="83">
        <v>230</v>
      </c>
      <c r="BA247" s="83">
        <f t="shared" si="52"/>
        <v>0</v>
      </c>
      <c r="BB247" s="79">
        <f t="shared" si="53"/>
        <v>216178.53297992822</v>
      </c>
      <c r="BC247" s="79">
        <f t="shared" si="57"/>
        <v>5179.0971972424013</v>
      </c>
      <c r="BD247" s="108">
        <f t="shared" si="55"/>
        <v>210999.43578268582</v>
      </c>
      <c r="BE247" s="79">
        <f t="shared" si="56"/>
        <v>119.93173307989771</v>
      </c>
      <c r="BF247" s="108">
        <f t="shared" si="51"/>
        <v>5179.0971972424013</v>
      </c>
      <c r="BG247" s="108">
        <f t="shared" si="51"/>
        <v>119.93173307989771</v>
      </c>
      <c r="BH247" s="83">
        <f t="shared" si="50"/>
        <v>1</v>
      </c>
    </row>
    <row r="248" spans="12:60" ht="20.25" customHeight="1">
      <c r="L248" s="977"/>
      <c r="M248" s="102">
        <v>231</v>
      </c>
      <c r="N248" s="108">
        <f t="shared" si="54"/>
        <v>5299.0289303222989</v>
      </c>
      <c r="O248" s="108">
        <f t="shared" si="47"/>
        <v>5189.8869830699896</v>
      </c>
      <c r="P248" s="108">
        <f t="shared" si="48"/>
        <v>109.14194725230936</v>
      </c>
      <c r="Q248" s="109">
        <f t="shared" si="49"/>
        <v>47198.247698038918</v>
      </c>
      <c r="R248" s="108"/>
      <c r="S248" s="978"/>
      <c r="T248" s="102"/>
      <c r="V248" s="108"/>
      <c r="W248" s="108"/>
      <c r="AY248" s="108">
        <f t="shared" si="46"/>
        <v>0</v>
      </c>
      <c r="AZ248" s="83">
        <v>231</v>
      </c>
      <c r="BA248" s="83">
        <f t="shared" si="52"/>
        <v>0</v>
      </c>
      <c r="BB248" s="79">
        <f t="shared" si="53"/>
        <v>210999.43578268582</v>
      </c>
      <c r="BC248" s="79">
        <f t="shared" si="57"/>
        <v>5189.8869830699896</v>
      </c>
      <c r="BD248" s="108">
        <f t="shared" si="55"/>
        <v>205809.54879961582</v>
      </c>
      <c r="BE248" s="79">
        <f t="shared" si="56"/>
        <v>109.14194725230936</v>
      </c>
      <c r="BF248" s="108">
        <f t="shared" si="51"/>
        <v>5189.8869830699896</v>
      </c>
      <c r="BG248" s="108">
        <f t="shared" si="51"/>
        <v>109.14194725230936</v>
      </c>
      <c r="BH248" s="83">
        <f t="shared" si="50"/>
        <v>1</v>
      </c>
    </row>
    <row r="249" spans="12:60" ht="20.25" customHeight="1">
      <c r="L249" s="977"/>
      <c r="M249" s="102">
        <v>232</v>
      </c>
      <c r="N249" s="108">
        <f t="shared" si="54"/>
        <v>5299.0289303222989</v>
      </c>
      <c r="O249" s="108">
        <f t="shared" si="47"/>
        <v>5200.6992476180512</v>
      </c>
      <c r="P249" s="108">
        <f t="shared" si="48"/>
        <v>98.329682704246892</v>
      </c>
      <c r="Q249" s="109">
        <f t="shared" si="49"/>
        <v>41997.548450420865</v>
      </c>
      <c r="R249" s="108"/>
      <c r="S249" s="978"/>
      <c r="T249" s="102"/>
      <c r="V249" s="108"/>
      <c r="W249" s="108"/>
      <c r="AY249" s="108">
        <f t="shared" si="46"/>
        <v>8.2422957348171622E-13</v>
      </c>
      <c r="AZ249" s="83">
        <v>232</v>
      </c>
      <c r="BA249" s="83">
        <f t="shared" si="52"/>
        <v>0</v>
      </c>
      <c r="BB249" s="79">
        <f t="shared" si="53"/>
        <v>205809.54879961582</v>
      </c>
      <c r="BC249" s="79">
        <f t="shared" si="57"/>
        <v>5200.6992476180512</v>
      </c>
      <c r="BD249" s="108">
        <f t="shared" si="55"/>
        <v>200608.84955199776</v>
      </c>
      <c r="BE249" s="79">
        <f t="shared" si="56"/>
        <v>98.329682704246892</v>
      </c>
      <c r="BF249" s="108">
        <f t="shared" si="51"/>
        <v>5200.6992476180512</v>
      </c>
      <c r="BG249" s="108">
        <f t="shared" si="51"/>
        <v>98.329682704246892</v>
      </c>
      <c r="BH249" s="83">
        <f t="shared" si="50"/>
        <v>1</v>
      </c>
    </row>
    <row r="250" spans="12:60" ht="20.25" customHeight="1">
      <c r="L250" s="977"/>
      <c r="M250" s="102">
        <v>233</v>
      </c>
      <c r="N250" s="108">
        <f t="shared" si="54"/>
        <v>5299.0289303222989</v>
      </c>
      <c r="O250" s="108">
        <f t="shared" si="47"/>
        <v>5211.5340377172561</v>
      </c>
      <c r="P250" s="108">
        <f t="shared" si="48"/>
        <v>87.494892605042608</v>
      </c>
      <c r="Q250" s="109">
        <f t="shared" si="49"/>
        <v>36786.014412703611</v>
      </c>
      <c r="R250" s="108"/>
      <c r="S250" s="978"/>
      <c r="T250" s="102"/>
      <c r="V250" s="108"/>
      <c r="W250" s="108"/>
      <c r="AY250" s="108">
        <f t="shared" si="46"/>
        <v>2.7000623958883807E-13</v>
      </c>
      <c r="AZ250" s="83">
        <v>233</v>
      </c>
      <c r="BA250" s="83">
        <f t="shared" si="52"/>
        <v>0</v>
      </c>
      <c r="BB250" s="79">
        <f t="shared" si="53"/>
        <v>200608.84955199776</v>
      </c>
      <c r="BC250" s="79">
        <f t="shared" si="57"/>
        <v>5211.5340377172561</v>
      </c>
      <c r="BD250" s="108">
        <f t="shared" si="55"/>
        <v>195397.31551428049</v>
      </c>
      <c r="BE250" s="79">
        <f t="shared" si="56"/>
        <v>87.494892605042608</v>
      </c>
      <c r="BF250" s="108">
        <f t="shared" si="51"/>
        <v>5211.5340377172561</v>
      </c>
      <c r="BG250" s="108">
        <f t="shared" si="51"/>
        <v>87.494892605042608</v>
      </c>
      <c r="BH250" s="83">
        <f t="shared" si="50"/>
        <v>1</v>
      </c>
    </row>
    <row r="251" spans="12:60" ht="20.25" customHeight="1">
      <c r="L251" s="977"/>
      <c r="M251" s="102">
        <v>234</v>
      </c>
      <c r="N251" s="108">
        <f t="shared" si="54"/>
        <v>5299.0289303222989</v>
      </c>
      <c r="O251" s="108">
        <f t="shared" si="47"/>
        <v>5222.3914002958336</v>
      </c>
      <c r="P251" s="108">
        <f t="shared" si="48"/>
        <v>76.637530026465001</v>
      </c>
      <c r="Q251" s="109">
        <f t="shared" si="49"/>
        <v>31563.623012407777</v>
      </c>
      <c r="R251" s="108"/>
      <c r="S251" s="978"/>
      <c r="T251" s="102">
        <v>39</v>
      </c>
      <c r="U251" s="108">
        <f>IF(X245&lt;0.01,0,U$245)</f>
        <v>0</v>
      </c>
      <c r="V251" s="108">
        <f>IF(U251=0,0,-PPMT($G$9/2,T251,MAX($G$8*2),$P$9))</f>
        <v>0</v>
      </c>
      <c r="W251" s="108">
        <f>IF(U251=0,0,-IPMT($G$9/2,T251,MAX($G$8*2),$P$9))</f>
        <v>0</v>
      </c>
      <c r="X251" s="108">
        <f>IF(X245&lt;0,0,X245-V251)</f>
        <v>0</v>
      </c>
      <c r="Y251" s="108"/>
      <c r="AY251" s="108">
        <f t="shared" si="46"/>
        <v>3.5527136788005009E-13</v>
      </c>
      <c r="AZ251" s="83">
        <v>234</v>
      </c>
      <c r="BA251" s="83">
        <f t="shared" si="52"/>
        <v>0</v>
      </c>
      <c r="BB251" s="79">
        <f t="shared" si="53"/>
        <v>195397.31551428049</v>
      </c>
      <c r="BC251" s="79">
        <f t="shared" si="57"/>
        <v>5222.3914002958336</v>
      </c>
      <c r="BD251" s="108">
        <f t="shared" si="55"/>
        <v>190174.92411398466</v>
      </c>
      <c r="BE251" s="79">
        <f t="shared" si="56"/>
        <v>76.637530026465001</v>
      </c>
      <c r="BF251" s="108">
        <f t="shared" si="51"/>
        <v>5222.3914002958336</v>
      </c>
      <c r="BG251" s="108">
        <f t="shared" si="51"/>
        <v>76.637530026465001</v>
      </c>
      <c r="BH251" s="83">
        <f t="shared" si="50"/>
        <v>1</v>
      </c>
    </row>
    <row r="252" spans="12:60" ht="20.25" customHeight="1">
      <c r="L252" s="977"/>
      <c r="M252" s="102">
        <v>235</v>
      </c>
      <c r="N252" s="108">
        <f t="shared" si="54"/>
        <v>5299.0289303222989</v>
      </c>
      <c r="O252" s="108">
        <f t="shared" si="47"/>
        <v>5233.271382379784</v>
      </c>
      <c r="P252" s="108">
        <f t="shared" si="48"/>
        <v>65.757547942515359</v>
      </c>
      <c r="Q252" s="109">
        <f t="shared" si="49"/>
        <v>26330.351630027995</v>
      </c>
      <c r="R252" s="108"/>
      <c r="S252" s="978"/>
      <c r="T252" s="102"/>
      <c r="V252" s="108"/>
      <c r="W252" s="108"/>
      <c r="AY252" s="108">
        <f t="shared" si="46"/>
        <v>-3.836930773104541E-13</v>
      </c>
      <c r="AZ252" s="83">
        <v>235</v>
      </c>
      <c r="BA252" s="83">
        <f t="shared" si="52"/>
        <v>0</v>
      </c>
      <c r="BB252" s="79">
        <f t="shared" si="53"/>
        <v>190174.92411398466</v>
      </c>
      <c r="BC252" s="79">
        <f t="shared" si="57"/>
        <v>5233.271382379784</v>
      </c>
      <c r="BD252" s="108">
        <f t="shared" si="55"/>
        <v>184941.65273160487</v>
      </c>
      <c r="BE252" s="79">
        <f t="shared" si="56"/>
        <v>65.757547942515359</v>
      </c>
      <c r="BF252" s="108">
        <f t="shared" si="51"/>
        <v>5233.271382379784</v>
      </c>
      <c r="BG252" s="108">
        <f t="shared" si="51"/>
        <v>65.757547942515359</v>
      </c>
      <c r="BH252" s="83">
        <f t="shared" si="50"/>
        <v>1</v>
      </c>
    </row>
    <row r="253" spans="12:60" ht="20.25" customHeight="1">
      <c r="L253" s="977"/>
      <c r="M253" s="102">
        <v>236</v>
      </c>
      <c r="N253" s="108">
        <f t="shared" si="54"/>
        <v>5299.0289303222989</v>
      </c>
      <c r="O253" s="108">
        <f t="shared" si="47"/>
        <v>5244.1740310930754</v>
      </c>
      <c r="P253" s="108">
        <f t="shared" si="48"/>
        <v>54.854899229224124</v>
      </c>
      <c r="Q253" s="109">
        <f t="shared" si="49"/>
        <v>21086.177598934919</v>
      </c>
      <c r="R253" s="108"/>
      <c r="S253" s="978"/>
      <c r="T253" s="102"/>
      <c r="V253" s="108"/>
      <c r="W253" s="108"/>
      <c r="AY253" s="108">
        <f t="shared" si="46"/>
        <v>-6.0396132539608516E-13</v>
      </c>
      <c r="AZ253" s="83">
        <v>236</v>
      </c>
      <c r="BA253" s="83">
        <f t="shared" si="52"/>
        <v>0</v>
      </c>
      <c r="BB253" s="79">
        <f t="shared" si="53"/>
        <v>184941.65273160487</v>
      </c>
      <c r="BC253" s="79">
        <f t="shared" si="57"/>
        <v>5244.1740310930754</v>
      </c>
      <c r="BD253" s="108">
        <f t="shared" si="55"/>
        <v>179697.4787005118</v>
      </c>
      <c r="BE253" s="79">
        <f t="shared" si="56"/>
        <v>54.854899229224124</v>
      </c>
      <c r="BF253" s="108">
        <f t="shared" si="51"/>
        <v>5244.1740310930754</v>
      </c>
      <c r="BG253" s="108">
        <f t="shared" si="51"/>
        <v>54.854899229224124</v>
      </c>
      <c r="BH253" s="83">
        <f t="shared" si="50"/>
        <v>1</v>
      </c>
    </row>
    <row r="254" spans="12:60" ht="20.25" customHeight="1">
      <c r="L254" s="977"/>
      <c r="M254" s="102">
        <v>237</v>
      </c>
      <c r="N254" s="108">
        <f t="shared" si="54"/>
        <v>5299.0289303222989</v>
      </c>
      <c r="O254" s="108">
        <f t="shared" si="47"/>
        <v>5255.0993936578516</v>
      </c>
      <c r="P254" s="108">
        <f t="shared" si="48"/>
        <v>43.929536664446893</v>
      </c>
      <c r="Q254" s="109">
        <f t="shared" si="49"/>
        <v>15831.078205277066</v>
      </c>
      <c r="R254" s="108"/>
      <c r="S254" s="978"/>
      <c r="T254" s="102"/>
      <c r="V254" s="108"/>
      <c r="W254" s="108"/>
      <c r="AY254" s="108">
        <f t="shared" si="46"/>
        <v>4.7606363295926712E-13</v>
      </c>
      <c r="AZ254" s="83">
        <v>237</v>
      </c>
      <c r="BA254" s="83">
        <f t="shared" si="52"/>
        <v>0</v>
      </c>
      <c r="BB254" s="79">
        <f t="shared" si="53"/>
        <v>179697.4787005118</v>
      </c>
      <c r="BC254" s="79">
        <f t="shared" si="57"/>
        <v>5255.0993936578516</v>
      </c>
      <c r="BD254" s="108">
        <f t="shared" si="55"/>
        <v>174442.37930685395</v>
      </c>
      <c r="BE254" s="79">
        <f t="shared" si="56"/>
        <v>43.929536664446893</v>
      </c>
      <c r="BF254" s="108">
        <f t="shared" si="51"/>
        <v>5255.0993936578516</v>
      </c>
      <c r="BG254" s="108">
        <f t="shared" si="51"/>
        <v>43.929536664446893</v>
      </c>
      <c r="BH254" s="83">
        <f t="shared" si="50"/>
        <v>1</v>
      </c>
    </row>
    <row r="255" spans="12:60" ht="20.25" customHeight="1">
      <c r="L255" s="977"/>
      <c r="M255" s="102">
        <v>238</v>
      </c>
      <c r="N255" s="108">
        <f t="shared" si="54"/>
        <v>5299.0289303222989</v>
      </c>
      <c r="O255" s="108">
        <f t="shared" si="47"/>
        <v>5266.0475173946388</v>
      </c>
      <c r="P255" s="108">
        <f t="shared" si="48"/>
        <v>32.981412927659704</v>
      </c>
      <c r="Q255" s="109">
        <f t="shared" si="49"/>
        <v>10565.030687882427</v>
      </c>
      <c r="R255" s="108"/>
      <c r="S255" s="978"/>
      <c r="T255" s="102"/>
      <c r="V255" s="108"/>
      <c r="W255" s="108"/>
      <c r="AY255" s="108">
        <f t="shared" si="46"/>
        <v>4.2632564145606011E-13</v>
      </c>
      <c r="AZ255" s="83">
        <v>238</v>
      </c>
      <c r="BA255" s="83">
        <f t="shared" si="52"/>
        <v>0</v>
      </c>
      <c r="BB255" s="79">
        <f t="shared" si="53"/>
        <v>174442.37930685395</v>
      </c>
      <c r="BC255" s="79">
        <f t="shared" si="57"/>
        <v>5266.0475173946388</v>
      </c>
      <c r="BD255" s="108">
        <f t="shared" si="55"/>
        <v>169176.33178945931</v>
      </c>
      <c r="BE255" s="79">
        <f t="shared" si="56"/>
        <v>32.981412927659704</v>
      </c>
      <c r="BF255" s="108">
        <f t="shared" si="51"/>
        <v>5266.0475173946388</v>
      </c>
      <c r="BG255" s="108">
        <f t="shared" si="51"/>
        <v>32.981412927659704</v>
      </c>
      <c r="BH255" s="83">
        <f t="shared" si="50"/>
        <v>1</v>
      </c>
    </row>
    <row r="256" spans="12:60" ht="20.25" customHeight="1">
      <c r="L256" s="977"/>
      <c r="M256" s="102">
        <v>239</v>
      </c>
      <c r="N256" s="108">
        <f t="shared" si="54"/>
        <v>5299.0289303222989</v>
      </c>
      <c r="O256" s="108">
        <f t="shared" si="47"/>
        <v>5277.0184497225446</v>
      </c>
      <c r="P256" s="108">
        <f t="shared" si="48"/>
        <v>22.010480599754196</v>
      </c>
      <c r="Q256" s="109">
        <f t="shared" si="49"/>
        <v>5288.0122381598821</v>
      </c>
      <c r="R256" s="108"/>
      <c r="S256" s="978"/>
      <c r="T256" s="102"/>
      <c r="V256" s="108"/>
      <c r="W256" s="108"/>
      <c r="AY256" s="108">
        <f t="shared" si="46"/>
        <v>1.7763568394002505E-13</v>
      </c>
      <c r="AZ256" s="83">
        <v>239</v>
      </c>
      <c r="BA256" s="83">
        <f t="shared" si="52"/>
        <v>0</v>
      </c>
      <c r="BB256" s="79">
        <f t="shared" si="53"/>
        <v>169176.33178945931</v>
      </c>
      <c r="BC256" s="79">
        <f t="shared" si="57"/>
        <v>5277.0184497225446</v>
      </c>
      <c r="BD256" s="108">
        <f t="shared" si="55"/>
        <v>163899.31333973675</v>
      </c>
      <c r="BE256" s="79">
        <f t="shared" si="56"/>
        <v>22.010480599754196</v>
      </c>
      <c r="BF256" s="108">
        <f t="shared" si="51"/>
        <v>5277.0184497225446</v>
      </c>
      <c r="BG256" s="108">
        <f t="shared" si="51"/>
        <v>22.010480599754196</v>
      </c>
      <c r="BH256" s="83">
        <f t="shared" si="50"/>
        <v>1</v>
      </c>
    </row>
    <row r="257" spans="12:60" ht="20.25" customHeight="1">
      <c r="L257" s="977"/>
      <c r="M257" s="102">
        <v>240</v>
      </c>
      <c r="N257" s="108">
        <f t="shared" si="54"/>
        <v>5299.0289303222989</v>
      </c>
      <c r="O257" s="108">
        <f t="shared" si="47"/>
        <v>5288.0122381594665</v>
      </c>
      <c r="P257" s="108">
        <f t="shared" si="48"/>
        <v>11.016692162832223</v>
      </c>
      <c r="Q257" s="109">
        <f t="shared" si="49"/>
        <v>4.156390787102282E-10</v>
      </c>
      <c r="R257" s="108"/>
      <c r="S257" s="978"/>
      <c r="T257" s="102">
        <v>40</v>
      </c>
      <c r="U257" s="108">
        <f>IF(X251&lt;0.01,0,U$251)</f>
        <v>0</v>
      </c>
      <c r="V257" s="108">
        <f>IF(U257=0,0,-PPMT($G$9/2,T257,MAX($G$8*2),$P$9))</f>
        <v>0</v>
      </c>
      <c r="W257" s="108">
        <f>IF(U257=0,0,-IPMT($G$9/2,T257,MAX($G$8*2),$P$9))</f>
        <v>0</v>
      </c>
      <c r="X257" s="108">
        <f>IF(X251&lt;0,0,X251-V257)</f>
        <v>0</v>
      </c>
      <c r="Y257" s="108"/>
      <c r="AY257" s="108">
        <f t="shared" si="46"/>
        <v>2.1849189124623081E-13</v>
      </c>
      <c r="AZ257" s="83">
        <v>240</v>
      </c>
      <c r="BA257" s="83">
        <f t="shared" si="52"/>
        <v>0</v>
      </c>
      <c r="BB257" s="79">
        <f t="shared" si="53"/>
        <v>163899.31333973675</v>
      </c>
      <c r="BC257" s="79">
        <f t="shared" si="57"/>
        <v>5288.0122381594665</v>
      </c>
      <c r="BD257" s="108">
        <f t="shared" si="55"/>
        <v>158611.30110157729</v>
      </c>
      <c r="BE257" s="79">
        <f t="shared" si="56"/>
        <v>11.016692162832223</v>
      </c>
      <c r="BF257" s="108">
        <f t="shared" si="51"/>
        <v>5288.0122381594665</v>
      </c>
      <c r="BG257" s="108">
        <f t="shared" si="51"/>
        <v>11.016692162832223</v>
      </c>
      <c r="BH257" s="83">
        <f t="shared" si="50"/>
        <v>1</v>
      </c>
    </row>
    <row r="258" spans="12:60" ht="20.25" customHeight="1">
      <c r="L258" s="975" t="s">
        <v>412</v>
      </c>
      <c r="M258" s="102">
        <v>241</v>
      </c>
      <c r="N258" s="108">
        <f t="shared" si="54"/>
        <v>0</v>
      </c>
      <c r="O258" s="108">
        <f t="shared" si="47"/>
        <v>0</v>
      </c>
      <c r="P258" s="108">
        <f t="shared" si="48"/>
        <v>0</v>
      </c>
      <c r="Q258" s="109">
        <f t="shared" si="49"/>
        <v>4.156390787102282E-10</v>
      </c>
      <c r="R258" s="108"/>
      <c r="S258" s="976" t="s">
        <v>412</v>
      </c>
      <c r="T258" s="102"/>
      <c r="V258" s="108"/>
      <c r="W258" s="108"/>
      <c r="AY258" s="108">
        <f t="shared" si="46"/>
        <v>0</v>
      </c>
      <c r="AZ258" s="83">
        <v>241</v>
      </c>
      <c r="BA258" s="83">
        <f t="shared" si="52"/>
        <v>0</v>
      </c>
      <c r="BB258" s="79">
        <f t="shared" si="53"/>
        <v>158611.30110157729</v>
      </c>
      <c r="BC258" s="79">
        <f t="shared" si="57"/>
        <v>0</v>
      </c>
      <c r="BD258" s="108">
        <f t="shared" si="55"/>
        <v>158611.30110157729</v>
      </c>
      <c r="BE258" s="79">
        <f t="shared" si="56"/>
        <v>0</v>
      </c>
      <c r="BF258" s="108">
        <f t="shared" si="51"/>
        <v>0</v>
      </c>
      <c r="BG258" s="108">
        <f t="shared" si="51"/>
        <v>0</v>
      </c>
      <c r="BH258" s="83">
        <f t="shared" si="50"/>
        <v>0</v>
      </c>
    </row>
    <row r="259" spans="12:60" ht="20.25" customHeight="1">
      <c r="L259" s="975"/>
      <c r="M259" s="102">
        <v>242</v>
      </c>
      <c r="N259" s="108">
        <f t="shared" si="54"/>
        <v>0</v>
      </c>
      <c r="O259" s="108">
        <f t="shared" si="47"/>
        <v>0</v>
      </c>
      <c r="P259" s="108">
        <f t="shared" si="48"/>
        <v>0</v>
      </c>
      <c r="Q259" s="109">
        <f>IF(Q258&lt;0,0,Q258-O259)</f>
        <v>4.156390787102282E-10</v>
      </c>
      <c r="R259" s="108"/>
      <c r="S259" s="976"/>
      <c r="T259" s="102"/>
      <c r="V259" s="108"/>
      <c r="W259" s="108"/>
      <c r="AY259" s="108">
        <f t="shared" si="46"/>
        <v>0</v>
      </c>
      <c r="AZ259" s="83">
        <v>242</v>
      </c>
      <c r="BA259" s="83">
        <f t="shared" si="52"/>
        <v>0</v>
      </c>
      <c r="BB259" s="79">
        <f t="shared" si="53"/>
        <v>158611.30110157729</v>
      </c>
      <c r="BC259" s="79">
        <f t="shared" si="57"/>
        <v>0</v>
      </c>
      <c r="BD259" s="108">
        <f t="shared" si="55"/>
        <v>158611.30110157729</v>
      </c>
      <c r="BE259" s="79">
        <f t="shared" si="56"/>
        <v>0</v>
      </c>
      <c r="BF259" s="108">
        <f t="shared" si="51"/>
        <v>0</v>
      </c>
      <c r="BG259" s="108">
        <f t="shared" si="51"/>
        <v>0</v>
      </c>
      <c r="BH259" s="83">
        <f t="shared" si="50"/>
        <v>0</v>
      </c>
    </row>
    <row r="260" spans="12:60" ht="20.25" customHeight="1">
      <c r="L260" s="975"/>
      <c r="M260" s="102">
        <v>243</v>
      </c>
      <c r="N260" s="108">
        <f t="shared" si="54"/>
        <v>0</v>
      </c>
      <c r="O260" s="108">
        <f t="shared" si="47"/>
        <v>0</v>
      </c>
      <c r="P260" s="108">
        <f t="shared" si="48"/>
        <v>0</v>
      </c>
      <c r="Q260" s="109">
        <f t="shared" si="49"/>
        <v>4.156390787102282E-10</v>
      </c>
      <c r="R260" s="108"/>
      <c r="S260" s="976"/>
      <c r="T260" s="102"/>
      <c r="V260" s="108"/>
      <c r="W260" s="108"/>
      <c r="AY260" s="108">
        <f t="shared" si="46"/>
        <v>0</v>
      </c>
      <c r="AZ260" s="83">
        <v>243</v>
      </c>
      <c r="BA260" s="83">
        <f t="shared" si="52"/>
        <v>0</v>
      </c>
      <c r="BB260" s="79">
        <f t="shared" si="53"/>
        <v>158611.30110157729</v>
      </c>
      <c r="BC260" s="79">
        <f t="shared" si="57"/>
        <v>0</v>
      </c>
      <c r="BD260" s="108">
        <f t="shared" si="55"/>
        <v>158611.30110157729</v>
      </c>
      <c r="BE260" s="79">
        <f t="shared" si="56"/>
        <v>0</v>
      </c>
      <c r="BF260" s="108">
        <f t="shared" si="51"/>
        <v>0</v>
      </c>
      <c r="BG260" s="108">
        <f t="shared" si="51"/>
        <v>0</v>
      </c>
      <c r="BH260" s="83">
        <f t="shared" si="50"/>
        <v>0</v>
      </c>
    </row>
    <row r="261" spans="12:60" ht="20.25" customHeight="1">
      <c r="L261" s="975"/>
      <c r="M261" s="102">
        <v>244</v>
      </c>
      <c r="N261" s="108">
        <f t="shared" si="54"/>
        <v>0</v>
      </c>
      <c r="O261" s="108">
        <f t="shared" si="47"/>
        <v>0</v>
      </c>
      <c r="P261" s="108">
        <f t="shared" si="48"/>
        <v>0</v>
      </c>
      <c r="Q261" s="109">
        <f t="shared" si="49"/>
        <v>4.156390787102282E-10</v>
      </c>
      <c r="R261" s="108"/>
      <c r="S261" s="976"/>
      <c r="T261" s="102"/>
      <c r="V261" s="108"/>
      <c r="W261" s="108"/>
      <c r="AY261" s="108">
        <f t="shared" si="46"/>
        <v>0</v>
      </c>
      <c r="AZ261" s="83">
        <v>244</v>
      </c>
      <c r="BA261" s="83">
        <f t="shared" si="52"/>
        <v>0</v>
      </c>
      <c r="BB261" s="79">
        <f t="shared" si="53"/>
        <v>158611.30110157729</v>
      </c>
      <c r="BC261" s="79">
        <f t="shared" si="57"/>
        <v>0</v>
      </c>
      <c r="BD261" s="108">
        <f t="shared" si="55"/>
        <v>158611.30110157729</v>
      </c>
      <c r="BE261" s="79">
        <f t="shared" si="56"/>
        <v>0</v>
      </c>
      <c r="BF261" s="108">
        <f t="shared" si="51"/>
        <v>0</v>
      </c>
      <c r="BG261" s="108">
        <f t="shared" si="51"/>
        <v>0</v>
      </c>
      <c r="BH261" s="83">
        <f t="shared" si="50"/>
        <v>0</v>
      </c>
    </row>
    <row r="262" spans="12:60" ht="20.25" customHeight="1">
      <c r="L262" s="975"/>
      <c r="M262" s="102">
        <v>245</v>
      </c>
      <c r="N262" s="108">
        <f t="shared" si="54"/>
        <v>0</v>
      </c>
      <c r="O262" s="108">
        <f t="shared" si="47"/>
        <v>0</v>
      </c>
      <c r="P262" s="108">
        <f t="shared" si="48"/>
        <v>0</v>
      </c>
      <c r="Q262" s="109">
        <f t="shared" si="49"/>
        <v>4.156390787102282E-10</v>
      </c>
      <c r="R262" s="108"/>
      <c r="S262" s="976"/>
      <c r="T262" s="102"/>
      <c r="V262" s="108"/>
      <c r="W262" s="108"/>
      <c r="AY262" s="108">
        <f t="shared" si="46"/>
        <v>0</v>
      </c>
      <c r="AZ262" s="83">
        <v>245</v>
      </c>
      <c r="BA262" s="83">
        <f t="shared" si="52"/>
        <v>0</v>
      </c>
      <c r="BB262" s="79">
        <f t="shared" si="53"/>
        <v>158611.30110157729</v>
      </c>
      <c r="BC262" s="79">
        <f t="shared" si="57"/>
        <v>0</v>
      </c>
      <c r="BD262" s="108">
        <f t="shared" si="55"/>
        <v>158611.30110157729</v>
      </c>
      <c r="BE262" s="79">
        <f t="shared" si="56"/>
        <v>0</v>
      </c>
      <c r="BF262" s="108">
        <f t="shared" si="51"/>
        <v>0</v>
      </c>
      <c r="BG262" s="108">
        <f t="shared" si="51"/>
        <v>0</v>
      </c>
      <c r="BH262" s="83">
        <f t="shared" si="50"/>
        <v>0</v>
      </c>
    </row>
    <row r="263" spans="12:60" ht="20.25" customHeight="1">
      <c r="L263" s="975"/>
      <c r="M263" s="102">
        <v>246</v>
      </c>
      <c r="N263" s="108">
        <f t="shared" si="54"/>
        <v>0</v>
      </c>
      <c r="O263" s="108">
        <f t="shared" si="47"/>
        <v>0</v>
      </c>
      <c r="P263" s="108">
        <f t="shared" si="48"/>
        <v>0</v>
      </c>
      <c r="Q263" s="109">
        <f t="shared" si="49"/>
        <v>4.156390787102282E-10</v>
      </c>
      <c r="R263" s="108"/>
      <c r="S263" s="976"/>
      <c r="T263" s="102">
        <v>41</v>
      </c>
      <c r="U263" s="108">
        <f>IF(X257&lt;0.01,0,U$257)</f>
        <v>0</v>
      </c>
      <c r="V263" s="108">
        <f>IF(U263=0,0,-PPMT($G$9/2,T263,MAX($G$8*2),$P$9))</f>
        <v>0</v>
      </c>
      <c r="W263" s="108">
        <f>IF(U263=0,0,-IPMT($G$9/2,T263,MAX($G$8*2),$P$9))</f>
        <v>0</v>
      </c>
      <c r="X263" s="108">
        <f>IF(X257&lt;0,0,X257-V263)</f>
        <v>0</v>
      </c>
      <c r="Y263" s="108"/>
      <c r="AY263" s="108">
        <f t="shared" si="46"/>
        <v>0</v>
      </c>
      <c r="AZ263" s="83">
        <v>246</v>
      </c>
      <c r="BA263" s="83">
        <f t="shared" si="52"/>
        <v>0</v>
      </c>
      <c r="BB263" s="79">
        <f t="shared" si="53"/>
        <v>158611.30110157729</v>
      </c>
      <c r="BC263" s="79">
        <f t="shared" si="57"/>
        <v>0</v>
      </c>
      <c r="BD263" s="108">
        <f t="shared" si="55"/>
        <v>158611.30110157729</v>
      </c>
      <c r="BE263" s="79">
        <f t="shared" si="56"/>
        <v>0</v>
      </c>
      <c r="BF263" s="108">
        <f t="shared" si="51"/>
        <v>0</v>
      </c>
      <c r="BG263" s="108">
        <f t="shared" si="51"/>
        <v>0</v>
      </c>
      <c r="BH263" s="83">
        <f t="shared" si="50"/>
        <v>0</v>
      </c>
    </row>
    <row r="264" spans="12:60" ht="20.25" customHeight="1">
      <c r="L264" s="975"/>
      <c r="M264" s="102">
        <v>247</v>
      </c>
      <c r="N264" s="108">
        <f t="shared" si="54"/>
        <v>0</v>
      </c>
      <c r="O264" s="108">
        <f t="shared" si="47"/>
        <v>0</v>
      </c>
      <c r="P264" s="108">
        <f t="shared" si="48"/>
        <v>0</v>
      </c>
      <c r="Q264" s="109">
        <f t="shared" si="49"/>
        <v>4.156390787102282E-10</v>
      </c>
      <c r="R264" s="108"/>
      <c r="S264" s="976"/>
      <c r="T264" s="102"/>
      <c r="V264" s="108"/>
      <c r="W264" s="108"/>
      <c r="AY264" s="108">
        <f t="shared" si="46"/>
        <v>0</v>
      </c>
      <c r="AZ264" s="83">
        <v>247</v>
      </c>
      <c r="BA264" s="83">
        <f t="shared" si="52"/>
        <v>0</v>
      </c>
      <c r="BB264" s="79">
        <f t="shared" si="53"/>
        <v>158611.30110157729</v>
      </c>
      <c r="BC264" s="79">
        <f t="shared" si="57"/>
        <v>0</v>
      </c>
      <c r="BD264" s="108">
        <f t="shared" si="55"/>
        <v>158611.30110157729</v>
      </c>
      <c r="BE264" s="79">
        <f t="shared" si="56"/>
        <v>0</v>
      </c>
      <c r="BF264" s="108">
        <f t="shared" si="51"/>
        <v>0</v>
      </c>
      <c r="BG264" s="108">
        <f t="shared" si="51"/>
        <v>0</v>
      </c>
      <c r="BH264" s="83">
        <f t="shared" si="50"/>
        <v>0</v>
      </c>
    </row>
    <row r="265" spans="12:60" ht="20.25" customHeight="1">
      <c r="L265" s="975"/>
      <c r="M265" s="102">
        <v>248</v>
      </c>
      <c r="N265" s="108">
        <f t="shared" si="54"/>
        <v>0</v>
      </c>
      <c r="O265" s="108">
        <f t="shared" si="47"/>
        <v>0</v>
      </c>
      <c r="P265" s="108">
        <f t="shared" si="48"/>
        <v>0</v>
      </c>
      <c r="Q265" s="109">
        <f t="shared" si="49"/>
        <v>4.156390787102282E-10</v>
      </c>
      <c r="R265" s="108"/>
      <c r="S265" s="976"/>
      <c r="T265" s="102"/>
      <c r="V265" s="108"/>
      <c r="W265" s="108"/>
      <c r="AY265" s="108">
        <f t="shared" si="46"/>
        <v>0</v>
      </c>
      <c r="AZ265" s="83">
        <v>248</v>
      </c>
      <c r="BA265" s="83">
        <f t="shared" si="52"/>
        <v>0</v>
      </c>
      <c r="BB265" s="79">
        <f t="shared" si="53"/>
        <v>158611.30110157729</v>
      </c>
      <c r="BC265" s="79">
        <f t="shared" si="57"/>
        <v>0</v>
      </c>
      <c r="BD265" s="108">
        <f t="shared" si="55"/>
        <v>158611.30110157729</v>
      </c>
      <c r="BE265" s="79">
        <f t="shared" si="56"/>
        <v>0</v>
      </c>
      <c r="BF265" s="108">
        <f t="shared" si="51"/>
        <v>0</v>
      </c>
      <c r="BG265" s="108">
        <f t="shared" si="51"/>
        <v>0</v>
      </c>
      <c r="BH265" s="83">
        <f t="shared" si="50"/>
        <v>0</v>
      </c>
    </row>
    <row r="266" spans="12:60" ht="20.25" customHeight="1">
      <c r="L266" s="975"/>
      <c r="M266" s="102">
        <v>249</v>
      </c>
      <c r="N266" s="108">
        <f t="shared" si="54"/>
        <v>0</v>
      </c>
      <c r="O266" s="108">
        <f t="shared" si="47"/>
        <v>0</v>
      </c>
      <c r="P266" s="108">
        <f t="shared" si="48"/>
        <v>0</v>
      </c>
      <c r="Q266" s="109">
        <f t="shared" si="49"/>
        <v>4.156390787102282E-10</v>
      </c>
      <c r="R266" s="108"/>
      <c r="S266" s="976"/>
      <c r="T266" s="102"/>
      <c r="V266" s="108"/>
      <c r="W266" s="108"/>
      <c r="AY266" s="108">
        <f t="shared" si="46"/>
        <v>0</v>
      </c>
      <c r="AZ266" s="83">
        <v>249</v>
      </c>
      <c r="BA266" s="83">
        <f t="shared" si="52"/>
        <v>0</v>
      </c>
      <c r="BB266" s="79">
        <f t="shared" si="53"/>
        <v>158611.30110157729</v>
      </c>
      <c r="BC266" s="79">
        <f t="shared" si="57"/>
        <v>0</v>
      </c>
      <c r="BD266" s="108">
        <f t="shared" si="55"/>
        <v>158611.30110157729</v>
      </c>
      <c r="BE266" s="79">
        <f t="shared" si="56"/>
        <v>0</v>
      </c>
      <c r="BF266" s="108">
        <f t="shared" si="51"/>
        <v>0</v>
      </c>
      <c r="BG266" s="108">
        <f t="shared" si="51"/>
        <v>0</v>
      </c>
      <c r="BH266" s="83">
        <f t="shared" si="50"/>
        <v>0</v>
      </c>
    </row>
    <row r="267" spans="12:60" ht="20.25" customHeight="1">
      <c r="L267" s="975"/>
      <c r="M267" s="102">
        <v>250</v>
      </c>
      <c r="N267" s="108">
        <f t="shared" si="54"/>
        <v>0</v>
      </c>
      <c r="O267" s="108">
        <f t="shared" si="47"/>
        <v>0</v>
      </c>
      <c r="P267" s="108">
        <f t="shared" si="48"/>
        <v>0</v>
      </c>
      <c r="Q267" s="109">
        <f t="shared" si="49"/>
        <v>4.156390787102282E-10</v>
      </c>
      <c r="R267" s="108"/>
      <c r="S267" s="976"/>
      <c r="T267" s="102"/>
      <c r="V267" s="108"/>
      <c r="W267" s="108"/>
      <c r="AY267" s="108">
        <f t="shared" si="46"/>
        <v>0</v>
      </c>
      <c r="AZ267" s="83">
        <v>250</v>
      </c>
      <c r="BA267" s="83">
        <f t="shared" si="52"/>
        <v>0</v>
      </c>
      <c r="BB267" s="79">
        <f t="shared" si="53"/>
        <v>158611.30110157729</v>
      </c>
      <c r="BC267" s="79">
        <f t="shared" si="57"/>
        <v>0</v>
      </c>
      <c r="BD267" s="108">
        <f t="shared" si="55"/>
        <v>158611.30110157729</v>
      </c>
      <c r="BE267" s="79">
        <f t="shared" si="56"/>
        <v>0</v>
      </c>
      <c r="BF267" s="108">
        <f t="shared" si="51"/>
        <v>0</v>
      </c>
      <c r="BG267" s="108">
        <f t="shared" si="51"/>
        <v>0</v>
      </c>
      <c r="BH267" s="83">
        <f t="shared" si="50"/>
        <v>0</v>
      </c>
    </row>
    <row r="268" spans="12:60" ht="20.25" customHeight="1">
      <c r="L268" s="975"/>
      <c r="M268" s="102">
        <v>251</v>
      </c>
      <c r="N268" s="108">
        <f t="shared" si="54"/>
        <v>0</v>
      </c>
      <c r="O268" s="108">
        <f t="shared" si="47"/>
        <v>0</v>
      </c>
      <c r="P268" s="108">
        <f t="shared" si="48"/>
        <v>0</v>
      </c>
      <c r="Q268" s="109">
        <f t="shared" si="49"/>
        <v>4.156390787102282E-10</v>
      </c>
      <c r="R268" s="108"/>
      <c r="S268" s="976"/>
      <c r="T268" s="102"/>
      <c r="V268" s="108"/>
      <c r="W268" s="108"/>
      <c r="AY268" s="108">
        <f t="shared" si="46"/>
        <v>0</v>
      </c>
      <c r="AZ268" s="83">
        <v>251</v>
      </c>
      <c r="BA268" s="83">
        <f t="shared" si="52"/>
        <v>0</v>
      </c>
      <c r="BB268" s="79">
        <f t="shared" si="53"/>
        <v>158611.30110157729</v>
      </c>
      <c r="BC268" s="79">
        <f t="shared" si="57"/>
        <v>0</v>
      </c>
      <c r="BD268" s="108">
        <f t="shared" si="55"/>
        <v>158611.30110157729</v>
      </c>
      <c r="BE268" s="79">
        <f t="shared" si="56"/>
        <v>0</v>
      </c>
      <c r="BF268" s="108">
        <f t="shared" si="51"/>
        <v>0</v>
      </c>
      <c r="BG268" s="108">
        <f t="shared" si="51"/>
        <v>0</v>
      </c>
      <c r="BH268" s="83">
        <f t="shared" si="50"/>
        <v>0</v>
      </c>
    </row>
    <row r="269" spans="12:60" ht="20.25" customHeight="1">
      <c r="L269" s="975"/>
      <c r="M269" s="102">
        <v>252</v>
      </c>
      <c r="N269" s="108">
        <f t="shared" si="54"/>
        <v>0</v>
      </c>
      <c r="O269" s="108">
        <f t="shared" si="47"/>
        <v>0</v>
      </c>
      <c r="P269" s="108">
        <f t="shared" si="48"/>
        <v>0</v>
      </c>
      <c r="Q269" s="109">
        <f t="shared" si="49"/>
        <v>4.156390787102282E-10</v>
      </c>
      <c r="R269" s="108"/>
      <c r="S269" s="976"/>
      <c r="T269" s="102">
        <v>42</v>
      </c>
      <c r="U269" s="108">
        <f>IF(X263&lt;0.01,0,U$263)</f>
        <v>0</v>
      </c>
      <c r="V269" s="108">
        <f>IF(U269=0,0,-PPMT($G$9/2,T269,MAX($G$8*2),$P$9))</f>
        <v>0</v>
      </c>
      <c r="W269" s="108">
        <f>IF(U269=0,0,-IPMT($G$9/2,T269,MAX($G$8*2),$P$9))</f>
        <v>0</v>
      </c>
      <c r="X269" s="108">
        <f>IF(X263&lt;0,0,X263-V269)</f>
        <v>0</v>
      </c>
      <c r="Y269" s="108"/>
      <c r="AY269" s="108">
        <f t="shared" si="46"/>
        <v>0</v>
      </c>
      <c r="AZ269" s="83">
        <v>252</v>
      </c>
      <c r="BA269" s="83">
        <f t="shared" si="52"/>
        <v>0</v>
      </c>
      <c r="BB269" s="79">
        <f t="shared" si="53"/>
        <v>158611.30110157729</v>
      </c>
      <c r="BC269" s="79">
        <f t="shared" si="57"/>
        <v>0</v>
      </c>
      <c r="BD269" s="108">
        <f t="shared" si="55"/>
        <v>158611.30110157729</v>
      </c>
      <c r="BE269" s="79">
        <f t="shared" si="56"/>
        <v>0</v>
      </c>
      <c r="BF269" s="108">
        <f t="shared" si="51"/>
        <v>0</v>
      </c>
      <c r="BG269" s="108">
        <f t="shared" si="51"/>
        <v>0</v>
      </c>
      <c r="BH269" s="83">
        <f t="shared" si="50"/>
        <v>0</v>
      </c>
    </row>
    <row r="270" spans="12:60" ht="20.25" customHeight="1">
      <c r="L270" s="977" t="s">
        <v>413</v>
      </c>
      <c r="M270" s="102">
        <v>253</v>
      </c>
      <c r="N270" s="108">
        <f t="shared" si="54"/>
        <v>0</v>
      </c>
      <c r="O270" s="108">
        <f t="shared" si="47"/>
        <v>0</v>
      </c>
      <c r="P270" s="108">
        <f t="shared" si="48"/>
        <v>0</v>
      </c>
      <c r="Q270" s="109">
        <f t="shared" si="49"/>
        <v>4.156390787102282E-10</v>
      </c>
      <c r="R270" s="108"/>
      <c r="S270" s="978" t="s">
        <v>413</v>
      </c>
      <c r="T270" s="102"/>
      <c r="V270" s="108"/>
      <c r="W270" s="108"/>
      <c r="AY270" s="108">
        <f t="shared" si="46"/>
        <v>0</v>
      </c>
      <c r="AZ270" s="83">
        <v>253</v>
      </c>
      <c r="BA270" s="83">
        <f t="shared" si="52"/>
        <v>0</v>
      </c>
      <c r="BB270" s="79">
        <f t="shared" si="53"/>
        <v>158611.30110157729</v>
      </c>
      <c r="BC270" s="79">
        <f t="shared" si="57"/>
        <v>0</v>
      </c>
      <c r="BD270" s="108">
        <f t="shared" si="55"/>
        <v>158611.30110157729</v>
      </c>
      <c r="BE270" s="79">
        <f t="shared" si="56"/>
        <v>0</v>
      </c>
      <c r="BF270" s="108">
        <f t="shared" si="51"/>
        <v>0</v>
      </c>
      <c r="BG270" s="108">
        <f t="shared" si="51"/>
        <v>0</v>
      </c>
      <c r="BH270" s="83">
        <f t="shared" si="50"/>
        <v>0</v>
      </c>
    </row>
    <row r="271" spans="12:60" ht="20.25" customHeight="1">
      <c r="L271" s="977"/>
      <c r="M271" s="102">
        <v>254</v>
      </c>
      <c r="N271" s="108">
        <f t="shared" si="54"/>
        <v>0</v>
      </c>
      <c r="O271" s="108">
        <f t="shared" si="47"/>
        <v>0</v>
      </c>
      <c r="P271" s="108">
        <f t="shared" si="48"/>
        <v>0</v>
      </c>
      <c r="Q271" s="109">
        <f t="shared" si="49"/>
        <v>4.156390787102282E-10</v>
      </c>
      <c r="R271" s="108"/>
      <c r="S271" s="978"/>
      <c r="T271" s="102"/>
      <c r="V271" s="108"/>
      <c r="W271" s="108"/>
      <c r="AY271" s="108">
        <f t="shared" si="46"/>
        <v>0</v>
      </c>
      <c r="AZ271" s="83">
        <v>254</v>
      </c>
      <c r="BA271" s="83">
        <f t="shared" si="52"/>
        <v>0</v>
      </c>
      <c r="BB271" s="79">
        <f t="shared" si="53"/>
        <v>158611.30110157729</v>
      </c>
      <c r="BC271" s="79">
        <f t="shared" si="57"/>
        <v>0</v>
      </c>
      <c r="BD271" s="108">
        <f t="shared" si="55"/>
        <v>158611.30110157729</v>
      </c>
      <c r="BE271" s="79">
        <f t="shared" si="56"/>
        <v>0</v>
      </c>
      <c r="BF271" s="108">
        <f t="shared" si="51"/>
        <v>0</v>
      </c>
      <c r="BG271" s="108">
        <f t="shared" si="51"/>
        <v>0</v>
      </c>
      <c r="BH271" s="83">
        <f t="shared" si="50"/>
        <v>0</v>
      </c>
    </row>
    <row r="272" spans="12:60" ht="20.25" customHeight="1">
      <c r="L272" s="977"/>
      <c r="M272" s="102">
        <v>255</v>
      </c>
      <c r="N272" s="108">
        <f t="shared" si="54"/>
        <v>0</v>
      </c>
      <c r="O272" s="108">
        <f t="shared" si="47"/>
        <v>0</v>
      </c>
      <c r="P272" s="108">
        <f t="shared" si="48"/>
        <v>0</v>
      </c>
      <c r="Q272" s="109">
        <f t="shared" si="49"/>
        <v>4.156390787102282E-10</v>
      </c>
      <c r="R272" s="108"/>
      <c r="S272" s="978"/>
      <c r="T272" s="102"/>
      <c r="V272" s="108"/>
      <c r="W272" s="108"/>
      <c r="AY272" s="108">
        <f t="shared" si="46"/>
        <v>0</v>
      </c>
      <c r="AZ272" s="83">
        <v>255</v>
      </c>
      <c r="BA272" s="83">
        <f t="shared" si="52"/>
        <v>0</v>
      </c>
      <c r="BB272" s="79">
        <f t="shared" si="53"/>
        <v>158611.30110157729</v>
      </c>
      <c r="BC272" s="79">
        <f t="shared" si="57"/>
        <v>0</v>
      </c>
      <c r="BD272" s="108">
        <f t="shared" si="55"/>
        <v>158611.30110157729</v>
      </c>
      <c r="BE272" s="79">
        <f t="shared" si="56"/>
        <v>0</v>
      </c>
      <c r="BF272" s="108">
        <f t="shared" si="51"/>
        <v>0</v>
      </c>
      <c r="BG272" s="108">
        <f t="shared" si="51"/>
        <v>0</v>
      </c>
      <c r="BH272" s="83">
        <f t="shared" si="50"/>
        <v>0</v>
      </c>
    </row>
    <row r="273" spans="12:60" ht="20.25" customHeight="1">
      <c r="L273" s="977"/>
      <c r="M273" s="102">
        <v>256</v>
      </c>
      <c r="N273" s="108">
        <f t="shared" si="54"/>
        <v>0</v>
      </c>
      <c r="O273" s="108">
        <f t="shared" si="47"/>
        <v>0</v>
      </c>
      <c r="P273" s="108">
        <f t="shared" si="48"/>
        <v>0</v>
      </c>
      <c r="Q273" s="109">
        <f t="shared" si="49"/>
        <v>4.156390787102282E-10</v>
      </c>
      <c r="R273" s="108"/>
      <c r="S273" s="978"/>
      <c r="T273" s="102"/>
      <c r="V273" s="108"/>
      <c r="W273" s="108"/>
      <c r="AY273" s="108">
        <f t="shared" si="46"/>
        <v>0</v>
      </c>
      <c r="AZ273" s="83">
        <v>256</v>
      </c>
      <c r="BA273" s="83">
        <f t="shared" si="52"/>
        <v>0</v>
      </c>
      <c r="BB273" s="79">
        <f t="shared" si="53"/>
        <v>158611.30110157729</v>
      </c>
      <c r="BC273" s="79">
        <f t="shared" si="57"/>
        <v>0</v>
      </c>
      <c r="BD273" s="108">
        <f t="shared" si="55"/>
        <v>158611.30110157729</v>
      </c>
      <c r="BE273" s="79">
        <f t="shared" si="56"/>
        <v>0</v>
      </c>
      <c r="BF273" s="108">
        <f t="shared" si="51"/>
        <v>0</v>
      </c>
      <c r="BG273" s="108">
        <f t="shared" si="51"/>
        <v>0</v>
      </c>
      <c r="BH273" s="83">
        <f t="shared" si="50"/>
        <v>0</v>
      </c>
    </row>
    <row r="274" spans="12:60" ht="20.25" customHeight="1">
      <c r="L274" s="977"/>
      <c r="M274" s="102">
        <v>257</v>
      </c>
      <c r="N274" s="108">
        <f t="shared" si="54"/>
        <v>0</v>
      </c>
      <c r="O274" s="108">
        <f t="shared" si="47"/>
        <v>0</v>
      </c>
      <c r="P274" s="108">
        <f t="shared" si="48"/>
        <v>0</v>
      </c>
      <c r="Q274" s="109">
        <f t="shared" si="49"/>
        <v>4.156390787102282E-10</v>
      </c>
      <c r="R274" s="108"/>
      <c r="S274" s="978"/>
      <c r="T274" s="102"/>
      <c r="V274" s="108"/>
      <c r="W274" s="108"/>
      <c r="AY274" s="108">
        <f t="shared" ref="AY274:AY337" si="58">N274-O274-P274+U274-V274-W274</f>
        <v>0</v>
      </c>
      <c r="AZ274" s="83">
        <v>257</v>
      </c>
      <c r="BA274" s="83">
        <f t="shared" si="52"/>
        <v>0</v>
      </c>
      <c r="BB274" s="79">
        <f t="shared" si="53"/>
        <v>158611.30110157729</v>
      </c>
      <c r="BC274" s="79">
        <f t="shared" si="57"/>
        <v>0</v>
      </c>
      <c r="BD274" s="108">
        <f t="shared" si="55"/>
        <v>158611.30110157729</v>
      </c>
      <c r="BE274" s="79">
        <f t="shared" si="56"/>
        <v>0</v>
      </c>
      <c r="BF274" s="108">
        <f t="shared" si="51"/>
        <v>0</v>
      </c>
      <c r="BG274" s="108">
        <f t="shared" si="51"/>
        <v>0</v>
      </c>
      <c r="BH274" s="83">
        <f t="shared" si="50"/>
        <v>0</v>
      </c>
    </row>
    <row r="275" spans="12:60" ht="20.25" customHeight="1">
      <c r="L275" s="977"/>
      <c r="M275" s="102">
        <v>258</v>
      </c>
      <c r="N275" s="108">
        <f t="shared" si="54"/>
        <v>0</v>
      </c>
      <c r="O275" s="108">
        <f t="shared" ref="O275:O338" si="59">IF(N275=0,0,-PPMT($G$9/12,M275,MAX($G$8*12),$P$7))</f>
        <v>0</v>
      </c>
      <c r="P275" s="108">
        <f t="shared" ref="P275:P338" si="60">IF(N275=0,0,-IPMT($G$9/12,M275,MAX($G$8*12),$P$7))</f>
        <v>0</v>
      </c>
      <c r="Q275" s="109">
        <f t="shared" ref="Q275:Q338" si="61">IF(Q274&lt;0,0,Q274-O275)</f>
        <v>4.156390787102282E-10</v>
      </c>
      <c r="R275" s="108"/>
      <c r="S275" s="978"/>
      <c r="T275" s="102">
        <v>43</v>
      </c>
      <c r="U275" s="108">
        <f>IF(X269&lt;0.01,0,U$269)</f>
        <v>0</v>
      </c>
      <c r="V275" s="108">
        <f>IF(U275=0,0,-PPMT($G$9/2,T275,MAX($G$8*2),$P$9))</f>
        <v>0</v>
      </c>
      <c r="W275" s="108">
        <f>IF(U275=0,0,-IPMT($G$9/2,T275,MAX($G$8*2),$P$9))</f>
        <v>0</v>
      </c>
      <c r="X275" s="108">
        <f>IF(X269&lt;0,0,X269-V275)</f>
        <v>0</v>
      </c>
      <c r="Y275" s="108"/>
      <c r="AY275" s="108">
        <f t="shared" si="58"/>
        <v>0</v>
      </c>
      <c r="AZ275" s="83">
        <v>258</v>
      </c>
      <c r="BA275" s="83">
        <f t="shared" si="52"/>
        <v>0</v>
      </c>
      <c r="BB275" s="79">
        <f t="shared" si="53"/>
        <v>158611.30110157729</v>
      </c>
      <c r="BC275" s="79">
        <f t="shared" si="57"/>
        <v>0</v>
      </c>
      <c r="BD275" s="108">
        <f t="shared" si="55"/>
        <v>158611.30110157729</v>
      </c>
      <c r="BE275" s="79">
        <f t="shared" si="56"/>
        <v>0</v>
      </c>
      <c r="BF275" s="108">
        <f t="shared" si="51"/>
        <v>0</v>
      </c>
      <c r="BG275" s="108">
        <f t="shared" si="51"/>
        <v>0</v>
      </c>
      <c r="BH275" s="83">
        <f t="shared" si="50"/>
        <v>0</v>
      </c>
    </row>
    <row r="276" spans="12:60" ht="20.25" customHeight="1">
      <c r="L276" s="977"/>
      <c r="M276" s="102">
        <v>259</v>
      </c>
      <c r="N276" s="108">
        <f t="shared" si="54"/>
        <v>0</v>
      </c>
      <c r="O276" s="108">
        <f t="shared" si="59"/>
        <v>0</v>
      </c>
      <c r="P276" s="108">
        <f t="shared" si="60"/>
        <v>0</v>
      </c>
      <c r="Q276" s="109">
        <f t="shared" si="61"/>
        <v>4.156390787102282E-10</v>
      </c>
      <c r="R276" s="108"/>
      <c r="S276" s="978"/>
      <c r="T276" s="102"/>
      <c r="V276" s="108"/>
      <c r="W276" s="108"/>
      <c r="AY276" s="108">
        <f t="shared" si="58"/>
        <v>0</v>
      </c>
      <c r="AZ276" s="83">
        <v>259</v>
      </c>
      <c r="BA276" s="83">
        <f t="shared" si="52"/>
        <v>0</v>
      </c>
      <c r="BB276" s="79">
        <f t="shared" si="53"/>
        <v>158611.30110157729</v>
      </c>
      <c r="BC276" s="79">
        <f t="shared" si="57"/>
        <v>0</v>
      </c>
      <c r="BD276" s="108">
        <f t="shared" si="55"/>
        <v>158611.30110157729</v>
      </c>
      <c r="BE276" s="79">
        <f t="shared" si="56"/>
        <v>0</v>
      </c>
      <c r="BF276" s="108">
        <f t="shared" si="51"/>
        <v>0</v>
      </c>
      <c r="BG276" s="108">
        <f t="shared" si="51"/>
        <v>0</v>
      </c>
      <c r="BH276" s="83">
        <f t="shared" ref="BH276:BH339" si="62">IF(BE276&gt;0,1,0)</f>
        <v>0</v>
      </c>
    </row>
    <row r="277" spans="12:60" ht="20.25" customHeight="1">
      <c r="L277" s="977"/>
      <c r="M277" s="102">
        <v>260</v>
      </c>
      <c r="N277" s="108">
        <f t="shared" si="54"/>
        <v>0</v>
      </c>
      <c r="O277" s="108">
        <f t="shared" si="59"/>
        <v>0</v>
      </c>
      <c r="P277" s="108">
        <f t="shared" si="60"/>
        <v>0</v>
      </c>
      <c r="Q277" s="109">
        <f t="shared" si="61"/>
        <v>4.156390787102282E-10</v>
      </c>
      <c r="R277" s="108"/>
      <c r="S277" s="978"/>
      <c r="T277" s="102"/>
      <c r="V277" s="108"/>
      <c r="W277" s="108"/>
      <c r="AY277" s="108">
        <f t="shared" si="58"/>
        <v>0</v>
      </c>
      <c r="AZ277" s="83">
        <v>260</v>
      </c>
      <c r="BA277" s="83">
        <f t="shared" si="52"/>
        <v>0</v>
      </c>
      <c r="BB277" s="79">
        <f t="shared" si="53"/>
        <v>158611.30110157729</v>
      </c>
      <c r="BC277" s="79">
        <f t="shared" si="57"/>
        <v>0</v>
      </c>
      <c r="BD277" s="108">
        <f t="shared" si="55"/>
        <v>158611.30110157729</v>
      </c>
      <c r="BE277" s="79">
        <f t="shared" si="56"/>
        <v>0</v>
      </c>
      <c r="BF277" s="108">
        <f t="shared" si="51"/>
        <v>0</v>
      </c>
      <c r="BG277" s="108">
        <f t="shared" si="51"/>
        <v>0</v>
      </c>
      <c r="BH277" s="83">
        <f t="shared" si="62"/>
        <v>0</v>
      </c>
    </row>
    <row r="278" spans="12:60" ht="20.25" customHeight="1">
      <c r="L278" s="977"/>
      <c r="M278" s="102">
        <v>261</v>
      </c>
      <c r="N278" s="108">
        <f t="shared" si="54"/>
        <v>0</v>
      </c>
      <c r="O278" s="108">
        <f t="shared" si="59"/>
        <v>0</v>
      </c>
      <c r="P278" s="108">
        <f t="shared" si="60"/>
        <v>0</v>
      </c>
      <c r="Q278" s="109">
        <f t="shared" si="61"/>
        <v>4.156390787102282E-10</v>
      </c>
      <c r="R278" s="108"/>
      <c r="S278" s="978"/>
      <c r="T278" s="102"/>
      <c r="V278" s="108"/>
      <c r="W278" s="108"/>
      <c r="AY278" s="108">
        <f t="shared" si="58"/>
        <v>0</v>
      </c>
      <c r="AZ278" s="83">
        <v>261</v>
      </c>
      <c r="BA278" s="83">
        <f t="shared" si="52"/>
        <v>0</v>
      </c>
      <c r="BB278" s="79">
        <f t="shared" si="53"/>
        <v>158611.30110157729</v>
      </c>
      <c r="BC278" s="79">
        <f t="shared" si="57"/>
        <v>0</v>
      </c>
      <c r="BD278" s="108">
        <f t="shared" si="55"/>
        <v>158611.30110157729</v>
      </c>
      <c r="BE278" s="79">
        <f t="shared" si="56"/>
        <v>0</v>
      </c>
      <c r="BF278" s="108">
        <f t="shared" si="51"/>
        <v>0</v>
      </c>
      <c r="BG278" s="108">
        <f t="shared" si="51"/>
        <v>0</v>
      </c>
      <c r="BH278" s="83">
        <f t="shared" si="62"/>
        <v>0</v>
      </c>
    </row>
    <row r="279" spans="12:60" ht="20.25" customHeight="1">
      <c r="L279" s="977"/>
      <c r="M279" s="102">
        <v>262</v>
      </c>
      <c r="N279" s="108">
        <f t="shared" si="54"/>
        <v>0</v>
      </c>
      <c r="O279" s="108">
        <f t="shared" si="59"/>
        <v>0</v>
      </c>
      <c r="P279" s="108">
        <f t="shared" si="60"/>
        <v>0</v>
      </c>
      <c r="Q279" s="109">
        <f t="shared" si="61"/>
        <v>4.156390787102282E-10</v>
      </c>
      <c r="R279" s="108"/>
      <c r="S279" s="978"/>
      <c r="T279" s="102"/>
      <c r="V279" s="108"/>
      <c r="W279" s="108"/>
      <c r="AY279" s="108">
        <f t="shared" si="58"/>
        <v>0</v>
      </c>
      <c r="AZ279" s="83">
        <v>262</v>
      </c>
      <c r="BA279" s="83">
        <f t="shared" si="52"/>
        <v>0</v>
      </c>
      <c r="BB279" s="79">
        <f t="shared" si="53"/>
        <v>158611.30110157729</v>
      </c>
      <c r="BC279" s="79">
        <f t="shared" si="57"/>
        <v>0</v>
      </c>
      <c r="BD279" s="108">
        <f t="shared" si="55"/>
        <v>158611.30110157729</v>
      </c>
      <c r="BE279" s="79">
        <f t="shared" si="56"/>
        <v>0</v>
      </c>
      <c r="BF279" s="108">
        <f t="shared" si="51"/>
        <v>0</v>
      </c>
      <c r="BG279" s="108">
        <f t="shared" si="51"/>
        <v>0</v>
      </c>
      <c r="BH279" s="83">
        <f t="shared" si="62"/>
        <v>0</v>
      </c>
    </row>
    <row r="280" spans="12:60" ht="20.25" customHeight="1">
      <c r="L280" s="977"/>
      <c r="M280" s="102">
        <v>263</v>
      </c>
      <c r="N280" s="108">
        <f t="shared" si="54"/>
        <v>0</v>
      </c>
      <c r="O280" s="108">
        <f t="shared" si="59"/>
        <v>0</v>
      </c>
      <c r="P280" s="108">
        <f t="shared" si="60"/>
        <v>0</v>
      </c>
      <c r="Q280" s="109">
        <f t="shared" si="61"/>
        <v>4.156390787102282E-10</v>
      </c>
      <c r="R280" s="108"/>
      <c r="S280" s="978"/>
      <c r="T280" s="102"/>
      <c r="V280" s="108"/>
      <c r="W280" s="108"/>
      <c r="AY280" s="108">
        <f t="shared" si="58"/>
        <v>0</v>
      </c>
      <c r="AZ280" s="83">
        <v>263</v>
      </c>
      <c r="BA280" s="83">
        <f t="shared" si="52"/>
        <v>0</v>
      </c>
      <c r="BB280" s="79">
        <f t="shared" si="53"/>
        <v>158611.30110157729</v>
      </c>
      <c r="BC280" s="79">
        <f t="shared" si="57"/>
        <v>0</v>
      </c>
      <c r="BD280" s="108">
        <f t="shared" si="55"/>
        <v>158611.30110157729</v>
      </c>
      <c r="BE280" s="79">
        <f t="shared" si="56"/>
        <v>0</v>
      </c>
      <c r="BF280" s="108">
        <f t="shared" si="51"/>
        <v>0</v>
      </c>
      <c r="BG280" s="108">
        <f t="shared" si="51"/>
        <v>0</v>
      </c>
      <c r="BH280" s="83">
        <f t="shared" si="62"/>
        <v>0</v>
      </c>
    </row>
    <row r="281" spans="12:60" ht="20.25" customHeight="1">
      <c r="L281" s="977"/>
      <c r="M281" s="102">
        <v>264</v>
      </c>
      <c r="N281" s="108">
        <f t="shared" si="54"/>
        <v>0</v>
      </c>
      <c r="O281" s="108">
        <f t="shared" si="59"/>
        <v>0</v>
      </c>
      <c r="P281" s="108">
        <f t="shared" si="60"/>
        <v>0</v>
      </c>
      <c r="Q281" s="109">
        <f t="shared" si="61"/>
        <v>4.156390787102282E-10</v>
      </c>
      <c r="R281" s="108"/>
      <c r="S281" s="978"/>
      <c r="T281" s="102">
        <v>44</v>
      </c>
      <c r="U281" s="108">
        <f>IF(X275&lt;0.01,0,U$275)</f>
        <v>0</v>
      </c>
      <c r="V281" s="108">
        <f>IF(U281=0,0,-PPMT($G$9/2,T281,MAX($G$8*2),$P$9))</f>
        <v>0</v>
      </c>
      <c r="W281" s="108">
        <f>IF(U281=0,0,-IPMT($G$9/2,T281,MAX($G$8*2),$P$9))</f>
        <v>0</v>
      </c>
      <c r="X281" s="108">
        <f>IF(X275&lt;0,0,X275-V281)</f>
        <v>0</v>
      </c>
      <c r="Y281" s="108"/>
      <c r="AY281" s="108">
        <f t="shared" si="58"/>
        <v>0</v>
      </c>
      <c r="AZ281" s="83">
        <v>264</v>
      </c>
      <c r="BA281" s="83">
        <f t="shared" si="52"/>
        <v>0</v>
      </c>
      <c r="BB281" s="79">
        <f t="shared" si="53"/>
        <v>158611.30110157729</v>
      </c>
      <c r="BC281" s="79">
        <f t="shared" si="57"/>
        <v>0</v>
      </c>
      <c r="BD281" s="108">
        <f t="shared" si="55"/>
        <v>158611.30110157729</v>
      </c>
      <c r="BE281" s="79">
        <f t="shared" si="56"/>
        <v>0</v>
      </c>
      <c r="BF281" s="108">
        <f t="shared" ref="BF281:BG344" si="63">O281</f>
        <v>0</v>
      </c>
      <c r="BG281" s="108">
        <f t="shared" si="63"/>
        <v>0</v>
      </c>
      <c r="BH281" s="83">
        <f t="shared" si="62"/>
        <v>0</v>
      </c>
    </row>
    <row r="282" spans="12:60" ht="20.25" customHeight="1">
      <c r="L282" s="975" t="s">
        <v>414</v>
      </c>
      <c r="M282" s="102">
        <v>265</v>
      </c>
      <c r="N282" s="108">
        <f t="shared" si="54"/>
        <v>0</v>
      </c>
      <c r="O282" s="108">
        <f t="shared" si="59"/>
        <v>0</v>
      </c>
      <c r="P282" s="108">
        <f t="shared" si="60"/>
        <v>0</v>
      </c>
      <c r="Q282" s="109">
        <f t="shared" si="61"/>
        <v>4.156390787102282E-10</v>
      </c>
      <c r="R282" s="108"/>
      <c r="S282" s="976" t="s">
        <v>414</v>
      </c>
      <c r="T282" s="102"/>
      <c r="V282" s="108"/>
      <c r="W282" s="108"/>
      <c r="AY282" s="108">
        <f t="shared" si="58"/>
        <v>0</v>
      </c>
      <c r="AZ282" s="83">
        <v>265</v>
      </c>
      <c r="BA282" s="83">
        <f t="shared" si="52"/>
        <v>0</v>
      </c>
      <c r="BB282" s="79">
        <f t="shared" si="53"/>
        <v>158611.30110157729</v>
      </c>
      <c r="BC282" s="79">
        <f t="shared" si="57"/>
        <v>0</v>
      </c>
      <c r="BD282" s="108">
        <f t="shared" si="55"/>
        <v>158611.30110157729</v>
      </c>
      <c r="BE282" s="79">
        <f t="shared" si="56"/>
        <v>0</v>
      </c>
      <c r="BF282" s="108">
        <f t="shared" si="63"/>
        <v>0</v>
      </c>
      <c r="BG282" s="108">
        <f t="shared" si="63"/>
        <v>0</v>
      </c>
      <c r="BH282" s="83">
        <f t="shared" si="62"/>
        <v>0</v>
      </c>
    </row>
    <row r="283" spans="12:60" ht="20.25" customHeight="1">
      <c r="L283" s="975"/>
      <c r="M283" s="102">
        <v>266</v>
      </c>
      <c r="N283" s="108">
        <f t="shared" si="54"/>
        <v>0</v>
      </c>
      <c r="O283" s="108">
        <f t="shared" si="59"/>
        <v>0</v>
      </c>
      <c r="P283" s="108">
        <f t="shared" si="60"/>
        <v>0</v>
      </c>
      <c r="Q283" s="109">
        <f t="shared" si="61"/>
        <v>4.156390787102282E-10</v>
      </c>
      <c r="R283" s="108"/>
      <c r="S283" s="976"/>
      <c r="T283" s="102"/>
      <c r="V283" s="108"/>
      <c r="W283" s="108"/>
      <c r="AY283" s="108">
        <f t="shared" si="58"/>
        <v>0</v>
      </c>
      <c r="AZ283" s="83">
        <v>266</v>
      </c>
      <c r="BA283" s="83">
        <f t="shared" si="52"/>
        <v>0</v>
      </c>
      <c r="BB283" s="79">
        <f t="shared" si="53"/>
        <v>158611.30110157729</v>
      </c>
      <c r="BC283" s="79">
        <f t="shared" si="57"/>
        <v>0</v>
      </c>
      <c r="BD283" s="108">
        <f t="shared" si="55"/>
        <v>158611.30110157729</v>
      </c>
      <c r="BE283" s="79">
        <f t="shared" si="56"/>
        <v>0</v>
      </c>
      <c r="BF283" s="108">
        <f t="shared" si="63"/>
        <v>0</v>
      </c>
      <c r="BG283" s="108">
        <f t="shared" si="63"/>
        <v>0</v>
      </c>
      <c r="BH283" s="83">
        <f t="shared" si="62"/>
        <v>0</v>
      </c>
    </row>
    <row r="284" spans="12:60" ht="20.25" customHeight="1">
      <c r="L284" s="975"/>
      <c r="M284" s="102">
        <v>267</v>
      </c>
      <c r="N284" s="108">
        <f t="shared" si="54"/>
        <v>0</v>
      </c>
      <c r="O284" s="108">
        <f t="shared" si="59"/>
        <v>0</v>
      </c>
      <c r="P284" s="108">
        <f t="shared" si="60"/>
        <v>0</v>
      </c>
      <c r="Q284" s="109">
        <f t="shared" si="61"/>
        <v>4.156390787102282E-10</v>
      </c>
      <c r="R284" s="108"/>
      <c r="S284" s="976"/>
      <c r="T284" s="102"/>
      <c r="V284" s="108"/>
      <c r="W284" s="108"/>
      <c r="AY284" s="108">
        <f t="shared" si="58"/>
        <v>0</v>
      </c>
      <c r="AZ284" s="83">
        <v>267</v>
      </c>
      <c r="BA284" s="83">
        <f t="shared" si="52"/>
        <v>0</v>
      </c>
      <c r="BB284" s="79">
        <f t="shared" si="53"/>
        <v>158611.30110157729</v>
      </c>
      <c r="BC284" s="79">
        <f t="shared" si="57"/>
        <v>0</v>
      </c>
      <c r="BD284" s="108">
        <f t="shared" si="55"/>
        <v>158611.30110157729</v>
      </c>
      <c r="BE284" s="79">
        <f t="shared" si="56"/>
        <v>0</v>
      </c>
      <c r="BF284" s="108">
        <f t="shared" si="63"/>
        <v>0</v>
      </c>
      <c r="BG284" s="108">
        <f t="shared" si="63"/>
        <v>0</v>
      </c>
      <c r="BH284" s="83">
        <f t="shared" si="62"/>
        <v>0</v>
      </c>
    </row>
    <row r="285" spans="12:60" ht="20.25" customHeight="1">
      <c r="L285" s="975"/>
      <c r="M285" s="102">
        <v>268</v>
      </c>
      <c r="N285" s="108">
        <f t="shared" si="54"/>
        <v>0</v>
      </c>
      <c r="O285" s="108">
        <f t="shared" si="59"/>
        <v>0</v>
      </c>
      <c r="P285" s="108">
        <f t="shared" si="60"/>
        <v>0</v>
      </c>
      <c r="Q285" s="109">
        <f t="shared" si="61"/>
        <v>4.156390787102282E-10</v>
      </c>
      <c r="R285" s="108"/>
      <c r="S285" s="976"/>
      <c r="T285" s="102"/>
      <c r="V285" s="108"/>
      <c r="W285" s="108"/>
      <c r="AY285" s="108">
        <f t="shared" si="58"/>
        <v>0</v>
      </c>
      <c r="AZ285" s="83">
        <v>268</v>
      </c>
      <c r="BA285" s="83">
        <f t="shared" si="52"/>
        <v>0</v>
      </c>
      <c r="BB285" s="79">
        <f t="shared" si="53"/>
        <v>158611.30110157729</v>
      </c>
      <c r="BC285" s="79">
        <f t="shared" si="57"/>
        <v>0</v>
      </c>
      <c r="BD285" s="108">
        <f t="shared" si="55"/>
        <v>158611.30110157729</v>
      </c>
      <c r="BE285" s="79">
        <f t="shared" si="56"/>
        <v>0</v>
      </c>
      <c r="BF285" s="108">
        <f t="shared" si="63"/>
        <v>0</v>
      </c>
      <c r="BG285" s="108">
        <f t="shared" si="63"/>
        <v>0</v>
      </c>
      <c r="BH285" s="83">
        <f t="shared" si="62"/>
        <v>0</v>
      </c>
    </row>
    <row r="286" spans="12:60" ht="20.25" customHeight="1">
      <c r="L286" s="975"/>
      <c r="M286" s="102">
        <v>269</v>
      </c>
      <c r="N286" s="108">
        <f t="shared" si="54"/>
        <v>0</v>
      </c>
      <c r="O286" s="108">
        <f t="shared" si="59"/>
        <v>0</v>
      </c>
      <c r="P286" s="108">
        <f t="shared" si="60"/>
        <v>0</v>
      </c>
      <c r="Q286" s="109">
        <f t="shared" si="61"/>
        <v>4.156390787102282E-10</v>
      </c>
      <c r="R286" s="108"/>
      <c r="S286" s="976"/>
      <c r="T286" s="102"/>
      <c r="V286" s="108"/>
      <c r="W286" s="108"/>
      <c r="AY286" s="108">
        <f t="shared" si="58"/>
        <v>0</v>
      </c>
      <c r="AZ286" s="83">
        <v>269</v>
      </c>
      <c r="BA286" s="83">
        <f t="shared" ref="BA286:BA349" si="64">IF($F$19=AZ286,1,0)</f>
        <v>0</v>
      </c>
      <c r="BB286" s="79">
        <f t="shared" si="53"/>
        <v>158611.30110157729</v>
      </c>
      <c r="BC286" s="79">
        <f t="shared" si="57"/>
        <v>0</v>
      </c>
      <c r="BD286" s="108">
        <f t="shared" si="55"/>
        <v>158611.30110157729</v>
      </c>
      <c r="BE286" s="79">
        <f t="shared" si="56"/>
        <v>0</v>
      </c>
      <c r="BF286" s="108">
        <f t="shared" si="63"/>
        <v>0</v>
      </c>
      <c r="BG286" s="108">
        <f t="shared" si="63"/>
        <v>0</v>
      </c>
      <c r="BH286" s="83">
        <f t="shared" si="62"/>
        <v>0</v>
      </c>
    </row>
    <row r="287" spans="12:60" ht="20.25" customHeight="1">
      <c r="L287" s="975"/>
      <c r="M287" s="102">
        <v>270</v>
      </c>
      <c r="N287" s="108">
        <f t="shared" si="54"/>
        <v>0</v>
      </c>
      <c r="O287" s="108">
        <f t="shared" si="59"/>
        <v>0</v>
      </c>
      <c r="P287" s="108">
        <f t="shared" si="60"/>
        <v>0</v>
      </c>
      <c r="Q287" s="109">
        <f t="shared" si="61"/>
        <v>4.156390787102282E-10</v>
      </c>
      <c r="R287" s="108"/>
      <c r="S287" s="976"/>
      <c r="T287" s="102">
        <v>45</v>
      </c>
      <c r="U287" s="108">
        <f>IF(X281&lt;0.01,0,U$281)</f>
        <v>0</v>
      </c>
      <c r="V287" s="108">
        <f>IF(U287=0,0,-PPMT($G$9/2,T287,MAX($G$8*2),$P$9))</f>
        <v>0</v>
      </c>
      <c r="W287" s="108">
        <f>IF(U287=0,0,-IPMT($G$9/2,T287,MAX($G$8*2),$P$9))</f>
        <v>0</v>
      </c>
      <c r="X287" s="108">
        <f>IF(X281&lt;0,0,X281-V287)</f>
        <v>0</v>
      </c>
      <c r="Y287" s="108"/>
      <c r="AY287" s="108">
        <f t="shared" si="58"/>
        <v>0</v>
      </c>
      <c r="AZ287" s="83">
        <v>270</v>
      </c>
      <c r="BA287" s="83">
        <f t="shared" si="64"/>
        <v>0</v>
      </c>
      <c r="BB287" s="79">
        <f t="shared" ref="BB287:BB350" si="65">IF(BA287=1,$F$18,IF(BB286&gt;0,BD286,0))</f>
        <v>158611.30110157729</v>
      </c>
      <c r="BC287" s="79">
        <f t="shared" si="57"/>
        <v>0</v>
      </c>
      <c r="BD287" s="108">
        <f t="shared" si="55"/>
        <v>158611.30110157729</v>
      </c>
      <c r="BE287" s="79">
        <f t="shared" si="56"/>
        <v>0</v>
      </c>
      <c r="BF287" s="108">
        <f t="shared" si="63"/>
        <v>0</v>
      </c>
      <c r="BG287" s="108">
        <f t="shared" si="63"/>
        <v>0</v>
      </c>
      <c r="BH287" s="83">
        <f t="shared" si="62"/>
        <v>0</v>
      </c>
    </row>
    <row r="288" spans="12:60" ht="20.25" customHeight="1">
      <c r="L288" s="975"/>
      <c r="M288" s="102">
        <v>271</v>
      </c>
      <c r="N288" s="108">
        <f t="shared" ref="N288:N351" si="66">IF(Q287&lt;1,0,N287)</f>
        <v>0</v>
      </c>
      <c r="O288" s="108">
        <f t="shared" si="59"/>
        <v>0</v>
      </c>
      <c r="P288" s="108">
        <f t="shared" si="60"/>
        <v>0</v>
      </c>
      <c r="Q288" s="109">
        <f t="shared" si="61"/>
        <v>4.156390787102282E-10</v>
      </c>
      <c r="R288" s="108"/>
      <c r="S288" s="976"/>
      <c r="T288" s="102"/>
      <c r="V288" s="108"/>
      <c r="W288" s="108"/>
      <c r="AY288" s="108">
        <f t="shared" si="58"/>
        <v>0</v>
      </c>
      <c r="AZ288" s="83">
        <v>271</v>
      </c>
      <c r="BA288" s="83">
        <f t="shared" si="64"/>
        <v>0</v>
      </c>
      <c r="BB288" s="79">
        <f t="shared" si="65"/>
        <v>158611.30110157729</v>
      </c>
      <c r="BC288" s="79">
        <f t="shared" si="57"/>
        <v>0</v>
      </c>
      <c r="BD288" s="108">
        <f t="shared" si="55"/>
        <v>158611.30110157729</v>
      </c>
      <c r="BE288" s="79">
        <f t="shared" si="56"/>
        <v>0</v>
      </c>
      <c r="BF288" s="108">
        <f t="shared" si="63"/>
        <v>0</v>
      </c>
      <c r="BG288" s="108">
        <f t="shared" si="63"/>
        <v>0</v>
      </c>
      <c r="BH288" s="83">
        <f t="shared" si="62"/>
        <v>0</v>
      </c>
    </row>
    <row r="289" spans="12:60" ht="20.25" customHeight="1">
      <c r="L289" s="975"/>
      <c r="M289" s="102">
        <v>272</v>
      </c>
      <c r="N289" s="108">
        <f t="shared" si="66"/>
        <v>0</v>
      </c>
      <c r="O289" s="108">
        <f t="shared" si="59"/>
        <v>0</v>
      </c>
      <c r="P289" s="108">
        <f t="shared" si="60"/>
        <v>0</v>
      </c>
      <c r="Q289" s="109">
        <f t="shared" si="61"/>
        <v>4.156390787102282E-10</v>
      </c>
      <c r="R289" s="108"/>
      <c r="S289" s="976"/>
      <c r="T289" s="102"/>
      <c r="V289" s="108"/>
      <c r="W289" s="108"/>
      <c r="AY289" s="108">
        <f t="shared" si="58"/>
        <v>0</v>
      </c>
      <c r="AZ289" s="83">
        <v>272</v>
      </c>
      <c r="BA289" s="83">
        <f t="shared" si="64"/>
        <v>0</v>
      </c>
      <c r="BB289" s="79">
        <f t="shared" si="65"/>
        <v>158611.30110157729</v>
      </c>
      <c r="BC289" s="79">
        <f t="shared" si="57"/>
        <v>0</v>
      </c>
      <c r="BD289" s="108">
        <f t="shared" si="55"/>
        <v>158611.30110157729</v>
      </c>
      <c r="BE289" s="79">
        <f t="shared" si="56"/>
        <v>0</v>
      </c>
      <c r="BF289" s="108">
        <f t="shared" si="63"/>
        <v>0</v>
      </c>
      <c r="BG289" s="108">
        <f t="shared" si="63"/>
        <v>0</v>
      </c>
      <c r="BH289" s="83">
        <f t="shared" si="62"/>
        <v>0</v>
      </c>
    </row>
    <row r="290" spans="12:60" ht="20.25" customHeight="1">
      <c r="L290" s="975"/>
      <c r="M290" s="102">
        <v>273</v>
      </c>
      <c r="N290" s="108">
        <f t="shared" si="66"/>
        <v>0</v>
      </c>
      <c r="O290" s="108">
        <f t="shared" si="59"/>
        <v>0</v>
      </c>
      <c r="P290" s="108">
        <f t="shared" si="60"/>
        <v>0</v>
      </c>
      <c r="Q290" s="109">
        <f t="shared" si="61"/>
        <v>4.156390787102282E-10</v>
      </c>
      <c r="R290" s="108"/>
      <c r="S290" s="976"/>
      <c r="T290" s="102"/>
      <c r="V290" s="108"/>
      <c r="W290" s="108"/>
      <c r="AY290" s="108">
        <f t="shared" si="58"/>
        <v>0</v>
      </c>
      <c r="AZ290" s="83">
        <v>273</v>
      </c>
      <c r="BA290" s="83">
        <f t="shared" si="64"/>
        <v>0</v>
      </c>
      <c r="BB290" s="79">
        <f t="shared" si="65"/>
        <v>158611.30110157729</v>
      </c>
      <c r="BC290" s="79">
        <f t="shared" si="57"/>
        <v>0</v>
      </c>
      <c r="BD290" s="108">
        <f t="shared" si="55"/>
        <v>158611.30110157729</v>
      </c>
      <c r="BE290" s="79">
        <f t="shared" si="56"/>
        <v>0</v>
      </c>
      <c r="BF290" s="108">
        <f t="shared" si="63"/>
        <v>0</v>
      </c>
      <c r="BG290" s="108">
        <f t="shared" si="63"/>
        <v>0</v>
      </c>
      <c r="BH290" s="83">
        <f t="shared" si="62"/>
        <v>0</v>
      </c>
    </row>
    <row r="291" spans="12:60" ht="20.25" customHeight="1">
      <c r="L291" s="975"/>
      <c r="M291" s="102">
        <v>274</v>
      </c>
      <c r="N291" s="108">
        <f t="shared" si="66"/>
        <v>0</v>
      </c>
      <c r="O291" s="108">
        <f t="shared" si="59"/>
        <v>0</v>
      </c>
      <c r="P291" s="108">
        <f t="shared" si="60"/>
        <v>0</v>
      </c>
      <c r="Q291" s="109">
        <f t="shared" si="61"/>
        <v>4.156390787102282E-10</v>
      </c>
      <c r="R291" s="108"/>
      <c r="S291" s="976"/>
      <c r="T291" s="102"/>
      <c r="V291" s="108"/>
      <c r="W291" s="108"/>
      <c r="AY291" s="108">
        <f t="shared" si="58"/>
        <v>0</v>
      </c>
      <c r="AZ291" s="83">
        <v>274</v>
      </c>
      <c r="BA291" s="83">
        <f t="shared" si="64"/>
        <v>0</v>
      </c>
      <c r="BB291" s="79">
        <f t="shared" si="65"/>
        <v>158611.30110157729</v>
      </c>
      <c r="BC291" s="79">
        <f t="shared" si="57"/>
        <v>0</v>
      </c>
      <c r="BD291" s="108">
        <f t="shared" si="55"/>
        <v>158611.30110157729</v>
      </c>
      <c r="BE291" s="79">
        <f t="shared" si="56"/>
        <v>0</v>
      </c>
      <c r="BF291" s="108">
        <f t="shared" si="63"/>
        <v>0</v>
      </c>
      <c r="BG291" s="108">
        <f t="shared" si="63"/>
        <v>0</v>
      </c>
      <c r="BH291" s="83">
        <f t="shared" si="62"/>
        <v>0</v>
      </c>
    </row>
    <row r="292" spans="12:60" ht="20.25" customHeight="1">
      <c r="L292" s="975"/>
      <c r="M292" s="102">
        <v>275</v>
      </c>
      <c r="N292" s="108">
        <f t="shared" si="66"/>
        <v>0</v>
      </c>
      <c r="O292" s="108">
        <f t="shared" si="59"/>
        <v>0</v>
      </c>
      <c r="P292" s="108">
        <f t="shared" si="60"/>
        <v>0</v>
      </c>
      <c r="Q292" s="109">
        <f t="shared" si="61"/>
        <v>4.156390787102282E-10</v>
      </c>
      <c r="R292" s="108"/>
      <c r="S292" s="976"/>
      <c r="T292" s="102"/>
      <c r="V292" s="108"/>
      <c r="W292" s="108"/>
      <c r="AY292" s="108">
        <f t="shared" si="58"/>
        <v>0</v>
      </c>
      <c r="AZ292" s="83">
        <v>275</v>
      </c>
      <c r="BA292" s="83">
        <f t="shared" si="64"/>
        <v>0</v>
      </c>
      <c r="BB292" s="79">
        <f t="shared" si="65"/>
        <v>158611.30110157729</v>
      </c>
      <c r="BC292" s="79">
        <f t="shared" si="57"/>
        <v>0</v>
      </c>
      <c r="BD292" s="108">
        <f t="shared" si="55"/>
        <v>158611.30110157729</v>
      </c>
      <c r="BE292" s="79">
        <f t="shared" si="56"/>
        <v>0</v>
      </c>
      <c r="BF292" s="108">
        <f t="shared" si="63"/>
        <v>0</v>
      </c>
      <c r="BG292" s="108">
        <f t="shared" si="63"/>
        <v>0</v>
      </c>
      <c r="BH292" s="83">
        <f t="shared" si="62"/>
        <v>0</v>
      </c>
    </row>
    <row r="293" spans="12:60" ht="20.25" customHeight="1">
      <c r="L293" s="975"/>
      <c r="M293" s="102">
        <v>276</v>
      </c>
      <c r="N293" s="108">
        <f t="shared" si="66"/>
        <v>0</v>
      </c>
      <c r="O293" s="108">
        <f t="shared" si="59"/>
        <v>0</v>
      </c>
      <c r="P293" s="108">
        <f t="shared" si="60"/>
        <v>0</v>
      </c>
      <c r="Q293" s="109">
        <f t="shared" si="61"/>
        <v>4.156390787102282E-10</v>
      </c>
      <c r="R293" s="108"/>
      <c r="S293" s="976"/>
      <c r="T293" s="102">
        <v>46</v>
      </c>
      <c r="U293" s="108">
        <f>IF(X287&lt;0.01,0,U$287)</f>
        <v>0</v>
      </c>
      <c r="V293" s="108">
        <f>IF(U293=0,0,-PPMT($G$9/2,T293,MAX($G$8*2),$P$9))</f>
        <v>0</v>
      </c>
      <c r="W293" s="108">
        <f>IF(U293=0,0,-IPMT($G$9/2,T293,MAX($G$8*2),$P$9))</f>
        <v>0</v>
      </c>
      <c r="X293" s="108">
        <f>IF(X287&lt;0,0,X287-V293)</f>
        <v>0</v>
      </c>
      <c r="Y293" s="108"/>
      <c r="AY293" s="108">
        <f t="shared" si="58"/>
        <v>0</v>
      </c>
      <c r="AZ293" s="83">
        <v>276</v>
      </c>
      <c r="BA293" s="83">
        <f t="shared" si="64"/>
        <v>0</v>
      </c>
      <c r="BB293" s="79">
        <f t="shared" si="65"/>
        <v>158611.30110157729</v>
      </c>
      <c r="BC293" s="79">
        <f t="shared" si="57"/>
        <v>0</v>
      </c>
      <c r="BD293" s="108">
        <f t="shared" si="55"/>
        <v>158611.30110157729</v>
      </c>
      <c r="BE293" s="79">
        <f t="shared" si="56"/>
        <v>0</v>
      </c>
      <c r="BF293" s="108">
        <f t="shared" si="63"/>
        <v>0</v>
      </c>
      <c r="BG293" s="108">
        <f t="shared" si="63"/>
        <v>0</v>
      </c>
      <c r="BH293" s="83">
        <f t="shared" si="62"/>
        <v>0</v>
      </c>
    </row>
    <row r="294" spans="12:60" ht="20.25" customHeight="1">
      <c r="L294" s="977" t="s">
        <v>415</v>
      </c>
      <c r="M294" s="102">
        <v>277</v>
      </c>
      <c r="N294" s="108">
        <f t="shared" si="66"/>
        <v>0</v>
      </c>
      <c r="O294" s="108">
        <f t="shared" si="59"/>
        <v>0</v>
      </c>
      <c r="P294" s="108">
        <f t="shared" si="60"/>
        <v>0</v>
      </c>
      <c r="Q294" s="109">
        <f t="shared" si="61"/>
        <v>4.156390787102282E-10</v>
      </c>
      <c r="R294" s="108"/>
      <c r="S294" s="978" t="s">
        <v>415</v>
      </c>
      <c r="T294" s="102"/>
      <c r="V294" s="108"/>
      <c r="W294" s="108"/>
      <c r="AY294" s="108">
        <f t="shared" si="58"/>
        <v>0</v>
      </c>
      <c r="AZ294" s="83">
        <v>277</v>
      </c>
      <c r="BA294" s="83">
        <f t="shared" si="64"/>
        <v>0</v>
      </c>
      <c r="BB294" s="79">
        <f t="shared" si="65"/>
        <v>158611.30110157729</v>
      </c>
      <c r="BC294" s="79">
        <f t="shared" si="57"/>
        <v>0</v>
      </c>
      <c r="BD294" s="108">
        <f t="shared" si="55"/>
        <v>158611.30110157729</v>
      </c>
      <c r="BE294" s="79">
        <f t="shared" si="56"/>
        <v>0</v>
      </c>
      <c r="BF294" s="108">
        <f t="shared" si="63"/>
        <v>0</v>
      </c>
      <c r="BG294" s="108">
        <f t="shared" si="63"/>
        <v>0</v>
      </c>
      <c r="BH294" s="83">
        <f t="shared" si="62"/>
        <v>0</v>
      </c>
    </row>
    <row r="295" spans="12:60" ht="20.25" customHeight="1">
      <c r="L295" s="977"/>
      <c r="M295" s="102">
        <v>278</v>
      </c>
      <c r="N295" s="108">
        <f t="shared" si="66"/>
        <v>0</v>
      </c>
      <c r="O295" s="108">
        <f t="shared" si="59"/>
        <v>0</v>
      </c>
      <c r="P295" s="108">
        <f t="shared" si="60"/>
        <v>0</v>
      </c>
      <c r="Q295" s="109">
        <f t="shared" si="61"/>
        <v>4.156390787102282E-10</v>
      </c>
      <c r="R295" s="108"/>
      <c r="S295" s="978"/>
      <c r="T295" s="102"/>
      <c r="V295" s="108"/>
      <c r="W295" s="108"/>
      <c r="AY295" s="108">
        <f t="shared" si="58"/>
        <v>0</v>
      </c>
      <c r="AZ295" s="83">
        <v>278</v>
      </c>
      <c r="BA295" s="83">
        <f t="shared" si="64"/>
        <v>0</v>
      </c>
      <c r="BB295" s="79">
        <f t="shared" si="65"/>
        <v>158611.30110157729</v>
      </c>
      <c r="BC295" s="79">
        <f t="shared" si="57"/>
        <v>0</v>
      </c>
      <c r="BD295" s="108">
        <f t="shared" si="55"/>
        <v>158611.30110157729</v>
      </c>
      <c r="BE295" s="79">
        <f t="shared" si="56"/>
        <v>0</v>
      </c>
      <c r="BF295" s="108">
        <f t="shared" si="63"/>
        <v>0</v>
      </c>
      <c r="BG295" s="108">
        <f t="shared" si="63"/>
        <v>0</v>
      </c>
      <c r="BH295" s="83">
        <f t="shared" si="62"/>
        <v>0</v>
      </c>
    </row>
    <row r="296" spans="12:60" ht="20.25" customHeight="1">
      <c r="L296" s="977"/>
      <c r="M296" s="102">
        <v>279</v>
      </c>
      <c r="N296" s="108">
        <f t="shared" si="66"/>
        <v>0</v>
      </c>
      <c r="O296" s="108">
        <f t="shared" si="59"/>
        <v>0</v>
      </c>
      <c r="P296" s="108">
        <f t="shared" si="60"/>
        <v>0</v>
      </c>
      <c r="Q296" s="109">
        <f t="shared" si="61"/>
        <v>4.156390787102282E-10</v>
      </c>
      <c r="R296" s="108"/>
      <c r="S296" s="978"/>
      <c r="T296" s="102"/>
      <c r="V296" s="108"/>
      <c r="W296" s="108"/>
      <c r="AY296" s="108">
        <f t="shared" si="58"/>
        <v>0</v>
      </c>
      <c r="AZ296" s="83">
        <v>279</v>
      </c>
      <c r="BA296" s="83">
        <f t="shared" si="64"/>
        <v>0</v>
      </c>
      <c r="BB296" s="79">
        <f t="shared" si="65"/>
        <v>158611.30110157729</v>
      </c>
      <c r="BC296" s="79">
        <f t="shared" si="57"/>
        <v>0</v>
      </c>
      <c r="BD296" s="108">
        <f t="shared" si="55"/>
        <v>158611.30110157729</v>
      </c>
      <c r="BE296" s="79">
        <f t="shared" si="56"/>
        <v>0</v>
      </c>
      <c r="BF296" s="108">
        <f t="shared" si="63"/>
        <v>0</v>
      </c>
      <c r="BG296" s="108">
        <f t="shared" si="63"/>
        <v>0</v>
      </c>
      <c r="BH296" s="83">
        <f t="shared" si="62"/>
        <v>0</v>
      </c>
    </row>
    <row r="297" spans="12:60" ht="20.25" customHeight="1">
      <c r="L297" s="977"/>
      <c r="M297" s="102">
        <v>280</v>
      </c>
      <c r="N297" s="108">
        <f t="shared" si="66"/>
        <v>0</v>
      </c>
      <c r="O297" s="108">
        <f t="shared" si="59"/>
        <v>0</v>
      </c>
      <c r="P297" s="108">
        <f t="shared" si="60"/>
        <v>0</v>
      </c>
      <c r="Q297" s="109">
        <f t="shared" si="61"/>
        <v>4.156390787102282E-10</v>
      </c>
      <c r="R297" s="108"/>
      <c r="S297" s="978"/>
      <c r="T297" s="102"/>
      <c r="V297" s="108"/>
      <c r="W297" s="108"/>
      <c r="AY297" s="108">
        <f t="shared" si="58"/>
        <v>0</v>
      </c>
      <c r="AZ297" s="83">
        <v>280</v>
      </c>
      <c r="BA297" s="83">
        <f t="shared" si="64"/>
        <v>0</v>
      </c>
      <c r="BB297" s="79">
        <f t="shared" si="65"/>
        <v>158611.30110157729</v>
      </c>
      <c r="BC297" s="79">
        <f t="shared" si="57"/>
        <v>0</v>
      </c>
      <c r="BD297" s="108">
        <f t="shared" si="55"/>
        <v>158611.30110157729</v>
      </c>
      <c r="BE297" s="79">
        <f t="shared" si="56"/>
        <v>0</v>
      </c>
      <c r="BF297" s="108">
        <f t="shared" si="63"/>
        <v>0</v>
      </c>
      <c r="BG297" s="108">
        <f t="shared" si="63"/>
        <v>0</v>
      </c>
      <c r="BH297" s="83">
        <f t="shared" si="62"/>
        <v>0</v>
      </c>
    </row>
    <row r="298" spans="12:60" ht="20.25" customHeight="1">
      <c r="L298" s="977"/>
      <c r="M298" s="102">
        <v>281</v>
      </c>
      <c r="N298" s="108">
        <f t="shared" si="66"/>
        <v>0</v>
      </c>
      <c r="O298" s="108">
        <f t="shared" si="59"/>
        <v>0</v>
      </c>
      <c r="P298" s="108">
        <f t="shared" si="60"/>
        <v>0</v>
      </c>
      <c r="Q298" s="109">
        <f t="shared" si="61"/>
        <v>4.156390787102282E-10</v>
      </c>
      <c r="R298" s="108"/>
      <c r="S298" s="978"/>
      <c r="T298" s="102"/>
      <c r="V298" s="108"/>
      <c r="W298" s="108"/>
      <c r="AY298" s="108">
        <f t="shared" si="58"/>
        <v>0</v>
      </c>
      <c r="AZ298" s="83">
        <v>281</v>
      </c>
      <c r="BA298" s="83">
        <f t="shared" si="64"/>
        <v>0</v>
      </c>
      <c r="BB298" s="79">
        <f t="shared" si="65"/>
        <v>158611.30110157729</v>
      </c>
      <c r="BC298" s="79">
        <f t="shared" si="57"/>
        <v>0</v>
      </c>
      <c r="BD298" s="108">
        <f t="shared" si="55"/>
        <v>158611.30110157729</v>
      </c>
      <c r="BE298" s="79">
        <f t="shared" si="56"/>
        <v>0</v>
      </c>
      <c r="BF298" s="108">
        <f t="shared" si="63"/>
        <v>0</v>
      </c>
      <c r="BG298" s="108">
        <f t="shared" si="63"/>
        <v>0</v>
      </c>
      <c r="BH298" s="83">
        <f t="shared" si="62"/>
        <v>0</v>
      </c>
    </row>
    <row r="299" spans="12:60" ht="20.25" customHeight="1">
      <c r="L299" s="977"/>
      <c r="M299" s="102">
        <v>282</v>
      </c>
      <c r="N299" s="108">
        <f t="shared" si="66"/>
        <v>0</v>
      </c>
      <c r="O299" s="108">
        <f t="shared" si="59"/>
        <v>0</v>
      </c>
      <c r="P299" s="108">
        <f t="shared" si="60"/>
        <v>0</v>
      </c>
      <c r="Q299" s="109">
        <f t="shared" si="61"/>
        <v>4.156390787102282E-10</v>
      </c>
      <c r="R299" s="108"/>
      <c r="S299" s="978"/>
      <c r="T299" s="102">
        <v>47</v>
      </c>
      <c r="U299" s="108">
        <f>IF(X293&lt;0.01,0,U$293)</f>
        <v>0</v>
      </c>
      <c r="V299" s="108">
        <f>IF(U299=0,0,-PPMT($G$9/2,T299,MAX($G$8*2),$P$9))</f>
        <v>0</v>
      </c>
      <c r="W299" s="108">
        <f>IF(U299=0,0,-IPMT($G$9/2,T299,MAX($G$8*2),$P$9))</f>
        <v>0</v>
      </c>
      <c r="X299" s="108">
        <f>IF(X293&lt;0,0,X293-V299)</f>
        <v>0</v>
      </c>
      <c r="Y299" s="108"/>
      <c r="AY299" s="108">
        <f t="shared" si="58"/>
        <v>0</v>
      </c>
      <c r="AZ299" s="83">
        <v>282</v>
      </c>
      <c r="BA299" s="83">
        <f t="shared" si="64"/>
        <v>0</v>
      </c>
      <c r="BB299" s="79">
        <f t="shared" si="65"/>
        <v>158611.30110157729</v>
      </c>
      <c r="BC299" s="79">
        <f t="shared" si="57"/>
        <v>0</v>
      </c>
      <c r="BD299" s="108">
        <f t="shared" si="55"/>
        <v>158611.30110157729</v>
      </c>
      <c r="BE299" s="79">
        <f t="shared" si="56"/>
        <v>0</v>
      </c>
      <c r="BF299" s="108">
        <f t="shared" si="63"/>
        <v>0</v>
      </c>
      <c r="BG299" s="108">
        <f t="shared" si="63"/>
        <v>0</v>
      </c>
      <c r="BH299" s="83">
        <f t="shared" si="62"/>
        <v>0</v>
      </c>
    </row>
    <row r="300" spans="12:60" ht="20.25" customHeight="1">
      <c r="L300" s="977"/>
      <c r="M300" s="102">
        <v>283</v>
      </c>
      <c r="N300" s="108">
        <f t="shared" si="66"/>
        <v>0</v>
      </c>
      <c r="O300" s="108">
        <f t="shared" si="59"/>
        <v>0</v>
      </c>
      <c r="P300" s="108">
        <f t="shared" si="60"/>
        <v>0</v>
      </c>
      <c r="Q300" s="109">
        <f t="shared" si="61"/>
        <v>4.156390787102282E-10</v>
      </c>
      <c r="R300" s="108"/>
      <c r="S300" s="978"/>
      <c r="T300" s="102"/>
      <c r="V300" s="108"/>
      <c r="W300" s="108"/>
      <c r="AY300" s="108">
        <f t="shared" si="58"/>
        <v>0</v>
      </c>
      <c r="AZ300" s="83">
        <v>283</v>
      </c>
      <c r="BA300" s="83">
        <f t="shared" si="64"/>
        <v>0</v>
      </c>
      <c r="BB300" s="79">
        <f t="shared" si="65"/>
        <v>158611.30110157729</v>
      </c>
      <c r="BC300" s="79">
        <f t="shared" si="57"/>
        <v>0</v>
      </c>
      <c r="BD300" s="108">
        <f t="shared" si="55"/>
        <v>158611.30110157729</v>
      </c>
      <c r="BE300" s="79">
        <f t="shared" si="56"/>
        <v>0</v>
      </c>
      <c r="BF300" s="108">
        <f t="shared" si="63"/>
        <v>0</v>
      </c>
      <c r="BG300" s="108">
        <f t="shared" si="63"/>
        <v>0</v>
      </c>
      <c r="BH300" s="83">
        <f t="shared" si="62"/>
        <v>0</v>
      </c>
    </row>
    <row r="301" spans="12:60" ht="20.25" customHeight="1">
      <c r="L301" s="977"/>
      <c r="M301" s="102">
        <v>284</v>
      </c>
      <c r="N301" s="108">
        <f t="shared" si="66"/>
        <v>0</v>
      </c>
      <c r="O301" s="108">
        <f t="shared" si="59"/>
        <v>0</v>
      </c>
      <c r="P301" s="108">
        <f t="shared" si="60"/>
        <v>0</v>
      </c>
      <c r="Q301" s="109">
        <f t="shared" si="61"/>
        <v>4.156390787102282E-10</v>
      </c>
      <c r="R301" s="108"/>
      <c r="S301" s="978"/>
      <c r="T301" s="102"/>
      <c r="V301" s="108"/>
      <c r="W301" s="108"/>
      <c r="AY301" s="108">
        <f t="shared" si="58"/>
        <v>0</v>
      </c>
      <c r="AZ301" s="83">
        <v>284</v>
      </c>
      <c r="BA301" s="83">
        <f t="shared" si="64"/>
        <v>0</v>
      </c>
      <c r="BB301" s="79">
        <f t="shared" si="65"/>
        <v>158611.30110157729</v>
      </c>
      <c r="BC301" s="79">
        <f t="shared" si="57"/>
        <v>0</v>
      </c>
      <c r="BD301" s="108">
        <f t="shared" si="55"/>
        <v>158611.30110157729</v>
      </c>
      <c r="BE301" s="79">
        <f t="shared" si="56"/>
        <v>0</v>
      </c>
      <c r="BF301" s="108">
        <f t="shared" si="63"/>
        <v>0</v>
      </c>
      <c r="BG301" s="108">
        <f t="shared" si="63"/>
        <v>0</v>
      </c>
      <c r="BH301" s="83">
        <f t="shared" si="62"/>
        <v>0</v>
      </c>
    </row>
    <row r="302" spans="12:60" ht="20.25" customHeight="1">
      <c r="L302" s="977"/>
      <c r="M302" s="102">
        <v>285</v>
      </c>
      <c r="N302" s="108">
        <f t="shared" si="66"/>
        <v>0</v>
      </c>
      <c r="O302" s="108">
        <f t="shared" si="59"/>
        <v>0</v>
      </c>
      <c r="P302" s="108">
        <f t="shared" si="60"/>
        <v>0</v>
      </c>
      <c r="Q302" s="109">
        <f t="shared" si="61"/>
        <v>4.156390787102282E-10</v>
      </c>
      <c r="R302" s="108"/>
      <c r="S302" s="978"/>
      <c r="T302" s="102"/>
      <c r="V302" s="108"/>
      <c r="W302" s="108"/>
      <c r="AY302" s="108">
        <f t="shared" si="58"/>
        <v>0</v>
      </c>
      <c r="AZ302" s="83">
        <v>285</v>
      </c>
      <c r="BA302" s="83">
        <f t="shared" si="64"/>
        <v>0</v>
      </c>
      <c r="BB302" s="79">
        <f t="shared" si="65"/>
        <v>158611.30110157729</v>
      </c>
      <c r="BC302" s="79">
        <f t="shared" si="57"/>
        <v>0</v>
      </c>
      <c r="BD302" s="108">
        <f t="shared" si="55"/>
        <v>158611.30110157729</v>
      </c>
      <c r="BE302" s="79">
        <f t="shared" si="56"/>
        <v>0</v>
      </c>
      <c r="BF302" s="108">
        <f t="shared" si="63"/>
        <v>0</v>
      </c>
      <c r="BG302" s="108">
        <f t="shared" si="63"/>
        <v>0</v>
      </c>
      <c r="BH302" s="83">
        <f t="shared" si="62"/>
        <v>0</v>
      </c>
    </row>
    <row r="303" spans="12:60" ht="20.25" customHeight="1">
      <c r="L303" s="977"/>
      <c r="M303" s="102">
        <v>286</v>
      </c>
      <c r="N303" s="108">
        <f t="shared" si="66"/>
        <v>0</v>
      </c>
      <c r="O303" s="108">
        <f t="shared" si="59"/>
        <v>0</v>
      </c>
      <c r="P303" s="108">
        <f t="shared" si="60"/>
        <v>0</v>
      </c>
      <c r="Q303" s="109">
        <f>IF(Q302&lt;0,0,Q302-O303)</f>
        <v>4.156390787102282E-10</v>
      </c>
      <c r="R303" s="108"/>
      <c r="S303" s="978"/>
      <c r="T303" s="102"/>
      <c r="V303" s="108"/>
      <c r="W303" s="108"/>
      <c r="AY303" s="108">
        <f t="shared" si="58"/>
        <v>0</v>
      </c>
      <c r="AZ303" s="83">
        <v>286</v>
      </c>
      <c r="BA303" s="83">
        <f t="shared" si="64"/>
        <v>0</v>
      </c>
      <c r="BB303" s="79">
        <f t="shared" si="65"/>
        <v>158611.30110157729</v>
      </c>
      <c r="BC303" s="79">
        <f t="shared" si="57"/>
        <v>0</v>
      </c>
      <c r="BD303" s="108">
        <f t="shared" si="55"/>
        <v>158611.30110157729</v>
      </c>
      <c r="BE303" s="79">
        <f t="shared" si="56"/>
        <v>0</v>
      </c>
      <c r="BF303" s="108">
        <f t="shared" si="63"/>
        <v>0</v>
      </c>
      <c r="BG303" s="108">
        <f t="shared" si="63"/>
        <v>0</v>
      </c>
      <c r="BH303" s="83">
        <f t="shared" si="62"/>
        <v>0</v>
      </c>
    </row>
    <row r="304" spans="12:60" ht="20.25" customHeight="1">
      <c r="L304" s="977"/>
      <c r="M304" s="102">
        <v>287</v>
      </c>
      <c r="N304" s="108">
        <f t="shared" si="66"/>
        <v>0</v>
      </c>
      <c r="O304" s="108">
        <f t="shared" si="59"/>
        <v>0</v>
      </c>
      <c r="P304" s="108">
        <f t="shared" si="60"/>
        <v>0</v>
      </c>
      <c r="Q304" s="109">
        <f t="shared" si="61"/>
        <v>4.156390787102282E-10</v>
      </c>
      <c r="R304" s="108"/>
      <c r="S304" s="978"/>
      <c r="T304" s="102"/>
      <c r="V304" s="108"/>
      <c r="W304" s="108"/>
      <c r="AY304" s="108">
        <f t="shared" si="58"/>
        <v>0</v>
      </c>
      <c r="AZ304" s="83">
        <v>287</v>
      </c>
      <c r="BA304" s="83">
        <f t="shared" si="64"/>
        <v>0</v>
      </c>
      <c r="BB304" s="79">
        <f t="shared" si="65"/>
        <v>158611.30110157729</v>
      </c>
      <c r="BC304" s="79">
        <f t="shared" si="57"/>
        <v>0</v>
      </c>
      <c r="BD304" s="108">
        <f t="shared" ref="BD304:BD367" si="67">BB304-BC304</f>
        <v>158611.30110157729</v>
      </c>
      <c r="BE304" s="79">
        <f t="shared" ref="BE304:BE367" si="68">IF(BC304&gt;0,BG304,0)</f>
        <v>0</v>
      </c>
      <c r="BF304" s="108">
        <f t="shared" si="63"/>
        <v>0</v>
      </c>
      <c r="BG304" s="108">
        <f t="shared" si="63"/>
        <v>0</v>
      </c>
      <c r="BH304" s="83">
        <f t="shared" si="62"/>
        <v>0</v>
      </c>
    </row>
    <row r="305" spans="12:60" ht="20.25" customHeight="1">
      <c r="L305" s="977"/>
      <c r="M305" s="102">
        <v>288</v>
      </c>
      <c r="N305" s="108">
        <f t="shared" si="66"/>
        <v>0</v>
      </c>
      <c r="O305" s="108">
        <f t="shared" si="59"/>
        <v>0</v>
      </c>
      <c r="P305" s="108">
        <f t="shared" si="60"/>
        <v>0</v>
      </c>
      <c r="Q305" s="109">
        <f t="shared" si="61"/>
        <v>4.156390787102282E-10</v>
      </c>
      <c r="R305" s="108"/>
      <c r="S305" s="978"/>
      <c r="T305" s="102">
        <v>48</v>
      </c>
      <c r="U305" s="108">
        <f>IF(X299&lt;0.01,0,U$299)</f>
        <v>0</v>
      </c>
      <c r="V305" s="108">
        <f>IF(U305=0,0,-PPMT($G$9/2,T305,MAX($G$8*2),$P$9))</f>
        <v>0</v>
      </c>
      <c r="W305" s="108">
        <f>IF(U305=0,0,-IPMT($G$9/2,T305,MAX($G$8*2),$P$9))</f>
        <v>0</v>
      </c>
      <c r="X305" s="108">
        <f>IF(X299&lt;0,0,X299-V305)</f>
        <v>0</v>
      </c>
      <c r="Y305" s="108"/>
      <c r="AY305" s="108">
        <f t="shared" si="58"/>
        <v>0</v>
      </c>
      <c r="AZ305" s="83">
        <v>288</v>
      </c>
      <c r="BA305" s="83">
        <f t="shared" si="64"/>
        <v>0</v>
      </c>
      <c r="BB305" s="79">
        <f t="shared" si="65"/>
        <v>158611.30110157729</v>
      </c>
      <c r="BC305" s="79">
        <f t="shared" ref="BC305:BC368" si="69">IF(BA305=1,BF305,IF(BB305&gt;0,BF305,0))</f>
        <v>0</v>
      </c>
      <c r="BD305" s="108">
        <f t="shared" si="67"/>
        <v>158611.30110157729</v>
      </c>
      <c r="BE305" s="79">
        <f t="shared" si="68"/>
        <v>0</v>
      </c>
      <c r="BF305" s="108">
        <f t="shared" si="63"/>
        <v>0</v>
      </c>
      <c r="BG305" s="108">
        <f t="shared" si="63"/>
        <v>0</v>
      </c>
      <c r="BH305" s="83">
        <f t="shared" si="62"/>
        <v>0</v>
      </c>
    </row>
    <row r="306" spans="12:60" ht="20.25" customHeight="1">
      <c r="L306" s="975" t="s">
        <v>416</v>
      </c>
      <c r="M306" s="102">
        <v>289</v>
      </c>
      <c r="N306" s="108">
        <f t="shared" si="66"/>
        <v>0</v>
      </c>
      <c r="O306" s="108">
        <f t="shared" si="59"/>
        <v>0</v>
      </c>
      <c r="P306" s="108">
        <f t="shared" si="60"/>
        <v>0</v>
      </c>
      <c r="Q306" s="109">
        <f t="shared" si="61"/>
        <v>4.156390787102282E-10</v>
      </c>
      <c r="R306" s="108"/>
      <c r="S306" s="976" t="s">
        <v>416</v>
      </c>
      <c r="T306" s="102"/>
      <c r="V306" s="108"/>
      <c r="W306" s="108"/>
      <c r="AY306" s="108">
        <f t="shared" si="58"/>
        <v>0</v>
      </c>
      <c r="AZ306" s="83">
        <v>289</v>
      </c>
      <c r="BA306" s="83">
        <f t="shared" si="64"/>
        <v>0</v>
      </c>
      <c r="BB306" s="79">
        <f t="shared" si="65"/>
        <v>158611.30110157729</v>
      </c>
      <c r="BC306" s="79">
        <f t="shared" si="69"/>
        <v>0</v>
      </c>
      <c r="BD306" s="108">
        <f t="shared" si="67"/>
        <v>158611.30110157729</v>
      </c>
      <c r="BE306" s="79">
        <f t="shared" si="68"/>
        <v>0</v>
      </c>
      <c r="BF306" s="108">
        <f t="shared" si="63"/>
        <v>0</v>
      </c>
      <c r="BG306" s="108">
        <f t="shared" si="63"/>
        <v>0</v>
      </c>
      <c r="BH306" s="83">
        <f t="shared" si="62"/>
        <v>0</v>
      </c>
    </row>
    <row r="307" spans="12:60" ht="20.25" customHeight="1">
      <c r="L307" s="975"/>
      <c r="M307" s="102">
        <v>290</v>
      </c>
      <c r="N307" s="108">
        <f t="shared" si="66"/>
        <v>0</v>
      </c>
      <c r="O307" s="108">
        <f t="shared" si="59"/>
        <v>0</v>
      </c>
      <c r="P307" s="108">
        <f t="shared" si="60"/>
        <v>0</v>
      </c>
      <c r="Q307" s="109">
        <f t="shared" si="61"/>
        <v>4.156390787102282E-10</v>
      </c>
      <c r="R307" s="108"/>
      <c r="S307" s="976"/>
      <c r="T307" s="102"/>
      <c r="V307" s="108"/>
      <c r="W307" s="108"/>
      <c r="AY307" s="108">
        <f t="shared" si="58"/>
        <v>0</v>
      </c>
      <c r="AZ307" s="83">
        <v>290</v>
      </c>
      <c r="BA307" s="83">
        <f t="shared" si="64"/>
        <v>0</v>
      </c>
      <c r="BB307" s="79">
        <f t="shared" si="65"/>
        <v>158611.30110157729</v>
      </c>
      <c r="BC307" s="79">
        <f t="shared" si="69"/>
        <v>0</v>
      </c>
      <c r="BD307" s="108">
        <f t="shared" si="67"/>
        <v>158611.30110157729</v>
      </c>
      <c r="BE307" s="79">
        <f t="shared" si="68"/>
        <v>0</v>
      </c>
      <c r="BF307" s="108">
        <f t="shared" si="63"/>
        <v>0</v>
      </c>
      <c r="BG307" s="108">
        <f t="shared" si="63"/>
        <v>0</v>
      </c>
      <c r="BH307" s="83">
        <f t="shared" si="62"/>
        <v>0</v>
      </c>
    </row>
    <row r="308" spans="12:60" ht="20.25" customHeight="1">
      <c r="L308" s="975"/>
      <c r="M308" s="102">
        <v>291</v>
      </c>
      <c r="N308" s="108">
        <f t="shared" si="66"/>
        <v>0</v>
      </c>
      <c r="O308" s="108">
        <f t="shared" si="59"/>
        <v>0</v>
      </c>
      <c r="P308" s="108">
        <f t="shared" si="60"/>
        <v>0</v>
      </c>
      <c r="Q308" s="109">
        <f t="shared" si="61"/>
        <v>4.156390787102282E-10</v>
      </c>
      <c r="R308" s="108"/>
      <c r="S308" s="976"/>
      <c r="T308" s="102"/>
      <c r="V308" s="108"/>
      <c r="W308" s="108"/>
      <c r="AY308" s="108">
        <f t="shared" si="58"/>
        <v>0</v>
      </c>
      <c r="AZ308" s="83">
        <v>291</v>
      </c>
      <c r="BA308" s="83">
        <f t="shared" si="64"/>
        <v>0</v>
      </c>
      <c r="BB308" s="79">
        <f t="shared" si="65"/>
        <v>158611.30110157729</v>
      </c>
      <c r="BC308" s="79">
        <f t="shared" si="69"/>
        <v>0</v>
      </c>
      <c r="BD308" s="108">
        <f t="shared" si="67"/>
        <v>158611.30110157729</v>
      </c>
      <c r="BE308" s="79">
        <f t="shared" si="68"/>
        <v>0</v>
      </c>
      <c r="BF308" s="108">
        <f t="shared" si="63"/>
        <v>0</v>
      </c>
      <c r="BG308" s="108">
        <f t="shared" si="63"/>
        <v>0</v>
      </c>
      <c r="BH308" s="83">
        <f t="shared" si="62"/>
        <v>0</v>
      </c>
    </row>
    <row r="309" spans="12:60" ht="20.25" customHeight="1">
      <c r="L309" s="975"/>
      <c r="M309" s="102">
        <v>292</v>
      </c>
      <c r="N309" s="108">
        <f t="shared" si="66"/>
        <v>0</v>
      </c>
      <c r="O309" s="108">
        <f t="shared" si="59"/>
        <v>0</v>
      </c>
      <c r="P309" s="108">
        <f t="shared" si="60"/>
        <v>0</v>
      </c>
      <c r="Q309" s="109">
        <f t="shared" si="61"/>
        <v>4.156390787102282E-10</v>
      </c>
      <c r="R309" s="108"/>
      <c r="S309" s="976"/>
      <c r="T309" s="102"/>
      <c r="V309" s="108"/>
      <c r="W309" s="108"/>
      <c r="AY309" s="108">
        <f t="shared" si="58"/>
        <v>0</v>
      </c>
      <c r="AZ309" s="83">
        <v>292</v>
      </c>
      <c r="BA309" s="83">
        <f t="shared" si="64"/>
        <v>0</v>
      </c>
      <c r="BB309" s="79">
        <f t="shared" si="65"/>
        <v>158611.30110157729</v>
      </c>
      <c r="BC309" s="79">
        <f t="shared" si="69"/>
        <v>0</v>
      </c>
      <c r="BD309" s="108">
        <f t="shared" si="67"/>
        <v>158611.30110157729</v>
      </c>
      <c r="BE309" s="79">
        <f t="shared" si="68"/>
        <v>0</v>
      </c>
      <c r="BF309" s="108">
        <f t="shared" si="63"/>
        <v>0</v>
      </c>
      <c r="BG309" s="108">
        <f t="shared" si="63"/>
        <v>0</v>
      </c>
      <c r="BH309" s="83">
        <f t="shared" si="62"/>
        <v>0</v>
      </c>
    </row>
    <row r="310" spans="12:60" ht="20.25" customHeight="1">
      <c r="L310" s="975"/>
      <c r="M310" s="102">
        <v>293</v>
      </c>
      <c r="N310" s="108">
        <f t="shared" si="66"/>
        <v>0</v>
      </c>
      <c r="O310" s="108">
        <f t="shared" si="59"/>
        <v>0</v>
      </c>
      <c r="P310" s="108">
        <f t="shared" si="60"/>
        <v>0</v>
      </c>
      <c r="Q310" s="109">
        <f t="shared" si="61"/>
        <v>4.156390787102282E-10</v>
      </c>
      <c r="R310" s="108"/>
      <c r="S310" s="976"/>
      <c r="T310" s="102"/>
      <c r="V310" s="108"/>
      <c r="W310" s="108"/>
      <c r="AY310" s="108">
        <f t="shared" si="58"/>
        <v>0</v>
      </c>
      <c r="AZ310" s="83">
        <v>293</v>
      </c>
      <c r="BA310" s="83">
        <f t="shared" si="64"/>
        <v>0</v>
      </c>
      <c r="BB310" s="79">
        <f t="shared" si="65"/>
        <v>158611.30110157729</v>
      </c>
      <c r="BC310" s="79">
        <f t="shared" si="69"/>
        <v>0</v>
      </c>
      <c r="BD310" s="108">
        <f t="shared" si="67"/>
        <v>158611.30110157729</v>
      </c>
      <c r="BE310" s="79">
        <f t="shared" si="68"/>
        <v>0</v>
      </c>
      <c r="BF310" s="108">
        <f t="shared" si="63"/>
        <v>0</v>
      </c>
      <c r="BG310" s="108">
        <f t="shared" si="63"/>
        <v>0</v>
      </c>
      <c r="BH310" s="83">
        <f t="shared" si="62"/>
        <v>0</v>
      </c>
    </row>
    <row r="311" spans="12:60" ht="20.25" customHeight="1">
      <c r="L311" s="975"/>
      <c r="M311" s="102">
        <v>294</v>
      </c>
      <c r="N311" s="108">
        <f t="shared" si="66"/>
        <v>0</v>
      </c>
      <c r="O311" s="108">
        <f t="shared" si="59"/>
        <v>0</v>
      </c>
      <c r="P311" s="108">
        <f t="shared" si="60"/>
        <v>0</v>
      </c>
      <c r="Q311" s="109">
        <f t="shared" si="61"/>
        <v>4.156390787102282E-10</v>
      </c>
      <c r="R311" s="108"/>
      <c r="S311" s="976"/>
      <c r="T311" s="102">
        <v>49</v>
      </c>
      <c r="U311" s="108">
        <f>IF(X305&lt;0.01,0,U$305)</f>
        <v>0</v>
      </c>
      <c r="V311" s="108">
        <f>IF(U311=0,0,-PPMT($G$9/2,T311,MAX($G$8*2),$P$9))</f>
        <v>0</v>
      </c>
      <c r="W311" s="108">
        <f>IF(U311=0,0,-IPMT($G$9/2,T311,MAX($G$8*2),$P$9))</f>
        <v>0</v>
      </c>
      <c r="X311" s="108">
        <f>IF(X305&lt;0,0,X305-V311)</f>
        <v>0</v>
      </c>
      <c r="Y311" s="108"/>
      <c r="AY311" s="108">
        <f t="shared" si="58"/>
        <v>0</v>
      </c>
      <c r="AZ311" s="83">
        <v>294</v>
      </c>
      <c r="BA311" s="83">
        <f t="shared" si="64"/>
        <v>0</v>
      </c>
      <c r="BB311" s="79">
        <f t="shared" si="65"/>
        <v>158611.30110157729</v>
      </c>
      <c r="BC311" s="79">
        <f t="shared" si="69"/>
        <v>0</v>
      </c>
      <c r="BD311" s="108">
        <f t="shared" si="67"/>
        <v>158611.30110157729</v>
      </c>
      <c r="BE311" s="79">
        <f t="shared" si="68"/>
        <v>0</v>
      </c>
      <c r="BF311" s="108">
        <f t="shared" si="63"/>
        <v>0</v>
      </c>
      <c r="BG311" s="108">
        <f t="shared" si="63"/>
        <v>0</v>
      </c>
      <c r="BH311" s="83">
        <f t="shared" si="62"/>
        <v>0</v>
      </c>
    </row>
    <row r="312" spans="12:60" ht="20.25" customHeight="1">
      <c r="L312" s="975"/>
      <c r="M312" s="102">
        <v>295</v>
      </c>
      <c r="N312" s="108">
        <f t="shared" si="66"/>
        <v>0</v>
      </c>
      <c r="O312" s="108">
        <f t="shared" si="59"/>
        <v>0</v>
      </c>
      <c r="P312" s="108">
        <f t="shared" si="60"/>
        <v>0</v>
      </c>
      <c r="Q312" s="109">
        <f t="shared" si="61"/>
        <v>4.156390787102282E-10</v>
      </c>
      <c r="R312" s="108"/>
      <c r="S312" s="976"/>
      <c r="T312" s="102"/>
      <c r="V312" s="108"/>
      <c r="W312" s="108"/>
      <c r="AY312" s="108">
        <f t="shared" si="58"/>
        <v>0</v>
      </c>
      <c r="AZ312" s="83">
        <v>295</v>
      </c>
      <c r="BA312" s="83">
        <f t="shared" si="64"/>
        <v>0</v>
      </c>
      <c r="BB312" s="79">
        <f t="shared" si="65"/>
        <v>158611.30110157729</v>
      </c>
      <c r="BC312" s="79">
        <f t="shared" si="69"/>
        <v>0</v>
      </c>
      <c r="BD312" s="108">
        <f t="shared" si="67"/>
        <v>158611.30110157729</v>
      </c>
      <c r="BE312" s="79">
        <f t="shared" si="68"/>
        <v>0</v>
      </c>
      <c r="BF312" s="108">
        <f t="shared" si="63"/>
        <v>0</v>
      </c>
      <c r="BG312" s="108">
        <f t="shared" si="63"/>
        <v>0</v>
      </c>
      <c r="BH312" s="83">
        <f t="shared" si="62"/>
        <v>0</v>
      </c>
    </row>
    <row r="313" spans="12:60" ht="20.25" customHeight="1">
      <c r="L313" s="975"/>
      <c r="M313" s="102">
        <v>296</v>
      </c>
      <c r="N313" s="108">
        <f t="shared" si="66"/>
        <v>0</v>
      </c>
      <c r="O313" s="108">
        <f t="shared" si="59"/>
        <v>0</v>
      </c>
      <c r="P313" s="108">
        <f t="shared" si="60"/>
        <v>0</v>
      </c>
      <c r="Q313" s="109">
        <f t="shared" si="61"/>
        <v>4.156390787102282E-10</v>
      </c>
      <c r="R313" s="108"/>
      <c r="S313" s="976"/>
      <c r="T313" s="102"/>
      <c r="V313" s="108"/>
      <c r="W313" s="108"/>
      <c r="AY313" s="108">
        <f t="shared" si="58"/>
        <v>0</v>
      </c>
      <c r="AZ313" s="83">
        <v>296</v>
      </c>
      <c r="BA313" s="83">
        <f t="shared" si="64"/>
        <v>0</v>
      </c>
      <c r="BB313" s="79">
        <f t="shared" si="65"/>
        <v>158611.30110157729</v>
      </c>
      <c r="BC313" s="79">
        <f t="shared" si="69"/>
        <v>0</v>
      </c>
      <c r="BD313" s="108">
        <f t="shared" si="67"/>
        <v>158611.30110157729</v>
      </c>
      <c r="BE313" s="79">
        <f t="shared" si="68"/>
        <v>0</v>
      </c>
      <c r="BF313" s="108">
        <f t="shared" si="63"/>
        <v>0</v>
      </c>
      <c r="BG313" s="108">
        <f t="shared" si="63"/>
        <v>0</v>
      </c>
      <c r="BH313" s="83">
        <f t="shared" si="62"/>
        <v>0</v>
      </c>
    </row>
    <row r="314" spans="12:60" ht="20.25" customHeight="1">
      <c r="L314" s="975"/>
      <c r="M314" s="102">
        <v>297</v>
      </c>
      <c r="N314" s="108">
        <f t="shared" si="66"/>
        <v>0</v>
      </c>
      <c r="O314" s="108">
        <f t="shared" si="59"/>
        <v>0</v>
      </c>
      <c r="P314" s="108">
        <f t="shared" si="60"/>
        <v>0</v>
      </c>
      <c r="Q314" s="109">
        <f t="shared" si="61"/>
        <v>4.156390787102282E-10</v>
      </c>
      <c r="R314" s="108"/>
      <c r="S314" s="976"/>
      <c r="T314" s="102"/>
      <c r="V314" s="108"/>
      <c r="W314" s="108"/>
      <c r="AY314" s="108">
        <f t="shared" si="58"/>
        <v>0</v>
      </c>
      <c r="AZ314" s="83">
        <v>297</v>
      </c>
      <c r="BA314" s="83">
        <f t="shared" si="64"/>
        <v>0</v>
      </c>
      <c r="BB314" s="79">
        <f t="shared" si="65"/>
        <v>158611.30110157729</v>
      </c>
      <c r="BC314" s="79">
        <f t="shared" si="69"/>
        <v>0</v>
      </c>
      <c r="BD314" s="108">
        <f t="shared" si="67"/>
        <v>158611.30110157729</v>
      </c>
      <c r="BE314" s="79">
        <f t="shared" si="68"/>
        <v>0</v>
      </c>
      <c r="BF314" s="108">
        <f t="shared" si="63"/>
        <v>0</v>
      </c>
      <c r="BG314" s="108">
        <f t="shared" si="63"/>
        <v>0</v>
      </c>
      <c r="BH314" s="83">
        <f t="shared" si="62"/>
        <v>0</v>
      </c>
    </row>
    <row r="315" spans="12:60" ht="20.25" customHeight="1">
      <c r="L315" s="975"/>
      <c r="M315" s="102">
        <v>298</v>
      </c>
      <c r="N315" s="108">
        <f t="shared" si="66"/>
        <v>0</v>
      </c>
      <c r="O315" s="108">
        <f t="shared" si="59"/>
        <v>0</v>
      </c>
      <c r="P315" s="108">
        <f t="shared" si="60"/>
        <v>0</v>
      </c>
      <c r="Q315" s="109">
        <f t="shared" si="61"/>
        <v>4.156390787102282E-10</v>
      </c>
      <c r="R315" s="108"/>
      <c r="S315" s="976"/>
      <c r="T315" s="102"/>
      <c r="V315" s="108"/>
      <c r="W315" s="108"/>
      <c r="AY315" s="108">
        <f t="shared" si="58"/>
        <v>0</v>
      </c>
      <c r="AZ315" s="83">
        <v>298</v>
      </c>
      <c r="BA315" s="83">
        <f t="shared" si="64"/>
        <v>0</v>
      </c>
      <c r="BB315" s="79">
        <f t="shared" si="65"/>
        <v>158611.30110157729</v>
      </c>
      <c r="BC315" s="79">
        <f t="shared" si="69"/>
        <v>0</v>
      </c>
      <c r="BD315" s="108">
        <f t="shared" si="67"/>
        <v>158611.30110157729</v>
      </c>
      <c r="BE315" s="79">
        <f t="shared" si="68"/>
        <v>0</v>
      </c>
      <c r="BF315" s="108">
        <f t="shared" si="63"/>
        <v>0</v>
      </c>
      <c r="BG315" s="108">
        <f t="shared" si="63"/>
        <v>0</v>
      </c>
      <c r="BH315" s="83">
        <f t="shared" si="62"/>
        <v>0</v>
      </c>
    </row>
    <row r="316" spans="12:60" ht="20.25" customHeight="1">
      <c r="L316" s="975"/>
      <c r="M316" s="102">
        <v>299</v>
      </c>
      <c r="N316" s="108">
        <f t="shared" si="66"/>
        <v>0</v>
      </c>
      <c r="O316" s="108">
        <f t="shared" si="59"/>
        <v>0</v>
      </c>
      <c r="P316" s="108">
        <f t="shared" si="60"/>
        <v>0</v>
      </c>
      <c r="Q316" s="109">
        <f t="shared" si="61"/>
        <v>4.156390787102282E-10</v>
      </c>
      <c r="R316" s="108"/>
      <c r="S316" s="976"/>
      <c r="T316" s="102"/>
      <c r="V316" s="108"/>
      <c r="W316" s="108"/>
      <c r="AY316" s="108">
        <f t="shared" si="58"/>
        <v>0</v>
      </c>
      <c r="AZ316" s="83">
        <v>299</v>
      </c>
      <c r="BA316" s="83">
        <f t="shared" si="64"/>
        <v>0</v>
      </c>
      <c r="BB316" s="79">
        <f t="shared" si="65"/>
        <v>158611.30110157729</v>
      </c>
      <c r="BC316" s="79">
        <f t="shared" si="69"/>
        <v>0</v>
      </c>
      <c r="BD316" s="108">
        <f t="shared" si="67"/>
        <v>158611.30110157729</v>
      </c>
      <c r="BE316" s="79">
        <f t="shared" si="68"/>
        <v>0</v>
      </c>
      <c r="BF316" s="108">
        <f t="shared" si="63"/>
        <v>0</v>
      </c>
      <c r="BG316" s="108">
        <f t="shared" si="63"/>
        <v>0</v>
      </c>
      <c r="BH316" s="83">
        <f t="shared" si="62"/>
        <v>0</v>
      </c>
    </row>
    <row r="317" spans="12:60" ht="20.25" customHeight="1">
      <c r="L317" s="975"/>
      <c r="M317" s="102">
        <v>300</v>
      </c>
      <c r="N317" s="108">
        <f t="shared" si="66"/>
        <v>0</v>
      </c>
      <c r="O317" s="108">
        <f t="shared" si="59"/>
        <v>0</v>
      </c>
      <c r="P317" s="108">
        <f t="shared" si="60"/>
        <v>0</v>
      </c>
      <c r="Q317" s="109">
        <f t="shared" si="61"/>
        <v>4.156390787102282E-10</v>
      </c>
      <c r="R317" s="108"/>
      <c r="S317" s="976"/>
      <c r="T317" s="102">
        <v>50</v>
      </c>
      <c r="U317" s="108">
        <f>IF(X311&lt;0.01,0,U$311)</f>
        <v>0</v>
      </c>
      <c r="V317" s="108">
        <f>IF(U317=0,0,-PPMT($G$9/2,T317,MAX($G$8*2),$P$9))</f>
        <v>0</v>
      </c>
      <c r="W317" s="108">
        <f>IF(U317=0,0,-IPMT($G$9/2,T317,MAX($G$8*2),$P$9))</f>
        <v>0</v>
      </c>
      <c r="X317" s="108">
        <f>IF(X311&lt;0,0,X311-V317)</f>
        <v>0</v>
      </c>
      <c r="Y317" s="108"/>
      <c r="AY317" s="108">
        <f t="shared" si="58"/>
        <v>0</v>
      </c>
      <c r="AZ317" s="83">
        <v>300</v>
      </c>
      <c r="BA317" s="83">
        <f t="shared" si="64"/>
        <v>0</v>
      </c>
      <c r="BB317" s="79">
        <f t="shared" si="65"/>
        <v>158611.30110157729</v>
      </c>
      <c r="BC317" s="79">
        <f t="shared" si="69"/>
        <v>0</v>
      </c>
      <c r="BD317" s="108">
        <f t="shared" si="67"/>
        <v>158611.30110157729</v>
      </c>
      <c r="BE317" s="79">
        <f t="shared" si="68"/>
        <v>0</v>
      </c>
      <c r="BF317" s="108">
        <f t="shared" si="63"/>
        <v>0</v>
      </c>
      <c r="BG317" s="108">
        <f t="shared" si="63"/>
        <v>0</v>
      </c>
      <c r="BH317" s="83">
        <f t="shared" si="62"/>
        <v>0</v>
      </c>
    </row>
    <row r="318" spans="12:60" ht="20.25" customHeight="1">
      <c r="L318" s="977" t="s">
        <v>417</v>
      </c>
      <c r="M318" s="102">
        <v>301</v>
      </c>
      <c r="N318" s="108">
        <f t="shared" si="66"/>
        <v>0</v>
      </c>
      <c r="O318" s="108">
        <f t="shared" si="59"/>
        <v>0</v>
      </c>
      <c r="P318" s="108">
        <f t="shared" si="60"/>
        <v>0</v>
      </c>
      <c r="Q318" s="109">
        <f t="shared" si="61"/>
        <v>4.156390787102282E-10</v>
      </c>
      <c r="R318" s="108"/>
      <c r="S318" s="978" t="s">
        <v>417</v>
      </c>
      <c r="T318" s="102"/>
      <c r="V318" s="108"/>
      <c r="W318" s="108"/>
      <c r="AY318" s="108">
        <f t="shared" si="58"/>
        <v>0</v>
      </c>
      <c r="AZ318" s="83">
        <v>301</v>
      </c>
      <c r="BA318" s="83">
        <f t="shared" si="64"/>
        <v>0</v>
      </c>
      <c r="BB318" s="79">
        <f t="shared" si="65"/>
        <v>158611.30110157729</v>
      </c>
      <c r="BC318" s="79">
        <f t="shared" si="69"/>
        <v>0</v>
      </c>
      <c r="BD318" s="108">
        <f t="shared" si="67"/>
        <v>158611.30110157729</v>
      </c>
      <c r="BE318" s="79">
        <f t="shared" si="68"/>
        <v>0</v>
      </c>
      <c r="BF318" s="108">
        <f t="shared" si="63"/>
        <v>0</v>
      </c>
      <c r="BG318" s="108">
        <f t="shared" si="63"/>
        <v>0</v>
      </c>
      <c r="BH318" s="83">
        <f t="shared" si="62"/>
        <v>0</v>
      </c>
    </row>
    <row r="319" spans="12:60" ht="20.25" customHeight="1">
      <c r="L319" s="977"/>
      <c r="M319" s="102">
        <v>302</v>
      </c>
      <c r="N319" s="108">
        <f t="shared" si="66"/>
        <v>0</v>
      </c>
      <c r="O319" s="108">
        <f t="shared" si="59"/>
        <v>0</v>
      </c>
      <c r="P319" s="108">
        <f t="shared" si="60"/>
        <v>0</v>
      </c>
      <c r="Q319" s="109">
        <f t="shared" si="61"/>
        <v>4.156390787102282E-10</v>
      </c>
      <c r="R319" s="108"/>
      <c r="S319" s="978"/>
      <c r="T319" s="102"/>
      <c r="V319" s="108"/>
      <c r="W319" s="108"/>
      <c r="AY319" s="108">
        <f t="shared" si="58"/>
        <v>0</v>
      </c>
      <c r="AZ319" s="83">
        <v>302</v>
      </c>
      <c r="BA319" s="83">
        <f t="shared" si="64"/>
        <v>0</v>
      </c>
      <c r="BB319" s="79">
        <f t="shared" si="65"/>
        <v>158611.30110157729</v>
      </c>
      <c r="BC319" s="79">
        <f t="shared" si="69"/>
        <v>0</v>
      </c>
      <c r="BD319" s="108">
        <f t="shared" si="67"/>
        <v>158611.30110157729</v>
      </c>
      <c r="BE319" s="79">
        <f t="shared" si="68"/>
        <v>0</v>
      </c>
      <c r="BF319" s="108">
        <f t="shared" si="63"/>
        <v>0</v>
      </c>
      <c r="BG319" s="108">
        <f t="shared" si="63"/>
        <v>0</v>
      </c>
      <c r="BH319" s="83">
        <f t="shared" si="62"/>
        <v>0</v>
      </c>
    </row>
    <row r="320" spans="12:60" ht="20.25" customHeight="1">
      <c r="L320" s="977"/>
      <c r="M320" s="102">
        <v>303</v>
      </c>
      <c r="N320" s="108">
        <f t="shared" si="66"/>
        <v>0</v>
      </c>
      <c r="O320" s="108">
        <f t="shared" si="59"/>
        <v>0</v>
      </c>
      <c r="P320" s="108">
        <f t="shared" si="60"/>
        <v>0</v>
      </c>
      <c r="Q320" s="109">
        <f t="shared" si="61"/>
        <v>4.156390787102282E-10</v>
      </c>
      <c r="R320" s="108"/>
      <c r="S320" s="978"/>
      <c r="T320" s="102"/>
      <c r="V320" s="108"/>
      <c r="W320" s="108"/>
      <c r="AY320" s="108">
        <f t="shared" si="58"/>
        <v>0</v>
      </c>
      <c r="AZ320" s="83">
        <v>303</v>
      </c>
      <c r="BA320" s="83">
        <f t="shared" si="64"/>
        <v>0</v>
      </c>
      <c r="BB320" s="79">
        <f t="shared" si="65"/>
        <v>158611.30110157729</v>
      </c>
      <c r="BC320" s="79">
        <f t="shared" si="69"/>
        <v>0</v>
      </c>
      <c r="BD320" s="108">
        <f t="shared" si="67"/>
        <v>158611.30110157729</v>
      </c>
      <c r="BE320" s="79">
        <f t="shared" si="68"/>
        <v>0</v>
      </c>
      <c r="BF320" s="108">
        <f t="shared" si="63"/>
        <v>0</v>
      </c>
      <c r="BG320" s="108">
        <f t="shared" si="63"/>
        <v>0</v>
      </c>
      <c r="BH320" s="83">
        <f t="shared" si="62"/>
        <v>0</v>
      </c>
    </row>
    <row r="321" spans="12:60" ht="20.25" customHeight="1">
      <c r="L321" s="977"/>
      <c r="M321" s="102">
        <v>304</v>
      </c>
      <c r="N321" s="108">
        <f t="shared" si="66"/>
        <v>0</v>
      </c>
      <c r="O321" s="108">
        <f t="shared" si="59"/>
        <v>0</v>
      </c>
      <c r="P321" s="108">
        <f t="shared" si="60"/>
        <v>0</v>
      </c>
      <c r="Q321" s="109">
        <f t="shared" si="61"/>
        <v>4.156390787102282E-10</v>
      </c>
      <c r="R321" s="108"/>
      <c r="S321" s="978"/>
      <c r="T321" s="102"/>
      <c r="V321" s="108"/>
      <c r="W321" s="108"/>
      <c r="AY321" s="108">
        <f t="shared" si="58"/>
        <v>0</v>
      </c>
      <c r="AZ321" s="83">
        <v>304</v>
      </c>
      <c r="BA321" s="83">
        <f t="shared" si="64"/>
        <v>0</v>
      </c>
      <c r="BB321" s="79">
        <f t="shared" si="65"/>
        <v>158611.30110157729</v>
      </c>
      <c r="BC321" s="79">
        <f t="shared" si="69"/>
        <v>0</v>
      </c>
      <c r="BD321" s="108">
        <f t="shared" si="67"/>
        <v>158611.30110157729</v>
      </c>
      <c r="BE321" s="79">
        <f t="shared" si="68"/>
        <v>0</v>
      </c>
      <c r="BF321" s="108">
        <f t="shared" si="63"/>
        <v>0</v>
      </c>
      <c r="BG321" s="108">
        <f t="shared" si="63"/>
        <v>0</v>
      </c>
      <c r="BH321" s="83">
        <f t="shared" si="62"/>
        <v>0</v>
      </c>
    </row>
    <row r="322" spans="12:60" ht="20.25" customHeight="1">
      <c r="L322" s="977"/>
      <c r="M322" s="102">
        <v>305</v>
      </c>
      <c r="N322" s="108">
        <f t="shared" si="66"/>
        <v>0</v>
      </c>
      <c r="O322" s="108">
        <f t="shared" si="59"/>
        <v>0</v>
      </c>
      <c r="P322" s="108">
        <f t="shared" si="60"/>
        <v>0</v>
      </c>
      <c r="Q322" s="109">
        <f t="shared" si="61"/>
        <v>4.156390787102282E-10</v>
      </c>
      <c r="R322" s="108"/>
      <c r="S322" s="978"/>
      <c r="T322" s="102"/>
      <c r="V322" s="108"/>
      <c r="W322" s="108"/>
      <c r="AY322" s="108">
        <f t="shared" si="58"/>
        <v>0</v>
      </c>
      <c r="AZ322" s="83">
        <v>305</v>
      </c>
      <c r="BA322" s="83">
        <f t="shared" si="64"/>
        <v>0</v>
      </c>
      <c r="BB322" s="79">
        <f t="shared" si="65"/>
        <v>158611.30110157729</v>
      </c>
      <c r="BC322" s="79">
        <f t="shared" si="69"/>
        <v>0</v>
      </c>
      <c r="BD322" s="108">
        <f t="shared" si="67"/>
        <v>158611.30110157729</v>
      </c>
      <c r="BE322" s="79">
        <f t="shared" si="68"/>
        <v>0</v>
      </c>
      <c r="BF322" s="108">
        <f t="shared" si="63"/>
        <v>0</v>
      </c>
      <c r="BG322" s="108">
        <f t="shared" si="63"/>
        <v>0</v>
      </c>
      <c r="BH322" s="83">
        <f t="shared" si="62"/>
        <v>0</v>
      </c>
    </row>
    <row r="323" spans="12:60" ht="20.25" customHeight="1">
      <c r="L323" s="977"/>
      <c r="M323" s="102">
        <v>306</v>
      </c>
      <c r="N323" s="108">
        <f t="shared" si="66"/>
        <v>0</v>
      </c>
      <c r="O323" s="108">
        <f t="shared" si="59"/>
        <v>0</v>
      </c>
      <c r="P323" s="108">
        <f t="shared" si="60"/>
        <v>0</v>
      </c>
      <c r="Q323" s="109">
        <f t="shared" si="61"/>
        <v>4.156390787102282E-10</v>
      </c>
      <c r="R323" s="108"/>
      <c r="S323" s="978"/>
      <c r="T323" s="102">
        <v>51</v>
      </c>
      <c r="U323" s="108">
        <f>IF(X317&lt;0.01,0,U$305)</f>
        <v>0</v>
      </c>
      <c r="V323" s="108">
        <f>IF(U323=0,0,-PPMT($G$9/2,T323,MAX($G$8*2),$P$9))</f>
        <v>0</v>
      </c>
      <c r="W323" s="108">
        <f>IF(U323=0,0,-IPMT($G$9/2,T323,MAX($G$8*2),$P$9))</f>
        <v>0</v>
      </c>
      <c r="X323" s="108">
        <f>IF(X317&lt;0,0,X317-V323)</f>
        <v>0</v>
      </c>
      <c r="Y323" s="108"/>
      <c r="AY323" s="108">
        <f t="shared" si="58"/>
        <v>0</v>
      </c>
      <c r="AZ323" s="83">
        <v>306</v>
      </c>
      <c r="BA323" s="83">
        <f t="shared" si="64"/>
        <v>0</v>
      </c>
      <c r="BB323" s="79">
        <f t="shared" si="65"/>
        <v>158611.30110157729</v>
      </c>
      <c r="BC323" s="79">
        <f t="shared" si="69"/>
        <v>0</v>
      </c>
      <c r="BD323" s="108">
        <f t="shared" si="67"/>
        <v>158611.30110157729</v>
      </c>
      <c r="BE323" s="79">
        <f t="shared" si="68"/>
        <v>0</v>
      </c>
      <c r="BF323" s="108">
        <f t="shared" si="63"/>
        <v>0</v>
      </c>
      <c r="BG323" s="108">
        <f t="shared" si="63"/>
        <v>0</v>
      </c>
      <c r="BH323" s="83">
        <f t="shared" si="62"/>
        <v>0</v>
      </c>
    </row>
    <row r="324" spans="12:60" ht="20.25" customHeight="1">
      <c r="L324" s="977"/>
      <c r="M324" s="102">
        <v>307</v>
      </c>
      <c r="N324" s="108">
        <f t="shared" si="66"/>
        <v>0</v>
      </c>
      <c r="O324" s="108">
        <f t="shared" si="59"/>
        <v>0</v>
      </c>
      <c r="P324" s="108">
        <f t="shared" si="60"/>
        <v>0</v>
      </c>
      <c r="Q324" s="109">
        <f t="shared" si="61"/>
        <v>4.156390787102282E-10</v>
      </c>
      <c r="R324" s="108"/>
      <c r="S324" s="978"/>
      <c r="T324" s="102"/>
      <c r="V324" s="108"/>
      <c r="W324" s="108"/>
      <c r="AY324" s="108">
        <f t="shared" si="58"/>
        <v>0</v>
      </c>
      <c r="AZ324" s="83">
        <v>307</v>
      </c>
      <c r="BA324" s="83">
        <f t="shared" si="64"/>
        <v>0</v>
      </c>
      <c r="BB324" s="79">
        <f t="shared" si="65"/>
        <v>158611.30110157729</v>
      </c>
      <c r="BC324" s="79">
        <f t="shared" si="69"/>
        <v>0</v>
      </c>
      <c r="BD324" s="108">
        <f t="shared" si="67"/>
        <v>158611.30110157729</v>
      </c>
      <c r="BE324" s="79">
        <f t="shared" si="68"/>
        <v>0</v>
      </c>
      <c r="BF324" s="108">
        <f t="shared" si="63"/>
        <v>0</v>
      </c>
      <c r="BG324" s="108">
        <f t="shared" si="63"/>
        <v>0</v>
      </c>
      <c r="BH324" s="83">
        <f t="shared" si="62"/>
        <v>0</v>
      </c>
    </row>
    <row r="325" spans="12:60" ht="20.25" customHeight="1">
      <c r="L325" s="977"/>
      <c r="M325" s="102">
        <v>308</v>
      </c>
      <c r="N325" s="108">
        <f t="shared" si="66"/>
        <v>0</v>
      </c>
      <c r="O325" s="108">
        <f t="shared" si="59"/>
        <v>0</v>
      </c>
      <c r="P325" s="108">
        <f t="shared" si="60"/>
        <v>0</v>
      </c>
      <c r="Q325" s="109">
        <f t="shared" si="61"/>
        <v>4.156390787102282E-10</v>
      </c>
      <c r="R325" s="108"/>
      <c r="S325" s="978"/>
      <c r="T325" s="102"/>
      <c r="V325" s="108"/>
      <c r="W325" s="108"/>
      <c r="AY325" s="108">
        <f t="shared" si="58"/>
        <v>0</v>
      </c>
      <c r="AZ325" s="83">
        <v>308</v>
      </c>
      <c r="BA325" s="83">
        <f t="shared" si="64"/>
        <v>0</v>
      </c>
      <c r="BB325" s="79">
        <f t="shared" si="65"/>
        <v>158611.30110157729</v>
      </c>
      <c r="BC325" s="79">
        <f t="shared" si="69"/>
        <v>0</v>
      </c>
      <c r="BD325" s="108">
        <f t="shared" si="67"/>
        <v>158611.30110157729</v>
      </c>
      <c r="BE325" s="79">
        <f t="shared" si="68"/>
        <v>0</v>
      </c>
      <c r="BF325" s="108">
        <f t="shared" si="63"/>
        <v>0</v>
      </c>
      <c r="BG325" s="108">
        <f t="shared" si="63"/>
        <v>0</v>
      </c>
      <c r="BH325" s="83">
        <f t="shared" si="62"/>
        <v>0</v>
      </c>
    </row>
    <row r="326" spans="12:60" ht="20.25" customHeight="1">
      <c r="L326" s="977"/>
      <c r="M326" s="102">
        <v>309</v>
      </c>
      <c r="N326" s="108">
        <f t="shared" si="66"/>
        <v>0</v>
      </c>
      <c r="O326" s="108">
        <f t="shared" si="59"/>
        <v>0</v>
      </c>
      <c r="P326" s="108">
        <f t="shared" si="60"/>
        <v>0</v>
      </c>
      <c r="Q326" s="109">
        <f t="shared" si="61"/>
        <v>4.156390787102282E-10</v>
      </c>
      <c r="R326" s="108"/>
      <c r="S326" s="978"/>
      <c r="T326" s="102"/>
      <c r="V326" s="108"/>
      <c r="W326" s="108"/>
      <c r="AY326" s="108">
        <f t="shared" si="58"/>
        <v>0</v>
      </c>
      <c r="AZ326" s="83">
        <v>309</v>
      </c>
      <c r="BA326" s="83">
        <f t="shared" si="64"/>
        <v>0</v>
      </c>
      <c r="BB326" s="79">
        <f t="shared" si="65"/>
        <v>158611.30110157729</v>
      </c>
      <c r="BC326" s="79">
        <f t="shared" si="69"/>
        <v>0</v>
      </c>
      <c r="BD326" s="108">
        <f t="shared" si="67"/>
        <v>158611.30110157729</v>
      </c>
      <c r="BE326" s="79">
        <f t="shared" si="68"/>
        <v>0</v>
      </c>
      <c r="BF326" s="108">
        <f t="shared" si="63"/>
        <v>0</v>
      </c>
      <c r="BG326" s="108">
        <f t="shared" si="63"/>
        <v>0</v>
      </c>
      <c r="BH326" s="83">
        <f t="shared" si="62"/>
        <v>0</v>
      </c>
    </row>
    <row r="327" spans="12:60" ht="20.25" customHeight="1">
      <c r="L327" s="977"/>
      <c r="M327" s="102">
        <v>310</v>
      </c>
      <c r="N327" s="108">
        <f t="shared" si="66"/>
        <v>0</v>
      </c>
      <c r="O327" s="108">
        <f t="shared" si="59"/>
        <v>0</v>
      </c>
      <c r="P327" s="108">
        <f t="shared" si="60"/>
        <v>0</v>
      </c>
      <c r="Q327" s="109">
        <f t="shared" si="61"/>
        <v>4.156390787102282E-10</v>
      </c>
      <c r="R327" s="108"/>
      <c r="S327" s="978"/>
      <c r="T327" s="102"/>
      <c r="V327" s="108"/>
      <c r="W327" s="108"/>
      <c r="AY327" s="108">
        <f t="shared" si="58"/>
        <v>0</v>
      </c>
      <c r="AZ327" s="83">
        <v>310</v>
      </c>
      <c r="BA327" s="83">
        <f t="shared" si="64"/>
        <v>0</v>
      </c>
      <c r="BB327" s="79">
        <f t="shared" si="65"/>
        <v>158611.30110157729</v>
      </c>
      <c r="BC327" s="79">
        <f t="shared" si="69"/>
        <v>0</v>
      </c>
      <c r="BD327" s="108">
        <f t="shared" si="67"/>
        <v>158611.30110157729</v>
      </c>
      <c r="BE327" s="79">
        <f t="shared" si="68"/>
        <v>0</v>
      </c>
      <c r="BF327" s="108">
        <f t="shared" si="63"/>
        <v>0</v>
      </c>
      <c r="BG327" s="108">
        <f t="shared" si="63"/>
        <v>0</v>
      </c>
      <c r="BH327" s="83">
        <f t="shared" si="62"/>
        <v>0</v>
      </c>
    </row>
    <row r="328" spans="12:60" ht="20.25" customHeight="1">
      <c r="L328" s="977"/>
      <c r="M328" s="102">
        <v>311</v>
      </c>
      <c r="N328" s="108">
        <f t="shared" si="66"/>
        <v>0</v>
      </c>
      <c r="O328" s="108">
        <f t="shared" si="59"/>
        <v>0</v>
      </c>
      <c r="P328" s="108">
        <f t="shared" si="60"/>
        <v>0</v>
      </c>
      <c r="Q328" s="109">
        <f t="shared" si="61"/>
        <v>4.156390787102282E-10</v>
      </c>
      <c r="R328" s="108"/>
      <c r="S328" s="978"/>
      <c r="T328" s="102"/>
      <c r="V328" s="108"/>
      <c r="W328" s="108"/>
      <c r="AY328" s="108">
        <f t="shared" si="58"/>
        <v>0</v>
      </c>
      <c r="AZ328" s="83">
        <v>311</v>
      </c>
      <c r="BA328" s="83">
        <f t="shared" si="64"/>
        <v>0</v>
      </c>
      <c r="BB328" s="79">
        <f t="shared" si="65"/>
        <v>158611.30110157729</v>
      </c>
      <c r="BC328" s="79">
        <f t="shared" si="69"/>
        <v>0</v>
      </c>
      <c r="BD328" s="108">
        <f t="shared" si="67"/>
        <v>158611.30110157729</v>
      </c>
      <c r="BE328" s="79">
        <f t="shared" si="68"/>
        <v>0</v>
      </c>
      <c r="BF328" s="108">
        <f t="shared" si="63"/>
        <v>0</v>
      </c>
      <c r="BG328" s="108">
        <f t="shared" si="63"/>
        <v>0</v>
      </c>
      <c r="BH328" s="83">
        <f t="shared" si="62"/>
        <v>0</v>
      </c>
    </row>
    <row r="329" spans="12:60" ht="20.25" customHeight="1">
      <c r="L329" s="977"/>
      <c r="M329" s="102">
        <v>312</v>
      </c>
      <c r="N329" s="108">
        <f t="shared" si="66"/>
        <v>0</v>
      </c>
      <c r="O329" s="108">
        <f t="shared" si="59"/>
        <v>0</v>
      </c>
      <c r="P329" s="108">
        <f t="shared" si="60"/>
        <v>0</v>
      </c>
      <c r="Q329" s="109">
        <f t="shared" si="61"/>
        <v>4.156390787102282E-10</v>
      </c>
      <c r="R329" s="108"/>
      <c r="S329" s="978"/>
      <c r="T329" s="102">
        <v>52</v>
      </c>
      <c r="U329" s="108">
        <f>IF(X323&lt;0.01,0,U$311)</f>
        <v>0</v>
      </c>
      <c r="V329" s="108">
        <f>IF(U329=0,0,-PPMT($G$9/2,T329,MAX($G$8*2),$P$9))</f>
        <v>0</v>
      </c>
      <c r="W329" s="108">
        <f>IF(U329=0,0,-IPMT($G$9/2,T329,MAX($G$8*2),$P$9))</f>
        <v>0</v>
      </c>
      <c r="X329" s="108">
        <f>IF(X323&lt;0,0,X323-V329)</f>
        <v>0</v>
      </c>
      <c r="Y329" s="108"/>
      <c r="AY329" s="108">
        <f t="shared" si="58"/>
        <v>0</v>
      </c>
      <c r="AZ329" s="83">
        <v>312</v>
      </c>
      <c r="BA329" s="83">
        <f t="shared" si="64"/>
        <v>0</v>
      </c>
      <c r="BB329" s="79">
        <f t="shared" si="65"/>
        <v>158611.30110157729</v>
      </c>
      <c r="BC329" s="79">
        <f t="shared" si="69"/>
        <v>0</v>
      </c>
      <c r="BD329" s="108">
        <f t="shared" si="67"/>
        <v>158611.30110157729</v>
      </c>
      <c r="BE329" s="79">
        <f t="shared" si="68"/>
        <v>0</v>
      </c>
      <c r="BF329" s="108">
        <f t="shared" si="63"/>
        <v>0</v>
      </c>
      <c r="BG329" s="108">
        <f t="shared" si="63"/>
        <v>0</v>
      </c>
      <c r="BH329" s="83">
        <f t="shared" si="62"/>
        <v>0</v>
      </c>
    </row>
    <row r="330" spans="12:60" ht="20.25" customHeight="1">
      <c r="L330" s="975" t="s">
        <v>418</v>
      </c>
      <c r="M330" s="102">
        <v>313</v>
      </c>
      <c r="N330" s="108">
        <f t="shared" si="66"/>
        <v>0</v>
      </c>
      <c r="O330" s="108">
        <f t="shared" si="59"/>
        <v>0</v>
      </c>
      <c r="P330" s="108">
        <f t="shared" si="60"/>
        <v>0</v>
      </c>
      <c r="Q330" s="109">
        <f t="shared" si="61"/>
        <v>4.156390787102282E-10</v>
      </c>
      <c r="R330" s="108"/>
      <c r="S330" s="976" t="s">
        <v>418</v>
      </c>
      <c r="T330" s="102"/>
      <c r="V330" s="108"/>
      <c r="W330" s="108"/>
      <c r="AY330" s="108">
        <f t="shared" si="58"/>
        <v>0</v>
      </c>
      <c r="AZ330" s="83">
        <v>313</v>
      </c>
      <c r="BA330" s="83">
        <f t="shared" si="64"/>
        <v>0</v>
      </c>
      <c r="BB330" s="79">
        <f t="shared" si="65"/>
        <v>158611.30110157729</v>
      </c>
      <c r="BC330" s="79">
        <f t="shared" si="69"/>
        <v>0</v>
      </c>
      <c r="BD330" s="108">
        <f t="shared" si="67"/>
        <v>158611.30110157729</v>
      </c>
      <c r="BE330" s="79">
        <f t="shared" si="68"/>
        <v>0</v>
      </c>
      <c r="BF330" s="108">
        <f t="shared" si="63"/>
        <v>0</v>
      </c>
      <c r="BG330" s="108">
        <f t="shared" si="63"/>
        <v>0</v>
      </c>
      <c r="BH330" s="83">
        <f t="shared" si="62"/>
        <v>0</v>
      </c>
    </row>
    <row r="331" spans="12:60" ht="20.25" customHeight="1">
      <c r="L331" s="975"/>
      <c r="M331" s="102">
        <v>314</v>
      </c>
      <c r="N331" s="108">
        <f t="shared" si="66"/>
        <v>0</v>
      </c>
      <c r="O331" s="108">
        <f t="shared" si="59"/>
        <v>0</v>
      </c>
      <c r="P331" s="108">
        <f t="shared" si="60"/>
        <v>0</v>
      </c>
      <c r="Q331" s="109">
        <f t="shared" si="61"/>
        <v>4.156390787102282E-10</v>
      </c>
      <c r="R331" s="108"/>
      <c r="S331" s="976"/>
      <c r="T331" s="102"/>
      <c r="V331" s="108"/>
      <c r="W331" s="108"/>
      <c r="AY331" s="108">
        <f t="shared" si="58"/>
        <v>0</v>
      </c>
      <c r="AZ331" s="83">
        <v>314</v>
      </c>
      <c r="BA331" s="83">
        <f t="shared" si="64"/>
        <v>0</v>
      </c>
      <c r="BB331" s="79">
        <f t="shared" si="65"/>
        <v>158611.30110157729</v>
      </c>
      <c r="BC331" s="79">
        <f t="shared" si="69"/>
        <v>0</v>
      </c>
      <c r="BD331" s="108">
        <f t="shared" si="67"/>
        <v>158611.30110157729</v>
      </c>
      <c r="BE331" s="79">
        <f t="shared" si="68"/>
        <v>0</v>
      </c>
      <c r="BF331" s="108">
        <f t="shared" si="63"/>
        <v>0</v>
      </c>
      <c r="BG331" s="108">
        <f t="shared" si="63"/>
        <v>0</v>
      </c>
      <c r="BH331" s="83">
        <f t="shared" si="62"/>
        <v>0</v>
      </c>
    </row>
    <row r="332" spans="12:60" ht="20.25" customHeight="1">
      <c r="L332" s="975"/>
      <c r="M332" s="102">
        <v>315</v>
      </c>
      <c r="N332" s="108">
        <f t="shared" si="66"/>
        <v>0</v>
      </c>
      <c r="O332" s="108">
        <f t="shared" si="59"/>
        <v>0</v>
      </c>
      <c r="P332" s="108">
        <f t="shared" si="60"/>
        <v>0</v>
      </c>
      <c r="Q332" s="109">
        <f t="shared" si="61"/>
        <v>4.156390787102282E-10</v>
      </c>
      <c r="R332" s="108"/>
      <c r="S332" s="976"/>
      <c r="T332" s="102"/>
      <c r="V332" s="108"/>
      <c r="W332" s="108"/>
      <c r="AY332" s="108">
        <f t="shared" si="58"/>
        <v>0</v>
      </c>
      <c r="AZ332" s="83">
        <v>315</v>
      </c>
      <c r="BA332" s="83">
        <f t="shared" si="64"/>
        <v>0</v>
      </c>
      <c r="BB332" s="79">
        <f t="shared" si="65"/>
        <v>158611.30110157729</v>
      </c>
      <c r="BC332" s="79">
        <f t="shared" si="69"/>
        <v>0</v>
      </c>
      <c r="BD332" s="108">
        <f t="shared" si="67"/>
        <v>158611.30110157729</v>
      </c>
      <c r="BE332" s="79">
        <f t="shared" si="68"/>
        <v>0</v>
      </c>
      <c r="BF332" s="108">
        <f t="shared" si="63"/>
        <v>0</v>
      </c>
      <c r="BG332" s="108">
        <f t="shared" si="63"/>
        <v>0</v>
      </c>
      <c r="BH332" s="83">
        <f t="shared" si="62"/>
        <v>0</v>
      </c>
    </row>
    <row r="333" spans="12:60" ht="20.25" customHeight="1">
      <c r="L333" s="975"/>
      <c r="M333" s="102">
        <v>316</v>
      </c>
      <c r="N333" s="108">
        <f t="shared" si="66"/>
        <v>0</v>
      </c>
      <c r="O333" s="108">
        <f t="shared" si="59"/>
        <v>0</v>
      </c>
      <c r="P333" s="108">
        <f t="shared" si="60"/>
        <v>0</v>
      </c>
      <c r="Q333" s="109">
        <f t="shared" si="61"/>
        <v>4.156390787102282E-10</v>
      </c>
      <c r="R333" s="108"/>
      <c r="S333" s="976"/>
      <c r="T333" s="102"/>
      <c r="V333" s="108"/>
      <c r="W333" s="108"/>
      <c r="AY333" s="108">
        <f t="shared" si="58"/>
        <v>0</v>
      </c>
      <c r="AZ333" s="83">
        <v>316</v>
      </c>
      <c r="BA333" s="83">
        <f t="shared" si="64"/>
        <v>0</v>
      </c>
      <c r="BB333" s="79">
        <f t="shared" si="65"/>
        <v>158611.30110157729</v>
      </c>
      <c r="BC333" s="79">
        <f t="shared" si="69"/>
        <v>0</v>
      </c>
      <c r="BD333" s="108">
        <f t="shared" si="67"/>
        <v>158611.30110157729</v>
      </c>
      <c r="BE333" s="79">
        <f t="shared" si="68"/>
        <v>0</v>
      </c>
      <c r="BF333" s="108">
        <f t="shared" si="63"/>
        <v>0</v>
      </c>
      <c r="BG333" s="108">
        <f t="shared" si="63"/>
        <v>0</v>
      </c>
      <c r="BH333" s="83">
        <f t="shared" si="62"/>
        <v>0</v>
      </c>
    </row>
    <row r="334" spans="12:60" ht="20.25" customHeight="1">
      <c r="L334" s="975"/>
      <c r="M334" s="102">
        <v>317</v>
      </c>
      <c r="N334" s="108">
        <f t="shared" si="66"/>
        <v>0</v>
      </c>
      <c r="O334" s="108">
        <f t="shared" si="59"/>
        <v>0</v>
      </c>
      <c r="P334" s="108">
        <f t="shared" si="60"/>
        <v>0</v>
      </c>
      <c r="Q334" s="109">
        <f t="shared" si="61"/>
        <v>4.156390787102282E-10</v>
      </c>
      <c r="R334" s="108"/>
      <c r="S334" s="976"/>
      <c r="T334" s="102"/>
      <c r="V334" s="108"/>
      <c r="W334" s="108"/>
      <c r="AY334" s="108">
        <f t="shared" si="58"/>
        <v>0</v>
      </c>
      <c r="AZ334" s="83">
        <v>317</v>
      </c>
      <c r="BA334" s="83">
        <f t="shared" si="64"/>
        <v>0</v>
      </c>
      <c r="BB334" s="79">
        <f t="shared" si="65"/>
        <v>158611.30110157729</v>
      </c>
      <c r="BC334" s="79">
        <f t="shared" si="69"/>
        <v>0</v>
      </c>
      <c r="BD334" s="108">
        <f t="shared" si="67"/>
        <v>158611.30110157729</v>
      </c>
      <c r="BE334" s="79">
        <f t="shared" si="68"/>
        <v>0</v>
      </c>
      <c r="BF334" s="108">
        <f t="shared" si="63"/>
        <v>0</v>
      </c>
      <c r="BG334" s="108">
        <f t="shared" si="63"/>
        <v>0</v>
      </c>
      <c r="BH334" s="83">
        <f t="shared" si="62"/>
        <v>0</v>
      </c>
    </row>
    <row r="335" spans="12:60" ht="20.25" customHeight="1">
      <c r="L335" s="975"/>
      <c r="M335" s="102">
        <v>318</v>
      </c>
      <c r="N335" s="108">
        <f t="shared" si="66"/>
        <v>0</v>
      </c>
      <c r="O335" s="108">
        <f t="shared" si="59"/>
        <v>0</v>
      </c>
      <c r="P335" s="108">
        <f t="shared" si="60"/>
        <v>0</v>
      </c>
      <c r="Q335" s="109">
        <f t="shared" si="61"/>
        <v>4.156390787102282E-10</v>
      </c>
      <c r="R335" s="108"/>
      <c r="S335" s="976"/>
      <c r="T335" s="102">
        <v>53</v>
      </c>
      <c r="U335" s="108">
        <f>IF(X329&lt;0.01,0,U$305)</f>
        <v>0</v>
      </c>
      <c r="V335" s="108">
        <f>IF(U335=0,0,-PPMT($G$9/2,T335,MAX($G$8*2),$P$9))</f>
        <v>0</v>
      </c>
      <c r="W335" s="108">
        <f>IF(U335=0,0,-IPMT($G$9/2,T335,MAX($G$8*2),$P$9))</f>
        <v>0</v>
      </c>
      <c r="X335" s="108">
        <f>IF(X329&lt;0,0,X329-V335)</f>
        <v>0</v>
      </c>
      <c r="Y335" s="108"/>
      <c r="AY335" s="108">
        <f t="shared" si="58"/>
        <v>0</v>
      </c>
      <c r="AZ335" s="83">
        <v>318</v>
      </c>
      <c r="BA335" s="83">
        <f t="shared" si="64"/>
        <v>0</v>
      </c>
      <c r="BB335" s="79">
        <f t="shared" si="65"/>
        <v>158611.30110157729</v>
      </c>
      <c r="BC335" s="79">
        <f t="shared" si="69"/>
        <v>0</v>
      </c>
      <c r="BD335" s="108">
        <f t="shared" si="67"/>
        <v>158611.30110157729</v>
      </c>
      <c r="BE335" s="79">
        <f t="shared" si="68"/>
        <v>0</v>
      </c>
      <c r="BF335" s="108">
        <f t="shared" si="63"/>
        <v>0</v>
      </c>
      <c r="BG335" s="108">
        <f t="shared" si="63"/>
        <v>0</v>
      </c>
      <c r="BH335" s="83">
        <f t="shared" si="62"/>
        <v>0</v>
      </c>
    </row>
    <row r="336" spans="12:60" ht="20.25" customHeight="1">
      <c r="L336" s="975"/>
      <c r="M336" s="102">
        <v>319</v>
      </c>
      <c r="N336" s="108">
        <f t="shared" si="66"/>
        <v>0</v>
      </c>
      <c r="O336" s="108">
        <f t="shared" si="59"/>
        <v>0</v>
      </c>
      <c r="P336" s="108">
        <f t="shared" si="60"/>
        <v>0</v>
      </c>
      <c r="Q336" s="109">
        <f t="shared" si="61"/>
        <v>4.156390787102282E-10</v>
      </c>
      <c r="R336" s="108"/>
      <c r="S336" s="976"/>
      <c r="T336" s="102"/>
      <c r="V336" s="108"/>
      <c r="W336" s="108"/>
      <c r="AY336" s="108">
        <f t="shared" si="58"/>
        <v>0</v>
      </c>
      <c r="AZ336" s="83">
        <v>319</v>
      </c>
      <c r="BA336" s="83">
        <f t="shared" si="64"/>
        <v>0</v>
      </c>
      <c r="BB336" s="79">
        <f t="shared" si="65"/>
        <v>158611.30110157729</v>
      </c>
      <c r="BC336" s="79">
        <f t="shared" si="69"/>
        <v>0</v>
      </c>
      <c r="BD336" s="108">
        <f t="shared" si="67"/>
        <v>158611.30110157729</v>
      </c>
      <c r="BE336" s="79">
        <f t="shared" si="68"/>
        <v>0</v>
      </c>
      <c r="BF336" s="108">
        <f t="shared" si="63"/>
        <v>0</v>
      </c>
      <c r="BG336" s="108">
        <f t="shared" si="63"/>
        <v>0</v>
      </c>
      <c r="BH336" s="83">
        <f t="shared" si="62"/>
        <v>0</v>
      </c>
    </row>
    <row r="337" spans="12:60" ht="20.25" customHeight="1">
      <c r="L337" s="975"/>
      <c r="M337" s="102">
        <v>320</v>
      </c>
      <c r="N337" s="108">
        <f t="shared" si="66"/>
        <v>0</v>
      </c>
      <c r="O337" s="108">
        <f t="shared" si="59"/>
        <v>0</v>
      </c>
      <c r="P337" s="108">
        <f t="shared" si="60"/>
        <v>0</v>
      </c>
      <c r="Q337" s="109">
        <f t="shared" si="61"/>
        <v>4.156390787102282E-10</v>
      </c>
      <c r="R337" s="108"/>
      <c r="S337" s="976"/>
      <c r="T337" s="102"/>
      <c r="V337" s="108"/>
      <c r="W337" s="108"/>
      <c r="AY337" s="108">
        <f t="shared" si="58"/>
        <v>0</v>
      </c>
      <c r="AZ337" s="83">
        <v>320</v>
      </c>
      <c r="BA337" s="83">
        <f t="shared" si="64"/>
        <v>0</v>
      </c>
      <c r="BB337" s="79">
        <f t="shared" si="65"/>
        <v>158611.30110157729</v>
      </c>
      <c r="BC337" s="79">
        <f t="shared" si="69"/>
        <v>0</v>
      </c>
      <c r="BD337" s="108">
        <f t="shared" si="67"/>
        <v>158611.30110157729</v>
      </c>
      <c r="BE337" s="79">
        <f t="shared" si="68"/>
        <v>0</v>
      </c>
      <c r="BF337" s="108">
        <f t="shared" si="63"/>
        <v>0</v>
      </c>
      <c r="BG337" s="108">
        <f t="shared" si="63"/>
        <v>0</v>
      </c>
      <c r="BH337" s="83">
        <f t="shared" si="62"/>
        <v>0</v>
      </c>
    </row>
    <row r="338" spans="12:60" ht="20.25" customHeight="1">
      <c r="L338" s="975"/>
      <c r="M338" s="102">
        <v>321</v>
      </c>
      <c r="N338" s="108">
        <f t="shared" si="66"/>
        <v>0</v>
      </c>
      <c r="O338" s="108">
        <f t="shared" si="59"/>
        <v>0</v>
      </c>
      <c r="P338" s="108">
        <f t="shared" si="60"/>
        <v>0</v>
      </c>
      <c r="Q338" s="109">
        <f t="shared" si="61"/>
        <v>4.156390787102282E-10</v>
      </c>
      <c r="R338" s="108"/>
      <c r="S338" s="976"/>
      <c r="T338" s="102"/>
      <c r="V338" s="108"/>
      <c r="W338" s="108"/>
      <c r="AY338" s="108">
        <f t="shared" ref="AY338:AY401" si="70">N338-O338-P338+U338-V338-W338</f>
        <v>0</v>
      </c>
      <c r="AZ338" s="83">
        <v>321</v>
      </c>
      <c r="BA338" s="83">
        <f t="shared" si="64"/>
        <v>0</v>
      </c>
      <c r="BB338" s="79">
        <f t="shared" si="65"/>
        <v>158611.30110157729</v>
      </c>
      <c r="BC338" s="79">
        <f t="shared" si="69"/>
        <v>0</v>
      </c>
      <c r="BD338" s="108">
        <f t="shared" si="67"/>
        <v>158611.30110157729</v>
      </c>
      <c r="BE338" s="79">
        <f t="shared" si="68"/>
        <v>0</v>
      </c>
      <c r="BF338" s="108">
        <f t="shared" si="63"/>
        <v>0</v>
      </c>
      <c r="BG338" s="108">
        <f t="shared" si="63"/>
        <v>0</v>
      </c>
      <c r="BH338" s="83">
        <f t="shared" si="62"/>
        <v>0</v>
      </c>
    </row>
    <row r="339" spans="12:60" ht="20.25" customHeight="1">
      <c r="L339" s="975"/>
      <c r="M339" s="102">
        <v>322</v>
      </c>
      <c r="N339" s="108">
        <f t="shared" si="66"/>
        <v>0</v>
      </c>
      <c r="O339" s="108">
        <f t="shared" ref="O339:O402" si="71">IF(N339=0,0,-PPMT($G$9/12,M339,MAX($G$8*12),$P$7))</f>
        <v>0</v>
      </c>
      <c r="P339" s="108">
        <f t="shared" ref="P339:P402" si="72">IF(N339=0,0,-IPMT($G$9/12,M339,MAX($G$8*12),$P$7))</f>
        <v>0</v>
      </c>
      <c r="Q339" s="109">
        <f t="shared" ref="Q339:Q402" si="73">IF(Q338&lt;0,0,Q338-O339)</f>
        <v>4.156390787102282E-10</v>
      </c>
      <c r="R339" s="108"/>
      <c r="S339" s="976"/>
      <c r="T339" s="102"/>
      <c r="V339" s="108"/>
      <c r="W339" s="108"/>
      <c r="AY339" s="108">
        <f t="shared" si="70"/>
        <v>0</v>
      </c>
      <c r="AZ339" s="83">
        <v>322</v>
      </c>
      <c r="BA339" s="83">
        <f t="shared" si="64"/>
        <v>0</v>
      </c>
      <c r="BB339" s="79">
        <f t="shared" si="65"/>
        <v>158611.30110157729</v>
      </c>
      <c r="BC339" s="79">
        <f t="shared" si="69"/>
        <v>0</v>
      </c>
      <c r="BD339" s="108">
        <f t="shared" si="67"/>
        <v>158611.30110157729</v>
      </c>
      <c r="BE339" s="79">
        <f t="shared" si="68"/>
        <v>0</v>
      </c>
      <c r="BF339" s="108">
        <f t="shared" si="63"/>
        <v>0</v>
      </c>
      <c r="BG339" s="108">
        <f t="shared" si="63"/>
        <v>0</v>
      </c>
      <c r="BH339" s="83">
        <f t="shared" si="62"/>
        <v>0</v>
      </c>
    </row>
    <row r="340" spans="12:60" ht="20.25" customHeight="1">
      <c r="L340" s="975"/>
      <c r="M340" s="102">
        <v>323</v>
      </c>
      <c r="N340" s="108">
        <f t="shared" si="66"/>
        <v>0</v>
      </c>
      <c r="O340" s="108">
        <f t="shared" si="71"/>
        <v>0</v>
      </c>
      <c r="P340" s="108">
        <f t="shared" si="72"/>
        <v>0</v>
      </c>
      <c r="Q340" s="109">
        <f t="shared" si="73"/>
        <v>4.156390787102282E-10</v>
      </c>
      <c r="R340" s="108"/>
      <c r="S340" s="976"/>
      <c r="T340" s="102"/>
      <c r="V340" s="108"/>
      <c r="W340" s="108"/>
      <c r="AY340" s="108">
        <f t="shared" si="70"/>
        <v>0</v>
      </c>
      <c r="AZ340" s="83">
        <v>323</v>
      </c>
      <c r="BA340" s="83">
        <f t="shared" si="64"/>
        <v>0</v>
      </c>
      <c r="BB340" s="79">
        <f t="shared" si="65"/>
        <v>158611.30110157729</v>
      </c>
      <c r="BC340" s="79">
        <f t="shared" si="69"/>
        <v>0</v>
      </c>
      <c r="BD340" s="108">
        <f t="shared" si="67"/>
        <v>158611.30110157729</v>
      </c>
      <c r="BE340" s="79">
        <f t="shared" si="68"/>
        <v>0</v>
      </c>
      <c r="BF340" s="108">
        <f t="shared" si="63"/>
        <v>0</v>
      </c>
      <c r="BG340" s="108">
        <f t="shared" si="63"/>
        <v>0</v>
      </c>
      <c r="BH340" s="83">
        <f t="shared" ref="BH340:BH403" si="74">IF(BE340&gt;0,1,0)</f>
        <v>0</v>
      </c>
    </row>
    <row r="341" spans="12:60" ht="20.25" customHeight="1">
      <c r="L341" s="975"/>
      <c r="M341" s="102">
        <v>324</v>
      </c>
      <c r="N341" s="108">
        <f t="shared" si="66"/>
        <v>0</v>
      </c>
      <c r="O341" s="108">
        <f t="shared" si="71"/>
        <v>0</v>
      </c>
      <c r="P341" s="108">
        <f t="shared" si="72"/>
        <v>0</v>
      </c>
      <c r="Q341" s="109">
        <f t="shared" si="73"/>
        <v>4.156390787102282E-10</v>
      </c>
      <c r="R341" s="108"/>
      <c r="S341" s="976"/>
      <c r="T341" s="102">
        <v>54</v>
      </c>
      <c r="U341" s="108">
        <f>IF(X335&lt;0.01,0,U$311)</f>
        <v>0</v>
      </c>
      <c r="V341" s="108">
        <f>IF(U341=0,0,-PPMT($G$9/2,T341,MAX($G$8*2),$P$9))</f>
        <v>0</v>
      </c>
      <c r="W341" s="108">
        <f>IF(U341=0,0,-IPMT($G$9/2,T341,MAX($G$8*2),$P$9))</f>
        <v>0</v>
      </c>
      <c r="X341" s="108">
        <f>IF(X335&lt;0,0,X335-V341)</f>
        <v>0</v>
      </c>
      <c r="Y341" s="108"/>
      <c r="AY341" s="108">
        <f t="shared" si="70"/>
        <v>0</v>
      </c>
      <c r="AZ341" s="83">
        <v>324</v>
      </c>
      <c r="BA341" s="83">
        <f t="shared" si="64"/>
        <v>0</v>
      </c>
      <c r="BB341" s="79">
        <f t="shared" si="65"/>
        <v>158611.30110157729</v>
      </c>
      <c r="BC341" s="79">
        <f t="shared" si="69"/>
        <v>0</v>
      </c>
      <c r="BD341" s="108">
        <f t="shared" si="67"/>
        <v>158611.30110157729</v>
      </c>
      <c r="BE341" s="79">
        <f t="shared" si="68"/>
        <v>0</v>
      </c>
      <c r="BF341" s="108">
        <f t="shared" si="63"/>
        <v>0</v>
      </c>
      <c r="BG341" s="108">
        <f t="shared" si="63"/>
        <v>0</v>
      </c>
      <c r="BH341" s="83">
        <f t="shared" si="74"/>
        <v>0</v>
      </c>
    </row>
    <row r="342" spans="12:60" ht="20.25" customHeight="1">
      <c r="L342" s="977" t="s">
        <v>419</v>
      </c>
      <c r="M342" s="102">
        <v>325</v>
      </c>
      <c r="N342" s="108">
        <f t="shared" si="66"/>
        <v>0</v>
      </c>
      <c r="O342" s="108">
        <f t="shared" si="71"/>
        <v>0</v>
      </c>
      <c r="P342" s="108">
        <f t="shared" si="72"/>
        <v>0</v>
      </c>
      <c r="Q342" s="109">
        <f t="shared" si="73"/>
        <v>4.156390787102282E-10</v>
      </c>
      <c r="R342" s="108"/>
      <c r="S342" s="978" t="s">
        <v>419</v>
      </c>
      <c r="T342" s="102"/>
      <c r="V342" s="108"/>
      <c r="W342" s="108"/>
      <c r="AY342" s="108">
        <f t="shared" si="70"/>
        <v>0</v>
      </c>
      <c r="AZ342" s="83">
        <v>325</v>
      </c>
      <c r="BA342" s="83">
        <f t="shared" si="64"/>
        <v>0</v>
      </c>
      <c r="BB342" s="79">
        <f t="shared" si="65"/>
        <v>158611.30110157729</v>
      </c>
      <c r="BC342" s="79">
        <f t="shared" si="69"/>
        <v>0</v>
      </c>
      <c r="BD342" s="108">
        <f t="shared" si="67"/>
        <v>158611.30110157729</v>
      </c>
      <c r="BE342" s="79">
        <f t="shared" si="68"/>
        <v>0</v>
      </c>
      <c r="BF342" s="108">
        <f t="shared" si="63"/>
        <v>0</v>
      </c>
      <c r="BG342" s="108">
        <f t="shared" si="63"/>
        <v>0</v>
      </c>
      <c r="BH342" s="83">
        <f t="shared" si="74"/>
        <v>0</v>
      </c>
    </row>
    <row r="343" spans="12:60" ht="20.25" customHeight="1">
      <c r="L343" s="977"/>
      <c r="M343" s="102">
        <v>326</v>
      </c>
      <c r="N343" s="108">
        <f t="shared" si="66"/>
        <v>0</v>
      </c>
      <c r="O343" s="108">
        <f t="shared" si="71"/>
        <v>0</v>
      </c>
      <c r="P343" s="108">
        <f t="shared" si="72"/>
        <v>0</v>
      </c>
      <c r="Q343" s="109">
        <f t="shared" si="73"/>
        <v>4.156390787102282E-10</v>
      </c>
      <c r="R343" s="108"/>
      <c r="S343" s="978"/>
      <c r="T343" s="102"/>
      <c r="V343" s="108"/>
      <c r="W343" s="108"/>
      <c r="AY343" s="108">
        <f t="shared" si="70"/>
        <v>0</v>
      </c>
      <c r="AZ343" s="83">
        <v>326</v>
      </c>
      <c r="BA343" s="83">
        <f t="shared" si="64"/>
        <v>0</v>
      </c>
      <c r="BB343" s="79">
        <f t="shared" si="65"/>
        <v>158611.30110157729</v>
      </c>
      <c r="BC343" s="79">
        <f t="shared" si="69"/>
        <v>0</v>
      </c>
      <c r="BD343" s="108">
        <f t="shared" si="67"/>
        <v>158611.30110157729</v>
      </c>
      <c r="BE343" s="79">
        <f t="shared" si="68"/>
        <v>0</v>
      </c>
      <c r="BF343" s="108">
        <f t="shared" si="63"/>
        <v>0</v>
      </c>
      <c r="BG343" s="108">
        <f t="shared" si="63"/>
        <v>0</v>
      </c>
      <c r="BH343" s="83">
        <f t="shared" si="74"/>
        <v>0</v>
      </c>
    </row>
    <row r="344" spans="12:60" ht="20.25" customHeight="1">
      <c r="L344" s="977"/>
      <c r="M344" s="102">
        <v>327</v>
      </c>
      <c r="N344" s="108">
        <f t="shared" si="66"/>
        <v>0</v>
      </c>
      <c r="O344" s="108">
        <f t="shared" si="71"/>
        <v>0</v>
      </c>
      <c r="P344" s="108">
        <f t="shared" si="72"/>
        <v>0</v>
      </c>
      <c r="Q344" s="109">
        <f t="shared" si="73"/>
        <v>4.156390787102282E-10</v>
      </c>
      <c r="R344" s="108"/>
      <c r="S344" s="978"/>
      <c r="T344" s="102"/>
      <c r="V344" s="108"/>
      <c r="W344" s="108"/>
      <c r="AY344" s="108">
        <f t="shared" si="70"/>
        <v>0</v>
      </c>
      <c r="AZ344" s="83">
        <v>327</v>
      </c>
      <c r="BA344" s="83">
        <f t="shared" si="64"/>
        <v>0</v>
      </c>
      <c r="BB344" s="79">
        <f t="shared" si="65"/>
        <v>158611.30110157729</v>
      </c>
      <c r="BC344" s="79">
        <f t="shared" si="69"/>
        <v>0</v>
      </c>
      <c r="BD344" s="108">
        <f t="shared" si="67"/>
        <v>158611.30110157729</v>
      </c>
      <c r="BE344" s="79">
        <f t="shared" si="68"/>
        <v>0</v>
      </c>
      <c r="BF344" s="108">
        <f t="shared" si="63"/>
        <v>0</v>
      </c>
      <c r="BG344" s="108">
        <f t="shared" si="63"/>
        <v>0</v>
      </c>
      <c r="BH344" s="83">
        <f t="shared" si="74"/>
        <v>0</v>
      </c>
    </row>
    <row r="345" spans="12:60" ht="20.25" customHeight="1">
      <c r="L345" s="977"/>
      <c r="M345" s="102">
        <v>328</v>
      </c>
      <c r="N345" s="108">
        <f t="shared" si="66"/>
        <v>0</v>
      </c>
      <c r="O345" s="108">
        <f t="shared" si="71"/>
        <v>0</v>
      </c>
      <c r="P345" s="108">
        <f t="shared" si="72"/>
        <v>0</v>
      </c>
      <c r="Q345" s="109">
        <f t="shared" si="73"/>
        <v>4.156390787102282E-10</v>
      </c>
      <c r="R345" s="108"/>
      <c r="S345" s="978"/>
      <c r="T345" s="102"/>
      <c r="V345" s="108"/>
      <c r="W345" s="108"/>
      <c r="AY345" s="108">
        <f t="shared" si="70"/>
        <v>0</v>
      </c>
      <c r="AZ345" s="83">
        <v>328</v>
      </c>
      <c r="BA345" s="83">
        <f t="shared" si="64"/>
        <v>0</v>
      </c>
      <c r="BB345" s="79">
        <f t="shared" si="65"/>
        <v>158611.30110157729</v>
      </c>
      <c r="BC345" s="79">
        <f t="shared" si="69"/>
        <v>0</v>
      </c>
      <c r="BD345" s="108">
        <f t="shared" si="67"/>
        <v>158611.30110157729</v>
      </c>
      <c r="BE345" s="79">
        <f t="shared" si="68"/>
        <v>0</v>
      </c>
      <c r="BF345" s="108">
        <f t="shared" ref="BF345:BG408" si="75">O345</f>
        <v>0</v>
      </c>
      <c r="BG345" s="108">
        <f t="shared" si="75"/>
        <v>0</v>
      </c>
      <c r="BH345" s="83">
        <f t="shared" si="74"/>
        <v>0</v>
      </c>
    </row>
    <row r="346" spans="12:60" ht="20.25" customHeight="1">
      <c r="L346" s="977"/>
      <c r="M346" s="102">
        <v>329</v>
      </c>
      <c r="N346" s="108">
        <f t="shared" si="66"/>
        <v>0</v>
      </c>
      <c r="O346" s="108">
        <f t="shared" si="71"/>
        <v>0</v>
      </c>
      <c r="P346" s="108">
        <f t="shared" si="72"/>
        <v>0</v>
      </c>
      <c r="Q346" s="109">
        <f t="shared" si="73"/>
        <v>4.156390787102282E-10</v>
      </c>
      <c r="R346" s="108"/>
      <c r="S346" s="978"/>
      <c r="T346" s="102"/>
      <c r="V346" s="108"/>
      <c r="W346" s="108"/>
      <c r="AY346" s="108">
        <f t="shared" si="70"/>
        <v>0</v>
      </c>
      <c r="AZ346" s="83">
        <v>329</v>
      </c>
      <c r="BA346" s="83">
        <f t="shared" si="64"/>
        <v>0</v>
      </c>
      <c r="BB346" s="79">
        <f t="shared" si="65"/>
        <v>158611.30110157729</v>
      </c>
      <c r="BC346" s="79">
        <f t="shared" si="69"/>
        <v>0</v>
      </c>
      <c r="BD346" s="108">
        <f t="shared" si="67"/>
        <v>158611.30110157729</v>
      </c>
      <c r="BE346" s="79">
        <f t="shared" si="68"/>
        <v>0</v>
      </c>
      <c r="BF346" s="108">
        <f t="shared" si="75"/>
        <v>0</v>
      </c>
      <c r="BG346" s="108">
        <f t="shared" si="75"/>
        <v>0</v>
      </c>
      <c r="BH346" s="83">
        <f t="shared" si="74"/>
        <v>0</v>
      </c>
    </row>
    <row r="347" spans="12:60" ht="20.25" customHeight="1">
      <c r="L347" s="977"/>
      <c r="M347" s="102">
        <v>330</v>
      </c>
      <c r="N347" s="108">
        <f t="shared" si="66"/>
        <v>0</v>
      </c>
      <c r="O347" s="108">
        <f t="shared" si="71"/>
        <v>0</v>
      </c>
      <c r="P347" s="108">
        <f t="shared" si="72"/>
        <v>0</v>
      </c>
      <c r="Q347" s="109">
        <f t="shared" si="73"/>
        <v>4.156390787102282E-10</v>
      </c>
      <c r="R347" s="108"/>
      <c r="S347" s="978"/>
      <c r="T347" s="102">
        <v>55</v>
      </c>
      <c r="U347" s="108">
        <f>IF(X341&lt;0.01,0,U$305)</f>
        <v>0</v>
      </c>
      <c r="V347" s="108">
        <f>IF(U347=0,0,-PPMT($G$9/2,T347,MAX($G$8*2),$P$9))</f>
        <v>0</v>
      </c>
      <c r="W347" s="108">
        <f>IF(U347=0,0,-IPMT($G$9/2,T347,MAX($G$8*2),$P$9))</f>
        <v>0</v>
      </c>
      <c r="X347" s="108">
        <f>IF(X341&lt;0,0,X341-V347)</f>
        <v>0</v>
      </c>
      <c r="Y347" s="108"/>
      <c r="AY347" s="108">
        <f t="shared" si="70"/>
        <v>0</v>
      </c>
      <c r="AZ347" s="83">
        <v>330</v>
      </c>
      <c r="BA347" s="83">
        <f t="shared" si="64"/>
        <v>0</v>
      </c>
      <c r="BB347" s="79">
        <f t="shared" si="65"/>
        <v>158611.30110157729</v>
      </c>
      <c r="BC347" s="79">
        <f t="shared" si="69"/>
        <v>0</v>
      </c>
      <c r="BD347" s="108">
        <f t="shared" si="67"/>
        <v>158611.30110157729</v>
      </c>
      <c r="BE347" s="79">
        <f t="shared" si="68"/>
        <v>0</v>
      </c>
      <c r="BF347" s="108">
        <f t="shared" si="75"/>
        <v>0</v>
      </c>
      <c r="BG347" s="108">
        <f t="shared" si="75"/>
        <v>0</v>
      </c>
      <c r="BH347" s="83">
        <f t="shared" si="74"/>
        <v>0</v>
      </c>
    </row>
    <row r="348" spans="12:60" ht="20.25" customHeight="1">
      <c r="L348" s="977"/>
      <c r="M348" s="102">
        <v>331</v>
      </c>
      <c r="N348" s="108">
        <f t="shared" si="66"/>
        <v>0</v>
      </c>
      <c r="O348" s="108">
        <f t="shared" si="71"/>
        <v>0</v>
      </c>
      <c r="P348" s="108">
        <f t="shared" si="72"/>
        <v>0</v>
      </c>
      <c r="Q348" s="109">
        <f t="shared" si="73"/>
        <v>4.156390787102282E-10</v>
      </c>
      <c r="R348" s="108"/>
      <c r="S348" s="978"/>
      <c r="T348" s="102"/>
      <c r="V348" s="108"/>
      <c r="W348" s="108"/>
      <c r="AY348" s="108">
        <f t="shared" si="70"/>
        <v>0</v>
      </c>
      <c r="AZ348" s="83">
        <v>331</v>
      </c>
      <c r="BA348" s="83">
        <f t="shared" si="64"/>
        <v>0</v>
      </c>
      <c r="BB348" s="79">
        <f t="shared" si="65"/>
        <v>158611.30110157729</v>
      </c>
      <c r="BC348" s="79">
        <f t="shared" si="69"/>
        <v>0</v>
      </c>
      <c r="BD348" s="108">
        <f t="shared" si="67"/>
        <v>158611.30110157729</v>
      </c>
      <c r="BE348" s="79">
        <f t="shared" si="68"/>
        <v>0</v>
      </c>
      <c r="BF348" s="108">
        <f t="shared" si="75"/>
        <v>0</v>
      </c>
      <c r="BG348" s="108">
        <f t="shared" si="75"/>
        <v>0</v>
      </c>
      <c r="BH348" s="83">
        <f t="shared" si="74"/>
        <v>0</v>
      </c>
    </row>
    <row r="349" spans="12:60" ht="20.25" customHeight="1">
      <c r="L349" s="977"/>
      <c r="M349" s="102">
        <v>332</v>
      </c>
      <c r="N349" s="108">
        <f t="shared" si="66"/>
        <v>0</v>
      </c>
      <c r="O349" s="108">
        <f t="shared" si="71"/>
        <v>0</v>
      </c>
      <c r="P349" s="108">
        <f t="shared" si="72"/>
        <v>0</v>
      </c>
      <c r="Q349" s="109">
        <f t="shared" si="73"/>
        <v>4.156390787102282E-10</v>
      </c>
      <c r="R349" s="108"/>
      <c r="S349" s="978"/>
      <c r="T349" s="102"/>
      <c r="V349" s="108"/>
      <c r="W349" s="108"/>
      <c r="AY349" s="108">
        <f t="shared" si="70"/>
        <v>0</v>
      </c>
      <c r="AZ349" s="83">
        <v>332</v>
      </c>
      <c r="BA349" s="83">
        <f t="shared" si="64"/>
        <v>0</v>
      </c>
      <c r="BB349" s="79">
        <f t="shared" si="65"/>
        <v>158611.30110157729</v>
      </c>
      <c r="BC349" s="79">
        <f t="shared" si="69"/>
        <v>0</v>
      </c>
      <c r="BD349" s="108">
        <f t="shared" si="67"/>
        <v>158611.30110157729</v>
      </c>
      <c r="BE349" s="79">
        <f t="shared" si="68"/>
        <v>0</v>
      </c>
      <c r="BF349" s="108">
        <f t="shared" si="75"/>
        <v>0</v>
      </c>
      <c r="BG349" s="108">
        <f t="shared" si="75"/>
        <v>0</v>
      </c>
      <c r="BH349" s="83">
        <f t="shared" si="74"/>
        <v>0</v>
      </c>
    </row>
    <row r="350" spans="12:60" ht="20.25" customHeight="1">
      <c r="L350" s="977"/>
      <c r="M350" s="102">
        <v>333</v>
      </c>
      <c r="N350" s="108">
        <f t="shared" si="66"/>
        <v>0</v>
      </c>
      <c r="O350" s="108">
        <f t="shared" si="71"/>
        <v>0</v>
      </c>
      <c r="P350" s="108">
        <f t="shared" si="72"/>
        <v>0</v>
      </c>
      <c r="Q350" s="109">
        <f t="shared" si="73"/>
        <v>4.156390787102282E-10</v>
      </c>
      <c r="R350" s="108"/>
      <c r="S350" s="978"/>
      <c r="T350" s="102"/>
      <c r="V350" s="108"/>
      <c r="W350" s="108"/>
      <c r="AY350" s="108">
        <f t="shared" si="70"/>
        <v>0</v>
      </c>
      <c r="AZ350" s="83">
        <v>333</v>
      </c>
      <c r="BA350" s="83">
        <f t="shared" ref="BA350:BA413" si="76">IF($F$19=AZ350,1,0)</f>
        <v>0</v>
      </c>
      <c r="BB350" s="79">
        <f t="shared" si="65"/>
        <v>158611.30110157729</v>
      </c>
      <c r="BC350" s="79">
        <f t="shared" si="69"/>
        <v>0</v>
      </c>
      <c r="BD350" s="108">
        <f t="shared" si="67"/>
        <v>158611.30110157729</v>
      </c>
      <c r="BE350" s="79">
        <f t="shared" si="68"/>
        <v>0</v>
      </c>
      <c r="BF350" s="108">
        <f t="shared" si="75"/>
        <v>0</v>
      </c>
      <c r="BG350" s="108">
        <f t="shared" si="75"/>
        <v>0</v>
      </c>
      <c r="BH350" s="83">
        <f t="shared" si="74"/>
        <v>0</v>
      </c>
    </row>
    <row r="351" spans="12:60" ht="20.25" customHeight="1">
      <c r="L351" s="977"/>
      <c r="M351" s="102">
        <v>334</v>
      </c>
      <c r="N351" s="108">
        <f t="shared" si="66"/>
        <v>0</v>
      </c>
      <c r="O351" s="108">
        <f t="shared" si="71"/>
        <v>0</v>
      </c>
      <c r="P351" s="108">
        <f t="shared" si="72"/>
        <v>0</v>
      </c>
      <c r="Q351" s="109">
        <f t="shared" si="73"/>
        <v>4.156390787102282E-10</v>
      </c>
      <c r="R351" s="108"/>
      <c r="S351" s="978"/>
      <c r="T351" s="102"/>
      <c r="V351" s="108"/>
      <c r="W351" s="108"/>
      <c r="AY351" s="108">
        <f t="shared" si="70"/>
        <v>0</v>
      </c>
      <c r="AZ351" s="83">
        <v>334</v>
      </c>
      <c r="BA351" s="83">
        <f t="shared" si="76"/>
        <v>0</v>
      </c>
      <c r="BB351" s="79">
        <f t="shared" ref="BB351:BB414" si="77">IF(BA351=1,$F$18,IF(BB350&gt;0,BD350,0))</f>
        <v>158611.30110157729</v>
      </c>
      <c r="BC351" s="79">
        <f t="shared" si="69"/>
        <v>0</v>
      </c>
      <c r="BD351" s="108">
        <f t="shared" si="67"/>
        <v>158611.30110157729</v>
      </c>
      <c r="BE351" s="79">
        <f t="shared" si="68"/>
        <v>0</v>
      </c>
      <c r="BF351" s="108">
        <f t="shared" si="75"/>
        <v>0</v>
      </c>
      <c r="BG351" s="108">
        <f t="shared" si="75"/>
        <v>0</v>
      </c>
      <c r="BH351" s="83">
        <f t="shared" si="74"/>
        <v>0</v>
      </c>
    </row>
    <row r="352" spans="12:60" ht="20.25" customHeight="1">
      <c r="L352" s="977"/>
      <c r="M352" s="102">
        <v>335</v>
      </c>
      <c r="N352" s="108">
        <f t="shared" ref="N352:N415" si="78">IF(Q351&lt;1,0,N351)</f>
        <v>0</v>
      </c>
      <c r="O352" s="108">
        <f t="shared" si="71"/>
        <v>0</v>
      </c>
      <c r="P352" s="108">
        <f t="shared" si="72"/>
        <v>0</v>
      </c>
      <c r="Q352" s="109">
        <f t="shared" si="73"/>
        <v>4.156390787102282E-10</v>
      </c>
      <c r="R352" s="108"/>
      <c r="S352" s="978"/>
      <c r="T352" s="102"/>
      <c r="V352" s="108"/>
      <c r="W352" s="108"/>
      <c r="AY352" s="108">
        <f t="shared" si="70"/>
        <v>0</v>
      </c>
      <c r="AZ352" s="83">
        <v>335</v>
      </c>
      <c r="BA352" s="83">
        <f t="shared" si="76"/>
        <v>0</v>
      </c>
      <c r="BB352" s="79">
        <f t="shared" si="77"/>
        <v>158611.30110157729</v>
      </c>
      <c r="BC352" s="79">
        <f t="shared" si="69"/>
        <v>0</v>
      </c>
      <c r="BD352" s="108">
        <f t="shared" si="67"/>
        <v>158611.30110157729</v>
      </c>
      <c r="BE352" s="79">
        <f t="shared" si="68"/>
        <v>0</v>
      </c>
      <c r="BF352" s="108">
        <f t="shared" si="75"/>
        <v>0</v>
      </c>
      <c r="BG352" s="108">
        <f t="shared" si="75"/>
        <v>0</v>
      </c>
      <c r="BH352" s="83">
        <f t="shared" si="74"/>
        <v>0</v>
      </c>
    </row>
    <row r="353" spans="12:60" ht="20.25" customHeight="1">
      <c r="L353" s="977"/>
      <c r="M353" s="102">
        <v>336</v>
      </c>
      <c r="N353" s="108">
        <f t="shared" si="78"/>
        <v>0</v>
      </c>
      <c r="O353" s="108">
        <f t="shared" si="71"/>
        <v>0</v>
      </c>
      <c r="P353" s="108">
        <f t="shared" si="72"/>
        <v>0</v>
      </c>
      <c r="Q353" s="109">
        <f t="shared" si="73"/>
        <v>4.156390787102282E-10</v>
      </c>
      <c r="R353" s="108"/>
      <c r="S353" s="978"/>
      <c r="T353" s="102">
        <v>56</v>
      </c>
      <c r="U353" s="108">
        <f>IF(X347&lt;0.01,0,U$311)</f>
        <v>0</v>
      </c>
      <c r="V353" s="108">
        <f>IF(U353=0,0,-PPMT($G$9/2,T353,MAX($G$8*2),$P$9))</f>
        <v>0</v>
      </c>
      <c r="W353" s="108">
        <f>IF(U353=0,0,-IPMT($G$9/2,T353,MAX($G$8*2),$P$9))</f>
        <v>0</v>
      </c>
      <c r="X353" s="108">
        <f>IF(X347&lt;0,0,X347-V353)</f>
        <v>0</v>
      </c>
      <c r="Y353" s="108"/>
      <c r="AY353" s="108">
        <f t="shared" si="70"/>
        <v>0</v>
      </c>
      <c r="AZ353" s="83">
        <v>336</v>
      </c>
      <c r="BA353" s="83">
        <f t="shared" si="76"/>
        <v>0</v>
      </c>
      <c r="BB353" s="79">
        <f t="shared" si="77"/>
        <v>158611.30110157729</v>
      </c>
      <c r="BC353" s="79">
        <f t="shared" si="69"/>
        <v>0</v>
      </c>
      <c r="BD353" s="108">
        <f t="shared" si="67"/>
        <v>158611.30110157729</v>
      </c>
      <c r="BE353" s="79">
        <f t="shared" si="68"/>
        <v>0</v>
      </c>
      <c r="BF353" s="108">
        <f t="shared" si="75"/>
        <v>0</v>
      </c>
      <c r="BG353" s="108">
        <f t="shared" si="75"/>
        <v>0</v>
      </c>
      <c r="BH353" s="83">
        <f t="shared" si="74"/>
        <v>0</v>
      </c>
    </row>
    <row r="354" spans="12:60" ht="20.25" customHeight="1">
      <c r="L354" s="975" t="s">
        <v>420</v>
      </c>
      <c r="M354" s="102">
        <v>337</v>
      </c>
      <c r="N354" s="108">
        <f t="shared" si="78"/>
        <v>0</v>
      </c>
      <c r="O354" s="108">
        <f t="shared" si="71"/>
        <v>0</v>
      </c>
      <c r="P354" s="108">
        <f t="shared" si="72"/>
        <v>0</v>
      </c>
      <c r="Q354" s="109">
        <f t="shared" si="73"/>
        <v>4.156390787102282E-10</v>
      </c>
      <c r="R354" s="108"/>
      <c r="S354" s="976" t="s">
        <v>420</v>
      </c>
      <c r="T354" s="102"/>
      <c r="V354" s="108"/>
      <c r="W354" s="108"/>
      <c r="AY354" s="108">
        <f t="shared" si="70"/>
        <v>0</v>
      </c>
      <c r="AZ354" s="83">
        <v>337</v>
      </c>
      <c r="BA354" s="83">
        <f t="shared" si="76"/>
        <v>0</v>
      </c>
      <c r="BB354" s="79">
        <f t="shared" si="77"/>
        <v>158611.30110157729</v>
      </c>
      <c r="BC354" s="79">
        <f t="shared" si="69"/>
        <v>0</v>
      </c>
      <c r="BD354" s="108">
        <f t="shared" si="67"/>
        <v>158611.30110157729</v>
      </c>
      <c r="BE354" s="79">
        <f t="shared" si="68"/>
        <v>0</v>
      </c>
      <c r="BF354" s="108">
        <f t="shared" si="75"/>
        <v>0</v>
      </c>
      <c r="BG354" s="108">
        <f t="shared" si="75"/>
        <v>0</v>
      </c>
      <c r="BH354" s="83">
        <f t="shared" si="74"/>
        <v>0</v>
      </c>
    </row>
    <row r="355" spans="12:60" ht="20.25" customHeight="1">
      <c r="L355" s="975"/>
      <c r="M355" s="102">
        <v>338</v>
      </c>
      <c r="N355" s="108">
        <f t="shared" si="78"/>
        <v>0</v>
      </c>
      <c r="O355" s="108">
        <f t="shared" si="71"/>
        <v>0</v>
      </c>
      <c r="P355" s="108">
        <f t="shared" si="72"/>
        <v>0</v>
      </c>
      <c r="Q355" s="109">
        <f t="shared" si="73"/>
        <v>4.156390787102282E-10</v>
      </c>
      <c r="R355" s="108"/>
      <c r="S355" s="976"/>
      <c r="T355" s="102"/>
      <c r="V355" s="108"/>
      <c r="W355" s="108"/>
      <c r="AY355" s="108">
        <f t="shared" si="70"/>
        <v>0</v>
      </c>
      <c r="AZ355" s="83">
        <v>338</v>
      </c>
      <c r="BA355" s="83">
        <f t="shared" si="76"/>
        <v>0</v>
      </c>
      <c r="BB355" s="79">
        <f t="shared" si="77"/>
        <v>158611.30110157729</v>
      </c>
      <c r="BC355" s="79">
        <f t="shared" si="69"/>
        <v>0</v>
      </c>
      <c r="BD355" s="108">
        <f t="shared" si="67"/>
        <v>158611.30110157729</v>
      </c>
      <c r="BE355" s="79">
        <f t="shared" si="68"/>
        <v>0</v>
      </c>
      <c r="BF355" s="108">
        <f t="shared" si="75"/>
        <v>0</v>
      </c>
      <c r="BG355" s="108">
        <f t="shared" si="75"/>
        <v>0</v>
      </c>
      <c r="BH355" s="83">
        <f t="shared" si="74"/>
        <v>0</v>
      </c>
    </row>
    <row r="356" spans="12:60" ht="20.25" customHeight="1">
      <c r="L356" s="975"/>
      <c r="M356" s="102">
        <v>339</v>
      </c>
      <c r="N356" s="108">
        <f t="shared" si="78"/>
        <v>0</v>
      </c>
      <c r="O356" s="108">
        <f t="shared" si="71"/>
        <v>0</v>
      </c>
      <c r="P356" s="108">
        <f t="shared" si="72"/>
        <v>0</v>
      </c>
      <c r="Q356" s="109">
        <f t="shared" si="73"/>
        <v>4.156390787102282E-10</v>
      </c>
      <c r="R356" s="108"/>
      <c r="S356" s="976"/>
      <c r="T356" s="102"/>
      <c r="V356" s="108"/>
      <c r="W356" s="108"/>
      <c r="AY356" s="108">
        <f t="shared" si="70"/>
        <v>0</v>
      </c>
      <c r="AZ356" s="83">
        <v>339</v>
      </c>
      <c r="BA356" s="83">
        <f t="shared" si="76"/>
        <v>0</v>
      </c>
      <c r="BB356" s="79">
        <f t="shared" si="77"/>
        <v>158611.30110157729</v>
      </c>
      <c r="BC356" s="79">
        <f t="shared" si="69"/>
        <v>0</v>
      </c>
      <c r="BD356" s="108">
        <f t="shared" si="67"/>
        <v>158611.30110157729</v>
      </c>
      <c r="BE356" s="79">
        <f t="shared" si="68"/>
        <v>0</v>
      </c>
      <c r="BF356" s="108">
        <f t="shared" si="75"/>
        <v>0</v>
      </c>
      <c r="BG356" s="108">
        <f t="shared" si="75"/>
        <v>0</v>
      </c>
      <c r="BH356" s="83">
        <f t="shared" si="74"/>
        <v>0</v>
      </c>
    </row>
    <row r="357" spans="12:60" ht="20.25" customHeight="1">
      <c r="L357" s="975"/>
      <c r="M357" s="102">
        <v>340</v>
      </c>
      <c r="N357" s="108">
        <f t="shared" si="78"/>
        <v>0</v>
      </c>
      <c r="O357" s="108">
        <f t="shared" si="71"/>
        <v>0</v>
      </c>
      <c r="P357" s="108">
        <f t="shared" si="72"/>
        <v>0</v>
      </c>
      <c r="Q357" s="109">
        <f t="shared" si="73"/>
        <v>4.156390787102282E-10</v>
      </c>
      <c r="R357" s="108"/>
      <c r="S357" s="976"/>
      <c r="T357" s="102"/>
      <c r="V357" s="108"/>
      <c r="W357" s="108"/>
      <c r="AY357" s="108">
        <f t="shared" si="70"/>
        <v>0</v>
      </c>
      <c r="AZ357" s="83">
        <v>340</v>
      </c>
      <c r="BA357" s="83">
        <f t="shared" si="76"/>
        <v>0</v>
      </c>
      <c r="BB357" s="79">
        <f t="shared" si="77"/>
        <v>158611.30110157729</v>
      </c>
      <c r="BC357" s="79">
        <f t="shared" si="69"/>
        <v>0</v>
      </c>
      <c r="BD357" s="108">
        <f t="shared" si="67"/>
        <v>158611.30110157729</v>
      </c>
      <c r="BE357" s="79">
        <f t="shared" si="68"/>
        <v>0</v>
      </c>
      <c r="BF357" s="108">
        <f t="shared" si="75"/>
        <v>0</v>
      </c>
      <c r="BG357" s="108">
        <f t="shared" si="75"/>
        <v>0</v>
      </c>
      <c r="BH357" s="83">
        <f t="shared" si="74"/>
        <v>0</v>
      </c>
    </row>
    <row r="358" spans="12:60" ht="20.25" customHeight="1">
      <c r="L358" s="975"/>
      <c r="M358" s="102">
        <v>341</v>
      </c>
      <c r="N358" s="108">
        <f t="shared" si="78"/>
        <v>0</v>
      </c>
      <c r="O358" s="108">
        <f t="shared" si="71"/>
        <v>0</v>
      </c>
      <c r="P358" s="108">
        <f t="shared" si="72"/>
        <v>0</v>
      </c>
      <c r="Q358" s="109">
        <f t="shared" si="73"/>
        <v>4.156390787102282E-10</v>
      </c>
      <c r="R358" s="108"/>
      <c r="S358" s="976"/>
      <c r="T358" s="102"/>
      <c r="V358" s="108"/>
      <c r="W358" s="108"/>
      <c r="AY358" s="108">
        <f t="shared" si="70"/>
        <v>0</v>
      </c>
      <c r="AZ358" s="83">
        <v>341</v>
      </c>
      <c r="BA358" s="83">
        <f t="shared" si="76"/>
        <v>0</v>
      </c>
      <c r="BB358" s="79">
        <f t="shared" si="77"/>
        <v>158611.30110157729</v>
      </c>
      <c r="BC358" s="79">
        <f t="shared" si="69"/>
        <v>0</v>
      </c>
      <c r="BD358" s="108">
        <f t="shared" si="67"/>
        <v>158611.30110157729</v>
      </c>
      <c r="BE358" s="79">
        <f t="shared" si="68"/>
        <v>0</v>
      </c>
      <c r="BF358" s="108">
        <f t="shared" si="75"/>
        <v>0</v>
      </c>
      <c r="BG358" s="108">
        <f t="shared" si="75"/>
        <v>0</v>
      </c>
      <c r="BH358" s="83">
        <f t="shared" si="74"/>
        <v>0</v>
      </c>
    </row>
    <row r="359" spans="12:60" ht="20.25" customHeight="1">
      <c r="L359" s="975"/>
      <c r="M359" s="102">
        <v>342</v>
      </c>
      <c r="N359" s="108">
        <f t="shared" si="78"/>
        <v>0</v>
      </c>
      <c r="O359" s="108">
        <f t="shared" si="71"/>
        <v>0</v>
      </c>
      <c r="P359" s="108">
        <f t="shared" si="72"/>
        <v>0</v>
      </c>
      <c r="Q359" s="109">
        <f t="shared" si="73"/>
        <v>4.156390787102282E-10</v>
      </c>
      <c r="R359" s="108"/>
      <c r="S359" s="976"/>
      <c r="T359" s="102">
        <v>57</v>
      </c>
      <c r="U359" s="108">
        <f>IF(X353&lt;0.01,0,U$305)</f>
        <v>0</v>
      </c>
      <c r="V359" s="108">
        <f>IF(U359=0,0,-PPMT($G$9/2,T359,MAX($G$8*2),$P$9))</f>
        <v>0</v>
      </c>
      <c r="W359" s="108">
        <f>IF(U359=0,0,-IPMT($G$9/2,T359,MAX($G$8*2),$P$9))</f>
        <v>0</v>
      </c>
      <c r="X359" s="108">
        <f>IF(X353&lt;0,0,X353-V359)</f>
        <v>0</v>
      </c>
      <c r="Y359" s="108"/>
      <c r="AY359" s="108">
        <f t="shared" si="70"/>
        <v>0</v>
      </c>
      <c r="AZ359" s="83">
        <v>342</v>
      </c>
      <c r="BA359" s="83">
        <f t="shared" si="76"/>
        <v>0</v>
      </c>
      <c r="BB359" s="79">
        <f t="shared" si="77"/>
        <v>158611.30110157729</v>
      </c>
      <c r="BC359" s="79">
        <f t="shared" si="69"/>
        <v>0</v>
      </c>
      <c r="BD359" s="108">
        <f t="shared" si="67"/>
        <v>158611.30110157729</v>
      </c>
      <c r="BE359" s="79">
        <f t="shared" si="68"/>
        <v>0</v>
      </c>
      <c r="BF359" s="108">
        <f t="shared" si="75"/>
        <v>0</v>
      </c>
      <c r="BG359" s="108">
        <f t="shared" si="75"/>
        <v>0</v>
      </c>
      <c r="BH359" s="83">
        <f t="shared" si="74"/>
        <v>0</v>
      </c>
    </row>
    <row r="360" spans="12:60" ht="20.25" customHeight="1">
      <c r="L360" s="975"/>
      <c r="M360" s="102">
        <v>343</v>
      </c>
      <c r="N360" s="108">
        <f t="shared" si="78"/>
        <v>0</v>
      </c>
      <c r="O360" s="108">
        <f t="shared" si="71"/>
        <v>0</v>
      </c>
      <c r="P360" s="108">
        <f t="shared" si="72"/>
        <v>0</v>
      </c>
      <c r="Q360" s="109">
        <f t="shared" si="73"/>
        <v>4.156390787102282E-10</v>
      </c>
      <c r="R360" s="108"/>
      <c r="S360" s="976"/>
      <c r="T360" s="102"/>
      <c r="V360" s="108"/>
      <c r="W360" s="108"/>
      <c r="AY360" s="108">
        <f t="shared" si="70"/>
        <v>0</v>
      </c>
      <c r="AZ360" s="83">
        <v>343</v>
      </c>
      <c r="BA360" s="83">
        <f t="shared" si="76"/>
        <v>0</v>
      </c>
      <c r="BB360" s="79">
        <f t="shared" si="77"/>
        <v>158611.30110157729</v>
      </c>
      <c r="BC360" s="79">
        <f t="shared" si="69"/>
        <v>0</v>
      </c>
      <c r="BD360" s="108">
        <f t="shared" si="67"/>
        <v>158611.30110157729</v>
      </c>
      <c r="BE360" s="79">
        <f t="shared" si="68"/>
        <v>0</v>
      </c>
      <c r="BF360" s="108">
        <f t="shared" si="75"/>
        <v>0</v>
      </c>
      <c r="BG360" s="108">
        <f t="shared" si="75"/>
        <v>0</v>
      </c>
      <c r="BH360" s="83">
        <f t="shared" si="74"/>
        <v>0</v>
      </c>
    </row>
    <row r="361" spans="12:60" ht="20.25" customHeight="1">
      <c r="L361" s="975"/>
      <c r="M361" s="102">
        <v>344</v>
      </c>
      <c r="N361" s="108">
        <f t="shared" si="78"/>
        <v>0</v>
      </c>
      <c r="O361" s="108">
        <f t="shared" si="71"/>
        <v>0</v>
      </c>
      <c r="P361" s="108">
        <f t="shared" si="72"/>
        <v>0</v>
      </c>
      <c r="Q361" s="109">
        <f t="shared" si="73"/>
        <v>4.156390787102282E-10</v>
      </c>
      <c r="R361" s="108"/>
      <c r="S361" s="976"/>
      <c r="T361" s="102"/>
      <c r="V361" s="108"/>
      <c r="W361" s="108"/>
      <c r="AY361" s="108">
        <f t="shared" si="70"/>
        <v>0</v>
      </c>
      <c r="AZ361" s="83">
        <v>344</v>
      </c>
      <c r="BA361" s="83">
        <f t="shared" si="76"/>
        <v>0</v>
      </c>
      <c r="BB361" s="79">
        <f t="shared" si="77"/>
        <v>158611.30110157729</v>
      </c>
      <c r="BC361" s="79">
        <f t="shared" si="69"/>
        <v>0</v>
      </c>
      <c r="BD361" s="108">
        <f t="shared" si="67"/>
        <v>158611.30110157729</v>
      </c>
      <c r="BE361" s="79">
        <f t="shared" si="68"/>
        <v>0</v>
      </c>
      <c r="BF361" s="108">
        <f t="shared" si="75"/>
        <v>0</v>
      </c>
      <c r="BG361" s="108">
        <f t="shared" si="75"/>
        <v>0</v>
      </c>
      <c r="BH361" s="83">
        <f t="shared" si="74"/>
        <v>0</v>
      </c>
    </row>
    <row r="362" spans="12:60" ht="20.25" customHeight="1">
      <c r="L362" s="975"/>
      <c r="M362" s="102">
        <v>345</v>
      </c>
      <c r="N362" s="108">
        <f t="shared" si="78"/>
        <v>0</v>
      </c>
      <c r="O362" s="108">
        <f t="shared" si="71"/>
        <v>0</v>
      </c>
      <c r="P362" s="108">
        <f t="shared" si="72"/>
        <v>0</v>
      </c>
      <c r="Q362" s="109">
        <f t="shared" si="73"/>
        <v>4.156390787102282E-10</v>
      </c>
      <c r="R362" s="108"/>
      <c r="S362" s="976"/>
      <c r="T362" s="102"/>
      <c r="V362" s="108"/>
      <c r="W362" s="108"/>
      <c r="AY362" s="108">
        <f t="shared" si="70"/>
        <v>0</v>
      </c>
      <c r="AZ362" s="83">
        <v>345</v>
      </c>
      <c r="BA362" s="83">
        <f t="shared" si="76"/>
        <v>0</v>
      </c>
      <c r="BB362" s="79">
        <f t="shared" si="77"/>
        <v>158611.30110157729</v>
      </c>
      <c r="BC362" s="79">
        <f t="shared" si="69"/>
        <v>0</v>
      </c>
      <c r="BD362" s="108">
        <f t="shared" si="67"/>
        <v>158611.30110157729</v>
      </c>
      <c r="BE362" s="79">
        <f t="shared" si="68"/>
        <v>0</v>
      </c>
      <c r="BF362" s="108">
        <f t="shared" si="75"/>
        <v>0</v>
      </c>
      <c r="BG362" s="108">
        <f t="shared" si="75"/>
        <v>0</v>
      </c>
      <c r="BH362" s="83">
        <f t="shared" si="74"/>
        <v>0</v>
      </c>
    </row>
    <row r="363" spans="12:60" ht="20.25" customHeight="1">
      <c r="L363" s="975"/>
      <c r="M363" s="102">
        <v>346</v>
      </c>
      <c r="N363" s="108">
        <f t="shared" si="78"/>
        <v>0</v>
      </c>
      <c r="O363" s="108">
        <f t="shared" si="71"/>
        <v>0</v>
      </c>
      <c r="P363" s="108">
        <f t="shared" si="72"/>
        <v>0</v>
      </c>
      <c r="Q363" s="109">
        <f t="shared" si="73"/>
        <v>4.156390787102282E-10</v>
      </c>
      <c r="R363" s="108"/>
      <c r="S363" s="976"/>
      <c r="T363" s="102"/>
      <c r="V363" s="108"/>
      <c r="W363" s="108"/>
      <c r="AY363" s="108">
        <f t="shared" si="70"/>
        <v>0</v>
      </c>
      <c r="AZ363" s="83">
        <v>346</v>
      </c>
      <c r="BA363" s="83">
        <f t="shared" si="76"/>
        <v>0</v>
      </c>
      <c r="BB363" s="79">
        <f t="shared" si="77"/>
        <v>158611.30110157729</v>
      </c>
      <c r="BC363" s="79">
        <f t="shared" si="69"/>
        <v>0</v>
      </c>
      <c r="BD363" s="108">
        <f t="shared" si="67"/>
        <v>158611.30110157729</v>
      </c>
      <c r="BE363" s="79">
        <f t="shared" si="68"/>
        <v>0</v>
      </c>
      <c r="BF363" s="108">
        <f t="shared" si="75"/>
        <v>0</v>
      </c>
      <c r="BG363" s="108">
        <f t="shared" si="75"/>
        <v>0</v>
      </c>
      <c r="BH363" s="83">
        <f t="shared" si="74"/>
        <v>0</v>
      </c>
    </row>
    <row r="364" spans="12:60" ht="20.25" customHeight="1">
      <c r="L364" s="975"/>
      <c r="M364" s="102">
        <v>347</v>
      </c>
      <c r="N364" s="108">
        <f t="shared" si="78"/>
        <v>0</v>
      </c>
      <c r="O364" s="108">
        <f t="shared" si="71"/>
        <v>0</v>
      </c>
      <c r="P364" s="108">
        <f t="shared" si="72"/>
        <v>0</v>
      </c>
      <c r="Q364" s="109">
        <f t="shared" si="73"/>
        <v>4.156390787102282E-10</v>
      </c>
      <c r="R364" s="108"/>
      <c r="S364" s="976"/>
      <c r="T364" s="102"/>
      <c r="V364" s="108"/>
      <c r="W364" s="108"/>
      <c r="AY364" s="108">
        <f t="shared" si="70"/>
        <v>0</v>
      </c>
      <c r="AZ364" s="83">
        <v>347</v>
      </c>
      <c r="BA364" s="83">
        <f t="shared" si="76"/>
        <v>0</v>
      </c>
      <c r="BB364" s="79">
        <f t="shared" si="77"/>
        <v>158611.30110157729</v>
      </c>
      <c r="BC364" s="79">
        <f t="shared" si="69"/>
        <v>0</v>
      </c>
      <c r="BD364" s="108">
        <f t="shared" si="67"/>
        <v>158611.30110157729</v>
      </c>
      <c r="BE364" s="79">
        <f t="shared" si="68"/>
        <v>0</v>
      </c>
      <c r="BF364" s="108">
        <f t="shared" si="75"/>
        <v>0</v>
      </c>
      <c r="BG364" s="108">
        <f t="shared" si="75"/>
        <v>0</v>
      </c>
      <c r="BH364" s="83">
        <f t="shared" si="74"/>
        <v>0</v>
      </c>
    </row>
    <row r="365" spans="12:60" ht="20.25" customHeight="1">
      <c r="L365" s="975"/>
      <c r="M365" s="102">
        <v>348</v>
      </c>
      <c r="N365" s="108">
        <f t="shared" si="78"/>
        <v>0</v>
      </c>
      <c r="O365" s="108">
        <f t="shared" si="71"/>
        <v>0</v>
      </c>
      <c r="P365" s="108">
        <f t="shared" si="72"/>
        <v>0</v>
      </c>
      <c r="Q365" s="109">
        <f t="shared" si="73"/>
        <v>4.156390787102282E-10</v>
      </c>
      <c r="R365" s="108"/>
      <c r="S365" s="976"/>
      <c r="T365" s="102">
        <v>58</v>
      </c>
      <c r="U365" s="108">
        <f>IF(X359&lt;0.01,0,U$311)</f>
        <v>0</v>
      </c>
      <c r="V365" s="108">
        <f>IF(U365=0,0,-PPMT($G$9/2,T365,MAX($G$8*2),$P$9))</f>
        <v>0</v>
      </c>
      <c r="W365" s="108">
        <f>IF(U365=0,0,-IPMT($G$9/2,T365,MAX($G$8*2),$P$9))</f>
        <v>0</v>
      </c>
      <c r="X365" s="108">
        <f>IF(X359&lt;0,0,X359-V365)</f>
        <v>0</v>
      </c>
      <c r="Y365" s="108"/>
      <c r="AY365" s="108">
        <f t="shared" si="70"/>
        <v>0</v>
      </c>
      <c r="AZ365" s="83">
        <v>348</v>
      </c>
      <c r="BA365" s="83">
        <f t="shared" si="76"/>
        <v>0</v>
      </c>
      <c r="BB365" s="79">
        <f t="shared" si="77"/>
        <v>158611.30110157729</v>
      </c>
      <c r="BC365" s="79">
        <f t="shared" si="69"/>
        <v>0</v>
      </c>
      <c r="BD365" s="108">
        <f t="shared" si="67"/>
        <v>158611.30110157729</v>
      </c>
      <c r="BE365" s="79">
        <f t="shared" si="68"/>
        <v>0</v>
      </c>
      <c r="BF365" s="108">
        <f t="shared" si="75"/>
        <v>0</v>
      </c>
      <c r="BG365" s="108">
        <f t="shared" si="75"/>
        <v>0</v>
      </c>
      <c r="BH365" s="83">
        <f t="shared" si="74"/>
        <v>0</v>
      </c>
    </row>
    <row r="366" spans="12:60" ht="20.25" customHeight="1">
      <c r="L366" s="977" t="s">
        <v>421</v>
      </c>
      <c r="M366" s="102">
        <v>349</v>
      </c>
      <c r="N366" s="108">
        <f t="shared" si="78"/>
        <v>0</v>
      </c>
      <c r="O366" s="108">
        <f t="shared" si="71"/>
        <v>0</v>
      </c>
      <c r="P366" s="108">
        <f t="shared" si="72"/>
        <v>0</v>
      </c>
      <c r="Q366" s="109">
        <f t="shared" si="73"/>
        <v>4.156390787102282E-10</v>
      </c>
      <c r="R366" s="108"/>
      <c r="S366" s="978" t="s">
        <v>421</v>
      </c>
      <c r="T366" s="102"/>
      <c r="V366" s="108"/>
      <c r="W366" s="108"/>
      <c r="AY366" s="108">
        <f t="shared" si="70"/>
        <v>0</v>
      </c>
      <c r="AZ366" s="83">
        <v>349</v>
      </c>
      <c r="BA366" s="83">
        <f t="shared" si="76"/>
        <v>0</v>
      </c>
      <c r="BB366" s="79">
        <f t="shared" si="77"/>
        <v>158611.30110157729</v>
      </c>
      <c r="BC366" s="79">
        <f t="shared" si="69"/>
        <v>0</v>
      </c>
      <c r="BD366" s="108">
        <f t="shared" si="67"/>
        <v>158611.30110157729</v>
      </c>
      <c r="BE366" s="79">
        <f t="shared" si="68"/>
        <v>0</v>
      </c>
      <c r="BF366" s="108">
        <f t="shared" si="75"/>
        <v>0</v>
      </c>
      <c r="BG366" s="108">
        <f t="shared" si="75"/>
        <v>0</v>
      </c>
      <c r="BH366" s="83">
        <f t="shared" si="74"/>
        <v>0</v>
      </c>
    </row>
    <row r="367" spans="12:60" ht="20.25" customHeight="1">
      <c r="L367" s="977"/>
      <c r="M367" s="102">
        <v>350</v>
      </c>
      <c r="N367" s="108">
        <f t="shared" si="78"/>
        <v>0</v>
      </c>
      <c r="O367" s="108">
        <f t="shared" si="71"/>
        <v>0</v>
      </c>
      <c r="P367" s="108">
        <f t="shared" si="72"/>
        <v>0</v>
      </c>
      <c r="Q367" s="109">
        <f t="shared" si="73"/>
        <v>4.156390787102282E-10</v>
      </c>
      <c r="R367" s="108"/>
      <c r="S367" s="978"/>
      <c r="T367" s="102"/>
      <c r="V367" s="108"/>
      <c r="W367" s="108"/>
      <c r="AY367" s="108">
        <f t="shared" si="70"/>
        <v>0</v>
      </c>
      <c r="AZ367" s="83">
        <v>350</v>
      </c>
      <c r="BA367" s="83">
        <f t="shared" si="76"/>
        <v>0</v>
      </c>
      <c r="BB367" s="79">
        <f t="shared" si="77"/>
        <v>158611.30110157729</v>
      </c>
      <c r="BC367" s="79">
        <f t="shared" si="69"/>
        <v>0</v>
      </c>
      <c r="BD367" s="108">
        <f t="shared" si="67"/>
        <v>158611.30110157729</v>
      </c>
      <c r="BE367" s="79">
        <f t="shared" si="68"/>
        <v>0</v>
      </c>
      <c r="BF367" s="108">
        <f t="shared" si="75"/>
        <v>0</v>
      </c>
      <c r="BG367" s="108">
        <f t="shared" si="75"/>
        <v>0</v>
      </c>
      <c r="BH367" s="83">
        <f t="shared" si="74"/>
        <v>0</v>
      </c>
    </row>
    <row r="368" spans="12:60" ht="20.25" customHeight="1">
      <c r="L368" s="977"/>
      <c r="M368" s="102">
        <v>351</v>
      </c>
      <c r="N368" s="108">
        <f t="shared" si="78"/>
        <v>0</v>
      </c>
      <c r="O368" s="108">
        <f t="shared" si="71"/>
        <v>0</v>
      </c>
      <c r="P368" s="108">
        <f t="shared" si="72"/>
        <v>0</v>
      </c>
      <c r="Q368" s="109">
        <f t="shared" si="73"/>
        <v>4.156390787102282E-10</v>
      </c>
      <c r="R368" s="108"/>
      <c r="S368" s="978"/>
      <c r="T368" s="102"/>
      <c r="V368" s="108"/>
      <c r="W368" s="108"/>
      <c r="AY368" s="108">
        <f t="shared" si="70"/>
        <v>0</v>
      </c>
      <c r="AZ368" s="83">
        <v>351</v>
      </c>
      <c r="BA368" s="83">
        <f t="shared" si="76"/>
        <v>0</v>
      </c>
      <c r="BB368" s="79">
        <f t="shared" si="77"/>
        <v>158611.30110157729</v>
      </c>
      <c r="BC368" s="79">
        <f t="shared" si="69"/>
        <v>0</v>
      </c>
      <c r="BD368" s="108">
        <f t="shared" ref="BD368:BD431" si="79">BB368-BC368</f>
        <v>158611.30110157729</v>
      </c>
      <c r="BE368" s="79">
        <f t="shared" ref="BE368:BE431" si="80">IF(BC368&gt;0,BG368,0)</f>
        <v>0</v>
      </c>
      <c r="BF368" s="108">
        <f t="shared" si="75"/>
        <v>0</v>
      </c>
      <c r="BG368" s="108">
        <f t="shared" si="75"/>
        <v>0</v>
      </c>
      <c r="BH368" s="83">
        <f t="shared" si="74"/>
        <v>0</v>
      </c>
    </row>
    <row r="369" spans="12:60" ht="20.25" customHeight="1">
      <c r="L369" s="977"/>
      <c r="M369" s="102">
        <v>352</v>
      </c>
      <c r="N369" s="108">
        <f t="shared" si="78"/>
        <v>0</v>
      </c>
      <c r="O369" s="108">
        <f t="shared" si="71"/>
        <v>0</v>
      </c>
      <c r="P369" s="108">
        <f t="shared" si="72"/>
        <v>0</v>
      </c>
      <c r="Q369" s="109">
        <f t="shared" si="73"/>
        <v>4.156390787102282E-10</v>
      </c>
      <c r="R369" s="108"/>
      <c r="S369" s="978"/>
      <c r="T369" s="102"/>
      <c r="V369" s="108"/>
      <c r="W369" s="108"/>
      <c r="AY369" s="108">
        <f t="shared" si="70"/>
        <v>0</v>
      </c>
      <c r="AZ369" s="83">
        <v>352</v>
      </c>
      <c r="BA369" s="83">
        <f t="shared" si="76"/>
        <v>0</v>
      </c>
      <c r="BB369" s="79">
        <f t="shared" si="77"/>
        <v>158611.30110157729</v>
      </c>
      <c r="BC369" s="79">
        <f t="shared" ref="BC369:BC432" si="81">IF(BA369=1,BF369,IF(BB369&gt;0,BF369,0))</f>
        <v>0</v>
      </c>
      <c r="BD369" s="108">
        <f t="shared" si="79"/>
        <v>158611.30110157729</v>
      </c>
      <c r="BE369" s="79">
        <f t="shared" si="80"/>
        <v>0</v>
      </c>
      <c r="BF369" s="108">
        <f t="shared" si="75"/>
        <v>0</v>
      </c>
      <c r="BG369" s="108">
        <f t="shared" si="75"/>
        <v>0</v>
      </c>
      <c r="BH369" s="83">
        <f t="shared" si="74"/>
        <v>0</v>
      </c>
    </row>
    <row r="370" spans="12:60" ht="20.25" customHeight="1">
      <c r="L370" s="977"/>
      <c r="M370" s="102">
        <v>353</v>
      </c>
      <c r="N370" s="108">
        <f t="shared" si="78"/>
        <v>0</v>
      </c>
      <c r="O370" s="108">
        <f t="shared" si="71"/>
        <v>0</v>
      </c>
      <c r="P370" s="108">
        <f t="shared" si="72"/>
        <v>0</v>
      </c>
      <c r="Q370" s="109">
        <f t="shared" si="73"/>
        <v>4.156390787102282E-10</v>
      </c>
      <c r="R370" s="108"/>
      <c r="S370" s="978"/>
      <c r="T370" s="102"/>
      <c r="V370" s="108"/>
      <c r="W370" s="108"/>
      <c r="AY370" s="108">
        <f t="shared" si="70"/>
        <v>0</v>
      </c>
      <c r="AZ370" s="83">
        <v>353</v>
      </c>
      <c r="BA370" s="83">
        <f t="shared" si="76"/>
        <v>0</v>
      </c>
      <c r="BB370" s="79">
        <f t="shared" si="77"/>
        <v>158611.30110157729</v>
      </c>
      <c r="BC370" s="79">
        <f t="shared" si="81"/>
        <v>0</v>
      </c>
      <c r="BD370" s="108">
        <f t="shared" si="79"/>
        <v>158611.30110157729</v>
      </c>
      <c r="BE370" s="79">
        <f t="shared" si="80"/>
        <v>0</v>
      </c>
      <c r="BF370" s="108">
        <f t="shared" si="75"/>
        <v>0</v>
      </c>
      <c r="BG370" s="108">
        <f t="shared" si="75"/>
        <v>0</v>
      </c>
      <c r="BH370" s="83">
        <f t="shared" si="74"/>
        <v>0</v>
      </c>
    </row>
    <row r="371" spans="12:60" ht="20.25" customHeight="1">
      <c r="L371" s="977"/>
      <c r="M371" s="102">
        <v>354</v>
      </c>
      <c r="N371" s="108">
        <f t="shared" si="78"/>
        <v>0</v>
      </c>
      <c r="O371" s="108">
        <f t="shared" si="71"/>
        <v>0</v>
      </c>
      <c r="P371" s="108">
        <f t="shared" si="72"/>
        <v>0</v>
      </c>
      <c r="Q371" s="109">
        <f t="shared" si="73"/>
        <v>4.156390787102282E-10</v>
      </c>
      <c r="R371" s="108"/>
      <c r="S371" s="978"/>
      <c r="T371" s="102">
        <v>59</v>
      </c>
      <c r="U371" s="108">
        <f>IF(X365&lt;0.01,0,U$305)</f>
        <v>0</v>
      </c>
      <c r="V371" s="108">
        <f>IF(U371=0,0,-PPMT($G$9/2,T371,MAX($G$8*2),$P$9))</f>
        <v>0</v>
      </c>
      <c r="W371" s="108">
        <f>IF(U371=0,0,-IPMT($G$9/2,T371,MAX($G$8*2),$P$9))</f>
        <v>0</v>
      </c>
      <c r="X371" s="108">
        <f>IF(X365&lt;0,0,X365-V371)</f>
        <v>0</v>
      </c>
      <c r="Y371" s="108"/>
      <c r="AY371" s="108">
        <f t="shared" si="70"/>
        <v>0</v>
      </c>
      <c r="AZ371" s="83">
        <v>354</v>
      </c>
      <c r="BA371" s="83">
        <f t="shared" si="76"/>
        <v>0</v>
      </c>
      <c r="BB371" s="79">
        <f t="shared" si="77"/>
        <v>158611.30110157729</v>
      </c>
      <c r="BC371" s="79">
        <f t="shared" si="81"/>
        <v>0</v>
      </c>
      <c r="BD371" s="108">
        <f t="shared" si="79"/>
        <v>158611.30110157729</v>
      </c>
      <c r="BE371" s="79">
        <f t="shared" si="80"/>
        <v>0</v>
      </c>
      <c r="BF371" s="108">
        <f t="shared" si="75"/>
        <v>0</v>
      </c>
      <c r="BG371" s="108">
        <f t="shared" si="75"/>
        <v>0</v>
      </c>
      <c r="BH371" s="83">
        <f t="shared" si="74"/>
        <v>0</v>
      </c>
    </row>
    <row r="372" spans="12:60" ht="20.25" customHeight="1">
      <c r="L372" s="977"/>
      <c r="M372" s="102">
        <v>355</v>
      </c>
      <c r="N372" s="108">
        <f t="shared" si="78"/>
        <v>0</v>
      </c>
      <c r="O372" s="108">
        <f t="shared" si="71"/>
        <v>0</v>
      </c>
      <c r="P372" s="108">
        <f t="shared" si="72"/>
        <v>0</v>
      </c>
      <c r="Q372" s="109">
        <f t="shared" si="73"/>
        <v>4.156390787102282E-10</v>
      </c>
      <c r="R372" s="108"/>
      <c r="S372" s="978"/>
      <c r="T372" s="102"/>
      <c r="V372" s="108"/>
      <c r="W372" s="108"/>
      <c r="AY372" s="108">
        <f t="shared" si="70"/>
        <v>0</v>
      </c>
      <c r="AZ372" s="83">
        <v>355</v>
      </c>
      <c r="BA372" s="83">
        <f t="shared" si="76"/>
        <v>0</v>
      </c>
      <c r="BB372" s="79">
        <f t="shared" si="77"/>
        <v>158611.30110157729</v>
      </c>
      <c r="BC372" s="79">
        <f t="shared" si="81"/>
        <v>0</v>
      </c>
      <c r="BD372" s="108">
        <f t="shared" si="79"/>
        <v>158611.30110157729</v>
      </c>
      <c r="BE372" s="79">
        <f t="shared" si="80"/>
        <v>0</v>
      </c>
      <c r="BF372" s="108">
        <f t="shared" si="75"/>
        <v>0</v>
      </c>
      <c r="BG372" s="108">
        <f t="shared" si="75"/>
        <v>0</v>
      </c>
      <c r="BH372" s="83">
        <f t="shared" si="74"/>
        <v>0</v>
      </c>
    </row>
    <row r="373" spans="12:60" ht="20.25" customHeight="1">
      <c r="L373" s="977"/>
      <c r="M373" s="102">
        <v>356</v>
      </c>
      <c r="N373" s="108">
        <f t="shared" si="78"/>
        <v>0</v>
      </c>
      <c r="O373" s="108">
        <f t="shared" si="71"/>
        <v>0</v>
      </c>
      <c r="P373" s="108">
        <f t="shared" si="72"/>
        <v>0</v>
      </c>
      <c r="Q373" s="109">
        <f t="shared" si="73"/>
        <v>4.156390787102282E-10</v>
      </c>
      <c r="R373" s="108"/>
      <c r="S373" s="978"/>
      <c r="T373" s="102"/>
      <c r="V373" s="108"/>
      <c r="W373" s="108"/>
      <c r="AY373" s="108">
        <f t="shared" si="70"/>
        <v>0</v>
      </c>
      <c r="AZ373" s="83">
        <v>356</v>
      </c>
      <c r="BA373" s="83">
        <f t="shared" si="76"/>
        <v>0</v>
      </c>
      <c r="BB373" s="79">
        <f t="shared" si="77"/>
        <v>158611.30110157729</v>
      </c>
      <c r="BC373" s="79">
        <f t="shared" si="81"/>
        <v>0</v>
      </c>
      <c r="BD373" s="108">
        <f t="shared" si="79"/>
        <v>158611.30110157729</v>
      </c>
      <c r="BE373" s="79">
        <f t="shared" si="80"/>
        <v>0</v>
      </c>
      <c r="BF373" s="108">
        <f t="shared" si="75"/>
        <v>0</v>
      </c>
      <c r="BG373" s="108">
        <f t="shared" si="75"/>
        <v>0</v>
      </c>
      <c r="BH373" s="83">
        <f t="shared" si="74"/>
        <v>0</v>
      </c>
    </row>
    <row r="374" spans="12:60" ht="20.25" customHeight="1">
      <c r="L374" s="977"/>
      <c r="M374" s="102">
        <v>357</v>
      </c>
      <c r="N374" s="108">
        <f t="shared" si="78"/>
        <v>0</v>
      </c>
      <c r="O374" s="108">
        <f t="shared" si="71"/>
        <v>0</v>
      </c>
      <c r="P374" s="108">
        <f t="shared" si="72"/>
        <v>0</v>
      </c>
      <c r="Q374" s="109">
        <f t="shared" si="73"/>
        <v>4.156390787102282E-10</v>
      </c>
      <c r="R374" s="108"/>
      <c r="S374" s="978"/>
      <c r="T374" s="102"/>
      <c r="V374" s="108"/>
      <c r="W374" s="108"/>
      <c r="AY374" s="108">
        <f t="shared" si="70"/>
        <v>0</v>
      </c>
      <c r="AZ374" s="83">
        <v>357</v>
      </c>
      <c r="BA374" s="83">
        <f t="shared" si="76"/>
        <v>0</v>
      </c>
      <c r="BB374" s="79">
        <f t="shared" si="77"/>
        <v>158611.30110157729</v>
      </c>
      <c r="BC374" s="79">
        <f t="shared" si="81"/>
        <v>0</v>
      </c>
      <c r="BD374" s="108">
        <f t="shared" si="79"/>
        <v>158611.30110157729</v>
      </c>
      <c r="BE374" s="79">
        <f t="shared" si="80"/>
        <v>0</v>
      </c>
      <c r="BF374" s="108">
        <f t="shared" si="75"/>
        <v>0</v>
      </c>
      <c r="BG374" s="108">
        <f t="shared" si="75"/>
        <v>0</v>
      </c>
      <c r="BH374" s="83">
        <f t="shared" si="74"/>
        <v>0</v>
      </c>
    </row>
    <row r="375" spans="12:60" ht="20.25" customHeight="1">
      <c r="L375" s="977"/>
      <c r="M375" s="102">
        <v>358</v>
      </c>
      <c r="N375" s="108">
        <f t="shared" si="78"/>
        <v>0</v>
      </c>
      <c r="O375" s="108">
        <f t="shared" si="71"/>
        <v>0</v>
      </c>
      <c r="P375" s="108">
        <f t="shared" si="72"/>
        <v>0</v>
      </c>
      <c r="Q375" s="109">
        <f t="shared" si="73"/>
        <v>4.156390787102282E-10</v>
      </c>
      <c r="R375" s="108"/>
      <c r="S375" s="978"/>
      <c r="T375" s="102"/>
      <c r="V375" s="108"/>
      <c r="W375" s="108"/>
      <c r="AY375" s="108">
        <f t="shared" si="70"/>
        <v>0</v>
      </c>
      <c r="AZ375" s="83">
        <v>358</v>
      </c>
      <c r="BA375" s="83">
        <f t="shared" si="76"/>
        <v>0</v>
      </c>
      <c r="BB375" s="79">
        <f t="shared" si="77"/>
        <v>158611.30110157729</v>
      </c>
      <c r="BC375" s="79">
        <f t="shared" si="81"/>
        <v>0</v>
      </c>
      <c r="BD375" s="108">
        <f t="shared" si="79"/>
        <v>158611.30110157729</v>
      </c>
      <c r="BE375" s="79">
        <f t="shared" si="80"/>
        <v>0</v>
      </c>
      <c r="BF375" s="108">
        <f t="shared" si="75"/>
        <v>0</v>
      </c>
      <c r="BG375" s="108">
        <f t="shared" si="75"/>
        <v>0</v>
      </c>
      <c r="BH375" s="83">
        <f t="shared" si="74"/>
        <v>0</v>
      </c>
    </row>
    <row r="376" spans="12:60" ht="20.25" customHeight="1">
      <c r="L376" s="977"/>
      <c r="M376" s="102">
        <v>359</v>
      </c>
      <c r="N376" s="108">
        <f t="shared" si="78"/>
        <v>0</v>
      </c>
      <c r="O376" s="108">
        <f t="shared" si="71"/>
        <v>0</v>
      </c>
      <c r="P376" s="108">
        <f t="shared" si="72"/>
        <v>0</v>
      </c>
      <c r="Q376" s="109">
        <f t="shared" si="73"/>
        <v>4.156390787102282E-10</v>
      </c>
      <c r="R376" s="108"/>
      <c r="S376" s="978"/>
      <c r="T376" s="102"/>
      <c r="V376" s="108"/>
      <c r="W376" s="108"/>
      <c r="AY376" s="108">
        <f t="shared" si="70"/>
        <v>0</v>
      </c>
      <c r="AZ376" s="83">
        <v>359</v>
      </c>
      <c r="BA376" s="83">
        <f t="shared" si="76"/>
        <v>0</v>
      </c>
      <c r="BB376" s="79">
        <f t="shared" si="77"/>
        <v>158611.30110157729</v>
      </c>
      <c r="BC376" s="79">
        <f t="shared" si="81"/>
        <v>0</v>
      </c>
      <c r="BD376" s="108">
        <f t="shared" si="79"/>
        <v>158611.30110157729</v>
      </c>
      <c r="BE376" s="79">
        <f t="shared" si="80"/>
        <v>0</v>
      </c>
      <c r="BF376" s="108">
        <f t="shared" si="75"/>
        <v>0</v>
      </c>
      <c r="BG376" s="108">
        <f t="shared" si="75"/>
        <v>0</v>
      </c>
      <c r="BH376" s="83">
        <f t="shared" si="74"/>
        <v>0</v>
      </c>
    </row>
    <row r="377" spans="12:60" ht="20.25" customHeight="1">
      <c r="L377" s="977"/>
      <c r="M377" s="102">
        <v>360</v>
      </c>
      <c r="N377" s="108">
        <f t="shared" si="78"/>
        <v>0</v>
      </c>
      <c r="O377" s="108">
        <f t="shared" si="71"/>
        <v>0</v>
      </c>
      <c r="P377" s="108">
        <f t="shared" si="72"/>
        <v>0</v>
      </c>
      <c r="Q377" s="109">
        <f t="shared" si="73"/>
        <v>4.156390787102282E-10</v>
      </c>
      <c r="R377" s="108"/>
      <c r="S377" s="978"/>
      <c r="T377" s="102">
        <v>60</v>
      </c>
      <c r="U377" s="108">
        <f>IF(X371&lt;0.01,0,U$311)</f>
        <v>0</v>
      </c>
      <c r="V377" s="108">
        <f>IF(U377=0,0,-PPMT($G$9/2,T377,MAX($G$8*2),$P$9))</f>
        <v>0</v>
      </c>
      <c r="W377" s="108">
        <f>IF(U377=0,0,-IPMT($G$9/2,T377,MAX($G$8*2),$P$9))</f>
        <v>0</v>
      </c>
      <c r="X377" s="108">
        <f>IF(X371&lt;0,0,X371-V377)</f>
        <v>0</v>
      </c>
      <c r="Y377" s="108"/>
      <c r="AY377" s="108">
        <f t="shared" si="70"/>
        <v>0</v>
      </c>
      <c r="AZ377" s="83">
        <v>360</v>
      </c>
      <c r="BA377" s="83">
        <f t="shared" si="76"/>
        <v>0</v>
      </c>
      <c r="BB377" s="79">
        <f t="shared" si="77"/>
        <v>158611.30110157729</v>
      </c>
      <c r="BC377" s="79">
        <f t="shared" si="81"/>
        <v>0</v>
      </c>
      <c r="BD377" s="108">
        <f t="shared" si="79"/>
        <v>158611.30110157729</v>
      </c>
      <c r="BE377" s="79">
        <f t="shared" si="80"/>
        <v>0</v>
      </c>
      <c r="BF377" s="108">
        <f t="shared" si="75"/>
        <v>0</v>
      </c>
      <c r="BG377" s="108">
        <f t="shared" si="75"/>
        <v>0</v>
      </c>
      <c r="BH377" s="83">
        <f t="shared" si="74"/>
        <v>0</v>
      </c>
    </row>
    <row r="378" spans="12:60" ht="20.25" customHeight="1">
      <c r="L378" s="975" t="s">
        <v>422</v>
      </c>
      <c r="M378" s="102">
        <v>361</v>
      </c>
      <c r="N378" s="108">
        <f t="shared" si="78"/>
        <v>0</v>
      </c>
      <c r="O378" s="108">
        <f t="shared" si="71"/>
        <v>0</v>
      </c>
      <c r="P378" s="108">
        <f t="shared" si="72"/>
        <v>0</v>
      </c>
      <c r="Q378" s="109">
        <f t="shared" si="73"/>
        <v>4.156390787102282E-10</v>
      </c>
      <c r="R378" s="108"/>
      <c r="S378" s="976" t="s">
        <v>422</v>
      </c>
      <c r="T378" s="102"/>
      <c r="V378" s="108"/>
      <c r="W378" s="108"/>
      <c r="AY378" s="108">
        <f t="shared" si="70"/>
        <v>0</v>
      </c>
      <c r="AZ378" s="83">
        <v>361</v>
      </c>
      <c r="BA378" s="83">
        <f t="shared" si="76"/>
        <v>0</v>
      </c>
      <c r="BB378" s="79">
        <f t="shared" si="77"/>
        <v>158611.30110157729</v>
      </c>
      <c r="BC378" s="79">
        <f t="shared" si="81"/>
        <v>0</v>
      </c>
      <c r="BD378" s="108">
        <f t="shared" si="79"/>
        <v>158611.30110157729</v>
      </c>
      <c r="BE378" s="79">
        <f t="shared" si="80"/>
        <v>0</v>
      </c>
      <c r="BF378" s="108">
        <f t="shared" si="75"/>
        <v>0</v>
      </c>
      <c r="BG378" s="108">
        <f t="shared" si="75"/>
        <v>0</v>
      </c>
      <c r="BH378" s="83">
        <f t="shared" si="74"/>
        <v>0</v>
      </c>
    </row>
    <row r="379" spans="12:60" ht="20.25" customHeight="1">
      <c r="L379" s="975"/>
      <c r="M379" s="102">
        <v>362</v>
      </c>
      <c r="N379" s="108">
        <f t="shared" si="78"/>
        <v>0</v>
      </c>
      <c r="O379" s="108">
        <f t="shared" si="71"/>
        <v>0</v>
      </c>
      <c r="P379" s="108">
        <f t="shared" si="72"/>
        <v>0</v>
      </c>
      <c r="Q379" s="109">
        <f t="shared" si="73"/>
        <v>4.156390787102282E-10</v>
      </c>
      <c r="R379" s="108"/>
      <c r="S379" s="976"/>
      <c r="T379" s="102"/>
      <c r="V379" s="108"/>
      <c r="W379" s="108"/>
      <c r="AY379" s="108">
        <f t="shared" si="70"/>
        <v>0</v>
      </c>
      <c r="AZ379" s="83">
        <v>362</v>
      </c>
      <c r="BA379" s="83">
        <f t="shared" si="76"/>
        <v>0</v>
      </c>
      <c r="BB379" s="79">
        <f t="shared" si="77"/>
        <v>158611.30110157729</v>
      </c>
      <c r="BC379" s="79">
        <f t="shared" si="81"/>
        <v>0</v>
      </c>
      <c r="BD379" s="108">
        <f t="shared" si="79"/>
        <v>158611.30110157729</v>
      </c>
      <c r="BE379" s="79">
        <f t="shared" si="80"/>
        <v>0</v>
      </c>
      <c r="BF379" s="108">
        <f t="shared" si="75"/>
        <v>0</v>
      </c>
      <c r="BG379" s="108">
        <f t="shared" si="75"/>
        <v>0</v>
      </c>
      <c r="BH379" s="83">
        <f t="shared" si="74"/>
        <v>0</v>
      </c>
    </row>
    <row r="380" spans="12:60" ht="20.25" customHeight="1">
      <c r="L380" s="975"/>
      <c r="M380" s="102">
        <v>363</v>
      </c>
      <c r="N380" s="108">
        <f t="shared" si="78"/>
        <v>0</v>
      </c>
      <c r="O380" s="108">
        <f t="shared" si="71"/>
        <v>0</v>
      </c>
      <c r="P380" s="108">
        <f t="shared" si="72"/>
        <v>0</v>
      </c>
      <c r="Q380" s="109">
        <f t="shared" si="73"/>
        <v>4.156390787102282E-10</v>
      </c>
      <c r="R380" s="108"/>
      <c r="S380" s="976"/>
      <c r="T380" s="102"/>
      <c r="V380" s="108"/>
      <c r="W380" s="108"/>
      <c r="AY380" s="108">
        <f t="shared" si="70"/>
        <v>0</v>
      </c>
      <c r="AZ380" s="83">
        <v>363</v>
      </c>
      <c r="BA380" s="83">
        <f t="shared" si="76"/>
        <v>0</v>
      </c>
      <c r="BB380" s="79">
        <f t="shared" si="77"/>
        <v>158611.30110157729</v>
      </c>
      <c r="BC380" s="79">
        <f t="shared" si="81"/>
        <v>0</v>
      </c>
      <c r="BD380" s="108">
        <f t="shared" si="79"/>
        <v>158611.30110157729</v>
      </c>
      <c r="BE380" s="79">
        <f t="shared" si="80"/>
        <v>0</v>
      </c>
      <c r="BF380" s="108">
        <f t="shared" si="75"/>
        <v>0</v>
      </c>
      <c r="BG380" s="108">
        <f t="shared" si="75"/>
        <v>0</v>
      </c>
      <c r="BH380" s="83">
        <f t="shared" si="74"/>
        <v>0</v>
      </c>
    </row>
    <row r="381" spans="12:60" ht="20.25" customHeight="1">
      <c r="L381" s="975"/>
      <c r="M381" s="102">
        <v>364</v>
      </c>
      <c r="N381" s="108">
        <f t="shared" si="78"/>
        <v>0</v>
      </c>
      <c r="O381" s="108">
        <f t="shared" si="71"/>
        <v>0</v>
      </c>
      <c r="P381" s="108">
        <f t="shared" si="72"/>
        <v>0</v>
      </c>
      <c r="Q381" s="109">
        <f t="shared" si="73"/>
        <v>4.156390787102282E-10</v>
      </c>
      <c r="R381" s="108"/>
      <c r="S381" s="976"/>
      <c r="T381" s="102"/>
      <c r="V381" s="108"/>
      <c r="W381" s="108"/>
      <c r="AY381" s="108">
        <f t="shared" si="70"/>
        <v>0</v>
      </c>
      <c r="AZ381" s="83">
        <v>364</v>
      </c>
      <c r="BA381" s="83">
        <f t="shared" si="76"/>
        <v>0</v>
      </c>
      <c r="BB381" s="79">
        <f t="shared" si="77"/>
        <v>158611.30110157729</v>
      </c>
      <c r="BC381" s="79">
        <f t="shared" si="81"/>
        <v>0</v>
      </c>
      <c r="BD381" s="108">
        <f t="shared" si="79"/>
        <v>158611.30110157729</v>
      </c>
      <c r="BE381" s="79">
        <f t="shared" si="80"/>
        <v>0</v>
      </c>
      <c r="BF381" s="108">
        <f t="shared" si="75"/>
        <v>0</v>
      </c>
      <c r="BG381" s="108">
        <f t="shared" si="75"/>
        <v>0</v>
      </c>
      <c r="BH381" s="83">
        <f t="shared" si="74"/>
        <v>0</v>
      </c>
    </row>
    <row r="382" spans="12:60" ht="20.25" customHeight="1">
      <c r="L382" s="975"/>
      <c r="M382" s="102">
        <v>365</v>
      </c>
      <c r="N382" s="108">
        <f t="shared" si="78"/>
        <v>0</v>
      </c>
      <c r="O382" s="108">
        <f t="shared" si="71"/>
        <v>0</v>
      </c>
      <c r="P382" s="108">
        <f t="shared" si="72"/>
        <v>0</v>
      </c>
      <c r="Q382" s="109">
        <f t="shared" si="73"/>
        <v>4.156390787102282E-10</v>
      </c>
      <c r="R382" s="108"/>
      <c r="S382" s="976"/>
      <c r="T382" s="102"/>
      <c r="V382" s="108"/>
      <c r="W382" s="108"/>
      <c r="AY382" s="108">
        <f t="shared" si="70"/>
        <v>0</v>
      </c>
      <c r="AZ382" s="83">
        <v>365</v>
      </c>
      <c r="BA382" s="83">
        <f t="shared" si="76"/>
        <v>0</v>
      </c>
      <c r="BB382" s="79">
        <f t="shared" si="77"/>
        <v>158611.30110157729</v>
      </c>
      <c r="BC382" s="79">
        <f t="shared" si="81"/>
        <v>0</v>
      </c>
      <c r="BD382" s="108">
        <f t="shared" si="79"/>
        <v>158611.30110157729</v>
      </c>
      <c r="BE382" s="79">
        <f t="shared" si="80"/>
        <v>0</v>
      </c>
      <c r="BF382" s="108">
        <f t="shared" si="75"/>
        <v>0</v>
      </c>
      <c r="BG382" s="108">
        <f t="shared" si="75"/>
        <v>0</v>
      </c>
      <c r="BH382" s="83">
        <f t="shared" si="74"/>
        <v>0</v>
      </c>
    </row>
    <row r="383" spans="12:60" ht="20.25" customHeight="1">
      <c r="L383" s="975"/>
      <c r="M383" s="102">
        <v>366</v>
      </c>
      <c r="N383" s="108">
        <f t="shared" si="78"/>
        <v>0</v>
      </c>
      <c r="O383" s="108">
        <f t="shared" si="71"/>
        <v>0</v>
      </c>
      <c r="P383" s="108">
        <f t="shared" si="72"/>
        <v>0</v>
      </c>
      <c r="Q383" s="109">
        <f t="shared" si="73"/>
        <v>4.156390787102282E-10</v>
      </c>
      <c r="R383" s="108"/>
      <c r="S383" s="976"/>
      <c r="T383" s="102">
        <v>61</v>
      </c>
      <c r="U383" s="108">
        <f>IF(X377&lt;0.01,0,U$305)</f>
        <v>0</v>
      </c>
      <c r="V383" s="108">
        <f>IF(U383=0,0,-PPMT($G$9/2,T383,MAX($G$8*2),$P$9))</f>
        <v>0</v>
      </c>
      <c r="W383" s="108">
        <f>IF(U383=0,0,-IPMT($G$9/2,T383,MAX($G$8*2),$P$9))</f>
        <v>0</v>
      </c>
      <c r="X383" s="108">
        <f>IF(X377&lt;0,0,X377-V383)</f>
        <v>0</v>
      </c>
      <c r="Y383" s="108"/>
      <c r="AY383" s="108">
        <f t="shared" si="70"/>
        <v>0</v>
      </c>
      <c r="AZ383" s="83">
        <v>366</v>
      </c>
      <c r="BA383" s="83">
        <f t="shared" si="76"/>
        <v>0</v>
      </c>
      <c r="BB383" s="79">
        <f t="shared" si="77"/>
        <v>158611.30110157729</v>
      </c>
      <c r="BC383" s="79">
        <f t="shared" si="81"/>
        <v>0</v>
      </c>
      <c r="BD383" s="108">
        <f t="shared" si="79"/>
        <v>158611.30110157729</v>
      </c>
      <c r="BE383" s="79">
        <f t="shared" si="80"/>
        <v>0</v>
      </c>
      <c r="BF383" s="108">
        <f t="shared" si="75"/>
        <v>0</v>
      </c>
      <c r="BG383" s="108">
        <f t="shared" si="75"/>
        <v>0</v>
      </c>
      <c r="BH383" s="83">
        <f t="shared" si="74"/>
        <v>0</v>
      </c>
    </row>
    <row r="384" spans="12:60" ht="20.25" customHeight="1">
      <c r="L384" s="975"/>
      <c r="M384" s="102">
        <v>367</v>
      </c>
      <c r="N384" s="108">
        <f t="shared" si="78"/>
        <v>0</v>
      </c>
      <c r="O384" s="108">
        <f t="shared" si="71"/>
        <v>0</v>
      </c>
      <c r="P384" s="108">
        <f t="shared" si="72"/>
        <v>0</v>
      </c>
      <c r="Q384" s="109">
        <f t="shared" si="73"/>
        <v>4.156390787102282E-10</v>
      </c>
      <c r="R384" s="108"/>
      <c r="S384" s="976"/>
      <c r="T384" s="102"/>
      <c r="V384" s="108"/>
      <c r="W384" s="108"/>
      <c r="AY384" s="108">
        <f t="shared" si="70"/>
        <v>0</v>
      </c>
      <c r="AZ384" s="83">
        <v>367</v>
      </c>
      <c r="BA384" s="83">
        <f t="shared" si="76"/>
        <v>0</v>
      </c>
      <c r="BB384" s="79">
        <f t="shared" si="77"/>
        <v>158611.30110157729</v>
      </c>
      <c r="BC384" s="79">
        <f t="shared" si="81"/>
        <v>0</v>
      </c>
      <c r="BD384" s="108">
        <f t="shared" si="79"/>
        <v>158611.30110157729</v>
      </c>
      <c r="BE384" s="79">
        <f t="shared" si="80"/>
        <v>0</v>
      </c>
      <c r="BF384" s="108">
        <f t="shared" si="75"/>
        <v>0</v>
      </c>
      <c r="BG384" s="108">
        <f t="shared" si="75"/>
        <v>0</v>
      </c>
      <c r="BH384" s="83">
        <f t="shared" si="74"/>
        <v>0</v>
      </c>
    </row>
    <row r="385" spans="12:60" ht="20.25" customHeight="1">
      <c r="L385" s="975"/>
      <c r="M385" s="102">
        <v>368</v>
      </c>
      <c r="N385" s="108">
        <f t="shared" si="78"/>
        <v>0</v>
      </c>
      <c r="O385" s="108">
        <f t="shared" si="71"/>
        <v>0</v>
      </c>
      <c r="P385" s="108">
        <f t="shared" si="72"/>
        <v>0</v>
      </c>
      <c r="Q385" s="109">
        <f t="shared" si="73"/>
        <v>4.156390787102282E-10</v>
      </c>
      <c r="R385" s="108"/>
      <c r="S385" s="976"/>
      <c r="T385" s="102"/>
      <c r="V385" s="108"/>
      <c r="W385" s="108"/>
      <c r="AY385" s="108">
        <f t="shared" si="70"/>
        <v>0</v>
      </c>
      <c r="AZ385" s="83">
        <v>368</v>
      </c>
      <c r="BA385" s="83">
        <f t="shared" si="76"/>
        <v>0</v>
      </c>
      <c r="BB385" s="79">
        <f t="shared" si="77"/>
        <v>158611.30110157729</v>
      </c>
      <c r="BC385" s="79">
        <f t="shared" si="81"/>
        <v>0</v>
      </c>
      <c r="BD385" s="108">
        <f t="shared" si="79"/>
        <v>158611.30110157729</v>
      </c>
      <c r="BE385" s="79">
        <f t="shared" si="80"/>
        <v>0</v>
      </c>
      <c r="BF385" s="108">
        <f t="shared" si="75"/>
        <v>0</v>
      </c>
      <c r="BG385" s="108">
        <f t="shared" si="75"/>
        <v>0</v>
      </c>
      <c r="BH385" s="83">
        <f t="shared" si="74"/>
        <v>0</v>
      </c>
    </row>
    <row r="386" spans="12:60" ht="20.25" customHeight="1">
      <c r="L386" s="975"/>
      <c r="M386" s="102">
        <v>369</v>
      </c>
      <c r="N386" s="108">
        <f t="shared" si="78"/>
        <v>0</v>
      </c>
      <c r="O386" s="108">
        <f t="shared" si="71"/>
        <v>0</v>
      </c>
      <c r="P386" s="108">
        <f t="shared" si="72"/>
        <v>0</v>
      </c>
      <c r="Q386" s="109">
        <f t="shared" si="73"/>
        <v>4.156390787102282E-10</v>
      </c>
      <c r="R386" s="108"/>
      <c r="S386" s="976"/>
      <c r="T386" s="102"/>
      <c r="V386" s="108"/>
      <c r="W386" s="108"/>
      <c r="AY386" s="108">
        <f t="shared" si="70"/>
        <v>0</v>
      </c>
      <c r="AZ386" s="83">
        <v>369</v>
      </c>
      <c r="BA386" s="83">
        <f t="shared" si="76"/>
        <v>0</v>
      </c>
      <c r="BB386" s="79">
        <f t="shared" si="77"/>
        <v>158611.30110157729</v>
      </c>
      <c r="BC386" s="79">
        <f t="shared" si="81"/>
        <v>0</v>
      </c>
      <c r="BD386" s="108">
        <f t="shared" si="79"/>
        <v>158611.30110157729</v>
      </c>
      <c r="BE386" s="79">
        <f t="shared" si="80"/>
        <v>0</v>
      </c>
      <c r="BF386" s="108">
        <f t="shared" si="75"/>
        <v>0</v>
      </c>
      <c r="BG386" s="108">
        <f t="shared" si="75"/>
        <v>0</v>
      </c>
      <c r="BH386" s="83">
        <f t="shared" si="74"/>
        <v>0</v>
      </c>
    </row>
    <row r="387" spans="12:60" ht="20.25" customHeight="1">
      <c r="L387" s="975"/>
      <c r="M387" s="102">
        <v>370</v>
      </c>
      <c r="N387" s="108">
        <f t="shared" si="78"/>
        <v>0</v>
      </c>
      <c r="O387" s="108">
        <f t="shared" si="71"/>
        <v>0</v>
      </c>
      <c r="P387" s="108">
        <f t="shared" si="72"/>
        <v>0</v>
      </c>
      <c r="Q387" s="109">
        <f t="shared" si="73"/>
        <v>4.156390787102282E-10</v>
      </c>
      <c r="R387" s="108"/>
      <c r="S387" s="976"/>
      <c r="T387" s="102"/>
      <c r="V387" s="108"/>
      <c r="W387" s="108"/>
      <c r="AY387" s="108">
        <f t="shared" si="70"/>
        <v>0</v>
      </c>
      <c r="AZ387" s="83">
        <v>370</v>
      </c>
      <c r="BA387" s="83">
        <f t="shared" si="76"/>
        <v>0</v>
      </c>
      <c r="BB387" s="79">
        <f t="shared" si="77"/>
        <v>158611.30110157729</v>
      </c>
      <c r="BC387" s="79">
        <f t="shared" si="81"/>
        <v>0</v>
      </c>
      <c r="BD387" s="108">
        <f t="shared" si="79"/>
        <v>158611.30110157729</v>
      </c>
      <c r="BE387" s="79">
        <f t="shared" si="80"/>
        <v>0</v>
      </c>
      <c r="BF387" s="108">
        <f t="shared" si="75"/>
        <v>0</v>
      </c>
      <c r="BG387" s="108">
        <f t="shared" si="75"/>
        <v>0</v>
      </c>
      <c r="BH387" s="83">
        <f t="shared" si="74"/>
        <v>0</v>
      </c>
    </row>
    <row r="388" spans="12:60" ht="20.25" customHeight="1">
      <c r="L388" s="975"/>
      <c r="M388" s="102">
        <v>371</v>
      </c>
      <c r="N388" s="108">
        <f t="shared" si="78"/>
        <v>0</v>
      </c>
      <c r="O388" s="108">
        <f t="shared" si="71"/>
        <v>0</v>
      </c>
      <c r="P388" s="108">
        <f t="shared" si="72"/>
        <v>0</v>
      </c>
      <c r="Q388" s="109">
        <f t="shared" si="73"/>
        <v>4.156390787102282E-10</v>
      </c>
      <c r="R388" s="108"/>
      <c r="S388" s="976"/>
      <c r="T388" s="102"/>
      <c r="V388" s="108"/>
      <c r="W388" s="108"/>
      <c r="AY388" s="108">
        <f t="shared" si="70"/>
        <v>0</v>
      </c>
      <c r="AZ388" s="83">
        <v>371</v>
      </c>
      <c r="BA388" s="83">
        <f t="shared" si="76"/>
        <v>0</v>
      </c>
      <c r="BB388" s="79">
        <f t="shared" si="77"/>
        <v>158611.30110157729</v>
      </c>
      <c r="BC388" s="79">
        <f t="shared" si="81"/>
        <v>0</v>
      </c>
      <c r="BD388" s="108">
        <f t="shared" si="79"/>
        <v>158611.30110157729</v>
      </c>
      <c r="BE388" s="79">
        <f t="shared" si="80"/>
        <v>0</v>
      </c>
      <c r="BF388" s="108">
        <f t="shared" si="75"/>
        <v>0</v>
      </c>
      <c r="BG388" s="108">
        <f t="shared" si="75"/>
        <v>0</v>
      </c>
      <c r="BH388" s="83">
        <f t="shared" si="74"/>
        <v>0</v>
      </c>
    </row>
    <row r="389" spans="12:60" ht="20.25" customHeight="1">
      <c r="L389" s="975"/>
      <c r="M389" s="102">
        <v>372</v>
      </c>
      <c r="N389" s="108">
        <f t="shared" si="78"/>
        <v>0</v>
      </c>
      <c r="O389" s="108">
        <f t="shared" si="71"/>
        <v>0</v>
      </c>
      <c r="P389" s="108">
        <f t="shared" si="72"/>
        <v>0</v>
      </c>
      <c r="Q389" s="109">
        <f t="shared" si="73"/>
        <v>4.156390787102282E-10</v>
      </c>
      <c r="R389" s="108"/>
      <c r="S389" s="976"/>
      <c r="T389" s="102">
        <v>62</v>
      </c>
      <c r="U389" s="108">
        <f>IF(X383&lt;0.01,0,U$311)</f>
        <v>0</v>
      </c>
      <c r="V389" s="108">
        <f>IF(U389=0,0,-PPMT($G$9/2,T389,MAX($G$8*2),$P$9))</f>
        <v>0</v>
      </c>
      <c r="W389" s="108">
        <f>IF(U389=0,0,-IPMT($G$9/2,T389,MAX($G$8*2),$P$9))</f>
        <v>0</v>
      </c>
      <c r="X389" s="108">
        <f>IF(X383&lt;0,0,X383-V389)</f>
        <v>0</v>
      </c>
      <c r="Y389" s="108"/>
      <c r="AY389" s="108">
        <f t="shared" si="70"/>
        <v>0</v>
      </c>
      <c r="AZ389" s="83">
        <v>372</v>
      </c>
      <c r="BA389" s="83">
        <f t="shared" si="76"/>
        <v>0</v>
      </c>
      <c r="BB389" s="79">
        <f t="shared" si="77"/>
        <v>158611.30110157729</v>
      </c>
      <c r="BC389" s="79">
        <f t="shared" si="81"/>
        <v>0</v>
      </c>
      <c r="BD389" s="108">
        <f t="shared" si="79"/>
        <v>158611.30110157729</v>
      </c>
      <c r="BE389" s="79">
        <f t="shared" si="80"/>
        <v>0</v>
      </c>
      <c r="BF389" s="108">
        <f t="shared" si="75"/>
        <v>0</v>
      </c>
      <c r="BG389" s="108">
        <f t="shared" si="75"/>
        <v>0</v>
      </c>
      <c r="BH389" s="83">
        <f t="shared" si="74"/>
        <v>0</v>
      </c>
    </row>
    <row r="390" spans="12:60" ht="20.25" customHeight="1">
      <c r="L390" s="977" t="s">
        <v>423</v>
      </c>
      <c r="M390" s="102">
        <v>373</v>
      </c>
      <c r="N390" s="108">
        <f t="shared" si="78"/>
        <v>0</v>
      </c>
      <c r="O390" s="108">
        <f t="shared" si="71"/>
        <v>0</v>
      </c>
      <c r="P390" s="108">
        <f t="shared" si="72"/>
        <v>0</v>
      </c>
      <c r="Q390" s="109">
        <f t="shared" si="73"/>
        <v>4.156390787102282E-10</v>
      </c>
      <c r="R390" s="108"/>
      <c r="S390" s="978" t="s">
        <v>423</v>
      </c>
      <c r="T390" s="102"/>
      <c r="V390" s="108"/>
      <c r="W390" s="108"/>
      <c r="AY390" s="108">
        <f t="shared" si="70"/>
        <v>0</v>
      </c>
      <c r="AZ390" s="83">
        <v>373</v>
      </c>
      <c r="BA390" s="83">
        <f t="shared" si="76"/>
        <v>0</v>
      </c>
      <c r="BB390" s="79">
        <f t="shared" si="77"/>
        <v>158611.30110157729</v>
      </c>
      <c r="BC390" s="79">
        <f t="shared" si="81"/>
        <v>0</v>
      </c>
      <c r="BD390" s="108">
        <f t="shared" si="79"/>
        <v>158611.30110157729</v>
      </c>
      <c r="BE390" s="79">
        <f t="shared" si="80"/>
        <v>0</v>
      </c>
      <c r="BF390" s="108">
        <f t="shared" si="75"/>
        <v>0</v>
      </c>
      <c r="BG390" s="108">
        <f t="shared" si="75"/>
        <v>0</v>
      </c>
      <c r="BH390" s="83">
        <f t="shared" si="74"/>
        <v>0</v>
      </c>
    </row>
    <row r="391" spans="12:60" ht="20.25" customHeight="1">
      <c r="L391" s="977"/>
      <c r="M391" s="102">
        <v>374</v>
      </c>
      <c r="N391" s="108">
        <f t="shared" si="78"/>
        <v>0</v>
      </c>
      <c r="O391" s="108">
        <f t="shared" si="71"/>
        <v>0</v>
      </c>
      <c r="P391" s="108">
        <f t="shared" si="72"/>
        <v>0</v>
      </c>
      <c r="Q391" s="109">
        <f t="shared" si="73"/>
        <v>4.156390787102282E-10</v>
      </c>
      <c r="R391" s="108"/>
      <c r="S391" s="978"/>
      <c r="T391" s="102"/>
      <c r="V391" s="108"/>
      <c r="W391" s="108"/>
      <c r="AY391" s="108">
        <f t="shared" si="70"/>
        <v>0</v>
      </c>
      <c r="AZ391" s="83">
        <v>374</v>
      </c>
      <c r="BA391" s="83">
        <f t="shared" si="76"/>
        <v>0</v>
      </c>
      <c r="BB391" s="79">
        <f t="shared" si="77"/>
        <v>158611.30110157729</v>
      </c>
      <c r="BC391" s="79">
        <f t="shared" si="81"/>
        <v>0</v>
      </c>
      <c r="BD391" s="108">
        <f t="shared" si="79"/>
        <v>158611.30110157729</v>
      </c>
      <c r="BE391" s="79">
        <f t="shared" si="80"/>
        <v>0</v>
      </c>
      <c r="BF391" s="108">
        <f t="shared" si="75"/>
        <v>0</v>
      </c>
      <c r="BG391" s="108">
        <f t="shared" si="75"/>
        <v>0</v>
      </c>
      <c r="BH391" s="83">
        <f t="shared" si="74"/>
        <v>0</v>
      </c>
    </row>
    <row r="392" spans="12:60" ht="20.25" customHeight="1">
      <c r="L392" s="977"/>
      <c r="M392" s="102">
        <v>375</v>
      </c>
      <c r="N392" s="108">
        <f t="shared" si="78"/>
        <v>0</v>
      </c>
      <c r="O392" s="108">
        <f t="shared" si="71"/>
        <v>0</v>
      </c>
      <c r="P392" s="108">
        <f t="shared" si="72"/>
        <v>0</v>
      </c>
      <c r="Q392" s="109">
        <f t="shared" si="73"/>
        <v>4.156390787102282E-10</v>
      </c>
      <c r="R392" s="108"/>
      <c r="S392" s="978"/>
      <c r="T392" s="102"/>
      <c r="V392" s="108"/>
      <c r="W392" s="108"/>
      <c r="AY392" s="108">
        <f t="shared" si="70"/>
        <v>0</v>
      </c>
      <c r="AZ392" s="83">
        <v>375</v>
      </c>
      <c r="BA392" s="83">
        <f t="shared" si="76"/>
        <v>0</v>
      </c>
      <c r="BB392" s="79">
        <f t="shared" si="77"/>
        <v>158611.30110157729</v>
      </c>
      <c r="BC392" s="79">
        <f t="shared" si="81"/>
        <v>0</v>
      </c>
      <c r="BD392" s="108">
        <f t="shared" si="79"/>
        <v>158611.30110157729</v>
      </c>
      <c r="BE392" s="79">
        <f t="shared" si="80"/>
        <v>0</v>
      </c>
      <c r="BF392" s="108">
        <f t="shared" si="75"/>
        <v>0</v>
      </c>
      <c r="BG392" s="108">
        <f t="shared" si="75"/>
        <v>0</v>
      </c>
      <c r="BH392" s="83">
        <f t="shared" si="74"/>
        <v>0</v>
      </c>
    </row>
    <row r="393" spans="12:60" ht="20.25" customHeight="1">
      <c r="L393" s="977"/>
      <c r="M393" s="102">
        <v>376</v>
      </c>
      <c r="N393" s="108">
        <f t="shared" si="78"/>
        <v>0</v>
      </c>
      <c r="O393" s="108">
        <f t="shared" si="71"/>
        <v>0</v>
      </c>
      <c r="P393" s="108">
        <f t="shared" si="72"/>
        <v>0</v>
      </c>
      <c r="Q393" s="109">
        <f t="shared" si="73"/>
        <v>4.156390787102282E-10</v>
      </c>
      <c r="R393" s="108"/>
      <c r="S393" s="978"/>
      <c r="T393" s="102"/>
      <c r="V393" s="108"/>
      <c r="W393" s="108"/>
      <c r="AY393" s="108">
        <f t="shared" si="70"/>
        <v>0</v>
      </c>
      <c r="AZ393" s="83">
        <v>376</v>
      </c>
      <c r="BA393" s="83">
        <f t="shared" si="76"/>
        <v>0</v>
      </c>
      <c r="BB393" s="79">
        <f t="shared" si="77"/>
        <v>158611.30110157729</v>
      </c>
      <c r="BC393" s="79">
        <f t="shared" si="81"/>
        <v>0</v>
      </c>
      <c r="BD393" s="108">
        <f t="shared" si="79"/>
        <v>158611.30110157729</v>
      </c>
      <c r="BE393" s="79">
        <f t="shared" si="80"/>
        <v>0</v>
      </c>
      <c r="BF393" s="108">
        <f t="shared" si="75"/>
        <v>0</v>
      </c>
      <c r="BG393" s="108">
        <f t="shared" si="75"/>
        <v>0</v>
      </c>
      <c r="BH393" s="83">
        <f t="shared" si="74"/>
        <v>0</v>
      </c>
    </row>
    <row r="394" spans="12:60" ht="20.25" customHeight="1">
      <c r="L394" s="977"/>
      <c r="M394" s="102">
        <v>377</v>
      </c>
      <c r="N394" s="108">
        <f t="shared" si="78"/>
        <v>0</v>
      </c>
      <c r="O394" s="108">
        <f t="shared" si="71"/>
        <v>0</v>
      </c>
      <c r="P394" s="108">
        <f t="shared" si="72"/>
        <v>0</v>
      </c>
      <c r="Q394" s="109">
        <f t="shared" si="73"/>
        <v>4.156390787102282E-10</v>
      </c>
      <c r="R394" s="108"/>
      <c r="S394" s="978"/>
      <c r="T394" s="102"/>
      <c r="V394" s="108"/>
      <c r="W394" s="108"/>
      <c r="AY394" s="108">
        <f t="shared" si="70"/>
        <v>0</v>
      </c>
      <c r="AZ394" s="83">
        <v>377</v>
      </c>
      <c r="BA394" s="83">
        <f t="shared" si="76"/>
        <v>0</v>
      </c>
      <c r="BB394" s="79">
        <f t="shared" si="77"/>
        <v>158611.30110157729</v>
      </c>
      <c r="BC394" s="79">
        <f t="shared" si="81"/>
        <v>0</v>
      </c>
      <c r="BD394" s="108">
        <f t="shared" si="79"/>
        <v>158611.30110157729</v>
      </c>
      <c r="BE394" s="79">
        <f t="shared" si="80"/>
        <v>0</v>
      </c>
      <c r="BF394" s="108">
        <f t="shared" si="75"/>
        <v>0</v>
      </c>
      <c r="BG394" s="108">
        <f t="shared" si="75"/>
        <v>0</v>
      </c>
      <c r="BH394" s="83">
        <f t="shared" si="74"/>
        <v>0</v>
      </c>
    </row>
    <row r="395" spans="12:60" ht="20.25" customHeight="1">
      <c r="L395" s="977"/>
      <c r="M395" s="102">
        <v>378</v>
      </c>
      <c r="N395" s="108">
        <f t="shared" si="78"/>
        <v>0</v>
      </c>
      <c r="O395" s="108">
        <f t="shared" si="71"/>
        <v>0</v>
      </c>
      <c r="P395" s="108">
        <f t="shared" si="72"/>
        <v>0</v>
      </c>
      <c r="Q395" s="109">
        <f t="shared" si="73"/>
        <v>4.156390787102282E-10</v>
      </c>
      <c r="R395" s="108"/>
      <c r="S395" s="978"/>
      <c r="T395" s="102">
        <v>63</v>
      </c>
      <c r="U395" s="108">
        <f>IF(X389&lt;0.01,0,U$305)</f>
        <v>0</v>
      </c>
      <c r="V395" s="108">
        <f>IF(U395=0,0,-PPMT($G$9/2,T395,MAX($G$8*2),$P$9))</f>
        <v>0</v>
      </c>
      <c r="W395" s="108">
        <f>IF(U395=0,0,-IPMT($G$9/2,T395,MAX($G$8*2),$P$9))</f>
        <v>0</v>
      </c>
      <c r="X395" s="108">
        <f>IF(X389&lt;0,0,X389-V395)</f>
        <v>0</v>
      </c>
      <c r="Y395" s="108"/>
      <c r="AY395" s="108">
        <f t="shared" si="70"/>
        <v>0</v>
      </c>
      <c r="AZ395" s="83">
        <v>378</v>
      </c>
      <c r="BA395" s="83">
        <f t="shared" si="76"/>
        <v>0</v>
      </c>
      <c r="BB395" s="79">
        <f t="shared" si="77"/>
        <v>158611.30110157729</v>
      </c>
      <c r="BC395" s="79">
        <f t="shared" si="81"/>
        <v>0</v>
      </c>
      <c r="BD395" s="108">
        <f t="shared" si="79"/>
        <v>158611.30110157729</v>
      </c>
      <c r="BE395" s="79">
        <f t="shared" si="80"/>
        <v>0</v>
      </c>
      <c r="BF395" s="108">
        <f t="shared" si="75"/>
        <v>0</v>
      </c>
      <c r="BG395" s="108">
        <f t="shared" si="75"/>
        <v>0</v>
      </c>
      <c r="BH395" s="83">
        <f t="shared" si="74"/>
        <v>0</v>
      </c>
    </row>
    <row r="396" spans="12:60" ht="20.25" customHeight="1">
      <c r="L396" s="977"/>
      <c r="M396" s="102">
        <v>379</v>
      </c>
      <c r="N396" s="108">
        <f t="shared" si="78"/>
        <v>0</v>
      </c>
      <c r="O396" s="108">
        <f t="shared" si="71"/>
        <v>0</v>
      </c>
      <c r="P396" s="108">
        <f t="shared" si="72"/>
        <v>0</v>
      </c>
      <c r="Q396" s="109">
        <f t="shared" si="73"/>
        <v>4.156390787102282E-10</v>
      </c>
      <c r="R396" s="108"/>
      <c r="S396" s="978"/>
      <c r="T396" s="102"/>
      <c r="V396" s="108"/>
      <c r="W396" s="108"/>
      <c r="AY396" s="108">
        <f t="shared" si="70"/>
        <v>0</v>
      </c>
      <c r="AZ396" s="83">
        <v>379</v>
      </c>
      <c r="BA396" s="83">
        <f t="shared" si="76"/>
        <v>0</v>
      </c>
      <c r="BB396" s="79">
        <f t="shared" si="77"/>
        <v>158611.30110157729</v>
      </c>
      <c r="BC396" s="79">
        <f t="shared" si="81"/>
        <v>0</v>
      </c>
      <c r="BD396" s="108">
        <f t="shared" si="79"/>
        <v>158611.30110157729</v>
      </c>
      <c r="BE396" s="79">
        <f t="shared" si="80"/>
        <v>0</v>
      </c>
      <c r="BF396" s="108">
        <f t="shared" si="75"/>
        <v>0</v>
      </c>
      <c r="BG396" s="108">
        <f t="shared" si="75"/>
        <v>0</v>
      </c>
      <c r="BH396" s="83">
        <f t="shared" si="74"/>
        <v>0</v>
      </c>
    </row>
    <row r="397" spans="12:60" ht="20.25" customHeight="1">
      <c r="L397" s="977"/>
      <c r="M397" s="102">
        <v>380</v>
      </c>
      <c r="N397" s="108">
        <f t="shared" si="78"/>
        <v>0</v>
      </c>
      <c r="O397" s="108">
        <f t="shared" si="71"/>
        <v>0</v>
      </c>
      <c r="P397" s="108">
        <f t="shared" si="72"/>
        <v>0</v>
      </c>
      <c r="Q397" s="109">
        <f t="shared" si="73"/>
        <v>4.156390787102282E-10</v>
      </c>
      <c r="R397" s="108"/>
      <c r="S397" s="978"/>
      <c r="T397" s="102"/>
      <c r="V397" s="108"/>
      <c r="W397" s="108"/>
      <c r="AY397" s="108">
        <f t="shared" si="70"/>
        <v>0</v>
      </c>
      <c r="AZ397" s="83">
        <v>380</v>
      </c>
      <c r="BA397" s="83">
        <f t="shared" si="76"/>
        <v>0</v>
      </c>
      <c r="BB397" s="79">
        <f t="shared" si="77"/>
        <v>158611.30110157729</v>
      </c>
      <c r="BC397" s="79">
        <f t="shared" si="81"/>
        <v>0</v>
      </c>
      <c r="BD397" s="108">
        <f t="shared" si="79"/>
        <v>158611.30110157729</v>
      </c>
      <c r="BE397" s="79">
        <f t="shared" si="80"/>
        <v>0</v>
      </c>
      <c r="BF397" s="108">
        <f t="shared" si="75"/>
        <v>0</v>
      </c>
      <c r="BG397" s="108">
        <f t="shared" si="75"/>
        <v>0</v>
      </c>
      <c r="BH397" s="83">
        <f t="shared" si="74"/>
        <v>0</v>
      </c>
    </row>
    <row r="398" spans="12:60" ht="20.25" customHeight="1">
      <c r="L398" s="977"/>
      <c r="M398" s="102">
        <v>381</v>
      </c>
      <c r="N398" s="108">
        <f t="shared" si="78"/>
        <v>0</v>
      </c>
      <c r="O398" s="108">
        <f t="shared" si="71"/>
        <v>0</v>
      </c>
      <c r="P398" s="108">
        <f t="shared" si="72"/>
        <v>0</v>
      </c>
      <c r="Q398" s="109">
        <f t="shared" si="73"/>
        <v>4.156390787102282E-10</v>
      </c>
      <c r="R398" s="108"/>
      <c r="S398" s="978"/>
      <c r="T398" s="102"/>
      <c r="V398" s="108"/>
      <c r="W398" s="108"/>
      <c r="AY398" s="108">
        <f t="shared" si="70"/>
        <v>0</v>
      </c>
      <c r="AZ398" s="83">
        <v>381</v>
      </c>
      <c r="BA398" s="83">
        <f t="shared" si="76"/>
        <v>0</v>
      </c>
      <c r="BB398" s="79">
        <f t="shared" si="77"/>
        <v>158611.30110157729</v>
      </c>
      <c r="BC398" s="79">
        <f t="shared" si="81"/>
        <v>0</v>
      </c>
      <c r="BD398" s="108">
        <f t="shared" si="79"/>
        <v>158611.30110157729</v>
      </c>
      <c r="BE398" s="79">
        <f t="shared" si="80"/>
        <v>0</v>
      </c>
      <c r="BF398" s="108">
        <f t="shared" si="75"/>
        <v>0</v>
      </c>
      <c r="BG398" s="108">
        <f t="shared" si="75"/>
        <v>0</v>
      </c>
      <c r="BH398" s="83">
        <f t="shared" si="74"/>
        <v>0</v>
      </c>
    </row>
    <row r="399" spans="12:60" ht="20.25" customHeight="1">
      <c r="L399" s="977"/>
      <c r="M399" s="102">
        <v>382</v>
      </c>
      <c r="N399" s="108">
        <f t="shared" si="78"/>
        <v>0</v>
      </c>
      <c r="O399" s="108">
        <f t="shared" si="71"/>
        <v>0</v>
      </c>
      <c r="P399" s="108">
        <f t="shared" si="72"/>
        <v>0</v>
      </c>
      <c r="Q399" s="109">
        <f t="shared" si="73"/>
        <v>4.156390787102282E-10</v>
      </c>
      <c r="R399" s="108"/>
      <c r="S399" s="978"/>
      <c r="T399" s="102"/>
      <c r="V399" s="108"/>
      <c r="W399" s="108"/>
      <c r="AY399" s="108">
        <f t="shared" si="70"/>
        <v>0</v>
      </c>
      <c r="AZ399" s="83">
        <v>382</v>
      </c>
      <c r="BA399" s="83">
        <f t="shared" si="76"/>
        <v>0</v>
      </c>
      <c r="BB399" s="79">
        <f t="shared" si="77"/>
        <v>158611.30110157729</v>
      </c>
      <c r="BC399" s="79">
        <f t="shared" si="81"/>
        <v>0</v>
      </c>
      <c r="BD399" s="108">
        <f t="shared" si="79"/>
        <v>158611.30110157729</v>
      </c>
      <c r="BE399" s="79">
        <f t="shared" si="80"/>
        <v>0</v>
      </c>
      <c r="BF399" s="108">
        <f t="shared" si="75"/>
        <v>0</v>
      </c>
      <c r="BG399" s="108">
        <f t="shared" si="75"/>
        <v>0</v>
      </c>
      <c r="BH399" s="83">
        <f t="shared" si="74"/>
        <v>0</v>
      </c>
    </row>
    <row r="400" spans="12:60" ht="20.25" customHeight="1">
      <c r="L400" s="977"/>
      <c r="M400" s="102">
        <v>383</v>
      </c>
      <c r="N400" s="108">
        <f t="shared" si="78"/>
        <v>0</v>
      </c>
      <c r="O400" s="108">
        <f t="shared" si="71"/>
        <v>0</v>
      </c>
      <c r="P400" s="108">
        <f t="shared" si="72"/>
        <v>0</v>
      </c>
      <c r="Q400" s="109">
        <f t="shared" si="73"/>
        <v>4.156390787102282E-10</v>
      </c>
      <c r="R400" s="108"/>
      <c r="S400" s="978"/>
      <c r="T400" s="102"/>
      <c r="V400" s="108"/>
      <c r="W400" s="108"/>
      <c r="AY400" s="108">
        <f t="shared" si="70"/>
        <v>0</v>
      </c>
      <c r="AZ400" s="83">
        <v>383</v>
      </c>
      <c r="BA400" s="83">
        <f t="shared" si="76"/>
        <v>0</v>
      </c>
      <c r="BB400" s="79">
        <f t="shared" si="77"/>
        <v>158611.30110157729</v>
      </c>
      <c r="BC400" s="79">
        <f t="shared" si="81"/>
        <v>0</v>
      </c>
      <c r="BD400" s="108">
        <f t="shared" si="79"/>
        <v>158611.30110157729</v>
      </c>
      <c r="BE400" s="79">
        <f t="shared" si="80"/>
        <v>0</v>
      </c>
      <c r="BF400" s="108">
        <f t="shared" si="75"/>
        <v>0</v>
      </c>
      <c r="BG400" s="108">
        <f t="shared" si="75"/>
        <v>0</v>
      </c>
      <c r="BH400" s="83">
        <f t="shared" si="74"/>
        <v>0</v>
      </c>
    </row>
    <row r="401" spans="12:60" ht="20.25" customHeight="1">
      <c r="L401" s="977"/>
      <c r="M401" s="102">
        <v>384</v>
      </c>
      <c r="N401" s="108">
        <f t="shared" si="78"/>
        <v>0</v>
      </c>
      <c r="O401" s="108">
        <f t="shared" si="71"/>
        <v>0</v>
      </c>
      <c r="P401" s="108">
        <f t="shared" si="72"/>
        <v>0</v>
      </c>
      <c r="Q401" s="109">
        <f t="shared" si="73"/>
        <v>4.156390787102282E-10</v>
      </c>
      <c r="R401" s="108"/>
      <c r="S401" s="978"/>
      <c r="T401" s="102">
        <v>64</v>
      </c>
      <c r="U401" s="108">
        <f>IF(X395&lt;0.01,0,U$311)</f>
        <v>0</v>
      </c>
      <c r="V401" s="108">
        <f>IF(U401=0,0,-PPMT($G$9/2,T401,MAX($G$8*2),$P$9))</f>
        <v>0</v>
      </c>
      <c r="W401" s="108">
        <f>IF(U401=0,0,-IPMT($G$9/2,T401,MAX($G$8*2),$P$9))</f>
        <v>0</v>
      </c>
      <c r="X401" s="108">
        <f>IF(X395&lt;0,0,X395-V401)</f>
        <v>0</v>
      </c>
      <c r="Y401" s="108"/>
      <c r="AY401" s="108">
        <f t="shared" si="70"/>
        <v>0</v>
      </c>
      <c r="AZ401" s="83">
        <v>384</v>
      </c>
      <c r="BA401" s="83">
        <f t="shared" si="76"/>
        <v>0</v>
      </c>
      <c r="BB401" s="79">
        <f t="shared" si="77"/>
        <v>158611.30110157729</v>
      </c>
      <c r="BC401" s="79">
        <f t="shared" si="81"/>
        <v>0</v>
      </c>
      <c r="BD401" s="108">
        <f t="shared" si="79"/>
        <v>158611.30110157729</v>
      </c>
      <c r="BE401" s="79">
        <f t="shared" si="80"/>
        <v>0</v>
      </c>
      <c r="BF401" s="108">
        <f t="shared" si="75"/>
        <v>0</v>
      </c>
      <c r="BG401" s="108">
        <f t="shared" si="75"/>
        <v>0</v>
      </c>
      <c r="BH401" s="83">
        <f t="shared" si="74"/>
        <v>0</v>
      </c>
    </row>
    <row r="402" spans="12:60" ht="20.25" customHeight="1">
      <c r="L402" s="975" t="s">
        <v>424</v>
      </c>
      <c r="M402" s="102">
        <v>385</v>
      </c>
      <c r="N402" s="108">
        <f t="shared" si="78"/>
        <v>0</v>
      </c>
      <c r="O402" s="108">
        <f t="shared" si="71"/>
        <v>0</v>
      </c>
      <c r="P402" s="108">
        <f t="shared" si="72"/>
        <v>0</v>
      </c>
      <c r="Q402" s="109">
        <f t="shared" si="73"/>
        <v>4.156390787102282E-10</v>
      </c>
      <c r="R402" s="108"/>
      <c r="S402" s="976" t="s">
        <v>424</v>
      </c>
      <c r="T402" s="102"/>
      <c r="V402" s="108"/>
      <c r="W402" s="108"/>
      <c r="AY402" s="108">
        <f t="shared" ref="AY402:AY437" si="82">N402-O402-P402+U402-V402-W402</f>
        <v>0</v>
      </c>
      <c r="AZ402" s="83">
        <v>385</v>
      </c>
      <c r="BA402" s="83">
        <f t="shared" si="76"/>
        <v>0</v>
      </c>
      <c r="BB402" s="79">
        <f t="shared" si="77"/>
        <v>158611.30110157729</v>
      </c>
      <c r="BC402" s="79">
        <f t="shared" si="81"/>
        <v>0</v>
      </c>
      <c r="BD402" s="108">
        <f t="shared" si="79"/>
        <v>158611.30110157729</v>
      </c>
      <c r="BE402" s="79">
        <f t="shared" si="80"/>
        <v>0</v>
      </c>
      <c r="BF402" s="108">
        <f t="shared" si="75"/>
        <v>0</v>
      </c>
      <c r="BG402" s="108">
        <f t="shared" si="75"/>
        <v>0</v>
      </c>
      <c r="BH402" s="83">
        <f t="shared" si="74"/>
        <v>0</v>
      </c>
    </row>
    <row r="403" spans="12:60" ht="20.25" customHeight="1">
      <c r="L403" s="975"/>
      <c r="M403" s="102">
        <v>386</v>
      </c>
      <c r="N403" s="108">
        <f t="shared" si="78"/>
        <v>0</v>
      </c>
      <c r="O403" s="108">
        <f t="shared" ref="O403:O437" si="83">IF(N403=0,0,-PPMT($G$9/12,M403,MAX($G$8*12),$P$7))</f>
        <v>0</v>
      </c>
      <c r="P403" s="108">
        <f t="shared" ref="P403:P437" si="84">IF(N403=0,0,-IPMT($G$9/12,M403,MAX($G$8*12),$P$7))</f>
        <v>0</v>
      </c>
      <c r="Q403" s="109">
        <f t="shared" ref="Q403:Q436" si="85">IF(Q402&lt;0,0,Q402-O403)</f>
        <v>4.156390787102282E-10</v>
      </c>
      <c r="R403" s="108"/>
      <c r="S403" s="976"/>
      <c r="T403" s="102"/>
      <c r="V403" s="108"/>
      <c r="W403" s="108"/>
      <c r="AY403" s="108">
        <f t="shared" si="82"/>
        <v>0</v>
      </c>
      <c r="AZ403" s="83">
        <v>386</v>
      </c>
      <c r="BA403" s="83">
        <f t="shared" si="76"/>
        <v>0</v>
      </c>
      <c r="BB403" s="79">
        <f t="shared" si="77"/>
        <v>158611.30110157729</v>
      </c>
      <c r="BC403" s="79">
        <f t="shared" si="81"/>
        <v>0</v>
      </c>
      <c r="BD403" s="108">
        <f t="shared" si="79"/>
        <v>158611.30110157729</v>
      </c>
      <c r="BE403" s="79">
        <f t="shared" si="80"/>
        <v>0</v>
      </c>
      <c r="BF403" s="108">
        <f t="shared" si="75"/>
        <v>0</v>
      </c>
      <c r="BG403" s="108">
        <f t="shared" si="75"/>
        <v>0</v>
      </c>
      <c r="BH403" s="83">
        <f t="shared" si="74"/>
        <v>0</v>
      </c>
    </row>
    <row r="404" spans="12:60" ht="20.25" customHeight="1">
      <c r="L404" s="975"/>
      <c r="M404" s="102">
        <v>387</v>
      </c>
      <c r="N404" s="108">
        <f t="shared" si="78"/>
        <v>0</v>
      </c>
      <c r="O404" s="108">
        <f t="shared" si="83"/>
        <v>0</v>
      </c>
      <c r="P404" s="108">
        <f t="shared" si="84"/>
        <v>0</v>
      </c>
      <c r="Q404" s="109">
        <f t="shared" si="85"/>
        <v>4.156390787102282E-10</v>
      </c>
      <c r="R404" s="108"/>
      <c r="S404" s="976"/>
      <c r="T404" s="102"/>
      <c r="V404" s="108"/>
      <c r="W404" s="108"/>
      <c r="AY404" s="108">
        <f t="shared" si="82"/>
        <v>0</v>
      </c>
      <c r="AZ404" s="83">
        <v>387</v>
      </c>
      <c r="BA404" s="83">
        <f t="shared" si="76"/>
        <v>0</v>
      </c>
      <c r="BB404" s="79">
        <f t="shared" si="77"/>
        <v>158611.30110157729</v>
      </c>
      <c r="BC404" s="79">
        <f t="shared" si="81"/>
        <v>0</v>
      </c>
      <c r="BD404" s="108">
        <f t="shared" si="79"/>
        <v>158611.30110157729</v>
      </c>
      <c r="BE404" s="79">
        <f t="shared" si="80"/>
        <v>0</v>
      </c>
      <c r="BF404" s="108">
        <f t="shared" si="75"/>
        <v>0</v>
      </c>
      <c r="BG404" s="108">
        <f t="shared" si="75"/>
        <v>0</v>
      </c>
      <c r="BH404" s="83">
        <f t="shared" ref="BH404:BH437" si="86">IF(BE404&gt;0,1,0)</f>
        <v>0</v>
      </c>
    </row>
    <row r="405" spans="12:60" ht="20.25" customHeight="1">
      <c r="L405" s="975"/>
      <c r="M405" s="102">
        <v>388</v>
      </c>
      <c r="N405" s="108">
        <f t="shared" si="78"/>
        <v>0</v>
      </c>
      <c r="O405" s="108">
        <f t="shared" si="83"/>
        <v>0</v>
      </c>
      <c r="P405" s="108">
        <f t="shared" si="84"/>
        <v>0</v>
      </c>
      <c r="Q405" s="109">
        <f t="shared" si="85"/>
        <v>4.156390787102282E-10</v>
      </c>
      <c r="R405" s="108"/>
      <c r="S405" s="976"/>
      <c r="T405" s="102"/>
      <c r="V405" s="108"/>
      <c r="W405" s="108"/>
      <c r="AY405" s="108">
        <f t="shared" si="82"/>
        <v>0</v>
      </c>
      <c r="AZ405" s="83">
        <v>388</v>
      </c>
      <c r="BA405" s="83">
        <f t="shared" si="76"/>
        <v>0</v>
      </c>
      <c r="BB405" s="79">
        <f t="shared" si="77"/>
        <v>158611.30110157729</v>
      </c>
      <c r="BC405" s="79">
        <f t="shared" si="81"/>
        <v>0</v>
      </c>
      <c r="BD405" s="108">
        <f t="shared" si="79"/>
        <v>158611.30110157729</v>
      </c>
      <c r="BE405" s="79">
        <f t="shared" si="80"/>
        <v>0</v>
      </c>
      <c r="BF405" s="108">
        <f t="shared" si="75"/>
        <v>0</v>
      </c>
      <c r="BG405" s="108">
        <f t="shared" si="75"/>
        <v>0</v>
      </c>
      <c r="BH405" s="83">
        <f t="shared" si="86"/>
        <v>0</v>
      </c>
    </row>
    <row r="406" spans="12:60" ht="20.25" customHeight="1">
      <c r="L406" s="975"/>
      <c r="M406" s="102">
        <v>389</v>
      </c>
      <c r="N406" s="108">
        <f t="shared" si="78"/>
        <v>0</v>
      </c>
      <c r="O406" s="108">
        <f t="shared" si="83"/>
        <v>0</v>
      </c>
      <c r="P406" s="108">
        <f t="shared" si="84"/>
        <v>0</v>
      </c>
      <c r="Q406" s="109">
        <f t="shared" si="85"/>
        <v>4.156390787102282E-10</v>
      </c>
      <c r="R406" s="108"/>
      <c r="S406" s="976"/>
      <c r="T406" s="102"/>
      <c r="V406" s="108"/>
      <c r="W406" s="108"/>
      <c r="AY406" s="108">
        <f t="shared" si="82"/>
        <v>0</v>
      </c>
      <c r="AZ406" s="83">
        <v>389</v>
      </c>
      <c r="BA406" s="83">
        <f t="shared" si="76"/>
        <v>0</v>
      </c>
      <c r="BB406" s="79">
        <f t="shared" si="77"/>
        <v>158611.30110157729</v>
      </c>
      <c r="BC406" s="79">
        <f t="shared" si="81"/>
        <v>0</v>
      </c>
      <c r="BD406" s="108">
        <f t="shared" si="79"/>
        <v>158611.30110157729</v>
      </c>
      <c r="BE406" s="79">
        <f t="shared" si="80"/>
        <v>0</v>
      </c>
      <c r="BF406" s="108">
        <f t="shared" si="75"/>
        <v>0</v>
      </c>
      <c r="BG406" s="108">
        <f t="shared" si="75"/>
        <v>0</v>
      </c>
      <c r="BH406" s="83">
        <f t="shared" si="86"/>
        <v>0</v>
      </c>
    </row>
    <row r="407" spans="12:60" ht="20.25" customHeight="1">
      <c r="L407" s="975"/>
      <c r="M407" s="102">
        <v>390</v>
      </c>
      <c r="N407" s="108">
        <f t="shared" si="78"/>
        <v>0</v>
      </c>
      <c r="O407" s="108">
        <f t="shared" si="83"/>
        <v>0</v>
      </c>
      <c r="P407" s="108">
        <f t="shared" si="84"/>
        <v>0</v>
      </c>
      <c r="Q407" s="109">
        <f t="shared" si="85"/>
        <v>4.156390787102282E-10</v>
      </c>
      <c r="R407" s="108"/>
      <c r="S407" s="976"/>
      <c r="T407" s="102">
        <v>65</v>
      </c>
      <c r="U407" s="108">
        <f>IF(X401&lt;0.01,0,U$305)</f>
        <v>0</v>
      </c>
      <c r="V407" s="108">
        <f>IF(U407=0,0,-PPMT($G$9/2,T407,MAX($G$8*2),$P$9))</f>
        <v>0</v>
      </c>
      <c r="W407" s="108">
        <f>IF(U407=0,0,-IPMT($G$9/2,T407,MAX($G$8*2),$P$9))</f>
        <v>0</v>
      </c>
      <c r="X407" s="108">
        <f>IF(X401&lt;0,0,X401-V407)</f>
        <v>0</v>
      </c>
      <c r="Y407" s="108"/>
      <c r="AY407" s="108">
        <f t="shared" si="82"/>
        <v>0</v>
      </c>
      <c r="AZ407" s="83">
        <v>390</v>
      </c>
      <c r="BA407" s="83">
        <f t="shared" si="76"/>
        <v>0</v>
      </c>
      <c r="BB407" s="79">
        <f t="shared" si="77"/>
        <v>158611.30110157729</v>
      </c>
      <c r="BC407" s="79">
        <f t="shared" si="81"/>
        <v>0</v>
      </c>
      <c r="BD407" s="108">
        <f t="shared" si="79"/>
        <v>158611.30110157729</v>
      </c>
      <c r="BE407" s="79">
        <f t="shared" si="80"/>
        <v>0</v>
      </c>
      <c r="BF407" s="108">
        <f t="shared" si="75"/>
        <v>0</v>
      </c>
      <c r="BG407" s="108">
        <f t="shared" si="75"/>
        <v>0</v>
      </c>
      <c r="BH407" s="83">
        <f t="shared" si="86"/>
        <v>0</v>
      </c>
    </row>
    <row r="408" spans="12:60" ht="20.25" customHeight="1">
      <c r="L408" s="975"/>
      <c r="M408" s="102">
        <v>391</v>
      </c>
      <c r="N408" s="108">
        <f t="shared" si="78"/>
        <v>0</v>
      </c>
      <c r="O408" s="108">
        <f t="shared" si="83"/>
        <v>0</v>
      </c>
      <c r="P408" s="108">
        <f t="shared" si="84"/>
        <v>0</v>
      </c>
      <c r="Q408" s="109">
        <f t="shared" si="85"/>
        <v>4.156390787102282E-10</v>
      </c>
      <c r="R408" s="108"/>
      <c r="S408" s="976"/>
      <c r="T408" s="102"/>
      <c r="V408" s="108"/>
      <c r="W408" s="108"/>
      <c r="AY408" s="108">
        <f t="shared" si="82"/>
        <v>0</v>
      </c>
      <c r="AZ408" s="83">
        <v>391</v>
      </c>
      <c r="BA408" s="83">
        <f t="shared" si="76"/>
        <v>0</v>
      </c>
      <c r="BB408" s="79">
        <f t="shared" si="77"/>
        <v>158611.30110157729</v>
      </c>
      <c r="BC408" s="79">
        <f t="shared" si="81"/>
        <v>0</v>
      </c>
      <c r="BD408" s="108">
        <f t="shared" si="79"/>
        <v>158611.30110157729</v>
      </c>
      <c r="BE408" s="79">
        <f t="shared" si="80"/>
        <v>0</v>
      </c>
      <c r="BF408" s="108">
        <f t="shared" si="75"/>
        <v>0</v>
      </c>
      <c r="BG408" s="108">
        <f t="shared" si="75"/>
        <v>0</v>
      </c>
      <c r="BH408" s="83">
        <f t="shared" si="86"/>
        <v>0</v>
      </c>
    </row>
    <row r="409" spans="12:60" ht="20.25" customHeight="1">
      <c r="L409" s="975"/>
      <c r="M409" s="102">
        <v>392</v>
      </c>
      <c r="N409" s="108">
        <f t="shared" si="78"/>
        <v>0</v>
      </c>
      <c r="O409" s="108">
        <f t="shared" si="83"/>
        <v>0</v>
      </c>
      <c r="P409" s="108">
        <f t="shared" si="84"/>
        <v>0</v>
      </c>
      <c r="Q409" s="109">
        <f t="shared" si="85"/>
        <v>4.156390787102282E-10</v>
      </c>
      <c r="R409" s="108"/>
      <c r="S409" s="976"/>
      <c r="T409" s="102"/>
      <c r="V409" s="108"/>
      <c r="W409" s="108"/>
      <c r="AY409" s="108">
        <f t="shared" si="82"/>
        <v>0</v>
      </c>
      <c r="AZ409" s="83">
        <v>392</v>
      </c>
      <c r="BA409" s="83">
        <f t="shared" si="76"/>
        <v>0</v>
      </c>
      <c r="BB409" s="79">
        <f t="shared" si="77"/>
        <v>158611.30110157729</v>
      </c>
      <c r="BC409" s="79">
        <f t="shared" si="81"/>
        <v>0</v>
      </c>
      <c r="BD409" s="108">
        <f t="shared" si="79"/>
        <v>158611.30110157729</v>
      </c>
      <c r="BE409" s="79">
        <f t="shared" si="80"/>
        <v>0</v>
      </c>
      <c r="BF409" s="108">
        <f t="shared" ref="BF409:BG435" si="87">O409</f>
        <v>0</v>
      </c>
      <c r="BG409" s="108">
        <f t="shared" si="87"/>
        <v>0</v>
      </c>
      <c r="BH409" s="83">
        <f t="shared" si="86"/>
        <v>0</v>
      </c>
    </row>
    <row r="410" spans="12:60" ht="20.25" customHeight="1">
      <c r="L410" s="975"/>
      <c r="M410" s="102">
        <v>393</v>
      </c>
      <c r="N410" s="108">
        <f t="shared" si="78"/>
        <v>0</v>
      </c>
      <c r="O410" s="108">
        <f t="shared" si="83"/>
        <v>0</v>
      </c>
      <c r="P410" s="108">
        <f t="shared" si="84"/>
        <v>0</v>
      </c>
      <c r="Q410" s="109">
        <f t="shared" si="85"/>
        <v>4.156390787102282E-10</v>
      </c>
      <c r="R410" s="108"/>
      <c r="S410" s="976"/>
      <c r="T410" s="102"/>
      <c r="V410" s="108"/>
      <c r="W410" s="108"/>
      <c r="AY410" s="108">
        <f t="shared" si="82"/>
        <v>0</v>
      </c>
      <c r="AZ410" s="83">
        <v>393</v>
      </c>
      <c r="BA410" s="83">
        <f t="shared" si="76"/>
        <v>0</v>
      </c>
      <c r="BB410" s="79">
        <f t="shared" si="77"/>
        <v>158611.30110157729</v>
      </c>
      <c r="BC410" s="79">
        <f t="shared" si="81"/>
        <v>0</v>
      </c>
      <c r="BD410" s="108">
        <f t="shared" si="79"/>
        <v>158611.30110157729</v>
      </c>
      <c r="BE410" s="79">
        <f t="shared" si="80"/>
        <v>0</v>
      </c>
      <c r="BF410" s="108">
        <f t="shared" si="87"/>
        <v>0</v>
      </c>
      <c r="BG410" s="108">
        <f t="shared" si="87"/>
        <v>0</v>
      </c>
      <c r="BH410" s="83">
        <f t="shared" si="86"/>
        <v>0</v>
      </c>
    </row>
    <row r="411" spans="12:60" ht="20.25" customHeight="1">
      <c r="L411" s="975"/>
      <c r="M411" s="102">
        <v>394</v>
      </c>
      <c r="N411" s="108">
        <f t="shared" si="78"/>
        <v>0</v>
      </c>
      <c r="O411" s="108">
        <f t="shared" si="83"/>
        <v>0</v>
      </c>
      <c r="P411" s="108">
        <f t="shared" si="84"/>
        <v>0</v>
      </c>
      <c r="Q411" s="109">
        <f t="shared" si="85"/>
        <v>4.156390787102282E-10</v>
      </c>
      <c r="R411" s="108"/>
      <c r="S411" s="976"/>
      <c r="T411" s="102"/>
      <c r="V411" s="108"/>
      <c r="W411" s="108"/>
      <c r="AY411" s="108">
        <f t="shared" si="82"/>
        <v>0</v>
      </c>
      <c r="AZ411" s="83">
        <v>394</v>
      </c>
      <c r="BA411" s="83">
        <f t="shared" si="76"/>
        <v>0</v>
      </c>
      <c r="BB411" s="79">
        <f t="shared" si="77"/>
        <v>158611.30110157729</v>
      </c>
      <c r="BC411" s="79">
        <f t="shared" si="81"/>
        <v>0</v>
      </c>
      <c r="BD411" s="108">
        <f t="shared" si="79"/>
        <v>158611.30110157729</v>
      </c>
      <c r="BE411" s="79">
        <f t="shared" si="80"/>
        <v>0</v>
      </c>
      <c r="BF411" s="108">
        <f t="shared" si="87"/>
        <v>0</v>
      </c>
      <c r="BG411" s="108">
        <f t="shared" si="87"/>
        <v>0</v>
      </c>
      <c r="BH411" s="83">
        <f t="shared" si="86"/>
        <v>0</v>
      </c>
    </row>
    <row r="412" spans="12:60" ht="20.25" customHeight="1">
      <c r="L412" s="975"/>
      <c r="M412" s="102">
        <v>395</v>
      </c>
      <c r="N412" s="108">
        <f t="shared" si="78"/>
        <v>0</v>
      </c>
      <c r="O412" s="108">
        <f t="shared" si="83"/>
        <v>0</v>
      </c>
      <c r="P412" s="108">
        <f t="shared" si="84"/>
        <v>0</v>
      </c>
      <c r="Q412" s="109">
        <f t="shared" si="85"/>
        <v>4.156390787102282E-10</v>
      </c>
      <c r="R412" s="108"/>
      <c r="S412" s="976"/>
      <c r="T412" s="102"/>
      <c r="V412" s="108"/>
      <c r="W412" s="108"/>
      <c r="AY412" s="108">
        <f t="shared" si="82"/>
        <v>0</v>
      </c>
      <c r="AZ412" s="83">
        <v>395</v>
      </c>
      <c r="BA412" s="83">
        <f t="shared" si="76"/>
        <v>0</v>
      </c>
      <c r="BB412" s="79">
        <f t="shared" si="77"/>
        <v>158611.30110157729</v>
      </c>
      <c r="BC412" s="79">
        <f t="shared" si="81"/>
        <v>0</v>
      </c>
      <c r="BD412" s="108">
        <f t="shared" si="79"/>
        <v>158611.30110157729</v>
      </c>
      <c r="BE412" s="79">
        <f t="shared" si="80"/>
        <v>0</v>
      </c>
      <c r="BF412" s="108">
        <f t="shared" si="87"/>
        <v>0</v>
      </c>
      <c r="BG412" s="108">
        <f t="shared" si="87"/>
        <v>0</v>
      </c>
      <c r="BH412" s="83">
        <f t="shared" si="86"/>
        <v>0</v>
      </c>
    </row>
    <row r="413" spans="12:60" ht="20.25" customHeight="1">
      <c r="L413" s="975"/>
      <c r="M413" s="102">
        <v>396</v>
      </c>
      <c r="N413" s="108">
        <f t="shared" si="78"/>
        <v>0</v>
      </c>
      <c r="O413" s="108">
        <f t="shared" si="83"/>
        <v>0</v>
      </c>
      <c r="P413" s="108">
        <f t="shared" si="84"/>
        <v>0</v>
      </c>
      <c r="Q413" s="109">
        <f t="shared" si="85"/>
        <v>4.156390787102282E-10</v>
      </c>
      <c r="R413" s="108"/>
      <c r="S413" s="976"/>
      <c r="T413" s="102">
        <v>66</v>
      </c>
      <c r="U413" s="108">
        <f>IF(X407&lt;0.01,0,U$311)</f>
        <v>0</v>
      </c>
      <c r="V413" s="108">
        <f>IF(U413=0,0,-PPMT($G$9/2,T413,MAX($G$8*2),$P$9))</f>
        <v>0</v>
      </c>
      <c r="W413" s="108">
        <f>IF(U413=0,0,-IPMT($G$9/2,T413,MAX($G$8*2),$P$9))</f>
        <v>0</v>
      </c>
      <c r="X413" s="108">
        <f>IF(X407&lt;0,0,X407-V413)</f>
        <v>0</v>
      </c>
      <c r="Y413" s="108"/>
      <c r="AY413" s="108">
        <f t="shared" si="82"/>
        <v>0</v>
      </c>
      <c r="AZ413" s="83">
        <v>396</v>
      </c>
      <c r="BA413" s="83">
        <f t="shared" si="76"/>
        <v>0</v>
      </c>
      <c r="BB413" s="79">
        <f t="shared" si="77"/>
        <v>158611.30110157729</v>
      </c>
      <c r="BC413" s="79">
        <f t="shared" si="81"/>
        <v>0</v>
      </c>
      <c r="BD413" s="108">
        <f t="shared" si="79"/>
        <v>158611.30110157729</v>
      </c>
      <c r="BE413" s="79">
        <f t="shared" si="80"/>
        <v>0</v>
      </c>
      <c r="BF413" s="108">
        <f t="shared" si="87"/>
        <v>0</v>
      </c>
      <c r="BG413" s="108">
        <f t="shared" si="87"/>
        <v>0</v>
      </c>
      <c r="BH413" s="83">
        <f t="shared" si="86"/>
        <v>0</v>
      </c>
    </row>
    <row r="414" spans="12:60" ht="20.25" customHeight="1">
      <c r="L414" s="977" t="s">
        <v>425</v>
      </c>
      <c r="M414" s="102">
        <v>397</v>
      </c>
      <c r="N414" s="108">
        <f t="shared" si="78"/>
        <v>0</v>
      </c>
      <c r="O414" s="108">
        <f t="shared" si="83"/>
        <v>0</v>
      </c>
      <c r="P414" s="108">
        <f t="shared" si="84"/>
        <v>0</v>
      </c>
      <c r="Q414" s="109">
        <f t="shared" si="85"/>
        <v>4.156390787102282E-10</v>
      </c>
      <c r="R414" s="108"/>
      <c r="S414" s="978" t="s">
        <v>425</v>
      </c>
      <c r="T414" s="102"/>
      <c r="V414" s="108"/>
      <c r="W414" s="108"/>
      <c r="AY414" s="108">
        <f t="shared" si="82"/>
        <v>0</v>
      </c>
      <c r="AZ414" s="83">
        <v>397</v>
      </c>
      <c r="BA414" s="83">
        <f t="shared" ref="BA414:BA437" si="88">IF($F$19=AZ414,1,0)</f>
        <v>0</v>
      </c>
      <c r="BB414" s="79">
        <f t="shared" si="77"/>
        <v>158611.30110157729</v>
      </c>
      <c r="BC414" s="79">
        <f t="shared" si="81"/>
        <v>0</v>
      </c>
      <c r="BD414" s="108">
        <f t="shared" si="79"/>
        <v>158611.30110157729</v>
      </c>
      <c r="BE414" s="79">
        <f t="shared" si="80"/>
        <v>0</v>
      </c>
      <c r="BF414" s="108">
        <f t="shared" si="87"/>
        <v>0</v>
      </c>
      <c r="BG414" s="108">
        <f t="shared" si="87"/>
        <v>0</v>
      </c>
      <c r="BH414" s="83">
        <f t="shared" si="86"/>
        <v>0</v>
      </c>
    </row>
    <row r="415" spans="12:60" ht="20.25" customHeight="1">
      <c r="L415" s="977"/>
      <c r="M415" s="102">
        <v>398</v>
      </c>
      <c r="N415" s="108">
        <f t="shared" si="78"/>
        <v>0</v>
      </c>
      <c r="O415" s="108">
        <f t="shared" si="83"/>
        <v>0</v>
      </c>
      <c r="P415" s="108">
        <f t="shared" si="84"/>
        <v>0</v>
      </c>
      <c r="Q415" s="109">
        <f t="shared" si="85"/>
        <v>4.156390787102282E-10</v>
      </c>
      <c r="R415" s="108"/>
      <c r="S415" s="978"/>
      <c r="T415" s="102"/>
      <c r="V415" s="108"/>
      <c r="W415" s="108"/>
      <c r="AY415" s="108">
        <f t="shared" si="82"/>
        <v>0</v>
      </c>
      <c r="AZ415" s="83">
        <v>398</v>
      </c>
      <c r="BA415" s="83">
        <f t="shared" si="88"/>
        <v>0</v>
      </c>
      <c r="BB415" s="79">
        <f t="shared" ref="BB415:BB437" si="89">IF(BA415=1,$F$18,IF(BB414&gt;0,BD414,0))</f>
        <v>158611.30110157729</v>
      </c>
      <c r="BC415" s="79">
        <f t="shared" si="81"/>
        <v>0</v>
      </c>
      <c r="BD415" s="108">
        <f t="shared" si="79"/>
        <v>158611.30110157729</v>
      </c>
      <c r="BE415" s="79">
        <f t="shared" si="80"/>
        <v>0</v>
      </c>
      <c r="BF415" s="108">
        <f t="shared" si="87"/>
        <v>0</v>
      </c>
      <c r="BG415" s="108">
        <f t="shared" si="87"/>
        <v>0</v>
      </c>
      <c r="BH415" s="83">
        <f t="shared" si="86"/>
        <v>0</v>
      </c>
    </row>
    <row r="416" spans="12:60" ht="20.25" customHeight="1">
      <c r="L416" s="977"/>
      <c r="M416" s="102">
        <v>399</v>
      </c>
      <c r="N416" s="108">
        <f t="shared" ref="N416:N437" si="90">IF(Q415&lt;1,0,N415)</f>
        <v>0</v>
      </c>
      <c r="O416" s="108">
        <f t="shared" si="83"/>
        <v>0</v>
      </c>
      <c r="P416" s="108">
        <f t="shared" si="84"/>
        <v>0</v>
      </c>
      <c r="Q416" s="109">
        <f t="shared" si="85"/>
        <v>4.156390787102282E-10</v>
      </c>
      <c r="R416" s="108"/>
      <c r="S416" s="978"/>
      <c r="T416" s="102"/>
      <c r="V416" s="108"/>
      <c r="W416" s="108"/>
      <c r="AY416" s="108">
        <f t="shared" si="82"/>
        <v>0</v>
      </c>
      <c r="AZ416" s="83">
        <v>399</v>
      </c>
      <c r="BA416" s="83">
        <f t="shared" si="88"/>
        <v>0</v>
      </c>
      <c r="BB416" s="79">
        <f t="shared" si="89"/>
        <v>158611.30110157729</v>
      </c>
      <c r="BC416" s="79">
        <f t="shared" si="81"/>
        <v>0</v>
      </c>
      <c r="BD416" s="108">
        <f t="shared" si="79"/>
        <v>158611.30110157729</v>
      </c>
      <c r="BE416" s="79">
        <f t="shared" si="80"/>
        <v>0</v>
      </c>
      <c r="BF416" s="108">
        <f t="shared" si="87"/>
        <v>0</v>
      </c>
      <c r="BG416" s="108">
        <f t="shared" si="87"/>
        <v>0</v>
      </c>
      <c r="BH416" s="83">
        <f t="shared" si="86"/>
        <v>0</v>
      </c>
    </row>
    <row r="417" spans="12:60" ht="20.25" customHeight="1">
      <c r="L417" s="977"/>
      <c r="M417" s="102">
        <v>400</v>
      </c>
      <c r="N417" s="108">
        <f t="shared" si="90"/>
        <v>0</v>
      </c>
      <c r="O417" s="108">
        <f t="shared" si="83"/>
        <v>0</v>
      </c>
      <c r="P417" s="108">
        <f t="shared" si="84"/>
        <v>0</v>
      </c>
      <c r="Q417" s="109">
        <f t="shared" si="85"/>
        <v>4.156390787102282E-10</v>
      </c>
      <c r="R417" s="108"/>
      <c r="S417" s="978"/>
      <c r="T417" s="102"/>
      <c r="V417" s="108"/>
      <c r="W417" s="108"/>
      <c r="AY417" s="108">
        <f t="shared" si="82"/>
        <v>0</v>
      </c>
      <c r="AZ417" s="83">
        <v>400</v>
      </c>
      <c r="BA417" s="83">
        <f t="shared" si="88"/>
        <v>0</v>
      </c>
      <c r="BB417" s="79">
        <f t="shared" si="89"/>
        <v>158611.30110157729</v>
      </c>
      <c r="BC417" s="79">
        <f t="shared" si="81"/>
        <v>0</v>
      </c>
      <c r="BD417" s="108">
        <f t="shared" si="79"/>
        <v>158611.30110157729</v>
      </c>
      <c r="BE417" s="79">
        <f t="shared" si="80"/>
        <v>0</v>
      </c>
      <c r="BF417" s="108">
        <f t="shared" si="87"/>
        <v>0</v>
      </c>
      <c r="BG417" s="108">
        <f t="shared" si="87"/>
        <v>0</v>
      </c>
      <c r="BH417" s="83">
        <f t="shared" si="86"/>
        <v>0</v>
      </c>
    </row>
    <row r="418" spans="12:60" ht="20.25" customHeight="1">
      <c r="L418" s="977"/>
      <c r="M418" s="102">
        <v>401</v>
      </c>
      <c r="N418" s="108">
        <f t="shared" si="90"/>
        <v>0</v>
      </c>
      <c r="O418" s="108">
        <f t="shared" si="83"/>
        <v>0</v>
      </c>
      <c r="P418" s="108">
        <f t="shared" si="84"/>
        <v>0</v>
      </c>
      <c r="Q418" s="109">
        <f t="shared" si="85"/>
        <v>4.156390787102282E-10</v>
      </c>
      <c r="R418" s="108"/>
      <c r="S418" s="978"/>
      <c r="T418" s="102"/>
      <c r="V418" s="108"/>
      <c r="W418" s="108"/>
      <c r="AY418" s="108">
        <f t="shared" si="82"/>
        <v>0</v>
      </c>
      <c r="AZ418" s="83">
        <v>401</v>
      </c>
      <c r="BA418" s="83">
        <f t="shared" si="88"/>
        <v>0</v>
      </c>
      <c r="BB418" s="79">
        <f t="shared" si="89"/>
        <v>158611.30110157729</v>
      </c>
      <c r="BC418" s="79">
        <f t="shared" si="81"/>
        <v>0</v>
      </c>
      <c r="BD418" s="108">
        <f t="shared" si="79"/>
        <v>158611.30110157729</v>
      </c>
      <c r="BE418" s="79">
        <f t="shared" si="80"/>
        <v>0</v>
      </c>
      <c r="BF418" s="108">
        <f t="shared" si="87"/>
        <v>0</v>
      </c>
      <c r="BG418" s="108">
        <f t="shared" si="87"/>
        <v>0</v>
      </c>
      <c r="BH418" s="83">
        <f t="shared" si="86"/>
        <v>0</v>
      </c>
    </row>
    <row r="419" spans="12:60" ht="20.25" customHeight="1">
      <c r="L419" s="977"/>
      <c r="M419" s="102">
        <v>402</v>
      </c>
      <c r="N419" s="108">
        <f t="shared" si="90"/>
        <v>0</v>
      </c>
      <c r="O419" s="108">
        <f t="shared" si="83"/>
        <v>0</v>
      </c>
      <c r="P419" s="108">
        <f t="shared" si="84"/>
        <v>0</v>
      </c>
      <c r="Q419" s="109">
        <f t="shared" si="85"/>
        <v>4.156390787102282E-10</v>
      </c>
      <c r="R419" s="108"/>
      <c r="S419" s="978"/>
      <c r="T419" s="102">
        <v>67</v>
      </c>
      <c r="U419" s="108">
        <f>IF(X413&lt;0.01,0,U$305)</f>
        <v>0</v>
      </c>
      <c r="V419" s="108">
        <f>IF(U419=0,0,-PPMT($G$9/2,T419,MAX($G$8*2),$P$9))</f>
        <v>0</v>
      </c>
      <c r="W419" s="108">
        <f>IF(U419=0,0,-IPMT($G$9/2,T419,MAX($G$8*2),$P$9))</f>
        <v>0</v>
      </c>
      <c r="X419" s="108">
        <f>IF(X413&lt;0,0,X413-V419)</f>
        <v>0</v>
      </c>
      <c r="Y419" s="108"/>
      <c r="AY419" s="108">
        <f t="shared" si="82"/>
        <v>0</v>
      </c>
      <c r="AZ419" s="83">
        <v>402</v>
      </c>
      <c r="BA419" s="83">
        <f t="shared" si="88"/>
        <v>0</v>
      </c>
      <c r="BB419" s="79">
        <f t="shared" si="89"/>
        <v>158611.30110157729</v>
      </c>
      <c r="BC419" s="79">
        <f t="shared" si="81"/>
        <v>0</v>
      </c>
      <c r="BD419" s="108">
        <f t="shared" si="79"/>
        <v>158611.30110157729</v>
      </c>
      <c r="BE419" s="79">
        <f t="shared" si="80"/>
        <v>0</v>
      </c>
      <c r="BF419" s="108">
        <f t="shared" si="87"/>
        <v>0</v>
      </c>
      <c r="BG419" s="108">
        <f t="shared" si="87"/>
        <v>0</v>
      </c>
      <c r="BH419" s="83">
        <f t="shared" si="86"/>
        <v>0</v>
      </c>
    </row>
    <row r="420" spans="12:60" ht="20.25" customHeight="1">
      <c r="L420" s="977"/>
      <c r="M420" s="102">
        <v>403</v>
      </c>
      <c r="N420" s="108">
        <f t="shared" si="90"/>
        <v>0</v>
      </c>
      <c r="O420" s="108">
        <f t="shared" si="83"/>
        <v>0</v>
      </c>
      <c r="P420" s="108">
        <f t="shared" si="84"/>
        <v>0</v>
      </c>
      <c r="Q420" s="109">
        <f t="shared" si="85"/>
        <v>4.156390787102282E-10</v>
      </c>
      <c r="R420" s="108"/>
      <c r="S420" s="978"/>
      <c r="T420" s="102"/>
      <c r="V420" s="108"/>
      <c r="W420" s="108"/>
      <c r="AY420" s="108">
        <f t="shared" si="82"/>
        <v>0</v>
      </c>
      <c r="AZ420" s="83">
        <v>403</v>
      </c>
      <c r="BA420" s="83">
        <f t="shared" si="88"/>
        <v>0</v>
      </c>
      <c r="BB420" s="79">
        <f t="shared" si="89"/>
        <v>158611.30110157729</v>
      </c>
      <c r="BC420" s="79">
        <f t="shared" si="81"/>
        <v>0</v>
      </c>
      <c r="BD420" s="108">
        <f t="shared" si="79"/>
        <v>158611.30110157729</v>
      </c>
      <c r="BE420" s="79">
        <f t="shared" si="80"/>
        <v>0</v>
      </c>
      <c r="BF420" s="108">
        <f t="shared" si="87"/>
        <v>0</v>
      </c>
      <c r="BG420" s="108">
        <f t="shared" si="87"/>
        <v>0</v>
      </c>
      <c r="BH420" s="83">
        <f t="shared" si="86"/>
        <v>0</v>
      </c>
    </row>
    <row r="421" spans="12:60" ht="20.25" customHeight="1">
      <c r="L421" s="977"/>
      <c r="M421" s="102">
        <v>404</v>
      </c>
      <c r="N421" s="108">
        <f t="shared" si="90"/>
        <v>0</v>
      </c>
      <c r="O421" s="108">
        <f t="shared" si="83"/>
        <v>0</v>
      </c>
      <c r="P421" s="108">
        <f t="shared" si="84"/>
        <v>0</v>
      </c>
      <c r="Q421" s="109">
        <f t="shared" si="85"/>
        <v>4.156390787102282E-10</v>
      </c>
      <c r="R421" s="108"/>
      <c r="S421" s="978"/>
      <c r="T421" s="102"/>
      <c r="V421" s="108"/>
      <c r="W421" s="108"/>
      <c r="AY421" s="108">
        <f t="shared" si="82"/>
        <v>0</v>
      </c>
      <c r="AZ421" s="83">
        <v>404</v>
      </c>
      <c r="BA421" s="83">
        <f t="shared" si="88"/>
        <v>0</v>
      </c>
      <c r="BB421" s="79">
        <f t="shared" si="89"/>
        <v>158611.30110157729</v>
      </c>
      <c r="BC421" s="79">
        <f t="shared" si="81"/>
        <v>0</v>
      </c>
      <c r="BD421" s="108">
        <f t="shared" si="79"/>
        <v>158611.30110157729</v>
      </c>
      <c r="BE421" s="79">
        <f t="shared" si="80"/>
        <v>0</v>
      </c>
      <c r="BF421" s="108">
        <f t="shared" si="87"/>
        <v>0</v>
      </c>
      <c r="BG421" s="108">
        <f t="shared" si="87"/>
        <v>0</v>
      </c>
      <c r="BH421" s="83">
        <f t="shared" si="86"/>
        <v>0</v>
      </c>
    </row>
    <row r="422" spans="12:60" ht="20.25" customHeight="1">
      <c r="L422" s="977"/>
      <c r="M422" s="102">
        <v>405</v>
      </c>
      <c r="N422" s="108">
        <f t="shared" si="90"/>
        <v>0</v>
      </c>
      <c r="O422" s="108">
        <f t="shared" si="83"/>
        <v>0</v>
      </c>
      <c r="P422" s="108">
        <f t="shared" si="84"/>
        <v>0</v>
      </c>
      <c r="Q422" s="109">
        <f t="shared" si="85"/>
        <v>4.156390787102282E-10</v>
      </c>
      <c r="R422" s="108"/>
      <c r="S422" s="978"/>
      <c r="T422" s="102"/>
      <c r="V422" s="108"/>
      <c r="W422" s="108"/>
      <c r="AY422" s="108">
        <f t="shared" si="82"/>
        <v>0</v>
      </c>
      <c r="AZ422" s="83">
        <v>405</v>
      </c>
      <c r="BA422" s="83">
        <f t="shared" si="88"/>
        <v>0</v>
      </c>
      <c r="BB422" s="79">
        <f t="shared" si="89"/>
        <v>158611.30110157729</v>
      </c>
      <c r="BC422" s="79">
        <f t="shared" si="81"/>
        <v>0</v>
      </c>
      <c r="BD422" s="108">
        <f t="shared" si="79"/>
        <v>158611.30110157729</v>
      </c>
      <c r="BE422" s="79">
        <f t="shared" si="80"/>
        <v>0</v>
      </c>
      <c r="BF422" s="108">
        <f t="shared" si="87"/>
        <v>0</v>
      </c>
      <c r="BG422" s="108">
        <f t="shared" si="87"/>
        <v>0</v>
      </c>
      <c r="BH422" s="83">
        <f t="shared" si="86"/>
        <v>0</v>
      </c>
    </row>
    <row r="423" spans="12:60" ht="20.25" customHeight="1">
      <c r="L423" s="977"/>
      <c r="M423" s="102">
        <v>406</v>
      </c>
      <c r="N423" s="108">
        <f t="shared" si="90"/>
        <v>0</v>
      </c>
      <c r="O423" s="108">
        <f t="shared" si="83"/>
        <v>0</v>
      </c>
      <c r="P423" s="108">
        <f t="shared" si="84"/>
        <v>0</v>
      </c>
      <c r="Q423" s="109">
        <f t="shared" si="85"/>
        <v>4.156390787102282E-10</v>
      </c>
      <c r="R423" s="108"/>
      <c r="S423" s="978"/>
      <c r="T423" s="102"/>
      <c r="V423" s="108"/>
      <c r="W423" s="108"/>
      <c r="AY423" s="108">
        <f t="shared" si="82"/>
        <v>0</v>
      </c>
      <c r="AZ423" s="83">
        <v>406</v>
      </c>
      <c r="BA423" s="83">
        <f t="shared" si="88"/>
        <v>0</v>
      </c>
      <c r="BB423" s="79">
        <f t="shared" si="89"/>
        <v>158611.30110157729</v>
      </c>
      <c r="BC423" s="79">
        <f t="shared" si="81"/>
        <v>0</v>
      </c>
      <c r="BD423" s="108">
        <f t="shared" si="79"/>
        <v>158611.30110157729</v>
      </c>
      <c r="BE423" s="79">
        <f t="shared" si="80"/>
        <v>0</v>
      </c>
      <c r="BF423" s="108">
        <f t="shared" si="87"/>
        <v>0</v>
      </c>
      <c r="BG423" s="108">
        <f t="shared" si="87"/>
        <v>0</v>
      </c>
      <c r="BH423" s="83">
        <f t="shared" si="86"/>
        <v>0</v>
      </c>
    </row>
    <row r="424" spans="12:60" ht="20.25" customHeight="1">
      <c r="L424" s="977"/>
      <c r="M424" s="102">
        <v>407</v>
      </c>
      <c r="N424" s="108">
        <f t="shared" si="90"/>
        <v>0</v>
      </c>
      <c r="O424" s="108">
        <f t="shared" si="83"/>
        <v>0</v>
      </c>
      <c r="P424" s="108">
        <f t="shared" si="84"/>
        <v>0</v>
      </c>
      <c r="Q424" s="109">
        <f t="shared" si="85"/>
        <v>4.156390787102282E-10</v>
      </c>
      <c r="R424" s="108"/>
      <c r="S424" s="978"/>
      <c r="T424" s="102"/>
      <c r="V424" s="108"/>
      <c r="W424" s="108"/>
      <c r="AY424" s="108">
        <f t="shared" si="82"/>
        <v>0</v>
      </c>
      <c r="AZ424" s="83">
        <v>407</v>
      </c>
      <c r="BA424" s="83">
        <f t="shared" si="88"/>
        <v>0</v>
      </c>
      <c r="BB424" s="79">
        <f t="shared" si="89"/>
        <v>158611.30110157729</v>
      </c>
      <c r="BC424" s="79">
        <f t="shared" si="81"/>
        <v>0</v>
      </c>
      <c r="BD424" s="108">
        <f t="shared" si="79"/>
        <v>158611.30110157729</v>
      </c>
      <c r="BE424" s="79">
        <f t="shared" si="80"/>
        <v>0</v>
      </c>
      <c r="BF424" s="108">
        <f t="shared" si="87"/>
        <v>0</v>
      </c>
      <c r="BG424" s="108">
        <f t="shared" si="87"/>
        <v>0</v>
      </c>
      <c r="BH424" s="83">
        <f t="shared" si="86"/>
        <v>0</v>
      </c>
    </row>
    <row r="425" spans="12:60" ht="20.25" customHeight="1">
      <c r="L425" s="977"/>
      <c r="M425" s="102">
        <v>408</v>
      </c>
      <c r="N425" s="108">
        <f t="shared" si="90"/>
        <v>0</v>
      </c>
      <c r="O425" s="108">
        <f t="shared" si="83"/>
        <v>0</v>
      </c>
      <c r="P425" s="108">
        <f t="shared" si="84"/>
        <v>0</v>
      </c>
      <c r="Q425" s="109">
        <f t="shared" si="85"/>
        <v>4.156390787102282E-10</v>
      </c>
      <c r="R425" s="108"/>
      <c r="S425" s="978"/>
      <c r="T425" s="102">
        <v>68</v>
      </c>
      <c r="U425" s="108">
        <f>IF(X419&lt;0.01,0,U$311)</f>
        <v>0</v>
      </c>
      <c r="V425" s="108">
        <f>IF(U425=0,0,-PPMT($G$9/2,T425,MAX($G$8*2),$P$9))</f>
        <v>0</v>
      </c>
      <c r="W425" s="108">
        <f>IF(U425=0,0,-IPMT($G$9/2,T425,MAX($G$8*2),$P$9))</f>
        <v>0</v>
      </c>
      <c r="X425" s="108">
        <f>IF(X419&lt;0,0,X419-V425)</f>
        <v>0</v>
      </c>
      <c r="Y425" s="108"/>
      <c r="AY425" s="108">
        <f t="shared" si="82"/>
        <v>0</v>
      </c>
      <c r="AZ425" s="83">
        <v>408</v>
      </c>
      <c r="BA425" s="83">
        <f t="shared" si="88"/>
        <v>0</v>
      </c>
      <c r="BB425" s="79">
        <f t="shared" si="89"/>
        <v>158611.30110157729</v>
      </c>
      <c r="BC425" s="79">
        <f t="shared" si="81"/>
        <v>0</v>
      </c>
      <c r="BD425" s="108">
        <f t="shared" si="79"/>
        <v>158611.30110157729</v>
      </c>
      <c r="BE425" s="79">
        <f t="shared" si="80"/>
        <v>0</v>
      </c>
      <c r="BF425" s="108">
        <f t="shared" si="87"/>
        <v>0</v>
      </c>
      <c r="BG425" s="108">
        <f t="shared" si="87"/>
        <v>0</v>
      </c>
      <c r="BH425" s="83">
        <f t="shared" si="86"/>
        <v>0</v>
      </c>
    </row>
    <row r="426" spans="12:60" ht="20.25" customHeight="1">
      <c r="L426" s="975" t="s">
        <v>426</v>
      </c>
      <c r="M426" s="102">
        <v>409</v>
      </c>
      <c r="N426" s="108">
        <f t="shared" si="90"/>
        <v>0</v>
      </c>
      <c r="O426" s="108">
        <f t="shared" si="83"/>
        <v>0</v>
      </c>
      <c r="P426" s="108">
        <f t="shared" si="84"/>
        <v>0</v>
      </c>
      <c r="Q426" s="109">
        <f t="shared" si="85"/>
        <v>4.156390787102282E-10</v>
      </c>
      <c r="R426" s="108"/>
      <c r="S426" s="976" t="s">
        <v>426</v>
      </c>
      <c r="T426" s="102"/>
      <c r="V426" s="108"/>
      <c r="W426" s="108"/>
      <c r="AY426" s="108">
        <f t="shared" si="82"/>
        <v>0</v>
      </c>
      <c r="AZ426" s="83">
        <v>409</v>
      </c>
      <c r="BA426" s="83">
        <f t="shared" si="88"/>
        <v>0</v>
      </c>
      <c r="BB426" s="79">
        <f t="shared" si="89"/>
        <v>158611.30110157729</v>
      </c>
      <c r="BC426" s="79">
        <f t="shared" si="81"/>
        <v>0</v>
      </c>
      <c r="BD426" s="108">
        <f t="shared" si="79"/>
        <v>158611.30110157729</v>
      </c>
      <c r="BE426" s="79">
        <f t="shared" si="80"/>
        <v>0</v>
      </c>
      <c r="BF426" s="108">
        <f t="shared" si="87"/>
        <v>0</v>
      </c>
      <c r="BG426" s="108">
        <f t="shared" si="87"/>
        <v>0</v>
      </c>
      <c r="BH426" s="83">
        <f t="shared" si="86"/>
        <v>0</v>
      </c>
    </row>
    <row r="427" spans="12:60" ht="20.25" customHeight="1">
      <c r="L427" s="975"/>
      <c r="M427" s="102">
        <v>410</v>
      </c>
      <c r="N427" s="108">
        <f t="shared" si="90"/>
        <v>0</v>
      </c>
      <c r="O427" s="108">
        <f t="shared" si="83"/>
        <v>0</v>
      </c>
      <c r="P427" s="108">
        <f t="shared" si="84"/>
        <v>0</v>
      </c>
      <c r="Q427" s="109">
        <f t="shared" si="85"/>
        <v>4.156390787102282E-10</v>
      </c>
      <c r="R427" s="108"/>
      <c r="S427" s="976"/>
      <c r="T427" s="102"/>
      <c r="V427" s="108"/>
      <c r="W427" s="108"/>
      <c r="AY427" s="108">
        <f t="shared" si="82"/>
        <v>0</v>
      </c>
      <c r="AZ427" s="83">
        <v>410</v>
      </c>
      <c r="BA427" s="83">
        <f t="shared" si="88"/>
        <v>0</v>
      </c>
      <c r="BB427" s="79">
        <f t="shared" si="89"/>
        <v>158611.30110157729</v>
      </c>
      <c r="BC427" s="79">
        <f t="shared" si="81"/>
        <v>0</v>
      </c>
      <c r="BD427" s="108">
        <f t="shared" si="79"/>
        <v>158611.30110157729</v>
      </c>
      <c r="BE427" s="79">
        <f t="shared" si="80"/>
        <v>0</v>
      </c>
      <c r="BF427" s="108">
        <f t="shared" si="87"/>
        <v>0</v>
      </c>
      <c r="BG427" s="108">
        <f t="shared" si="87"/>
        <v>0</v>
      </c>
      <c r="BH427" s="83">
        <f t="shared" si="86"/>
        <v>0</v>
      </c>
    </row>
    <row r="428" spans="12:60" ht="20.25" customHeight="1">
      <c r="L428" s="975"/>
      <c r="M428" s="102">
        <v>411</v>
      </c>
      <c r="N428" s="108">
        <f t="shared" si="90"/>
        <v>0</v>
      </c>
      <c r="O428" s="108">
        <f t="shared" si="83"/>
        <v>0</v>
      </c>
      <c r="P428" s="108">
        <f t="shared" si="84"/>
        <v>0</v>
      </c>
      <c r="Q428" s="109">
        <f t="shared" si="85"/>
        <v>4.156390787102282E-10</v>
      </c>
      <c r="R428" s="108"/>
      <c r="S428" s="976"/>
      <c r="T428" s="102"/>
      <c r="V428" s="108"/>
      <c r="W428" s="108"/>
      <c r="AY428" s="108">
        <f t="shared" si="82"/>
        <v>0</v>
      </c>
      <c r="AZ428" s="83">
        <v>411</v>
      </c>
      <c r="BA428" s="83">
        <f t="shared" si="88"/>
        <v>0</v>
      </c>
      <c r="BB428" s="79">
        <f t="shared" si="89"/>
        <v>158611.30110157729</v>
      </c>
      <c r="BC428" s="79">
        <f t="shared" si="81"/>
        <v>0</v>
      </c>
      <c r="BD428" s="108">
        <f t="shared" si="79"/>
        <v>158611.30110157729</v>
      </c>
      <c r="BE428" s="79">
        <f t="shared" si="80"/>
        <v>0</v>
      </c>
      <c r="BF428" s="108">
        <f t="shared" si="87"/>
        <v>0</v>
      </c>
      <c r="BG428" s="108">
        <f t="shared" si="87"/>
        <v>0</v>
      </c>
      <c r="BH428" s="83">
        <f t="shared" si="86"/>
        <v>0</v>
      </c>
    </row>
    <row r="429" spans="12:60" ht="20.25" customHeight="1">
      <c r="L429" s="975"/>
      <c r="M429" s="102">
        <v>412</v>
      </c>
      <c r="N429" s="108">
        <f t="shared" si="90"/>
        <v>0</v>
      </c>
      <c r="O429" s="108">
        <f t="shared" si="83"/>
        <v>0</v>
      </c>
      <c r="P429" s="108">
        <f t="shared" si="84"/>
        <v>0</v>
      </c>
      <c r="Q429" s="109">
        <f t="shared" si="85"/>
        <v>4.156390787102282E-10</v>
      </c>
      <c r="R429" s="108"/>
      <c r="S429" s="976"/>
      <c r="T429" s="102"/>
      <c r="V429" s="108"/>
      <c r="W429" s="108"/>
      <c r="AY429" s="108">
        <f t="shared" si="82"/>
        <v>0</v>
      </c>
      <c r="AZ429" s="83">
        <v>412</v>
      </c>
      <c r="BA429" s="83">
        <f t="shared" si="88"/>
        <v>0</v>
      </c>
      <c r="BB429" s="79">
        <f t="shared" si="89"/>
        <v>158611.30110157729</v>
      </c>
      <c r="BC429" s="79">
        <f t="shared" si="81"/>
        <v>0</v>
      </c>
      <c r="BD429" s="108">
        <f t="shared" si="79"/>
        <v>158611.30110157729</v>
      </c>
      <c r="BE429" s="79">
        <f t="shared" si="80"/>
        <v>0</v>
      </c>
      <c r="BF429" s="108">
        <f t="shared" si="87"/>
        <v>0</v>
      </c>
      <c r="BG429" s="108">
        <f t="shared" si="87"/>
        <v>0</v>
      </c>
      <c r="BH429" s="83">
        <f t="shared" si="86"/>
        <v>0</v>
      </c>
    </row>
    <row r="430" spans="12:60" ht="20.25" customHeight="1">
      <c r="L430" s="975"/>
      <c r="M430" s="102">
        <v>413</v>
      </c>
      <c r="N430" s="108">
        <f t="shared" si="90"/>
        <v>0</v>
      </c>
      <c r="O430" s="108">
        <f t="shared" si="83"/>
        <v>0</v>
      </c>
      <c r="P430" s="108">
        <f t="shared" si="84"/>
        <v>0</v>
      </c>
      <c r="Q430" s="109">
        <f t="shared" si="85"/>
        <v>4.156390787102282E-10</v>
      </c>
      <c r="R430" s="108"/>
      <c r="S430" s="976"/>
      <c r="T430" s="102"/>
      <c r="V430" s="108"/>
      <c r="W430" s="108"/>
      <c r="AY430" s="108">
        <f t="shared" si="82"/>
        <v>0</v>
      </c>
      <c r="AZ430" s="83">
        <v>413</v>
      </c>
      <c r="BA430" s="83">
        <f t="shared" si="88"/>
        <v>0</v>
      </c>
      <c r="BB430" s="79">
        <f t="shared" si="89"/>
        <v>158611.30110157729</v>
      </c>
      <c r="BC430" s="79">
        <f t="shared" si="81"/>
        <v>0</v>
      </c>
      <c r="BD430" s="108">
        <f t="shared" si="79"/>
        <v>158611.30110157729</v>
      </c>
      <c r="BE430" s="79">
        <f t="shared" si="80"/>
        <v>0</v>
      </c>
      <c r="BF430" s="108">
        <f t="shared" si="87"/>
        <v>0</v>
      </c>
      <c r="BG430" s="108">
        <f t="shared" si="87"/>
        <v>0</v>
      </c>
      <c r="BH430" s="83">
        <f t="shared" si="86"/>
        <v>0</v>
      </c>
    </row>
    <row r="431" spans="12:60" ht="20.25" customHeight="1">
      <c r="L431" s="975"/>
      <c r="M431" s="102">
        <v>414</v>
      </c>
      <c r="N431" s="108">
        <f t="shared" si="90"/>
        <v>0</v>
      </c>
      <c r="O431" s="108">
        <f t="shared" si="83"/>
        <v>0</v>
      </c>
      <c r="P431" s="108">
        <f t="shared" si="84"/>
        <v>0</v>
      </c>
      <c r="Q431" s="109">
        <f t="shared" si="85"/>
        <v>4.156390787102282E-10</v>
      </c>
      <c r="R431" s="108"/>
      <c r="S431" s="976"/>
      <c r="T431" s="102">
        <v>69</v>
      </c>
      <c r="U431" s="108">
        <f>IF(X425&lt;0.01,0,U$305)</f>
        <v>0</v>
      </c>
      <c r="V431" s="108">
        <f>IF(U431=0,0,-PPMT($G$9/2,T431,MAX($G$8*2),$P$9))</f>
        <v>0</v>
      </c>
      <c r="W431" s="108">
        <f>IF(U431=0,0,-IPMT($G$9/2,T431,MAX($G$8*2),$P$9))</f>
        <v>0</v>
      </c>
      <c r="X431" s="108">
        <f>IF(X425&lt;0,0,X425-V431)</f>
        <v>0</v>
      </c>
      <c r="Y431" s="108"/>
      <c r="AY431" s="108">
        <f t="shared" si="82"/>
        <v>0</v>
      </c>
      <c r="AZ431" s="83">
        <v>414</v>
      </c>
      <c r="BA431" s="83">
        <f t="shared" si="88"/>
        <v>0</v>
      </c>
      <c r="BB431" s="79">
        <f t="shared" si="89"/>
        <v>158611.30110157729</v>
      </c>
      <c r="BC431" s="79">
        <f t="shared" si="81"/>
        <v>0</v>
      </c>
      <c r="BD431" s="108">
        <f t="shared" si="79"/>
        <v>158611.30110157729</v>
      </c>
      <c r="BE431" s="79">
        <f t="shared" si="80"/>
        <v>0</v>
      </c>
      <c r="BF431" s="108">
        <f t="shared" si="87"/>
        <v>0</v>
      </c>
      <c r="BG431" s="108">
        <f t="shared" si="87"/>
        <v>0</v>
      </c>
      <c r="BH431" s="83">
        <f t="shared" si="86"/>
        <v>0</v>
      </c>
    </row>
    <row r="432" spans="12:60" ht="20.25" customHeight="1">
      <c r="L432" s="975"/>
      <c r="M432" s="102">
        <v>415</v>
      </c>
      <c r="N432" s="108">
        <f t="shared" si="90"/>
        <v>0</v>
      </c>
      <c r="O432" s="108">
        <f t="shared" si="83"/>
        <v>0</v>
      </c>
      <c r="P432" s="108">
        <f t="shared" si="84"/>
        <v>0</v>
      </c>
      <c r="Q432" s="109">
        <f t="shared" si="85"/>
        <v>4.156390787102282E-10</v>
      </c>
      <c r="R432" s="108"/>
      <c r="S432" s="976"/>
      <c r="T432" s="102"/>
      <c r="V432" s="108"/>
      <c r="W432" s="108"/>
      <c r="AY432" s="108">
        <f t="shared" si="82"/>
        <v>0</v>
      </c>
      <c r="AZ432" s="83">
        <v>415</v>
      </c>
      <c r="BA432" s="83">
        <f t="shared" si="88"/>
        <v>0</v>
      </c>
      <c r="BB432" s="79">
        <f t="shared" si="89"/>
        <v>158611.30110157729</v>
      </c>
      <c r="BC432" s="79">
        <f t="shared" si="81"/>
        <v>0</v>
      </c>
      <c r="BD432" s="108">
        <f t="shared" ref="BD432:BD437" si="91">BB432-BC432</f>
        <v>158611.30110157729</v>
      </c>
      <c r="BE432" s="79">
        <f t="shared" ref="BE432:BE437" si="92">IF(BC432&gt;0,BG432,0)</f>
        <v>0</v>
      </c>
      <c r="BF432" s="108">
        <f t="shared" si="87"/>
        <v>0</v>
      </c>
      <c r="BG432" s="108">
        <f t="shared" si="87"/>
        <v>0</v>
      </c>
      <c r="BH432" s="83">
        <f t="shared" si="86"/>
        <v>0</v>
      </c>
    </row>
    <row r="433" spans="12:60" ht="20.25" customHeight="1">
      <c r="L433" s="975"/>
      <c r="M433" s="102">
        <v>416</v>
      </c>
      <c r="N433" s="108">
        <f t="shared" si="90"/>
        <v>0</v>
      </c>
      <c r="O433" s="108">
        <f t="shared" si="83"/>
        <v>0</v>
      </c>
      <c r="P433" s="108">
        <f t="shared" si="84"/>
        <v>0</v>
      </c>
      <c r="Q433" s="109">
        <f t="shared" si="85"/>
        <v>4.156390787102282E-10</v>
      </c>
      <c r="R433" s="108"/>
      <c r="S433" s="976"/>
      <c r="T433" s="102"/>
      <c r="V433" s="108"/>
      <c r="W433" s="108"/>
      <c r="AY433" s="108">
        <f t="shared" si="82"/>
        <v>0</v>
      </c>
      <c r="AZ433" s="83">
        <v>416</v>
      </c>
      <c r="BA433" s="83">
        <f t="shared" si="88"/>
        <v>0</v>
      </c>
      <c r="BB433" s="79">
        <f t="shared" si="89"/>
        <v>158611.30110157729</v>
      </c>
      <c r="BC433" s="79">
        <f>IF(BA433=1,BF433,IF(BB433&gt;0,BF433,0))</f>
        <v>0</v>
      </c>
      <c r="BD433" s="108">
        <f t="shared" si="91"/>
        <v>158611.30110157729</v>
      </c>
      <c r="BE433" s="79">
        <f t="shared" si="92"/>
        <v>0</v>
      </c>
      <c r="BF433" s="108">
        <f t="shared" si="87"/>
        <v>0</v>
      </c>
      <c r="BG433" s="108">
        <f t="shared" si="87"/>
        <v>0</v>
      </c>
      <c r="BH433" s="83">
        <f t="shared" si="86"/>
        <v>0</v>
      </c>
    </row>
    <row r="434" spans="12:60" ht="20.25" customHeight="1">
      <c r="L434" s="975"/>
      <c r="M434" s="102">
        <v>417</v>
      </c>
      <c r="N434" s="108">
        <f t="shared" si="90"/>
        <v>0</v>
      </c>
      <c r="O434" s="108">
        <f t="shared" si="83"/>
        <v>0</v>
      </c>
      <c r="P434" s="108">
        <f t="shared" si="84"/>
        <v>0</v>
      </c>
      <c r="Q434" s="109">
        <f t="shared" si="85"/>
        <v>4.156390787102282E-10</v>
      </c>
      <c r="R434" s="108"/>
      <c r="S434" s="976"/>
      <c r="T434" s="102"/>
      <c r="V434" s="108"/>
      <c r="W434" s="108"/>
      <c r="AY434" s="108">
        <f t="shared" si="82"/>
        <v>0</v>
      </c>
      <c r="AZ434" s="83">
        <v>417</v>
      </c>
      <c r="BA434" s="83">
        <f t="shared" si="88"/>
        <v>0</v>
      </c>
      <c r="BB434" s="79">
        <f t="shared" si="89"/>
        <v>158611.30110157729</v>
      </c>
      <c r="BC434" s="79">
        <f>IF(BA434=1,BF434,IF(BB434&gt;0,BF434,0))</f>
        <v>0</v>
      </c>
      <c r="BD434" s="108">
        <f t="shared" si="91"/>
        <v>158611.30110157729</v>
      </c>
      <c r="BE434" s="79">
        <f t="shared" si="92"/>
        <v>0</v>
      </c>
      <c r="BF434" s="108">
        <f t="shared" si="87"/>
        <v>0</v>
      </c>
      <c r="BG434" s="108">
        <f t="shared" si="87"/>
        <v>0</v>
      </c>
      <c r="BH434" s="83">
        <f t="shared" si="86"/>
        <v>0</v>
      </c>
    </row>
    <row r="435" spans="12:60" ht="20.25" customHeight="1">
      <c r="L435" s="975"/>
      <c r="M435" s="102">
        <v>418</v>
      </c>
      <c r="N435" s="108">
        <f t="shared" si="90"/>
        <v>0</v>
      </c>
      <c r="O435" s="108">
        <f t="shared" si="83"/>
        <v>0</v>
      </c>
      <c r="P435" s="108">
        <f t="shared" si="84"/>
        <v>0</v>
      </c>
      <c r="Q435" s="109">
        <f t="shared" si="85"/>
        <v>4.156390787102282E-10</v>
      </c>
      <c r="R435" s="108"/>
      <c r="S435" s="976"/>
      <c r="T435" s="102"/>
      <c r="V435" s="108"/>
      <c r="W435" s="108"/>
      <c r="AY435" s="108">
        <f t="shared" si="82"/>
        <v>0</v>
      </c>
      <c r="AZ435" s="83">
        <v>418</v>
      </c>
      <c r="BA435" s="83">
        <f t="shared" si="88"/>
        <v>0</v>
      </c>
      <c r="BB435" s="79">
        <f t="shared" si="89"/>
        <v>158611.30110157729</v>
      </c>
      <c r="BC435" s="79">
        <f>IF(BA435=1,BF435,IF(BB435&gt;0,BF435,0))</f>
        <v>0</v>
      </c>
      <c r="BD435" s="108">
        <f t="shared" si="91"/>
        <v>158611.30110157729</v>
      </c>
      <c r="BE435" s="79">
        <f t="shared" si="92"/>
        <v>0</v>
      </c>
      <c r="BF435" s="108">
        <f t="shared" si="87"/>
        <v>0</v>
      </c>
      <c r="BG435" s="108">
        <f t="shared" si="87"/>
        <v>0</v>
      </c>
      <c r="BH435" s="83">
        <f t="shared" si="86"/>
        <v>0</v>
      </c>
    </row>
    <row r="436" spans="12:60" ht="20.25" customHeight="1">
      <c r="L436" s="975"/>
      <c r="M436" s="102">
        <v>419</v>
      </c>
      <c r="N436" s="108">
        <f t="shared" si="90"/>
        <v>0</v>
      </c>
      <c r="O436" s="108">
        <f t="shared" si="83"/>
        <v>0</v>
      </c>
      <c r="P436" s="108">
        <f t="shared" si="84"/>
        <v>0</v>
      </c>
      <c r="Q436" s="109">
        <f t="shared" si="85"/>
        <v>4.156390787102282E-10</v>
      </c>
      <c r="R436" s="108"/>
      <c r="S436" s="976"/>
      <c r="T436" s="102"/>
      <c r="V436" s="108"/>
      <c r="W436" s="108"/>
      <c r="AY436" s="108">
        <f t="shared" si="82"/>
        <v>0</v>
      </c>
      <c r="AZ436" s="83">
        <v>419</v>
      </c>
      <c r="BA436" s="83">
        <f t="shared" si="88"/>
        <v>0</v>
      </c>
      <c r="BB436" s="79">
        <f t="shared" si="89"/>
        <v>158611.30110157729</v>
      </c>
      <c r="BC436" s="79">
        <f>IF(BA436=1,BF436,IF(BB436&gt;0,BF436,0))</f>
        <v>0</v>
      </c>
      <c r="BD436" s="108">
        <f t="shared" si="91"/>
        <v>158611.30110157729</v>
      </c>
      <c r="BE436" s="79">
        <f t="shared" si="92"/>
        <v>0</v>
      </c>
      <c r="BF436" s="108">
        <f>O436</f>
        <v>0</v>
      </c>
      <c r="BG436" s="108">
        <f>P436</f>
        <v>0</v>
      </c>
      <c r="BH436" s="83">
        <f t="shared" si="86"/>
        <v>0</v>
      </c>
    </row>
    <row r="437" spans="12:60" ht="20.25" customHeight="1">
      <c r="L437" s="975"/>
      <c r="M437" s="102">
        <v>420</v>
      </c>
      <c r="N437" s="108">
        <f t="shared" si="90"/>
        <v>0</v>
      </c>
      <c r="O437" s="108">
        <f t="shared" si="83"/>
        <v>0</v>
      </c>
      <c r="P437" s="108">
        <f t="shared" si="84"/>
        <v>0</v>
      </c>
      <c r="Q437" s="110">
        <f>IF(Q436&lt;0,0,Q436-O437)</f>
        <v>4.156390787102282E-10</v>
      </c>
      <c r="R437" s="108"/>
      <c r="S437" s="976"/>
      <c r="T437" s="102">
        <v>70</v>
      </c>
      <c r="U437" s="108">
        <f>IF(X431&lt;0.01,0,U$311)</f>
        <v>0</v>
      </c>
      <c r="V437" s="108">
        <f>IF(U437=0,0,-PPMT($G$9/2,T437,MAX($G$8*2),$P$9))</f>
        <v>0</v>
      </c>
      <c r="W437" s="108">
        <f>IF(U437=0,0,-IPMT($G$9/2,T437,MAX($G$8*2),$P$9))</f>
        <v>0</v>
      </c>
      <c r="X437" s="108">
        <f>IF(X431&lt;0,0,X431-V437)</f>
        <v>0</v>
      </c>
      <c r="Y437" s="108"/>
      <c r="AY437" s="108">
        <f t="shared" si="82"/>
        <v>0</v>
      </c>
      <c r="AZ437" s="83">
        <v>420</v>
      </c>
      <c r="BA437" s="83">
        <f t="shared" si="88"/>
        <v>0</v>
      </c>
      <c r="BB437" s="79">
        <f t="shared" si="89"/>
        <v>158611.30110157729</v>
      </c>
      <c r="BC437" s="79">
        <f>IF(BA437=1,BF437,IF(BB437&gt;0,BF437,0))</f>
        <v>0</v>
      </c>
      <c r="BD437" s="108">
        <f t="shared" si="91"/>
        <v>158611.30110157729</v>
      </c>
      <c r="BE437" s="79">
        <f t="shared" si="92"/>
        <v>0</v>
      </c>
      <c r="BF437" s="108">
        <f>O437</f>
        <v>0</v>
      </c>
      <c r="BG437" s="108">
        <f>P437</f>
        <v>0</v>
      </c>
      <c r="BH437" s="83">
        <f t="shared" si="86"/>
        <v>0</v>
      </c>
    </row>
    <row r="438" spans="12:60" ht="20.25" customHeight="1">
      <c r="L438" s="974" t="s">
        <v>115</v>
      </c>
      <c r="M438" s="974"/>
      <c r="N438" s="108">
        <f>SUM(N18:N437)</f>
        <v>1271766.9432773485</v>
      </c>
      <c r="O438" s="108">
        <f>SUM(O18:O437)</f>
        <v>1000000.0000000001</v>
      </c>
      <c r="P438" s="108">
        <f>SUM(P18:P437)</f>
        <v>271766.94327735208</v>
      </c>
      <c r="Q438" s="108">
        <f>SUM(Q18:Q437)</f>
        <v>129448132.77312902</v>
      </c>
      <c r="S438" s="974" t="s">
        <v>115</v>
      </c>
      <c r="T438" s="974"/>
      <c r="U438" s="108">
        <f>SUM(U18:U437)</f>
        <v>0</v>
      </c>
      <c r="V438" s="108">
        <f>SUM(V18:V437)</f>
        <v>0</v>
      </c>
      <c r="W438" s="108">
        <f>SUM(W18:W437)</f>
        <v>0</v>
      </c>
      <c r="X438" s="108">
        <f>SUM(X18:X437)</f>
        <v>0</v>
      </c>
      <c r="AY438" s="108">
        <f>SUM(AY18:AY437)</f>
        <v>-2.4629187578284473E-11</v>
      </c>
      <c r="BA438" s="83">
        <f>SUM(BA18:BA437)</f>
        <v>1</v>
      </c>
      <c r="BB438" s="79">
        <f t="shared" ref="BB438:BH438" si="93">SUM(BB18:BB437)</f>
        <v>146197479.94470263</v>
      </c>
      <c r="BC438" s="111">
        <f t="shared" si="93"/>
        <v>841388.69889842311</v>
      </c>
      <c r="BD438" s="79">
        <f t="shared" si="93"/>
        <v>145356091.24580428</v>
      </c>
      <c r="BE438" s="111">
        <f t="shared" si="93"/>
        <v>181323.88465378102</v>
      </c>
      <c r="BF438" s="79">
        <f t="shared" si="93"/>
        <v>1000000.0000000001</v>
      </c>
      <c r="BG438" s="79">
        <f t="shared" si="93"/>
        <v>271766.94327735208</v>
      </c>
      <c r="BH438" s="79">
        <f t="shared" si="93"/>
        <v>193</v>
      </c>
    </row>
    <row r="439" spans="12:60" ht="20.25" customHeight="1">
      <c r="BF439" s="108"/>
    </row>
    <row r="440" spans="12:60" ht="20.25" customHeight="1">
      <c r="BF440" s="108"/>
    </row>
    <row r="441" spans="12:60" ht="20.25" customHeight="1">
      <c r="BF441" s="108"/>
    </row>
    <row r="442" spans="12:60" ht="20.25" customHeight="1">
      <c r="BF442" s="108"/>
    </row>
    <row r="443" spans="12:60" ht="20.25" customHeight="1">
      <c r="BF443" s="108"/>
    </row>
    <row r="444" spans="12:60" ht="20.25" customHeight="1">
      <c r="BF444" s="108"/>
    </row>
    <row r="445" spans="12:60" ht="20.25" customHeight="1">
      <c r="BF445" s="108"/>
    </row>
    <row r="446" spans="12:60" ht="20.25" customHeight="1">
      <c r="BF446" s="108"/>
    </row>
    <row r="447" spans="12:60" ht="20.25" customHeight="1">
      <c r="BF447" s="108"/>
    </row>
    <row r="448" spans="12:60" ht="20.25" customHeight="1">
      <c r="BF448" s="108"/>
    </row>
    <row r="449" spans="58:58" ht="20.25" customHeight="1">
      <c r="BF449" s="108"/>
    </row>
    <row r="450" spans="58:58" ht="20.25" customHeight="1">
      <c r="BF450" s="108"/>
    </row>
    <row r="451" spans="58:58" ht="20.25" customHeight="1">
      <c r="BF451" s="108"/>
    </row>
    <row r="452" spans="58:58" ht="20.25" customHeight="1">
      <c r="BF452" s="108"/>
    </row>
    <row r="453" spans="58:58" ht="20.25" customHeight="1">
      <c r="BF453" s="108"/>
    </row>
    <row r="454" spans="58:58" ht="20.25" customHeight="1">
      <c r="BF454" s="108"/>
    </row>
    <row r="455" spans="58:58" ht="20.25" customHeight="1">
      <c r="BF455" s="108"/>
    </row>
    <row r="456" spans="58:58" ht="20.25" customHeight="1">
      <c r="BF456" s="108"/>
    </row>
    <row r="457" spans="58:58" ht="20.25" customHeight="1">
      <c r="BF457" s="108"/>
    </row>
    <row r="458" spans="58:58" ht="20.25" customHeight="1">
      <c r="BF458" s="108"/>
    </row>
    <row r="459" spans="58:58" ht="20.25" customHeight="1">
      <c r="BF459" s="108"/>
    </row>
    <row r="460" spans="58:58" ht="20.25" customHeight="1">
      <c r="BF460" s="108"/>
    </row>
    <row r="461" spans="58:58" ht="20.25" customHeight="1">
      <c r="BF461" s="108"/>
    </row>
    <row r="462" spans="58:58" ht="20.25" customHeight="1">
      <c r="BF462" s="108"/>
    </row>
    <row r="463" spans="58:58" ht="20.25" customHeight="1">
      <c r="BF463" s="108"/>
    </row>
    <row r="464" spans="58:58" ht="20.25" customHeight="1">
      <c r="BF464" s="108"/>
    </row>
    <row r="465" spans="58:58" ht="20.25" customHeight="1">
      <c r="BF465" s="108"/>
    </row>
    <row r="466" spans="58:58" ht="20.25" customHeight="1">
      <c r="BF466" s="108"/>
    </row>
    <row r="467" spans="58:58" ht="20.25" customHeight="1">
      <c r="BF467" s="108"/>
    </row>
    <row r="468" spans="58:58" ht="20.25" customHeight="1">
      <c r="BF468" s="108"/>
    </row>
    <row r="469" spans="58:58" ht="20.25" customHeight="1">
      <c r="BF469" s="108"/>
    </row>
    <row r="470" spans="58:58" ht="20.25" customHeight="1">
      <c r="BF470" s="108"/>
    </row>
    <row r="471" spans="58:58" ht="20.25" customHeight="1">
      <c r="BF471" s="108"/>
    </row>
    <row r="472" spans="58:58" ht="20.25" customHeight="1">
      <c r="BF472" s="108"/>
    </row>
    <row r="473" spans="58:58" ht="20.25" customHeight="1">
      <c r="BF473" s="108"/>
    </row>
    <row r="474" spans="58:58" ht="20.25" customHeight="1">
      <c r="BF474" s="108"/>
    </row>
    <row r="475" spans="58:58" ht="20.25" customHeight="1">
      <c r="BF475" s="108"/>
    </row>
    <row r="476" spans="58:58" ht="20.25" customHeight="1">
      <c r="BF476" s="108"/>
    </row>
    <row r="477" spans="58:58" ht="20.25" customHeight="1">
      <c r="BF477" s="108"/>
    </row>
    <row r="478" spans="58:58" ht="20.25" customHeight="1">
      <c r="BF478" s="108"/>
    </row>
    <row r="479" spans="58:58" ht="20.25" customHeight="1">
      <c r="BF479" s="108"/>
    </row>
    <row r="480" spans="58:58" ht="20.25" customHeight="1">
      <c r="BF480" s="108"/>
    </row>
    <row r="481" spans="58:58" ht="20.25" customHeight="1">
      <c r="BF481" s="108"/>
    </row>
    <row r="482" spans="58:58" ht="20.25" customHeight="1">
      <c r="BF482" s="108"/>
    </row>
    <row r="483" spans="58:58" ht="20.25" customHeight="1">
      <c r="BF483" s="108"/>
    </row>
    <row r="484" spans="58:58" ht="20.25" customHeight="1">
      <c r="BF484" s="108"/>
    </row>
    <row r="485" spans="58:58" ht="20.25" customHeight="1">
      <c r="BF485" s="108"/>
    </row>
    <row r="486" spans="58:58" ht="20.25" customHeight="1">
      <c r="BF486" s="108"/>
    </row>
    <row r="487" spans="58:58" ht="20.25" customHeight="1">
      <c r="BF487" s="108"/>
    </row>
    <row r="488" spans="58:58" ht="20.25" customHeight="1">
      <c r="BF488" s="108"/>
    </row>
    <row r="489" spans="58:58" ht="20.25" customHeight="1">
      <c r="BF489" s="108"/>
    </row>
    <row r="490" spans="58:58" ht="20.25" customHeight="1">
      <c r="BF490" s="108"/>
    </row>
    <row r="491" spans="58:58" ht="20.25" customHeight="1">
      <c r="BF491" s="108"/>
    </row>
    <row r="492" spans="58:58" ht="20.25" customHeight="1">
      <c r="BF492" s="108"/>
    </row>
    <row r="493" spans="58:58" ht="20.25" customHeight="1">
      <c r="BF493" s="108"/>
    </row>
    <row r="494" spans="58:58" ht="20.25" customHeight="1">
      <c r="BF494" s="108"/>
    </row>
    <row r="495" spans="58:58" ht="20.25" customHeight="1">
      <c r="BF495" s="108"/>
    </row>
    <row r="496" spans="58:58" ht="20.25" customHeight="1">
      <c r="BF496" s="108"/>
    </row>
    <row r="497" spans="58:58" ht="20.25" customHeight="1">
      <c r="BF497" s="108"/>
    </row>
    <row r="498" spans="58:58" ht="20.25" customHeight="1">
      <c r="BF498" s="108"/>
    </row>
    <row r="499" spans="58:58" ht="20.25" customHeight="1">
      <c r="BF499" s="108"/>
    </row>
    <row r="500" spans="58:58" ht="20.25" customHeight="1">
      <c r="BF500" s="108"/>
    </row>
    <row r="501" spans="58:58" ht="20.25" customHeight="1">
      <c r="BF501" s="108"/>
    </row>
    <row r="502" spans="58:58" ht="20.25" customHeight="1">
      <c r="BF502" s="108"/>
    </row>
    <row r="503" spans="58:58" ht="20.25" customHeight="1">
      <c r="BF503" s="108"/>
    </row>
    <row r="504" spans="58:58" ht="20.25" customHeight="1">
      <c r="BF504" s="108"/>
    </row>
    <row r="505" spans="58:58" ht="20.25" customHeight="1">
      <c r="BF505" s="108"/>
    </row>
    <row r="506" spans="58:58" ht="20.25" customHeight="1">
      <c r="BF506" s="108"/>
    </row>
    <row r="507" spans="58:58" ht="20.25" customHeight="1">
      <c r="BF507" s="108"/>
    </row>
    <row r="508" spans="58:58" ht="20.25" customHeight="1">
      <c r="BF508" s="108"/>
    </row>
    <row r="509" spans="58:58" ht="20.25" customHeight="1">
      <c r="BF509" s="108"/>
    </row>
    <row r="510" spans="58:58" ht="20.25" customHeight="1">
      <c r="BF510" s="108"/>
    </row>
    <row r="511" spans="58:58" ht="20.25" customHeight="1">
      <c r="BF511" s="108"/>
    </row>
    <row r="512" spans="58:58" ht="20.25" customHeight="1">
      <c r="BF512" s="108"/>
    </row>
    <row r="513" spans="58:58" ht="20.25" customHeight="1">
      <c r="BF513" s="108"/>
    </row>
    <row r="514" spans="58:58" ht="20.25" customHeight="1">
      <c r="BF514" s="108"/>
    </row>
    <row r="515" spans="58:58" ht="20.25" customHeight="1">
      <c r="BF515" s="108"/>
    </row>
    <row r="516" spans="58:58" ht="20.25" customHeight="1">
      <c r="BF516" s="108"/>
    </row>
    <row r="517" spans="58:58" ht="20.25" customHeight="1">
      <c r="BF517" s="108"/>
    </row>
    <row r="518" spans="58:58" ht="20.25" customHeight="1">
      <c r="BF518" s="108"/>
    </row>
    <row r="519" spans="58:58" ht="20.25" customHeight="1">
      <c r="BF519" s="108"/>
    </row>
    <row r="520" spans="58:58" ht="20.25" customHeight="1">
      <c r="BF520" s="108"/>
    </row>
    <row r="521" spans="58:58" ht="20.25" customHeight="1">
      <c r="BF521" s="108"/>
    </row>
    <row r="522" spans="58:58" ht="20.25" customHeight="1">
      <c r="BF522" s="108"/>
    </row>
    <row r="523" spans="58:58" ht="20.25" customHeight="1">
      <c r="BF523" s="108"/>
    </row>
    <row r="524" spans="58:58" ht="20.25" customHeight="1">
      <c r="BF524" s="108"/>
    </row>
    <row r="525" spans="58:58" ht="20.25" customHeight="1">
      <c r="BF525" s="108"/>
    </row>
    <row r="526" spans="58:58" ht="20.25" customHeight="1">
      <c r="BF526" s="108"/>
    </row>
    <row r="527" spans="58:58" ht="20.25" customHeight="1">
      <c r="BF527" s="108"/>
    </row>
    <row r="528" spans="58:58" ht="20.25" customHeight="1">
      <c r="BF528" s="108"/>
    </row>
    <row r="529" spans="58:58" ht="20.25" customHeight="1">
      <c r="BF529" s="108"/>
    </row>
    <row r="530" spans="58:58" ht="20.25" customHeight="1">
      <c r="BF530" s="108"/>
    </row>
    <row r="531" spans="58:58" ht="20.25" customHeight="1">
      <c r="BF531" s="108"/>
    </row>
    <row r="532" spans="58:58" ht="20.25" customHeight="1">
      <c r="BF532" s="108"/>
    </row>
    <row r="533" spans="58:58" ht="20.25" customHeight="1">
      <c r="BF533" s="108"/>
    </row>
    <row r="534" spans="58:58" ht="20.25" customHeight="1">
      <c r="BF534" s="108"/>
    </row>
    <row r="535" spans="58:58" ht="20.25" customHeight="1">
      <c r="BF535" s="108"/>
    </row>
    <row r="536" spans="58:58" ht="20.25" customHeight="1">
      <c r="BF536" s="108"/>
    </row>
    <row r="537" spans="58:58" ht="20.25" customHeight="1">
      <c r="BF537" s="108"/>
    </row>
    <row r="538" spans="58:58" ht="20.25" customHeight="1">
      <c r="BF538" s="108"/>
    </row>
    <row r="539" spans="58:58" ht="20.25" customHeight="1">
      <c r="BF539" s="108"/>
    </row>
    <row r="540" spans="58:58" ht="20.25" customHeight="1">
      <c r="BF540" s="108"/>
    </row>
    <row r="541" spans="58:58" ht="20.25" customHeight="1">
      <c r="BF541" s="108"/>
    </row>
  </sheetData>
  <sheetProtection algorithmName="SHA-512" hashValue="CYZCewZm8FAOYKvmpjS0aFm6xU9xWBUgkWlB/tUCet16r2DOu+b4DLwB67XS2jXzt3Db7YYr4XHY75TGHvUUxQ==" saltValue="9PWQDAGNDW9CJ59/6e9x6A==" spinCount="100000" sheet="1" formatCells="0" formatColumns="0" formatRows="0" insertColumns="0" insertRows="0" insertHyperlinks="0" deleteColumns="0" deleteRows="0" sort="0" autoFilter="0" pivotTables="0"/>
  <mergeCells count="121">
    <mergeCell ref="B1:X2"/>
    <mergeCell ref="B4:J4"/>
    <mergeCell ref="M4:Q4"/>
    <mergeCell ref="T4:X4"/>
    <mergeCell ref="B5:F5"/>
    <mergeCell ref="M5:O6"/>
    <mergeCell ref="P5:Q6"/>
    <mergeCell ref="T5:T7"/>
    <mergeCell ref="U5:V5"/>
    <mergeCell ref="W5:X5"/>
    <mergeCell ref="W9:X9"/>
    <mergeCell ref="B10:F10"/>
    <mergeCell ref="U10:V10"/>
    <mergeCell ref="B6:F6"/>
    <mergeCell ref="U6:V6"/>
    <mergeCell ref="W6:X6"/>
    <mergeCell ref="B7:F7"/>
    <mergeCell ref="M7:M10"/>
    <mergeCell ref="N7:O8"/>
    <mergeCell ref="P7:Q8"/>
    <mergeCell ref="U7:V7"/>
    <mergeCell ref="W7:X7"/>
    <mergeCell ref="B8:F8"/>
    <mergeCell ref="E20:J20"/>
    <mergeCell ref="B22:E22"/>
    <mergeCell ref="F22:J22"/>
    <mergeCell ref="B23:E23"/>
    <mergeCell ref="F23:J23"/>
    <mergeCell ref="B24:E24"/>
    <mergeCell ref="F24:J24"/>
    <mergeCell ref="W10:X10"/>
    <mergeCell ref="B15:X15"/>
    <mergeCell ref="B16:J16"/>
    <mergeCell ref="B17:J17"/>
    <mergeCell ref="B18:E18"/>
    <mergeCell ref="F18:J18"/>
    <mergeCell ref="L18:L29"/>
    <mergeCell ref="S18:S29"/>
    <mergeCell ref="B19:E19"/>
    <mergeCell ref="F19:J19"/>
    <mergeCell ref="T8:T10"/>
    <mergeCell ref="U8:V8"/>
    <mergeCell ref="W8:X8"/>
    <mergeCell ref="B9:F9"/>
    <mergeCell ref="N9:O10"/>
    <mergeCell ref="P9:Q10"/>
    <mergeCell ref="U9:V9"/>
    <mergeCell ref="L42:L53"/>
    <mergeCell ref="S42:S53"/>
    <mergeCell ref="L54:L65"/>
    <mergeCell ref="S54:S65"/>
    <mergeCell ref="L66:L77"/>
    <mergeCell ref="S66:S77"/>
    <mergeCell ref="AG24:AI24"/>
    <mergeCell ref="B25:E25"/>
    <mergeCell ref="F25:J25"/>
    <mergeCell ref="B26:J27"/>
    <mergeCell ref="L30:L41"/>
    <mergeCell ref="S30:S41"/>
    <mergeCell ref="L114:L125"/>
    <mergeCell ref="S114:S125"/>
    <mergeCell ref="L126:L137"/>
    <mergeCell ref="S126:S137"/>
    <mergeCell ref="L138:L149"/>
    <mergeCell ref="S138:S149"/>
    <mergeCell ref="L78:L89"/>
    <mergeCell ref="S78:S89"/>
    <mergeCell ref="L90:L101"/>
    <mergeCell ref="S90:S101"/>
    <mergeCell ref="L102:L113"/>
    <mergeCell ref="S102:S113"/>
    <mergeCell ref="L186:L197"/>
    <mergeCell ref="S186:S197"/>
    <mergeCell ref="L198:L209"/>
    <mergeCell ref="S198:S209"/>
    <mergeCell ref="L210:L221"/>
    <mergeCell ref="S210:S221"/>
    <mergeCell ref="L150:L161"/>
    <mergeCell ref="S150:S161"/>
    <mergeCell ref="L162:L173"/>
    <mergeCell ref="S162:S173"/>
    <mergeCell ref="L174:L185"/>
    <mergeCell ref="S174:S185"/>
    <mergeCell ref="L258:L269"/>
    <mergeCell ref="S258:S269"/>
    <mergeCell ref="L270:L281"/>
    <mergeCell ref="S270:S281"/>
    <mergeCell ref="L282:L293"/>
    <mergeCell ref="S282:S293"/>
    <mergeCell ref="L222:L233"/>
    <mergeCell ref="S222:S233"/>
    <mergeCell ref="L234:L245"/>
    <mergeCell ref="S234:S245"/>
    <mergeCell ref="L246:L257"/>
    <mergeCell ref="S246:S257"/>
    <mergeCell ref="L330:L341"/>
    <mergeCell ref="S330:S341"/>
    <mergeCell ref="L342:L353"/>
    <mergeCell ref="S342:S353"/>
    <mergeCell ref="L354:L365"/>
    <mergeCell ref="S354:S365"/>
    <mergeCell ref="L294:L305"/>
    <mergeCell ref="S294:S305"/>
    <mergeCell ref="L306:L317"/>
    <mergeCell ref="S306:S317"/>
    <mergeCell ref="L318:L329"/>
    <mergeCell ref="S318:S329"/>
    <mergeCell ref="L438:M438"/>
    <mergeCell ref="S438:T438"/>
    <mergeCell ref="L402:L413"/>
    <mergeCell ref="S402:S413"/>
    <mergeCell ref="L414:L425"/>
    <mergeCell ref="S414:S425"/>
    <mergeCell ref="L426:L437"/>
    <mergeCell ref="S426:S437"/>
    <mergeCell ref="L366:L377"/>
    <mergeCell ref="S366:S377"/>
    <mergeCell ref="L378:L389"/>
    <mergeCell ref="S378:S389"/>
    <mergeCell ref="L390:L401"/>
    <mergeCell ref="S390:S401"/>
  </mergeCells>
  <phoneticPr fontId="4"/>
  <pageMargins left="0.77013888888888893" right="0.43333333333333335" top="0.74861111111111112" bottom="0.74861111111111112" header="0.31527777777777777" footer="0.31527777777777777"/>
  <pageSetup paperSize="9" scale="85" firstPageNumber="0" orientation="landscape" horizontalDpi="300" verticalDpi="300" r:id="rId1"/>
  <headerFooter alignWithMargins="0">
    <oddHeader>&amp;R&amp;D</oddHeader>
    <oddFooter>&amp;CRise Estate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theme="0"/>
  </sheetPr>
  <dimension ref="B1:K42"/>
  <sheetViews>
    <sheetView workbookViewId="0">
      <selection sqref="A1:XFD1048576"/>
    </sheetView>
  </sheetViews>
  <sheetFormatPr defaultRowHeight="13.5"/>
  <cols>
    <col min="1" max="1" width="9" style="113" customWidth="1"/>
    <col min="2" max="2" width="9" style="112"/>
    <col min="3" max="6" width="12.375" style="113" customWidth="1"/>
    <col min="7" max="7" width="12.375" style="112" customWidth="1"/>
    <col min="8" max="17" width="12.375" style="113" customWidth="1"/>
    <col min="18" max="16384" width="9" style="113"/>
  </cols>
  <sheetData>
    <row r="1" spans="2:11" ht="17.25" customHeight="1">
      <c r="E1" s="114">
        <f>収支!E20/1000</f>
        <v>5</v>
      </c>
    </row>
    <row r="2" spans="2:11">
      <c r="B2" s="112" t="s">
        <v>185</v>
      </c>
      <c r="C2" s="112" t="s">
        <v>182</v>
      </c>
      <c r="D2" s="112" t="s">
        <v>183</v>
      </c>
      <c r="E2" s="112" t="s">
        <v>184</v>
      </c>
    </row>
    <row r="3" spans="2:11">
      <c r="B3" s="112">
        <v>1</v>
      </c>
      <c r="C3" s="115">
        <f>SUM(実償還シート!F4:F15)</f>
        <v>24554.756871480455</v>
      </c>
      <c r="D3" s="115">
        <f>SUM(実償還シート!G4:G15)</f>
        <v>39033.590292387133</v>
      </c>
      <c r="E3" s="115">
        <f>実償還シート!H15</f>
        <v>960966.40970761282</v>
      </c>
      <c r="G3" s="112">
        <v>1</v>
      </c>
      <c r="H3" s="115">
        <f>C3</f>
        <v>24554.756871480455</v>
      </c>
      <c r="K3" s="114">
        <f>D3*$E$1</f>
        <v>195167.95146193565</v>
      </c>
    </row>
    <row r="4" spans="2:11">
      <c r="B4" s="112">
        <v>2</v>
      </c>
      <c r="C4" s="115">
        <f>SUM(実償還シート!F16:F27)</f>
        <v>23567.657602468113</v>
      </c>
      <c r="D4" s="115">
        <f>SUM(実償還シート!G16:G27)</f>
        <v>40020.689561399471</v>
      </c>
      <c r="E4" s="115">
        <f>実償還シート!H27</f>
        <v>920945.72014621343</v>
      </c>
      <c r="G4" s="112">
        <v>2</v>
      </c>
      <c r="H4" s="115">
        <f>H3+C4</f>
        <v>48122.414473948564</v>
      </c>
      <c r="K4" s="114">
        <f t="shared" ref="K4:K39" si="0">D4*$E$1</f>
        <v>200103.44780699734</v>
      </c>
    </row>
    <row r="5" spans="2:11">
      <c r="B5" s="112">
        <v>3</v>
      </c>
      <c r="C5" s="115">
        <f>SUM(実償還シート!F28:F39)</f>
        <v>22555.596116053108</v>
      </c>
      <c r="D5" s="115">
        <f>SUM(実償還シート!G28:G39)</f>
        <v>41032.751047814483</v>
      </c>
      <c r="E5" s="115">
        <f>実償還シート!H39</f>
        <v>879912.96909839904</v>
      </c>
      <c r="G5" s="112">
        <v>3</v>
      </c>
      <c r="H5" s="115">
        <f t="shared" ref="H5:H37" si="1">H4+C5</f>
        <v>70678.010590001679</v>
      </c>
      <c r="K5" s="114">
        <f t="shared" si="0"/>
        <v>205163.75523907243</v>
      </c>
    </row>
    <row r="6" spans="2:11">
      <c r="B6" s="112">
        <v>4</v>
      </c>
      <c r="C6" s="115">
        <f>SUM(実償還シート!F40:F51)</f>
        <v>21517.94115627445</v>
      </c>
      <c r="D6" s="115">
        <f>SUM(実償還シート!G40:G51)</f>
        <v>42070.406007593134</v>
      </c>
      <c r="E6" s="115">
        <f>実償還シート!H51</f>
        <v>837842.5630908059</v>
      </c>
      <c r="G6" s="112">
        <v>4</v>
      </c>
      <c r="H6" s="115">
        <f t="shared" si="1"/>
        <v>92195.951746276129</v>
      </c>
      <c r="K6" s="114">
        <f t="shared" si="0"/>
        <v>210352.03003796568</v>
      </c>
    </row>
    <row r="7" spans="2:11">
      <c r="B7" s="112">
        <v>5</v>
      </c>
      <c r="C7" s="115">
        <f>SUM(実償還シート!F52:F63)</f>
        <v>20454.04550368194</v>
      </c>
      <c r="D7" s="115">
        <f>SUM(実償還シート!G52:G63)</f>
        <v>43134.301660185651</v>
      </c>
      <c r="E7" s="115">
        <f>実償還シート!H63</f>
        <v>794708.26143062022</v>
      </c>
      <c r="G7" s="112">
        <v>5</v>
      </c>
      <c r="H7" s="115">
        <f t="shared" si="1"/>
        <v>112649.99724995808</v>
      </c>
      <c r="K7" s="114">
        <f t="shared" si="0"/>
        <v>215671.50830092825</v>
      </c>
    </row>
    <row r="8" spans="2:11">
      <c r="B8" s="112">
        <v>6</v>
      </c>
      <c r="C8" s="115">
        <f>SUM(実償還シート!F64:F75)</f>
        <v>19363.245571644136</v>
      </c>
      <c r="D8" s="115">
        <f>SUM(実償還シート!G64:G75)</f>
        <v>44225.101592223458</v>
      </c>
      <c r="E8" s="115">
        <f>実償還シート!H75</f>
        <v>750483.15983839671</v>
      </c>
      <c r="G8" s="112">
        <v>6</v>
      </c>
      <c r="H8" s="115">
        <f t="shared" si="1"/>
        <v>132013.24282160221</v>
      </c>
      <c r="K8" s="114">
        <f t="shared" si="0"/>
        <v>221125.50796111728</v>
      </c>
    </row>
    <row r="9" spans="2:11">
      <c r="B9" s="112">
        <v>7</v>
      </c>
      <c r="C9" s="115">
        <f>SUM(実償還シート!F76:F87)</f>
        <v>18244.860992447619</v>
      </c>
      <c r="D9" s="115">
        <f>SUM(実償還シート!G76:G87)</f>
        <v>45343.486171419965</v>
      </c>
      <c r="E9" s="115">
        <f>実償還シート!H87</f>
        <v>705139.67366697663</v>
      </c>
      <c r="G9" s="112">
        <v>7</v>
      </c>
      <c r="H9" s="115">
        <f t="shared" si="1"/>
        <v>150258.10381404983</v>
      </c>
      <c r="K9" s="114">
        <f t="shared" si="0"/>
        <v>226717.43085709983</v>
      </c>
    </row>
    <row r="10" spans="2:11">
      <c r="B10" s="112">
        <v>8</v>
      </c>
      <c r="C10" s="115">
        <f>SUM(実償還シート!F88:F99)</f>
        <v>17098.194192929317</v>
      </c>
      <c r="D10" s="115">
        <f>SUM(実償還シート!G88:G99)</f>
        <v>46490.152970938267</v>
      </c>
      <c r="E10" s="115">
        <f>実償還シート!H99</f>
        <v>658649.5206960385</v>
      </c>
      <c r="G10" s="112">
        <v>8</v>
      </c>
      <c r="H10" s="115">
        <f t="shared" si="1"/>
        <v>167356.29800697914</v>
      </c>
      <c r="K10" s="114">
        <f t="shared" si="0"/>
        <v>232450.76485469134</v>
      </c>
    </row>
    <row r="11" spans="2:11">
      <c r="B11" s="112">
        <v>9</v>
      </c>
      <c r="C11" s="115">
        <f>SUM(実償還シート!F100:F111)</f>
        <v>15922.529959377227</v>
      </c>
      <c r="D11" s="115">
        <f>SUM(実償還シート!G100:G111)</f>
        <v>47665.817204490369</v>
      </c>
      <c r="E11" s="115">
        <f>実償還シート!H111</f>
        <v>610983.70349154819</v>
      </c>
      <c r="G11" s="112">
        <v>9</v>
      </c>
      <c r="H11" s="115">
        <f t="shared" si="1"/>
        <v>183278.82796635636</v>
      </c>
      <c r="K11" s="114">
        <f t="shared" si="0"/>
        <v>238329.08602245184</v>
      </c>
    </row>
    <row r="12" spans="2:11">
      <c r="B12" s="112">
        <v>10</v>
      </c>
      <c r="C12" s="115">
        <f>SUM(実償還シート!F112:F123)</f>
        <v>14717.134991428169</v>
      </c>
      <c r="D12" s="115">
        <f>SUM(実償還シート!G112:G123)</f>
        <v>48871.212172439416</v>
      </c>
      <c r="E12" s="115">
        <f>実償還シート!H123</f>
        <v>562112.49131910875</v>
      </c>
      <c r="G12" s="112">
        <v>10</v>
      </c>
      <c r="H12" s="115">
        <f t="shared" si="1"/>
        <v>197995.96295778453</v>
      </c>
      <c r="K12" s="114">
        <f t="shared" si="0"/>
        <v>244356.06086219708</v>
      </c>
    </row>
    <row r="13" spans="2:11">
      <c r="B13" s="112">
        <v>11</v>
      </c>
      <c r="C13" s="115">
        <f>SUM(実償還シート!L4:L15)</f>
        <v>13481.257444684257</v>
      </c>
      <c r="D13" s="115">
        <f>SUM(実償還シート!M4:M15)</f>
        <v>50107.089719183328</v>
      </c>
      <c r="E13" s="115">
        <f>実償還シート!N15</f>
        <v>512005.40159992542</v>
      </c>
      <c r="G13" s="112">
        <v>11</v>
      </c>
      <c r="H13" s="115">
        <f t="shared" si="1"/>
        <v>211477.22040246878</v>
      </c>
      <c r="K13" s="114">
        <f t="shared" si="0"/>
        <v>250535.44859591665</v>
      </c>
    </row>
    <row r="14" spans="2:11">
      <c r="B14" s="112">
        <v>12</v>
      </c>
      <c r="C14" s="115">
        <f>SUM(実償還シート!L16:L27)</f>
        <v>12214.126461762899</v>
      </c>
      <c r="D14" s="115">
        <f>SUM(実償還シート!M16:M27)</f>
        <v>51374.220702104685</v>
      </c>
      <c r="E14" s="115">
        <f>実償還シート!N27</f>
        <v>460631.18089782068</v>
      </c>
      <c r="G14" s="112">
        <v>12</v>
      </c>
      <c r="H14" s="115">
        <f t="shared" si="1"/>
        <v>223691.34686423169</v>
      </c>
      <c r="K14" s="114">
        <f t="shared" si="0"/>
        <v>256871.10351052342</v>
      </c>
    </row>
    <row r="15" spans="2:11">
      <c r="B15" s="112">
        <v>13</v>
      </c>
      <c r="C15" s="115">
        <f>SUM(実償還シート!L28:L39)</f>
        <v>10914.95169148774</v>
      </c>
      <c r="D15" s="115">
        <f>SUM(実償還シート!M28:M39)</f>
        <v>52673.39547237986</v>
      </c>
      <c r="E15" s="115">
        <f>実償還シート!N39</f>
        <v>407957.78542544082</v>
      </c>
      <c r="G15" s="112">
        <v>13</v>
      </c>
      <c r="H15" s="115">
        <f t="shared" si="1"/>
        <v>234606.29855571943</v>
      </c>
      <c r="K15" s="114">
        <f t="shared" si="0"/>
        <v>263366.97736189928</v>
      </c>
    </row>
    <row r="16" spans="2:11">
      <c r="B16" s="112">
        <v>14</v>
      </c>
      <c r="C16" s="115">
        <f>SUM(実償還シート!L40:L51)</f>
        <v>9582.9227959207074</v>
      </c>
      <c r="D16" s="115">
        <f>SUM(実償還シート!M40:M51)</f>
        <v>54005.424367946885</v>
      </c>
      <c r="E16" s="115">
        <f>実償還シート!N51</f>
        <v>353952.36105749407</v>
      </c>
      <c r="G16" s="112">
        <v>14</v>
      </c>
      <c r="H16" s="115">
        <f t="shared" si="1"/>
        <v>244189.22135164015</v>
      </c>
      <c r="K16" s="114">
        <f t="shared" si="0"/>
        <v>270027.12183973443</v>
      </c>
    </row>
    <row r="17" spans="2:11">
      <c r="B17" s="112">
        <v>15</v>
      </c>
      <c r="C17" s="115">
        <f>SUM(実償還シート!L52:L63)</f>
        <v>8217.2089449276264</v>
      </c>
      <c r="D17" s="115">
        <f>SUM(実償還シート!M52:M63)</f>
        <v>55371.138218939966</v>
      </c>
      <c r="E17" s="115">
        <f>実償還シート!N63</f>
        <v>298581.22283855401</v>
      </c>
      <c r="G17" s="112">
        <v>15</v>
      </c>
      <c r="H17" s="115">
        <f t="shared" si="1"/>
        <v>252406.43029656779</v>
      </c>
      <c r="K17" s="114">
        <f t="shared" si="0"/>
        <v>276855.69109469984</v>
      </c>
    </row>
    <row r="18" spans="2:11">
      <c r="B18" s="112">
        <v>16</v>
      </c>
      <c r="C18" s="115">
        <f>SUM(実償還シート!L64:L75)</f>
        <v>6816.9582979622273</v>
      </c>
      <c r="D18" s="115">
        <f>SUM(実償還シート!M64:M75)</f>
        <v>56771.388865905363</v>
      </c>
      <c r="E18" s="115">
        <f>実償還シート!N75</f>
        <v>241809.83397264872</v>
      </c>
      <c r="G18" s="112">
        <v>16</v>
      </c>
      <c r="H18" s="115">
        <f t="shared" si="1"/>
        <v>259223.38859453003</v>
      </c>
      <c r="K18" s="114">
        <f t="shared" si="0"/>
        <v>283856.9443295268</v>
      </c>
    </row>
    <row r="19" spans="2:11">
      <c r="B19" s="112">
        <v>17</v>
      </c>
      <c r="C19" s="115">
        <f>SUM(実償還シート!L76:L87)</f>
        <v>5381.2974727452211</v>
      </c>
      <c r="D19" s="115">
        <f>SUM(実償還シート!M76:M87)</f>
        <v>58207.04969112236</v>
      </c>
      <c r="E19" s="115">
        <f>実償還シート!N87</f>
        <v>183602.78428152634</v>
      </c>
      <c r="G19" s="112">
        <v>17</v>
      </c>
      <c r="H19" s="115">
        <f t="shared" si="1"/>
        <v>264604.68606727524</v>
      </c>
      <c r="K19" s="114">
        <f t="shared" si="0"/>
        <v>291035.24845561181</v>
      </c>
    </row>
    <row r="20" spans="2:11">
      <c r="B20" s="112">
        <v>18</v>
      </c>
      <c r="C20" s="115">
        <f>SUM(実償還シート!L88:L99)</f>
        <v>3909.3310005071226</v>
      </c>
      <c r="D20" s="115">
        <f>SUM(実償還シート!M88:M99)</f>
        <v>59679.016163360458</v>
      </c>
      <c r="E20" s="115">
        <f>実償還シート!N99</f>
        <v>123923.76811816588</v>
      </c>
      <c r="G20" s="112">
        <v>18</v>
      </c>
      <c r="H20" s="115">
        <f t="shared" si="1"/>
        <v>268514.01706778235</v>
      </c>
      <c r="K20" s="114">
        <f t="shared" si="0"/>
        <v>298395.08081680228</v>
      </c>
    </row>
    <row r="21" spans="2:11">
      <c r="B21" s="112">
        <v>19</v>
      </c>
      <c r="C21" s="115">
        <f>SUM(実償還シート!L100:L111)</f>
        <v>2400.1407674549869</v>
      </c>
      <c r="D21" s="115">
        <f>SUM(実償還シート!M100:M111)</f>
        <v>61188.206396412606</v>
      </c>
      <c r="E21" s="115">
        <f>実償還シート!N111</f>
        <v>62735.561721753293</v>
      </c>
      <c r="G21" s="112">
        <v>19</v>
      </c>
      <c r="H21" s="115">
        <f t="shared" si="1"/>
        <v>270914.15783523733</v>
      </c>
      <c r="K21" s="114">
        <f t="shared" si="0"/>
        <v>305941.03198206302</v>
      </c>
    </row>
    <row r="22" spans="2:11">
      <c r="B22" s="112">
        <v>20</v>
      </c>
      <c r="C22" s="115">
        <f>SUM(実償還シート!L112:L123)</f>
        <v>852.78544211471251</v>
      </c>
      <c r="D22" s="115">
        <f>SUM(実償還シート!M112:M123)</f>
        <v>62735.561721752878</v>
      </c>
      <c r="E22" s="115">
        <f>実償還シート!N123</f>
        <v>4.156390787102282E-10</v>
      </c>
      <c r="G22" s="112">
        <v>20</v>
      </c>
      <c r="H22" s="115">
        <f t="shared" si="1"/>
        <v>271766.94327735202</v>
      </c>
      <c r="K22" s="114">
        <f t="shared" si="0"/>
        <v>313677.80860876438</v>
      </c>
    </row>
    <row r="23" spans="2:11">
      <c r="B23" s="112">
        <v>21</v>
      </c>
      <c r="C23" s="115">
        <f>SUM(実償還シート!R4:R15)</f>
        <v>0</v>
      </c>
      <c r="D23" s="115">
        <f>SUM(実償還シート!S4:S15)</f>
        <v>0</v>
      </c>
      <c r="E23" s="115">
        <f>実償還シート!T15</f>
        <v>4.156390787102282E-10</v>
      </c>
      <c r="G23" s="112">
        <v>21</v>
      </c>
      <c r="H23" s="115">
        <f t="shared" si="1"/>
        <v>271766.94327735202</v>
      </c>
      <c r="K23" s="114">
        <f t="shared" si="0"/>
        <v>0</v>
      </c>
    </row>
    <row r="24" spans="2:11">
      <c r="B24" s="112">
        <v>22</v>
      </c>
      <c r="C24" s="115">
        <f>SUM(実償還シート!R16:R27)</f>
        <v>0</v>
      </c>
      <c r="D24" s="115">
        <f>SUM(実償還シート!S16:S27)</f>
        <v>0</v>
      </c>
      <c r="E24" s="115">
        <f>実償還シート!T27</f>
        <v>4.156390787102282E-10</v>
      </c>
      <c r="G24" s="112">
        <v>22</v>
      </c>
      <c r="H24" s="115">
        <f t="shared" si="1"/>
        <v>271766.94327735202</v>
      </c>
      <c r="K24" s="114">
        <f t="shared" si="0"/>
        <v>0</v>
      </c>
    </row>
    <row r="25" spans="2:11">
      <c r="B25" s="112">
        <v>23</v>
      </c>
      <c r="C25" s="115">
        <f>SUM(実償還シート!R28:R39)</f>
        <v>0</v>
      </c>
      <c r="D25" s="115">
        <f>SUM(実償還シート!S28:S39)</f>
        <v>0</v>
      </c>
      <c r="E25" s="115">
        <f>実償還シート!T39</f>
        <v>4.156390787102282E-10</v>
      </c>
      <c r="G25" s="112">
        <v>23</v>
      </c>
      <c r="H25" s="115">
        <f t="shared" si="1"/>
        <v>271766.94327735202</v>
      </c>
      <c r="K25" s="114">
        <f t="shared" si="0"/>
        <v>0</v>
      </c>
    </row>
    <row r="26" spans="2:11">
      <c r="B26" s="112">
        <v>24</v>
      </c>
      <c r="C26" s="115">
        <f>SUM(実償還シート!R40:R51)</f>
        <v>0</v>
      </c>
      <c r="D26" s="115">
        <f>SUM(実償還シート!S40:S51)</f>
        <v>0</v>
      </c>
      <c r="E26" s="115">
        <f>実償還シート!T51</f>
        <v>4.156390787102282E-10</v>
      </c>
      <c r="G26" s="112">
        <v>24</v>
      </c>
      <c r="H26" s="115">
        <f t="shared" si="1"/>
        <v>271766.94327735202</v>
      </c>
      <c r="K26" s="114">
        <f t="shared" si="0"/>
        <v>0</v>
      </c>
    </row>
    <row r="27" spans="2:11">
      <c r="B27" s="112">
        <v>25</v>
      </c>
      <c r="C27" s="115">
        <f>SUM(実償還シート!R52:R63)</f>
        <v>0</v>
      </c>
      <c r="D27" s="115">
        <f>SUM(実償還シート!S52:S63)</f>
        <v>0</v>
      </c>
      <c r="E27" s="115">
        <f>実償還シート!T63</f>
        <v>4.156390787102282E-10</v>
      </c>
      <c r="G27" s="112">
        <v>25</v>
      </c>
      <c r="H27" s="115">
        <f t="shared" si="1"/>
        <v>271766.94327735202</v>
      </c>
      <c r="K27" s="114">
        <f t="shared" si="0"/>
        <v>0</v>
      </c>
    </row>
    <row r="28" spans="2:11">
      <c r="B28" s="112">
        <v>26</v>
      </c>
      <c r="C28" s="115">
        <f>SUM(実償還シート!R64:R75)</f>
        <v>0</v>
      </c>
      <c r="D28" s="115">
        <f>SUM(実償還シート!S64:S75)</f>
        <v>0</v>
      </c>
      <c r="E28" s="115">
        <f>実償還シート!T75</f>
        <v>4.156390787102282E-10</v>
      </c>
      <c r="G28" s="112">
        <v>26</v>
      </c>
      <c r="H28" s="115">
        <f t="shared" si="1"/>
        <v>271766.94327735202</v>
      </c>
      <c r="K28" s="113">
        <f t="shared" si="0"/>
        <v>0</v>
      </c>
    </row>
    <row r="29" spans="2:11">
      <c r="B29" s="112">
        <v>27</v>
      </c>
      <c r="C29" s="115">
        <f>SUM(実償還シート!R76:R87)</f>
        <v>0</v>
      </c>
      <c r="D29" s="115">
        <f>SUM(実償還シート!S76:S87)</f>
        <v>0</v>
      </c>
      <c r="E29" s="115">
        <f>実償還シート!T87</f>
        <v>4.156390787102282E-10</v>
      </c>
      <c r="G29" s="112">
        <v>27</v>
      </c>
      <c r="H29" s="115">
        <f t="shared" si="1"/>
        <v>271766.94327735202</v>
      </c>
      <c r="K29" s="113">
        <f t="shared" si="0"/>
        <v>0</v>
      </c>
    </row>
    <row r="30" spans="2:11">
      <c r="B30" s="112">
        <v>28</v>
      </c>
      <c r="C30" s="115">
        <f>SUM(実償還シート!R88:R99)</f>
        <v>0</v>
      </c>
      <c r="D30" s="115">
        <f>SUM(実償還シート!S88:S99)</f>
        <v>0</v>
      </c>
      <c r="E30" s="115">
        <f>実償還シート!T99</f>
        <v>4.156390787102282E-10</v>
      </c>
      <c r="G30" s="112">
        <v>28</v>
      </c>
      <c r="H30" s="115">
        <f t="shared" si="1"/>
        <v>271766.94327735202</v>
      </c>
      <c r="K30" s="113">
        <f t="shared" si="0"/>
        <v>0</v>
      </c>
    </row>
    <row r="31" spans="2:11">
      <c r="B31" s="112">
        <v>29</v>
      </c>
      <c r="C31" s="115">
        <f>SUM(実償還シート!R100:R111)</f>
        <v>0</v>
      </c>
      <c r="D31" s="115">
        <f>SUM(実償還シート!S100:S111)</f>
        <v>0</v>
      </c>
      <c r="E31" s="115">
        <f>実償還シート!T111</f>
        <v>4.156390787102282E-10</v>
      </c>
      <c r="G31" s="112">
        <v>29</v>
      </c>
      <c r="H31" s="115">
        <f t="shared" si="1"/>
        <v>271766.94327735202</v>
      </c>
      <c r="K31" s="113">
        <f t="shared" si="0"/>
        <v>0</v>
      </c>
    </row>
    <row r="32" spans="2:11">
      <c r="B32" s="112">
        <v>30</v>
      </c>
      <c r="C32" s="115">
        <f>SUM(実償還シート!R112:R123)</f>
        <v>0</v>
      </c>
      <c r="D32" s="115">
        <f>SUM(実償還シート!S112:S123)</f>
        <v>0</v>
      </c>
      <c r="E32" s="115">
        <f>実償還シート!T123</f>
        <v>4.156390787102282E-10</v>
      </c>
      <c r="G32" s="112">
        <v>30</v>
      </c>
      <c r="H32" s="115">
        <f t="shared" si="1"/>
        <v>271766.94327735202</v>
      </c>
      <c r="K32" s="113">
        <f t="shared" si="0"/>
        <v>0</v>
      </c>
    </row>
    <row r="33" spans="2:11">
      <c r="B33" s="112">
        <v>31</v>
      </c>
      <c r="C33" s="115">
        <f>SUM(実償還シート!X4:X15)</f>
        <v>0</v>
      </c>
      <c r="D33" s="115">
        <f>SUM(実償還シート!Y4:Y15)</f>
        <v>0</v>
      </c>
      <c r="E33" s="115">
        <f>実償還シート!Z15</f>
        <v>4.156390787102282E-10</v>
      </c>
      <c r="G33" s="112">
        <v>31</v>
      </c>
      <c r="H33" s="115">
        <f t="shared" si="1"/>
        <v>271766.94327735202</v>
      </c>
      <c r="K33" s="113">
        <f t="shared" si="0"/>
        <v>0</v>
      </c>
    </row>
    <row r="34" spans="2:11">
      <c r="B34" s="112">
        <v>32</v>
      </c>
      <c r="C34" s="115">
        <f>SUM(実償還シート!X16:X27)</f>
        <v>0</v>
      </c>
      <c r="D34" s="115">
        <f>SUM(実償還シート!Y16:Y27)</f>
        <v>0</v>
      </c>
      <c r="E34" s="115">
        <f>実償還シート!Z27</f>
        <v>4.156390787102282E-10</v>
      </c>
      <c r="G34" s="112">
        <v>32</v>
      </c>
      <c r="H34" s="115">
        <f t="shared" si="1"/>
        <v>271766.94327735202</v>
      </c>
      <c r="K34" s="113">
        <f t="shared" si="0"/>
        <v>0</v>
      </c>
    </row>
    <row r="35" spans="2:11">
      <c r="B35" s="112">
        <v>33</v>
      </c>
      <c r="C35" s="115">
        <f>SUM(実償還シート!X28:X39)</f>
        <v>0</v>
      </c>
      <c r="D35" s="115">
        <f>SUM(実償還シート!Y28:Y39)</f>
        <v>0</v>
      </c>
      <c r="E35" s="115">
        <f>実償還シート!Z39</f>
        <v>4.156390787102282E-10</v>
      </c>
      <c r="G35" s="112">
        <v>33</v>
      </c>
      <c r="H35" s="115">
        <f t="shared" si="1"/>
        <v>271766.94327735202</v>
      </c>
      <c r="K35" s="113">
        <f t="shared" si="0"/>
        <v>0</v>
      </c>
    </row>
    <row r="36" spans="2:11">
      <c r="B36" s="112">
        <v>34</v>
      </c>
      <c r="C36" s="115">
        <f>SUM(実償還シート!X40:X51)</f>
        <v>0</v>
      </c>
      <c r="D36" s="115">
        <f>SUM(実償還シート!Y40:Y51)</f>
        <v>0</v>
      </c>
      <c r="E36" s="115">
        <f>実償還シート!Z51</f>
        <v>4.156390787102282E-10</v>
      </c>
      <c r="G36" s="112">
        <v>34</v>
      </c>
      <c r="H36" s="115">
        <f t="shared" si="1"/>
        <v>271766.94327735202</v>
      </c>
      <c r="K36" s="113">
        <f t="shared" si="0"/>
        <v>0</v>
      </c>
    </row>
    <row r="37" spans="2:11">
      <c r="B37" s="112">
        <v>35</v>
      </c>
      <c r="C37" s="115">
        <f>SUM(実償還シート!X52:X63)</f>
        <v>0</v>
      </c>
      <c r="D37" s="115">
        <f>SUM(実償還シート!Y52:Y63)</f>
        <v>0</v>
      </c>
      <c r="E37" s="115">
        <f>実償還シート!Z63</f>
        <v>4.156390787102282E-10</v>
      </c>
      <c r="G37" s="112">
        <v>35</v>
      </c>
      <c r="H37" s="115">
        <f t="shared" si="1"/>
        <v>271766.94327735202</v>
      </c>
      <c r="K37" s="113">
        <f t="shared" si="0"/>
        <v>0</v>
      </c>
    </row>
    <row r="38" spans="2:11">
      <c r="B38" s="113"/>
      <c r="K38" s="113">
        <f t="shared" si="0"/>
        <v>0</v>
      </c>
    </row>
    <row r="39" spans="2:11">
      <c r="B39" s="113"/>
      <c r="K39" s="113">
        <f t="shared" si="0"/>
        <v>0</v>
      </c>
    </row>
    <row r="40" spans="2:11">
      <c r="B40" s="113"/>
    </row>
    <row r="41" spans="2:11">
      <c r="B41" s="113"/>
    </row>
    <row r="42" spans="2:11">
      <c r="B42" s="113"/>
    </row>
  </sheetData>
  <sheetProtection algorithmName="SHA-512" hashValue="Nr1M4JSqm80qmqnytwfCe1yPqwK3qsBYgmHbEXN4UpNosNfFsQ++ATxi4OVS7PmyuAwHDvo/Yo0kByi/REKwkA==" saltValue="5VOiakmHbW5r5RjRRj2Ysw==" spinCount="100000" sheet="1" formatCells="0" formatColumns="0" formatRows="0" insertColumns="0" insertRows="0" insertHyperlinks="0" deleteColumns="0" deleteRows="0" sort="0" autoFilter="0" pivotTables="0"/>
  <phoneticPr fontId="4"/>
  <pageMargins left="0.7" right="0.7" top="0.75" bottom="0.75" header="0.3" footer="0.3"/>
  <pageSetup paperSize="9" orientation="portrait" verticalDpi="0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tabColor theme="0"/>
  </sheetPr>
  <dimension ref="A3:D17"/>
  <sheetViews>
    <sheetView workbookViewId="0">
      <selection sqref="A1:XFD1048576"/>
    </sheetView>
  </sheetViews>
  <sheetFormatPr defaultRowHeight="13.5"/>
  <cols>
    <col min="1" max="1" width="9" style="322" customWidth="1"/>
    <col min="2" max="3" width="9" style="323"/>
    <col min="4" max="4" width="11.625" style="323" customWidth="1"/>
    <col min="5" max="16384" width="9" style="322"/>
  </cols>
  <sheetData>
    <row r="3" spans="1:4">
      <c r="A3" s="322" t="s">
        <v>268</v>
      </c>
    </row>
    <row r="6" spans="1:4">
      <c r="B6" s="324" t="s">
        <v>64</v>
      </c>
      <c r="C6" s="324" t="s">
        <v>273</v>
      </c>
      <c r="D6" s="324" t="s">
        <v>274</v>
      </c>
    </row>
    <row r="9" spans="1:4">
      <c r="A9" s="322" t="s">
        <v>269</v>
      </c>
    </row>
    <row r="11" spans="1:4">
      <c r="B11" s="323" t="s">
        <v>270</v>
      </c>
      <c r="C11" s="325">
        <v>0.16</v>
      </c>
    </row>
    <row r="12" spans="1:4">
      <c r="B12" s="323" t="s">
        <v>271</v>
      </c>
      <c r="C12" s="325">
        <v>0.09</v>
      </c>
    </row>
    <row r="14" spans="1:4">
      <c r="A14" s="322" t="s">
        <v>272</v>
      </c>
    </row>
    <row r="16" spans="1:4">
      <c r="B16" s="323" t="s">
        <v>270</v>
      </c>
      <c r="C16" s="325">
        <v>0.13</v>
      </c>
    </row>
    <row r="17" spans="2:3" s="322" customFormat="1">
      <c r="B17" s="323" t="s">
        <v>271</v>
      </c>
      <c r="C17" s="325">
        <v>7.0000000000000007E-2</v>
      </c>
    </row>
  </sheetData>
  <phoneticPr fontId="4"/>
  <pageMargins left="0.7" right="0.7" top="0.75" bottom="0.75" header="0.3" footer="0.3"/>
  <pageSetup paperSize="9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12</vt:i4>
      </vt:variant>
      <vt:variant>
        <vt:lpstr>名前付き一覧</vt:lpstr>
      </vt:variant>
      <vt:variant>
        <vt:i4>7</vt:i4>
      </vt:variant>
    </vt:vector>
  </HeadingPairs>
  <TitlesOfParts>
    <vt:vector size="19" baseType="lpstr">
      <vt:lpstr>入力シート</vt:lpstr>
      <vt:lpstr>物件概要</vt:lpstr>
      <vt:lpstr>収支</vt:lpstr>
      <vt:lpstr>年次キャッシュフロー</vt:lpstr>
      <vt:lpstr>評価額仮設定シート</vt:lpstr>
      <vt:lpstr>キャッシュフロー</vt:lpstr>
      <vt:lpstr>返済比率償還シートサポート</vt:lpstr>
      <vt:lpstr>返済比率償還シート</vt:lpstr>
      <vt:lpstr>実償還シート</vt:lpstr>
      <vt:lpstr>実償還シートサポート (2)</vt:lpstr>
      <vt:lpstr>重要シート</vt:lpstr>
      <vt:lpstr>Sheet2</vt:lpstr>
      <vt:lpstr>キャッシュフロー!Print_Area</vt:lpstr>
      <vt:lpstr>'実償還シートサポート (2)'!Print_Area</vt:lpstr>
      <vt:lpstr>収支!Print_Area</vt:lpstr>
      <vt:lpstr>年次キャッシュフロー!Print_Area</vt:lpstr>
      <vt:lpstr>評価額仮設定シート!Print_Area</vt:lpstr>
      <vt:lpstr>物件概要!Print_Area</vt:lpstr>
      <vt:lpstr>返済比率償還シートサポート!Print_Area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鈴木臨時</dc:creator>
  <cp:lastModifiedBy>すずき よしのり</cp:lastModifiedBy>
  <cp:lastPrinted>2020-05-19T07:03:22Z</cp:lastPrinted>
  <dcterms:created xsi:type="dcterms:W3CDTF">2009-02-02T04:37:25Z</dcterms:created>
  <dcterms:modified xsi:type="dcterms:W3CDTF">2021-01-26T04:02:03Z</dcterms:modified>
</cp:coreProperties>
</file>